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I:\DATA\Finance4\MARIELLE CURRENT 2015\Budget 2025-2026\"/>
    </mc:Choice>
  </mc:AlternateContent>
  <xr:revisionPtr revIDLastSave="0" documentId="8_{2B39B164-ECF9-415A-99F9-433EEE5D799F}" xr6:coauthVersionLast="47" xr6:coauthVersionMax="47" xr10:uidLastSave="{00000000-0000-0000-0000-000000000000}"/>
  <bookViews>
    <workbookView xWindow="28680" yWindow="-120" windowWidth="29040" windowHeight="15840" tabRatio="899" firstSheet="1" activeTab="1" xr2:uid="{00000000-000D-0000-FFFF-FFFF00000000}"/>
  </bookViews>
  <sheets>
    <sheet name="Modèle" sheetId="129" state="hidden" r:id="rId1"/>
    <sheet name="LPFN SUMMARY - Results" sheetId="123" r:id="rId2"/>
    <sheet name="BALANCE SHEET" sheetId="171" state="hidden" r:id="rId3"/>
    <sheet name="ACCUMULATED SURPLUS" sheetId="172" state="hidden" r:id="rId4"/>
    <sheet name="CASHFLOWS Follow up" sheetId="170" state="hidden" r:id="rId5"/>
    <sheet name="Band Gov. and Admin." sheetId="2" r:id="rId6"/>
    <sheet name="1830" sheetId="186" r:id="rId7"/>
    <sheet name="1845" sheetId="131" r:id="rId8"/>
    <sheet name="1844" sheetId="8" r:id="rId9"/>
    <sheet name="2020" sheetId="201" r:id="rId10"/>
    <sheet name="2042" sheetId="4" r:id="rId11"/>
    <sheet name="2625" sheetId="5" r:id="rId12"/>
    <sheet name="2632" sheetId="6" r:id="rId13"/>
    <sheet name="Human Resources Development" sheetId="20" r:id="rId14"/>
    <sheet name="5520" sheetId="9" r:id="rId15"/>
    <sheet name="5521" sheetId="10" r:id="rId16"/>
    <sheet name="5522" sheetId="11" r:id="rId17"/>
    <sheet name="5523" sheetId="227" r:id="rId18"/>
    <sheet name="5526" sheetId="12" r:id="rId19"/>
    <sheet name="Education" sheetId="21" r:id="rId20"/>
    <sheet name="2106" sheetId="13" state="hidden" r:id="rId21"/>
    <sheet name="2107" sheetId="14" state="hidden" r:id="rId22"/>
    <sheet name="2110" sheetId="133" state="hidden" r:id="rId23"/>
    <sheet name="2280" sheetId="15" r:id="rId24"/>
    <sheet name="2285" sheetId="139" r:id="rId25"/>
    <sheet name="2291" sheetId="17" state="hidden" r:id="rId26"/>
    <sheet name="2314" sheetId="22" r:id="rId27"/>
    <sheet name="2315" sheetId="23" state="hidden" r:id="rId28"/>
    <sheet name="2316" sheetId="24" state="hidden" r:id="rId29"/>
    <sheet name="2355" sheetId="217" r:id="rId30"/>
    <sheet name="2360" sheetId="236" r:id="rId31"/>
    <sheet name="2540" sheetId="75" r:id="rId32"/>
    <sheet name="3000" sheetId="26" r:id="rId33"/>
    <sheet name="3002" sheetId="27" r:id="rId34"/>
    <sheet name="3003" sheetId="28" r:id="rId35"/>
    <sheet name="3012" sheetId="31" r:id="rId36"/>
    <sheet name="3014" sheetId="33" state="hidden" r:id="rId37"/>
    <sheet name="3015" sheetId="34" state="hidden" r:id="rId38"/>
    <sheet name="3016" sheetId="35" state="hidden" r:id="rId39"/>
    <sheet name="3023" sheetId="136" state="hidden" r:id="rId40"/>
    <sheet name="3070" sheetId="137" state="hidden" r:id="rId41"/>
    <sheet name="4110" sheetId="138" state="hidden" r:id="rId42"/>
    <sheet name="8626" sheetId="37" state="hidden" r:id="rId43"/>
    <sheet name="Health" sheetId="38" r:id="rId44"/>
    <sheet name="3256" sheetId="113" r:id="rId45"/>
    <sheet name="3257" sheetId="41" r:id="rId46"/>
    <sheet name="3260" sheetId="42" r:id="rId47"/>
    <sheet name="9000" sheetId="43" r:id="rId48"/>
    <sheet name="9051" sheetId="206" r:id="rId49"/>
    <sheet name="9070" sheetId="47" r:id="rId50"/>
    <sheet name="9071" sheetId="48" r:id="rId51"/>
    <sheet name="9075" sheetId="49" r:id="rId52"/>
    <sheet name="9100" sheetId="50" r:id="rId53"/>
    <sheet name="9080" sheetId="141" r:id="rId54"/>
    <sheet name="9065" sheetId="46" r:id="rId55"/>
    <sheet name="9106" sheetId="52" r:id="rId56"/>
    <sheet name="9105" sheetId="51" r:id="rId57"/>
    <sheet name="9107" sheetId="53" state="hidden" r:id="rId58"/>
    <sheet name="9107." sheetId="191" r:id="rId59"/>
    <sheet name="9125" sheetId="54" r:id="rId60"/>
    <sheet name="9275" sheetId="57" r:id="rId61"/>
    <sheet name="9300" sheetId="58" r:id="rId62"/>
    <sheet name="9301" sheetId="59" r:id="rId63"/>
    <sheet name="9302" sheetId="254" r:id="rId64"/>
    <sheet name="9306" sheetId="193" r:id="rId65"/>
    <sheet name="9307" sheetId="62" r:id="rId66"/>
    <sheet name="9312" sheetId="63" state="hidden" r:id="rId67"/>
    <sheet name="9315" sheetId="233" r:id="rId68"/>
    <sheet name="9317" sheetId="203" r:id="rId69"/>
    <sheet name="9320" sheetId="234" r:id="rId70"/>
    <sheet name="9400" sheetId="64" r:id="rId71"/>
    <sheet name="9401" sheetId="65" r:id="rId72"/>
    <sheet name="9450" sheetId="205" r:id="rId73"/>
    <sheet name="9475" sheetId="194" r:id="rId74"/>
    <sheet name="9501" sheetId="208" r:id="rId75"/>
    <sheet name="Public Works" sheetId="68" r:id="rId76"/>
    <sheet name="2512" sheetId="70" r:id="rId77"/>
    <sheet name="2513" sheetId="71" r:id="rId78"/>
    <sheet name="2514" sheetId="72" r:id="rId79"/>
    <sheet name="2517" sheetId="229" r:id="rId80"/>
    <sheet name="2518" sheetId="73" r:id="rId81"/>
    <sheet name="2522" sheetId="148" state="hidden" r:id="rId82"/>
    <sheet name="2600" sheetId="149" state="hidden" r:id="rId83"/>
    <sheet name="2601" sheetId="150" state="hidden" r:id="rId84"/>
    <sheet name="2602" sheetId="151" state="hidden" r:id="rId85"/>
    <sheet name="4235" sheetId="153" r:id="rId86"/>
    <sheet name="4350" sheetId="283" r:id="rId87"/>
    <sheet name="8000" sheetId="230" r:id="rId88"/>
    <sheet name="8200" sheetId="78" r:id="rId89"/>
    <sheet name="8769" sheetId="83" r:id="rId90"/>
    <sheet name="8999" sheetId="154" r:id="rId91"/>
    <sheet name="Fire Protection" sheetId="84" r:id="rId92"/>
    <sheet name="2480" sheetId="85" r:id="rId93"/>
    <sheet name="2511" sheetId="86" r:id="rId94"/>
    <sheet name="2520" sheetId="87" r:id="rId95"/>
    <sheet name="7000" sheetId="260" r:id="rId96"/>
    <sheet name="7100" sheetId="282" r:id="rId97"/>
    <sheet name="Social Assistance" sheetId="88" r:id="rId98"/>
    <sheet name="2370" sheetId="89" r:id="rId99"/>
    <sheet name="2372" sheetId="90" r:id="rId100"/>
    <sheet name="2390" sheetId="91" r:id="rId101"/>
    <sheet name="2401" sheetId="93" r:id="rId102"/>
    <sheet name="Housing" sheetId="95" r:id="rId103"/>
    <sheet name="2353" sheetId="280" r:id="rId104"/>
    <sheet name="2570" sheetId="281" r:id="rId105"/>
    <sheet name="2573" sheetId="97" r:id="rId106"/>
    <sheet name="2576" sheetId="98" r:id="rId107"/>
    <sheet name="2581" sheetId="99" r:id="rId108"/>
    <sheet name="2595" sheetId="156" state="hidden" r:id="rId109"/>
    <sheet name="2598" sheetId="157" state="hidden" r:id="rId110"/>
    <sheet name="2610" sheetId="182" r:id="rId111"/>
    <sheet name="3245" sheetId="159" state="hidden" r:id="rId112"/>
    <sheet name="9900" sheetId="105" r:id="rId113"/>
    <sheet name="9901" sheetId="106" r:id="rId114"/>
    <sheet name="9906" sheetId="204" r:id="rId115"/>
    <sheet name="9910" sheetId="160" r:id="rId116"/>
    <sheet name="9911" sheetId="161" r:id="rId117"/>
    <sheet name="9912" sheetId="162" r:id="rId118"/>
    <sheet name="Economic Development" sheetId="107" r:id="rId119"/>
    <sheet name="2685" sheetId="231" r:id="rId120"/>
    <sheet name="Soc.Services" sheetId="184" r:id="rId121"/>
    <sheet name="9053" sheetId="271" r:id="rId122"/>
    <sheet name="9050" sheetId="45" r:id="rId123"/>
    <sheet name="Natural Resources" sheetId="115" r:id="rId124"/>
    <sheet name="2680" sheetId="116" state="hidden" r:id="rId125"/>
    <sheet name="6102" sheetId="117" r:id="rId126"/>
    <sheet name="6135" sheetId="119" r:id="rId127"/>
    <sheet name="Culture and Language" sheetId="247" r:id="rId128"/>
    <sheet name="2552" sheetId="279" r:id="rId129"/>
    <sheet name="5100" sheetId="248" r:id="rId130"/>
    <sheet name="5105" sheetId="284" r:id="rId131"/>
    <sheet name="OTHER." sheetId="240" r:id="rId132"/>
    <sheet name="9200" sheetId="114" r:id="rId133"/>
    <sheet name="Canadian Malartic" sheetId="285" r:id="rId134"/>
    <sheet name="6570" sheetId="222" r:id="rId135"/>
  </sheets>
  <externalReferences>
    <externalReference r:id="rId136"/>
  </externalReferences>
  <definedNames>
    <definedName name="_xlnm._FilterDatabase" localSheetId="1" hidden="1">'LPFN SUMMARY - Results'!$A$45:$Z$126</definedName>
    <definedName name="AnEC">[1]PMEinformations!$F$7</definedName>
    <definedName name="AnEP1">[1]PMEinformations!$F$8</definedName>
    <definedName name="AnEP2">[1]PMEinformations!$F$9</definedName>
    <definedName name="DateTexteEC">[1]PMEinformations!$I$7</definedName>
    <definedName name="Ep1Vérifié">[1]PMEinformations!$H$4</definedName>
    <definedName name="Ep2Vérifié">[1]PMEinformations!$I$4</definedName>
    <definedName name="Francais">[1]PMEinformations!$D$3</definedName>
    <definedName name="Français">[1]PMEinformations!$D$3</definedName>
    <definedName name="JourMoisTxtEC">[1]PMEinformations!$I$18</definedName>
    <definedName name="JourMoisTxtEP1">[1]PMEinformations!$J$18</definedName>
    <definedName name="JourMoisTxtEP2">[1]PMEinformations!$K$18</definedName>
    <definedName name="Mission">[1]PMEinformations!$D$4</definedName>
    <definedName name="NbAnnée">[1]PMEinformations!$D$5</definedName>
    <definedName name="NomClient">[1]PMEinformations!$D$1</definedName>
    <definedName name="NomClient2">[1]PMEinformations!$D$2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20" i="51" l="1"/>
  <c r="S20" i="51"/>
  <c r="N20" i="51"/>
  <c r="Z20" i="52"/>
  <c r="I29" i="236"/>
  <c r="Z29" i="236" s="1"/>
  <c r="X29" i="236"/>
  <c r="S29" i="236"/>
  <c r="N29" i="236"/>
  <c r="W115" i="285" l="1"/>
  <c r="W116" i="285"/>
  <c r="W117" i="285"/>
  <c r="W118" i="285"/>
  <c r="W119" i="285"/>
  <c r="W120" i="285"/>
  <c r="W121" i="285"/>
  <c r="W122" i="285"/>
  <c r="W123" i="285"/>
  <c r="W124" i="285"/>
  <c r="W125" i="285"/>
  <c r="W126" i="285"/>
  <c r="V116" i="285"/>
  <c r="V117" i="285"/>
  <c r="V118" i="285"/>
  <c r="V119" i="285"/>
  <c r="V120" i="285"/>
  <c r="V121" i="285"/>
  <c r="V122" i="285"/>
  <c r="V123" i="285"/>
  <c r="V124" i="285"/>
  <c r="V125" i="285"/>
  <c r="V126" i="285"/>
  <c r="U116" i="285"/>
  <c r="U117" i="285"/>
  <c r="U118" i="285"/>
  <c r="U119" i="285"/>
  <c r="U120" i="285"/>
  <c r="U121" i="285"/>
  <c r="U122" i="285"/>
  <c r="U123" i="285"/>
  <c r="U124" i="285"/>
  <c r="U125" i="285"/>
  <c r="U126" i="285"/>
  <c r="R116" i="285"/>
  <c r="R117" i="285"/>
  <c r="R118" i="285"/>
  <c r="R119" i="285"/>
  <c r="R120" i="285"/>
  <c r="R121" i="285"/>
  <c r="R122" i="285"/>
  <c r="R123" i="285"/>
  <c r="R124" i="285"/>
  <c r="R125" i="285"/>
  <c r="R126" i="285"/>
  <c r="Q114" i="285"/>
  <c r="Q115" i="285"/>
  <c r="Q116" i="285"/>
  <c r="Q117" i="285"/>
  <c r="Q118" i="285"/>
  <c r="Q119" i="285"/>
  <c r="Q120" i="285"/>
  <c r="Q121" i="285"/>
  <c r="Q122" i="285"/>
  <c r="Q123" i="285"/>
  <c r="Q124" i="285"/>
  <c r="Q125" i="285"/>
  <c r="Q126" i="285"/>
  <c r="P115" i="285"/>
  <c r="P116" i="285"/>
  <c r="P117" i="285"/>
  <c r="P118" i="285"/>
  <c r="P119" i="285"/>
  <c r="P120" i="285"/>
  <c r="P121" i="285"/>
  <c r="P122" i="285"/>
  <c r="P123" i="285"/>
  <c r="P124" i="285"/>
  <c r="P125" i="285"/>
  <c r="P126" i="285"/>
  <c r="M115" i="285"/>
  <c r="M116" i="285"/>
  <c r="M117" i="285"/>
  <c r="M118" i="285"/>
  <c r="M119" i="285"/>
  <c r="M120" i="285"/>
  <c r="M121" i="285"/>
  <c r="M122" i="285"/>
  <c r="M123" i="285"/>
  <c r="M124" i="285"/>
  <c r="M125" i="285"/>
  <c r="M126" i="285"/>
  <c r="L115" i="285"/>
  <c r="L116" i="285"/>
  <c r="L117" i="285"/>
  <c r="L118" i="285"/>
  <c r="L119" i="285"/>
  <c r="L120" i="285"/>
  <c r="L121" i="285"/>
  <c r="L122" i="285"/>
  <c r="L123" i="285"/>
  <c r="L124" i="285"/>
  <c r="L125" i="285"/>
  <c r="L126" i="285"/>
  <c r="K115" i="285"/>
  <c r="K116" i="285"/>
  <c r="K117" i="285"/>
  <c r="K118" i="285"/>
  <c r="K119" i="285"/>
  <c r="K120" i="285"/>
  <c r="K121" i="285"/>
  <c r="K122" i="285"/>
  <c r="K123" i="285"/>
  <c r="K124" i="285"/>
  <c r="K125" i="285"/>
  <c r="K126" i="285"/>
  <c r="H116" i="285"/>
  <c r="H117" i="285"/>
  <c r="H118" i="285"/>
  <c r="H119" i="285"/>
  <c r="H120" i="285"/>
  <c r="H121" i="285"/>
  <c r="H122" i="285"/>
  <c r="H123" i="285"/>
  <c r="H124" i="285"/>
  <c r="H125" i="285"/>
  <c r="H126" i="285"/>
  <c r="G117" i="285"/>
  <c r="G118" i="285"/>
  <c r="G119" i="285"/>
  <c r="G120" i="285"/>
  <c r="G121" i="285"/>
  <c r="G122" i="285"/>
  <c r="G123" i="285"/>
  <c r="G124" i="285"/>
  <c r="G125" i="285"/>
  <c r="G126" i="285"/>
  <c r="F117" i="285"/>
  <c r="F118" i="285"/>
  <c r="F119" i="285"/>
  <c r="F120" i="285"/>
  <c r="F121" i="285"/>
  <c r="F122" i="285"/>
  <c r="F123" i="285"/>
  <c r="F124" i="285"/>
  <c r="F125" i="285"/>
  <c r="F126" i="285"/>
  <c r="W116" i="240"/>
  <c r="W117" i="240"/>
  <c r="W118" i="240"/>
  <c r="W119" i="240"/>
  <c r="W120" i="240"/>
  <c r="W121" i="240"/>
  <c r="W122" i="240"/>
  <c r="W123" i="240"/>
  <c r="W124" i="240"/>
  <c r="W125" i="240"/>
  <c r="W126" i="240"/>
  <c r="V116" i="240"/>
  <c r="V117" i="240"/>
  <c r="V118" i="240"/>
  <c r="V119" i="240"/>
  <c r="V120" i="240"/>
  <c r="V121" i="240"/>
  <c r="V122" i="240"/>
  <c r="V123" i="240"/>
  <c r="V124" i="240"/>
  <c r="V125" i="240"/>
  <c r="V126" i="240"/>
  <c r="U116" i="240"/>
  <c r="U117" i="240"/>
  <c r="U118" i="240"/>
  <c r="U119" i="240"/>
  <c r="U120" i="240"/>
  <c r="U121" i="240"/>
  <c r="U122" i="240"/>
  <c r="U123" i="240"/>
  <c r="U124" i="240"/>
  <c r="U125" i="240"/>
  <c r="U126" i="240"/>
  <c r="R116" i="240"/>
  <c r="R117" i="240"/>
  <c r="R118" i="240"/>
  <c r="R119" i="240"/>
  <c r="R120" i="240"/>
  <c r="R121" i="240"/>
  <c r="R122" i="240"/>
  <c r="R123" i="240"/>
  <c r="R124" i="240"/>
  <c r="R125" i="240"/>
  <c r="R126" i="240"/>
  <c r="Q116" i="240"/>
  <c r="Q117" i="240"/>
  <c r="Q118" i="240"/>
  <c r="Q119" i="240"/>
  <c r="Q120" i="240"/>
  <c r="Q121" i="240"/>
  <c r="Q122" i="240"/>
  <c r="Q123" i="240"/>
  <c r="Q124" i="240"/>
  <c r="Q125" i="240"/>
  <c r="Q126" i="240"/>
  <c r="P116" i="240"/>
  <c r="P117" i="240"/>
  <c r="P118" i="240"/>
  <c r="P119" i="240"/>
  <c r="P120" i="240"/>
  <c r="P121" i="240"/>
  <c r="P122" i="240"/>
  <c r="P123" i="240"/>
  <c r="P124" i="240"/>
  <c r="P125" i="240"/>
  <c r="P126" i="240"/>
  <c r="M116" i="240"/>
  <c r="M117" i="240"/>
  <c r="M118" i="240"/>
  <c r="M119" i="240"/>
  <c r="M120" i="240"/>
  <c r="M121" i="240"/>
  <c r="M122" i="240"/>
  <c r="M123" i="240"/>
  <c r="M124" i="240"/>
  <c r="M125" i="240"/>
  <c r="M126" i="240"/>
  <c r="L116" i="240"/>
  <c r="L117" i="240"/>
  <c r="L118" i="240"/>
  <c r="L119" i="240"/>
  <c r="L120" i="240"/>
  <c r="L121" i="240"/>
  <c r="L122" i="240"/>
  <c r="L123" i="240"/>
  <c r="L124" i="240"/>
  <c r="L125" i="240"/>
  <c r="L126" i="240"/>
  <c r="K116" i="240"/>
  <c r="K117" i="240"/>
  <c r="K118" i="240"/>
  <c r="K119" i="240"/>
  <c r="K120" i="240"/>
  <c r="K121" i="240"/>
  <c r="K122" i="240"/>
  <c r="K123" i="240"/>
  <c r="K124" i="240"/>
  <c r="K125" i="240"/>
  <c r="K126" i="240"/>
  <c r="H116" i="240"/>
  <c r="H117" i="240"/>
  <c r="H118" i="240"/>
  <c r="H119" i="240"/>
  <c r="H120" i="240"/>
  <c r="H121" i="240"/>
  <c r="H122" i="240"/>
  <c r="H123" i="240"/>
  <c r="H124" i="240"/>
  <c r="H125" i="240"/>
  <c r="H126" i="240"/>
  <c r="G117" i="240"/>
  <c r="G118" i="240"/>
  <c r="G119" i="240"/>
  <c r="G120" i="240"/>
  <c r="G121" i="240"/>
  <c r="G122" i="240"/>
  <c r="G123" i="240"/>
  <c r="G124" i="240"/>
  <c r="G125" i="240"/>
  <c r="G126" i="240"/>
  <c r="F117" i="240"/>
  <c r="F118" i="240"/>
  <c r="F119" i="240"/>
  <c r="F120" i="240"/>
  <c r="F121" i="240"/>
  <c r="F122" i="240"/>
  <c r="F123" i="240"/>
  <c r="F124" i="240"/>
  <c r="F125" i="240"/>
  <c r="F126" i="240"/>
  <c r="W115" i="247"/>
  <c r="W116" i="247"/>
  <c r="W117" i="247"/>
  <c r="W118" i="247"/>
  <c r="W119" i="247"/>
  <c r="W120" i="247"/>
  <c r="W121" i="247"/>
  <c r="W122" i="247"/>
  <c r="W123" i="247"/>
  <c r="W124" i="247"/>
  <c r="W125" i="247"/>
  <c r="W126" i="247"/>
  <c r="V116" i="247"/>
  <c r="V117" i="247"/>
  <c r="V118" i="247"/>
  <c r="V119" i="247"/>
  <c r="V120" i="247"/>
  <c r="V121" i="247"/>
  <c r="V122" i="247"/>
  <c r="V123" i="247"/>
  <c r="V124" i="247"/>
  <c r="V125" i="247"/>
  <c r="V126" i="247"/>
  <c r="U116" i="247"/>
  <c r="U117" i="247"/>
  <c r="U118" i="247"/>
  <c r="U119" i="247"/>
  <c r="U120" i="247"/>
  <c r="U121" i="247"/>
  <c r="U122" i="247"/>
  <c r="U123" i="247"/>
  <c r="U124" i="247"/>
  <c r="U125" i="247"/>
  <c r="U126" i="247"/>
  <c r="R116" i="247"/>
  <c r="R117" i="247"/>
  <c r="R118" i="247"/>
  <c r="R119" i="247"/>
  <c r="R120" i="247"/>
  <c r="R121" i="247"/>
  <c r="R122" i="247"/>
  <c r="R123" i="247"/>
  <c r="R124" i="247"/>
  <c r="R125" i="247"/>
  <c r="R126" i="247"/>
  <c r="Q116" i="247"/>
  <c r="Q117" i="247"/>
  <c r="Q118" i="247"/>
  <c r="Q119" i="247"/>
  <c r="Q120" i="247"/>
  <c r="Q121" i="247"/>
  <c r="Q122" i="247"/>
  <c r="Q123" i="247"/>
  <c r="Q124" i="247"/>
  <c r="Q125" i="247"/>
  <c r="Q126" i="247"/>
  <c r="P116" i="247"/>
  <c r="P117" i="247"/>
  <c r="P118" i="247"/>
  <c r="P119" i="247"/>
  <c r="P120" i="247"/>
  <c r="P121" i="247"/>
  <c r="P122" i="247"/>
  <c r="P123" i="247"/>
  <c r="P124" i="247"/>
  <c r="P125" i="247"/>
  <c r="P126" i="247"/>
  <c r="M116" i="247"/>
  <c r="M117" i="247"/>
  <c r="M118" i="247"/>
  <c r="M119" i="247"/>
  <c r="M120" i="247"/>
  <c r="M121" i="247"/>
  <c r="M122" i="247"/>
  <c r="M123" i="247"/>
  <c r="M124" i="247"/>
  <c r="M125" i="247"/>
  <c r="M126" i="247"/>
  <c r="L116" i="247"/>
  <c r="L117" i="247"/>
  <c r="L118" i="247"/>
  <c r="L119" i="247"/>
  <c r="L120" i="247"/>
  <c r="L121" i="247"/>
  <c r="L122" i="247"/>
  <c r="L123" i="247"/>
  <c r="L124" i="247"/>
  <c r="L125" i="247"/>
  <c r="L126" i="247"/>
  <c r="K116" i="247"/>
  <c r="K117" i="247"/>
  <c r="K118" i="247"/>
  <c r="K119" i="247"/>
  <c r="K120" i="247"/>
  <c r="K121" i="247"/>
  <c r="K122" i="247"/>
  <c r="K123" i="247"/>
  <c r="K124" i="247"/>
  <c r="K125" i="247"/>
  <c r="K126" i="247"/>
  <c r="H117" i="247"/>
  <c r="H118" i="247"/>
  <c r="H119" i="247"/>
  <c r="H120" i="247"/>
  <c r="H121" i="247"/>
  <c r="H122" i="247"/>
  <c r="H123" i="247"/>
  <c r="H124" i="247"/>
  <c r="H125" i="247"/>
  <c r="H126" i="247"/>
  <c r="G117" i="247"/>
  <c r="G118" i="247"/>
  <c r="G119" i="247"/>
  <c r="G120" i="247"/>
  <c r="G121" i="247"/>
  <c r="G122" i="247"/>
  <c r="G123" i="247"/>
  <c r="G124" i="247"/>
  <c r="G125" i="247"/>
  <c r="G126" i="247"/>
  <c r="F117" i="247"/>
  <c r="F118" i="247"/>
  <c r="F119" i="247"/>
  <c r="F120" i="247"/>
  <c r="F121" i="247"/>
  <c r="F122" i="247"/>
  <c r="F123" i="247"/>
  <c r="F124" i="247"/>
  <c r="F125" i="247"/>
  <c r="F126" i="247"/>
  <c r="W116" i="115"/>
  <c r="W117" i="115"/>
  <c r="W118" i="115"/>
  <c r="W119" i="115"/>
  <c r="W120" i="115"/>
  <c r="W121" i="115"/>
  <c r="W122" i="115"/>
  <c r="W123" i="115"/>
  <c r="W124" i="115"/>
  <c r="W125" i="115"/>
  <c r="W126" i="115"/>
  <c r="V116" i="115"/>
  <c r="V117" i="115"/>
  <c r="V118" i="115"/>
  <c r="V119" i="115"/>
  <c r="V120" i="115"/>
  <c r="V121" i="115"/>
  <c r="V122" i="115"/>
  <c r="V123" i="115"/>
  <c r="V124" i="115"/>
  <c r="V125" i="115"/>
  <c r="V126" i="115"/>
  <c r="U116" i="115"/>
  <c r="U117" i="115"/>
  <c r="U118" i="115"/>
  <c r="U119" i="115"/>
  <c r="U120" i="115"/>
  <c r="U121" i="115"/>
  <c r="U122" i="115"/>
  <c r="U123" i="115"/>
  <c r="U124" i="115"/>
  <c r="U125" i="115"/>
  <c r="U126" i="115"/>
  <c r="R116" i="115"/>
  <c r="R117" i="115"/>
  <c r="R118" i="115"/>
  <c r="R119" i="115"/>
  <c r="R120" i="115"/>
  <c r="R121" i="115"/>
  <c r="R122" i="115"/>
  <c r="R123" i="115"/>
  <c r="R124" i="115"/>
  <c r="R125" i="115"/>
  <c r="R126" i="115"/>
  <c r="Q116" i="115"/>
  <c r="Q117" i="115"/>
  <c r="Q118" i="115"/>
  <c r="Q119" i="115"/>
  <c r="Q120" i="115"/>
  <c r="Q121" i="115"/>
  <c r="Q122" i="115"/>
  <c r="Q123" i="115"/>
  <c r="Q124" i="115"/>
  <c r="Q125" i="115"/>
  <c r="Q126" i="115"/>
  <c r="P116" i="115"/>
  <c r="P117" i="115"/>
  <c r="P118" i="115"/>
  <c r="P119" i="115"/>
  <c r="P120" i="115"/>
  <c r="P121" i="115"/>
  <c r="P122" i="115"/>
  <c r="P123" i="115"/>
  <c r="P124" i="115"/>
  <c r="P125" i="115"/>
  <c r="P126" i="115"/>
  <c r="L116" i="115"/>
  <c r="L117" i="115"/>
  <c r="L118" i="115"/>
  <c r="L119" i="115"/>
  <c r="L120" i="115"/>
  <c r="L121" i="115"/>
  <c r="L122" i="115"/>
  <c r="L123" i="115"/>
  <c r="L124" i="115"/>
  <c r="L125" i="115"/>
  <c r="L126" i="115"/>
  <c r="K116" i="115"/>
  <c r="K117" i="115"/>
  <c r="K118" i="115"/>
  <c r="K119" i="115"/>
  <c r="K120" i="115"/>
  <c r="K121" i="115"/>
  <c r="K122" i="115"/>
  <c r="K123" i="115"/>
  <c r="K124" i="115"/>
  <c r="K125" i="115"/>
  <c r="K126" i="115"/>
  <c r="H117" i="115"/>
  <c r="H118" i="115"/>
  <c r="H119" i="115"/>
  <c r="H120" i="115"/>
  <c r="H121" i="115"/>
  <c r="H122" i="115"/>
  <c r="H123" i="115"/>
  <c r="H124" i="115"/>
  <c r="H125" i="115"/>
  <c r="H126" i="115"/>
  <c r="G117" i="115"/>
  <c r="G118" i="115"/>
  <c r="G119" i="115"/>
  <c r="G120" i="115"/>
  <c r="G121" i="115"/>
  <c r="G122" i="115"/>
  <c r="G123" i="115"/>
  <c r="G124" i="115"/>
  <c r="G125" i="115"/>
  <c r="G126" i="115"/>
  <c r="F118" i="115"/>
  <c r="F119" i="115"/>
  <c r="F120" i="115"/>
  <c r="F121" i="115"/>
  <c r="F122" i="115"/>
  <c r="F123" i="115"/>
  <c r="F124" i="115"/>
  <c r="F125" i="115"/>
  <c r="F126" i="115"/>
  <c r="W117" i="107"/>
  <c r="W118" i="107"/>
  <c r="W119" i="107"/>
  <c r="W120" i="107"/>
  <c r="W121" i="107"/>
  <c r="W122" i="107"/>
  <c r="W123" i="107"/>
  <c r="W124" i="107"/>
  <c r="W125" i="107"/>
  <c r="W126" i="107"/>
  <c r="V117" i="107"/>
  <c r="V118" i="107"/>
  <c r="V119" i="107"/>
  <c r="V120" i="107"/>
  <c r="V121" i="107"/>
  <c r="V122" i="107"/>
  <c r="V123" i="107"/>
  <c r="V124" i="107"/>
  <c r="V125" i="107"/>
  <c r="V126" i="107"/>
  <c r="U117" i="107"/>
  <c r="U118" i="107"/>
  <c r="U119" i="107"/>
  <c r="U120" i="107"/>
  <c r="U121" i="107"/>
  <c r="U122" i="107"/>
  <c r="U123" i="107"/>
  <c r="U124" i="107"/>
  <c r="U125" i="107"/>
  <c r="U126" i="107"/>
  <c r="R117" i="107"/>
  <c r="R118" i="107"/>
  <c r="R119" i="107"/>
  <c r="R120" i="107"/>
  <c r="R121" i="107"/>
  <c r="R122" i="107"/>
  <c r="R123" i="107"/>
  <c r="R124" i="107"/>
  <c r="R125" i="107"/>
  <c r="R126" i="107"/>
  <c r="Q117" i="107"/>
  <c r="Q118" i="107"/>
  <c r="Q119" i="107"/>
  <c r="Q120" i="107"/>
  <c r="Q121" i="107"/>
  <c r="Q122" i="107"/>
  <c r="Q123" i="107"/>
  <c r="Q124" i="107"/>
  <c r="Q125" i="107"/>
  <c r="Q126" i="107"/>
  <c r="P116" i="107"/>
  <c r="P117" i="107"/>
  <c r="P118" i="107"/>
  <c r="P119" i="107"/>
  <c r="P120" i="107"/>
  <c r="P121" i="107"/>
  <c r="P122" i="107"/>
  <c r="P123" i="107"/>
  <c r="P124" i="107"/>
  <c r="P125" i="107"/>
  <c r="P126" i="107"/>
  <c r="M116" i="107"/>
  <c r="M117" i="107"/>
  <c r="M118" i="107"/>
  <c r="M119" i="107"/>
  <c r="M120" i="107"/>
  <c r="M121" i="107"/>
  <c r="M122" i="107"/>
  <c r="M123" i="107"/>
  <c r="M124" i="107"/>
  <c r="M125" i="107"/>
  <c r="M126" i="107"/>
  <c r="L116" i="107"/>
  <c r="L117" i="107"/>
  <c r="L118" i="107"/>
  <c r="L119" i="107"/>
  <c r="L120" i="107"/>
  <c r="L121" i="107"/>
  <c r="L122" i="107"/>
  <c r="L123" i="107"/>
  <c r="L124" i="107"/>
  <c r="L125" i="107"/>
  <c r="L126" i="107"/>
  <c r="K116" i="107"/>
  <c r="K117" i="107"/>
  <c r="K118" i="107"/>
  <c r="K119" i="107"/>
  <c r="K120" i="107"/>
  <c r="K121" i="107"/>
  <c r="K122" i="107"/>
  <c r="K123" i="107"/>
  <c r="K124" i="107"/>
  <c r="K125" i="107"/>
  <c r="K126" i="107"/>
  <c r="H117" i="107"/>
  <c r="H118" i="107"/>
  <c r="H119" i="107"/>
  <c r="H120" i="107"/>
  <c r="H121" i="107"/>
  <c r="H122" i="107"/>
  <c r="H123" i="107"/>
  <c r="H124" i="107"/>
  <c r="H125" i="107"/>
  <c r="H126" i="107"/>
  <c r="G117" i="107"/>
  <c r="G118" i="107"/>
  <c r="G119" i="107"/>
  <c r="G120" i="107"/>
  <c r="G121" i="107"/>
  <c r="G122" i="107"/>
  <c r="G123" i="107"/>
  <c r="G124" i="107"/>
  <c r="G125" i="107"/>
  <c r="G126" i="107"/>
  <c r="F117" i="107"/>
  <c r="F118" i="107"/>
  <c r="F119" i="107"/>
  <c r="F120" i="107"/>
  <c r="F121" i="107"/>
  <c r="F122" i="107"/>
  <c r="F123" i="107"/>
  <c r="F124" i="107"/>
  <c r="F125" i="107"/>
  <c r="F126" i="107"/>
  <c r="W118" i="95"/>
  <c r="W119" i="95"/>
  <c r="W120" i="95"/>
  <c r="W121" i="95"/>
  <c r="W122" i="95"/>
  <c r="W123" i="95"/>
  <c r="W124" i="95"/>
  <c r="W125" i="95"/>
  <c r="W126" i="95"/>
  <c r="V118" i="95"/>
  <c r="V119" i="95"/>
  <c r="V120" i="95"/>
  <c r="V121" i="95"/>
  <c r="V122" i="95"/>
  <c r="V123" i="95"/>
  <c r="V124" i="95"/>
  <c r="V125" i="95"/>
  <c r="V126" i="95"/>
  <c r="U118" i="95"/>
  <c r="U119" i="95"/>
  <c r="U120" i="95"/>
  <c r="U121" i="95"/>
  <c r="U122" i="95"/>
  <c r="U123" i="95"/>
  <c r="U124" i="95"/>
  <c r="U125" i="95"/>
  <c r="U126" i="95"/>
  <c r="R117" i="95"/>
  <c r="R118" i="95"/>
  <c r="R119" i="95"/>
  <c r="R120" i="95"/>
  <c r="R121" i="95"/>
  <c r="R122" i="95"/>
  <c r="R123" i="95"/>
  <c r="R124" i="95"/>
  <c r="R125" i="95"/>
  <c r="R126" i="95"/>
  <c r="Q116" i="95"/>
  <c r="Q117" i="95"/>
  <c r="Q118" i="95"/>
  <c r="Q119" i="95"/>
  <c r="Q120" i="95"/>
  <c r="Q121" i="95"/>
  <c r="Q122" i="95"/>
  <c r="Q123" i="95"/>
  <c r="Q124" i="95"/>
  <c r="Q125" i="95"/>
  <c r="Q126" i="95"/>
  <c r="P117" i="95"/>
  <c r="P118" i="95"/>
  <c r="P119" i="95"/>
  <c r="P120" i="95"/>
  <c r="P121" i="95"/>
  <c r="P122" i="95"/>
  <c r="P123" i="95"/>
  <c r="P124" i="95"/>
  <c r="P125" i="95"/>
  <c r="P126" i="95"/>
  <c r="M115" i="95"/>
  <c r="M116" i="95"/>
  <c r="M117" i="95"/>
  <c r="M118" i="95"/>
  <c r="M119" i="95"/>
  <c r="M120" i="95"/>
  <c r="M121" i="95"/>
  <c r="M122" i="95"/>
  <c r="M123" i="95"/>
  <c r="M124" i="95"/>
  <c r="M125" i="95"/>
  <c r="M126" i="95"/>
  <c r="L115" i="95"/>
  <c r="L116" i="95"/>
  <c r="L117" i="95"/>
  <c r="L118" i="95"/>
  <c r="L119" i="95"/>
  <c r="L120" i="95"/>
  <c r="L121" i="95"/>
  <c r="L122" i="95"/>
  <c r="L123" i="95"/>
  <c r="L124" i="95"/>
  <c r="L125" i="95"/>
  <c r="L126" i="95"/>
  <c r="K116" i="95"/>
  <c r="K117" i="95"/>
  <c r="K118" i="95"/>
  <c r="K119" i="95"/>
  <c r="K120" i="95"/>
  <c r="K121" i="95"/>
  <c r="K122" i="95"/>
  <c r="K123" i="95"/>
  <c r="K124" i="95"/>
  <c r="K125" i="95"/>
  <c r="K126" i="95"/>
  <c r="H117" i="95"/>
  <c r="H118" i="95"/>
  <c r="H119" i="95"/>
  <c r="H120" i="95"/>
  <c r="H121" i="95"/>
  <c r="H122" i="95"/>
  <c r="H123" i="95"/>
  <c r="H124" i="95"/>
  <c r="H125" i="95"/>
  <c r="H126" i="95"/>
  <c r="G117" i="95"/>
  <c r="G118" i="95"/>
  <c r="G119" i="95"/>
  <c r="G120" i="95"/>
  <c r="G121" i="95"/>
  <c r="G122" i="95"/>
  <c r="G123" i="95"/>
  <c r="G124" i="95"/>
  <c r="G125" i="95"/>
  <c r="G126" i="95"/>
  <c r="F117" i="95"/>
  <c r="F118" i="95"/>
  <c r="F119" i="95"/>
  <c r="F120" i="95"/>
  <c r="F121" i="95"/>
  <c r="F122" i="95"/>
  <c r="F123" i="95"/>
  <c r="F124" i="95"/>
  <c r="F125" i="95"/>
  <c r="F126" i="95"/>
  <c r="X124" i="68"/>
  <c r="W117" i="68"/>
  <c r="W118" i="68"/>
  <c r="W119" i="68"/>
  <c r="W120" i="68"/>
  <c r="W121" i="68"/>
  <c r="W122" i="68"/>
  <c r="W123" i="68"/>
  <c r="W124" i="68"/>
  <c r="W125" i="68"/>
  <c r="W126" i="68"/>
  <c r="V118" i="68"/>
  <c r="V119" i="68"/>
  <c r="V120" i="68"/>
  <c r="V121" i="68"/>
  <c r="V122" i="68"/>
  <c r="V123" i="68"/>
  <c r="V124" i="68"/>
  <c r="V125" i="68"/>
  <c r="V126" i="68"/>
  <c r="U118" i="68"/>
  <c r="X118" i="68" s="1"/>
  <c r="U119" i="68"/>
  <c r="X119" i="68" s="1"/>
  <c r="U120" i="68"/>
  <c r="X120" i="68" s="1"/>
  <c r="U121" i="68"/>
  <c r="X121" i="68" s="1"/>
  <c r="U122" i="68"/>
  <c r="X122" i="68" s="1"/>
  <c r="U123" i="68"/>
  <c r="X123" i="68" s="1"/>
  <c r="U124" i="68"/>
  <c r="U125" i="68"/>
  <c r="X125" i="68" s="1"/>
  <c r="U126" i="68"/>
  <c r="X126" i="68" s="1"/>
  <c r="R117" i="68"/>
  <c r="R118" i="68"/>
  <c r="R119" i="68"/>
  <c r="R120" i="68"/>
  <c r="R121" i="68"/>
  <c r="R122" i="68"/>
  <c r="R123" i="68"/>
  <c r="R124" i="68"/>
  <c r="R125" i="68"/>
  <c r="R126" i="68"/>
  <c r="Q118" i="68"/>
  <c r="Q119" i="68"/>
  <c r="Q120" i="68"/>
  <c r="Q121" i="68"/>
  <c r="Q122" i="68"/>
  <c r="Q123" i="68"/>
  <c r="Q124" i="68"/>
  <c r="Q125" i="68"/>
  <c r="Q126" i="68"/>
  <c r="P119" i="68"/>
  <c r="P120" i="68"/>
  <c r="P121" i="68"/>
  <c r="P122" i="68"/>
  <c r="P123" i="68"/>
  <c r="P124" i="68"/>
  <c r="P125" i="68"/>
  <c r="P126" i="68"/>
  <c r="L119" i="68"/>
  <c r="L120" i="68"/>
  <c r="L121" i="68"/>
  <c r="L122" i="68"/>
  <c r="L123" i="68"/>
  <c r="L124" i="68"/>
  <c r="L125" i="68"/>
  <c r="L126" i="68"/>
  <c r="K119" i="68"/>
  <c r="K120" i="68"/>
  <c r="K121" i="68"/>
  <c r="K122" i="68"/>
  <c r="K123" i="68"/>
  <c r="K124" i="68"/>
  <c r="K125" i="68"/>
  <c r="K126" i="68"/>
  <c r="H119" i="68"/>
  <c r="H120" i="68"/>
  <c r="H121" i="68"/>
  <c r="H122" i="68"/>
  <c r="H123" i="68"/>
  <c r="H124" i="68"/>
  <c r="H125" i="68"/>
  <c r="H126" i="68"/>
  <c r="G119" i="68"/>
  <c r="G120" i="68"/>
  <c r="G121" i="68"/>
  <c r="G122" i="68"/>
  <c r="G123" i="68"/>
  <c r="G124" i="68"/>
  <c r="G125" i="68"/>
  <c r="G126" i="68"/>
  <c r="F119" i="68"/>
  <c r="F120" i="68"/>
  <c r="F121" i="68"/>
  <c r="F122" i="68"/>
  <c r="F123" i="68"/>
  <c r="F124" i="68"/>
  <c r="F125" i="68"/>
  <c r="F126" i="68"/>
  <c r="W47" i="240"/>
  <c r="W48" i="240"/>
  <c r="W49" i="240"/>
  <c r="W50" i="240"/>
  <c r="W51" i="240"/>
  <c r="W52" i="240"/>
  <c r="W53" i="240"/>
  <c r="W54" i="240"/>
  <c r="W55" i="240"/>
  <c r="W56" i="240"/>
  <c r="W57" i="240"/>
  <c r="W58" i="240"/>
  <c r="W59" i="240"/>
  <c r="W60" i="240"/>
  <c r="W61" i="240"/>
  <c r="W62" i="240"/>
  <c r="W63" i="240"/>
  <c r="W64" i="240"/>
  <c r="W65" i="240"/>
  <c r="W66" i="240"/>
  <c r="W67" i="240"/>
  <c r="W68" i="240"/>
  <c r="W69" i="240"/>
  <c r="W70" i="240"/>
  <c r="W71" i="240"/>
  <c r="W72" i="240"/>
  <c r="W73" i="240"/>
  <c r="W74" i="240"/>
  <c r="W75" i="240"/>
  <c r="W76" i="240"/>
  <c r="W77" i="240"/>
  <c r="W78" i="240"/>
  <c r="W127" i="240" s="1"/>
  <c r="W79" i="240"/>
  <c r="W80" i="240"/>
  <c r="W81" i="240"/>
  <c r="W82" i="240"/>
  <c r="W83" i="240"/>
  <c r="W84" i="240"/>
  <c r="W85" i="240"/>
  <c r="W86" i="240"/>
  <c r="W87" i="240"/>
  <c r="W88" i="240"/>
  <c r="W89" i="240"/>
  <c r="W90" i="240"/>
  <c r="W91" i="240"/>
  <c r="W92" i="240"/>
  <c r="W93" i="240"/>
  <c r="W94" i="240"/>
  <c r="W95" i="240"/>
  <c r="W96" i="240"/>
  <c r="W97" i="240"/>
  <c r="W98" i="240"/>
  <c r="W99" i="240"/>
  <c r="W100" i="240"/>
  <c r="W101" i="240"/>
  <c r="W102" i="240"/>
  <c r="W103" i="240"/>
  <c r="W104" i="240"/>
  <c r="W105" i="240"/>
  <c r="W106" i="240"/>
  <c r="W107" i="240"/>
  <c r="W108" i="240"/>
  <c r="W109" i="240"/>
  <c r="W110" i="240"/>
  <c r="W111" i="240"/>
  <c r="W112" i="240"/>
  <c r="W113" i="240"/>
  <c r="W114" i="240"/>
  <c r="W115" i="240"/>
  <c r="V47" i="240"/>
  <c r="V48" i="240"/>
  <c r="V49" i="240"/>
  <c r="V50" i="240"/>
  <c r="V51" i="240"/>
  <c r="V52" i="240"/>
  <c r="V53" i="240"/>
  <c r="V54" i="240"/>
  <c r="V55" i="240"/>
  <c r="V56" i="240"/>
  <c r="V57" i="240"/>
  <c r="V58" i="240"/>
  <c r="V59" i="240"/>
  <c r="V60" i="240"/>
  <c r="V61" i="240"/>
  <c r="V62" i="240"/>
  <c r="V63" i="240"/>
  <c r="V64" i="240"/>
  <c r="V65" i="240"/>
  <c r="V66" i="240"/>
  <c r="V67" i="240"/>
  <c r="V68" i="240"/>
  <c r="V69" i="240"/>
  <c r="V70" i="240"/>
  <c r="V71" i="240"/>
  <c r="V72" i="240"/>
  <c r="V73" i="240"/>
  <c r="V74" i="240"/>
  <c r="V75" i="240"/>
  <c r="V76" i="240"/>
  <c r="V77" i="240"/>
  <c r="V78" i="240"/>
  <c r="V79" i="240"/>
  <c r="V80" i="240"/>
  <c r="V81" i="240"/>
  <c r="V82" i="240"/>
  <c r="V83" i="240"/>
  <c r="V84" i="240"/>
  <c r="V85" i="240"/>
  <c r="V86" i="240"/>
  <c r="V87" i="240"/>
  <c r="V88" i="240"/>
  <c r="V89" i="240"/>
  <c r="V90" i="240"/>
  <c r="V91" i="240"/>
  <c r="V92" i="240"/>
  <c r="V93" i="240"/>
  <c r="V94" i="240"/>
  <c r="V95" i="240"/>
  <c r="V96" i="240"/>
  <c r="V97" i="240"/>
  <c r="V98" i="240"/>
  <c r="V99" i="240"/>
  <c r="V100" i="240"/>
  <c r="V101" i="240"/>
  <c r="V102" i="240"/>
  <c r="V103" i="240"/>
  <c r="V104" i="240"/>
  <c r="V105" i="240"/>
  <c r="V106" i="240"/>
  <c r="V107" i="240"/>
  <c r="V108" i="240"/>
  <c r="V109" i="240"/>
  <c r="V110" i="240"/>
  <c r="V111" i="240"/>
  <c r="V112" i="240"/>
  <c r="V113" i="240"/>
  <c r="V114" i="240"/>
  <c r="V115" i="240"/>
  <c r="U47" i="240"/>
  <c r="U48" i="240"/>
  <c r="U49" i="240"/>
  <c r="U50" i="240"/>
  <c r="U51" i="240"/>
  <c r="U52" i="240"/>
  <c r="U53" i="240"/>
  <c r="U54" i="240"/>
  <c r="U55" i="240"/>
  <c r="U56" i="240"/>
  <c r="U57" i="240"/>
  <c r="U58" i="240"/>
  <c r="U59" i="240"/>
  <c r="U60" i="240"/>
  <c r="U61" i="240"/>
  <c r="U62" i="240"/>
  <c r="U63" i="240"/>
  <c r="U64" i="240"/>
  <c r="U65" i="240"/>
  <c r="U66" i="240"/>
  <c r="U67" i="240"/>
  <c r="U68" i="240"/>
  <c r="U69" i="240"/>
  <c r="U70" i="240"/>
  <c r="U71" i="240"/>
  <c r="U72" i="240"/>
  <c r="U73" i="240"/>
  <c r="U74" i="240"/>
  <c r="U75" i="240"/>
  <c r="U76" i="240"/>
  <c r="U77" i="240"/>
  <c r="U78" i="240"/>
  <c r="U79" i="240"/>
  <c r="U80" i="240"/>
  <c r="U81" i="240"/>
  <c r="U82" i="240"/>
  <c r="U83" i="240"/>
  <c r="U84" i="240"/>
  <c r="U85" i="240"/>
  <c r="U86" i="240"/>
  <c r="U87" i="240"/>
  <c r="U88" i="240"/>
  <c r="U89" i="240"/>
  <c r="U90" i="240"/>
  <c r="U91" i="240"/>
  <c r="U92" i="240"/>
  <c r="U93" i="240"/>
  <c r="U94" i="240"/>
  <c r="U95" i="240"/>
  <c r="U96" i="240"/>
  <c r="U97" i="240"/>
  <c r="U98" i="240"/>
  <c r="U99" i="240"/>
  <c r="U100" i="240"/>
  <c r="U101" i="240"/>
  <c r="U102" i="240"/>
  <c r="U103" i="240"/>
  <c r="U104" i="240"/>
  <c r="U105" i="240"/>
  <c r="U106" i="240"/>
  <c r="U107" i="240"/>
  <c r="U108" i="240"/>
  <c r="U109" i="240"/>
  <c r="U110" i="240"/>
  <c r="U111" i="240"/>
  <c r="U112" i="240"/>
  <c r="U113" i="240"/>
  <c r="U114" i="240"/>
  <c r="U115" i="240"/>
  <c r="V46" i="240"/>
  <c r="V127" i="240" s="1"/>
  <c r="W46" i="240"/>
  <c r="U46" i="240"/>
  <c r="R47" i="240"/>
  <c r="R48" i="240"/>
  <c r="R49" i="240"/>
  <c r="R50" i="240"/>
  <c r="R51" i="240"/>
  <c r="R52" i="240"/>
  <c r="R53" i="240"/>
  <c r="R54" i="240"/>
  <c r="R55" i="240"/>
  <c r="R56" i="240"/>
  <c r="R57" i="240"/>
  <c r="R58" i="240"/>
  <c r="R59" i="240"/>
  <c r="R60" i="240"/>
  <c r="R61" i="240"/>
  <c r="R62" i="240"/>
  <c r="R63" i="240"/>
  <c r="R64" i="240"/>
  <c r="R65" i="240"/>
  <c r="R66" i="240"/>
  <c r="R67" i="240"/>
  <c r="R68" i="240"/>
  <c r="R69" i="240"/>
  <c r="R70" i="240"/>
  <c r="R71" i="240"/>
  <c r="R72" i="240"/>
  <c r="R73" i="240"/>
  <c r="R74" i="240"/>
  <c r="R75" i="240"/>
  <c r="R76" i="240"/>
  <c r="R77" i="240"/>
  <c r="R78" i="240"/>
  <c r="R79" i="240"/>
  <c r="R80" i="240"/>
  <c r="R81" i="240"/>
  <c r="R82" i="240"/>
  <c r="R83" i="240"/>
  <c r="R84" i="240"/>
  <c r="R85" i="240"/>
  <c r="R86" i="240"/>
  <c r="R87" i="240"/>
  <c r="R88" i="240"/>
  <c r="R89" i="240"/>
  <c r="R90" i="240"/>
  <c r="R91" i="240"/>
  <c r="R92" i="240"/>
  <c r="R93" i="240"/>
  <c r="R94" i="240"/>
  <c r="R95" i="240"/>
  <c r="R96" i="240"/>
  <c r="R97" i="240"/>
  <c r="R98" i="240"/>
  <c r="R99" i="240"/>
  <c r="R100" i="240"/>
  <c r="R101" i="240"/>
  <c r="R102" i="240"/>
  <c r="R103" i="240"/>
  <c r="R104" i="240"/>
  <c r="R105" i="240"/>
  <c r="R106" i="240"/>
  <c r="R107" i="240"/>
  <c r="R108" i="240"/>
  <c r="R109" i="240"/>
  <c r="R110" i="240"/>
  <c r="R111" i="240"/>
  <c r="R112" i="240"/>
  <c r="R113" i="240"/>
  <c r="R114" i="240"/>
  <c r="R115" i="240"/>
  <c r="Q47" i="240"/>
  <c r="Q48" i="240"/>
  <c r="Q49" i="240"/>
  <c r="Q50" i="240"/>
  <c r="Q51" i="240"/>
  <c r="Q52" i="240"/>
  <c r="Q53" i="240"/>
  <c r="Q54" i="240"/>
  <c r="Q55" i="240"/>
  <c r="Q56" i="240"/>
  <c r="Q57" i="240"/>
  <c r="Q58" i="240"/>
  <c r="Q59" i="240"/>
  <c r="Q60" i="240"/>
  <c r="Q61" i="240"/>
  <c r="Q62" i="240"/>
  <c r="Q63" i="240"/>
  <c r="Q64" i="240"/>
  <c r="Q65" i="240"/>
  <c r="Q66" i="240"/>
  <c r="Q67" i="240"/>
  <c r="Q68" i="240"/>
  <c r="Q69" i="240"/>
  <c r="Q70" i="240"/>
  <c r="Q71" i="240"/>
  <c r="Q72" i="240"/>
  <c r="Q73" i="240"/>
  <c r="Q74" i="240"/>
  <c r="Q75" i="240"/>
  <c r="Q76" i="240"/>
  <c r="Q77" i="240"/>
  <c r="Q78" i="240"/>
  <c r="Q79" i="240"/>
  <c r="Q80" i="240"/>
  <c r="Q81" i="240"/>
  <c r="Q82" i="240"/>
  <c r="Q83" i="240"/>
  <c r="Q84" i="240"/>
  <c r="Q85" i="240"/>
  <c r="Q86" i="240"/>
  <c r="Q87" i="240"/>
  <c r="Q88" i="240"/>
  <c r="Q89" i="240"/>
  <c r="Q90" i="240"/>
  <c r="Q91" i="240"/>
  <c r="Q92" i="240"/>
  <c r="Q93" i="240"/>
  <c r="Q94" i="240"/>
  <c r="Q95" i="240"/>
  <c r="Q96" i="240"/>
  <c r="Q97" i="240"/>
  <c r="Q98" i="240"/>
  <c r="Q99" i="240"/>
  <c r="Q100" i="240"/>
  <c r="Q101" i="240"/>
  <c r="Q102" i="240"/>
  <c r="Q103" i="240"/>
  <c r="Q104" i="240"/>
  <c r="Q105" i="240"/>
  <c r="Q106" i="240"/>
  <c r="Q107" i="240"/>
  <c r="Q108" i="240"/>
  <c r="Q109" i="240"/>
  <c r="Q110" i="240"/>
  <c r="Q111" i="240"/>
  <c r="Q112" i="240"/>
  <c r="Q113" i="240"/>
  <c r="Q114" i="240"/>
  <c r="Q115" i="240"/>
  <c r="P47" i="240"/>
  <c r="P48" i="240"/>
  <c r="P49" i="240"/>
  <c r="P50" i="240"/>
  <c r="P51" i="240"/>
  <c r="P52" i="240"/>
  <c r="P53" i="240"/>
  <c r="P54" i="240"/>
  <c r="P55" i="240"/>
  <c r="P56" i="240"/>
  <c r="P57" i="240"/>
  <c r="P58" i="240"/>
  <c r="P59" i="240"/>
  <c r="P60" i="240"/>
  <c r="P61" i="240"/>
  <c r="P62" i="240"/>
  <c r="P63" i="240"/>
  <c r="P64" i="240"/>
  <c r="P65" i="240"/>
  <c r="P66" i="240"/>
  <c r="P67" i="240"/>
  <c r="P68" i="240"/>
  <c r="P69" i="240"/>
  <c r="P70" i="240"/>
  <c r="P71" i="240"/>
  <c r="P72" i="240"/>
  <c r="P73" i="240"/>
  <c r="P74" i="240"/>
  <c r="P75" i="240"/>
  <c r="P76" i="240"/>
  <c r="P77" i="240"/>
  <c r="P78" i="240"/>
  <c r="P79" i="240"/>
  <c r="P80" i="240"/>
  <c r="P81" i="240"/>
  <c r="P82" i="240"/>
  <c r="P83" i="240"/>
  <c r="P84" i="240"/>
  <c r="P85" i="240"/>
  <c r="P86" i="240"/>
  <c r="P87" i="240"/>
  <c r="P88" i="240"/>
  <c r="P89" i="240"/>
  <c r="P90" i="240"/>
  <c r="P91" i="240"/>
  <c r="P92" i="240"/>
  <c r="P93" i="240"/>
  <c r="P94" i="240"/>
  <c r="P95" i="240"/>
  <c r="P96" i="240"/>
  <c r="P97" i="240"/>
  <c r="P98" i="240"/>
  <c r="P99" i="240"/>
  <c r="P100" i="240"/>
  <c r="P101" i="240"/>
  <c r="P102" i="240"/>
  <c r="P103" i="240"/>
  <c r="P104" i="240"/>
  <c r="P105" i="240"/>
  <c r="P106" i="240"/>
  <c r="P107" i="240"/>
  <c r="P108" i="240"/>
  <c r="P109" i="240"/>
  <c r="P110" i="240"/>
  <c r="P111" i="240"/>
  <c r="P112" i="240"/>
  <c r="P113" i="240"/>
  <c r="P114" i="240"/>
  <c r="P115" i="240"/>
  <c r="Q46" i="240"/>
  <c r="Q127" i="240" s="1"/>
  <c r="R46" i="240"/>
  <c r="P46" i="240"/>
  <c r="P127" i="240" s="1"/>
  <c r="M47" i="240"/>
  <c r="M48" i="240"/>
  <c r="M49" i="240"/>
  <c r="M50" i="240"/>
  <c r="M51" i="240"/>
  <c r="M52" i="240"/>
  <c r="M53" i="240"/>
  <c r="M54" i="240"/>
  <c r="M55" i="240"/>
  <c r="M56" i="240"/>
  <c r="M57" i="240"/>
  <c r="M58" i="240"/>
  <c r="M59" i="240"/>
  <c r="M60" i="240"/>
  <c r="M61" i="240"/>
  <c r="M62" i="240"/>
  <c r="M63" i="240"/>
  <c r="M64" i="240"/>
  <c r="M65" i="240"/>
  <c r="M66" i="240"/>
  <c r="M67" i="240"/>
  <c r="M68" i="240"/>
  <c r="M69" i="240"/>
  <c r="M70" i="240"/>
  <c r="M71" i="240"/>
  <c r="M72" i="240"/>
  <c r="M73" i="240"/>
  <c r="M74" i="240"/>
  <c r="M75" i="240"/>
  <c r="M76" i="240"/>
  <c r="M77" i="240"/>
  <c r="M78" i="240"/>
  <c r="M79" i="240"/>
  <c r="M80" i="240"/>
  <c r="M81" i="240"/>
  <c r="M82" i="240"/>
  <c r="M83" i="240"/>
  <c r="M84" i="240"/>
  <c r="M85" i="240"/>
  <c r="M86" i="240"/>
  <c r="M87" i="240"/>
  <c r="M88" i="240"/>
  <c r="M89" i="240"/>
  <c r="M90" i="240"/>
  <c r="M91" i="240"/>
  <c r="M92" i="240"/>
  <c r="M93" i="240"/>
  <c r="M94" i="240"/>
  <c r="M95" i="240"/>
  <c r="M96" i="240"/>
  <c r="M97" i="240"/>
  <c r="M98" i="240"/>
  <c r="M99" i="240"/>
  <c r="M100" i="240"/>
  <c r="M101" i="240"/>
  <c r="M102" i="240"/>
  <c r="M103" i="240"/>
  <c r="M104" i="240"/>
  <c r="M105" i="240"/>
  <c r="M106" i="240"/>
  <c r="M107" i="240"/>
  <c r="M108" i="240"/>
  <c r="M109" i="240"/>
  <c r="M110" i="240"/>
  <c r="M111" i="240"/>
  <c r="M112" i="240"/>
  <c r="M113" i="240"/>
  <c r="M114" i="240"/>
  <c r="M115" i="240"/>
  <c r="L47" i="240"/>
  <c r="L48" i="240"/>
  <c r="L49" i="240"/>
  <c r="L50" i="240"/>
  <c r="L51" i="240"/>
  <c r="L52" i="240"/>
  <c r="L53" i="240"/>
  <c r="L54" i="240"/>
  <c r="L55" i="240"/>
  <c r="L56" i="240"/>
  <c r="L57" i="240"/>
  <c r="L58" i="240"/>
  <c r="L59" i="240"/>
  <c r="L60" i="240"/>
  <c r="L61" i="240"/>
  <c r="L62" i="240"/>
  <c r="L63" i="240"/>
  <c r="L64" i="240"/>
  <c r="L65" i="240"/>
  <c r="L66" i="240"/>
  <c r="L67" i="240"/>
  <c r="L68" i="240"/>
  <c r="L69" i="240"/>
  <c r="L70" i="240"/>
  <c r="L71" i="240"/>
  <c r="L72" i="240"/>
  <c r="L73" i="240"/>
  <c r="L74" i="240"/>
  <c r="L75" i="240"/>
  <c r="L76" i="240"/>
  <c r="L77" i="240"/>
  <c r="L78" i="240"/>
  <c r="L79" i="240"/>
  <c r="L80" i="240"/>
  <c r="L81" i="240"/>
  <c r="L82" i="240"/>
  <c r="L83" i="240"/>
  <c r="L84" i="240"/>
  <c r="L85" i="240"/>
  <c r="L86" i="240"/>
  <c r="L87" i="240"/>
  <c r="L88" i="240"/>
  <c r="L89" i="240"/>
  <c r="L90" i="240"/>
  <c r="L91" i="240"/>
  <c r="L92" i="240"/>
  <c r="L93" i="240"/>
  <c r="L94" i="240"/>
  <c r="L95" i="240"/>
  <c r="L96" i="240"/>
  <c r="L97" i="240"/>
  <c r="L98" i="240"/>
  <c r="L99" i="240"/>
  <c r="L100" i="240"/>
  <c r="L101" i="240"/>
  <c r="L102" i="240"/>
  <c r="L103" i="240"/>
  <c r="L104" i="240"/>
  <c r="L105" i="240"/>
  <c r="L106" i="240"/>
  <c r="L107" i="240"/>
  <c r="L108" i="240"/>
  <c r="L109" i="240"/>
  <c r="L110" i="240"/>
  <c r="L111" i="240"/>
  <c r="L112" i="240"/>
  <c r="L113" i="240"/>
  <c r="L114" i="240"/>
  <c r="L115" i="240"/>
  <c r="K47" i="240"/>
  <c r="K48" i="240"/>
  <c r="K49" i="240"/>
  <c r="K50" i="240"/>
  <c r="K51" i="240"/>
  <c r="K52" i="240"/>
  <c r="K53" i="240"/>
  <c r="K54" i="240"/>
  <c r="K55" i="240"/>
  <c r="K56" i="240"/>
  <c r="K57" i="240"/>
  <c r="K58" i="240"/>
  <c r="K59" i="240"/>
  <c r="K60" i="240"/>
  <c r="K61" i="240"/>
  <c r="K62" i="240"/>
  <c r="K63" i="240"/>
  <c r="K64" i="240"/>
  <c r="K65" i="240"/>
  <c r="K66" i="240"/>
  <c r="K67" i="240"/>
  <c r="K68" i="240"/>
  <c r="K69" i="240"/>
  <c r="K70" i="240"/>
  <c r="K71" i="240"/>
  <c r="K72" i="240"/>
  <c r="K73" i="240"/>
  <c r="K74" i="240"/>
  <c r="K75" i="240"/>
  <c r="K76" i="240"/>
  <c r="K77" i="240"/>
  <c r="K78" i="240"/>
  <c r="K79" i="240"/>
  <c r="K80" i="240"/>
  <c r="K81" i="240"/>
  <c r="K82" i="240"/>
  <c r="K83" i="240"/>
  <c r="K84" i="240"/>
  <c r="K85" i="240"/>
  <c r="K86" i="240"/>
  <c r="K87" i="240"/>
  <c r="K88" i="240"/>
  <c r="K89" i="240"/>
  <c r="K90" i="240"/>
  <c r="K91" i="240"/>
  <c r="K92" i="240"/>
  <c r="K93" i="240"/>
  <c r="K94" i="240"/>
  <c r="K95" i="240"/>
  <c r="K96" i="240"/>
  <c r="K97" i="240"/>
  <c r="K98" i="240"/>
  <c r="K99" i="240"/>
  <c r="K100" i="240"/>
  <c r="K101" i="240"/>
  <c r="K102" i="240"/>
  <c r="K103" i="240"/>
  <c r="K104" i="240"/>
  <c r="K105" i="240"/>
  <c r="K106" i="240"/>
  <c r="K107" i="240"/>
  <c r="K108" i="240"/>
  <c r="K109" i="240"/>
  <c r="K110" i="240"/>
  <c r="K111" i="240"/>
  <c r="K112" i="240"/>
  <c r="K113" i="240"/>
  <c r="K114" i="240"/>
  <c r="K115" i="240"/>
  <c r="L46" i="240"/>
  <c r="L127" i="240" s="1"/>
  <c r="M46" i="240"/>
  <c r="M127" i="240" s="1"/>
  <c r="K46" i="240"/>
  <c r="K127" i="240" s="1"/>
  <c r="H47" i="240"/>
  <c r="H127" i="240" s="1"/>
  <c r="H48" i="240"/>
  <c r="H49" i="240"/>
  <c r="H50" i="240"/>
  <c r="H51" i="240"/>
  <c r="H52" i="240"/>
  <c r="H53" i="240"/>
  <c r="H54" i="240"/>
  <c r="H55" i="240"/>
  <c r="H56" i="240"/>
  <c r="H57" i="240"/>
  <c r="H58" i="240"/>
  <c r="H59" i="240"/>
  <c r="H60" i="240"/>
  <c r="H61" i="240"/>
  <c r="H62" i="240"/>
  <c r="H63" i="240"/>
  <c r="H64" i="240"/>
  <c r="H65" i="240"/>
  <c r="H66" i="240"/>
  <c r="H67" i="240"/>
  <c r="H68" i="240"/>
  <c r="H69" i="240"/>
  <c r="H70" i="240"/>
  <c r="H71" i="240"/>
  <c r="H72" i="240"/>
  <c r="H73" i="240"/>
  <c r="H74" i="240"/>
  <c r="H75" i="240"/>
  <c r="H76" i="240"/>
  <c r="H77" i="240"/>
  <c r="H78" i="240"/>
  <c r="H79" i="240"/>
  <c r="H80" i="240"/>
  <c r="H81" i="240"/>
  <c r="H82" i="240"/>
  <c r="H83" i="240"/>
  <c r="H84" i="240"/>
  <c r="H85" i="240"/>
  <c r="H86" i="240"/>
  <c r="H87" i="240"/>
  <c r="H88" i="240"/>
  <c r="H89" i="240"/>
  <c r="H90" i="240"/>
  <c r="H91" i="240"/>
  <c r="H92" i="240"/>
  <c r="H93" i="240"/>
  <c r="H94" i="240"/>
  <c r="H95" i="240"/>
  <c r="H96" i="240"/>
  <c r="H97" i="240"/>
  <c r="H98" i="240"/>
  <c r="H99" i="240"/>
  <c r="H100" i="240"/>
  <c r="H101" i="240"/>
  <c r="H102" i="240"/>
  <c r="H103" i="240"/>
  <c r="H104" i="240"/>
  <c r="H105" i="240"/>
  <c r="H106" i="240"/>
  <c r="H107" i="240"/>
  <c r="H108" i="240"/>
  <c r="H109" i="240"/>
  <c r="H110" i="240"/>
  <c r="H111" i="240"/>
  <c r="H112" i="240"/>
  <c r="H113" i="240"/>
  <c r="H114" i="240"/>
  <c r="H115" i="240"/>
  <c r="G47" i="240"/>
  <c r="G48" i="240"/>
  <c r="G49" i="240"/>
  <c r="G50" i="240"/>
  <c r="G51" i="240"/>
  <c r="G52" i="240"/>
  <c r="G53" i="240"/>
  <c r="G54" i="240"/>
  <c r="G55" i="240"/>
  <c r="G56" i="240"/>
  <c r="G57" i="240"/>
  <c r="G58" i="240"/>
  <c r="G59" i="240"/>
  <c r="G60" i="240"/>
  <c r="G61" i="240"/>
  <c r="G62" i="240"/>
  <c r="G63" i="240"/>
  <c r="G64" i="240"/>
  <c r="G65" i="240"/>
  <c r="G66" i="240"/>
  <c r="G67" i="240"/>
  <c r="G68" i="240"/>
  <c r="G69" i="240"/>
  <c r="G70" i="240"/>
  <c r="G71" i="240"/>
  <c r="G72" i="240"/>
  <c r="G73" i="240"/>
  <c r="G74" i="240"/>
  <c r="G75" i="240"/>
  <c r="G76" i="240"/>
  <c r="G77" i="240"/>
  <c r="G78" i="240"/>
  <c r="G79" i="240"/>
  <c r="G80" i="240"/>
  <c r="G81" i="240"/>
  <c r="G82" i="240"/>
  <c r="G83" i="240"/>
  <c r="G84" i="240"/>
  <c r="G85" i="240"/>
  <c r="G86" i="240"/>
  <c r="G87" i="240"/>
  <c r="G88" i="240"/>
  <c r="G89" i="240"/>
  <c r="G90" i="240"/>
  <c r="G91" i="240"/>
  <c r="G92" i="240"/>
  <c r="G93" i="240"/>
  <c r="G94" i="240"/>
  <c r="G95" i="240"/>
  <c r="G96" i="240"/>
  <c r="G97" i="240"/>
  <c r="G98" i="240"/>
  <c r="G99" i="240"/>
  <c r="G100" i="240"/>
  <c r="G101" i="240"/>
  <c r="G102" i="240"/>
  <c r="G103" i="240"/>
  <c r="G104" i="240"/>
  <c r="G105" i="240"/>
  <c r="G106" i="240"/>
  <c r="G107" i="240"/>
  <c r="G108" i="240"/>
  <c r="G109" i="240"/>
  <c r="G110" i="240"/>
  <c r="G111" i="240"/>
  <c r="G112" i="240"/>
  <c r="G113" i="240"/>
  <c r="G114" i="240"/>
  <c r="G115" i="240"/>
  <c r="G116" i="240"/>
  <c r="F47" i="240"/>
  <c r="F48" i="240"/>
  <c r="F49" i="240"/>
  <c r="F50" i="240"/>
  <c r="F51" i="240"/>
  <c r="F52" i="240"/>
  <c r="F53" i="240"/>
  <c r="F127" i="240" s="1"/>
  <c r="F54" i="240"/>
  <c r="F55" i="240"/>
  <c r="F56" i="240"/>
  <c r="F57" i="240"/>
  <c r="F58" i="240"/>
  <c r="F59" i="240"/>
  <c r="F60" i="240"/>
  <c r="F61" i="240"/>
  <c r="F62" i="240"/>
  <c r="F63" i="240"/>
  <c r="F64" i="240"/>
  <c r="F65" i="240"/>
  <c r="F66" i="240"/>
  <c r="F67" i="240"/>
  <c r="F68" i="240"/>
  <c r="F69" i="240"/>
  <c r="F70" i="240"/>
  <c r="F71" i="240"/>
  <c r="F72" i="240"/>
  <c r="F73" i="240"/>
  <c r="F74" i="240"/>
  <c r="F75" i="240"/>
  <c r="F76" i="240"/>
  <c r="F77" i="240"/>
  <c r="F78" i="240"/>
  <c r="F79" i="240"/>
  <c r="F80" i="240"/>
  <c r="F81" i="240"/>
  <c r="F82" i="240"/>
  <c r="F83" i="240"/>
  <c r="F84" i="240"/>
  <c r="F85" i="240"/>
  <c r="F86" i="240"/>
  <c r="F87" i="240"/>
  <c r="F88" i="240"/>
  <c r="F89" i="240"/>
  <c r="F90" i="240"/>
  <c r="F91" i="240"/>
  <c r="F92" i="240"/>
  <c r="F93" i="240"/>
  <c r="F94" i="240"/>
  <c r="F95" i="240"/>
  <c r="F96" i="240"/>
  <c r="F97" i="240"/>
  <c r="F98" i="240"/>
  <c r="F99" i="240"/>
  <c r="F100" i="240"/>
  <c r="F101" i="240"/>
  <c r="F102" i="240"/>
  <c r="F103" i="240"/>
  <c r="F104" i="240"/>
  <c r="F105" i="240"/>
  <c r="F106" i="240"/>
  <c r="F107" i="240"/>
  <c r="F108" i="240"/>
  <c r="F109" i="240"/>
  <c r="F110" i="240"/>
  <c r="F111" i="240"/>
  <c r="F112" i="240"/>
  <c r="F113" i="240"/>
  <c r="F114" i="240"/>
  <c r="F115" i="240"/>
  <c r="F116" i="240"/>
  <c r="G46" i="240"/>
  <c r="G127" i="240" s="1"/>
  <c r="H46" i="240"/>
  <c r="F46" i="240"/>
  <c r="W12" i="240"/>
  <c r="W13" i="240"/>
  <c r="W14" i="240"/>
  <c r="W15" i="240"/>
  <c r="W16" i="240"/>
  <c r="W17" i="240"/>
  <c r="W18" i="240"/>
  <c r="W19" i="240"/>
  <c r="W20" i="240"/>
  <c r="W21" i="240"/>
  <c r="W22" i="240"/>
  <c r="W23" i="240"/>
  <c r="W24" i="240"/>
  <c r="W25" i="240"/>
  <c r="W26" i="240"/>
  <c r="W27" i="240"/>
  <c r="W28" i="240"/>
  <c r="W29" i="240"/>
  <c r="W30" i="240"/>
  <c r="W31" i="240"/>
  <c r="W32" i="240"/>
  <c r="W33" i="240"/>
  <c r="W34" i="240"/>
  <c r="W35" i="240"/>
  <c r="W36" i="240"/>
  <c r="W37" i="240"/>
  <c r="W38" i="240"/>
  <c r="W39" i="240"/>
  <c r="W40" i="240"/>
  <c r="W41" i="240"/>
  <c r="W42" i="240"/>
  <c r="V12" i="240"/>
  <c r="V13" i="240"/>
  <c r="V14" i="240"/>
  <c r="V15" i="240"/>
  <c r="V16" i="240"/>
  <c r="V17" i="240"/>
  <c r="V18" i="240"/>
  <c r="V19" i="240"/>
  <c r="V20" i="240"/>
  <c r="V21" i="240"/>
  <c r="V22" i="240"/>
  <c r="V23" i="240"/>
  <c r="V24" i="240"/>
  <c r="V25" i="240"/>
  <c r="V26" i="240"/>
  <c r="V27" i="240"/>
  <c r="V28" i="240"/>
  <c r="V29" i="240"/>
  <c r="V30" i="240"/>
  <c r="V31" i="240"/>
  <c r="V32" i="240"/>
  <c r="V33" i="240"/>
  <c r="V34" i="240"/>
  <c r="V35" i="240"/>
  <c r="V36" i="240"/>
  <c r="V37" i="240"/>
  <c r="V38" i="240"/>
  <c r="V39" i="240"/>
  <c r="V40" i="240"/>
  <c r="V41" i="240"/>
  <c r="V42" i="240"/>
  <c r="U12" i="240"/>
  <c r="U13" i="240"/>
  <c r="U14" i="240"/>
  <c r="U15" i="240"/>
  <c r="U16" i="240"/>
  <c r="U17" i="240"/>
  <c r="U18" i="240"/>
  <c r="U19" i="240"/>
  <c r="U20" i="240"/>
  <c r="U21" i="240"/>
  <c r="U22" i="240"/>
  <c r="U23" i="240"/>
  <c r="U24" i="240"/>
  <c r="U25" i="240"/>
  <c r="U26" i="240"/>
  <c r="U27" i="240"/>
  <c r="U28" i="240"/>
  <c r="U29" i="240"/>
  <c r="U30" i="240"/>
  <c r="U31" i="240"/>
  <c r="U32" i="240"/>
  <c r="U33" i="240"/>
  <c r="U34" i="240"/>
  <c r="U35" i="240"/>
  <c r="U36" i="240"/>
  <c r="U37" i="240"/>
  <c r="U38" i="240"/>
  <c r="U39" i="240"/>
  <c r="U40" i="240"/>
  <c r="U41" i="240"/>
  <c r="U42" i="240"/>
  <c r="V11" i="240"/>
  <c r="W11" i="240"/>
  <c r="U11" i="240"/>
  <c r="R12" i="240"/>
  <c r="R13" i="240"/>
  <c r="R14" i="240"/>
  <c r="R15" i="240"/>
  <c r="R16" i="240"/>
  <c r="R17" i="240"/>
  <c r="R18" i="240"/>
  <c r="R19" i="240"/>
  <c r="R20" i="240"/>
  <c r="R21" i="240"/>
  <c r="R22" i="240"/>
  <c r="R23" i="240"/>
  <c r="R24" i="240"/>
  <c r="R25" i="240"/>
  <c r="R26" i="240"/>
  <c r="R27" i="240"/>
  <c r="R28" i="240"/>
  <c r="R29" i="240"/>
  <c r="R30" i="240"/>
  <c r="R31" i="240"/>
  <c r="R32" i="240"/>
  <c r="R33" i="240"/>
  <c r="R34" i="240"/>
  <c r="R35" i="240"/>
  <c r="R36" i="240"/>
  <c r="R37" i="240"/>
  <c r="R38" i="240"/>
  <c r="R39" i="240"/>
  <c r="R40" i="240"/>
  <c r="R41" i="240"/>
  <c r="R42" i="240"/>
  <c r="Q12" i="240"/>
  <c r="Q13" i="240"/>
  <c r="Q14" i="240"/>
  <c r="Q15" i="240"/>
  <c r="Q16" i="240"/>
  <c r="Q17" i="240"/>
  <c r="Q18" i="240"/>
  <c r="Q19" i="240"/>
  <c r="Q20" i="240"/>
  <c r="Q21" i="240"/>
  <c r="Q22" i="240"/>
  <c r="Q23" i="240"/>
  <c r="Q24" i="240"/>
  <c r="Q25" i="240"/>
  <c r="Q26" i="240"/>
  <c r="Q27" i="240"/>
  <c r="Q28" i="240"/>
  <c r="Q29" i="240"/>
  <c r="Q30" i="240"/>
  <c r="Q31" i="240"/>
  <c r="Q32" i="240"/>
  <c r="Q33" i="240"/>
  <c r="Q34" i="240"/>
  <c r="Q35" i="240"/>
  <c r="Q36" i="240"/>
  <c r="Q37" i="240"/>
  <c r="Q38" i="240"/>
  <c r="Q39" i="240"/>
  <c r="Q40" i="240"/>
  <c r="Q41" i="240"/>
  <c r="Q42" i="240"/>
  <c r="Q11" i="240"/>
  <c r="P12" i="240"/>
  <c r="P13" i="240"/>
  <c r="P14" i="240"/>
  <c r="P15" i="240"/>
  <c r="P16" i="240"/>
  <c r="P17" i="240"/>
  <c r="P18" i="240"/>
  <c r="P19" i="240"/>
  <c r="P20" i="240"/>
  <c r="P21" i="240"/>
  <c r="P22" i="240"/>
  <c r="P23" i="240"/>
  <c r="P24" i="240"/>
  <c r="P25" i="240"/>
  <c r="P26" i="240"/>
  <c r="P27" i="240"/>
  <c r="P28" i="240"/>
  <c r="P29" i="240"/>
  <c r="P30" i="240"/>
  <c r="P31" i="240"/>
  <c r="P32" i="240"/>
  <c r="P33" i="240"/>
  <c r="P34" i="240"/>
  <c r="P35" i="240"/>
  <c r="P36" i="240"/>
  <c r="P37" i="240"/>
  <c r="P38" i="240"/>
  <c r="P39" i="240"/>
  <c r="P40" i="240"/>
  <c r="P41" i="240"/>
  <c r="P42" i="240"/>
  <c r="R11" i="240"/>
  <c r="P11" i="240"/>
  <c r="M12" i="240"/>
  <c r="M13" i="240"/>
  <c r="M14" i="240"/>
  <c r="M15" i="240"/>
  <c r="M16" i="240"/>
  <c r="M17" i="240"/>
  <c r="M18" i="240"/>
  <c r="M19" i="240"/>
  <c r="M20" i="240"/>
  <c r="M21" i="240"/>
  <c r="M22" i="240"/>
  <c r="M23" i="240"/>
  <c r="M24" i="240"/>
  <c r="M25" i="240"/>
  <c r="M26" i="240"/>
  <c r="M27" i="240"/>
  <c r="M28" i="240"/>
  <c r="M29" i="240"/>
  <c r="M30" i="240"/>
  <c r="M31" i="240"/>
  <c r="M32" i="240"/>
  <c r="M33" i="240"/>
  <c r="M34" i="240"/>
  <c r="M35" i="240"/>
  <c r="M36" i="240"/>
  <c r="M37" i="240"/>
  <c r="M38" i="240"/>
  <c r="M39" i="240"/>
  <c r="M40" i="240"/>
  <c r="M41" i="240"/>
  <c r="M42" i="240"/>
  <c r="L12" i="240"/>
  <c r="L13" i="240"/>
  <c r="L14" i="240"/>
  <c r="L15" i="240"/>
  <c r="L16" i="240"/>
  <c r="L17" i="240"/>
  <c r="L18" i="240"/>
  <c r="L19" i="240"/>
  <c r="L20" i="240"/>
  <c r="L21" i="240"/>
  <c r="L22" i="240"/>
  <c r="L23" i="240"/>
  <c r="L24" i="240"/>
  <c r="L25" i="240"/>
  <c r="L26" i="240"/>
  <c r="L27" i="240"/>
  <c r="L28" i="240"/>
  <c r="L29" i="240"/>
  <c r="L30" i="240"/>
  <c r="L31" i="240"/>
  <c r="L32" i="240"/>
  <c r="L33" i="240"/>
  <c r="L34" i="240"/>
  <c r="L35" i="240"/>
  <c r="L36" i="240"/>
  <c r="L37" i="240"/>
  <c r="L38" i="240"/>
  <c r="L39" i="240"/>
  <c r="L40" i="240"/>
  <c r="L41" i="240"/>
  <c r="L42" i="240"/>
  <c r="K12" i="240"/>
  <c r="K13" i="240"/>
  <c r="K14" i="240"/>
  <c r="K15" i="240"/>
  <c r="K16" i="240"/>
  <c r="K17" i="240"/>
  <c r="K18" i="240"/>
  <c r="K19" i="240"/>
  <c r="K20" i="240"/>
  <c r="K21" i="240"/>
  <c r="K22" i="240"/>
  <c r="K23" i="240"/>
  <c r="K24" i="240"/>
  <c r="K25" i="240"/>
  <c r="K26" i="240"/>
  <c r="K27" i="240"/>
  <c r="K28" i="240"/>
  <c r="K29" i="240"/>
  <c r="K30" i="240"/>
  <c r="K31" i="240"/>
  <c r="K32" i="240"/>
  <c r="K33" i="240"/>
  <c r="K34" i="240"/>
  <c r="K35" i="240"/>
  <c r="K36" i="240"/>
  <c r="K37" i="240"/>
  <c r="K38" i="240"/>
  <c r="K39" i="240"/>
  <c r="K40" i="240"/>
  <c r="K41" i="240"/>
  <c r="K42" i="240"/>
  <c r="L11" i="240"/>
  <c r="M11" i="240"/>
  <c r="K11" i="240"/>
  <c r="H12" i="240"/>
  <c r="H13" i="240"/>
  <c r="H14" i="240"/>
  <c r="H15" i="240"/>
  <c r="H16" i="240"/>
  <c r="H17" i="240"/>
  <c r="H18" i="240"/>
  <c r="H19" i="240"/>
  <c r="H20" i="240"/>
  <c r="H21" i="240"/>
  <c r="H22" i="240"/>
  <c r="H23" i="240"/>
  <c r="H24" i="240"/>
  <c r="H25" i="240"/>
  <c r="H26" i="240"/>
  <c r="H27" i="240"/>
  <c r="H28" i="240"/>
  <c r="H29" i="240"/>
  <c r="H30" i="240"/>
  <c r="H31" i="240"/>
  <c r="H32" i="240"/>
  <c r="H33" i="240"/>
  <c r="H34" i="240"/>
  <c r="H35" i="240"/>
  <c r="H36" i="240"/>
  <c r="H37" i="240"/>
  <c r="H38" i="240"/>
  <c r="H39" i="240"/>
  <c r="H40" i="240"/>
  <c r="H41" i="240"/>
  <c r="H42" i="240"/>
  <c r="G12" i="240"/>
  <c r="G13" i="240"/>
  <c r="G14" i="240"/>
  <c r="G15" i="240"/>
  <c r="G16" i="240"/>
  <c r="G17" i="240"/>
  <c r="G18" i="240"/>
  <c r="G19" i="240"/>
  <c r="G20" i="240"/>
  <c r="G21" i="240"/>
  <c r="G22" i="240"/>
  <c r="G23" i="240"/>
  <c r="G24" i="240"/>
  <c r="G25" i="240"/>
  <c r="G26" i="240"/>
  <c r="G27" i="240"/>
  <c r="G28" i="240"/>
  <c r="G29" i="240"/>
  <c r="G30" i="240"/>
  <c r="G31" i="240"/>
  <c r="G32" i="240"/>
  <c r="G33" i="240"/>
  <c r="G34" i="240"/>
  <c r="G35" i="240"/>
  <c r="G36" i="240"/>
  <c r="G37" i="240"/>
  <c r="G38" i="240"/>
  <c r="G39" i="240"/>
  <c r="G40" i="240"/>
  <c r="G41" i="240"/>
  <c r="G42" i="240"/>
  <c r="F12" i="240"/>
  <c r="F13" i="240"/>
  <c r="F14" i="240"/>
  <c r="F15" i="240"/>
  <c r="F16" i="240"/>
  <c r="F17" i="240"/>
  <c r="F18" i="240"/>
  <c r="F19" i="240"/>
  <c r="F20" i="240"/>
  <c r="F21" i="240"/>
  <c r="F22" i="240"/>
  <c r="F23" i="240"/>
  <c r="F24" i="240"/>
  <c r="F25" i="240"/>
  <c r="F26" i="240"/>
  <c r="F27" i="240"/>
  <c r="F28" i="240"/>
  <c r="F29" i="240"/>
  <c r="F30" i="240"/>
  <c r="F31" i="240"/>
  <c r="F32" i="240"/>
  <c r="F33" i="240"/>
  <c r="F34" i="240"/>
  <c r="F35" i="240"/>
  <c r="F36" i="240"/>
  <c r="F37" i="240"/>
  <c r="F38" i="240"/>
  <c r="F39" i="240"/>
  <c r="F40" i="240"/>
  <c r="F41" i="240"/>
  <c r="F42" i="240"/>
  <c r="G11" i="240"/>
  <c r="H11" i="240"/>
  <c r="F11" i="240"/>
  <c r="I58" i="247"/>
  <c r="W47" i="247"/>
  <c r="W48" i="247"/>
  <c r="W49" i="247"/>
  <c r="W50" i="247"/>
  <c r="W51" i="247"/>
  <c r="W52" i="247"/>
  <c r="W53" i="247"/>
  <c r="W54" i="247"/>
  <c r="W55" i="247"/>
  <c r="W56" i="247"/>
  <c r="W57" i="247"/>
  <c r="W58" i="247"/>
  <c r="W59" i="247"/>
  <c r="W60" i="247"/>
  <c r="W61" i="247"/>
  <c r="W62" i="247"/>
  <c r="W63" i="247"/>
  <c r="W64" i="247"/>
  <c r="W65" i="247"/>
  <c r="W66" i="247"/>
  <c r="W67" i="247"/>
  <c r="W68" i="247"/>
  <c r="W69" i="247"/>
  <c r="W70" i="247"/>
  <c r="W71" i="247"/>
  <c r="W72" i="247"/>
  <c r="W73" i="247"/>
  <c r="W74" i="247"/>
  <c r="W75" i="247"/>
  <c r="W76" i="247"/>
  <c r="W77" i="247"/>
  <c r="W78" i="247"/>
  <c r="W79" i="247"/>
  <c r="W80" i="247"/>
  <c r="W81" i="247"/>
  <c r="W82" i="247"/>
  <c r="W83" i="247"/>
  <c r="W84" i="247"/>
  <c r="W85" i="247"/>
  <c r="W86" i="247"/>
  <c r="W87" i="247"/>
  <c r="W88" i="247"/>
  <c r="W89" i="247"/>
  <c r="W90" i="247"/>
  <c r="W91" i="247"/>
  <c r="W92" i="247"/>
  <c r="W93" i="247"/>
  <c r="W94" i="247"/>
  <c r="W95" i="247"/>
  <c r="W96" i="247"/>
  <c r="W97" i="247"/>
  <c r="W98" i="247"/>
  <c r="W99" i="247"/>
  <c r="W100" i="247"/>
  <c r="W101" i="247"/>
  <c r="W102" i="247"/>
  <c r="W103" i="247"/>
  <c r="W104" i="247"/>
  <c r="W105" i="247"/>
  <c r="W106" i="247"/>
  <c r="W107" i="247"/>
  <c r="W108" i="247"/>
  <c r="W109" i="247"/>
  <c r="W110" i="247"/>
  <c r="W111" i="247"/>
  <c r="W112" i="247"/>
  <c r="W113" i="247"/>
  <c r="W114" i="247"/>
  <c r="V47" i="247"/>
  <c r="V48" i="247"/>
  <c r="V49" i="247"/>
  <c r="V50" i="247"/>
  <c r="V51" i="247"/>
  <c r="V52" i="247"/>
  <c r="V53" i="247"/>
  <c r="V54" i="247"/>
  <c r="V55" i="247"/>
  <c r="V56" i="247"/>
  <c r="V57" i="247"/>
  <c r="V58" i="247"/>
  <c r="V59" i="247"/>
  <c r="V60" i="247"/>
  <c r="V61" i="247"/>
  <c r="V62" i="247"/>
  <c r="V63" i="247"/>
  <c r="V64" i="247"/>
  <c r="V65" i="247"/>
  <c r="V66" i="247"/>
  <c r="V67" i="247"/>
  <c r="V68" i="247"/>
  <c r="V69" i="247"/>
  <c r="V70" i="247"/>
  <c r="V71" i="247"/>
  <c r="V72" i="247"/>
  <c r="V73" i="247"/>
  <c r="V74" i="247"/>
  <c r="V75" i="247"/>
  <c r="V76" i="247"/>
  <c r="V77" i="247"/>
  <c r="V78" i="247"/>
  <c r="V79" i="247"/>
  <c r="V80" i="247"/>
  <c r="V81" i="247"/>
  <c r="V82" i="247"/>
  <c r="V83" i="247"/>
  <c r="V84" i="247"/>
  <c r="V85" i="247"/>
  <c r="V86" i="247"/>
  <c r="V87" i="247"/>
  <c r="V88" i="247"/>
  <c r="V89" i="247"/>
  <c r="V90" i="247"/>
  <c r="V91" i="247"/>
  <c r="V92" i="247"/>
  <c r="V93" i="247"/>
  <c r="V94" i="247"/>
  <c r="V95" i="247"/>
  <c r="V96" i="247"/>
  <c r="V97" i="247"/>
  <c r="V98" i="247"/>
  <c r="V99" i="247"/>
  <c r="V100" i="247"/>
  <c r="V101" i="247"/>
  <c r="V102" i="247"/>
  <c r="V103" i="247"/>
  <c r="V104" i="247"/>
  <c r="V105" i="247"/>
  <c r="V106" i="247"/>
  <c r="V107" i="247"/>
  <c r="V108" i="247"/>
  <c r="V109" i="247"/>
  <c r="V110" i="247"/>
  <c r="V111" i="247"/>
  <c r="V112" i="247"/>
  <c r="V113" i="247"/>
  <c r="V114" i="247"/>
  <c r="V115" i="247"/>
  <c r="U47" i="247"/>
  <c r="U48" i="247"/>
  <c r="U49" i="247"/>
  <c r="U50" i="247"/>
  <c r="U51" i="247"/>
  <c r="U52" i="247"/>
  <c r="U53" i="247"/>
  <c r="U54" i="247"/>
  <c r="U55" i="247"/>
  <c r="U56" i="247"/>
  <c r="U57" i="247"/>
  <c r="U58" i="247"/>
  <c r="X58" i="247" s="1"/>
  <c r="U59" i="247"/>
  <c r="U60" i="247"/>
  <c r="U61" i="247"/>
  <c r="U62" i="247"/>
  <c r="U63" i="247"/>
  <c r="U64" i="247"/>
  <c r="U65" i="247"/>
  <c r="U66" i="247"/>
  <c r="U67" i="247"/>
  <c r="U68" i="247"/>
  <c r="U69" i="247"/>
  <c r="U70" i="247"/>
  <c r="U71" i="247"/>
  <c r="U72" i="247"/>
  <c r="U73" i="247"/>
  <c r="U74" i="247"/>
  <c r="U75" i="247"/>
  <c r="U76" i="247"/>
  <c r="U77" i="247"/>
  <c r="U78" i="247"/>
  <c r="U79" i="247"/>
  <c r="U80" i="247"/>
  <c r="U81" i="247"/>
  <c r="U82" i="247"/>
  <c r="U83" i="247"/>
  <c r="U84" i="247"/>
  <c r="U85" i="247"/>
  <c r="U86" i="247"/>
  <c r="U87" i="247"/>
  <c r="U88" i="247"/>
  <c r="U89" i="247"/>
  <c r="U90" i="247"/>
  <c r="U91" i="247"/>
  <c r="U92" i="247"/>
  <c r="U93" i="247"/>
  <c r="U94" i="247"/>
  <c r="U95" i="247"/>
  <c r="U96" i="247"/>
  <c r="U97" i="247"/>
  <c r="U98" i="247"/>
  <c r="U99" i="247"/>
  <c r="U100" i="247"/>
  <c r="U101" i="247"/>
  <c r="U102" i="247"/>
  <c r="U103" i="247"/>
  <c r="U104" i="247"/>
  <c r="U105" i="247"/>
  <c r="U106" i="247"/>
  <c r="U107" i="247"/>
  <c r="U108" i="247"/>
  <c r="U109" i="247"/>
  <c r="U110" i="247"/>
  <c r="U111" i="247"/>
  <c r="U112" i="247"/>
  <c r="U113" i="247"/>
  <c r="U114" i="247"/>
  <c r="U115" i="247"/>
  <c r="V46" i="247"/>
  <c r="V127" i="247" s="1"/>
  <c r="W46" i="247"/>
  <c r="W127" i="247" s="1"/>
  <c r="U46" i="247"/>
  <c r="U127" i="247" s="1"/>
  <c r="R47" i="247"/>
  <c r="R48" i="247"/>
  <c r="R49" i="247"/>
  <c r="R50" i="247"/>
  <c r="R51" i="247"/>
  <c r="R52" i="247"/>
  <c r="R53" i="247"/>
  <c r="R54" i="247"/>
  <c r="R55" i="247"/>
  <c r="R56" i="247"/>
  <c r="R57" i="247"/>
  <c r="R58" i="247"/>
  <c r="R59" i="247"/>
  <c r="R60" i="247"/>
  <c r="R61" i="247"/>
  <c r="R62" i="247"/>
  <c r="R63" i="247"/>
  <c r="R64" i="247"/>
  <c r="R65" i="247"/>
  <c r="R66" i="247"/>
  <c r="R67" i="247"/>
  <c r="R68" i="247"/>
  <c r="R69" i="247"/>
  <c r="R70" i="247"/>
  <c r="R71" i="247"/>
  <c r="R72" i="247"/>
  <c r="R73" i="247"/>
  <c r="R74" i="247"/>
  <c r="R75" i="247"/>
  <c r="R76" i="247"/>
  <c r="R77" i="247"/>
  <c r="R78" i="247"/>
  <c r="R79" i="247"/>
  <c r="R80" i="247"/>
  <c r="R81" i="247"/>
  <c r="R82" i="247"/>
  <c r="R83" i="247"/>
  <c r="R84" i="247"/>
  <c r="R85" i="247"/>
  <c r="R86" i="247"/>
  <c r="R87" i="247"/>
  <c r="R88" i="247"/>
  <c r="R89" i="247"/>
  <c r="R90" i="247"/>
  <c r="R91" i="247"/>
  <c r="R92" i="247"/>
  <c r="R93" i="247"/>
  <c r="R94" i="247"/>
  <c r="R95" i="247"/>
  <c r="R96" i="247"/>
  <c r="R97" i="247"/>
  <c r="R98" i="247"/>
  <c r="R99" i="247"/>
  <c r="R100" i="247"/>
  <c r="R101" i="247"/>
  <c r="R102" i="247"/>
  <c r="R103" i="247"/>
  <c r="R104" i="247"/>
  <c r="R105" i="247"/>
  <c r="R106" i="247"/>
  <c r="R107" i="247"/>
  <c r="R108" i="247"/>
  <c r="R109" i="247"/>
  <c r="R110" i="247"/>
  <c r="R111" i="247"/>
  <c r="R112" i="247"/>
  <c r="R113" i="247"/>
  <c r="R114" i="247"/>
  <c r="R115" i="247"/>
  <c r="Q47" i="247"/>
  <c r="Q48" i="247"/>
  <c r="Q49" i="247"/>
  <c r="Q50" i="247"/>
  <c r="Q51" i="247"/>
  <c r="Q52" i="247"/>
  <c r="Q53" i="247"/>
  <c r="Q54" i="247"/>
  <c r="Q55" i="247"/>
  <c r="Q56" i="247"/>
  <c r="Q57" i="247"/>
  <c r="Q58" i="247"/>
  <c r="Q59" i="247"/>
  <c r="Q60" i="247"/>
  <c r="Q61" i="247"/>
  <c r="Q62" i="247"/>
  <c r="Q63" i="247"/>
  <c r="Q64" i="247"/>
  <c r="Q65" i="247"/>
  <c r="Q66" i="247"/>
  <c r="Q67" i="247"/>
  <c r="Q68" i="247"/>
  <c r="Q69" i="247"/>
  <c r="Q70" i="247"/>
  <c r="Q71" i="247"/>
  <c r="Q72" i="247"/>
  <c r="Q73" i="247"/>
  <c r="Q74" i="247"/>
  <c r="Q75" i="247"/>
  <c r="Q76" i="247"/>
  <c r="Q77" i="247"/>
  <c r="Q78" i="247"/>
  <c r="Q79" i="247"/>
  <c r="Q80" i="247"/>
  <c r="Q81" i="247"/>
  <c r="Q82" i="247"/>
  <c r="Q83" i="247"/>
  <c r="Q84" i="247"/>
  <c r="Q85" i="247"/>
  <c r="Q86" i="247"/>
  <c r="Q87" i="247"/>
  <c r="Q88" i="247"/>
  <c r="Q89" i="247"/>
  <c r="Q90" i="247"/>
  <c r="Q91" i="247"/>
  <c r="Q92" i="247"/>
  <c r="Q93" i="247"/>
  <c r="Q94" i="247"/>
  <c r="Q95" i="247"/>
  <c r="Q96" i="247"/>
  <c r="Q97" i="247"/>
  <c r="Q98" i="247"/>
  <c r="Q99" i="247"/>
  <c r="Q100" i="247"/>
  <c r="Q101" i="247"/>
  <c r="Q102" i="247"/>
  <c r="Q103" i="247"/>
  <c r="Q104" i="247"/>
  <c r="Q105" i="247"/>
  <c r="Q106" i="247"/>
  <c r="Q107" i="247"/>
  <c r="Q108" i="247"/>
  <c r="Q109" i="247"/>
  <c r="Q110" i="247"/>
  <c r="Q111" i="247"/>
  <c r="Q112" i="247"/>
  <c r="Q113" i="247"/>
  <c r="Q114" i="247"/>
  <c r="Q115" i="247"/>
  <c r="P47" i="247"/>
  <c r="P48" i="247"/>
  <c r="P49" i="247"/>
  <c r="P50" i="247"/>
  <c r="P127" i="247" s="1"/>
  <c r="P51" i="247"/>
  <c r="P52" i="247"/>
  <c r="P53" i="247"/>
  <c r="P54" i="247"/>
  <c r="P55" i="247"/>
  <c r="P56" i="247"/>
  <c r="P57" i="247"/>
  <c r="P58" i="247"/>
  <c r="S58" i="247" s="1"/>
  <c r="P59" i="247"/>
  <c r="P60" i="247"/>
  <c r="P61" i="247"/>
  <c r="P62" i="247"/>
  <c r="P63" i="247"/>
  <c r="P64" i="247"/>
  <c r="P65" i="247"/>
  <c r="P66" i="247"/>
  <c r="P67" i="247"/>
  <c r="P68" i="247"/>
  <c r="P69" i="247"/>
  <c r="P70" i="247"/>
  <c r="P71" i="247"/>
  <c r="P72" i="247"/>
  <c r="P73" i="247"/>
  <c r="P74" i="247"/>
  <c r="P75" i="247"/>
  <c r="P76" i="247"/>
  <c r="P77" i="247"/>
  <c r="P78" i="247"/>
  <c r="P79" i="247"/>
  <c r="P80" i="247"/>
  <c r="P81" i="247"/>
  <c r="P82" i="247"/>
  <c r="P83" i="247"/>
  <c r="P84" i="247"/>
  <c r="P85" i="247"/>
  <c r="P86" i="247"/>
  <c r="P87" i="247"/>
  <c r="P88" i="247"/>
  <c r="P89" i="247"/>
  <c r="P90" i="247"/>
  <c r="P91" i="247"/>
  <c r="P92" i="247"/>
  <c r="P93" i="247"/>
  <c r="P94" i="247"/>
  <c r="P95" i="247"/>
  <c r="P96" i="247"/>
  <c r="P97" i="247"/>
  <c r="P98" i="247"/>
  <c r="P99" i="247"/>
  <c r="P100" i="247"/>
  <c r="P101" i="247"/>
  <c r="P102" i="247"/>
  <c r="P103" i="247"/>
  <c r="P104" i="247"/>
  <c r="P105" i="247"/>
  <c r="P106" i="247"/>
  <c r="P107" i="247"/>
  <c r="P108" i="247"/>
  <c r="P109" i="247"/>
  <c r="P110" i="247"/>
  <c r="P111" i="247"/>
  <c r="P112" i="247"/>
  <c r="P113" i="247"/>
  <c r="P114" i="247"/>
  <c r="P115" i="247"/>
  <c r="Q46" i="247"/>
  <c r="Q127" i="247" s="1"/>
  <c r="R46" i="247"/>
  <c r="R127" i="247" s="1"/>
  <c r="P46" i="247"/>
  <c r="M47" i="247"/>
  <c r="M48" i="247"/>
  <c r="M49" i="247"/>
  <c r="M50" i="247"/>
  <c r="M51" i="247"/>
  <c r="M52" i="247"/>
  <c r="M53" i="247"/>
  <c r="M54" i="247"/>
  <c r="M55" i="247"/>
  <c r="M56" i="247"/>
  <c r="M57" i="247"/>
  <c r="M58" i="247"/>
  <c r="M59" i="247"/>
  <c r="M60" i="247"/>
  <c r="M61" i="247"/>
  <c r="M62" i="247"/>
  <c r="M63" i="247"/>
  <c r="M64" i="247"/>
  <c r="M65" i="247"/>
  <c r="M66" i="247"/>
  <c r="M67" i="247"/>
  <c r="M68" i="247"/>
  <c r="M69" i="247"/>
  <c r="M70" i="247"/>
  <c r="M71" i="247"/>
  <c r="M72" i="247"/>
  <c r="M73" i="247"/>
  <c r="M74" i="247"/>
  <c r="M75" i="247"/>
  <c r="M76" i="247"/>
  <c r="M77" i="247"/>
  <c r="M78" i="247"/>
  <c r="M79" i="247"/>
  <c r="M80" i="247"/>
  <c r="M81" i="247"/>
  <c r="M82" i="247"/>
  <c r="M83" i="247"/>
  <c r="M84" i="247"/>
  <c r="M85" i="247"/>
  <c r="M86" i="247"/>
  <c r="M87" i="247"/>
  <c r="M88" i="247"/>
  <c r="M89" i="247"/>
  <c r="M90" i="247"/>
  <c r="M91" i="247"/>
  <c r="M92" i="247"/>
  <c r="M93" i="247"/>
  <c r="M94" i="247"/>
  <c r="M95" i="247"/>
  <c r="M96" i="247"/>
  <c r="M97" i="247"/>
  <c r="M98" i="247"/>
  <c r="M99" i="247"/>
  <c r="M100" i="247"/>
  <c r="M101" i="247"/>
  <c r="M102" i="247"/>
  <c r="M103" i="247"/>
  <c r="M104" i="247"/>
  <c r="M105" i="247"/>
  <c r="M106" i="247"/>
  <c r="M107" i="247"/>
  <c r="M108" i="247"/>
  <c r="M109" i="247"/>
  <c r="M110" i="247"/>
  <c r="M111" i="247"/>
  <c r="M112" i="247"/>
  <c r="M113" i="247"/>
  <c r="M114" i="247"/>
  <c r="M115" i="247"/>
  <c r="L47" i="247"/>
  <c r="L48" i="247"/>
  <c r="L49" i="247"/>
  <c r="L50" i="247"/>
  <c r="L51" i="247"/>
  <c r="L52" i="247"/>
  <c r="L53" i="247"/>
  <c r="L54" i="247"/>
  <c r="L55" i="247"/>
  <c r="L56" i="247"/>
  <c r="L57" i="247"/>
  <c r="L58" i="247"/>
  <c r="L59" i="247"/>
  <c r="L60" i="247"/>
  <c r="L61" i="247"/>
  <c r="L62" i="247"/>
  <c r="L63" i="247"/>
  <c r="L64" i="247"/>
  <c r="L65" i="247"/>
  <c r="L66" i="247"/>
  <c r="L67" i="247"/>
  <c r="L68" i="247"/>
  <c r="L69" i="247"/>
  <c r="L70" i="247"/>
  <c r="L71" i="247"/>
  <c r="L72" i="247"/>
  <c r="L73" i="247"/>
  <c r="L74" i="247"/>
  <c r="L75" i="247"/>
  <c r="L76" i="247"/>
  <c r="L77" i="247"/>
  <c r="L78" i="247"/>
  <c r="L79" i="247"/>
  <c r="L80" i="247"/>
  <c r="L81" i="247"/>
  <c r="L82" i="247"/>
  <c r="L83" i="247"/>
  <c r="L84" i="247"/>
  <c r="L85" i="247"/>
  <c r="L86" i="247"/>
  <c r="L87" i="247"/>
  <c r="L88" i="247"/>
  <c r="L89" i="247"/>
  <c r="L90" i="247"/>
  <c r="L91" i="247"/>
  <c r="L92" i="247"/>
  <c r="L93" i="247"/>
  <c r="L94" i="247"/>
  <c r="L95" i="247"/>
  <c r="L96" i="247"/>
  <c r="L97" i="247"/>
  <c r="L98" i="247"/>
  <c r="L99" i="247"/>
  <c r="L100" i="247"/>
  <c r="L101" i="247"/>
  <c r="L102" i="247"/>
  <c r="L103" i="247"/>
  <c r="L104" i="247"/>
  <c r="L105" i="247"/>
  <c r="L106" i="247"/>
  <c r="L107" i="247"/>
  <c r="L108" i="247"/>
  <c r="L109" i="247"/>
  <c r="L110" i="247"/>
  <c r="L111" i="247"/>
  <c r="L112" i="247"/>
  <c r="L113" i="247"/>
  <c r="L114" i="247"/>
  <c r="L115" i="247"/>
  <c r="K47" i="247"/>
  <c r="K48" i="247"/>
  <c r="K49" i="247"/>
  <c r="K50" i="247"/>
  <c r="K51" i="247"/>
  <c r="K52" i="247"/>
  <c r="K53" i="247"/>
  <c r="K54" i="247"/>
  <c r="K55" i="247"/>
  <c r="K56" i="247"/>
  <c r="K57" i="247"/>
  <c r="K58" i="247"/>
  <c r="N58" i="247" s="1"/>
  <c r="K59" i="247"/>
  <c r="N59" i="247" s="1"/>
  <c r="K60" i="247"/>
  <c r="N60" i="247" s="1"/>
  <c r="K61" i="247"/>
  <c r="K62" i="247"/>
  <c r="K63" i="247"/>
  <c r="K64" i="247"/>
  <c r="K65" i="247"/>
  <c r="K66" i="247"/>
  <c r="K67" i="247"/>
  <c r="K68" i="247"/>
  <c r="K69" i="247"/>
  <c r="K70" i="247"/>
  <c r="K71" i="247"/>
  <c r="K72" i="247"/>
  <c r="K73" i="247"/>
  <c r="K74" i="247"/>
  <c r="K75" i="247"/>
  <c r="K76" i="247"/>
  <c r="K77" i="247"/>
  <c r="K78" i="247"/>
  <c r="K79" i="247"/>
  <c r="K80" i="247"/>
  <c r="K81" i="247"/>
  <c r="K82" i="247"/>
  <c r="K83" i="247"/>
  <c r="K84" i="247"/>
  <c r="K85" i="247"/>
  <c r="K86" i="247"/>
  <c r="K87" i="247"/>
  <c r="K88" i="247"/>
  <c r="K89" i="247"/>
  <c r="K90" i="247"/>
  <c r="K91" i="247"/>
  <c r="K92" i="247"/>
  <c r="K93" i="247"/>
  <c r="K94" i="247"/>
  <c r="K95" i="247"/>
  <c r="K96" i="247"/>
  <c r="K97" i="247"/>
  <c r="K98" i="247"/>
  <c r="K99" i="247"/>
  <c r="K100" i="247"/>
  <c r="K101" i="247"/>
  <c r="K102" i="247"/>
  <c r="K103" i="247"/>
  <c r="K104" i="247"/>
  <c r="K105" i="247"/>
  <c r="K106" i="247"/>
  <c r="K107" i="247"/>
  <c r="K108" i="247"/>
  <c r="K109" i="247"/>
  <c r="K110" i="247"/>
  <c r="K111" i="247"/>
  <c r="K112" i="247"/>
  <c r="K113" i="247"/>
  <c r="K114" i="247"/>
  <c r="K115" i="247"/>
  <c r="L46" i="247"/>
  <c r="L127" i="247" s="1"/>
  <c r="M46" i="247"/>
  <c r="M127" i="247" s="1"/>
  <c r="K46" i="247"/>
  <c r="K127" i="247" s="1"/>
  <c r="H47" i="247"/>
  <c r="H48" i="247"/>
  <c r="H49" i="247"/>
  <c r="H50" i="247"/>
  <c r="H51" i="247"/>
  <c r="H52" i="247"/>
  <c r="H53" i="247"/>
  <c r="H54" i="247"/>
  <c r="H55" i="247"/>
  <c r="H56" i="247"/>
  <c r="H57" i="247"/>
  <c r="H58" i="247"/>
  <c r="H59" i="247"/>
  <c r="H60" i="247"/>
  <c r="H61" i="247"/>
  <c r="H62" i="247"/>
  <c r="H63" i="247"/>
  <c r="H64" i="247"/>
  <c r="H65" i="247"/>
  <c r="H66" i="247"/>
  <c r="H67" i="247"/>
  <c r="H68" i="247"/>
  <c r="H69" i="247"/>
  <c r="H70" i="247"/>
  <c r="H71" i="247"/>
  <c r="H72" i="247"/>
  <c r="H73" i="247"/>
  <c r="H74" i="247"/>
  <c r="H75" i="247"/>
  <c r="H76" i="247"/>
  <c r="H77" i="247"/>
  <c r="H78" i="247"/>
  <c r="H79" i="247"/>
  <c r="H80" i="247"/>
  <c r="H81" i="247"/>
  <c r="H82" i="247"/>
  <c r="H83" i="247"/>
  <c r="H84" i="247"/>
  <c r="H85" i="247"/>
  <c r="H86" i="247"/>
  <c r="H87" i="247"/>
  <c r="H88" i="247"/>
  <c r="H89" i="247"/>
  <c r="H90" i="247"/>
  <c r="H91" i="247"/>
  <c r="H92" i="247"/>
  <c r="H93" i="247"/>
  <c r="H94" i="247"/>
  <c r="H95" i="247"/>
  <c r="H96" i="247"/>
  <c r="H97" i="247"/>
  <c r="H98" i="247"/>
  <c r="H99" i="247"/>
  <c r="H100" i="247"/>
  <c r="H101" i="247"/>
  <c r="H102" i="247"/>
  <c r="H103" i="247"/>
  <c r="H104" i="247"/>
  <c r="H105" i="247"/>
  <c r="H106" i="247"/>
  <c r="H107" i="247"/>
  <c r="H108" i="247"/>
  <c r="H109" i="247"/>
  <c r="H110" i="247"/>
  <c r="H111" i="247"/>
  <c r="H112" i="247"/>
  <c r="H113" i="247"/>
  <c r="H114" i="247"/>
  <c r="H115" i="247"/>
  <c r="H116" i="247"/>
  <c r="G47" i="247"/>
  <c r="G48" i="247"/>
  <c r="G49" i="247"/>
  <c r="G50" i="247"/>
  <c r="G51" i="247"/>
  <c r="G52" i="247"/>
  <c r="G53" i="247"/>
  <c r="G54" i="247"/>
  <c r="G55" i="247"/>
  <c r="G56" i="247"/>
  <c r="G57" i="247"/>
  <c r="G58" i="247"/>
  <c r="G59" i="247"/>
  <c r="G60" i="247"/>
  <c r="G61" i="247"/>
  <c r="G62" i="247"/>
  <c r="G63" i="247"/>
  <c r="G64" i="247"/>
  <c r="G65" i="247"/>
  <c r="G66" i="247"/>
  <c r="G67" i="247"/>
  <c r="G68" i="247"/>
  <c r="G69" i="247"/>
  <c r="G70" i="247"/>
  <c r="G71" i="247"/>
  <c r="G72" i="247"/>
  <c r="G73" i="247"/>
  <c r="G74" i="247"/>
  <c r="G75" i="247"/>
  <c r="G76" i="247"/>
  <c r="G77" i="247"/>
  <c r="G78" i="247"/>
  <c r="G79" i="247"/>
  <c r="G80" i="247"/>
  <c r="G81" i="247"/>
  <c r="G82" i="247"/>
  <c r="G83" i="247"/>
  <c r="G84" i="247"/>
  <c r="G85" i="247"/>
  <c r="G86" i="247"/>
  <c r="G87" i="247"/>
  <c r="G88" i="247"/>
  <c r="G89" i="247"/>
  <c r="G90" i="247"/>
  <c r="G91" i="247"/>
  <c r="G92" i="247"/>
  <c r="G93" i="247"/>
  <c r="G94" i="247"/>
  <c r="G95" i="247"/>
  <c r="G96" i="247"/>
  <c r="G97" i="247"/>
  <c r="G98" i="247"/>
  <c r="G99" i="247"/>
  <c r="G100" i="247"/>
  <c r="G101" i="247"/>
  <c r="G102" i="247"/>
  <c r="G103" i="247"/>
  <c r="G104" i="247"/>
  <c r="G105" i="247"/>
  <c r="G106" i="247"/>
  <c r="G107" i="247"/>
  <c r="G108" i="247"/>
  <c r="G109" i="247"/>
  <c r="G110" i="247"/>
  <c r="G111" i="247"/>
  <c r="G112" i="247"/>
  <c r="G113" i="247"/>
  <c r="G114" i="247"/>
  <c r="G115" i="247"/>
  <c r="G116" i="247"/>
  <c r="F47" i="247"/>
  <c r="F48" i="247"/>
  <c r="F49" i="247"/>
  <c r="F50" i="247"/>
  <c r="F51" i="247"/>
  <c r="F52" i="247"/>
  <c r="F53" i="247"/>
  <c r="F54" i="247"/>
  <c r="F55" i="247"/>
  <c r="F56" i="247"/>
  <c r="F57" i="247"/>
  <c r="F58" i="247"/>
  <c r="F59" i="247"/>
  <c r="F60" i="247"/>
  <c r="F61" i="247"/>
  <c r="F62" i="247"/>
  <c r="F63" i="247"/>
  <c r="F64" i="247"/>
  <c r="F65" i="247"/>
  <c r="F66" i="247"/>
  <c r="F67" i="247"/>
  <c r="F68" i="247"/>
  <c r="F69" i="247"/>
  <c r="F70" i="247"/>
  <c r="F71" i="247"/>
  <c r="F72" i="247"/>
  <c r="F73" i="247"/>
  <c r="F74" i="247"/>
  <c r="F75" i="247"/>
  <c r="F76" i="247"/>
  <c r="F77" i="247"/>
  <c r="F78" i="247"/>
  <c r="F79" i="247"/>
  <c r="F80" i="247"/>
  <c r="F81" i="247"/>
  <c r="F82" i="247"/>
  <c r="F83" i="247"/>
  <c r="F84" i="247"/>
  <c r="F85" i="247"/>
  <c r="F86" i="247"/>
  <c r="F87" i="247"/>
  <c r="F88" i="247"/>
  <c r="F89" i="247"/>
  <c r="F90" i="247"/>
  <c r="F91" i="247"/>
  <c r="F92" i="247"/>
  <c r="F93" i="247"/>
  <c r="F94" i="247"/>
  <c r="F95" i="247"/>
  <c r="F96" i="247"/>
  <c r="F97" i="247"/>
  <c r="F98" i="247"/>
  <c r="F99" i="247"/>
  <c r="F100" i="247"/>
  <c r="F101" i="247"/>
  <c r="F102" i="247"/>
  <c r="F103" i="247"/>
  <c r="F104" i="247"/>
  <c r="F105" i="247"/>
  <c r="F106" i="247"/>
  <c r="F107" i="247"/>
  <c r="F108" i="247"/>
  <c r="F109" i="247"/>
  <c r="F110" i="247"/>
  <c r="F111" i="247"/>
  <c r="F112" i="247"/>
  <c r="F113" i="247"/>
  <c r="F114" i="247"/>
  <c r="F115" i="247"/>
  <c r="F116" i="247"/>
  <c r="G46" i="247"/>
  <c r="G127" i="247" s="1"/>
  <c r="H46" i="247"/>
  <c r="H127" i="247" s="1"/>
  <c r="F46" i="247"/>
  <c r="F127" i="247" s="1"/>
  <c r="W12" i="247"/>
  <c r="W13" i="247"/>
  <c r="W14" i="247"/>
  <c r="W15" i="247"/>
  <c r="W16" i="247"/>
  <c r="W17" i="247"/>
  <c r="W18" i="247"/>
  <c r="W19" i="247"/>
  <c r="W20" i="247"/>
  <c r="W21" i="247"/>
  <c r="W22" i="247"/>
  <c r="W23" i="247"/>
  <c r="W24" i="247"/>
  <c r="W25" i="247"/>
  <c r="W26" i="247"/>
  <c r="W27" i="247"/>
  <c r="W28" i="247"/>
  <c r="W29" i="247"/>
  <c r="W30" i="247"/>
  <c r="W31" i="247"/>
  <c r="W32" i="247"/>
  <c r="W33" i="247"/>
  <c r="W34" i="247"/>
  <c r="W35" i="247"/>
  <c r="W36" i="247"/>
  <c r="W37" i="247"/>
  <c r="W38" i="247"/>
  <c r="W39" i="247"/>
  <c r="W40" i="247"/>
  <c r="W41" i="247"/>
  <c r="W42" i="247"/>
  <c r="V12" i="247"/>
  <c r="V13" i="247"/>
  <c r="V14" i="247"/>
  <c r="V15" i="247"/>
  <c r="V16" i="247"/>
  <c r="V17" i="247"/>
  <c r="V18" i="247"/>
  <c r="V19" i="247"/>
  <c r="V20" i="247"/>
  <c r="V21" i="247"/>
  <c r="V22" i="247"/>
  <c r="V23" i="247"/>
  <c r="V24" i="247"/>
  <c r="V25" i="247"/>
  <c r="V26" i="247"/>
  <c r="V27" i="247"/>
  <c r="V28" i="247"/>
  <c r="V29" i="247"/>
  <c r="V30" i="247"/>
  <c r="V31" i="247"/>
  <c r="V32" i="247"/>
  <c r="V33" i="247"/>
  <c r="V34" i="247"/>
  <c r="V35" i="247"/>
  <c r="V36" i="247"/>
  <c r="V37" i="247"/>
  <c r="V38" i="247"/>
  <c r="V39" i="247"/>
  <c r="V40" i="247"/>
  <c r="V41" i="247"/>
  <c r="V42" i="247"/>
  <c r="U12" i="247"/>
  <c r="U13" i="247"/>
  <c r="U14" i="247"/>
  <c r="U15" i="247"/>
  <c r="U16" i="247"/>
  <c r="U17" i="247"/>
  <c r="U18" i="247"/>
  <c r="U19" i="247"/>
  <c r="U20" i="247"/>
  <c r="U21" i="247"/>
  <c r="U22" i="247"/>
  <c r="U23" i="247"/>
  <c r="U24" i="247"/>
  <c r="U25" i="247"/>
  <c r="U26" i="247"/>
  <c r="U27" i="247"/>
  <c r="U28" i="247"/>
  <c r="U29" i="247"/>
  <c r="U30" i="247"/>
  <c r="U31" i="247"/>
  <c r="U32" i="247"/>
  <c r="U33" i="247"/>
  <c r="U34" i="247"/>
  <c r="U35" i="247"/>
  <c r="U36" i="247"/>
  <c r="U37" i="247"/>
  <c r="U38" i="247"/>
  <c r="U39" i="247"/>
  <c r="U40" i="247"/>
  <c r="U41" i="247"/>
  <c r="U42" i="247"/>
  <c r="V11" i="247"/>
  <c r="W11" i="247"/>
  <c r="U11" i="247"/>
  <c r="R12" i="247"/>
  <c r="R13" i="247"/>
  <c r="R14" i="247"/>
  <c r="R15" i="247"/>
  <c r="R16" i="247"/>
  <c r="R17" i="247"/>
  <c r="R18" i="247"/>
  <c r="R19" i="247"/>
  <c r="R20" i="247"/>
  <c r="R21" i="247"/>
  <c r="R22" i="247"/>
  <c r="R23" i="247"/>
  <c r="R24" i="247"/>
  <c r="R25" i="247"/>
  <c r="R26" i="247"/>
  <c r="R27" i="247"/>
  <c r="R28" i="247"/>
  <c r="R29" i="247"/>
  <c r="R30" i="247"/>
  <c r="R31" i="247"/>
  <c r="R32" i="247"/>
  <c r="R33" i="247"/>
  <c r="R34" i="247"/>
  <c r="R35" i="247"/>
  <c r="R36" i="247"/>
  <c r="R37" i="247"/>
  <c r="R38" i="247"/>
  <c r="R39" i="247"/>
  <c r="R40" i="247"/>
  <c r="R41" i="247"/>
  <c r="R42" i="247"/>
  <c r="Q12" i="247"/>
  <c r="Q13" i="247"/>
  <c r="Q14" i="247"/>
  <c r="Q15" i="247"/>
  <c r="Q16" i="247"/>
  <c r="Q17" i="247"/>
  <c r="Q18" i="247"/>
  <c r="Q19" i="247"/>
  <c r="Q20" i="247"/>
  <c r="Q21" i="247"/>
  <c r="Q22" i="247"/>
  <c r="Q23" i="247"/>
  <c r="Q24" i="247"/>
  <c r="Q25" i="247"/>
  <c r="Q26" i="247"/>
  <c r="Q27" i="247"/>
  <c r="Q28" i="247"/>
  <c r="Q29" i="247"/>
  <c r="Q30" i="247"/>
  <c r="Q31" i="247"/>
  <c r="Q32" i="247"/>
  <c r="Q33" i="247"/>
  <c r="Q34" i="247"/>
  <c r="Q35" i="247"/>
  <c r="Q36" i="247"/>
  <c r="Q37" i="247"/>
  <c r="Q38" i="247"/>
  <c r="Q39" i="247"/>
  <c r="Q40" i="247"/>
  <c r="Q41" i="247"/>
  <c r="Q42" i="247"/>
  <c r="P12" i="247"/>
  <c r="P13" i="247"/>
  <c r="P14" i="247"/>
  <c r="P15" i="247"/>
  <c r="P16" i="247"/>
  <c r="P17" i="247"/>
  <c r="P18" i="247"/>
  <c r="P19" i="247"/>
  <c r="P20" i="247"/>
  <c r="P21" i="247"/>
  <c r="P22" i="247"/>
  <c r="P23" i="247"/>
  <c r="P24" i="247"/>
  <c r="P25" i="247"/>
  <c r="P26" i="247"/>
  <c r="P27" i="247"/>
  <c r="P28" i="247"/>
  <c r="P29" i="247"/>
  <c r="P30" i="247"/>
  <c r="P31" i="247"/>
  <c r="P32" i="247"/>
  <c r="P33" i="247"/>
  <c r="P34" i="247"/>
  <c r="P35" i="247"/>
  <c r="P36" i="247"/>
  <c r="P37" i="247"/>
  <c r="P38" i="247"/>
  <c r="P39" i="247"/>
  <c r="P40" i="247"/>
  <c r="P41" i="247"/>
  <c r="P42" i="247"/>
  <c r="Q11" i="247"/>
  <c r="R11" i="247"/>
  <c r="P11" i="247"/>
  <c r="M12" i="247"/>
  <c r="M13" i="247"/>
  <c r="M14" i="247"/>
  <c r="M15" i="247"/>
  <c r="M16" i="247"/>
  <c r="M17" i="247"/>
  <c r="M18" i="247"/>
  <c r="M19" i="247"/>
  <c r="M20" i="247"/>
  <c r="M21" i="247"/>
  <c r="M22" i="247"/>
  <c r="M23" i="247"/>
  <c r="M24" i="247"/>
  <c r="M25" i="247"/>
  <c r="M26" i="247"/>
  <c r="M27" i="247"/>
  <c r="M28" i="247"/>
  <c r="M29" i="247"/>
  <c r="M30" i="247"/>
  <c r="M31" i="247"/>
  <c r="M32" i="247"/>
  <c r="M33" i="247"/>
  <c r="M34" i="247"/>
  <c r="M35" i="247"/>
  <c r="M36" i="247"/>
  <c r="M37" i="247"/>
  <c r="M38" i="247"/>
  <c r="M39" i="247"/>
  <c r="M40" i="247"/>
  <c r="M41" i="247"/>
  <c r="M42" i="247"/>
  <c r="L12" i="247"/>
  <c r="L13" i="247"/>
  <c r="L14" i="247"/>
  <c r="L15" i="247"/>
  <c r="L16" i="247"/>
  <c r="L17" i="247"/>
  <c r="L18" i="247"/>
  <c r="L19" i="247"/>
  <c r="L20" i="247"/>
  <c r="L21" i="247"/>
  <c r="L22" i="247"/>
  <c r="L23" i="247"/>
  <c r="L24" i="247"/>
  <c r="L25" i="247"/>
  <c r="L26" i="247"/>
  <c r="L27" i="247"/>
  <c r="L28" i="247"/>
  <c r="L29" i="247"/>
  <c r="L30" i="247"/>
  <c r="L31" i="247"/>
  <c r="L32" i="247"/>
  <c r="L33" i="247"/>
  <c r="L34" i="247"/>
  <c r="L35" i="247"/>
  <c r="L36" i="247"/>
  <c r="L37" i="247"/>
  <c r="L38" i="247"/>
  <c r="L39" i="247"/>
  <c r="L40" i="247"/>
  <c r="L41" i="247"/>
  <c r="L42" i="247"/>
  <c r="K12" i="247"/>
  <c r="K13" i="247"/>
  <c r="K14" i="247"/>
  <c r="K15" i="247"/>
  <c r="K16" i="247"/>
  <c r="K17" i="247"/>
  <c r="K18" i="247"/>
  <c r="K19" i="247"/>
  <c r="K20" i="247"/>
  <c r="K21" i="247"/>
  <c r="K22" i="247"/>
  <c r="K23" i="247"/>
  <c r="K24" i="247"/>
  <c r="K25" i="247"/>
  <c r="K26" i="247"/>
  <c r="K27" i="247"/>
  <c r="K28" i="247"/>
  <c r="K29" i="247"/>
  <c r="K30" i="247"/>
  <c r="K31" i="247"/>
  <c r="K32" i="247"/>
  <c r="K33" i="247"/>
  <c r="K34" i="247"/>
  <c r="K35" i="247"/>
  <c r="K36" i="247"/>
  <c r="K37" i="247"/>
  <c r="K38" i="247"/>
  <c r="K39" i="247"/>
  <c r="K40" i="247"/>
  <c r="K41" i="247"/>
  <c r="K42" i="247"/>
  <c r="L11" i="247"/>
  <c r="M11" i="247"/>
  <c r="K11" i="247"/>
  <c r="H12" i="247"/>
  <c r="H13" i="247"/>
  <c r="H14" i="247"/>
  <c r="H15" i="247"/>
  <c r="H16" i="247"/>
  <c r="H17" i="247"/>
  <c r="H18" i="247"/>
  <c r="H19" i="247"/>
  <c r="H20" i="247"/>
  <c r="H21" i="247"/>
  <c r="H22" i="247"/>
  <c r="H23" i="247"/>
  <c r="H24" i="247"/>
  <c r="H25" i="247"/>
  <c r="H26" i="247"/>
  <c r="H27" i="247"/>
  <c r="H28" i="247"/>
  <c r="H29" i="247"/>
  <c r="H30" i="247"/>
  <c r="H31" i="247"/>
  <c r="H32" i="247"/>
  <c r="H33" i="247"/>
  <c r="H34" i="247"/>
  <c r="H35" i="247"/>
  <c r="H36" i="247"/>
  <c r="H37" i="247"/>
  <c r="H38" i="247"/>
  <c r="H39" i="247"/>
  <c r="H40" i="247"/>
  <c r="H41" i="247"/>
  <c r="H42" i="247"/>
  <c r="G12" i="247"/>
  <c r="G13" i="247"/>
  <c r="G14" i="247"/>
  <c r="G15" i="247"/>
  <c r="G16" i="247"/>
  <c r="G17" i="247"/>
  <c r="G18" i="247"/>
  <c r="G19" i="247"/>
  <c r="G20" i="247"/>
  <c r="G21" i="247"/>
  <c r="G22" i="247"/>
  <c r="G23" i="247"/>
  <c r="G24" i="247"/>
  <c r="G25" i="247"/>
  <c r="G26" i="247"/>
  <c r="G27" i="247"/>
  <c r="G28" i="247"/>
  <c r="G29" i="247"/>
  <c r="G30" i="247"/>
  <c r="G31" i="247"/>
  <c r="G32" i="247"/>
  <c r="G33" i="247"/>
  <c r="G34" i="247"/>
  <c r="G35" i="247"/>
  <c r="G36" i="247"/>
  <c r="G37" i="247"/>
  <c r="G38" i="247"/>
  <c r="G39" i="247"/>
  <c r="G40" i="247"/>
  <c r="G41" i="247"/>
  <c r="G42" i="247"/>
  <c r="F12" i="247"/>
  <c r="F13" i="247"/>
  <c r="F14" i="247"/>
  <c r="F15" i="247"/>
  <c r="F16" i="247"/>
  <c r="F17" i="247"/>
  <c r="F18" i="247"/>
  <c r="F19" i="247"/>
  <c r="F20" i="247"/>
  <c r="F21" i="247"/>
  <c r="F22" i="247"/>
  <c r="F23" i="247"/>
  <c r="F24" i="247"/>
  <c r="F25" i="247"/>
  <c r="F26" i="247"/>
  <c r="F27" i="247"/>
  <c r="F28" i="247"/>
  <c r="F29" i="247"/>
  <c r="F30" i="247"/>
  <c r="F31" i="247"/>
  <c r="F32" i="247"/>
  <c r="F33" i="247"/>
  <c r="F34" i="247"/>
  <c r="F35" i="247"/>
  <c r="F36" i="247"/>
  <c r="F37" i="247"/>
  <c r="F38" i="247"/>
  <c r="F39" i="247"/>
  <c r="F40" i="247"/>
  <c r="F41" i="247"/>
  <c r="F42" i="247"/>
  <c r="F11" i="247"/>
  <c r="G11" i="247"/>
  <c r="H11" i="247"/>
  <c r="W47" i="107"/>
  <c r="W48" i="107"/>
  <c r="W49" i="107"/>
  <c r="W50" i="107"/>
  <c r="W51" i="107"/>
  <c r="W52" i="107"/>
  <c r="W127" i="107" s="1"/>
  <c r="W53" i="107"/>
  <c r="W54" i="107"/>
  <c r="W55" i="107"/>
  <c r="W56" i="107"/>
  <c r="W57" i="107"/>
  <c r="W58" i="107"/>
  <c r="W59" i="107"/>
  <c r="W60" i="107"/>
  <c r="W61" i="107"/>
  <c r="W62" i="107"/>
  <c r="W63" i="107"/>
  <c r="W64" i="107"/>
  <c r="W65" i="107"/>
  <c r="W66" i="107"/>
  <c r="W67" i="107"/>
  <c r="W68" i="107"/>
  <c r="W69" i="107"/>
  <c r="W70" i="107"/>
  <c r="W71" i="107"/>
  <c r="W72" i="107"/>
  <c r="W73" i="107"/>
  <c r="W74" i="107"/>
  <c r="W75" i="107"/>
  <c r="W76" i="107"/>
  <c r="W77" i="107"/>
  <c r="W78" i="107"/>
  <c r="W79" i="107"/>
  <c r="W80" i="107"/>
  <c r="W81" i="107"/>
  <c r="W82" i="107"/>
  <c r="W83" i="107"/>
  <c r="W84" i="107"/>
  <c r="W85" i="107"/>
  <c r="W86" i="107"/>
  <c r="W87" i="107"/>
  <c r="W88" i="107"/>
  <c r="W89" i="107"/>
  <c r="W90" i="107"/>
  <c r="W91" i="107"/>
  <c r="W92" i="107"/>
  <c r="W93" i="107"/>
  <c r="W94" i="107"/>
  <c r="W95" i="107"/>
  <c r="W96" i="107"/>
  <c r="W97" i="107"/>
  <c r="W98" i="107"/>
  <c r="W99" i="107"/>
  <c r="W100" i="107"/>
  <c r="W101" i="107"/>
  <c r="W102" i="107"/>
  <c r="W103" i="107"/>
  <c r="W104" i="107"/>
  <c r="W105" i="107"/>
  <c r="W106" i="107"/>
  <c r="W107" i="107"/>
  <c r="W108" i="107"/>
  <c r="W109" i="107"/>
  <c r="W110" i="107"/>
  <c r="W111" i="107"/>
  <c r="W112" i="107"/>
  <c r="W113" i="107"/>
  <c r="W114" i="107"/>
  <c r="W115" i="107"/>
  <c r="W116" i="107"/>
  <c r="V47" i="107"/>
  <c r="V48" i="107"/>
  <c r="V49" i="107"/>
  <c r="V50" i="107"/>
  <c r="V51" i="107"/>
  <c r="V52" i="107"/>
  <c r="V53" i="107"/>
  <c r="V54" i="107"/>
  <c r="V55" i="107"/>
  <c r="V56" i="107"/>
  <c r="V57" i="107"/>
  <c r="V58" i="107"/>
  <c r="V59" i="107"/>
  <c r="V60" i="107"/>
  <c r="V61" i="107"/>
  <c r="V62" i="107"/>
  <c r="V63" i="107"/>
  <c r="V64" i="107"/>
  <c r="V65" i="107"/>
  <c r="V66" i="107"/>
  <c r="V67" i="107"/>
  <c r="V68" i="107"/>
  <c r="V69" i="107"/>
  <c r="V70" i="107"/>
  <c r="V71" i="107"/>
  <c r="V72" i="107"/>
  <c r="V73" i="107"/>
  <c r="V74" i="107"/>
  <c r="V75" i="107"/>
  <c r="V76" i="107"/>
  <c r="V77" i="107"/>
  <c r="V78" i="107"/>
  <c r="V79" i="107"/>
  <c r="V80" i="107"/>
  <c r="V81" i="107"/>
  <c r="V82" i="107"/>
  <c r="V83" i="107"/>
  <c r="V84" i="107"/>
  <c r="V85" i="107"/>
  <c r="V86" i="107"/>
  <c r="V87" i="107"/>
  <c r="V88" i="107"/>
  <c r="V89" i="107"/>
  <c r="V90" i="107"/>
  <c r="V91" i="107"/>
  <c r="V92" i="107"/>
  <c r="V93" i="107"/>
  <c r="V94" i="107"/>
  <c r="V95" i="107"/>
  <c r="V96" i="107"/>
  <c r="V97" i="107"/>
  <c r="V98" i="107"/>
  <c r="V99" i="107"/>
  <c r="V100" i="107"/>
  <c r="V101" i="107"/>
  <c r="V102" i="107"/>
  <c r="V103" i="107"/>
  <c r="V104" i="107"/>
  <c r="V105" i="107"/>
  <c r="V106" i="107"/>
  <c r="V107" i="107"/>
  <c r="V108" i="107"/>
  <c r="V109" i="107"/>
  <c r="V110" i="107"/>
  <c r="V111" i="107"/>
  <c r="V112" i="107"/>
  <c r="V113" i="107"/>
  <c r="V114" i="107"/>
  <c r="V115" i="107"/>
  <c r="V116" i="107"/>
  <c r="U47" i="107"/>
  <c r="U48" i="107"/>
  <c r="U49" i="107"/>
  <c r="U50" i="107"/>
  <c r="U51" i="107"/>
  <c r="U52" i="107"/>
  <c r="U53" i="107"/>
  <c r="U54" i="107"/>
  <c r="U55" i="107"/>
  <c r="U56" i="107"/>
  <c r="U57" i="107"/>
  <c r="U58" i="107"/>
  <c r="U59" i="107"/>
  <c r="U60" i="107"/>
  <c r="U61" i="107"/>
  <c r="U62" i="107"/>
  <c r="U63" i="107"/>
  <c r="U64" i="107"/>
  <c r="U65" i="107"/>
  <c r="U66" i="107"/>
  <c r="U67" i="107"/>
  <c r="U68" i="107"/>
  <c r="U69" i="107"/>
  <c r="U70" i="107"/>
  <c r="U71" i="107"/>
  <c r="U72" i="107"/>
  <c r="U73" i="107"/>
  <c r="U74" i="107"/>
  <c r="U75" i="107"/>
  <c r="U76" i="107"/>
  <c r="U77" i="107"/>
  <c r="U78" i="107"/>
  <c r="U79" i="107"/>
  <c r="U80" i="107"/>
  <c r="U81" i="107"/>
  <c r="U82" i="107"/>
  <c r="U83" i="107"/>
  <c r="U84" i="107"/>
  <c r="U85" i="107"/>
  <c r="U86" i="107"/>
  <c r="U87" i="107"/>
  <c r="U88" i="107"/>
  <c r="U89" i="107"/>
  <c r="U90" i="107"/>
  <c r="U91" i="107"/>
  <c r="U92" i="107"/>
  <c r="U93" i="107"/>
  <c r="U94" i="107"/>
  <c r="U95" i="107"/>
  <c r="U96" i="107"/>
  <c r="U97" i="107"/>
  <c r="U98" i="107"/>
  <c r="U99" i="107"/>
  <c r="U100" i="107"/>
  <c r="U101" i="107"/>
  <c r="U102" i="107"/>
  <c r="U103" i="107"/>
  <c r="U104" i="107"/>
  <c r="U105" i="107"/>
  <c r="U106" i="107"/>
  <c r="U107" i="107"/>
  <c r="U108" i="107"/>
  <c r="U109" i="107"/>
  <c r="U110" i="107"/>
  <c r="U111" i="107"/>
  <c r="U112" i="107"/>
  <c r="U113" i="107"/>
  <c r="U114" i="107"/>
  <c r="U115" i="107"/>
  <c r="U116" i="107"/>
  <c r="V46" i="107"/>
  <c r="V127" i="107" s="1"/>
  <c r="W46" i="107"/>
  <c r="U46" i="107"/>
  <c r="U127" i="107" s="1"/>
  <c r="R47" i="107"/>
  <c r="R48" i="107"/>
  <c r="R49" i="107"/>
  <c r="R50" i="107"/>
  <c r="R51" i="107"/>
  <c r="R52" i="107"/>
  <c r="R53" i="107"/>
  <c r="R54" i="107"/>
  <c r="R55" i="107"/>
  <c r="R56" i="107"/>
  <c r="R57" i="107"/>
  <c r="R58" i="107"/>
  <c r="R59" i="107"/>
  <c r="R60" i="107"/>
  <c r="R61" i="107"/>
  <c r="R62" i="107"/>
  <c r="R63" i="107"/>
  <c r="R64" i="107"/>
  <c r="R65" i="107"/>
  <c r="R66" i="107"/>
  <c r="R67" i="107"/>
  <c r="R68" i="107"/>
  <c r="R69" i="107"/>
  <c r="R70" i="107"/>
  <c r="R71" i="107"/>
  <c r="R72" i="107"/>
  <c r="R73" i="107"/>
  <c r="R74" i="107"/>
  <c r="R75" i="107"/>
  <c r="R76" i="107"/>
  <c r="R77" i="107"/>
  <c r="R78" i="107"/>
  <c r="R79" i="107"/>
  <c r="R80" i="107"/>
  <c r="R81" i="107"/>
  <c r="R82" i="107"/>
  <c r="R83" i="107"/>
  <c r="R84" i="107"/>
  <c r="R85" i="107"/>
  <c r="R86" i="107"/>
  <c r="R87" i="107"/>
  <c r="R88" i="107"/>
  <c r="R89" i="107"/>
  <c r="R90" i="107"/>
  <c r="R91" i="107"/>
  <c r="R92" i="107"/>
  <c r="R93" i="107"/>
  <c r="R94" i="107"/>
  <c r="R95" i="107"/>
  <c r="R96" i="107"/>
  <c r="R97" i="107"/>
  <c r="R98" i="107"/>
  <c r="R99" i="107"/>
  <c r="R100" i="107"/>
  <c r="R101" i="107"/>
  <c r="R102" i="107"/>
  <c r="R103" i="107"/>
  <c r="R104" i="107"/>
  <c r="R105" i="107"/>
  <c r="R106" i="107"/>
  <c r="R107" i="107"/>
  <c r="R108" i="107"/>
  <c r="R109" i="107"/>
  <c r="R110" i="107"/>
  <c r="R111" i="107"/>
  <c r="R112" i="107"/>
  <c r="R113" i="107"/>
  <c r="R114" i="107"/>
  <c r="R115" i="107"/>
  <c r="R116" i="107"/>
  <c r="Q47" i="107"/>
  <c r="Q48" i="107"/>
  <c r="Q49" i="107"/>
  <c r="Q50" i="107"/>
  <c r="Q51" i="107"/>
  <c r="Q52" i="107"/>
  <c r="Q53" i="107"/>
  <c r="Q54" i="107"/>
  <c r="Q55" i="107"/>
  <c r="Q56" i="107"/>
  <c r="Q57" i="107"/>
  <c r="Q58" i="107"/>
  <c r="Q59" i="107"/>
  <c r="Q60" i="107"/>
  <c r="Q61" i="107"/>
  <c r="Q62" i="107"/>
  <c r="Q63" i="107"/>
  <c r="Q64" i="107"/>
  <c r="Q65" i="107"/>
  <c r="Q66" i="107"/>
  <c r="Q67" i="107"/>
  <c r="Q68" i="107"/>
  <c r="Q69" i="107"/>
  <c r="Q70" i="107"/>
  <c r="Q71" i="107"/>
  <c r="Q72" i="107"/>
  <c r="Q73" i="107"/>
  <c r="Q74" i="107"/>
  <c r="Q75" i="107"/>
  <c r="Q76" i="107"/>
  <c r="Q77" i="107"/>
  <c r="Q78" i="107"/>
  <c r="Q79" i="107"/>
  <c r="Q80" i="107"/>
  <c r="Q81" i="107"/>
  <c r="Q82" i="107"/>
  <c r="Q83" i="107"/>
  <c r="Q84" i="107"/>
  <c r="Q85" i="107"/>
  <c r="Q86" i="107"/>
  <c r="Q87" i="107"/>
  <c r="Q88" i="107"/>
  <c r="Q89" i="107"/>
  <c r="Q90" i="107"/>
  <c r="Q91" i="107"/>
  <c r="Q92" i="107"/>
  <c r="Q93" i="107"/>
  <c r="Q94" i="107"/>
  <c r="Q95" i="107"/>
  <c r="Q96" i="107"/>
  <c r="Q97" i="107"/>
  <c r="Q98" i="107"/>
  <c r="Q99" i="107"/>
  <c r="Q100" i="107"/>
  <c r="Q101" i="107"/>
  <c r="Q102" i="107"/>
  <c r="Q103" i="107"/>
  <c r="Q104" i="107"/>
  <c r="Q105" i="107"/>
  <c r="Q106" i="107"/>
  <c r="Q107" i="107"/>
  <c r="Q108" i="107"/>
  <c r="Q109" i="107"/>
  <c r="Q110" i="107"/>
  <c r="Q111" i="107"/>
  <c r="Q112" i="107"/>
  <c r="Q113" i="107"/>
  <c r="Q114" i="107"/>
  <c r="Q115" i="107"/>
  <c r="Q116" i="107"/>
  <c r="P47" i="107"/>
  <c r="P48" i="107"/>
  <c r="P49" i="107"/>
  <c r="P50" i="107"/>
  <c r="P51" i="107"/>
  <c r="P52" i="107"/>
  <c r="P53" i="107"/>
  <c r="P54" i="107"/>
  <c r="P55" i="107"/>
  <c r="P56" i="107"/>
  <c r="P57" i="107"/>
  <c r="P58" i="107"/>
  <c r="P59" i="107"/>
  <c r="P60" i="107"/>
  <c r="P61" i="107"/>
  <c r="P62" i="107"/>
  <c r="P63" i="107"/>
  <c r="P64" i="107"/>
  <c r="P65" i="107"/>
  <c r="P66" i="107"/>
  <c r="P67" i="107"/>
  <c r="P68" i="107"/>
  <c r="P69" i="107"/>
  <c r="P70" i="107"/>
  <c r="P71" i="107"/>
  <c r="P72" i="107"/>
  <c r="P73" i="107"/>
  <c r="P74" i="107"/>
  <c r="P75" i="107"/>
  <c r="P76" i="107"/>
  <c r="P77" i="107"/>
  <c r="P78" i="107"/>
  <c r="P79" i="107"/>
  <c r="P80" i="107"/>
  <c r="P81" i="107"/>
  <c r="P82" i="107"/>
  <c r="P83" i="107"/>
  <c r="P84" i="107"/>
  <c r="P85" i="107"/>
  <c r="P86" i="107"/>
  <c r="P87" i="107"/>
  <c r="P88" i="107"/>
  <c r="P89" i="107"/>
  <c r="P90" i="107"/>
  <c r="P91" i="107"/>
  <c r="P92" i="107"/>
  <c r="P93" i="107"/>
  <c r="P94" i="107"/>
  <c r="P95" i="107"/>
  <c r="P96" i="107"/>
  <c r="P97" i="107"/>
  <c r="P98" i="107"/>
  <c r="P99" i="107"/>
  <c r="P100" i="107"/>
  <c r="P101" i="107"/>
  <c r="P102" i="107"/>
  <c r="P103" i="107"/>
  <c r="P104" i="107"/>
  <c r="P105" i="107"/>
  <c r="P106" i="107"/>
  <c r="P107" i="107"/>
  <c r="P108" i="107"/>
  <c r="P109" i="107"/>
  <c r="P110" i="107"/>
  <c r="P111" i="107"/>
  <c r="P112" i="107"/>
  <c r="P113" i="107"/>
  <c r="P114" i="107"/>
  <c r="P115" i="107"/>
  <c r="Q46" i="107"/>
  <c r="Q127" i="107" s="1"/>
  <c r="R46" i="107"/>
  <c r="R127" i="107" s="1"/>
  <c r="P46" i="107"/>
  <c r="P127" i="107" s="1"/>
  <c r="M47" i="107"/>
  <c r="M48" i="107"/>
  <c r="M49" i="107"/>
  <c r="M50" i="107"/>
  <c r="M51" i="107"/>
  <c r="M52" i="107"/>
  <c r="M53" i="107"/>
  <c r="M54" i="107"/>
  <c r="M55" i="107"/>
  <c r="M56" i="107"/>
  <c r="M57" i="107"/>
  <c r="M58" i="107"/>
  <c r="M59" i="107"/>
  <c r="M60" i="107"/>
  <c r="M61" i="107"/>
  <c r="M62" i="107"/>
  <c r="M63" i="107"/>
  <c r="M64" i="107"/>
  <c r="M65" i="107"/>
  <c r="M66" i="107"/>
  <c r="M67" i="107"/>
  <c r="M68" i="107"/>
  <c r="M69" i="107"/>
  <c r="M70" i="107"/>
  <c r="M71" i="107"/>
  <c r="M72" i="107"/>
  <c r="M73" i="107"/>
  <c r="M74" i="107"/>
  <c r="M75" i="107"/>
  <c r="M76" i="107"/>
  <c r="M77" i="107"/>
  <c r="M78" i="107"/>
  <c r="M79" i="107"/>
  <c r="M80" i="107"/>
  <c r="M81" i="107"/>
  <c r="M82" i="107"/>
  <c r="M83" i="107"/>
  <c r="M84" i="107"/>
  <c r="M85" i="107"/>
  <c r="M86" i="107"/>
  <c r="M87" i="107"/>
  <c r="M88" i="107"/>
  <c r="M89" i="107"/>
  <c r="M90" i="107"/>
  <c r="M91" i="107"/>
  <c r="M92" i="107"/>
  <c r="M93" i="107"/>
  <c r="M94" i="107"/>
  <c r="M95" i="107"/>
  <c r="M96" i="107"/>
  <c r="M97" i="107"/>
  <c r="M98" i="107"/>
  <c r="M99" i="107"/>
  <c r="M100" i="107"/>
  <c r="M101" i="107"/>
  <c r="M102" i="107"/>
  <c r="M103" i="107"/>
  <c r="M104" i="107"/>
  <c r="M105" i="107"/>
  <c r="M106" i="107"/>
  <c r="M107" i="107"/>
  <c r="M108" i="107"/>
  <c r="M109" i="107"/>
  <c r="M110" i="107"/>
  <c r="M111" i="107"/>
  <c r="M112" i="107"/>
  <c r="M113" i="107"/>
  <c r="M114" i="107"/>
  <c r="M115" i="107"/>
  <c r="L47" i="107"/>
  <c r="L48" i="107"/>
  <c r="L49" i="107"/>
  <c r="L50" i="107"/>
  <c r="L51" i="107"/>
  <c r="L52" i="107"/>
  <c r="L53" i="107"/>
  <c r="L54" i="107"/>
  <c r="L55" i="107"/>
  <c r="L56" i="107"/>
  <c r="L57" i="107"/>
  <c r="L58" i="107"/>
  <c r="L59" i="107"/>
  <c r="L60" i="107"/>
  <c r="L61" i="107"/>
  <c r="L62" i="107"/>
  <c r="L63" i="107"/>
  <c r="L64" i="107"/>
  <c r="L65" i="107"/>
  <c r="L66" i="107"/>
  <c r="L67" i="107"/>
  <c r="L68" i="107"/>
  <c r="L69" i="107"/>
  <c r="L70" i="107"/>
  <c r="L71" i="107"/>
  <c r="L72" i="107"/>
  <c r="L73" i="107"/>
  <c r="L74" i="107"/>
  <c r="L75" i="107"/>
  <c r="L76" i="107"/>
  <c r="L77" i="107"/>
  <c r="L78" i="107"/>
  <c r="L79" i="107"/>
  <c r="L80" i="107"/>
  <c r="L81" i="107"/>
  <c r="L82" i="107"/>
  <c r="L83" i="107"/>
  <c r="L84" i="107"/>
  <c r="L85" i="107"/>
  <c r="L86" i="107"/>
  <c r="L87" i="107"/>
  <c r="L88" i="107"/>
  <c r="L89" i="107"/>
  <c r="L90" i="107"/>
  <c r="L91" i="107"/>
  <c r="L92" i="107"/>
  <c r="L93" i="107"/>
  <c r="L94" i="107"/>
  <c r="L95" i="107"/>
  <c r="L96" i="107"/>
  <c r="L97" i="107"/>
  <c r="L98" i="107"/>
  <c r="L99" i="107"/>
  <c r="L100" i="107"/>
  <c r="L101" i="107"/>
  <c r="L102" i="107"/>
  <c r="L103" i="107"/>
  <c r="L104" i="107"/>
  <c r="L105" i="107"/>
  <c r="L106" i="107"/>
  <c r="L107" i="107"/>
  <c r="L108" i="107"/>
  <c r="L109" i="107"/>
  <c r="L110" i="107"/>
  <c r="L111" i="107"/>
  <c r="L112" i="107"/>
  <c r="L113" i="107"/>
  <c r="L114" i="107"/>
  <c r="L115" i="107"/>
  <c r="K47" i="107"/>
  <c r="K48" i="107"/>
  <c r="K49" i="107"/>
  <c r="K50" i="107"/>
  <c r="K51" i="107"/>
  <c r="K52" i="107"/>
  <c r="K53" i="107"/>
  <c r="K54" i="107"/>
  <c r="K55" i="107"/>
  <c r="K56" i="107"/>
  <c r="K57" i="107"/>
  <c r="K58" i="107"/>
  <c r="K59" i="107"/>
  <c r="K60" i="107"/>
  <c r="K61" i="107"/>
  <c r="K62" i="107"/>
  <c r="K63" i="107"/>
  <c r="K64" i="107"/>
  <c r="K65" i="107"/>
  <c r="K66" i="107"/>
  <c r="K67" i="107"/>
  <c r="K68" i="107"/>
  <c r="K69" i="107"/>
  <c r="K70" i="107"/>
  <c r="K71" i="107"/>
  <c r="K72" i="107"/>
  <c r="K73" i="107"/>
  <c r="K74" i="107"/>
  <c r="K75" i="107"/>
  <c r="K76" i="107"/>
  <c r="K77" i="107"/>
  <c r="K78" i="107"/>
  <c r="K79" i="107"/>
  <c r="K80" i="107"/>
  <c r="K81" i="107"/>
  <c r="K82" i="107"/>
  <c r="K83" i="107"/>
  <c r="K84" i="107"/>
  <c r="K85" i="107"/>
  <c r="K86" i="107"/>
  <c r="K87" i="107"/>
  <c r="K88" i="107"/>
  <c r="K89" i="107"/>
  <c r="K90" i="107"/>
  <c r="K91" i="107"/>
  <c r="K92" i="107"/>
  <c r="K93" i="107"/>
  <c r="K94" i="107"/>
  <c r="K95" i="107"/>
  <c r="K96" i="107"/>
  <c r="K97" i="107"/>
  <c r="K98" i="107"/>
  <c r="K99" i="107"/>
  <c r="K100" i="107"/>
  <c r="K101" i="107"/>
  <c r="K102" i="107"/>
  <c r="K103" i="107"/>
  <c r="K104" i="107"/>
  <c r="K105" i="107"/>
  <c r="K106" i="107"/>
  <c r="K107" i="107"/>
  <c r="K108" i="107"/>
  <c r="K109" i="107"/>
  <c r="K110" i="107"/>
  <c r="K111" i="107"/>
  <c r="K112" i="107"/>
  <c r="K113" i="107"/>
  <c r="K114" i="107"/>
  <c r="K115" i="107"/>
  <c r="L46" i="107"/>
  <c r="L127" i="107" s="1"/>
  <c r="M46" i="107"/>
  <c r="M127" i="107" s="1"/>
  <c r="K46" i="107"/>
  <c r="K127" i="107" s="1"/>
  <c r="H47" i="107"/>
  <c r="H48" i="107"/>
  <c r="H49" i="107"/>
  <c r="H50" i="107"/>
  <c r="H51" i="107"/>
  <c r="H52" i="107"/>
  <c r="H53" i="107"/>
  <c r="H54" i="107"/>
  <c r="H55" i="107"/>
  <c r="H56" i="107"/>
  <c r="H57" i="107"/>
  <c r="H58" i="107"/>
  <c r="H59" i="107"/>
  <c r="H60" i="107"/>
  <c r="H61" i="107"/>
  <c r="H62" i="107"/>
  <c r="H63" i="107"/>
  <c r="H64" i="107"/>
  <c r="H65" i="107"/>
  <c r="H66" i="107"/>
  <c r="H67" i="107"/>
  <c r="H68" i="107"/>
  <c r="H69" i="107"/>
  <c r="H70" i="107"/>
  <c r="H71" i="107"/>
  <c r="H72" i="107"/>
  <c r="H73" i="107"/>
  <c r="H74" i="107"/>
  <c r="H75" i="107"/>
  <c r="H76" i="107"/>
  <c r="H77" i="107"/>
  <c r="H78" i="107"/>
  <c r="H79" i="107"/>
  <c r="H80" i="107"/>
  <c r="H81" i="107"/>
  <c r="H82" i="107"/>
  <c r="H83" i="107"/>
  <c r="H84" i="107"/>
  <c r="H85" i="107"/>
  <c r="H86" i="107"/>
  <c r="H87" i="107"/>
  <c r="H88" i="107"/>
  <c r="H89" i="107"/>
  <c r="H90" i="107"/>
  <c r="H91" i="107"/>
  <c r="H92" i="107"/>
  <c r="H93" i="107"/>
  <c r="H94" i="107"/>
  <c r="H95" i="107"/>
  <c r="H96" i="107"/>
  <c r="H97" i="107"/>
  <c r="H98" i="107"/>
  <c r="H99" i="107"/>
  <c r="H100" i="107"/>
  <c r="H101" i="107"/>
  <c r="H102" i="107"/>
  <c r="H103" i="107"/>
  <c r="H104" i="107"/>
  <c r="H105" i="107"/>
  <c r="H106" i="107"/>
  <c r="H107" i="107"/>
  <c r="H108" i="107"/>
  <c r="H109" i="107"/>
  <c r="H110" i="107"/>
  <c r="H111" i="107"/>
  <c r="H112" i="107"/>
  <c r="H113" i="107"/>
  <c r="H114" i="107"/>
  <c r="H115" i="107"/>
  <c r="H116" i="107"/>
  <c r="G47" i="107"/>
  <c r="G48" i="107"/>
  <c r="G49" i="107"/>
  <c r="G50" i="107"/>
  <c r="G51" i="107"/>
  <c r="G52" i="107"/>
  <c r="G53" i="107"/>
  <c r="G54" i="107"/>
  <c r="G55" i="107"/>
  <c r="G56" i="107"/>
  <c r="G57" i="107"/>
  <c r="G58" i="107"/>
  <c r="G59" i="107"/>
  <c r="G60" i="107"/>
  <c r="G61" i="107"/>
  <c r="G62" i="107"/>
  <c r="G63" i="107"/>
  <c r="G64" i="107"/>
  <c r="G65" i="107"/>
  <c r="G66" i="107"/>
  <c r="G67" i="107"/>
  <c r="G68" i="107"/>
  <c r="G69" i="107"/>
  <c r="G70" i="107"/>
  <c r="G71" i="107"/>
  <c r="G72" i="107"/>
  <c r="G73" i="107"/>
  <c r="G74" i="107"/>
  <c r="G75" i="107"/>
  <c r="G76" i="107"/>
  <c r="G77" i="107"/>
  <c r="G78" i="107"/>
  <c r="G79" i="107"/>
  <c r="G80" i="107"/>
  <c r="G81" i="107"/>
  <c r="G82" i="107"/>
  <c r="G83" i="107"/>
  <c r="G84" i="107"/>
  <c r="G85" i="107"/>
  <c r="G86" i="107"/>
  <c r="G87" i="107"/>
  <c r="G88" i="107"/>
  <c r="G89" i="107"/>
  <c r="G90" i="107"/>
  <c r="G91" i="107"/>
  <c r="G92" i="107"/>
  <c r="G93" i="107"/>
  <c r="G94" i="107"/>
  <c r="G95" i="107"/>
  <c r="G96" i="107"/>
  <c r="G97" i="107"/>
  <c r="G98" i="107"/>
  <c r="G99" i="107"/>
  <c r="G100" i="107"/>
  <c r="G101" i="107"/>
  <c r="G102" i="107"/>
  <c r="G103" i="107"/>
  <c r="G104" i="107"/>
  <c r="G105" i="107"/>
  <c r="G106" i="107"/>
  <c r="G107" i="107"/>
  <c r="G108" i="107"/>
  <c r="G109" i="107"/>
  <c r="G110" i="107"/>
  <c r="G111" i="107"/>
  <c r="G112" i="107"/>
  <c r="G113" i="107"/>
  <c r="G114" i="107"/>
  <c r="G115" i="107"/>
  <c r="G116" i="107"/>
  <c r="F47" i="107"/>
  <c r="F48" i="107"/>
  <c r="F49" i="107"/>
  <c r="F50" i="107"/>
  <c r="F51" i="107"/>
  <c r="F52" i="107"/>
  <c r="F53" i="107"/>
  <c r="F54" i="107"/>
  <c r="F55" i="107"/>
  <c r="F56" i="107"/>
  <c r="F57" i="107"/>
  <c r="F58" i="107"/>
  <c r="F59" i="107"/>
  <c r="F60" i="107"/>
  <c r="F61" i="107"/>
  <c r="F62" i="107"/>
  <c r="F63" i="107"/>
  <c r="F64" i="107"/>
  <c r="F65" i="107"/>
  <c r="F66" i="107"/>
  <c r="F67" i="107"/>
  <c r="F68" i="107"/>
  <c r="F69" i="107"/>
  <c r="F70" i="107"/>
  <c r="F71" i="107"/>
  <c r="F72" i="107"/>
  <c r="F73" i="107"/>
  <c r="F74" i="107"/>
  <c r="F75" i="107"/>
  <c r="F76" i="107"/>
  <c r="F77" i="107"/>
  <c r="F78" i="107"/>
  <c r="F79" i="107"/>
  <c r="F80" i="107"/>
  <c r="F81" i="107"/>
  <c r="F82" i="107"/>
  <c r="F83" i="107"/>
  <c r="F84" i="107"/>
  <c r="F85" i="107"/>
  <c r="F86" i="107"/>
  <c r="F87" i="107"/>
  <c r="F88" i="107"/>
  <c r="F89" i="107"/>
  <c r="F90" i="107"/>
  <c r="F91" i="107"/>
  <c r="F92" i="107"/>
  <c r="F93" i="107"/>
  <c r="F94" i="107"/>
  <c r="F95" i="107"/>
  <c r="F96" i="107"/>
  <c r="F97" i="107"/>
  <c r="F98" i="107"/>
  <c r="F99" i="107"/>
  <c r="F100" i="107"/>
  <c r="F101" i="107"/>
  <c r="F102" i="107"/>
  <c r="F103" i="107"/>
  <c r="F104" i="107"/>
  <c r="F105" i="107"/>
  <c r="F106" i="107"/>
  <c r="F107" i="107"/>
  <c r="F108" i="107"/>
  <c r="F109" i="107"/>
  <c r="F110" i="107"/>
  <c r="F111" i="107"/>
  <c r="F112" i="107"/>
  <c r="F113" i="107"/>
  <c r="F114" i="107"/>
  <c r="F115" i="107"/>
  <c r="F116" i="107"/>
  <c r="G46" i="107"/>
  <c r="G127" i="107" s="1"/>
  <c r="H46" i="107"/>
  <c r="H127" i="107" s="1"/>
  <c r="F46" i="107"/>
  <c r="F127" i="107" s="1"/>
  <c r="W12" i="107"/>
  <c r="W13" i="107"/>
  <c r="W14" i="107"/>
  <c r="W15" i="107"/>
  <c r="W16" i="107"/>
  <c r="W17" i="107"/>
  <c r="W18" i="107"/>
  <c r="W19" i="107"/>
  <c r="W20" i="107"/>
  <c r="W21" i="107"/>
  <c r="W22" i="107"/>
  <c r="W23" i="107"/>
  <c r="W24" i="107"/>
  <c r="W25" i="107"/>
  <c r="W26" i="107"/>
  <c r="W27" i="107"/>
  <c r="W28" i="107"/>
  <c r="W29" i="107"/>
  <c r="W30" i="107"/>
  <c r="W31" i="107"/>
  <c r="W32" i="107"/>
  <c r="W33" i="107"/>
  <c r="W34" i="107"/>
  <c r="W35" i="107"/>
  <c r="W36" i="107"/>
  <c r="W37" i="107"/>
  <c r="W38" i="107"/>
  <c r="W39" i="107"/>
  <c r="W40" i="107"/>
  <c r="W41" i="107"/>
  <c r="W42" i="107"/>
  <c r="V12" i="107"/>
  <c r="V13" i="107"/>
  <c r="V14" i="107"/>
  <c r="V15" i="107"/>
  <c r="V16" i="107"/>
  <c r="V17" i="107"/>
  <c r="V18" i="107"/>
  <c r="V19" i="107"/>
  <c r="V20" i="107"/>
  <c r="V21" i="107"/>
  <c r="V22" i="107"/>
  <c r="V23" i="107"/>
  <c r="V24" i="107"/>
  <c r="V25" i="107"/>
  <c r="V26" i="107"/>
  <c r="V27" i="107"/>
  <c r="V28" i="107"/>
  <c r="V29" i="107"/>
  <c r="V30" i="107"/>
  <c r="V31" i="107"/>
  <c r="V32" i="107"/>
  <c r="V33" i="107"/>
  <c r="V34" i="107"/>
  <c r="V35" i="107"/>
  <c r="V36" i="107"/>
  <c r="V37" i="107"/>
  <c r="V38" i="107"/>
  <c r="V39" i="107"/>
  <c r="V40" i="107"/>
  <c r="V41" i="107"/>
  <c r="V42" i="107"/>
  <c r="U12" i="107"/>
  <c r="U13" i="107"/>
  <c r="U14" i="107"/>
  <c r="U15" i="107"/>
  <c r="U16" i="107"/>
  <c r="U17" i="107"/>
  <c r="U18" i="107"/>
  <c r="U19" i="107"/>
  <c r="U20" i="107"/>
  <c r="U21" i="107"/>
  <c r="U22" i="107"/>
  <c r="U23" i="107"/>
  <c r="U24" i="107"/>
  <c r="U25" i="107"/>
  <c r="U26" i="107"/>
  <c r="U27" i="107"/>
  <c r="U28" i="107"/>
  <c r="U29" i="107"/>
  <c r="U30" i="107"/>
  <c r="U31" i="107"/>
  <c r="U32" i="107"/>
  <c r="U33" i="107"/>
  <c r="U34" i="107"/>
  <c r="U35" i="107"/>
  <c r="U36" i="107"/>
  <c r="U37" i="107"/>
  <c r="U38" i="107"/>
  <c r="U39" i="107"/>
  <c r="U40" i="107"/>
  <c r="U41" i="107"/>
  <c r="U42" i="107"/>
  <c r="V11" i="107"/>
  <c r="W11" i="107"/>
  <c r="U11" i="107"/>
  <c r="R12" i="107"/>
  <c r="R13" i="107"/>
  <c r="R14" i="107"/>
  <c r="R15" i="107"/>
  <c r="R16" i="107"/>
  <c r="R17" i="107"/>
  <c r="R18" i="107"/>
  <c r="R19" i="107"/>
  <c r="R20" i="107"/>
  <c r="R21" i="107"/>
  <c r="R22" i="107"/>
  <c r="R23" i="107"/>
  <c r="R24" i="107"/>
  <c r="R25" i="107"/>
  <c r="R26" i="107"/>
  <c r="R27" i="107"/>
  <c r="R28" i="107"/>
  <c r="R29" i="107"/>
  <c r="R30" i="107"/>
  <c r="R31" i="107"/>
  <c r="R32" i="107"/>
  <c r="R33" i="107"/>
  <c r="R34" i="107"/>
  <c r="R35" i="107"/>
  <c r="R36" i="107"/>
  <c r="R37" i="107"/>
  <c r="R38" i="107"/>
  <c r="R39" i="107"/>
  <c r="R40" i="107"/>
  <c r="R41" i="107"/>
  <c r="R42" i="107"/>
  <c r="Q12" i="107"/>
  <c r="Q13" i="107"/>
  <c r="Q14" i="107"/>
  <c r="Q15" i="107"/>
  <c r="Q16" i="107"/>
  <c r="Q17" i="107"/>
  <c r="Q18" i="107"/>
  <c r="Q19" i="107"/>
  <c r="Q20" i="107"/>
  <c r="Q21" i="107"/>
  <c r="Q22" i="107"/>
  <c r="Q23" i="107"/>
  <c r="Q24" i="107"/>
  <c r="Q25" i="107"/>
  <c r="Q26" i="107"/>
  <c r="Q27" i="107"/>
  <c r="Q28" i="107"/>
  <c r="Q29" i="107"/>
  <c r="Q30" i="107"/>
  <c r="Q31" i="107"/>
  <c r="Q32" i="107"/>
  <c r="Q33" i="107"/>
  <c r="Q34" i="107"/>
  <c r="Q35" i="107"/>
  <c r="Q36" i="107"/>
  <c r="Q37" i="107"/>
  <c r="Q38" i="107"/>
  <c r="Q39" i="107"/>
  <c r="Q40" i="107"/>
  <c r="Q41" i="107"/>
  <c r="Q42" i="107"/>
  <c r="P12" i="107"/>
  <c r="P13" i="107"/>
  <c r="P14" i="107"/>
  <c r="P15" i="107"/>
  <c r="P16" i="107"/>
  <c r="P17" i="107"/>
  <c r="P18" i="107"/>
  <c r="P19" i="107"/>
  <c r="P20" i="107"/>
  <c r="P21" i="107"/>
  <c r="P22" i="107"/>
  <c r="P23" i="107"/>
  <c r="P24" i="107"/>
  <c r="P25" i="107"/>
  <c r="P26" i="107"/>
  <c r="P27" i="107"/>
  <c r="P28" i="107"/>
  <c r="P29" i="107"/>
  <c r="P30" i="107"/>
  <c r="P31" i="107"/>
  <c r="P32" i="107"/>
  <c r="P33" i="107"/>
  <c r="P34" i="107"/>
  <c r="P35" i="107"/>
  <c r="P36" i="107"/>
  <c r="P37" i="107"/>
  <c r="P38" i="107"/>
  <c r="P39" i="107"/>
  <c r="P40" i="107"/>
  <c r="P41" i="107"/>
  <c r="P42" i="107"/>
  <c r="Q11" i="107"/>
  <c r="R11" i="107"/>
  <c r="P11" i="107"/>
  <c r="M12" i="107"/>
  <c r="M13" i="107"/>
  <c r="M14" i="107"/>
  <c r="M15" i="107"/>
  <c r="M16" i="107"/>
  <c r="M17" i="107"/>
  <c r="M18" i="107"/>
  <c r="M19" i="107"/>
  <c r="M20" i="107"/>
  <c r="M21" i="107"/>
  <c r="M22" i="107"/>
  <c r="M23" i="107"/>
  <c r="M24" i="107"/>
  <c r="M25" i="107"/>
  <c r="M26" i="107"/>
  <c r="M27" i="107"/>
  <c r="M28" i="107"/>
  <c r="M29" i="107"/>
  <c r="M30" i="107"/>
  <c r="M31" i="107"/>
  <c r="M32" i="107"/>
  <c r="M33" i="107"/>
  <c r="M34" i="107"/>
  <c r="M35" i="107"/>
  <c r="M36" i="107"/>
  <c r="M37" i="107"/>
  <c r="M38" i="107"/>
  <c r="M39" i="107"/>
  <c r="M40" i="107"/>
  <c r="M41" i="107"/>
  <c r="M42" i="107"/>
  <c r="L12" i="107"/>
  <c r="L13" i="107"/>
  <c r="L14" i="107"/>
  <c r="L15" i="107"/>
  <c r="L16" i="107"/>
  <c r="L17" i="107"/>
  <c r="L18" i="107"/>
  <c r="L19" i="107"/>
  <c r="L20" i="107"/>
  <c r="L21" i="107"/>
  <c r="L22" i="107"/>
  <c r="L23" i="107"/>
  <c r="L24" i="107"/>
  <c r="L25" i="107"/>
  <c r="L26" i="107"/>
  <c r="L27" i="107"/>
  <c r="L28" i="107"/>
  <c r="L29" i="107"/>
  <c r="L30" i="107"/>
  <c r="L31" i="107"/>
  <c r="L32" i="107"/>
  <c r="L33" i="107"/>
  <c r="L34" i="107"/>
  <c r="L35" i="107"/>
  <c r="L36" i="107"/>
  <c r="L37" i="107"/>
  <c r="L38" i="107"/>
  <c r="L39" i="107"/>
  <c r="L40" i="107"/>
  <c r="L41" i="107"/>
  <c r="L42" i="107"/>
  <c r="K12" i="107"/>
  <c r="K13" i="107"/>
  <c r="K14" i="107"/>
  <c r="K15" i="107"/>
  <c r="K16" i="107"/>
  <c r="K17" i="107"/>
  <c r="K18" i="107"/>
  <c r="K19" i="107"/>
  <c r="K20" i="107"/>
  <c r="K21" i="107"/>
  <c r="K22" i="107"/>
  <c r="K23" i="107"/>
  <c r="K24" i="107"/>
  <c r="K25" i="107"/>
  <c r="K26" i="107"/>
  <c r="K27" i="107"/>
  <c r="K28" i="107"/>
  <c r="K29" i="107"/>
  <c r="K30" i="107"/>
  <c r="K31" i="107"/>
  <c r="K32" i="107"/>
  <c r="K33" i="107"/>
  <c r="K34" i="107"/>
  <c r="K35" i="107"/>
  <c r="K36" i="107"/>
  <c r="K37" i="107"/>
  <c r="K38" i="107"/>
  <c r="K39" i="107"/>
  <c r="K40" i="107"/>
  <c r="K41" i="107"/>
  <c r="K42" i="107"/>
  <c r="L11" i="107"/>
  <c r="M11" i="107"/>
  <c r="K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H33" i="107"/>
  <c r="H34" i="107"/>
  <c r="H35" i="107"/>
  <c r="H36" i="107"/>
  <c r="H37" i="107"/>
  <c r="H38" i="107"/>
  <c r="H39" i="107"/>
  <c r="H40" i="107"/>
  <c r="H41" i="107"/>
  <c r="H42" i="107"/>
  <c r="G12" i="107"/>
  <c r="G13" i="107"/>
  <c r="G14" i="107"/>
  <c r="G15" i="107"/>
  <c r="G16" i="107"/>
  <c r="G17" i="107"/>
  <c r="G18" i="107"/>
  <c r="G19" i="107"/>
  <c r="G20" i="107"/>
  <c r="G21" i="107"/>
  <c r="G22" i="107"/>
  <c r="G23" i="107"/>
  <c r="G24" i="107"/>
  <c r="G25" i="107"/>
  <c r="G26" i="107"/>
  <c r="G27" i="107"/>
  <c r="G28" i="107"/>
  <c r="G29" i="107"/>
  <c r="G30" i="107"/>
  <c r="G31" i="107"/>
  <c r="G32" i="107"/>
  <c r="G33" i="107"/>
  <c r="G34" i="107"/>
  <c r="G35" i="107"/>
  <c r="G36" i="107"/>
  <c r="G37" i="107"/>
  <c r="G38" i="107"/>
  <c r="G39" i="107"/>
  <c r="G40" i="107"/>
  <c r="G41" i="107"/>
  <c r="G42" i="107"/>
  <c r="F12" i="107"/>
  <c r="F13" i="107"/>
  <c r="F14" i="107"/>
  <c r="F15" i="107"/>
  <c r="F16" i="107"/>
  <c r="F17" i="107"/>
  <c r="F18" i="107"/>
  <c r="F19" i="107"/>
  <c r="F20" i="107"/>
  <c r="F21" i="107"/>
  <c r="F22" i="107"/>
  <c r="F23" i="107"/>
  <c r="F24" i="107"/>
  <c r="F25" i="107"/>
  <c r="F26" i="107"/>
  <c r="F27" i="107"/>
  <c r="F28" i="107"/>
  <c r="F29" i="107"/>
  <c r="F30" i="107"/>
  <c r="F31" i="107"/>
  <c r="F32" i="107"/>
  <c r="F33" i="107"/>
  <c r="F34" i="107"/>
  <c r="F35" i="107"/>
  <c r="F36" i="107"/>
  <c r="F37" i="107"/>
  <c r="F38" i="107"/>
  <c r="F39" i="107"/>
  <c r="F40" i="107"/>
  <c r="F41" i="107"/>
  <c r="F42" i="107"/>
  <c r="G11" i="107"/>
  <c r="H11" i="107"/>
  <c r="F11" i="107"/>
  <c r="W47" i="95"/>
  <c r="W48" i="95"/>
  <c r="W49" i="95"/>
  <c r="W50" i="95"/>
  <c r="W51" i="95"/>
  <c r="W52" i="95"/>
  <c r="W53" i="95"/>
  <c r="W54" i="95"/>
  <c r="W55" i="95"/>
  <c r="W56" i="95"/>
  <c r="W57" i="95"/>
  <c r="W58" i="95"/>
  <c r="W59" i="95"/>
  <c r="W60" i="95"/>
  <c r="W61" i="95"/>
  <c r="W62" i="95"/>
  <c r="W63" i="95"/>
  <c r="W64" i="95"/>
  <c r="W65" i="95"/>
  <c r="W66" i="95"/>
  <c r="W67" i="95"/>
  <c r="W68" i="95"/>
  <c r="W69" i="95"/>
  <c r="W70" i="95"/>
  <c r="W71" i="95"/>
  <c r="W72" i="95"/>
  <c r="W73" i="95"/>
  <c r="W74" i="95"/>
  <c r="W75" i="95"/>
  <c r="W76" i="95"/>
  <c r="W77" i="95"/>
  <c r="W78" i="95"/>
  <c r="W79" i="95"/>
  <c r="W80" i="95"/>
  <c r="W81" i="95"/>
  <c r="W82" i="95"/>
  <c r="W83" i="95"/>
  <c r="W84" i="95"/>
  <c r="W85" i="95"/>
  <c r="W86" i="95"/>
  <c r="W87" i="95"/>
  <c r="W88" i="95"/>
  <c r="W89" i="95"/>
  <c r="W90" i="95"/>
  <c r="W91" i="95"/>
  <c r="W92" i="95"/>
  <c r="W93" i="95"/>
  <c r="W94" i="95"/>
  <c r="W95" i="95"/>
  <c r="W96" i="95"/>
  <c r="W97" i="95"/>
  <c r="W98" i="95"/>
  <c r="W99" i="95"/>
  <c r="W100" i="95"/>
  <c r="W101" i="95"/>
  <c r="W102" i="95"/>
  <c r="W103" i="95"/>
  <c r="W104" i="95"/>
  <c r="W105" i="95"/>
  <c r="W106" i="95"/>
  <c r="W107" i="95"/>
  <c r="W108" i="95"/>
  <c r="W109" i="95"/>
  <c r="W110" i="95"/>
  <c r="W111" i="95"/>
  <c r="W112" i="95"/>
  <c r="W113" i="95"/>
  <c r="W114" i="95"/>
  <c r="W115" i="95"/>
  <c r="W116" i="95"/>
  <c r="W117" i="95"/>
  <c r="V47" i="95"/>
  <c r="V48" i="95"/>
  <c r="V49" i="95"/>
  <c r="V50" i="95"/>
  <c r="V51" i="95"/>
  <c r="V52" i="95"/>
  <c r="V53" i="95"/>
  <c r="V54" i="95"/>
  <c r="V55" i="95"/>
  <c r="V56" i="95"/>
  <c r="V57" i="95"/>
  <c r="V58" i="95"/>
  <c r="V59" i="95"/>
  <c r="V60" i="95"/>
  <c r="V61" i="95"/>
  <c r="V62" i="95"/>
  <c r="V63" i="95"/>
  <c r="V64" i="95"/>
  <c r="V65" i="95"/>
  <c r="V66" i="95"/>
  <c r="V67" i="95"/>
  <c r="V68" i="95"/>
  <c r="V69" i="95"/>
  <c r="V70" i="95"/>
  <c r="V71" i="95"/>
  <c r="V72" i="95"/>
  <c r="V73" i="95"/>
  <c r="V74" i="95"/>
  <c r="V75" i="95"/>
  <c r="V76" i="95"/>
  <c r="V77" i="95"/>
  <c r="V78" i="95"/>
  <c r="V79" i="95"/>
  <c r="V80" i="95"/>
  <c r="V81" i="95"/>
  <c r="V82" i="95"/>
  <c r="V83" i="95"/>
  <c r="V84" i="95"/>
  <c r="V85" i="95"/>
  <c r="V86" i="95"/>
  <c r="V87" i="95"/>
  <c r="V88" i="95"/>
  <c r="V89" i="95"/>
  <c r="V90" i="95"/>
  <c r="V91" i="95"/>
  <c r="V92" i="95"/>
  <c r="V93" i="95"/>
  <c r="V94" i="95"/>
  <c r="V95" i="95"/>
  <c r="V96" i="95"/>
  <c r="V97" i="95"/>
  <c r="V98" i="95"/>
  <c r="V99" i="95"/>
  <c r="V100" i="95"/>
  <c r="V101" i="95"/>
  <c r="V102" i="95"/>
  <c r="V103" i="95"/>
  <c r="V104" i="95"/>
  <c r="V105" i="95"/>
  <c r="V106" i="95"/>
  <c r="V107" i="95"/>
  <c r="V108" i="95"/>
  <c r="V109" i="95"/>
  <c r="V110" i="95"/>
  <c r="V111" i="95"/>
  <c r="V112" i="95"/>
  <c r="V113" i="95"/>
  <c r="V114" i="95"/>
  <c r="V115" i="95"/>
  <c r="V116" i="95"/>
  <c r="V117" i="95"/>
  <c r="U47" i="95"/>
  <c r="U48" i="95"/>
  <c r="U49" i="95"/>
  <c r="U50" i="95"/>
  <c r="U51" i="95"/>
  <c r="U52" i="95"/>
  <c r="U53" i="95"/>
  <c r="U54" i="95"/>
  <c r="U55" i="95"/>
  <c r="U56" i="95"/>
  <c r="U57" i="95"/>
  <c r="U58" i="95"/>
  <c r="U59" i="95"/>
  <c r="U60" i="95"/>
  <c r="U61" i="95"/>
  <c r="U62" i="95"/>
  <c r="U63" i="95"/>
  <c r="U64" i="95"/>
  <c r="U65" i="95"/>
  <c r="U66" i="95"/>
  <c r="U67" i="95"/>
  <c r="U68" i="95"/>
  <c r="U69" i="95"/>
  <c r="U70" i="95"/>
  <c r="U71" i="95"/>
  <c r="U72" i="95"/>
  <c r="U73" i="95"/>
  <c r="U74" i="95"/>
  <c r="U75" i="95"/>
  <c r="U76" i="95"/>
  <c r="U77" i="95"/>
  <c r="U78" i="95"/>
  <c r="U79" i="95"/>
  <c r="U80" i="95"/>
  <c r="U81" i="95"/>
  <c r="U82" i="95"/>
  <c r="U83" i="95"/>
  <c r="U84" i="95"/>
  <c r="U85" i="95"/>
  <c r="U86" i="95"/>
  <c r="U87" i="95"/>
  <c r="U88" i="95"/>
  <c r="U89" i="95"/>
  <c r="U90" i="95"/>
  <c r="U91" i="95"/>
  <c r="U92" i="95"/>
  <c r="U93" i="95"/>
  <c r="U94" i="95"/>
  <c r="U95" i="95"/>
  <c r="U96" i="95"/>
  <c r="U97" i="95"/>
  <c r="U98" i="95"/>
  <c r="U99" i="95"/>
  <c r="U100" i="95"/>
  <c r="U101" i="95"/>
  <c r="U102" i="95"/>
  <c r="U103" i="95"/>
  <c r="U104" i="95"/>
  <c r="U105" i="95"/>
  <c r="U106" i="95"/>
  <c r="U107" i="95"/>
  <c r="U108" i="95"/>
  <c r="U109" i="95"/>
  <c r="U110" i="95"/>
  <c r="U111" i="95"/>
  <c r="U112" i="95"/>
  <c r="U113" i="95"/>
  <c r="U114" i="95"/>
  <c r="U115" i="95"/>
  <c r="U116" i="95"/>
  <c r="U117" i="95"/>
  <c r="V46" i="95"/>
  <c r="V127" i="95" s="1"/>
  <c r="W46" i="95"/>
  <c r="W127" i="95" s="1"/>
  <c r="U46" i="95"/>
  <c r="U127" i="95" s="1"/>
  <c r="R47" i="95"/>
  <c r="R48" i="95"/>
  <c r="R49" i="95"/>
  <c r="R50" i="95"/>
  <c r="R51" i="95"/>
  <c r="R52" i="95"/>
  <c r="R53" i="95"/>
  <c r="R54" i="95"/>
  <c r="R55" i="95"/>
  <c r="R56" i="95"/>
  <c r="R57" i="95"/>
  <c r="R58" i="95"/>
  <c r="R59" i="95"/>
  <c r="R60" i="95"/>
  <c r="R61" i="95"/>
  <c r="R62" i="95"/>
  <c r="R63" i="95"/>
  <c r="R64" i="95"/>
  <c r="R65" i="95"/>
  <c r="R66" i="95"/>
  <c r="R67" i="95"/>
  <c r="R68" i="95"/>
  <c r="R69" i="95"/>
  <c r="R70" i="95"/>
  <c r="R71" i="95"/>
  <c r="R72" i="95"/>
  <c r="R73" i="95"/>
  <c r="R74" i="95"/>
  <c r="R75" i="95"/>
  <c r="R76" i="95"/>
  <c r="R77" i="95"/>
  <c r="R78" i="95"/>
  <c r="R79" i="95"/>
  <c r="R80" i="95"/>
  <c r="R81" i="95"/>
  <c r="R82" i="95"/>
  <c r="R83" i="95"/>
  <c r="R84" i="95"/>
  <c r="R85" i="95"/>
  <c r="R86" i="95"/>
  <c r="R87" i="95"/>
  <c r="R88" i="95"/>
  <c r="R89" i="95"/>
  <c r="R90" i="95"/>
  <c r="R91" i="95"/>
  <c r="R92" i="95"/>
  <c r="R93" i="95"/>
  <c r="R94" i="95"/>
  <c r="R95" i="95"/>
  <c r="R96" i="95"/>
  <c r="R97" i="95"/>
  <c r="R98" i="95"/>
  <c r="R99" i="95"/>
  <c r="R100" i="95"/>
  <c r="R101" i="95"/>
  <c r="R102" i="95"/>
  <c r="R103" i="95"/>
  <c r="R104" i="95"/>
  <c r="R105" i="95"/>
  <c r="R106" i="95"/>
  <c r="R107" i="95"/>
  <c r="R108" i="95"/>
  <c r="R109" i="95"/>
  <c r="R110" i="95"/>
  <c r="R111" i="95"/>
  <c r="R112" i="95"/>
  <c r="R113" i="95"/>
  <c r="R114" i="95"/>
  <c r="R115" i="95"/>
  <c r="R116" i="95"/>
  <c r="Q47" i="95"/>
  <c r="Q48" i="95"/>
  <c r="Q49" i="95"/>
  <c r="Q50" i="95"/>
  <c r="Q51" i="95"/>
  <c r="Q52" i="95"/>
  <c r="Q53" i="95"/>
  <c r="Q54" i="95"/>
  <c r="Q55" i="95"/>
  <c r="Q56" i="95"/>
  <c r="Q57" i="95"/>
  <c r="Q58" i="95"/>
  <c r="Q59" i="95"/>
  <c r="Q60" i="95"/>
  <c r="Q61" i="95"/>
  <c r="Q62" i="95"/>
  <c r="Q63" i="95"/>
  <c r="Q64" i="95"/>
  <c r="Q65" i="95"/>
  <c r="Q66" i="95"/>
  <c r="Q67" i="95"/>
  <c r="Q68" i="95"/>
  <c r="Q69" i="95"/>
  <c r="Q70" i="95"/>
  <c r="Q71" i="95"/>
  <c r="Q72" i="95"/>
  <c r="Q73" i="95"/>
  <c r="Q74" i="95"/>
  <c r="Q75" i="95"/>
  <c r="Q76" i="95"/>
  <c r="Q77" i="95"/>
  <c r="Q78" i="95"/>
  <c r="Q79" i="95"/>
  <c r="Q80" i="95"/>
  <c r="Q81" i="95"/>
  <c r="Q82" i="95"/>
  <c r="Q83" i="95"/>
  <c r="Q84" i="95"/>
  <c r="Q85" i="95"/>
  <c r="Q86" i="95"/>
  <c r="Q87" i="95"/>
  <c r="Q88" i="95"/>
  <c r="Q89" i="95"/>
  <c r="Q90" i="95"/>
  <c r="Q91" i="95"/>
  <c r="Q92" i="95"/>
  <c r="Q93" i="95"/>
  <c r="Q94" i="95"/>
  <c r="Q95" i="95"/>
  <c r="Q96" i="95"/>
  <c r="Q97" i="95"/>
  <c r="Q98" i="95"/>
  <c r="Q99" i="95"/>
  <c r="Q100" i="95"/>
  <c r="Q101" i="95"/>
  <c r="Q102" i="95"/>
  <c r="Q103" i="95"/>
  <c r="Q104" i="95"/>
  <c r="Q105" i="95"/>
  <c r="Q106" i="95"/>
  <c r="Q107" i="95"/>
  <c r="Q108" i="95"/>
  <c r="Q109" i="95"/>
  <c r="Q110" i="95"/>
  <c r="Q111" i="95"/>
  <c r="Q112" i="95"/>
  <c r="Q113" i="95"/>
  <c r="Q114" i="95"/>
  <c r="Q115" i="95"/>
  <c r="P47" i="95"/>
  <c r="P48" i="95"/>
  <c r="P49" i="95"/>
  <c r="P50" i="95"/>
  <c r="P51" i="95"/>
  <c r="P52" i="95"/>
  <c r="P53" i="95"/>
  <c r="P127" i="95" s="1"/>
  <c r="P54" i="95"/>
  <c r="P55" i="95"/>
  <c r="P56" i="95"/>
  <c r="P57" i="95"/>
  <c r="P58" i="95"/>
  <c r="P59" i="95"/>
  <c r="P60" i="95"/>
  <c r="P61" i="95"/>
  <c r="P62" i="95"/>
  <c r="P63" i="95"/>
  <c r="P64" i="95"/>
  <c r="P65" i="95"/>
  <c r="P66" i="95"/>
  <c r="P67" i="95"/>
  <c r="P68" i="95"/>
  <c r="P69" i="95"/>
  <c r="P70" i="95"/>
  <c r="P71" i="95"/>
  <c r="P72" i="95"/>
  <c r="P73" i="95"/>
  <c r="P74" i="95"/>
  <c r="P75" i="95"/>
  <c r="P76" i="95"/>
  <c r="P77" i="95"/>
  <c r="P78" i="95"/>
  <c r="P79" i="95"/>
  <c r="P80" i="95"/>
  <c r="P81" i="95"/>
  <c r="P82" i="95"/>
  <c r="P83" i="95"/>
  <c r="P84" i="95"/>
  <c r="P85" i="95"/>
  <c r="P86" i="95"/>
  <c r="P87" i="95"/>
  <c r="P88" i="95"/>
  <c r="P89" i="95"/>
  <c r="P90" i="95"/>
  <c r="P91" i="95"/>
  <c r="P92" i="95"/>
  <c r="P93" i="95"/>
  <c r="P94" i="95"/>
  <c r="P95" i="95"/>
  <c r="P96" i="95"/>
  <c r="P97" i="95"/>
  <c r="P98" i="95"/>
  <c r="P99" i="95"/>
  <c r="P100" i="95"/>
  <c r="P101" i="95"/>
  <c r="P102" i="95"/>
  <c r="P103" i="95"/>
  <c r="P104" i="95"/>
  <c r="P105" i="95"/>
  <c r="P106" i="95"/>
  <c r="P107" i="95"/>
  <c r="P108" i="95"/>
  <c r="P109" i="95"/>
  <c r="P110" i="95"/>
  <c r="P111" i="95"/>
  <c r="P112" i="95"/>
  <c r="P113" i="95"/>
  <c r="P114" i="95"/>
  <c r="P115" i="95"/>
  <c r="P116" i="95"/>
  <c r="Q46" i="95"/>
  <c r="Q127" i="95" s="1"/>
  <c r="R46" i="95"/>
  <c r="R127" i="95" s="1"/>
  <c r="P46" i="95"/>
  <c r="M47" i="95"/>
  <c r="M48" i="95"/>
  <c r="M49" i="95"/>
  <c r="M50" i="95"/>
  <c r="M51" i="95"/>
  <c r="M52" i="95"/>
  <c r="M53" i="95"/>
  <c r="M54" i="95"/>
  <c r="M55" i="95"/>
  <c r="M56" i="95"/>
  <c r="M57" i="95"/>
  <c r="M58" i="95"/>
  <c r="M59" i="95"/>
  <c r="M60" i="95"/>
  <c r="M61" i="95"/>
  <c r="M62" i="95"/>
  <c r="M63" i="95"/>
  <c r="M64" i="95"/>
  <c r="M65" i="95"/>
  <c r="M66" i="95"/>
  <c r="M67" i="95"/>
  <c r="M68" i="95"/>
  <c r="M69" i="95"/>
  <c r="M70" i="95"/>
  <c r="M71" i="95"/>
  <c r="M72" i="95"/>
  <c r="M73" i="95"/>
  <c r="M74" i="95"/>
  <c r="M75" i="95"/>
  <c r="M76" i="95"/>
  <c r="M77" i="95"/>
  <c r="M78" i="95"/>
  <c r="M79" i="95"/>
  <c r="M80" i="95"/>
  <c r="M81" i="95"/>
  <c r="M82" i="95"/>
  <c r="M83" i="95"/>
  <c r="M84" i="95"/>
  <c r="M85" i="95"/>
  <c r="M86" i="95"/>
  <c r="M87" i="95"/>
  <c r="M88" i="95"/>
  <c r="M89" i="95"/>
  <c r="M90" i="95"/>
  <c r="M91" i="95"/>
  <c r="M92" i="95"/>
  <c r="M93" i="95"/>
  <c r="M94" i="95"/>
  <c r="M95" i="95"/>
  <c r="M96" i="95"/>
  <c r="M97" i="95"/>
  <c r="M98" i="95"/>
  <c r="M99" i="95"/>
  <c r="M100" i="95"/>
  <c r="M101" i="95"/>
  <c r="M102" i="95"/>
  <c r="M103" i="95"/>
  <c r="M104" i="95"/>
  <c r="M105" i="95"/>
  <c r="M106" i="95"/>
  <c r="M107" i="95"/>
  <c r="M108" i="95"/>
  <c r="M109" i="95"/>
  <c r="M110" i="95"/>
  <c r="M111" i="95"/>
  <c r="M112" i="95"/>
  <c r="M113" i="95"/>
  <c r="M114" i="95"/>
  <c r="L47" i="95"/>
  <c r="L48" i="95"/>
  <c r="L49" i="95"/>
  <c r="L50" i="95"/>
  <c r="L51" i="95"/>
  <c r="L52" i="95"/>
  <c r="L53" i="95"/>
  <c r="L54" i="95"/>
  <c r="L55" i="95"/>
  <c r="L56" i="95"/>
  <c r="L57" i="95"/>
  <c r="L58" i="95"/>
  <c r="L59" i="95"/>
  <c r="L60" i="95"/>
  <c r="L61" i="95"/>
  <c r="L62" i="95"/>
  <c r="L63" i="95"/>
  <c r="L64" i="95"/>
  <c r="L65" i="95"/>
  <c r="L66" i="95"/>
  <c r="L67" i="95"/>
  <c r="L68" i="95"/>
  <c r="L69" i="95"/>
  <c r="L70" i="95"/>
  <c r="L71" i="95"/>
  <c r="L72" i="95"/>
  <c r="L73" i="95"/>
  <c r="L74" i="95"/>
  <c r="L75" i="95"/>
  <c r="L76" i="95"/>
  <c r="L77" i="95"/>
  <c r="L78" i="95"/>
  <c r="L79" i="95"/>
  <c r="L80" i="95"/>
  <c r="L81" i="95"/>
  <c r="L82" i="95"/>
  <c r="L83" i="95"/>
  <c r="L84" i="95"/>
  <c r="L85" i="95"/>
  <c r="L86" i="95"/>
  <c r="L87" i="95"/>
  <c r="L88" i="95"/>
  <c r="L89" i="95"/>
  <c r="L90" i="95"/>
  <c r="L91" i="95"/>
  <c r="L92" i="95"/>
  <c r="L93" i="95"/>
  <c r="L94" i="95"/>
  <c r="L95" i="95"/>
  <c r="L96" i="95"/>
  <c r="L97" i="95"/>
  <c r="L98" i="95"/>
  <c r="L99" i="95"/>
  <c r="L100" i="95"/>
  <c r="L101" i="95"/>
  <c r="L102" i="95"/>
  <c r="L103" i="95"/>
  <c r="L104" i="95"/>
  <c r="L105" i="95"/>
  <c r="L106" i="95"/>
  <c r="L107" i="95"/>
  <c r="L108" i="95"/>
  <c r="L109" i="95"/>
  <c r="L110" i="95"/>
  <c r="L111" i="95"/>
  <c r="L112" i="95"/>
  <c r="L113" i="95"/>
  <c r="L114" i="95"/>
  <c r="K47" i="95"/>
  <c r="K48" i="95"/>
  <c r="K49" i="95"/>
  <c r="K50" i="95"/>
  <c r="K51" i="95"/>
  <c r="K52" i="95"/>
  <c r="K53" i="95"/>
  <c r="K54" i="95"/>
  <c r="K55" i="95"/>
  <c r="K56" i="95"/>
  <c r="K57" i="95"/>
  <c r="K58" i="95"/>
  <c r="K59" i="95"/>
  <c r="K60" i="95"/>
  <c r="K61" i="95"/>
  <c r="K62" i="95"/>
  <c r="K63" i="95"/>
  <c r="K64" i="95"/>
  <c r="K65" i="95"/>
  <c r="K66" i="95"/>
  <c r="K67" i="95"/>
  <c r="K68" i="95"/>
  <c r="K69" i="95"/>
  <c r="K70" i="95"/>
  <c r="K71" i="95"/>
  <c r="K72" i="95"/>
  <c r="K73" i="95"/>
  <c r="K74" i="95"/>
  <c r="K75" i="95"/>
  <c r="K76" i="95"/>
  <c r="K77" i="95"/>
  <c r="K78" i="95"/>
  <c r="K79" i="95"/>
  <c r="K80" i="95"/>
  <c r="K81" i="95"/>
  <c r="K82" i="95"/>
  <c r="K83" i="95"/>
  <c r="K84" i="95"/>
  <c r="K85" i="95"/>
  <c r="K86" i="95"/>
  <c r="K87" i="95"/>
  <c r="K88" i="95"/>
  <c r="K89" i="95"/>
  <c r="K90" i="95"/>
  <c r="K91" i="95"/>
  <c r="K92" i="95"/>
  <c r="K93" i="95"/>
  <c r="K94" i="95"/>
  <c r="K95" i="95"/>
  <c r="K96" i="95"/>
  <c r="K97" i="95"/>
  <c r="K98" i="95"/>
  <c r="K99" i="95"/>
  <c r="K100" i="95"/>
  <c r="K101" i="95"/>
  <c r="K102" i="95"/>
  <c r="K103" i="95"/>
  <c r="K104" i="95"/>
  <c r="K105" i="95"/>
  <c r="K106" i="95"/>
  <c r="K107" i="95"/>
  <c r="K108" i="95"/>
  <c r="K109" i="95"/>
  <c r="K110" i="95"/>
  <c r="K111" i="95"/>
  <c r="K112" i="95"/>
  <c r="K113" i="95"/>
  <c r="K114" i="95"/>
  <c r="K115" i="95"/>
  <c r="L46" i="95"/>
  <c r="L127" i="95" s="1"/>
  <c r="M46" i="95"/>
  <c r="M127" i="95" s="1"/>
  <c r="K46" i="95"/>
  <c r="K127" i="95" s="1"/>
  <c r="H47" i="95"/>
  <c r="H48" i="95"/>
  <c r="H49" i="95"/>
  <c r="H50" i="95"/>
  <c r="H51" i="95"/>
  <c r="H52" i="95"/>
  <c r="H53" i="95"/>
  <c r="H54" i="95"/>
  <c r="H55" i="95"/>
  <c r="H56" i="95"/>
  <c r="H57" i="95"/>
  <c r="H58" i="95"/>
  <c r="H59" i="95"/>
  <c r="H60" i="95"/>
  <c r="H61" i="95"/>
  <c r="H62" i="95"/>
  <c r="H63" i="95"/>
  <c r="H64" i="95"/>
  <c r="H65" i="95"/>
  <c r="H66" i="95"/>
  <c r="H67" i="95"/>
  <c r="H68" i="95"/>
  <c r="H69" i="95"/>
  <c r="H70" i="95"/>
  <c r="H71" i="95"/>
  <c r="H72" i="95"/>
  <c r="H73" i="95"/>
  <c r="H74" i="95"/>
  <c r="H75" i="95"/>
  <c r="H76" i="95"/>
  <c r="H77" i="95"/>
  <c r="H78" i="95"/>
  <c r="H79" i="95"/>
  <c r="H80" i="95"/>
  <c r="H81" i="95"/>
  <c r="H82" i="95"/>
  <c r="H83" i="95"/>
  <c r="H84" i="95"/>
  <c r="H85" i="95"/>
  <c r="H86" i="95"/>
  <c r="H87" i="95"/>
  <c r="H88" i="95"/>
  <c r="H89" i="95"/>
  <c r="H90" i="95"/>
  <c r="H91" i="95"/>
  <c r="H92" i="95"/>
  <c r="H93" i="95"/>
  <c r="H95" i="95"/>
  <c r="H96" i="95"/>
  <c r="H97" i="95"/>
  <c r="H98" i="95"/>
  <c r="H99" i="95"/>
  <c r="H100" i="95"/>
  <c r="H101" i="95"/>
  <c r="H102" i="95"/>
  <c r="H103" i="95"/>
  <c r="H104" i="95"/>
  <c r="H105" i="95"/>
  <c r="H106" i="95"/>
  <c r="H107" i="95"/>
  <c r="H108" i="95"/>
  <c r="H109" i="95"/>
  <c r="H110" i="95"/>
  <c r="H111" i="95"/>
  <c r="H112" i="95"/>
  <c r="H113" i="95"/>
  <c r="H114" i="95"/>
  <c r="H115" i="95"/>
  <c r="H116" i="95"/>
  <c r="G47" i="95"/>
  <c r="G48" i="95"/>
  <c r="G49" i="95"/>
  <c r="G50" i="95"/>
  <c r="G51" i="95"/>
  <c r="G52" i="95"/>
  <c r="G53" i="95"/>
  <c r="G54" i="95"/>
  <c r="G55" i="95"/>
  <c r="G56" i="95"/>
  <c r="G57" i="95"/>
  <c r="G58" i="95"/>
  <c r="G59" i="95"/>
  <c r="G60" i="95"/>
  <c r="G61" i="95"/>
  <c r="G62" i="95"/>
  <c r="G63" i="95"/>
  <c r="G64" i="95"/>
  <c r="G65" i="95"/>
  <c r="G66" i="95"/>
  <c r="G67" i="95"/>
  <c r="G68" i="95"/>
  <c r="G69" i="95"/>
  <c r="G70" i="95"/>
  <c r="G71" i="95"/>
  <c r="G72" i="95"/>
  <c r="G73" i="95"/>
  <c r="G74" i="95"/>
  <c r="G75" i="95"/>
  <c r="G76" i="95"/>
  <c r="G77" i="95"/>
  <c r="G78" i="95"/>
  <c r="G79" i="95"/>
  <c r="G80" i="95"/>
  <c r="G81" i="95"/>
  <c r="G82" i="95"/>
  <c r="G83" i="95"/>
  <c r="G84" i="95"/>
  <c r="G85" i="95"/>
  <c r="G86" i="95"/>
  <c r="G87" i="95"/>
  <c r="G88" i="95"/>
  <c r="G89" i="95"/>
  <c r="G90" i="95"/>
  <c r="G91" i="95"/>
  <c r="G92" i="95"/>
  <c r="G93" i="95"/>
  <c r="G95" i="95"/>
  <c r="G96" i="95"/>
  <c r="G97" i="95"/>
  <c r="G98" i="95"/>
  <c r="G99" i="95"/>
  <c r="G100" i="95"/>
  <c r="G101" i="95"/>
  <c r="G102" i="95"/>
  <c r="G103" i="95"/>
  <c r="G104" i="95"/>
  <c r="G105" i="95"/>
  <c r="G106" i="95"/>
  <c r="G107" i="95"/>
  <c r="G108" i="95"/>
  <c r="G109" i="95"/>
  <c r="G110" i="95"/>
  <c r="G111" i="95"/>
  <c r="G112" i="95"/>
  <c r="G113" i="95"/>
  <c r="G114" i="95"/>
  <c r="G115" i="95"/>
  <c r="G116" i="95"/>
  <c r="F47" i="95"/>
  <c r="F48" i="95"/>
  <c r="F49" i="95"/>
  <c r="F50" i="95"/>
  <c r="F51" i="95"/>
  <c r="F52" i="95"/>
  <c r="F53" i="95"/>
  <c r="F54" i="95"/>
  <c r="F55" i="95"/>
  <c r="F56" i="95"/>
  <c r="F57" i="95"/>
  <c r="F58" i="95"/>
  <c r="F59" i="95"/>
  <c r="F60" i="95"/>
  <c r="F61" i="95"/>
  <c r="F62" i="95"/>
  <c r="F63" i="95"/>
  <c r="F64" i="95"/>
  <c r="F65" i="95"/>
  <c r="F66" i="95"/>
  <c r="F67" i="95"/>
  <c r="F68" i="95"/>
  <c r="F69" i="95"/>
  <c r="F70" i="95"/>
  <c r="F71" i="95"/>
  <c r="F72" i="95"/>
  <c r="F73" i="95"/>
  <c r="F74" i="95"/>
  <c r="F75" i="95"/>
  <c r="F76" i="95"/>
  <c r="F77" i="95"/>
  <c r="F78" i="95"/>
  <c r="F79" i="95"/>
  <c r="F80" i="95"/>
  <c r="F81" i="95"/>
  <c r="F82" i="95"/>
  <c r="F83" i="95"/>
  <c r="F84" i="95"/>
  <c r="F85" i="95"/>
  <c r="F86" i="95"/>
  <c r="F87" i="95"/>
  <c r="F88" i="95"/>
  <c r="F89" i="95"/>
  <c r="F90" i="95"/>
  <c r="F91" i="95"/>
  <c r="F92" i="95"/>
  <c r="F93" i="95"/>
  <c r="F94" i="95"/>
  <c r="F95" i="95"/>
  <c r="F96" i="95"/>
  <c r="F97" i="95"/>
  <c r="F98" i="95"/>
  <c r="F99" i="95"/>
  <c r="F100" i="95"/>
  <c r="F101" i="95"/>
  <c r="F102" i="95"/>
  <c r="F103" i="95"/>
  <c r="F104" i="95"/>
  <c r="F105" i="95"/>
  <c r="F106" i="95"/>
  <c r="F107" i="95"/>
  <c r="F108" i="95"/>
  <c r="F109" i="95"/>
  <c r="F110" i="95"/>
  <c r="F111" i="95"/>
  <c r="F112" i="95"/>
  <c r="F113" i="95"/>
  <c r="F114" i="95"/>
  <c r="F115" i="95"/>
  <c r="F116" i="95"/>
  <c r="G46" i="95"/>
  <c r="H46" i="95"/>
  <c r="F46" i="95"/>
  <c r="F127" i="95" s="1"/>
  <c r="W12" i="95"/>
  <c r="W13" i="95"/>
  <c r="W14" i="95"/>
  <c r="W15" i="95"/>
  <c r="W16" i="95"/>
  <c r="W17" i="95"/>
  <c r="W18" i="95"/>
  <c r="W19" i="95"/>
  <c r="W20" i="95"/>
  <c r="W21" i="95"/>
  <c r="W22" i="95"/>
  <c r="W23" i="95"/>
  <c r="W24" i="95"/>
  <c r="W25" i="95"/>
  <c r="W26" i="95"/>
  <c r="W27" i="95"/>
  <c r="W28" i="95"/>
  <c r="W29" i="95"/>
  <c r="W30" i="95"/>
  <c r="W31" i="95"/>
  <c r="W32" i="95"/>
  <c r="W33" i="95"/>
  <c r="W34" i="95"/>
  <c r="W35" i="95"/>
  <c r="W36" i="95"/>
  <c r="W37" i="95"/>
  <c r="W38" i="95"/>
  <c r="W39" i="95"/>
  <c r="W40" i="95"/>
  <c r="W41" i="95"/>
  <c r="W42" i="95"/>
  <c r="V12" i="95"/>
  <c r="V13" i="95"/>
  <c r="V14" i="95"/>
  <c r="V15" i="95"/>
  <c r="V16" i="95"/>
  <c r="V17" i="95"/>
  <c r="V18" i="95"/>
  <c r="V19" i="95"/>
  <c r="V20" i="95"/>
  <c r="V21" i="95"/>
  <c r="V22" i="95"/>
  <c r="V23" i="95"/>
  <c r="V24" i="95"/>
  <c r="V25" i="95"/>
  <c r="V26" i="95"/>
  <c r="V27" i="95"/>
  <c r="V28" i="95"/>
  <c r="V29" i="95"/>
  <c r="V30" i="95"/>
  <c r="V31" i="95"/>
  <c r="V32" i="95"/>
  <c r="V33" i="95"/>
  <c r="V34" i="95"/>
  <c r="V35" i="95"/>
  <c r="V36" i="95"/>
  <c r="V37" i="95"/>
  <c r="V38" i="95"/>
  <c r="V39" i="95"/>
  <c r="V40" i="95"/>
  <c r="V41" i="95"/>
  <c r="V42" i="95"/>
  <c r="U12" i="95"/>
  <c r="U13" i="95"/>
  <c r="U14" i="95"/>
  <c r="U15" i="95"/>
  <c r="U16" i="95"/>
  <c r="U17" i="95"/>
  <c r="U18" i="95"/>
  <c r="U19" i="95"/>
  <c r="U20" i="95"/>
  <c r="U21" i="95"/>
  <c r="U22" i="95"/>
  <c r="U23" i="95"/>
  <c r="U24" i="95"/>
  <c r="U25" i="95"/>
  <c r="U26" i="95"/>
  <c r="U27" i="95"/>
  <c r="U28" i="95"/>
  <c r="U29" i="95"/>
  <c r="U30" i="95"/>
  <c r="U31" i="95"/>
  <c r="U32" i="95"/>
  <c r="U33" i="95"/>
  <c r="U34" i="95"/>
  <c r="U35" i="95"/>
  <c r="U36" i="95"/>
  <c r="U37" i="95"/>
  <c r="U38" i="95"/>
  <c r="U39" i="95"/>
  <c r="U40" i="95"/>
  <c r="U41" i="95"/>
  <c r="U42" i="95"/>
  <c r="V11" i="95"/>
  <c r="W11" i="95"/>
  <c r="U11" i="95"/>
  <c r="R12" i="95"/>
  <c r="R13" i="95"/>
  <c r="R14" i="95"/>
  <c r="R15" i="95"/>
  <c r="R16" i="95"/>
  <c r="R17" i="95"/>
  <c r="R18" i="95"/>
  <c r="R19" i="95"/>
  <c r="R20" i="95"/>
  <c r="R21" i="95"/>
  <c r="R22" i="95"/>
  <c r="R23" i="95"/>
  <c r="R24" i="95"/>
  <c r="R25" i="95"/>
  <c r="R26" i="95"/>
  <c r="R27" i="95"/>
  <c r="R28" i="95"/>
  <c r="R29" i="95"/>
  <c r="R30" i="95"/>
  <c r="R31" i="95"/>
  <c r="R32" i="95"/>
  <c r="R33" i="95"/>
  <c r="R34" i="95"/>
  <c r="R35" i="95"/>
  <c r="R36" i="95"/>
  <c r="R37" i="95"/>
  <c r="R38" i="95"/>
  <c r="R39" i="95"/>
  <c r="R40" i="95"/>
  <c r="R41" i="95"/>
  <c r="R42" i="95"/>
  <c r="Q12" i="95"/>
  <c r="Q13" i="95"/>
  <c r="Q14" i="95"/>
  <c r="Q15" i="95"/>
  <c r="Q16" i="95"/>
  <c r="Q17" i="95"/>
  <c r="Q18" i="95"/>
  <c r="Q19" i="95"/>
  <c r="Q20" i="95"/>
  <c r="Q21" i="95"/>
  <c r="Q22" i="95"/>
  <c r="Q23" i="95"/>
  <c r="Q24" i="95"/>
  <c r="Q25" i="95"/>
  <c r="Q26" i="95"/>
  <c r="Q27" i="95"/>
  <c r="Q28" i="95"/>
  <c r="Q29" i="95"/>
  <c r="Q30" i="95"/>
  <c r="Q31" i="95"/>
  <c r="Q32" i="95"/>
  <c r="Q33" i="95"/>
  <c r="Q34" i="95"/>
  <c r="Q35" i="95"/>
  <c r="Q36" i="95"/>
  <c r="Q37" i="95"/>
  <c r="Q38" i="95"/>
  <c r="Q39" i="95"/>
  <c r="Q40" i="95"/>
  <c r="Q41" i="95"/>
  <c r="Q42" i="95"/>
  <c r="P12" i="95"/>
  <c r="P13" i="95"/>
  <c r="P14" i="95"/>
  <c r="P15" i="95"/>
  <c r="P16" i="95"/>
  <c r="P17" i="95"/>
  <c r="P18" i="95"/>
  <c r="P19" i="95"/>
  <c r="P20" i="95"/>
  <c r="P21" i="95"/>
  <c r="P22" i="95"/>
  <c r="P23" i="95"/>
  <c r="P24" i="95"/>
  <c r="P25" i="95"/>
  <c r="P26" i="95"/>
  <c r="P27" i="95"/>
  <c r="P28" i="95"/>
  <c r="P29" i="95"/>
  <c r="P30" i="95"/>
  <c r="P31" i="95"/>
  <c r="P32" i="95"/>
  <c r="P33" i="95"/>
  <c r="P34" i="95"/>
  <c r="P35" i="95"/>
  <c r="P36" i="95"/>
  <c r="P37" i="95"/>
  <c r="P38" i="95"/>
  <c r="P39" i="95"/>
  <c r="P40" i="95"/>
  <c r="P41" i="95"/>
  <c r="P42" i="95"/>
  <c r="Q11" i="95"/>
  <c r="R11" i="95"/>
  <c r="P11" i="95"/>
  <c r="M12" i="95"/>
  <c r="M13" i="95"/>
  <c r="M14" i="95"/>
  <c r="M15" i="95"/>
  <c r="M16" i="95"/>
  <c r="M17" i="95"/>
  <c r="M18" i="95"/>
  <c r="M19" i="95"/>
  <c r="M20" i="95"/>
  <c r="M21" i="95"/>
  <c r="M22" i="95"/>
  <c r="M23" i="95"/>
  <c r="M24" i="95"/>
  <c r="M25" i="95"/>
  <c r="M26" i="95"/>
  <c r="M27" i="95"/>
  <c r="M28" i="95"/>
  <c r="M29" i="95"/>
  <c r="M30" i="95"/>
  <c r="M31" i="95"/>
  <c r="M32" i="95"/>
  <c r="M33" i="95"/>
  <c r="M34" i="95"/>
  <c r="M35" i="95"/>
  <c r="M36" i="95"/>
  <c r="M37" i="95"/>
  <c r="M38" i="95"/>
  <c r="M39" i="95"/>
  <c r="M40" i="95"/>
  <c r="M41" i="95"/>
  <c r="M42" i="95"/>
  <c r="L12" i="95"/>
  <c r="L13" i="95"/>
  <c r="L14" i="95"/>
  <c r="L15" i="95"/>
  <c r="L16" i="95"/>
  <c r="L17" i="95"/>
  <c r="L18" i="95"/>
  <c r="L19" i="95"/>
  <c r="L20" i="95"/>
  <c r="L21" i="95"/>
  <c r="L22" i="95"/>
  <c r="L23" i="95"/>
  <c r="L24" i="95"/>
  <c r="L25" i="95"/>
  <c r="L26" i="95"/>
  <c r="L27" i="95"/>
  <c r="L28" i="95"/>
  <c r="L29" i="95"/>
  <c r="L30" i="95"/>
  <c r="L31" i="95"/>
  <c r="L32" i="95"/>
  <c r="L33" i="95"/>
  <c r="L34" i="95"/>
  <c r="L35" i="95"/>
  <c r="L36" i="95"/>
  <c r="L37" i="95"/>
  <c r="L38" i="95"/>
  <c r="L39" i="95"/>
  <c r="L40" i="95"/>
  <c r="L41" i="95"/>
  <c r="L42" i="95"/>
  <c r="K12" i="95"/>
  <c r="K13" i="95"/>
  <c r="K14" i="95"/>
  <c r="K15" i="95"/>
  <c r="K16" i="95"/>
  <c r="K17" i="95"/>
  <c r="K18" i="95"/>
  <c r="K19" i="95"/>
  <c r="K20" i="95"/>
  <c r="K21" i="95"/>
  <c r="K22" i="95"/>
  <c r="K23" i="95"/>
  <c r="K24" i="95"/>
  <c r="K25" i="95"/>
  <c r="K26" i="95"/>
  <c r="K27" i="95"/>
  <c r="K28" i="95"/>
  <c r="K29" i="95"/>
  <c r="K30" i="95"/>
  <c r="K31" i="95"/>
  <c r="K32" i="95"/>
  <c r="K33" i="95"/>
  <c r="K34" i="95"/>
  <c r="K35" i="95"/>
  <c r="K36" i="95"/>
  <c r="K37" i="95"/>
  <c r="K38" i="95"/>
  <c r="K39" i="95"/>
  <c r="K40" i="95"/>
  <c r="K41" i="95"/>
  <c r="K42" i="95"/>
  <c r="L11" i="95"/>
  <c r="M11" i="95"/>
  <c r="K11" i="95"/>
  <c r="H12" i="95"/>
  <c r="H13" i="95"/>
  <c r="H14" i="95"/>
  <c r="H15" i="95"/>
  <c r="H16" i="95"/>
  <c r="H17" i="95"/>
  <c r="H18" i="95"/>
  <c r="H19" i="95"/>
  <c r="H20" i="95"/>
  <c r="H21" i="95"/>
  <c r="H22" i="95"/>
  <c r="H23" i="95"/>
  <c r="H24" i="95"/>
  <c r="H25" i="95"/>
  <c r="H26" i="95"/>
  <c r="H27" i="95"/>
  <c r="H28" i="95"/>
  <c r="H29" i="95"/>
  <c r="H30" i="95"/>
  <c r="H31" i="95"/>
  <c r="H32" i="95"/>
  <c r="H33" i="95"/>
  <c r="H34" i="95"/>
  <c r="H35" i="95"/>
  <c r="H36" i="95"/>
  <c r="H37" i="95"/>
  <c r="H38" i="95"/>
  <c r="H39" i="95"/>
  <c r="H40" i="95"/>
  <c r="H41" i="95"/>
  <c r="H42" i="95"/>
  <c r="G12" i="95"/>
  <c r="G13" i="95"/>
  <c r="G14" i="95"/>
  <c r="G15" i="95"/>
  <c r="G16" i="95"/>
  <c r="G17" i="95"/>
  <c r="G18" i="95"/>
  <c r="G19" i="95"/>
  <c r="G20" i="95"/>
  <c r="G21" i="95"/>
  <c r="G22" i="95"/>
  <c r="G23" i="95"/>
  <c r="G24" i="95"/>
  <c r="G25" i="95"/>
  <c r="G26" i="95"/>
  <c r="G27" i="95"/>
  <c r="G28" i="95"/>
  <c r="G29" i="95"/>
  <c r="G30" i="95"/>
  <c r="G31" i="95"/>
  <c r="G32" i="95"/>
  <c r="G33" i="95"/>
  <c r="G34" i="95"/>
  <c r="G35" i="95"/>
  <c r="G36" i="95"/>
  <c r="G37" i="95"/>
  <c r="G38" i="95"/>
  <c r="G39" i="95"/>
  <c r="G40" i="95"/>
  <c r="G41" i="95"/>
  <c r="G42" i="95"/>
  <c r="F12" i="95"/>
  <c r="F13" i="95"/>
  <c r="F14" i="95"/>
  <c r="F15" i="95"/>
  <c r="F16" i="95"/>
  <c r="F17" i="95"/>
  <c r="F18" i="95"/>
  <c r="F19" i="95"/>
  <c r="F20" i="95"/>
  <c r="F21" i="95"/>
  <c r="F22" i="95"/>
  <c r="F23" i="95"/>
  <c r="F24" i="95"/>
  <c r="F25" i="95"/>
  <c r="F26" i="95"/>
  <c r="F27" i="95"/>
  <c r="F28" i="95"/>
  <c r="F29" i="95"/>
  <c r="F30" i="95"/>
  <c r="F31" i="95"/>
  <c r="F32" i="95"/>
  <c r="F33" i="95"/>
  <c r="F34" i="95"/>
  <c r="F35" i="95"/>
  <c r="F36" i="95"/>
  <c r="F37" i="95"/>
  <c r="F38" i="95"/>
  <c r="F39" i="95"/>
  <c r="F40" i="95"/>
  <c r="F41" i="95"/>
  <c r="F42" i="95"/>
  <c r="G11" i="95"/>
  <c r="H11" i="95"/>
  <c r="F11" i="95"/>
  <c r="B40" i="88"/>
  <c r="I91" i="254"/>
  <c r="I92" i="254"/>
  <c r="F91" i="38"/>
  <c r="W47" i="38"/>
  <c r="W48" i="38"/>
  <c r="W49" i="38"/>
  <c r="W50" i="38"/>
  <c r="W51" i="38"/>
  <c r="W52" i="38"/>
  <c r="W53" i="38"/>
  <c r="W54" i="38"/>
  <c r="W55" i="38"/>
  <c r="W56" i="38"/>
  <c r="W57" i="38"/>
  <c r="W58" i="38"/>
  <c r="W59" i="38"/>
  <c r="W60" i="38"/>
  <c r="W61" i="38"/>
  <c r="W62" i="38"/>
  <c r="W63" i="38"/>
  <c r="W64" i="38"/>
  <c r="W65" i="38"/>
  <c r="W66" i="38"/>
  <c r="W67" i="38"/>
  <c r="W68" i="38"/>
  <c r="W69" i="38"/>
  <c r="W70" i="38"/>
  <c r="W71" i="38"/>
  <c r="W72" i="38"/>
  <c r="W73" i="38"/>
  <c r="W74" i="38"/>
  <c r="W75" i="38"/>
  <c r="W76" i="38"/>
  <c r="W77" i="38"/>
  <c r="W78" i="38"/>
  <c r="W79" i="38"/>
  <c r="W80" i="38"/>
  <c r="W81" i="38"/>
  <c r="W82" i="38"/>
  <c r="W83" i="38"/>
  <c r="W84" i="38"/>
  <c r="W85" i="38"/>
  <c r="W86" i="38"/>
  <c r="W87" i="38"/>
  <c r="W88" i="38"/>
  <c r="W89" i="38"/>
  <c r="W90" i="38"/>
  <c r="W91" i="38"/>
  <c r="W92" i="38"/>
  <c r="W93" i="38"/>
  <c r="W94" i="38"/>
  <c r="W95" i="38"/>
  <c r="W96" i="38"/>
  <c r="W97" i="38"/>
  <c r="W98" i="38"/>
  <c r="W99" i="38"/>
  <c r="W100" i="38"/>
  <c r="W101" i="38"/>
  <c r="W102" i="38"/>
  <c r="W103" i="38"/>
  <c r="W104" i="38"/>
  <c r="W105" i="38"/>
  <c r="W106" i="38"/>
  <c r="W107" i="38"/>
  <c r="W108" i="38"/>
  <c r="W109" i="38"/>
  <c r="W110" i="38"/>
  <c r="W111" i="38"/>
  <c r="W112" i="38"/>
  <c r="W113" i="38"/>
  <c r="W114" i="38"/>
  <c r="W115" i="38"/>
  <c r="W116" i="38"/>
  <c r="W117" i="38"/>
  <c r="W118" i="38"/>
  <c r="W119" i="38"/>
  <c r="W120" i="38"/>
  <c r="W121" i="38"/>
  <c r="W122" i="38"/>
  <c r="W123" i="38"/>
  <c r="W124" i="38"/>
  <c r="W125" i="38"/>
  <c r="W126" i="38"/>
  <c r="V47" i="38"/>
  <c r="V48" i="38"/>
  <c r="V49" i="38"/>
  <c r="V50" i="38"/>
  <c r="V51" i="38"/>
  <c r="V52" i="38"/>
  <c r="V53" i="38"/>
  <c r="V54" i="38"/>
  <c r="V55" i="38"/>
  <c r="V56" i="38"/>
  <c r="V57" i="38"/>
  <c r="V58" i="38"/>
  <c r="V59" i="38"/>
  <c r="V60" i="38"/>
  <c r="V61" i="38"/>
  <c r="V62" i="38"/>
  <c r="V63" i="38"/>
  <c r="V64" i="38"/>
  <c r="V65" i="38"/>
  <c r="V66" i="38"/>
  <c r="V67" i="38"/>
  <c r="V68" i="38"/>
  <c r="V69" i="38"/>
  <c r="V70" i="38"/>
  <c r="V71" i="38"/>
  <c r="V72" i="38"/>
  <c r="V73" i="38"/>
  <c r="V74" i="38"/>
  <c r="V75" i="38"/>
  <c r="V76" i="38"/>
  <c r="V77" i="38"/>
  <c r="V78" i="38"/>
  <c r="V79" i="38"/>
  <c r="V80" i="38"/>
  <c r="V81" i="38"/>
  <c r="V82" i="38"/>
  <c r="V83" i="38"/>
  <c r="V84" i="38"/>
  <c r="V85" i="38"/>
  <c r="V86" i="38"/>
  <c r="V87" i="38"/>
  <c r="V88" i="38"/>
  <c r="V89" i="38"/>
  <c r="V90" i="38"/>
  <c r="V91" i="38"/>
  <c r="V92" i="38"/>
  <c r="V93" i="38"/>
  <c r="V94" i="38"/>
  <c r="V95" i="38"/>
  <c r="V96" i="38"/>
  <c r="V97" i="38"/>
  <c r="V98" i="38"/>
  <c r="V99" i="38"/>
  <c r="V100" i="38"/>
  <c r="V101" i="38"/>
  <c r="V102" i="38"/>
  <c r="V103" i="38"/>
  <c r="V104" i="38"/>
  <c r="V105" i="38"/>
  <c r="V106" i="38"/>
  <c r="V107" i="38"/>
  <c r="V108" i="38"/>
  <c r="V109" i="38"/>
  <c r="V110" i="38"/>
  <c r="V111" i="38"/>
  <c r="V112" i="38"/>
  <c r="V113" i="38"/>
  <c r="V114" i="38"/>
  <c r="V115" i="38"/>
  <c r="V116" i="38"/>
  <c r="V117" i="38"/>
  <c r="V118" i="38"/>
  <c r="V119" i="38"/>
  <c r="V120" i="38"/>
  <c r="V121" i="38"/>
  <c r="V122" i="38"/>
  <c r="V123" i="38"/>
  <c r="V124" i="38"/>
  <c r="V125" i="38"/>
  <c r="V126" i="38"/>
  <c r="U47" i="38"/>
  <c r="U48" i="38"/>
  <c r="U49" i="38"/>
  <c r="U50" i="38"/>
  <c r="U51" i="38"/>
  <c r="U52" i="38"/>
  <c r="U53" i="38"/>
  <c r="U54" i="38"/>
  <c r="U55" i="38"/>
  <c r="U56" i="38"/>
  <c r="U57" i="38"/>
  <c r="U58" i="38"/>
  <c r="U59" i="38"/>
  <c r="U60" i="38"/>
  <c r="U61" i="38"/>
  <c r="U62" i="38"/>
  <c r="U63" i="38"/>
  <c r="U64" i="38"/>
  <c r="U65" i="38"/>
  <c r="U66" i="38"/>
  <c r="U67" i="38"/>
  <c r="U68" i="38"/>
  <c r="U69" i="38"/>
  <c r="U70" i="38"/>
  <c r="U71" i="38"/>
  <c r="U72" i="38"/>
  <c r="U73" i="38"/>
  <c r="U74" i="38"/>
  <c r="U75" i="38"/>
  <c r="U76" i="38"/>
  <c r="U77" i="38"/>
  <c r="U78" i="38"/>
  <c r="U79" i="38"/>
  <c r="U80" i="38"/>
  <c r="U81" i="38"/>
  <c r="U82" i="38"/>
  <c r="U83" i="38"/>
  <c r="U84" i="38"/>
  <c r="U85" i="38"/>
  <c r="U86" i="38"/>
  <c r="U87" i="38"/>
  <c r="U88" i="38"/>
  <c r="U89" i="38"/>
  <c r="U90" i="38"/>
  <c r="U91" i="38"/>
  <c r="U92" i="38"/>
  <c r="U93" i="38"/>
  <c r="U94" i="38"/>
  <c r="U95" i="38"/>
  <c r="U96" i="38"/>
  <c r="U97" i="38"/>
  <c r="U98" i="38"/>
  <c r="U99" i="38"/>
  <c r="U100" i="38"/>
  <c r="U101" i="38"/>
  <c r="U102" i="38"/>
  <c r="U103" i="38"/>
  <c r="U104" i="38"/>
  <c r="U105" i="38"/>
  <c r="U106" i="38"/>
  <c r="U107" i="38"/>
  <c r="U108" i="38"/>
  <c r="U109" i="38"/>
  <c r="U110" i="38"/>
  <c r="U111" i="38"/>
  <c r="U112" i="38"/>
  <c r="U113" i="38"/>
  <c r="U114" i="38"/>
  <c r="U115" i="38"/>
  <c r="U116" i="38"/>
  <c r="U117" i="38"/>
  <c r="U118" i="38"/>
  <c r="U119" i="38"/>
  <c r="U120" i="38"/>
  <c r="U121" i="38"/>
  <c r="U122" i="38"/>
  <c r="U123" i="38"/>
  <c r="U124" i="38"/>
  <c r="U125" i="38"/>
  <c r="U126" i="38"/>
  <c r="V46" i="38"/>
  <c r="W46" i="38"/>
  <c r="U46" i="38"/>
  <c r="R47" i="38"/>
  <c r="R48" i="38"/>
  <c r="R49" i="38"/>
  <c r="R50" i="38"/>
  <c r="R51" i="38"/>
  <c r="R52" i="38"/>
  <c r="R53" i="38"/>
  <c r="R54" i="38"/>
  <c r="R55" i="38"/>
  <c r="R56" i="38"/>
  <c r="R57" i="38"/>
  <c r="R58" i="38"/>
  <c r="R59" i="38"/>
  <c r="R60" i="38"/>
  <c r="R61" i="38"/>
  <c r="R62" i="38"/>
  <c r="R63" i="38"/>
  <c r="R64" i="38"/>
  <c r="R65" i="38"/>
  <c r="R66" i="38"/>
  <c r="R67" i="38"/>
  <c r="R68" i="38"/>
  <c r="R69" i="38"/>
  <c r="R70" i="38"/>
  <c r="R71" i="38"/>
  <c r="R72" i="38"/>
  <c r="R73" i="38"/>
  <c r="R74" i="38"/>
  <c r="R75" i="38"/>
  <c r="R76" i="38"/>
  <c r="R77" i="38"/>
  <c r="R78" i="38"/>
  <c r="R79" i="38"/>
  <c r="R80" i="38"/>
  <c r="R81" i="38"/>
  <c r="R82" i="38"/>
  <c r="R83" i="38"/>
  <c r="R84" i="38"/>
  <c r="R85" i="38"/>
  <c r="R86" i="38"/>
  <c r="R87" i="38"/>
  <c r="R88" i="38"/>
  <c r="R89" i="38"/>
  <c r="R90" i="38"/>
  <c r="R91" i="38"/>
  <c r="R92" i="38"/>
  <c r="R93" i="38"/>
  <c r="R94" i="38"/>
  <c r="R95" i="38"/>
  <c r="R96" i="38"/>
  <c r="R97" i="38"/>
  <c r="R98" i="38"/>
  <c r="R99" i="38"/>
  <c r="R100" i="38"/>
  <c r="R101" i="38"/>
  <c r="R102" i="38"/>
  <c r="R103" i="38"/>
  <c r="R104" i="38"/>
  <c r="R105" i="38"/>
  <c r="R106" i="38"/>
  <c r="R107" i="38"/>
  <c r="R108" i="38"/>
  <c r="R109" i="38"/>
  <c r="R110" i="38"/>
  <c r="R111" i="38"/>
  <c r="R112" i="38"/>
  <c r="R113" i="38"/>
  <c r="R114" i="38"/>
  <c r="R115" i="38"/>
  <c r="R116" i="38"/>
  <c r="R117" i="38"/>
  <c r="R118" i="38"/>
  <c r="R119" i="38"/>
  <c r="R120" i="38"/>
  <c r="R121" i="38"/>
  <c r="R122" i="38"/>
  <c r="R123" i="38"/>
  <c r="R124" i="38"/>
  <c r="R125" i="38"/>
  <c r="R126" i="38"/>
  <c r="Q47" i="38"/>
  <c r="Q48" i="38"/>
  <c r="Q49" i="38"/>
  <c r="Q50" i="38"/>
  <c r="Q51" i="38"/>
  <c r="Q52" i="38"/>
  <c r="Q53" i="38"/>
  <c r="Q54" i="38"/>
  <c r="Q55" i="38"/>
  <c r="Q56" i="38"/>
  <c r="Q57" i="38"/>
  <c r="Q58" i="38"/>
  <c r="Q59" i="38"/>
  <c r="Q60" i="38"/>
  <c r="Q61" i="38"/>
  <c r="Q62" i="38"/>
  <c r="Q63" i="38"/>
  <c r="Q64" i="38"/>
  <c r="Q65" i="38"/>
  <c r="Q66" i="38"/>
  <c r="Q67" i="38"/>
  <c r="Q68" i="38"/>
  <c r="Q69" i="38"/>
  <c r="Q70" i="38"/>
  <c r="Q71" i="38"/>
  <c r="Q72" i="38"/>
  <c r="Q73" i="38"/>
  <c r="Q74" i="38"/>
  <c r="Q75" i="38"/>
  <c r="Q76" i="38"/>
  <c r="Q77" i="38"/>
  <c r="Q78" i="38"/>
  <c r="Q79" i="38"/>
  <c r="Q80" i="38"/>
  <c r="Q81" i="38"/>
  <c r="Q82" i="38"/>
  <c r="Q83" i="38"/>
  <c r="Q84" i="38"/>
  <c r="Q85" i="38"/>
  <c r="Q86" i="38"/>
  <c r="Q87" i="38"/>
  <c r="Q88" i="38"/>
  <c r="Q89" i="38"/>
  <c r="Q90" i="38"/>
  <c r="Q91" i="38"/>
  <c r="Q92" i="38"/>
  <c r="Q93" i="38"/>
  <c r="Q94" i="38"/>
  <c r="Q95" i="38"/>
  <c r="Q96" i="38"/>
  <c r="Q97" i="38"/>
  <c r="Q98" i="38"/>
  <c r="Q99" i="38"/>
  <c r="Q100" i="38"/>
  <c r="Q101" i="38"/>
  <c r="Q102" i="38"/>
  <c r="Q103" i="38"/>
  <c r="Q104" i="38"/>
  <c r="Q105" i="38"/>
  <c r="Q106" i="38"/>
  <c r="Q107" i="38"/>
  <c r="Q108" i="38"/>
  <c r="Q109" i="38"/>
  <c r="Q110" i="38"/>
  <c r="Q111" i="38"/>
  <c r="Q112" i="38"/>
  <c r="Q113" i="38"/>
  <c r="Q114" i="38"/>
  <c r="Q115" i="38"/>
  <c r="Q116" i="38"/>
  <c r="Q117" i="38"/>
  <c r="Q118" i="38"/>
  <c r="Q119" i="38"/>
  <c r="Q120" i="38"/>
  <c r="Q121" i="38"/>
  <c r="Q122" i="38"/>
  <c r="Q123" i="38"/>
  <c r="Q124" i="38"/>
  <c r="Q125" i="38"/>
  <c r="Q126" i="38"/>
  <c r="P47" i="38"/>
  <c r="P48" i="38"/>
  <c r="P49" i="38"/>
  <c r="P50" i="38"/>
  <c r="P51" i="38"/>
  <c r="P52" i="38"/>
  <c r="P53" i="38"/>
  <c r="P54" i="38"/>
  <c r="P55" i="38"/>
  <c r="P56" i="38"/>
  <c r="P57" i="38"/>
  <c r="P58" i="38"/>
  <c r="P59" i="38"/>
  <c r="P60" i="38"/>
  <c r="P61" i="38"/>
  <c r="P62" i="38"/>
  <c r="P63" i="38"/>
  <c r="P64" i="38"/>
  <c r="P65" i="38"/>
  <c r="P66" i="38"/>
  <c r="P67" i="38"/>
  <c r="P68" i="38"/>
  <c r="P69" i="38"/>
  <c r="P70" i="38"/>
  <c r="P71" i="38"/>
  <c r="P72" i="38"/>
  <c r="P73" i="38"/>
  <c r="P74" i="38"/>
  <c r="P75" i="38"/>
  <c r="P76" i="38"/>
  <c r="P77" i="38"/>
  <c r="P78" i="38"/>
  <c r="P79" i="38"/>
  <c r="P80" i="38"/>
  <c r="P81" i="38"/>
  <c r="P82" i="38"/>
  <c r="P83" i="38"/>
  <c r="P84" i="38"/>
  <c r="P85" i="38"/>
  <c r="P86" i="38"/>
  <c r="P87" i="38"/>
  <c r="P88" i="38"/>
  <c r="P89" i="38"/>
  <c r="P90" i="38"/>
  <c r="P91" i="38"/>
  <c r="P92" i="38"/>
  <c r="P93" i="38"/>
  <c r="P94" i="38"/>
  <c r="P95" i="38"/>
  <c r="P96" i="38"/>
  <c r="P97" i="38"/>
  <c r="P98" i="38"/>
  <c r="P99" i="38"/>
  <c r="P100" i="38"/>
  <c r="P101" i="38"/>
  <c r="P102" i="38"/>
  <c r="P103" i="38"/>
  <c r="P104" i="38"/>
  <c r="P105" i="38"/>
  <c r="P106" i="38"/>
  <c r="P107" i="38"/>
  <c r="P108" i="38"/>
  <c r="P109" i="38"/>
  <c r="P110" i="38"/>
  <c r="P111" i="38"/>
  <c r="P112" i="38"/>
  <c r="P113" i="38"/>
  <c r="P114" i="38"/>
  <c r="P115" i="38"/>
  <c r="P116" i="38"/>
  <c r="P117" i="38"/>
  <c r="P118" i="38"/>
  <c r="P119" i="38"/>
  <c r="P120" i="38"/>
  <c r="P121" i="38"/>
  <c r="P122" i="38"/>
  <c r="P123" i="38"/>
  <c r="P124" i="38"/>
  <c r="P125" i="38"/>
  <c r="P126" i="38"/>
  <c r="Q46" i="38"/>
  <c r="R46" i="38"/>
  <c r="P46" i="38"/>
  <c r="M47" i="38"/>
  <c r="M48" i="38"/>
  <c r="M49" i="38"/>
  <c r="M50" i="38"/>
  <c r="M51" i="38"/>
  <c r="M52" i="38"/>
  <c r="M53" i="38"/>
  <c r="M54" i="38"/>
  <c r="M55" i="38"/>
  <c r="M56" i="38"/>
  <c r="M57" i="38"/>
  <c r="M58" i="38"/>
  <c r="M59" i="38"/>
  <c r="M60" i="38"/>
  <c r="M61" i="38"/>
  <c r="M62" i="38"/>
  <c r="M63" i="38"/>
  <c r="M64" i="38"/>
  <c r="M65" i="38"/>
  <c r="M66" i="38"/>
  <c r="M67" i="38"/>
  <c r="M68" i="38"/>
  <c r="M69" i="38"/>
  <c r="M70" i="38"/>
  <c r="M71" i="38"/>
  <c r="M72" i="38"/>
  <c r="M73" i="38"/>
  <c r="M74" i="38"/>
  <c r="M75" i="38"/>
  <c r="M76" i="38"/>
  <c r="M77" i="38"/>
  <c r="M78" i="38"/>
  <c r="M79" i="38"/>
  <c r="M80" i="38"/>
  <c r="M81" i="38"/>
  <c r="M82" i="38"/>
  <c r="M83" i="38"/>
  <c r="M84" i="38"/>
  <c r="M85" i="38"/>
  <c r="M86" i="38"/>
  <c r="M87" i="38"/>
  <c r="M88" i="38"/>
  <c r="M89" i="38"/>
  <c r="M90" i="38"/>
  <c r="M91" i="38"/>
  <c r="M92" i="38"/>
  <c r="M93" i="38"/>
  <c r="M94" i="38"/>
  <c r="M95" i="38"/>
  <c r="M96" i="38"/>
  <c r="M97" i="38"/>
  <c r="M98" i="38"/>
  <c r="M99" i="38"/>
  <c r="M100" i="38"/>
  <c r="M101" i="38"/>
  <c r="M102" i="38"/>
  <c r="M103" i="38"/>
  <c r="M104" i="38"/>
  <c r="M105" i="38"/>
  <c r="M106" i="38"/>
  <c r="M107" i="38"/>
  <c r="M108" i="38"/>
  <c r="M109" i="38"/>
  <c r="M110" i="38"/>
  <c r="M111" i="38"/>
  <c r="M112" i="38"/>
  <c r="M113" i="38"/>
  <c r="M114" i="38"/>
  <c r="M115" i="38"/>
  <c r="M116" i="38"/>
  <c r="M117" i="38"/>
  <c r="M118" i="38"/>
  <c r="M119" i="38"/>
  <c r="M120" i="38"/>
  <c r="M121" i="38"/>
  <c r="M122" i="38"/>
  <c r="M123" i="38"/>
  <c r="M124" i="38"/>
  <c r="M125" i="38"/>
  <c r="M126" i="38"/>
  <c r="L47" i="38"/>
  <c r="L48" i="38"/>
  <c r="L49" i="38"/>
  <c r="L50" i="38"/>
  <c r="L51" i="38"/>
  <c r="L52" i="38"/>
  <c r="L53" i="38"/>
  <c r="L54" i="38"/>
  <c r="L55" i="38"/>
  <c r="L56" i="38"/>
  <c r="L57" i="38"/>
  <c r="L58" i="38"/>
  <c r="L59" i="38"/>
  <c r="L60" i="38"/>
  <c r="L61" i="38"/>
  <c r="L62" i="38"/>
  <c r="L63" i="38"/>
  <c r="L64" i="38"/>
  <c r="L65" i="38"/>
  <c r="L66" i="38"/>
  <c r="L67" i="38"/>
  <c r="L68" i="38"/>
  <c r="L69" i="38"/>
  <c r="L70" i="38"/>
  <c r="L71" i="38"/>
  <c r="L72" i="38"/>
  <c r="L73" i="38"/>
  <c r="L74" i="38"/>
  <c r="L75" i="38"/>
  <c r="L76" i="38"/>
  <c r="L77" i="38"/>
  <c r="L78" i="38"/>
  <c r="L79" i="38"/>
  <c r="L80" i="38"/>
  <c r="L81" i="38"/>
  <c r="L82" i="38"/>
  <c r="L83" i="38"/>
  <c r="L84" i="38"/>
  <c r="L85" i="38"/>
  <c r="L86" i="38"/>
  <c r="L87" i="38"/>
  <c r="L88" i="38"/>
  <c r="L89" i="38"/>
  <c r="L90" i="38"/>
  <c r="L91" i="38"/>
  <c r="L92" i="38"/>
  <c r="L93" i="38"/>
  <c r="L94" i="38"/>
  <c r="L95" i="38"/>
  <c r="L96" i="38"/>
  <c r="L97" i="38"/>
  <c r="L98" i="38"/>
  <c r="L99" i="38"/>
  <c r="L100" i="38"/>
  <c r="L101" i="38"/>
  <c r="L102" i="38"/>
  <c r="L103" i="38"/>
  <c r="L104" i="38"/>
  <c r="L105" i="38"/>
  <c r="L106" i="38"/>
  <c r="L107" i="38"/>
  <c r="L108" i="38"/>
  <c r="L109" i="38"/>
  <c r="L110" i="38"/>
  <c r="L111" i="38"/>
  <c r="L112" i="38"/>
  <c r="L113" i="38"/>
  <c r="L114" i="38"/>
  <c r="L115" i="38"/>
  <c r="L116" i="38"/>
  <c r="L117" i="38"/>
  <c r="L118" i="38"/>
  <c r="L119" i="38"/>
  <c r="L120" i="38"/>
  <c r="L121" i="38"/>
  <c r="L122" i="38"/>
  <c r="L123" i="38"/>
  <c r="L124" i="38"/>
  <c r="L125" i="38"/>
  <c r="L12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79" i="38"/>
  <c r="K80" i="38"/>
  <c r="K81" i="38"/>
  <c r="K82" i="38"/>
  <c r="K83" i="38"/>
  <c r="K84" i="38"/>
  <c r="K85" i="38"/>
  <c r="K86" i="38"/>
  <c r="K87" i="38"/>
  <c r="K88" i="38"/>
  <c r="K89" i="38"/>
  <c r="K90" i="38"/>
  <c r="K91" i="38"/>
  <c r="K92" i="38"/>
  <c r="K93" i="38"/>
  <c r="K94" i="38"/>
  <c r="K95" i="38"/>
  <c r="K96" i="38"/>
  <c r="K97" i="38"/>
  <c r="K98" i="38"/>
  <c r="K99" i="38"/>
  <c r="K100" i="38"/>
  <c r="K101" i="38"/>
  <c r="K102" i="38"/>
  <c r="K103" i="38"/>
  <c r="K104" i="38"/>
  <c r="K105" i="38"/>
  <c r="K106" i="38"/>
  <c r="K107" i="38"/>
  <c r="K108" i="38"/>
  <c r="K109" i="38"/>
  <c r="K110" i="38"/>
  <c r="K111" i="38"/>
  <c r="K112" i="38"/>
  <c r="K113" i="38"/>
  <c r="K114" i="38"/>
  <c r="K115" i="38"/>
  <c r="K116" i="38"/>
  <c r="K117" i="38"/>
  <c r="K118" i="38"/>
  <c r="K119" i="38"/>
  <c r="K120" i="38"/>
  <c r="K121" i="38"/>
  <c r="K122" i="38"/>
  <c r="K123" i="38"/>
  <c r="K124" i="38"/>
  <c r="K125" i="38"/>
  <c r="K126" i="38"/>
  <c r="L46" i="38"/>
  <c r="M46" i="38"/>
  <c r="K46" i="38"/>
  <c r="H47" i="38"/>
  <c r="H48" i="38"/>
  <c r="H49" i="38"/>
  <c r="H50" i="38"/>
  <c r="H51" i="38"/>
  <c r="H52" i="38"/>
  <c r="H53" i="38"/>
  <c r="H54" i="38"/>
  <c r="H55" i="38"/>
  <c r="H56" i="38"/>
  <c r="H57" i="38"/>
  <c r="H58" i="38"/>
  <c r="H59" i="38"/>
  <c r="H60" i="38"/>
  <c r="H61" i="38"/>
  <c r="H62" i="38"/>
  <c r="H63" i="38"/>
  <c r="H64" i="38"/>
  <c r="H65" i="38"/>
  <c r="H66" i="38"/>
  <c r="H67" i="38"/>
  <c r="H68" i="38"/>
  <c r="H69" i="38"/>
  <c r="H70" i="38"/>
  <c r="H71" i="38"/>
  <c r="H72" i="38"/>
  <c r="H73" i="38"/>
  <c r="H74" i="38"/>
  <c r="H75" i="38"/>
  <c r="H76" i="38"/>
  <c r="H77" i="38"/>
  <c r="H78" i="38"/>
  <c r="H79" i="38"/>
  <c r="H80" i="38"/>
  <c r="H81" i="38"/>
  <c r="H82" i="38"/>
  <c r="H83" i="38"/>
  <c r="H84" i="38"/>
  <c r="H85" i="38"/>
  <c r="H86" i="38"/>
  <c r="H87" i="38"/>
  <c r="H88" i="38"/>
  <c r="H89" i="38"/>
  <c r="H90" i="38"/>
  <c r="H91" i="38"/>
  <c r="H92" i="38"/>
  <c r="H93" i="38"/>
  <c r="H94" i="38"/>
  <c r="H95" i="38"/>
  <c r="H96" i="38"/>
  <c r="H97" i="38"/>
  <c r="H98" i="38"/>
  <c r="H99" i="38"/>
  <c r="H100" i="38"/>
  <c r="H101" i="38"/>
  <c r="H102" i="38"/>
  <c r="H103" i="38"/>
  <c r="H104" i="38"/>
  <c r="H105" i="38"/>
  <c r="H106" i="38"/>
  <c r="H107" i="38"/>
  <c r="H108" i="38"/>
  <c r="H109" i="38"/>
  <c r="H110" i="38"/>
  <c r="H111" i="38"/>
  <c r="H112" i="38"/>
  <c r="H113" i="38"/>
  <c r="H114" i="38"/>
  <c r="H115" i="38"/>
  <c r="H116" i="38"/>
  <c r="H117" i="38"/>
  <c r="H118" i="38"/>
  <c r="H119" i="38"/>
  <c r="H120" i="38"/>
  <c r="H121" i="38"/>
  <c r="H122" i="38"/>
  <c r="H123" i="38"/>
  <c r="H124" i="38"/>
  <c r="H125" i="38"/>
  <c r="H126" i="38"/>
  <c r="G47" i="38"/>
  <c r="G48" i="38"/>
  <c r="G49" i="38"/>
  <c r="G50" i="38"/>
  <c r="G51" i="38"/>
  <c r="G52" i="38"/>
  <c r="G53" i="38"/>
  <c r="G54" i="38"/>
  <c r="G55" i="38"/>
  <c r="G56" i="38"/>
  <c r="G57" i="38"/>
  <c r="G58" i="38"/>
  <c r="G59" i="38"/>
  <c r="G60" i="38"/>
  <c r="G61" i="38"/>
  <c r="G62" i="38"/>
  <c r="G63" i="38"/>
  <c r="G64" i="38"/>
  <c r="G65" i="38"/>
  <c r="G66" i="38"/>
  <c r="G67" i="38"/>
  <c r="G68" i="38"/>
  <c r="G69" i="38"/>
  <c r="G70" i="38"/>
  <c r="G71" i="38"/>
  <c r="G72" i="38"/>
  <c r="G73" i="38"/>
  <c r="G74" i="38"/>
  <c r="G75" i="38"/>
  <c r="G76" i="38"/>
  <c r="G77" i="38"/>
  <c r="G78" i="38"/>
  <c r="G79" i="38"/>
  <c r="G80" i="38"/>
  <c r="G81" i="38"/>
  <c r="G82" i="38"/>
  <c r="G83" i="38"/>
  <c r="G84" i="38"/>
  <c r="G85" i="38"/>
  <c r="G86" i="38"/>
  <c r="G87" i="38"/>
  <c r="G88" i="38"/>
  <c r="G89" i="38"/>
  <c r="G90" i="38"/>
  <c r="G91" i="38"/>
  <c r="G92" i="38"/>
  <c r="G93" i="38"/>
  <c r="G94" i="38"/>
  <c r="G95" i="38"/>
  <c r="G96" i="38"/>
  <c r="G97" i="38"/>
  <c r="G98" i="38"/>
  <c r="G99" i="38"/>
  <c r="G100" i="38"/>
  <c r="G101" i="38"/>
  <c r="G102" i="38"/>
  <c r="G103" i="38"/>
  <c r="G104" i="38"/>
  <c r="G105" i="38"/>
  <c r="G106" i="38"/>
  <c r="G107" i="38"/>
  <c r="G108" i="38"/>
  <c r="G109" i="38"/>
  <c r="G110" i="38"/>
  <c r="G111" i="38"/>
  <c r="G112" i="38"/>
  <c r="G113" i="38"/>
  <c r="G114" i="38"/>
  <c r="G115" i="38"/>
  <c r="G116" i="38"/>
  <c r="G117" i="38"/>
  <c r="G118" i="38"/>
  <c r="G119" i="38"/>
  <c r="G120" i="38"/>
  <c r="G121" i="38"/>
  <c r="G122" i="38"/>
  <c r="G123" i="38"/>
  <c r="G124" i="38"/>
  <c r="G125" i="38"/>
  <c r="G12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F111" i="38"/>
  <c r="F112" i="38"/>
  <c r="F113" i="38"/>
  <c r="F114" i="38"/>
  <c r="F115" i="38"/>
  <c r="F116" i="38"/>
  <c r="F117" i="38"/>
  <c r="F118" i="38"/>
  <c r="F119" i="38"/>
  <c r="F120" i="38"/>
  <c r="F121" i="38"/>
  <c r="F122" i="38"/>
  <c r="F123" i="38"/>
  <c r="F124" i="38"/>
  <c r="F125" i="38"/>
  <c r="F126" i="38"/>
  <c r="G46" i="38"/>
  <c r="H46" i="38"/>
  <c r="F46" i="38"/>
  <c r="W12" i="38"/>
  <c r="W13" i="38"/>
  <c r="W14" i="38"/>
  <c r="W15" i="38"/>
  <c r="W16" i="38"/>
  <c r="W17" i="38"/>
  <c r="W18" i="38"/>
  <c r="W19" i="38"/>
  <c r="W20" i="38"/>
  <c r="W21" i="38"/>
  <c r="W22" i="38"/>
  <c r="W23" i="38"/>
  <c r="W24" i="38"/>
  <c r="W25" i="38"/>
  <c r="W26" i="38"/>
  <c r="W27" i="38"/>
  <c r="W28" i="38"/>
  <c r="W29" i="38"/>
  <c r="W30" i="38"/>
  <c r="W31" i="38"/>
  <c r="W32" i="38"/>
  <c r="W33" i="38"/>
  <c r="W34" i="38"/>
  <c r="W35" i="38"/>
  <c r="W36" i="38"/>
  <c r="W37" i="38"/>
  <c r="W38" i="38"/>
  <c r="W39" i="38"/>
  <c r="W40" i="38"/>
  <c r="W41" i="38"/>
  <c r="W42" i="38"/>
  <c r="V12" i="38"/>
  <c r="V13" i="38"/>
  <c r="V14" i="38"/>
  <c r="V15" i="38"/>
  <c r="V16" i="38"/>
  <c r="V17" i="38"/>
  <c r="V18" i="38"/>
  <c r="V19" i="38"/>
  <c r="V20" i="38"/>
  <c r="V21" i="38"/>
  <c r="V22" i="38"/>
  <c r="V23" i="38"/>
  <c r="V24" i="38"/>
  <c r="V25" i="38"/>
  <c r="V26" i="38"/>
  <c r="V27" i="38"/>
  <c r="V28" i="38"/>
  <c r="V29" i="38"/>
  <c r="V30" i="38"/>
  <c r="V31" i="38"/>
  <c r="V32" i="38"/>
  <c r="V33" i="38"/>
  <c r="V34" i="38"/>
  <c r="V35" i="38"/>
  <c r="V36" i="38"/>
  <c r="V37" i="38"/>
  <c r="V38" i="38"/>
  <c r="V39" i="38"/>
  <c r="V40" i="38"/>
  <c r="V41" i="38"/>
  <c r="V42" i="38"/>
  <c r="U12" i="38"/>
  <c r="U13" i="38"/>
  <c r="U14" i="38"/>
  <c r="U15" i="38"/>
  <c r="U16" i="38"/>
  <c r="U17" i="38"/>
  <c r="U18" i="38"/>
  <c r="U19" i="38"/>
  <c r="U20" i="38"/>
  <c r="U21" i="38"/>
  <c r="U22" i="38"/>
  <c r="U23" i="38"/>
  <c r="U24" i="38"/>
  <c r="U25" i="38"/>
  <c r="U26" i="38"/>
  <c r="U27" i="38"/>
  <c r="U28" i="38"/>
  <c r="U29" i="38"/>
  <c r="U30" i="38"/>
  <c r="U31" i="38"/>
  <c r="U32" i="38"/>
  <c r="U33" i="38"/>
  <c r="U34" i="38"/>
  <c r="U35" i="38"/>
  <c r="U36" i="38"/>
  <c r="U37" i="38"/>
  <c r="U38" i="38"/>
  <c r="U39" i="38"/>
  <c r="U40" i="38"/>
  <c r="U41" i="38"/>
  <c r="U42" i="38"/>
  <c r="V11" i="38"/>
  <c r="W11" i="38"/>
  <c r="U11" i="38"/>
  <c r="R12" i="38"/>
  <c r="R13" i="38"/>
  <c r="R14" i="38"/>
  <c r="R15" i="38"/>
  <c r="R16" i="38"/>
  <c r="R17" i="38"/>
  <c r="R18" i="38"/>
  <c r="R19" i="38"/>
  <c r="R20" i="38"/>
  <c r="R21" i="38"/>
  <c r="R22" i="38"/>
  <c r="R23" i="38"/>
  <c r="R24" i="38"/>
  <c r="R25" i="38"/>
  <c r="R26" i="38"/>
  <c r="R27" i="38"/>
  <c r="R28" i="38"/>
  <c r="R29" i="38"/>
  <c r="R30" i="38"/>
  <c r="R31" i="38"/>
  <c r="R32" i="38"/>
  <c r="R33" i="38"/>
  <c r="R34" i="38"/>
  <c r="R35" i="38"/>
  <c r="R36" i="38"/>
  <c r="R37" i="38"/>
  <c r="R38" i="38"/>
  <c r="R39" i="38"/>
  <c r="R40" i="38"/>
  <c r="R41" i="38"/>
  <c r="R42" i="38"/>
  <c r="Q12" i="38"/>
  <c r="Q13" i="38"/>
  <c r="Q14" i="38"/>
  <c r="Q15" i="38"/>
  <c r="Q16" i="38"/>
  <c r="Q17" i="38"/>
  <c r="Q18" i="38"/>
  <c r="Q19" i="38"/>
  <c r="Q20" i="38"/>
  <c r="Q21" i="38"/>
  <c r="Q22" i="38"/>
  <c r="Q23" i="38"/>
  <c r="Q24" i="38"/>
  <c r="Q25" i="38"/>
  <c r="Q26" i="38"/>
  <c r="Q27" i="38"/>
  <c r="Q28" i="38"/>
  <c r="Q29" i="38"/>
  <c r="Q30" i="38"/>
  <c r="Q31" i="38"/>
  <c r="Q32" i="38"/>
  <c r="Q33" i="38"/>
  <c r="Q34" i="38"/>
  <c r="Q35" i="38"/>
  <c r="Q36" i="38"/>
  <c r="Q37" i="38"/>
  <c r="Q38" i="38"/>
  <c r="Q39" i="38"/>
  <c r="Q40" i="38"/>
  <c r="Q41" i="38"/>
  <c r="Q42" i="38"/>
  <c r="P12" i="38"/>
  <c r="P13" i="38"/>
  <c r="P14" i="38"/>
  <c r="P15" i="38"/>
  <c r="P16" i="38"/>
  <c r="P17" i="38"/>
  <c r="P18" i="38"/>
  <c r="P19" i="38"/>
  <c r="P20" i="38"/>
  <c r="P21" i="38"/>
  <c r="P22" i="38"/>
  <c r="P23" i="38"/>
  <c r="P24" i="38"/>
  <c r="P25" i="38"/>
  <c r="P26" i="38"/>
  <c r="P27" i="38"/>
  <c r="P28" i="38"/>
  <c r="P29" i="38"/>
  <c r="P30" i="38"/>
  <c r="P31" i="38"/>
  <c r="P32" i="38"/>
  <c r="P33" i="38"/>
  <c r="P34" i="38"/>
  <c r="P35" i="38"/>
  <c r="P36" i="38"/>
  <c r="P37" i="38"/>
  <c r="P38" i="38"/>
  <c r="P39" i="38"/>
  <c r="P40" i="38"/>
  <c r="P41" i="38"/>
  <c r="P42" i="38"/>
  <c r="Q11" i="38"/>
  <c r="R11" i="38"/>
  <c r="P11" i="38"/>
  <c r="M12" i="38"/>
  <c r="M13" i="38"/>
  <c r="M14" i="38"/>
  <c r="M15" i="38"/>
  <c r="M16" i="38"/>
  <c r="M17" i="38"/>
  <c r="M18" i="38"/>
  <c r="M19" i="38"/>
  <c r="M20" i="38"/>
  <c r="M21" i="38"/>
  <c r="M22" i="38"/>
  <c r="M23" i="38"/>
  <c r="M24" i="38"/>
  <c r="M25" i="38"/>
  <c r="M26" i="38"/>
  <c r="M27" i="38"/>
  <c r="M28" i="38"/>
  <c r="M29" i="38"/>
  <c r="M30" i="38"/>
  <c r="M31" i="38"/>
  <c r="M32" i="38"/>
  <c r="M33" i="38"/>
  <c r="M34" i="38"/>
  <c r="M35" i="38"/>
  <c r="M36" i="38"/>
  <c r="M37" i="38"/>
  <c r="M38" i="38"/>
  <c r="M39" i="38"/>
  <c r="M40" i="38"/>
  <c r="M41" i="38"/>
  <c r="M42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1" i="38"/>
  <c r="L32" i="38"/>
  <c r="L33" i="38"/>
  <c r="L34" i="38"/>
  <c r="L35" i="38"/>
  <c r="L36" i="38"/>
  <c r="L37" i="38"/>
  <c r="L38" i="38"/>
  <c r="L39" i="38"/>
  <c r="L40" i="38"/>
  <c r="L41" i="38"/>
  <c r="L42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8" i="38"/>
  <c r="K29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L11" i="38"/>
  <c r="M11" i="38"/>
  <c r="K11" i="38"/>
  <c r="H12" i="38"/>
  <c r="H13" i="38"/>
  <c r="H14" i="38"/>
  <c r="H15" i="38"/>
  <c r="H16" i="38"/>
  <c r="H17" i="38"/>
  <c r="H18" i="38"/>
  <c r="H19" i="38"/>
  <c r="H20" i="38"/>
  <c r="H21" i="38"/>
  <c r="H22" i="38"/>
  <c r="H23" i="38"/>
  <c r="H24" i="38"/>
  <c r="H25" i="38"/>
  <c r="H26" i="38"/>
  <c r="H27" i="38"/>
  <c r="H28" i="38"/>
  <c r="H29" i="38"/>
  <c r="H30" i="38"/>
  <c r="H31" i="38"/>
  <c r="H32" i="38"/>
  <c r="H33" i="38"/>
  <c r="H34" i="38"/>
  <c r="H35" i="38"/>
  <c r="H36" i="38"/>
  <c r="H37" i="38"/>
  <c r="H38" i="38"/>
  <c r="H39" i="38"/>
  <c r="H40" i="38"/>
  <c r="H41" i="38"/>
  <c r="H42" i="38"/>
  <c r="G12" i="38"/>
  <c r="G13" i="38"/>
  <c r="G14" i="38"/>
  <c r="G15" i="38"/>
  <c r="G16" i="38"/>
  <c r="G17" i="38"/>
  <c r="G18" i="38"/>
  <c r="G19" i="38"/>
  <c r="G20" i="38"/>
  <c r="G21" i="38"/>
  <c r="G22" i="38"/>
  <c r="G23" i="38"/>
  <c r="G24" i="38"/>
  <c r="G25" i="38"/>
  <c r="G26" i="38"/>
  <c r="G27" i="38"/>
  <c r="G28" i="38"/>
  <c r="G29" i="38"/>
  <c r="G30" i="38"/>
  <c r="G31" i="38"/>
  <c r="G32" i="38"/>
  <c r="G33" i="38"/>
  <c r="G34" i="38"/>
  <c r="G35" i="38"/>
  <c r="G36" i="38"/>
  <c r="G37" i="38"/>
  <c r="G38" i="38"/>
  <c r="G39" i="38"/>
  <c r="G40" i="38"/>
  <c r="G41" i="38"/>
  <c r="G42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G11" i="38"/>
  <c r="H11" i="38"/>
  <c r="F11" i="3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V47" i="68"/>
  <c r="V48" i="68"/>
  <c r="V49" i="68"/>
  <c r="V50" i="68"/>
  <c r="V51" i="68"/>
  <c r="V52" i="68"/>
  <c r="V53" i="68"/>
  <c r="V54" i="68"/>
  <c r="V55" i="68"/>
  <c r="V56" i="68"/>
  <c r="V57" i="68"/>
  <c r="V58" i="68"/>
  <c r="V59" i="68"/>
  <c r="V60" i="68"/>
  <c r="V61" i="68"/>
  <c r="V62" i="68"/>
  <c r="V63" i="68"/>
  <c r="V64" i="68"/>
  <c r="V65" i="68"/>
  <c r="V66" i="68"/>
  <c r="V67" i="68"/>
  <c r="V68" i="68"/>
  <c r="V69" i="68"/>
  <c r="V70" i="68"/>
  <c r="V71" i="68"/>
  <c r="V72" i="68"/>
  <c r="V73" i="68"/>
  <c r="V74" i="68"/>
  <c r="V75" i="68"/>
  <c r="V76" i="68"/>
  <c r="V77" i="68"/>
  <c r="V78" i="68"/>
  <c r="V79" i="68"/>
  <c r="V80" i="68"/>
  <c r="V81" i="68"/>
  <c r="V82" i="68"/>
  <c r="V83" i="68"/>
  <c r="V84" i="68"/>
  <c r="V85" i="68"/>
  <c r="V86" i="68"/>
  <c r="V87" i="68"/>
  <c r="V88" i="68"/>
  <c r="V89" i="68"/>
  <c r="V90" i="68"/>
  <c r="V91" i="68"/>
  <c r="V92" i="68"/>
  <c r="V93" i="68"/>
  <c r="V94" i="68"/>
  <c r="V95" i="68"/>
  <c r="V96" i="68"/>
  <c r="V97" i="68"/>
  <c r="V98" i="68"/>
  <c r="V99" i="68"/>
  <c r="V100" i="68"/>
  <c r="V101" i="68"/>
  <c r="V102" i="68"/>
  <c r="V103" i="68"/>
  <c r="V104" i="68"/>
  <c r="V105" i="68"/>
  <c r="V106" i="68"/>
  <c r="V107" i="68"/>
  <c r="V108" i="68"/>
  <c r="V109" i="68"/>
  <c r="V110" i="68"/>
  <c r="V111" i="68"/>
  <c r="V112" i="68"/>
  <c r="V113" i="68"/>
  <c r="V114" i="68"/>
  <c r="V115" i="68"/>
  <c r="V116" i="68"/>
  <c r="V117" i="68"/>
  <c r="U47" i="68"/>
  <c r="U48" i="68"/>
  <c r="U49" i="68"/>
  <c r="U50" i="68"/>
  <c r="U51" i="68"/>
  <c r="U52" i="68"/>
  <c r="U53" i="68"/>
  <c r="U54" i="68"/>
  <c r="U55" i="68"/>
  <c r="U56" i="68"/>
  <c r="U57" i="68"/>
  <c r="U58" i="68"/>
  <c r="U59" i="68"/>
  <c r="U60" i="68"/>
  <c r="U61" i="68"/>
  <c r="U62" i="68"/>
  <c r="U63" i="68"/>
  <c r="U64" i="68"/>
  <c r="U65" i="68"/>
  <c r="U66" i="68"/>
  <c r="U67" i="68"/>
  <c r="U68" i="68"/>
  <c r="U69" i="68"/>
  <c r="U70" i="68"/>
  <c r="U71" i="68"/>
  <c r="U72" i="68"/>
  <c r="U73" i="68"/>
  <c r="U74" i="68"/>
  <c r="U75" i="68"/>
  <c r="U76" i="68"/>
  <c r="U77" i="68"/>
  <c r="U78" i="68"/>
  <c r="U79" i="68"/>
  <c r="U80" i="68"/>
  <c r="U81" i="68"/>
  <c r="U82" i="68"/>
  <c r="U83" i="68"/>
  <c r="U84" i="68"/>
  <c r="U85" i="68"/>
  <c r="U86" i="68"/>
  <c r="U87" i="68"/>
  <c r="U88" i="68"/>
  <c r="U89" i="68"/>
  <c r="U90" i="68"/>
  <c r="U91" i="68"/>
  <c r="U92" i="68"/>
  <c r="U93" i="68"/>
  <c r="U94" i="68"/>
  <c r="U95" i="68"/>
  <c r="U96" i="68"/>
  <c r="U97" i="68"/>
  <c r="U98" i="68"/>
  <c r="U99" i="68"/>
  <c r="U100" i="68"/>
  <c r="U101" i="68"/>
  <c r="U102" i="68"/>
  <c r="U103" i="68"/>
  <c r="U104" i="68"/>
  <c r="U105" i="68"/>
  <c r="U106" i="68"/>
  <c r="U107" i="68"/>
  <c r="U108" i="68"/>
  <c r="U109" i="68"/>
  <c r="U110" i="68"/>
  <c r="U111" i="68"/>
  <c r="U112" i="68"/>
  <c r="U113" i="68"/>
  <c r="U114" i="68"/>
  <c r="U115" i="68"/>
  <c r="U116" i="68"/>
  <c r="U117" i="68"/>
  <c r="X117" i="68" s="1"/>
  <c r="V46" i="68"/>
  <c r="W46" i="68"/>
  <c r="U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Q47" i="68"/>
  <c r="Q48" i="68"/>
  <c r="Q49" i="68"/>
  <c r="Q50" i="68"/>
  <c r="Q51" i="68"/>
  <c r="Q52" i="68"/>
  <c r="Q53" i="68"/>
  <c r="Q54" i="68"/>
  <c r="Q55" i="68"/>
  <c r="Q56" i="68"/>
  <c r="Q57" i="68"/>
  <c r="Q58" i="68"/>
  <c r="Q59" i="68"/>
  <c r="Q60" i="68"/>
  <c r="Q61" i="68"/>
  <c r="Q62" i="68"/>
  <c r="Q63" i="68"/>
  <c r="Q64" i="68"/>
  <c r="Q65" i="68"/>
  <c r="Q66" i="68"/>
  <c r="Q67" i="68"/>
  <c r="Q68" i="68"/>
  <c r="Q69" i="68"/>
  <c r="Q70" i="68"/>
  <c r="Q71" i="68"/>
  <c r="Q72" i="68"/>
  <c r="Q73" i="68"/>
  <c r="Q74" i="68"/>
  <c r="Q75" i="68"/>
  <c r="Q76" i="68"/>
  <c r="Q77" i="68"/>
  <c r="Q78" i="68"/>
  <c r="Q79" i="68"/>
  <c r="Q80" i="68"/>
  <c r="Q81" i="68"/>
  <c r="Q82" i="68"/>
  <c r="Q83" i="68"/>
  <c r="Q84" i="68"/>
  <c r="Q85" i="68"/>
  <c r="Q86" i="68"/>
  <c r="Q87" i="68"/>
  <c r="Q88" i="68"/>
  <c r="Q89" i="68"/>
  <c r="Q90" i="68"/>
  <c r="Q91" i="68"/>
  <c r="Q92" i="68"/>
  <c r="Q93" i="68"/>
  <c r="Q94" i="68"/>
  <c r="Q95" i="68"/>
  <c r="Q96" i="68"/>
  <c r="Q97" i="68"/>
  <c r="Q98" i="68"/>
  <c r="Q99" i="68"/>
  <c r="Q100" i="68"/>
  <c r="Q101" i="68"/>
  <c r="Q102" i="68"/>
  <c r="Q103" i="68"/>
  <c r="Q104" i="68"/>
  <c r="Q105" i="68"/>
  <c r="Q106" i="68"/>
  <c r="Q107" i="68"/>
  <c r="Q108" i="68"/>
  <c r="Q109" i="68"/>
  <c r="Q110" i="68"/>
  <c r="Q111" i="68"/>
  <c r="Q112" i="68"/>
  <c r="Q113" i="68"/>
  <c r="Q114" i="68"/>
  <c r="Q115" i="68"/>
  <c r="Q116" i="68"/>
  <c r="Q117" i="68"/>
  <c r="P47" i="68"/>
  <c r="P48" i="68"/>
  <c r="P49" i="68"/>
  <c r="P50" i="68"/>
  <c r="P51" i="68"/>
  <c r="P52" i="68"/>
  <c r="P53" i="68"/>
  <c r="P54" i="68"/>
  <c r="P55" i="68"/>
  <c r="P56" i="68"/>
  <c r="P57" i="68"/>
  <c r="P58" i="68"/>
  <c r="P59" i="68"/>
  <c r="P60" i="68"/>
  <c r="P61" i="68"/>
  <c r="P62" i="68"/>
  <c r="P63" i="68"/>
  <c r="P64" i="68"/>
  <c r="P65" i="68"/>
  <c r="P66" i="68"/>
  <c r="P67" i="68"/>
  <c r="P68" i="68"/>
  <c r="P69" i="68"/>
  <c r="P70" i="68"/>
  <c r="P71" i="68"/>
  <c r="P72" i="68"/>
  <c r="P73" i="68"/>
  <c r="P74" i="68"/>
  <c r="P75" i="68"/>
  <c r="P76" i="68"/>
  <c r="P77" i="68"/>
  <c r="P78" i="68"/>
  <c r="P79" i="68"/>
  <c r="P80" i="68"/>
  <c r="P81" i="68"/>
  <c r="P82" i="68"/>
  <c r="P83" i="68"/>
  <c r="P84" i="68"/>
  <c r="P85" i="68"/>
  <c r="P86" i="68"/>
  <c r="P87" i="68"/>
  <c r="P88" i="68"/>
  <c r="P89" i="68"/>
  <c r="P90" i="68"/>
  <c r="P91" i="68"/>
  <c r="P92" i="68"/>
  <c r="P93" i="68"/>
  <c r="P94" i="68"/>
  <c r="P95" i="68"/>
  <c r="P96" i="68"/>
  <c r="P97" i="68"/>
  <c r="P98" i="68"/>
  <c r="P99" i="68"/>
  <c r="P100" i="68"/>
  <c r="P101" i="68"/>
  <c r="P102" i="68"/>
  <c r="P103" i="68"/>
  <c r="P104" i="68"/>
  <c r="P105" i="68"/>
  <c r="P106" i="68"/>
  <c r="P107" i="68"/>
  <c r="P108" i="68"/>
  <c r="P109" i="68"/>
  <c r="P110" i="68"/>
  <c r="P111" i="68"/>
  <c r="P112" i="68"/>
  <c r="P113" i="68"/>
  <c r="P114" i="68"/>
  <c r="P115" i="68"/>
  <c r="P116" i="68"/>
  <c r="P117" i="68"/>
  <c r="P118" i="68"/>
  <c r="Q46" i="68"/>
  <c r="R46" i="68"/>
  <c r="P46" i="68"/>
  <c r="M47" i="68"/>
  <c r="M48" i="68"/>
  <c r="M49" i="68"/>
  <c r="M50" i="68"/>
  <c r="M51" i="68"/>
  <c r="M52" i="68"/>
  <c r="M53" i="68"/>
  <c r="M54" i="68"/>
  <c r="M55" i="68"/>
  <c r="M56" i="68"/>
  <c r="M57" i="68"/>
  <c r="M58" i="68"/>
  <c r="M59" i="68"/>
  <c r="M60" i="68"/>
  <c r="M61" i="68"/>
  <c r="M62" i="68"/>
  <c r="M63" i="68"/>
  <c r="M64" i="68"/>
  <c r="M65" i="68"/>
  <c r="M66" i="68"/>
  <c r="M67" i="68"/>
  <c r="M68" i="68"/>
  <c r="M69" i="68"/>
  <c r="M70" i="68"/>
  <c r="M71" i="68"/>
  <c r="M72" i="68"/>
  <c r="M73" i="68"/>
  <c r="M74" i="68"/>
  <c r="M75" i="68"/>
  <c r="M76" i="68"/>
  <c r="M77" i="68"/>
  <c r="M78" i="68"/>
  <c r="M79" i="68"/>
  <c r="M80" i="68"/>
  <c r="M81" i="68"/>
  <c r="M82" i="68"/>
  <c r="M83" i="68"/>
  <c r="M84" i="68"/>
  <c r="M85" i="68"/>
  <c r="M86" i="68"/>
  <c r="M87" i="68"/>
  <c r="M88" i="68"/>
  <c r="M89" i="68"/>
  <c r="M90" i="68"/>
  <c r="M91" i="68"/>
  <c r="M92" i="68"/>
  <c r="M93" i="68"/>
  <c r="M94" i="68"/>
  <c r="M95" i="68"/>
  <c r="M96" i="68"/>
  <c r="M97" i="68"/>
  <c r="M98" i="68"/>
  <c r="M99" i="68"/>
  <c r="M100" i="68"/>
  <c r="M101" i="68"/>
  <c r="M102" i="68"/>
  <c r="M103" i="68"/>
  <c r="M104" i="68"/>
  <c r="M105" i="68"/>
  <c r="M106" i="68"/>
  <c r="M107" i="68"/>
  <c r="M108" i="68"/>
  <c r="M109" i="68"/>
  <c r="M110" i="68"/>
  <c r="M111" i="68"/>
  <c r="M112" i="68"/>
  <c r="M113" i="68"/>
  <c r="M114" i="68"/>
  <c r="M115" i="68"/>
  <c r="M116" i="68"/>
  <c r="M117" i="68"/>
  <c r="M118" i="68"/>
  <c r="M119" i="68"/>
  <c r="M120" i="68"/>
  <c r="M121" i="68"/>
  <c r="M122" i="68"/>
  <c r="M123" i="68"/>
  <c r="M124" i="68"/>
  <c r="M125" i="68"/>
  <c r="M12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K47" i="68"/>
  <c r="K48" i="68"/>
  <c r="K49" i="68"/>
  <c r="K50" i="68"/>
  <c r="K51" i="68"/>
  <c r="K52" i="68"/>
  <c r="K53" i="68"/>
  <c r="K54" i="68"/>
  <c r="K55" i="68"/>
  <c r="K56" i="68"/>
  <c r="K57" i="68"/>
  <c r="K58" i="68"/>
  <c r="K59" i="68"/>
  <c r="K60" i="68"/>
  <c r="K61" i="68"/>
  <c r="K62" i="68"/>
  <c r="K63" i="68"/>
  <c r="K64" i="68"/>
  <c r="K65" i="68"/>
  <c r="K66" i="68"/>
  <c r="K67" i="68"/>
  <c r="K68" i="68"/>
  <c r="K69" i="68"/>
  <c r="K70" i="68"/>
  <c r="K71" i="68"/>
  <c r="K72" i="68"/>
  <c r="K73" i="68"/>
  <c r="K74" i="68"/>
  <c r="K75" i="68"/>
  <c r="K76" i="68"/>
  <c r="K77" i="68"/>
  <c r="K78" i="68"/>
  <c r="K79" i="68"/>
  <c r="K80" i="68"/>
  <c r="K81" i="68"/>
  <c r="K82" i="68"/>
  <c r="K83" i="68"/>
  <c r="K84" i="68"/>
  <c r="K85" i="68"/>
  <c r="K86" i="68"/>
  <c r="K87" i="68"/>
  <c r="K88" i="68"/>
  <c r="K89" i="68"/>
  <c r="K90" i="68"/>
  <c r="K91" i="68"/>
  <c r="K92" i="68"/>
  <c r="K93" i="68"/>
  <c r="K94" i="68"/>
  <c r="K95" i="68"/>
  <c r="K96" i="68"/>
  <c r="K97" i="68"/>
  <c r="K98" i="68"/>
  <c r="K99" i="68"/>
  <c r="K100" i="68"/>
  <c r="K101" i="68"/>
  <c r="K102" i="68"/>
  <c r="K103" i="68"/>
  <c r="K104" i="68"/>
  <c r="K105" i="68"/>
  <c r="K106" i="68"/>
  <c r="K107" i="68"/>
  <c r="K108" i="68"/>
  <c r="K109" i="68"/>
  <c r="K110" i="68"/>
  <c r="K111" i="68"/>
  <c r="K112" i="68"/>
  <c r="K113" i="68"/>
  <c r="K114" i="68"/>
  <c r="K115" i="68"/>
  <c r="K116" i="68"/>
  <c r="K117" i="68"/>
  <c r="K118" i="68"/>
  <c r="L46" i="68"/>
  <c r="M46" i="68"/>
  <c r="K46" i="68"/>
  <c r="H47" i="68"/>
  <c r="H48" i="68"/>
  <c r="H49" i="68"/>
  <c r="H50" i="68"/>
  <c r="H51" i="68"/>
  <c r="H52" i="68"/>
  <c r="H53" i="68"/>
  <c r="H54" i="68"/>
  <c r="H55" i="68"/>
  <c r="H56" i="68"/>
  <c r="H57" i="68"/>
  <c r="H58" i="68"/>
  <c r="H59" i="68"/>
  <c r="H60" i="68"/>
  <c r="H61" i="68"/>
  <c r="H62" i="68"/>
  <c r="H63" i="68"/>
  <c r="H64" i="68"/>
  <c r="H65" i="68"/>
  <c r="H66" i="68"/>
  <c r="H67" i="68"/>
  <c r="H68" i="68"/>
  <c r="H69" i="68"/>
  <c r="H70" i="68"/>
  <c r="H71" i="68"/>
  <c r="H72" i="68"/>
  <c r="H73" i="68"/>
  <c r="H74" i="68"/>
  <c r="H75" i="68"/>
  <c r="H76" i="68"/>
  <c r="H77" i="68"/>
  <c r="H78" i="68"/>
  <c r="H79" i="68"/>
  <c r="H80" i="68"/>
  <c r="H81" i="68"/>
  <c r="H82" i="68"/>
  <c r="H83" i="68"/>
  <c r="H84" i="68"/>
  <c r="H85" i="68"/>
  <c r="H86" i="68"/>
  <c r="H87" i="68"/>
  <c r="H88" i="68"/>
  <c r="H89" i="68"/>
  <c r="H90" i="68"/>
  <c r="H91" i="68"/>
  <c r="H92" i="68"/>
  <c r="H93" i="68"/>
  <c r="H94" i="68"/>
  <c r="H95" i="68"/>
  <c r="H96" i="68"/>
  <c r="H97" i="68"/>
  <c r="H98" i="68"/>
  <c r="H99" i="68"/>
  <c r="H100" i="68"/>
  <c r="H101" i="68"/>
  <c r="H102" i="68"/>
  <c r="H103" i="68"/>
  <c r="H104" i="68"/>
  <c r="H105" i="68"/>
  <c r="H106" i="68"/>
  <c r="H107" i="68"/>
  <c r="H108" i="68"/>
  <c r="H109" i="68"/>
  <c r="H110" i="68"/>
  <c r="H111" i="68"/>
  <c r="H112" i="68"/>
  <c r="H113" i="68"/>
  <c r="H114" i="68"/>
  <c r="H115" i="68"/>
  <c r="H116" i="68"/>
  <c r="H117" i="68"/>
  <c r="H118" i="68"/>
  <c r="G47" i="68"/>
  <c r="G48" i="68"/>
  <c r="G49" i="68"/>
  <c r="G50" i="68"/>
  <c r="G51" i="68"/>
  <c r="G52" i="68"/>
  <c r="G53" i="68"/>
  <c r="G54" i="68"/>
  <c r="G55" i="68"/>
  <c r="G56" i="68"/>
  <c r="G57" i="68"/>
  <c r="G58" i="68"/>
  <c r="G59" i="68"/>
  <c r="G60" i="68"/>
  <c r="G61" i="68"/>
  <c r="G62" i="68"/>
  <c r="G63" i="68"/>
  <c r="G64" i="68"/>
  <c r="G65" i="68"/>
  <c r="G66" i="68"/>
  <c r="G67" i="68"/>
  <c r="G68" i="68"/>
  <c r="G69" i="68"/>
  <c r="G70" i="68"/>
  <c r="G71" i="68"/>
  <c r="G72" i="68"/>
  <c r="G73" i="68"/>
  <c r="G74" i="68"/>
  <c r="G75" i="68"/>
  <c r="G76" i="68"/>
  <c r="G77" i="68"/>
  <c r="G78" i="68"/>
  <c r="G79" i="68"/>
  <c r="G80" i="68"/>
  <c r="G81" i="68"/>
  <c r="G82" i="68"/>
  <c r="G83" i="68"/>
  <c r="G84" i="68"/>
  <c r="G85" i="68"/>
  <c r="G86" i="68"/>
  <c r="G87" i="68"/>
  <c r="G88" i="68"/>
  <c r="G89" i="68"/>
  <c r="G90" i="68"/>
  <c r="G91" i="68"/>
  <c r="G92" i="68"/>
  <c r="G93" i="68"/>
  <c r="G94" i="68"/>
  <c r="G95" i="68"/>
  <c r="G96" i="68"/>
  <c r="G97" i="68"/>
  <c r="G98" i="68"/>
  <c r="G99" i="68"/>
  <c r="G100" i="68"/>
  <c r="G101" i="68"/>
  <c r="G102" i="68"/>
  <c r="G103" i="68"/>
  <c r="G104" i="68"/>
  <c r="G105" i="68"/>
  <c r="G106" i="68"/>
  <c r="G107" i="68"/>
  <c r="G108" i="68"/>
  <c r="G109" i="68"/>
  <c r="G110" i="68"/>
  <c r="G111" i="68"/>
  <c r="G112" i="68"/>
  <c r="G113" i="68"/>
  <c r="G114" i="68"/>
  <c r="G115" i="68"/>
  <c r="G116" i="68"/>
  <c r="G117" i="68"/>
  <c r="G118" i="68"/>
  <c r="F47" i="68"/>
  <c r="F48" i="68"/>
  <c r="F49" i="68"/>
  <c r="F50" i="68"/>
  <c r="F51" i="68"/>
  <c r="F52" i="68"/>
  <c r="F53" i="68"/>
  <c r="F54" i="68"/>
  <c r="F55" i="68"/>
  <c r="F56" i="68"/>
  <c r="F57" i="68"/>
  <c r="F58" i="68"/>
  <c r="F59" i="68"/>
  <c r="F60" i="68"/>
  <c r="F61" i="68"/>
  <c r="F62" i="68"/>
  <c r="F63" i="68"/>
  <c r="F64" i="68"/>
  <c r="F65" i="68"/>
  <c r="F66" i="68"/>
  <c r="F67" i="68"/>
  <c r="F68" i="68"/>
  <c r="F69" i="68"/>
  <c r="F70" i="68"/>
  <c r="F71" i="68"/>
  <c r="F72" i="68"/>
  <c r="F73" i="68"/>
  <c r="F74" i="68"/>
  <c r="F75" i="68"/>
  <c r="F76" i="68"/>
  <c r="F77" i="68"/>
  <c r="F78" i="68"/>
  <c r="F79" i="68"/>
  <c r="F80" i="68"/>
  <c r="F81" i="68"/>
  <c r="F82" i="68"/>
  <c r="F83" i="68"/>
  <c r="F84" i="68"/>
  <c r="F85" i="68"/>
  <c r="F86" i="68"/>
  <c r="F87" i="68"/>
  <c r="F88" i="68"/>
  <c r="F89" i="68"/>
  <c r="F90" i="68"/>
  <c r="F91" i="68"/>
  <c r="F92" i="68"/>
  <c r="F93" i="68"/>
  <c r="F94" i="68"/>
  <c r="F95" i="68"/>
  <c r="F96" i="68"/>
  <c r="F97" i="68"/>
  <c r="F98" i="68"/>
  <c r="F99" i="68"/>
  <c r="F100" i="68"/>
  <c r="F101" i="68"/>
  <c r="F102" i="68"/>
  <c r="F103" i="68"/>
  <c r="F104" i="68"/>
  <c r="F105" i="68"/>
  <c r="F106" i="68"/>
  <c r="F107" i="68"/>
  <c r="F108" i="68"/>
  <c r="F109" i="68"/>
  <c r="F110" i="68"/>
  <c r="F111" i="68"/>
  <c r="F112" i="68"/>
  <c r="F113" i="68"/>
  <c r="F114" i="68"/>
  <c r="F115" i="68"/>
  <c r="F116" i="68"/>
  <c r="F117" i="68"/>
  <c r="F118" i="68"/>
  <c r="G46" i="68"/>
  <c r="H46" i="68"/>
  <c r="F46" i="68"/>
  <c r="W12" i="68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V12" i="68"/>
  <c r="V13" i="68"/>
  <c r="V14" i="68"/>
  <c r="V15" i="68"/>
  <c r="V16" i="68"/>
  <c r="V17" i="68"/>
  <c r="V18" i="68"/>
  <c r="V19" i="68"/>
  <c r="V20" i="68"/>
  <c r="V21" i="68"/>
  <c r="V22" i="68"/>
  <c r="V23" i="68"/>
  <c r="V24" i="68"/>
  <c r="V25" i="68"/>
  <c r="V26" i="68"/>
  <c r="V27" i="68"/>
  <c r="V28" i="68"/>
  <c r="V29" i="68"/>
  <c r="V30" i="68"/>
  <c r="V31" i="68"/>
  <c r="V32" i="68"/>
  <c r="V33" i="68"/>
  <c r="V34" i="68"/>
  <c r="V35" i="68"/>
  <c r="V36" i="68"/>
  <c r="V37" i="68"/>
  <c r="V38" i="68"/>
  <c r="V39" i="68"/>
  <c r="V40" i="68"/>
  <c r="V41" i="68"/>
  <c r="V42" i="68"/>
  <c r="U12" i="68"/>
  <c r="U13" i="68"/>
  <c r="U14" i="68"/>
  <c r="U15" i="68"/>
  <c r="U16" i="68"/>
  <c r="U17" i="68"/>
  <c r="U18" i="68"/>
  <c r="U19" i="68"/>
  <c r="U20" i="68"/>
  <c r="U21" i="68"/>
  <c r="U22" i="68"/>
  <c r="U23" i="68"/>
  <c r="U24" i="68"/>
  <c r="U25" i="68"/>
  <c r="U26" i="68"/>
  <c r="U27" i="68"/>
  <c r="U28" i="68"/>
  <c r="U29" i="68"/>
  <c r="U30" i="68"/>
  <c r="U31" i="68"/>
  <c r="U32" i="68"/>
  <c r="U33" i="68"/>
  <c r="U34" i="68"/>
  <c r="U35" i="68"/>
  <c r="U36" i="68"/>
  <c r="U37" i="68"/>
  <c r="U38" i="68"/>
  <c r="U39" i="68"/>
  <c r="U40" i="68"/>
  <c r="U41" i="68"/>
  <c r="U42" i="68"/>
  <c r="V11" i="68"/>
  <c r="W11" i="68"/>
  <c r="U11" i="68"/>
  <c r="R12" i="68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Q12" i="68"/>
  <c r="Q13" i="68"/>
  <c r="Q14" i="68"/>
  <c r="Q15" i="68"/>
  <c r="Q16" i="68"/>
  <c r="Q17" i="68"/>
  <c r="Q18" i="68"/>
  <c r="Q19" i="68"/>
  <c r="Q20" i="68"/>
  <c r="Q21" i="68"/>
  <c r="Q22" i="68"/>
  <c r="Q23" i="68"/>
  <c r="Q24" i="68"/>
  <c r="Q25" i="68"/>
  <c r="Q26" i="68"/>
  <c r="Q27" i="68"/>
  <c r="Q28" i="68"/>
  <c r="Q29" i="68"/>
  <c r="Q30" i="68"/>
  <c r="Q31" i="68"/>
  <c r="Q32" i="68"/>
  <c r="Q33" i="68"/>
  <c r="Q34" i="68"/>
  <c r="Q35" i="68"/>
  <c r="Q36" i="68"/>
  <c r="Q37" i="68"/>
  <c r="Q38" i="68"/>
  <c r="Q39" i="68"/>
  <c r="Q40" i="68"/>
  <c r="Q41" i="68"/>
  <c r="Q42" i="68"/>
  <c r="P12" i="68"/>
  <c r="P13" i="68"/>
  <c r="P14" i="68"/>
  <c r="P15" i="68"/>
  <c r="P16" i="68"/>
  <c r="P17" i="68"/>
  <c r="P18" i="68"/>
  <c r="P19" i="68"/>
  <c r="P20" i="68"/>
  <c r="P21" i="68"/>
  <c r="P22" i="68"/>
  <c r="P23" i="68"/>
  <c r="P24" i="68"/>
  <c r="P25" i="68"/>
  <c r="P26" i="68"/>
  <c r="P27" i="68"/>
  <c r="P28" i="68"/>
  <c r="P29" i="68"/>
  <c r="P30" i="68"/>
  <c r="P31" i="68"/>
  <c r="P32" i="68"/>
  <c r="P33" i="68"/>
  <c r="P34" i="68"/>
  <c r="P35" i="68"/>
  <c r="P36" i="68"/>
  <c r="P37" i="68"/>
  <c r="P38" i="68"/>
  <c r="P39" i="68"/>
  <c r="P40" i="68"/>
  <c r="P41" i="68"/>
  <c r="P42" i="68"/>
  <c r="Q11" i="68"/>
  <c r="R11" i="68"/>
  <c r="P11" i="68"/>
  <c r="M12" i="68"/>
  <c r="M13" i="68"/>
  <c r="M14" i="68"/>
  <c r="M15" i="68"/>
  <c r="M16" i="68"/>
  <c r="M17" i="68"/>
  <c r="M18" i="68"/>
  <c r="M19" i="68"/>
  <c r="M20" i="68"/>
  <c r="M21" i="68"/>
  <c r="M22" i="68"/>
  <c r="M23" i="68"/>
  <c r="M24" i="68"/>
  <c r="M25" i="68"/>
  <c r="M26" i="68"/>
  <c r="M27" i="68"/>
  <c r="M28" i="68"/>
  <c r="M29" i="68"/>
  <c r="M30" i="68"/>
  <c r="M31" i="68"/>
  <c r="M32" i="68"/>
  <c r="M33" i="68"/>
  <c r="M34" i="68"/>
  <c r="M35" i="68"/>
  <c r="M36" i="68"/>
  <c r="M37" i="68"/>
  <c r="M38" i="68"/>
  <c r="M39" i="68"/>
  <c r="M40" i="68"/>
  <c r="M41" i="68"/>
  <c r="M42" i="68"/>
  <c r="L12" i="68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K12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K26" i="68"/>
  <c r="K27" i="68"/>
  <c r="K28" i="68"/>
  <c r="K29" i="68"/>
  <c r="K30" i="68"/>
  <c r="K31" i="68"/>
  <c r="K32" i="68"/>
  <c r="K33" i="68"/>
  <c r="K34" i="68"/>
  <c r="K35" i="68"/>
  <c r="K36" i="68"/>
  <c r="K37" i="68"/>
  <c r="K38" i="68"/>
  <c r="K39" i="68"/>
  <c r="K40" i="68"/>
  <c r="K41" i="68"/>
  <c r="K42" i="68"/>
  <c r="L11" i="68"/>
  <c r="M11" i="68"/>
  <c r="K11" i="68"/>
  <c r="H12" i="68"/>
  <c r="H13" i="68"/>
  <c r="H14" i="68"/>
  <c r="H15" i="68"/>
  <c r="H16" i="68"/>
  <c r="H17" i="68"/>
  <c r="H18" i="68"/>
  <c r="H19" i="68"/>
  <c r="H20" i="68"/>
  <c r="H21" i="68"/>
  <c r="H22" i="68"/>
  <c r="H23" i="68"/>
  <c r="H24" i="68"/>
  <c r="H25" i="68"/>
  <c r="H26" i="68"/>
  <c r="H27" i="68"/>
  <c r="H28" i="68"/>
  <c r="H29" i="68"/>
  <c r="H30" i="68"/>
  <c r="H31" i="68"/>
  <c r="H32" i="68"/>
  <c r="H33" i="68"/>
  <c r="H34" i="68"/>
  <c r="H35" i="68"/>
  <c r="H36" i="68"/>
  <c r="H37" i="68"/>
  <c r="H38" i="68"/>
  <c r="H39" i="68"/>
  <c r="H40" i="68"/>
  <c r="H41" i="68"/>
  <c r="H42" i="68"/>
  <c r="G12" i="68"/>
  <c r="G13" i="68"/>
  <c r="G14" i="68"/>
  <c r="G15" i="68"/>
  <c r="G16" i="68"/>
  <c r="G17" i="68"/>
  <c r="G18" i="68"/>
  <c r="G19" i="68"/>
  <c r="G20" i="68"/>
  <c r="G21" i="68"/>
  <c r="G22" i="68"/>
  <c r="G23" i="68"/>
  <c r="G24" i="68"/>
  <c r="G25" i="68"/>
  <c r="G26" i="68"/>
  <c r="G27" i="68"/>
  <c r="G28" i="68"/>
  <c r="G29" i="68"/>
  <c r="G30" i="68"/>
  <c r="G31" i="68"/>
  <c r="G32" i="68"/>
  <c r="G33" i="68"/>
  <c r="G34" i="68"/>
  <c r="G35" i="68"/>
  <c r="G36" i="68"/>
  <c r="G37" i="68"/>
  <c r="G38" i="68"/>
  <c r="G39" i="68"/>
  <c r="G40" i="68"/>
  <c r="G41" i="68"/>
  <c r="G42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F30" i="68"/>
  <c r="F31" i="68"/>
  <c r="F32" i="68"/>
  <c r="F33" i="68"/>
  <c r="F34" i="68"/>
  <c r="F35" i="68"/>
  <c r="F36" i="68"/>
  <c r="F37" i="68"/>
  <c r="F38" i="68"/>
  <c r="F39" i="68"/>
  <c r="F40" i="68"/>
  <c r="F41" i="68"/>
  <c r="F42" i="68"/>
  <c r="G11" i="68"/>
  <c r="H11" i="68"/>
  <c r="F11" i="68"/>
  <c r="W47" i="84"/>
  <c r="W48" i="84"/>
  <c r="W49" i="84"/>
  <c r="W50" i="84"/>
  <c r="W51" i="84"/>
  <c r="W52" i="84"/>
  <c r="W53" i="84"/>
  <c r="W54" i="84"/>
  <c r="W55" i="84"/>
  <c r="W56" i="84"/>
  <c r="W57" i="84"/>
  <c r="W58" i="84"/>
  <c r="W59" i="84"/>
  <c r="W60" i="84"/>
  <c r="W61" i="84"/>
  <c r="W62" i="84"/>
  <c r="W63" i="84"/>
  <c r="W64" i="84"/>
  <c r="W65" i="84"/>
  <c r="W66" i="84"/>
  <c r="W67" i="84"/>
  <c r="W68" i="84"/>
  <c r="W69" i="84"/>
  <c r="W70" i="84"/>
  <c r="W71" i="84"/>
  <c r="W72" i="84"/>
  <c r="W73" i="84"/>
  <c r="W74" i="84"/>
  <c r="W75" i="84"/>
  <c r="W76" i="84"/>
  <c r="W77" i="84"/>
  <c r="W78" i="84"/>
  <c r="W79" i="84"/>
  <c r="W80" i="84"/>
  <c r="W81" i="84"/>
  <c r="W82" i="84"/>
  <c r="W83" i="84"/>
  <c r="W84" i="84"/>
  <c r="W85" i="84"/>
  <c r="W86" i="84"/>
  <c r="W87" i="84"/>
  <c r="W88" i="84"/>
  <c r="W89" i="84"/>
  <c r="W90" i="84"/>
  <c r="W91" i="84"/>
  <c r="W92" i="84"/>
  <c r="W93" i="84"/>
  <c r="W94" i="84"/>
  <c r="W95" i="84"/>
  <c r="W96" i="84"/>
  <c r="W97" i="84"/>
  <c r="W98" i="84"/>
  <c r="W99" i="84"/>
  <c r="W100" i="84"/>
  <c r="W101" i="84"/>
  <c r="W102" i="84"/>
  <c r="W103" i="84"/>
  <c r="W104" i="84"/>
  <c r="W105" i="84"/>
  <c r="W106" i="84"/>
  <c r="W107" i="84"/>
  <c r="W108" i="84"/>
  <c r="W109" i="84"/>
  <c r="W110" i="84"/>
  <c r="W111" i="84"/>
  <c r="W112" i="84"/>
  <c r="W113" i="84"/>
  <c r="W114" i="84"/>
  <c r="W115" i="84"/>
  <c r="W116" i="84"/>
  <c r="W117" i="84"/>
  <c r="W118" i="84"/>
  <c r="V47" i="84"/>
  <c r="V48" i="84"/>
  <c r="V49" i="84"/>
  <c r="V50" i="84"/>
  <c r="V51" i="84"/>
  <c r="V52" i="84"/>
  <c r="V53" i="84"/>
  <c r="V54" i="84"/>
  <c r="V55" i="84"/>
  <c r="V56" i="84"/>
  <c r="V57" i="84"/>
  <c r="V58" i="84"/>
  <c r="V59" i="84"/>
  <c r="V60" i="84"/>
  <c r="V61" i="84"/>
  <c r="V62" i="84"/>
  <c r="V63" i="84"/>
  <c r="V64" i="84"/>
  <c r="V65" i="84"/>
  <c r="V66" i="84"/>
  <c r="V67" i="84"/>
  <c r="V68" i="84"/>
  <c r="V69" i="84"/>
  <c r="V70" i="84"/>
  <c r="V71" i="84"/>
  <c r="V72" i="84"/>
  <c r="V73" i="84"/>
  <c r="V74" i="84"/>
  <c r="V75" i="84"/>
  <c r="V76" i="84"/>
  <c r="V77" i="84"/>
  <c r="V78" i="84"/>
  <c r="V79" i="84"/>
  <c r="V80" i="84"/>
  <c r="V81" i="84"/>
  <c r="V82" i="84"/>
  <c r="V83" i="84"/>
  <c r="V84" i="84"/>
  <c r="V85" i="84"/>
  <c r="V86" i="84"/>
  <c r="V87" i="84"/>
  <c r="V88" i="84"/>
  <c r="V89" i="84"/>
  <c r="V90" i="84"/>
  <c r="V91" i="84"/>
  <c r="V92" i="84"/>
  <c r="V93" i="84"/>
  <c r="V94" i="84"/>
  <c r="V95" i="84"/>
  <c r="V96" i="84"/>
  <c r="V97" i="84"/>
  <c r="V98" i="84"/>
  <c r="V99" i="84"/>
  <c r="V100" i="84"/>
  <c r="V101" i="84"/>
  <c r="V102" i="84"/>
  <c r="V103" i="84"/>
  <c r="V104" i="84"/>
  <c r="V105" i="84"/>
  <c r="V106" i="84"/>
  <c r="V107" i="84"/>
  <c r="V108" i="84"/>
  <c r="V109" i="84"/>
  <c r="V110" i="84"/>
  <c r="V111" i="84"/>
  <c r="V112" i="84"/>
  <c r="V113" i="84"/>
  <c r="V114" i="84"/>
  <c r="V115" i="84"/>
  <c r="V116" i="84"/>
  <c r="V117" i="84"/>
  <c r="V118" i="84"/>
  <c r="U47" i="84"/>
  <c r="U48" i="84"/>
  <c r="U49" i="84"/>
  <c r="U50" i="84"/>
  <c r="U51" i="84"/>
  <c r="U52" i="84"/>
  <c r="U53" i="84"/>
  <c r="U54" i="84"/>
  <c r="U55" i="84"/>
  <c r="U56" i="84"/>
  <c r="U57" i="84"/>
  <c r="U58" i="84"/>
  <c r="U59" i="84"/>
  <c r="U60" i="84"/>
  <c r="U61" i="84"/>
  <c r="U62" i="84"/>
  <c r="U63" i="84"/>
  <c r="U64" i="84"/>
  <c r="U65" i="84"/>
  <c r="U66" i="84"/>
  <c r="U67" i="84"/>
  <c r="U68" i="84"/>
  <c r="U69" i="84"/>
  <c r="U70" i="84"/>
  <c r="U71" i="84"/>
  <c r="U72" i="84"/>
  <c r="U73" i="84"/>
  <c r="U74" i="84"/>
  <c r="U75" i="84"/>
  <c r="U76" i="84"/>
  <c r="U77" i="84"/>
  <c r="U78" i="84"/>
  <c r="U79" i="84"/>
  <c r="U80" i="84"/>
  <c r="U81" i="84"/>
  <c r="U82" i="84"/>
  <c r="U83" i="84"/>
  <c r="U84" i="84"/>
  <c r="U85" i="84"/>
  <c r="U86" i="84"/>
  <c r="U87" i="84"/>
  <c r="U88" i="84"/>
  <c r="U89" i="84"/>
  <c r="U90" i="84"/>
  <c r="U91" i="84"/>
  <c r="U92" i="84"/>
  <c r="U93" i="84"/>
  <c r="U94" i="84"/>
  <c r="U95" i="84"/>
  <c r="U96" i="84"/>
  <c r="U97" i="84"/>
  <c r="U98" i="84"/>
  <c r="U99" i="84"/>
  <c r="U100" i="84"/>
  <c r="U101" i="84"/>
  <c r="U102" i="84"/>
  <c r="U103" i="84"/>
  <c r="U104" i="84"/>
  <c r="U105" i="84"/>
  <c r="U106" i="84"/>
  <c r="U107" i="84"/>
  <c r="U108" i="84"/>
  <c r="U109" i="84"/>
  <c r="U110" i="84"/>
  <c r="U111" i="84"/>
  <c r="U112" i="84"/>
  <c r="U113" i="84"/>
  <c r="U114" i="84"/>
  <c r="U115" i="84"/>
  <c r="U116" i="84"/>
  <c r="U117" i="84"/>
  <c r="U118" i="84"/>
  <c r="U119" i="84"/>
  <c r="U120" i="84"/>
  <c r="U121" i="84"/>
  <c r="U122" i="84"/>
  <c r="U123" i="84"/>
  <c r="U124" i="84"/>
  <c r="U125" i="84"/>
  <c r="U126" i="84"/>
  <c r="V46" i="84"/>
  <c r="W46" i="84"/>
  <c r="U46" i="84"/>
  <c r="R47" i="84"/>
  <c r="R48" i="84"/>
  <c r="R49" i="84"/>
  <c r="R50" i="84"/>
  <c r="R51" i="84"/>
  <c r="R52" i="84"/>
  <c r="R53" i="84"/>
  <c r="R54" i="84"/>
  <c r="R55" i="84"/>
  <c r="R56" i="84"/>
  <c r="R57" i="84"/>
  <c r="R58" i="84"/>
  <c r="R59" i="84"/>
  <c r="R60" i="84"/>
  <c r="R61" i="84"/>
  <c r="R62" i="84"/>
  <c r="R63" i="84"/>
  <c r="R64" i="84"/>
  <c r="R65" i="84"/>
  <c r="R66" i="84"/>
  <c r="R67" i="84"/>
  <c r="R68" i="84"/>
  <c r="R69" i="84"/>
  <c r="R70" i="84"/>
  <c r="R71" i="84"/>
  <c r="R72" i="84"/>
  <c r="R73" i="84"/>
  <c r="R74" i="84"/>
  <c r="R75" i="84"/>
  <c r="R76" i="84"/>
  <c r="R77" i="84"/>
  <c r="R78" i="84"/>
  <c r="R79" i="84"/>
  <c r="R80" i="84"/>
  <c r="R81" i="84"/>
  <c r="R82" i="84"/>
  <c r="R83" i="84"/>
  <c r="R84" i="84"/>
  <c r="R85" i="84"/>
  <c r="R86" i="84"/>
  <c r="R87" i="84"/>
  <c r="R88" i="84"/>
  <c r="R89" i="84"/>
  <c r="R90" i="84"/>
  <c r="R91" i="84"/>
  <c r="R92" i="84"/>
  <c r="R93" i="84"/>
  <c r="R94" i="84"/>
  <c r="R95" i="84"/>
  <c r="R96" i="84"/>
  <c r="R97" i="84"/>
  <c r="R98" i="84"/>
  <c r="R99" i="84"/>
  <c r="R100" i="84"/>
  <c r="R101" i="84"/>
  <c r="R102" i="84"/>
  <c r="R103" i="84"/>
  <c r="R104" i="84"/>
  <c r="R105" i="84"/>
  <c r="R106" i="84"/>
  <c r="R107" i="84"/>
  <c r="R108" i="84"/>
  <c r="R109" i="84"/>
  <c r="R110" i="84"/>
  <c r="R111" i="84"/>
  <c r="R112" i="84"/>
  <c r="R113" i="84"/>
  <c r="R114" i="84"/>
  <c r="R115" i="84"/>
  <c r="R116" i="84"/>
  <c r="R117" i="84"/>
  <c r="R118" i="84"/>
  <c r="R119" i="84"/>
  <c r="R120" i="84"/>
  <c r="R121" i="84"/>
  <c r="R122" i="84"/>
  <c r="R123" i="84"/>
  <c r="R124" i="84"/>
  <c r="R125" i="84"/>
  <c r="R126" i="84"/>
  <c r="Q47" i="84"/>
  <c r="Q48" i="84"/>
  <c r="Q49" i="84"/>
  <c r="Q50" i="84"/>
  <c r="Q51" i="84"/>
  <c r="Q52" i="84"/>
  <c r="Q53" i="84"/>
  <c r="Q54" i="84"/>
  <c r="Q55" i="84"/>
  <c r="Q56" i="84"/>
  <c r="Q57" i="84"/>
  <c r="Q58" i="84"/>
  <c r="Q59" i="84"/>
  <c r="Q60" i="84"/>
  <c r="Q61" i="84"/>
  <c r="Q62" i="84"/>
  <c r="Q63" i="84"/>
  <c r="Q64" i="84"/>
  <c r="Q65" i="84"/>
  <c r="Q66" i="84"/>
  <c r="Q67" i="84"/>
  <c r="Q68" i="84"/>
  <c r="Q69" i="84"/>
  <c r="Q70" i="84"/>
  <c r="Q71" i="84"/>
  <c r="Q72" i="84"/>
  <c r="Q73" i="84"/>
  <c r="Q74" i="84"/>
  <c r="Q75" i="84"/>
  <c r="Q76" i="84"/>
  <c r="Q77" i="84"/>
  <c r="Q78" i="84"/>
  <c r="Q79" i="84"/>
  <c r="Q80" i="84"/>
  <c r="Q81" i="84"/>
  <c r="Q82" i="84"/>
  <c r="Q83" i="84"/>
  <c r="Q84" i="84"/>
  <c r="Q85" i="84"/>
  <c r="Q86" i="84"/>
  <c r="Q87" i="84"/>
  <c r="Q88" i="84"/>
  <c r="Q89" i="84"/>
  <c r="Q90" i="84"/>
  <c r="Q91" i="84"/>
  <c r="Q92" i="84"/>
  <c r="Q93" i="84"/>
  <c r="Q94" i="84"/>
  <c r="Q95" i="84"/>
  <c r="Q96" i="84"/>
  <c r="Q97" i="84"/>
  <c r="Q98" i="84"/>
  <c r="Q99" i="84"/>
  <c r="Q100" i="84"/>
  <c r="Q101" i="84"/>
  <c r="Q102" i="84"/>
  <c r="Q103" i="84"/>
  <c r="Q104" i="84"/>
  <c r="Q105" i="84"/>
  <c r="Q106" i="84"/>
  <c r="Q107" i="84"/>
  <c r="Q108" i="84"/>
  <c r="Q109" i="84"/>
  <c r="Q110" i="84"/>
  <c r="Q111" i="84"/>
  <c r="Q112" i="84"/>
  <c r="Q113" i="84"/>
  <c r="Q114" i="84"/>
  <c r="Q115" i="84"/>
  <c r="Q116" i="84"/>
  <c r="Q117" i="84"/>
  <c r="Q118" i="84"/>
  <c r="Q119" i="84"/>
  <c r="Q120" i="84"/>
  <c r="Q121" i="84"/>
  <c r="Q122" i="84"/>
  <c r="Q123" i="84"/>
  <c r="Q124" i="84"/>
  <c r="Q125" i="84"/>
  <c r="Q126" i="84"/>
  <c r="P47" i="84"/>
  <c r="P48" i="84"/>
  <c r="P49" i="84"/>
  <c r="P50" i="84"/>
  <c r="P51" i="84"/>
  <c r="P52" i="84"/>
  <c r="P53" i="84"/>
  <c r="P54" i="84"/>
  <c r="P55" i="84"/>
  <c r="P56" i="84"/>
  <c r="P57" i="84"/>
  <c r="P58" i="84"/>
  <c r="P59" i="84"/>
  <c r="P60" i="84"/>
  <c r="P61" i="84"/>
  <c r="P62" i="84"/>
  <c r="P63" i="84"/>
  <c r="P64" i="84"/>
  <c r="P65" i="84"/>
  <c r="P66" i="84"/>
  <c r="P67" i="84"/>
  <c r="P68" i="84"/>
  <c r="P69" i="84"/>
  <c r="P70" i="84"/>
  <c r="P71" i="84"/>
  <c r="P72" i="84"/>
  <c r="P73" i="84"/>
  <c r="P74" i="84"/>
  <c r="P75" i="84"/>
  <c r="P76" i="84"/>
  <c r="P77" i="84"/>
  <c r="P78" i="84"/>
  <c r="P79" i="84"/>
  <c r="P80" i="84"/>
  <c r="P81" i="84"/>
  <c r="P82" i="84"/>
  <c r="P83" i="84"/>
  <c r="P84" i="84"/>
  <c r="P85" i="84"/>
  <c r="P86" i="84"/>
  <c r="P87" i="84"/>
  <c r="P88" i="84"/>
  <c r="P89" i="84"/>
  <c r="P90" i="84"/>
  <c r="P91" i="84"/>
  <c r="P92" i="84"/>
  <c r="P93" i="84"/>
  <c r="P94" i="84"/>
  <c r="P95" i="84"/>
  <c r="P96" i="84"/>
  <c r="P97" i="84"/>
  <c r="P98" i="84"/>
  <c r="P99" i="84"/>
  <c r="P100" i="84"/>
  <c r="P101" i="84"/>
  <c r="P102" i="84"/>
  <c r="P103" i="84"/>
  <c r="P104" i="84"/>
  <c r="P105" i="84"/>
  <c r="P106" i="84"/>
  <c r="P107" i="84"/>
  <c r="P108" i="84"/>
  <c r="P109" i="84"/>
  <c r="P110" i="84"/>
  <c r="P111" i="84"/>
  <c r="P112" i="84"/>
  <c r="P113" i="84"/>
  <c r="P114" i="84"/>
  <c r="P115" i="84"/>
  <c r="P116" i="84"/>
  <c r="P117" i="84"/>
  <c r="P118" i="84"/>
  <c r="Q46" i="84"/>
  <c r="R46" i="84"/>
  <c r="P46" i="84"/>
  <c r="M47" i="84"/>
  <c r="M48" i="84"/>
  <c r="M49" i="84"/>
  <c r="M50" i="84"/>
  <c r="M51" i="84"/>
  <c r="M52" i="84"/>
  <c r="M53" i="84"/>
  <c r="M54" i="84"/>
  <c r="M55" i="84"/>
  <c r="M56" i="84"/>
  <c r="M57" i="84"/>
  <c r="M58" i="84"/>
  <c r="M59" i="84"/>
  <c r="M60" i="84"/>
  <c r="M61" i="84"/>
  <c r="M62" i="84"/>
  <c r="M63" i="84"/>
  <c r="M64" i="84"/>
  <c r="M65" i="84"/>
  <c r="M66" i="84"/>
  <c r="M67" i="84"/>
  <c r="M68" i="84"/>
  <c r="M69" i="84"/>
  <c r="M70" i="84"/>
  <c r="M71" i="84"/>
  <c r="M72" i="84"/>
  <c r="M73" i="84"/>
  <c r="M74" i="84"/>
  <c r="M75" i="84"/>
  <c r="M76" i="84"/>
  <c r="M77" i="84"/>
  <c r="M78" i="84"/>
  <c r="M79" i="84"/>
  <c r="M80" i="84"/>
  <c r="M81" i="84"/>
  <c r="M82" i="84"/>
  <c r="M83" i="84"/>
  <c r="M84" i="84"/>
  <c r="M85" i="84"/>
  <c r="M86" i="84"/>
  <c r="M87" i="84"/>
  <c r="M88" i="84"/>
  <c r="M89" i="84"/>
  <c r="M90" i="84"/>
  <c r="M91" i="84"/>
  <c r="M92" i="84"/>
  <c r="M93" i="84"/>
  <c r="M94" i="84"/>
  <c r="M95" i="84"/>
  <c r="M96" i="84"/>
  <c r="M97" i="84"/>
  <c r="M98" i="84"/>
  <c r="M99" i="84"/>
  <c r="M100" i="84"/>
  <c r="M101" i="84"/>
  <c r="M102" i="84"/>
  <c r="M103" i="84"/>
  <c r="M104" i="84"/>
  <c r="M105" i="84"/>
  <c r="M106" i="84"/>
  <c r="M107" i="84"/>
  <c r="M108" i="84"/>
  <c r="M109" i="84"/>
  <c r="M110" i="84"/>
  <c r="M111" i="84"/>
  <c r="M112" i="84"/>
  <c r="M113" i="84"/>
  <c r="M114" i="84"/>
  <c r="M115" i="84"/>
  <c r="M116" i="84"/>
  <c r="M117" i="84"/>
  <c r="M118" i="84"/>
  <c r="M119" i="84"/>
  <c r="M120" i="84"/>
  <c r="M121" i="84"/>
  <c r="M122" i="84"/>
  <c r="M123" i="84"/>
  <c r="M124" i="84"/>
  <c r="M125" i="84"/>
  <c r="M126" i="84"/>
  <c r="L47" i="84"/>
  <c r="L48" i="84"/>
  <c r="L49" i="84"/>
  <c r="L50" i="84"/>
  <c r="L51" i="84"/>
  <c r="L52" i="84"/>
  <c r="L53" i="84"/>
  <c r="L54" i="84"/>
  <c r="L55" i="84"/>
  <c r="L56" i="84"/>
  <c r="L57" i="84"/>
  <c r="L58" i="84"/>
  <c r="L59" i="84"/>
  <c r="L60" i="84"/>
  <c r="L61" i="84"/>
  <c r="L62" i="84"/>
  <c r="L63" i="84"/>
  <c r="L64" i="84"/>
  <c r="L65" i="84"/>
  <c r="L66" i="84"/>
  <c r="L67" i="84"/>
  <c r="L68" i="84"/>
  <c r="L69" i="84"/>
  <c r="L70" i="84"/>
  <c r="L71" i="84"/>
  <c r="L72" i="84"/>
  <c r="L73" i="84"/>
  <c r="L74" i="84"/>
  <c r="L75" i="84"/>
  <c r="L76" i="84"/>
  <c r="L77" i="84"/>
  <c r="L78" i="84"/>
  <c r="L79" i="84"/>
  <c r="L80" i="84"/>
  <c r="L81" i="84"/>
  <c r="L82" i="84"/>
  <c r="L83" i="84"/>
  <c r="L84" i="84"/>
  <c r="L85" i="84"/>
  <c r="L86" i="84"/>
  <c r="L87" i="84"/>
  <c r="L88" i="84"/>
  <c r="L89" i="84"/>
  <c r="L90" i="84"/>
  <c r="L91" i="84"/>
  <c r="L92" i="84"/>
  <c r="L93" i="84"/>
  <c r="L94" i="84"/>
  <c r="L95" i="84"/>
  <c r="L96" i="84"/>
  <c r="L97" i="84"/>
  <c r="L98" i="84"/>
  <c r="L99" i="84"/>
  <c r="L100" i="84"/>
  <c r="L101" i="84"/>
  <c r="L102" i="84"/>
  <c r="L103" i="84"/>
  <c r="L104" i="84"/>
  <c r="L105" i="84"/>
  <c r="L106" i="84"/>
  <c r="L107" i="84"/>
  <c r="L108" i="84"/>
  <c r="L109" i="84"/>
  <c r="L110" i="84"/>
  <c r="L111" i="84"/>
  <c r="L112" i="84"/>
  <c r="L113" i="84"/>
  <c r="L114" i="84"/>
  <c r="L115" i="84"/>
  <c r="L116" i="84"/>
  <c r="L117" i="84"/>
  <c r="L118" i="84"/>
  <c r="K47" i="84"/>
  <c r="K48" i="84"/>
  <c r="K49" i="84"/>
  <c r="K50" i="84"/>
  <c r="K51" i="84"/>
  <c r="K52" i="84"/>
  <c r="K53" i="84"/>
  <c r="K54" i="84"/>
  <c r="K55" i="84"/>
  <c r="K56" i="84"/>
  <c r="K57" i="84"/>
  <c r="K58" i="84"/>
  <c r="K59" i="84"/>
  <c r="K60" i="84"/>
  <c r="K61" i="84"/>
  <c r="K62" i="84"/>
  <c r="K63" i="84"/>
  <c r="K64" i="84"/>
  <c r="K65" i="84"/>
  <c r="K66" i="84"/>
  <c r="K67" i="84"/>
  <c r="K68" i="84"/>
  <c r="K69" i="84"/>
  <c r="K70" i="84"/>
  <c r="K71" i="84"/>
  <c r="K72" i="84"/>
  <c r="K73" i="84"/>
  <c r="K74" i="84"/>
  <c r="K75" i="84"/>
  <c r="K76" i="84"/>
  <c r="K77" i="84"/>
  <c r="K78" i="84"/>
  <c r="K79" i="84"/>
  <c r="K80" i="84"/>
  <c r="K81" i="84"/>
  <c r="K82" i="84"/>
  <c r="K83" i="84"/>
  <c r="K84" i="84"/>
  <c r="K85" i="84"/>
  <c r="K86" i="84"/>
  <c r="K87" i="84"/>
  <c r="K88" i="84"/>
  <c r="K89" i="84"/>
  <c r="K90" i="84"/>
  <c r="K91" i="84"/>
  <c r="K92" i="84"/>
  <c r="K93" i="84"/>
  <c r="K94" i="84"/>
  <c r="K95" i="84"/>
  <c r="K96" i="84"/>
  <c r="K97" i="84"/>
  <c r="K98" i="84"/>
  <c r="K99" i="84"/>
  <c r="K100" i="84"/>
  <c r="K101" i="84"/>
  <c r="K102" i="84"/>
  <c r="K103" i="84"/>
  <c r="K104" i="84"/>
  <c r="K105" i="84"/>
  <c r="K106" i="84"/>
  <c r="K107" i="84"/>
  <c r="K108" i="84"/>
  <c r="K109" i="84"/>
  <c r="K110" i="84"/>
  <c r="K111" i="84"/>
  <c r="K112" i="84"/>
  <c r="K113" i="84"/>
  <c r="K114" i="84"/>
  <c r="K115" i="84"/>
  <c r="K116" i="84"/>
  <c r="K117" i="84"/>
  <c r="K118" i="84"/>
  <c r="L46" i="84"/>
  <c r="M46" i="84"/>
  <c r="K46" i="84"/>
  <c r="H47" i="84"/>
  <c r="H48" i="84"/>
  <c r="H49" i="84"/>
  <c r="H50" i="84"/>
  <c r="H51" i="84"/>
  <c r="H52" i="84"/>
  <c r="H53" i="84"/>
  <c r="H54" i="84"/>
  <c r="H55" i="84"/>
  <c r="H56" i="84"/>
  <c r="H57" i="84"/>
  <c r="H58" i="84"/>
  <c r="H59" i="84"/>
  <c r="H60" i="84"/>
  <c r="H61" i="84"/>
  <c r="H62" i="84"/>
  <c r="H63" i="84"/>
  <c r="H64" i="84"/>
  <c r="H65" i="84"/>
  <c r="H66" i="84"/>
  <c r="H67" i="84"/>
  <c r="H68" i="84"/>
  <c r="H69" i="84"/>
  <c r="H70" i="84"/>
  <c r="H71" i="84"/>
  <c r="H72" i="84"/>
  <c r="H73" i="84"/>
  <c r="H74" i="84"/>
  <c r="H75" i="84"/>
  <c r="H76" i="84"/>
  <c r="H77" i="84"/>
  <c r="H78" i="84"/>
  <c r="H79" i="84"/>
  <c r="H80" i="84"/>
  <c r="H81" i="84"/>
  <c r="H82" i="84"/>
  <c r="H83" i="84"/>
  <c r="H84" i="84"/>
  <c r="H85" i="84"/>
  <c r="H86" i="84"/>
  <c r="H87" i="84"/>
  <c r="H88" i="84"/>
  <c r="H89" i="84"/>
  <c r="H90" i="84"/>
  <c r="H91" i="84"/>
  <c r="H92" i="84"/>
  <c r="H93" i="84"/>
  <c r="H94" i="84"/>
  <c r="H95" i="84"/>
  <c r="H96" i="84"/>
  <c r="H97" i="84"/>
  <c r="H98" i="84"/>
  <c r="H99" i="84"/>
  <c r="H100" i="84"/>
  <c r="H101" i="84"/>
  <c r="H102" i="84"/>
  <c r="H103" i="84"/>
  <c r="H104" i="84"/>
  <c r="H105" i="84"/>
  <c r="H106" i="84"/>
  <c r="H107" i="84"/>
  <c r="H108" i="84"/>
  <c r="H109" i="84"/>
  <c r="H110" i="84"/>
  <c r="H111" i="84"/>
  <c r="H112" i="84"/>
  <c r="H113" i="84"/>
  <c r="H114" i="84"/>
  <c r="H115" i="84"/>
  <c r="H116" i="84"/>
  <c r="H117" i="84"/>
  <c r="H118" i="84"/>
  <c r="G47" i="84"/>
  <c r="G48" i="84"/>
  <c r="G49" i="84"/>
  <c r="G50" i="84"/>
  <c r="G51" i="84"/>
  <c r="G52" i="84"/>
  <c r="G53" i="84"/>
  <c r="G54" i="84"/>
  <c r="G55" i="84"/>
  <c r="G56" i="84"/>
  <c r="G57" i="84"/>
  <c r="G58" i="84"/>
  <c r="G59" i="84"/>
  <c r="G60" i="84"/>
  <c r="G61" i="84"/>
  <c r="G62" i="84"/>
  <c r="G63" i="84"/>
  <c r="G64" i="84"/>
  <c r="G65" i="84"/>
  <c r="G66" i="84"/>
  <c r="G67" i="84"/>
  <c r="G68" i="84"/>
  <c r="G69" i="84"/>
  <c r="G70" i="84"/>
  <c r="G71" i="84"/>
  <c r="G72" i="84"/>
  <c r="G73" i="84"/>
  <c r="G74" i="84"/>
  <c r="G75" i="84"/>
  <c r="G76" i="84"/>
  <c r="G77" i="84"/>
  <c r="G78" i="84"/>
  <c r="G79" i="84"/>
  <c r="G80" i="84"/>
  <c r="G81" i="84"/>
  <c r="G82" i="84"/>
  <c r="G83" i="84"/>
  <c r="G84" i="84"/>
  <c r="G85" i="84"/>
  <c r="G86" i="84"/>
  <c r="G87" i="84"/>
  <c r="G88" i="84"/>
  <c r="G89" i="84"/>
  <c r="G90" i="84"/>
  <c r="G91" i="84"/>
  <c r="G92" i="84"/>
  <c r="G93" i="84"/>
  <c r="G94" i="84"/>
  <c r="G95" i="84"/>
  <c r="G96" i="84"/>
  <c r="G97" i="84"/>
  <c r="G98" i="84"/>
  <c r="G99" i="84"/>
  <c r="G100" i="84"/>
  <c r="G101" i="84"/>
  <c r="G102" i="84"/>
  <c r="G103" i="84"/>
  <c r="G104" i="84"/>
  <c r="G105" i="84"/>
  <c r="G106" i="84"/>
  <c r="G107" i="84"/>
  <c r="G108" i="84"/>
  <c r="G109" i="84"/>
  <c r="G110" i="84"/>
  <c r="G111" i="84"/>
  <c r="G112" i="84"/>
  <c r="G113" i="84"/>
  <c r="G114" i="84"/>
  <c r="G115" i="84"/>
  <c r="G116" i="84"/>
  <c r="G117" i="84"/>
  <c r="G118" i="84"/>
  <c r="F47" i="84"/>
  <c r="F48" i="84"/>
  <c r="F49" i="84"/>
  <c r="F50" i="84"/>
  <c r="F51" i="84"/>
  <c r="F52" i="84"/>
  <c r="F53" i="84"/>
  <c r="F54" i="84"/>
  <c r="F55" i="84"/>
  <c r="F56" i="84"/>
  <c r="F57" i="84"/>
  <c r="F58" i="84"/>
  <c r="F59" i="84"/>
  <c r="F60" i="84"/>
  <c r="F61" i="84"/>
  <c r="F62" i="84"/>
  <c r="F63" i="84"/>
  <c r="F64" i="84"/>
  <c r="F65" i="84"/>
  <c r="F66" i="84"/>
  <c r="F67" i="84"/>
  <c r="F68" i="84"/>
  <c r="F69" i="84"/>
  <c r="F70" i="84"/>
  <c r="F71" i="84"/>
  <c r="F72" i="84"/>
  <c r="F73" i="84"/>
  <c r="F74" i="84"/>
  <c r="F75" i="84"/>
  <c r="F76" i="84"/>
  <c r="F77" i="84"/>
  <c r="F78" i="84"/>
  <c r="F79" i="84"/>
  <c r="F80" i="84"/>
  <c r="F81" i="84"/>
  <c r="F82" i="84"/>
  <c r="F83" i="84"/>
  <c r="F84" i="84"/>
  <c r="F85" i="84"/>
  <c r="F86" i="84"/>
  <c r="F87" i="84"/>
  <c r="F88" i="84"/>
  <c r="F89" i="84"/>
  <c r="F90" i="84"/>
  <c r="F91" i="84"/>
  <c r="F92" i="84"/>
  <c r="F93" i="84"/>
  <c r="F94" i="84"/>
  <c r="F95" i="84"/>
  <c r="F96" i="84"/>
  <c r="F97" i="84"/>
  <c r="F98" i="84"/>
  <c r="F99" i="84"/>
  <c r="F100" i="84"/>
  <c r="F101" i="84"/>
  <c r="F102" i="84"/>
  <c r="F103" i="84"/>
  <c r="F104" i="84"/>
  <c r="F105" i="84"/>
  <c r="F106" i="84"/>
  <c r="F107" i="84"/>
  <c r="F108" i="84"/>
  <c r="F109" i="84"/>
  <c r="F110" i="84"/>
  <c r="F111" i="84"/>
  <c r="F112" i="84"/>
  <c r="F113" i="84"/>
  <c r="F114" i="84"/>
  <c r="F115" i="84"/>
  <c r="F116" i="84"/>
  <c r="F117" i="84"/>
  <c r="F118" i="84"/>
  <c r="G46" i="84"/>
  <c r="H46" i="84"/>
  <c r="F46" i="84"/>
  <c r="W12" i="84"/>
  <c r="W13" i="84"/>
  <c r="W14" i="84"/>
  <c r="W15" i="84"/>
  <c r="W16" i="84"/>
  <c r="W17" i="84"/>
  <c r="W18" i="84"/>
  <c r="W19" i="84"/>
  <c r="W20" i="84"/>
  <c r="W21" i="84"/>
  <c r="W22" i="84"/>
  <c r="W23" i="84"/>
  <c r="W24" i="84"/>
  <c r="W25" i="84"/>
  <c r="W26" i="84"/>
  <c r="W27" i="84"/>
  <c r="W28" i="84"/>
  <c r="W29" i="84"/>
  <c r="W30" i="84"/>
  <c r="W31" i="84"/>
  <c r="W32" i="84"/>
  <c r="W33" i="84"/>
  <c r="W34" i="84"/>
  <c r="W35" i="84"/>
  <c r="W36" i="84"/>
  <c r="W37" i="84"/>
  <c r="W38" i="84"/>
  <c r="W39" i="84"/>
  <c r="W40" i="84"/>
  <c r="W41" i="84"/>
  <c r="W42" i="84"/>
  <c r="V12" i="84"/>
  <c r="V13" i="84"/>
  <c r="V14" i="84"/>
  <c r="V15" i="84"/>
  <c r="V16" i="84"/>
  <c r="V17" i="84"/>
  <c r="V18" i="84"/>
  <c r="V19" i="84"/>
  <c r="V20" i="84"/>
  <c r="V21" i="84"/>
  <c r="V22" i="84"/>
  <c r="V23" i="84"/>
  <c r="V24" i="84"/>
  <c r="V25" i="84"/>
  <c r="V26" i="84"/>
  <c r="V27" i="84"/>
  <c r="V28" i="84"/>
  <c r="V29" i="84"/>
  <c r="V30" i="84"/>
  <c r="V31" i="84"/>
  <c r="V32" i="84"/>
  <c r="V33" i="84"/>
  <c r="V34" i="84"/>
  <c r="V35" i="84"/>
  <c r="V36" i="84"/>
  <c r="V37" i="84"/>
  <c r="V38" i="84"/>
  <c r="V39" i="84"/>
  <c r="V40" i="84"/>
  <c r="V41" i="84"/>
  <c r="V42" i="84"/>
  <c r="U12" i="84"/>
  <c r="U13" i="84"/>
  <c r="U14" i="84"/>
  <c r="U15" i="84"/>
  <c r="U16" i="84"/>
  <c r="U17" i="84"/>
  <c r="U18" i="84"/>
  <c r="U19" i="84"/>
  <c r="U20" i="84"/>
  <c r="U21" i="84"/>
  <c r="U22" i="84"/>
  <c r="U23" i="84"/>
  <c r="U24" i="84"/>
  <c r="U25" i="84"/>
  <c r="U26" i="84"/>
  <c r="U27" i="84"/>
  <c r="U28" i="84"/>
  <c r="U29" i="84"/>
  <c r="U30" i="84"/>
  <c r="U31" i="84"/>
  <c r="U32" i="84"/>
  <c r="U33" i="84"/>
  <c r="U34" i="84"/>
  <c r="U35" i="84"/>
  <c r="U36" i="84"/>
  <c r="U37" i="84"/>
  <c r="U38" i="84"/>
  <c r="U39" i="84"/>
  <c r="U40" i="84"/>
  <c r="U41" i="84"/>
  <c r="U42" i="84"/>
  <c r="V11" i="84"/>
  <c r="W11" i="84"/>
  <c r="U11" i="84"/>
  <c r="R12" i="84"/>
  <c r="R13" i="84"/>
  <c r="R14" i="84"/>
  <c r="R15" i="84"/>
  <c r="R16" i="84"/>
  <c r="R17" i="84"/>
  <c r="R18" i="84"/>
  <c r="R19" i="84"/>
  <c r="R20" i="84"/>
  <c r="R21" i="84"/>
  <c r="R22" i="84"/>
  <c r="R23" i="84"/>
  <c r="R24" i="84"/>
  <c r="R25" i="84"/>
  <c r="R26" i="84"/>
  <c r="R27" i="84"/>
  <c r="R28" i="84"/>
  <c r="R29" i="84"/>
  <c r="R30" i="84"/>
  <c r="R31" i="84"/>
  <c r="R32" i="84"/>
  <c r="R33" i="84"/>
  <c r="R34" i="84"/>
  <c r="R35" i="84"/>
  <c r="R36" i="84"/>
  <c r="R37" i="84"/>
  <c r="R38" i="84"/>
  <c r="R39" i="84"/>
  <c r="R40" i="84"/>
  <c r="R41" i="84"/>
  <c r="R42" i="84"/>
  <c r="Q12" i="84"/>
  <c r="Q13" i="84"/>
  <c r="Q14" i="84"/>
  <c r="Q15" i="84"/>
  <c r="Q16" i="84"/>
  <c r="Q17" i="84"/>
  <c r="Q18" i="84"/>
  <c r="Q19" i="84"/>
  <c r="Q20" i="84"/>
  <c r="Q21" i="84"/>
  <c r="Q22" i="84"/>
  <c r="Q23" i="84"/>
  <c r="Q24" i="84"/>
  <c r="Q25" i="84"/>
  <c r="Q26" i="84"/>
  <c r="Q27" i="84"/>
  <c r="Q28" i="84"/>
  <c r="Q29" i="84"/>
  <c r="Q30" i="84"/>
  <c r="Q31" i="84"/>
  <c r="Q32" i="84"/>
  <c r="Q33" i="84"/>
  <c r="Q34" i="84"/>
  <c r="Q35" i="84"/>
  <c r="Q36" i="84"/>
  <c r="Q37" i="84"/>
  <c r="Q38" i="84"/>
  <c r="Q39" i="84"/>
  <c r="Q40" i="84"/>
  <c r="Q41" i="84"/>
  <c r="Q42" i="84"/>
  <c r="P12" i="84"/>
  <c r="P13" i="84"/>
  <c r="P14" i="84"/>
  <c r="P15" i="84"/>
  <c r="P16" i="84"/>
  <c r="P17" i="84"/>
  <c r="P18" i="84"/>
  <c r="P19" i="84"/>
  <c r="P20" i="84"/>
  <c r="P21" i="84"/>
  <c r="P22" i="84"/>
  <c r="P23" i="84"/>
  <c r="P24" i="84"/>
  <c r="P25" i="84"/>
  <c r="P26" i="84"/>
  <c r="P27" i="84"/>
  <c r="P28" i="84"/>
  <c r="P29" i="84"/>
  <c r="P30" i="84"/>
  <c r="P31" i="84"/>
  <c r="P32" i="84"/>
  <c r="P33" i="84"/>
  <c r="P34" i="84"/>
  <c r="P35" i="84"/>
  <c r="P36" i="84"/>
  <c r="P37" i="84"/>
  <c r="P38" i="84"/>
  <c r="P39" i="84"/>
  <c r="P40" i="84"/>
  <c r="P41" i="84"/>
  <c r="P42" i="84"/>
  <c r="Q11" i="84"/>
  <c r="R11" i="84"/>
  <c r="P11" i="84"/>
  <c r="M12" i="84"/>
  <c r="M13" i="84"/>
  <c r="M14" i="84"/>
  <c r="M15" i="84"/>
  <c r="M16" i="84"/>
  <c r="M17" i="84"/>
  <c r="M18" i="84"/>
  <c r="M19" i="84"/>
  <c r="M20" i="84"/>
  <c r="M21" i="84"/>
  <c r="M22" i="84"/>
  <c r="M23" i="84"/>
  <c r="M24" i="84"/>
  <c r="M25" i="84"/>
  <c r="M26" i="84"/>
  <c r="M27" i="84"/>
  <c r="M28" i="84"/>
  <c r="M29" i="84"/>
  <c r="M30" i="84"/>
  <c r="M31" i="84"/>
  <c r="M32" i="84"/>
  <c r="M33" i="84"/>
  <c r="M34" i="84"/>
  <c r="M35" i="84"/>
  <c r="M36" i="84"/>
  <c r="M37" i="84"/>
  <c r="M38" i="84"/>
  <c r="M39" i="84"/>
  <c r="M40" i="84"/>
  <c r="M41" i="84"/>
  <c r="M42" i="84"/>
  <c r="L12" i="84"/>
  <c r="L13" i="84"/>
  <c r="L14" i="84"/>
  <c r="L15" i="84"/>
  <c r="L16" i="84"/>
  <c r="L17" i="84"/>
  <c r="L18" i="84"/>
  <c r="L19" i="84"/>
  <c r="L20" i="84"/>
  <c r="L21" i="84"/>
  <c r="L22" i="84"/>
  <c r="L23" i="84"/>
  <c r="L24" i="84"/>
  <c r="L25" i="84"/>
  <c r="L26" i="84"/>
  <c r="L27" i="84"/>
  <c r="L28" i="84"/>
  <c r="L29" i="84"/>
  <c r="L30" i="84"/>
  <c r="L31" i="84"/>
  <c r="L32" i="84"/>
  <c r="L33" i="84"/>
  <c r="L34" i="84"/>
  <c r="L35" i="84"/>
  <c r="L36" i="84"/>
  <c r="L37" i="84"/>
  <c r="L38" i="84"/>
  <c r="L39" i="84"/>
  <c r="L40" i="84"/>
  <c r="L41" i="84"/>
  <c r="L42" i="84"/>
  <c r="K12" i="84"/>
  <c r="K13" i="84"/>
  <c r="K14" i="84"/>
  <c r="K15" i="84"/>
  <c r="K16" i="84"/>
  <c r="K17" i="84"/>
  <c r="K18" i="84"/>
  <c r="K19" i="84"/>
  <c r="K20" i="84"/>
  <c r="K21" i="84"/>
  <c r="K22" i="84"/>
  <c r="K23" i="84"/>
  <c r="K24" i="84"/>
  <c r="K25" i="84"/>
  <c r="K26" i="84"/>
  <c r="K27" i="84"/>
  <c r="K28" i="84"/>
  <c r="K29" i="84"/>
  <c r="K30" i="84"/>
  <c r="K31" i="84"/>
  <c r="K32" i="84"/>
  <c r="K33" i="84"/>
  <c r="K34" i="84"/>
  <c r="K35" i="84"/>
  <c r="K36" i="84"/>
  <c r="K37" i="84"/>
  <c r="K38" i="84"/>
  <c r="K39" i="84"/>
  <c r="K40" i="84"/>
  <c r="K41" i="84"/>
  <c r="K42" i="84"/>
  <c r="L11" i="84"/>
  <c r="M11" i="84"/>
  <c r="K11" i="84"/>
  <c r="H12" i="84"/>
  <c r="H13" i="84"/>
  <c r="H14" i="84"/>
  <c r="H15" i="84"/>
  <c r="H16" i="84"/>
  <c r="H17" i="84"/>
  <c r="H18" i="84"/>
  <c r="H19" i="84"/>
  <c r="H20" i="84"/>
  <c r="H21" i="84"/>
  <c r="H22" i="84"/>
  <c r="H23" i="84"/>
  <c r="H24" i="84"/>
  <c r="H25" i="84"/>
  <c r="H26" i="84"/>
  <c r="H27" i="84"/>
  <c r="H28" i="84"/>
  <c r="H29" i="84"/>
  <c r="H30" i="84"/>
  <c r="H31" i="84"/>
  <c r="H32" i="84"/>
  <c r="H33" i="84"/>
  <c r="H34" i="84"/>
  <c r="H35" i="84"/>
  <c r="H36" i="84"/>
  <c r="H37" i="84"/>
  <c r="H38" i="84"/>
  <c r="H39" i="84"/>
  <c r="H40" i="84"/>
  <c r="H41" i="84"/>
  <c r="H42" i="84"/>
  <c r="G12" i="84"/>
  <c r="G13" i="84"/>
  <c r="G14" i="84"/>
  <c r="G15" i="84"/>
  <c r="G16" i="84"/>
  <c r="G17" i="84"/>
  <c r="G18" i="84"/>
  <c r="G19" i="84"/>
  <c r="G20" i="84"/>
  <c r="G21" i="84"/>
  <c r="G22" i="84"/>
  <c r="G23" i="84"/>
  <c r="G24" i="84"/>
  <c r="G25" i="84"/>
  <c r="G26" i="84"/>
  <c r="G27" i="84"/>
  <c r="G28" i="84"/>
  <c r="G29" i="84"/>
  <c r="G30" i="84"/>
  <c r="G31" i="84"/>
  <c r="G32" i="84"/>
  <c r="G33" i="84"/>
  <c r="G34" i="84"/>
  <c r="G35" i="84"/>
  <c r="G36" i="84"/>
  <c r="G37" i="84"/>
  <c r="G38" i="84"/>
  <c r="G39" i="84"/>
  <c r="G40" i="84"/>
  <c r="G41" i="84"/>
  <c r="G42" i="84"/>
  <c r="F12" i="84"/>
  <c r="F13" i="84"/>
  <c r="F14" i="84"/>
  <c r="F15" i="84"/>
  <c r="F16" i="84"/>
  <c r="F17" i="84"/>
  <c r="F18" i="84"/>
  <c r="F19" i="84"/>
  <c r="F20" i="84"/>
  <c r="F21" i="84"/>
  <c r="F22" i="84"/>
  <c r="F23" i="84"/>
  <c r="F24" i="84"/>
  <c r="F25" i="84"/>
  <c r="F26" i="84"/>
  <c r="F27" i="84"/>
  <c r="F28" i="84"/>
  <c r="F29" i="84"/>
  <c r="F30" i="84"/>
  <c r="F31" i="84"/>
  <c r="F32" i="84"/>
  <c r="F33" i="84"/>
  <c r="F34" i="84"/>
  <c r="F35" i="84"/>
  <c r="F36" i="84"/>
  <c r="F37" i="84"/>
  <c r="F38" i="84"/>
  <c r="F39" i="84"/>
  <c r="F40" i="84"/>
  <c r="F41" i="84"/>
  <c r="F42" i="84"/>
  <c r="H11" i="84"/>
  <c r="G11" i="84"/>
  <c r="F11" i="84"/>
  <c r="U127" i="240" l="1"/>
  <c r="F43" i="95"/>
  <c r="R127" i="240"/>
  <c r="W47" i="21" l="1"/>
  <c r="W48" i="21"/>
  <c r="W49" i="21"/>
  <c r="W50" i="21"/>
  <c r="W51" i="21"/>
  <c r="W52" i="21"/>
  <c r="W53" i="21"/>
  <c r="W54" i="21"/>
  <c r="W55" i="21"/>
  <c r="W56" i="21"/>
  <c r="W57" i="21"/>
  <c r="W58" i="21"/>
  <c r="W59" i="21"/>
  <c r="W60" i="21"/>
  <c r="W61" i="21"/>
  <c r="W62" i="21"/>
  <c r="W63" i="21"/>
  <c r="W64" i="21"/>
  <c r="W65" i="21"/>
  <c r="W66" i="21"/>
  <c r="W67" i="21"/>
  <c r="W68" i="21"/>
  <c r="W69" i="21"/>
  <c r="W70" i="21"/>
  <c r="W71" i="21"/>
  <c r="W72" i="21"/>
  <c r="W73" i="21"/>
  <c r="W74" i="21"/>
  <c r="W75" i="21"/>
  <c r="W76" i="21"/>
  <c r="W77" i="21"/>
  <c r="W78" i="21"/>
  <c r="W79" i="21"/>
  <c r="W80" i="21"/>
  <c r="W81" i="21"/>
  <c r="W82" i="21"/>
  <c r="W83" i="21"/>
  <c r="W84" i="21"/>
  <c r="W85" i="21"/>
  <c r="W86" i="21"/>
  <c r="W87" i="21"/>
  <c r="W88" i="21"/>
  <c r="W89" i="21"/>
  <c r="W90" i="21"/>
  <c r="W91" i="21"/>
  <c r="W92" i="21"/>
  <c r="W93" i="21"/>
  <c r="W94" i="21"/>
  <c r="W95" i="21"/>
  <c r="W96" i="21"/>
  <c r="W97" i="21"/>
  <c r="W98" i="21"/>
  <c r="W99" i="21"/>
  <c r="W100" i="21"/>
  <c r="W101" i="21"/>
  <c r="W102" i="21"/>
  <c r="W103" i="21"/>
  <c r="W104" i="21"/>
  <c r="W105" i="21"/>
  <c r="W106" i="21"/>
  <c r="W107" i="21"/>
  <c r="W108" i="21"/>
  <c r="W109" i="21"/>
  <c r="W110" i="21"/>
  <c r="W111" i="21"/>
  <c r="W112" i="21"/>
  <c r="W113" i="21"/>
  <c r="W114" i="21"/>
  <c r="W115" i="21"/>
  <c r="W116" i="21"/>
  <c r="W117" i="21"/>
  <c r="W118" i="21"/>
  <c r="W119" i="21"/>
  <c r="W120" i="21"/>
  <c r="W121" i="21"/>
  <c r="W122" i="21"/>
  <c r="W123" i="21"/>
  <c r="W124" i="21"/>
  <c r="W125" i="21"/>
  <c r="W126" i="21"/>
  <c r="V47" i="21"/>
  <c r="V48" i="21"/>
  <c r="V49" i="21"/>
  <c r="V50" i="21"/>
  <c r="V51" i="21"/>
  <c r="V52" i="21"/>
  <c r="V53" i="21"/>
  <c r="V54" i="21"/>
  <c r="V55" i="21"/>
  <c r="V56" i="21"/>
  <c r="V57" i="21"/>
  <c r="V58" i="21"/>
  <c r="V59" i="21"/>
  <c r="V60" i="21"/>
  <c r="V61" i="21"/>
  <c r="V62" i="21"/>
  <c r="V63" i="21"/>
  <c r="V64" i="21"/>
  <c r="V65" i="21"/>
  <c r="V66" i="21"/>
  <c r="V67" i="21"/>
  <c r="V68" i="21"/>
  <c r="V69" i="21"/>
  <c r="V70" i="21"/>
  <c r="V71" i="21"/>
  <c r="V72" i="21"/>
  <c r="V73" i="21"/>
  <c r="V74" i="21"/>
  <c r="V75" i="21"/>
  <c r="V76" i="21"/>
  <c r="V77" i="21"/>
  <c r="V78" i="21"/>
  <c r="V79" i="21"/>
  <c r="V80" i="21"/>
  <c r="V81" i="21"/>
  <c r="V82" i="21"/>
  <c r="V83" i="21"/>
  <c r="V84" i="21"/>
  <c r="V85" i="21"/>
  <c r="V86" i="21"/>
  <c r="V87" i="21"/>
  <c r="V88" i="21"/>
  <c r="V89" i="21"/>
  <c r="V90" i="21"/>
  <c r="V91" i="21"/>
  <c r="V92" i="21"/>
  <c r="V93" i="21"/>
  <c r="V94" i="21"/>
  <c r="V95" i="21"/>
  <c r="V96" i="21"/>
  <c r="V97" i="21"/>
  <c r="V98" i="21"/>
  <c r="V99" i="21"/>
  <c r="V100" i="21"/>
  <c r="V101" i="21"/>
  <c r="V102" i="21"/>
  <c r="V103" i="21"/>
  <c r="V104" i="21"/>
  <c r="V105" i="21"/>
  <c r="V106" i="21"/>
  <c r="V107" i="21"/>
  <c r="V108" i="21"/>
  <c r="V109" i="21"/>
  <c r="V110" i="21"/>
  <c r="V111" i="21"/>
  <c r="V112" i="21"/>
  <c r="V113" i="21"/>
  <c r="V114" i="21"/>
  <c r="V115" i="21"/>
  <c r="V116" i="21"/>
  <c r="V117" i="21"/>
  <c r="V118" i="21"/>
  <c r="V119" i="21"/>
  <c r="V120" i="21"/>
  <c r="V121" i="21"/>
  <c r="V122" i="21"/>
  <c r="V123" i="21"/>
  <c r="V124" i="21"/>
  <c r="V125" i="21"/>
  <c r="V126" i="21"/>
  <c r="U47" i="21"/>
  <c r="U48" i="21"/>
  <c r="U49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U84" i="21"/>
  <c r="U85" i="21"/>
  <c r="U86" i="21"/>
  <c r="U87" i="21"/>
  <c r="U88" i="21"/>
  <c r="U89" i="21"/>
  <c r="U90" i="21"/>
  <c r="U91" i="21"/>
  <c r="U92" i="21"/>
  <c r="U93" i="21"/>
  <c r="U94" i="21"/>
  <c r="U95" i="21"/>
  <c r="U96" i="21"/>
  <c r="U97" i="21"/>
  <c r="U98" i="21"/>
  <c r="U99" i="21"/>
  <c r="U100" i="21"/>
  <c r="U101" i="21"/>
  <c r="U102" i="21"/>
  <c r="U103" i="21"/>
  <c r="U104" i="21"/>
  <c r="U105" i="21"/>
  <c r="U106" i="21"/>
  <c r="U107" i="21"/>
  <c r="U108" i="21"/>
  <c r="U109" i="21"/>
  <c r="U110" i="21"/>
  <c r="U111" i="21"/>
  <c r="U112" i="21"/>
  <c r="U113" i="21"/>
  <c r="U114" i="21"/>
  <c r="U115" i="21"/>
  <c r="U116" i="21"/>
  <c r="U117" i="21"/>
  <c r="U118" i="21"/>
  <c r="U119" i="21"/>
  <c r="U120" i="21"/>
  <c r="U121" i="21"/>
  <c r="U122" i="21"/>
  <c r="U123" i="21"/>
  <c r="U124" i="21"/>
  <c r="U125" i="21"/>
  <c r="U126" i="21"/>
  <c r="V46" i="21"/>
  <c r="W46" i="21"/>
  <c r="U46" i="21"/>
  <c r="R47" i="21"/>
  <c r="R48" i="21"/>
  <c r="R49" i="21"/>
  <c r="R50" i="21"/>
  <c r="R51" i="21"/>
  <c r="R52" i="21"/>
  <c r="R53" i="21"/>
  <c r="R54" i="21"/>
  <c r="R55" i="21"/>
  <c r="R56" i="21"/>
  <c r="R57" i="21"/>
  <c r="R58" i="21"/>
  <c r="R59" i="21"/>
  <c r="R60" i="21"/>
  <c r="R61" i="21"/>
  <c r="R62" i="21"/>
  <c r="R63" i="21"/>
  <c r="R64" i="21"/>
  <c r="R65" i="21"/>
  <c r="R66" i="21"/>
  <c r="R67" i="21"/>
  <c r="R68" i="21"/>
  <c r="R69" i="21"/>
  <c r="R70" i="21"/>
  <c r="R71" i="21"/>
  <c r="R72" i="21"/>
  <c r="R73" i="21"/>
  <c r="R74" i="21"/>
  <c r="R75" i="21"/>
  <c r="R76" i="21"/>
  <c r="R77" i="21"/>
  <c r="R78" i="21"/>
  <c r="R79" i="21"/>
  <c r="R80" i="21"/>
  <c r="R81" i="21"/>
  <c r="R82" i="21"/>
  <c r="R83" i="21"/>
  <c r="R84" i="21"/>
  <c r="R85" i="21"/>
  <c r="R86" i="21"/>
  <c r="R87" i="21"/>
  <c r="R88" i="21"/>
  <c r="R89" i="21"/>
  <c r="R90" i="21"/>
  <c r="R91" i="21"/>
  <c r="R92" i="21"/>
  <c r="R93" i="21"/>
  <c r="R94" i="21"/>
  <c r="R95" i="21"/>
  <c r="R96" i="21"/>
  <c r="R97" i="21"/>
  <c r="R98" i="21"/>
  <c r="R99" i="21"/>
  <c r="R100" i="21"/>
  <c r="R101" i="21"/>
  <c r="R102" i="21"/>
  <c r="R103" i="21"/>
  <c r="R104" i="21"/>
  <c r="R105" i="21"/>
  <c r="R106" i="21"/>
  <c r="R107" i="21"/>
  <c r="R108" i="21"/>
  <c r="R109" i="21"/>
  <c r="R110" i="21"/>
  <c r="R111" i="21"/>
  <c r="R112" i="21"/>
  <c r="R113" i="21"/>
  <c r="R114" i="21"/>
  <c r="R115" i="21"/>
  <c r="R116" i="21"/>
  <c r="R117" i="21"/>
  <c r="R118" i="21"/>
  <c r="R119" i="21"/>
  <c r="R120" i="21"/>
  <c r="R121" i="21"/>
  <c r="R122" i="21"/>
  <c r="R123" i="21"/>
  <c r="R124" i="21"/>
  <c r="R125" i="21"/>
  <c r="R126" i="21"/>
  <c r="Q47" i="21"/>
  <c r="Q48" i="21"/>
  <c r="Q49" i="21"/>
  <c r="Q50" i="21"/>
  <c r="Q51" i="21"/>
  <c r="Q52" i="21"/>
  <c r="Q53" i="21"/>
  <c r="Q54" i="21"/>
  <c r="Q55" i="21"/>
  <c r="Q56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69" i="21"/>
  <c r="Q70" i="21"/>
  <c r="Q71" i="21"/>
  <c r="Q72" i="21"/>
  <c r="Q73" i="21"/>
  <c r="Q74" i="21"/>
  <c r="Q75" i="21"/>
  <c r="Q76" i="21"/>
  <c r="Q77" i="21"/>
  <c r="Q78" i="21"/>
  <c r="Q79" i="21"/>
  <c r="Q80" i="21"/>
  <c r="Q81" i="21"/>
  <c r="Q82" i="21"/>
  <c r="Q83" i="21"/>
  <c r="Q84" i="21"/>
  <c r="Q85" i="21"/>
  <c r="Q86" i="21"/>
  <c r="Q87" i="21"/>
  <c r="Q88" i="21"/>
  <c r="Q89" i="21"/>
  <c r="Q90" i="21"/>
  <c r="Q91" i="21"/>
  <c r="Q92" i="21"/>
  <c r="Q93" i="21"/>
  <c r="Q94" i="21"/>
  <c r="Q95" i="21"/>
  <c r="Q96" i="21"/>
  <c r="Q97" i="21"/>
  <c r="Q98" i="21"/>
  <c r="Q99" i="21"/>
  <c r="Q100" i="21"/>
  <c r="Q101" i="21"/>
  <c r="Q102" i="21"/>
  <c r="Q103" i="21"/>
  <c r="Q104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17" i="21"/>
  <c r="Q118" i="21"/>
  <c r="Q119" i="21"/>
  <c r="Q120" i="21"/>
  <c r="Q121" i="21"/>
  <c r="Q122" i="21"/>
  <c r="Q123" i="21"/>
  <c r="Q124" i="21"/>
  <c r="Q125" i="21"/>
  <c r="Q126" i="21"/>
  <c r="P47" i="21"/>
  <c r="P48" i="21"/>
  <c r="P49" i="21"/>
  <c r="P50" i="21"/>
  <c r="P51" i="21"/>
  <c r="P52" i="21"/>
  <c r="P53" i="21"/>
  <c r="P54" i="21"/>
  <c r="P55" i="21"/>
  <c r="P56" i="21"/>
  <c r="P57" i="21"/>
  <c r="P58" i="21"/>
  <c r="P59" i="21"/>
  <c r="P60" i="21"/>
  <c r="P61" i="21"/>
  <c r="P62" i="21"/>
  <c r="P63" i="21"/>
  <c r="P64" i="21"/>
  <c r="P65" i="21"/>
  <c r="P66" i="21"/>
  <c r="P67" i="21"/>
  <c r="P68" i="21"/>
  <c r="P69" i="21"/>
  <c r="P70" i="21"/>
  <c r="P71" i="21"/>
  <c r="P72" i="21"/>
  <c r="P73" i="21"/>
  <c r="P74" i="21"/>
  <c r="P75" i="21"/>
  <c r="P76" i="21"/>
  <c r="P77" i="21"/>
  <c r="P78" i="21"/>
  <c r="P79" i="21"/>
  <c r="P80" i="21"/>
  <c r="P81" i="21"/>
  <c r="P82" i="21"/>
  <c r="P83" i="21"/>
  <c r="P84" i="21"/>
  <c r="P85" i="21"/>
  <c r="P86" i="21"/>
  <c r="P87" i="21"/>
  <c r="P88" i="21"/>
  <c r="P89" i="21"/>
  <c r="P90" i="21"/>
  <c r="P91" i="21"/>
  <c r="P92" i="21"/>
  <c r="P93" i="21"/>
  <c r="P94" i="21"/>
  <c r="P95" i="21"/>
  <c r="P96" i="21"/>
  <c r="P97" i="21"/>
  <c r="P98" i="21"/>
  <c r="P99" i="21"/>
  <c r="P100" i="21"/>
  <c r="P101" i="21"/>
  <c r="P102" i="21"/>
  <c r="P103" i="21"/>
  <c r="P104" i="21"/>
  <c r="P105" i="21"/>
  <c r="P106" i="21"/>
  <c r="P107" i="21"/>
  <c r="P108" i="21"/>
  <c r="P109" i="21"/>
  <c r="P110" i="21"/>
  <c r="P111" i="21"/>
  <c r="P112" i="21"/>
  <c r="P113" i="21"/>
  <c r="P114" i="21"/>
  <c r="P115" i="21"/>
  <c r="P116" i="21"/>
  <c r="P117" i="21"/>
  <c r="P118" i="21"/>
  <c r="P119" i="21"/>
  <c r="P120" i="21"/>
  <c r="P121" i="21"/>
  <c r="P122" i="21"/>
  <c r="P123" i="21"/>
  <c r="P124" i="21"/>
  <c r="P125" i="21"/>
  <c r="P126" i="21"/>
  <c r="Q46" i="21"/>
  <c r="R46" i="21"/>
  <c r="P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99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L47" i="21"/>
  <c r="L48" i="21"/>
  <c r="L49" i="21"/>
  <c r="L50" i="21"/>
  <c r="L51" i="21"/>
  <c r="L52" i="21"/>
  <c r="L53" i="21"/>
  <c r="L54" i="21"/>
  <c r="L55" i="21"/>
  <c r="L56" i="21"/>
  <c r="L57" i="21"/>
  <c r="L58" i="21"/>
  <c r="L59" i="21"/>
  <c r="L60" i="21"/>
  <c r="L61" i="21"/>
  <c r="L62" i="21"/>
  <c r="L63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76" i="21"/>
  <c r="L77" i="21"/>
  <c r="L78" i="21"/>
  <c r="L79" i="21"/>
  <c r="L80" i="21"/>
  <c r="L81" i="21"/>
  <c r="L82" i="21"/>
  <c r="L83" i="21"/>
  <c r="L84" i="21"/>
  <c r="L85" i="21"/>
  <c r="L86" i="21"/>
  <c r="L87" i="21"/>
  <c r="L88" i="21"/>
  <c r="L89" i="21"/>
  <c r="L90" i="21"/>
  <c r="L91" i="21"/>
  <c r="L92" i="21"/>
  <c r="L93" i="21"/>
  <c r="L94" i="21"/>
  <c r="L95" i="21"/>
  <c r="L96" i="21"/>
  <c r="L97" i="21"/>
  <c r="L98" i="21"/>
  <c r="L99" i="21"/>
  <c r="L100" i="21"/>
  <c r="L101" i="21"/>
  <c r="L102" i="21"/>
  <c r="L103" i="21"/>
  <c r="L104" i="21"/>
  <c r="L105" i="21"/>
  <c r="L106" i="21"/>
  <c r="L107" i="21"/>
  <c r="L108" i="21"/>
  <c r="L109" i="21"/>
  <c r="L110" i="21"/>
  <c r="L111" i="21"/>
  <c r="L112" i="21"/>
  <c r="L113" i="21"/>
  <c r="L114" i="21"/>
  <c r="L115" i="21"/>
  <c r="L116" i="21"/>
  <c r="L117" i="21"/>
  <c r="L118" i="21"/>
  <c r="L119" i="21"/>
  <c r="L120" i="21"/>
  <c r="L121" i="21"/>
  <c r="L122" i="21"/>
  <c r="L123" i="21"/>
  <c r="L124" i="21"/>
  <c r="L125" i="21"/>
  <c r="L126" i="21"/>
  <c r="K47" i="21"/>
  <c r="K48" i="2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83" i="21"/>
  <c r="K84" i="21"/>
  <c r="K85" i="21"/>
  <c r="K86" i="21"/>
  <c r="K87" i="21"/>
  <c r="K88" i="21"/>
  <c r="K89" i="21"/>
  <c r="K90" i="21"/>
  <c r="K91" i="21"/>
  <c r="K92" i="21"/>
  <c r="K93" i="21"/>
  <c r="K94" i="21"/>
  <c r="K95" i="21"/>
  <c r="K96" i="21"/>
  <c r="K97" i="21"/>
  <c r="K98" i="21"/>
  <c r="K99" i="21"/>
  <c r="K100" i="21"/>
  <c r="K101" i="21"/>
  <c r="K102" i="21"/>
  <c r="K103" i="21"/>
  <c r="K104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17" i="21"/>
  <c r="K118" i="21"/>
  <c r="K119" i="21"/>
  <c r="K120" i="21"/>
  <c r="K121" i="21"/>
  <c r="K122" i="21"/>
  <c r="K123" i="21"/>
  <c r="K124" i="21"/>
  <c r="K125" i="21"/>
  <c r="K126" i="21"/>
  <c r="L46" i="21"/>
  <c r="M46" i="21"/>
  <c r="K46" i="21"/>
  <c r="H47" i="21"/>
  <c r="H48" i="21"/>
  <c r="H49" i="21"/>
  <c r="H50" i="21"/>
  <c r="H51" i="21"/>
  <c r="H52" i="21"/>
  <c r="H53" i="21"/>
  <c r="H54" i="21"/>
  <c r="H55" i="21"/>
  <c r="H56" i="21"/>
  <c r="H57" i="21"/>
  <c r="H58" i="21"/>
  <c r="H59" i="21"/>
  <c r="H60" i="21"/>
  <c r="H61" i="21"/>
  <c r="H62" i="21"/>
  <c r="H63" i="21"/>
  <c r="H64" i="21"/>
  <c r="H65" i="21"/>
  <c r="H66" i="21"/>
  <c r="H67" i="21"/>
  <c r="H68" i="21"/>
  <c r="H69" i="21"/>
  <c r="H70" i="21"/>
  <c r="H71" i="21"/>
  <c r="H72" i="21"/>
  <c r="H73" i="21"/>
  <c r="H74" i="21"/>
  <c r="H75" i="21"/>
  <c r="H76" i="21"/>
  <c r="H77" i="21"/>
  <c r="H78" i="21"/>
  <c r="H79" i="21"/>
  <c r="H80" i="21"/>
  <c r="H81" i="21"/>
  <c r="H82" i="21"/>
  <c r="H83" i="21"/>
  <c r="H84" i="21"/>
  <c r="H85" i="21"/>
  <c r="H86" i="21"/>
  <c r="H87" i="21"/>
  <c r="H88" i="21"/>
  <c r="H89" i="21"/>
  <c r="H90" i="21"/>
  <c r="H91" i="21"/>
  <c r="H92" i="21"/>
  <c r="H93" i="21"/>
  <c r="H94" i="21"/>
  <c r="H95" i="21"/>
  <c r="H96" i="21"/>
  <c r="H97" i="21"/>
  <c r="H98" i="21"/>
  <c r="H99" i="21"/>
  <c r="H100" i="21"/>
  <c r="H101" i="21"/>
  <c r="H102" i="21"/>
  <c r="H103" i="21"/>
  <c r="H104" i="21"/>
  <c r="H105" i="21"/>
  <c r="H106" i="21"/>
  <c r="H107" i="21"/>
  <c r="H108" i="21"/>
  <c r="H109" i="21"/>
  <c r="H110" i="21"/>
  <c r="H111" i="21"/>
  <c r="H112" i="21"/>
  <c r="H113" i="21"/>
  <c r="H114" i="21"/>
  <c r="H115" i="21"/>
  <c r="H116" i="21"/>
  <c r="H117" i="21"/>
  <c r="H118" i="21"/>
  <c r="H119" i="21"/>
  <c r="H120" i="21"/>
  <c r="H121" i="21"/>
  <c r="H122" i="21"/>
  <c r="H123" i="21"/>
  <c r="H124" i="21"/>
  <c r="H125" i="21"/>
  <c r="H12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118" i="21"/>
  <c r="F119" i="21"/>
  <c r="F120" i="21"/>
  <c r="F121" i="21"/>
  <c r="F122" i="21"/>
  <c r="F123" i="21"/>
  <c r="F124" i="21"/>
  <c r="F125" i="21"/>
  <c r="F126" i="21"/>
  <c r="F46" i="21"/>
  <c r="G46" i="21"/>
  <c r="H46" i="21"/>
  <c r="W12" i="21"/>
  <c r="W13" i="21"/>
  <c r="W14" i="21"/>
  <c r="W15" i="21"/>
  <c r="W16" i="21"/>
  <c r="W17" i="21"/>
  <c r="W18" i="21"/>
  <c r="W19" i="21"/>
  <c r="W20" i="21"/>
  <c r="W21" i="21"/>
  <c r="W22" i="21"/>
  <c r="W23" i="21"/>
  <c r="W24" i="21"/>
  <c r="W25" i="21"/>
  <c r="W26" i="21"/>
  <c r="W27" i="21"/>
  <c r="W28" i="21"/>
  <c r="W29" i="21"/>
  <c r="W30" i="21"/>
  <c r="W31" i="21"/>
  <c r="W32" i="21"/>
  <c r="W33" i="21"/>
  <c r="W34" i="21"/>
  <c r="W35" i="21"/>
  <c r="W36" i="21"/>
  <c r="W37" i="21"/>
  <c r="W38" i="21"/>
  <c r="W39" i="21"/>
  <c r="W40" i="21"/>
  <c r="W41" i="21"/>
  <c r="W42" i="21"/>
  <c r="V12" i="21"/>
  <c r="V13" i="21"/>
  <c r="V14" i="21"/>
  <c r="V15" i="21"/>
  <c r="V16" i="21"/>
  <c r="V17" i="21"/>
  <c r="V18" i="21"/>
  <c r="V19" i="21"/>
  <c r="V20" i="21"/>
  <c r="V21" i="21"/>
  <c r="V22" i="21"/>
  <c r="V23" i="21"/>
  <c r="V24" i="21"/>
  <c r="V25" i="21"/>
  <c r="V26" i="21"/>
  <c r="V27" i="21"/>
  <c r="V28" i="21"/>
  <c r="V29" i="21"/>
  <c r="V30" i="21"/>
  <c r="V31" i="21"/>
  <c r="V32" i="21"/>
  <c r="V33" i="21"/>
  <c r="V34" i="21"/>
  <c r="V35" i="21"/>
  <c r="V36" i="21"/>
  <c r="V37" i="21"/>
  <c r="V38" i="21"/>
  <c r="V39" i="21"/>
  <c r="V40" i="21"/>
  <c r="V41" i="21"/>
  <c r="V42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38" i="21"/>
  <c r="U39" i="21"/>
  <c r="U40" i="21"/>
  <c r="U41" i="21"/>
  <c r="U42" i="21"/>
  <c r="V11" i="21"/>
  <c r="W11" i="21"/>
  <c r="U11" i="21"/>
  <c r="R12" i="21"/>
  <c r="R13" i="21"/>
  <c r="R14" i="21"/>
  <c r="R15" i="21"/>
  <c r="R16" i="21"/>
  <c r="R17" i="21"/>
  <c r="R18" i="21"/>
  <c r="R19" i="21"/>
  <c r="R20" i="21"/>
  <c r="R21" i="21"/>
  <c r="R22" i="21"/>
  <c r="R23" i="21"/>
  <c r="R24" i="21"/>
  <c r="R25" i="21"/>
  <c r="R26" i="21"/>
  <c r="R27" i="21"/>
  <c r="R28" i="21"/>
  <c r="R29" i="21"/>
  <c r="R30" i="21"/>
  <c r="R31" i="21"/>
  <c r="R32" i="21"/>
  <c r="R33" i="21"/>
  <c r="R34" i="21"/>
  <c r="R35" i="21"/>
  <c r="R36" i="21"/>
  <c r="R37" i="21"/>
  <c r="R38" i="21"/>
  <c r="R39" i="21"/>
  <c r="R40" i="21"/>
  <c r="R41" i="21"/>
  <c r="R42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6" i="21"/>
  <c r="Q37" i="21"/>
  <c r="Q38" i="21"/>
  <c r="Q39" i="21"/>
  <c r="Q40" i="21"/>
  <c r="Q41" i="21"/>
  <c r="Q42" i="21"/>
  <c r="P12" i="21"/>
  <c r="P13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6" i="21"/>
  <c r="P37" i="21"/>
  <c r="P38" i="21"/>
  <c r="P39" i="21"/>
  <c r="P40" i="21"/>
  <c r="P41" i="21"/>
  <c r="P42" i="21"/>
  <c r="Q11" i="21"/>
  <c r="R11" i="21"/>
  <c r="P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L37" i="21"/>
  <c r="L38" i="21"/>
  <c r="L39" i="21"/>
  <c r="L40" i="21"/>
  <c r="L41" i="21"/>
  <c r="L42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L11" i="21"/>
  <c r="M11" i="21"/>
  <c r="K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11" i="21"/>
  <c r="H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11" i="21"/>
  <c r="W47" i="285"/>
  <c r="W48" i="285"/>
  <c r="W49" i="285"/>
  <c r="W50" i="285"/>
  <c r="W51" i="285"/>
  <c r="W52" i="285"/>
  <c r="W53" i="285"/>
  <c r="W127" i="285" s="1"/>
  <c r="W54" i="285"/>
  <c r="W55" i="285"/>
  <c r="W56" i="285"/>
  <c r="W57" i="285"/>
  <c r="W58" i="285"/>
  <c r="W59" i="285"/>
  <c r="W60" i="285"/>
  <c r="W61" i="285"/>
  <c r="W62" i="285"/>
  <c r="W63" i="285"/>
  <c r="W64" i="285"/>
  <c r="W65" i="285"/>
  <c r="W66" i="285"/>
  <c r="W67" i="285"/>
  <c r="W68" i="285"/>
  <c r="W69" i="285"/>
  <c r="W70" i="285"/>
  <c r="W71" i="285"/>
  <c r="W72" i="285"/>
  <c r="W73" i="285"/>
  <c r="W74" i="285"/>
  <c r="W75" i="285"/>
  <c r="W76" i="285"/>
  <c r="W77" i="285"/>
  <c r="W78" i="285"/>
  <c r="W79" i="285"/>
  <c r="W80" i="285"/>
  <c r="W81" i="285"/>
  <c r="W82" i="285"/>
  <c r="W83" i="285"/>
  <c r="W84" i="285"/>
  <c r="W85" i="285"/>
  <c r="W86" i="285"/>
  <c r="W87" i="285"/>
  <c r="W88" i="285"/>
  <c r="W89" i="285"/>
  <c r="W90" i="285"/>
  <c r="W91" i="285"/>
  <c r="W92" i="285"/>
  <c r="W93" i="285"/>
  <c r="W94" i="285"/>
  <c r="W95" i="285"/>
  <c r="W96" i="285"/>
  <c r="W97" i="285"/>
  <c r="W98" i="285"/>
  <c r="W99" i="285"/>
  <c r="W100" i="285"/>
  <c r="W101" i="285"/>
  <c r="W102" i="285"/>
  <c r="W103" i="285"/>
  <c r="W104" i="285"/>
  <c r="W105" i="285"/>
  <c r="W106" i="285"/>
  <c r="W107" i="285"/>
  <c r="W108" i="285"/>
  <c r="W109" i="285"/>
  <c r="W110" i="285"/>
  <c r="W111" i="285"/>
  <c r="W112" i="285"/>
  <c r="W113" i="285"/>
  <c r="W114" i="285"/>
  <c r="V47" i="285"/>
  <c r="V48" i="285"/>
  <c r="V49" i="285"/>
  <c r="V50" i="285"/>
  <c r="V51" i="285"/>
  <c r="V52" i="285"/>
  <c r="V53" i="285"/>
  <c r="V54" i="285"/>
  <c r="V55" i="285"/>
  <c r="V56" i="285"/>
  <c r="V57" i="285"/>
  <c r="V58" i="285"/>
  <c r="V59" i="285"/>
  <c r="V60" i="285"/>
  <c r="V61" i="285"/>
  <c r="V62" i="285"/>
  <c r="V63" i="285"/>
  <c r="V64" i="285"/>
  <c r="V65" i="285"/>
  <c r="V66" i="285"/>
  <c r="V67" i="285"/>
  <c r="V68" i="285"/>
  <c r="V69" i="285"/>
  <c r="V70" i="285"/>
  <c r="V71" i="285"/>
  <c r="V72" i="285"/>
  <c r="V73" i="285"/>
  <c r="V74" i="285"/>
  <c r="V75" i="285"/>
  <c r="V76" i="285"/>
  <c r="V77" i="285"/>
  <c r="V78" i="285"/>
  <c r="V79" i="285"/>
  <c r="V80" i="285"/>
  <c r="V81" i="285"/>
  <c r="V82" i="285"/>
  <c r="V83" i="285"/>
  <c r="V84" i="285"/>
  <c r="V85" i="285"/>
  <c r="V86" i="285"/>
  <c r="V87" i="285"/>
  <c r="V88" i="285"/>
  <c r="V89" i="285"/>
  <c r="V90" i="285"/>
  <c r="V91" i="285"/>
  <c r="V92" i="285"/>
  <c r="V93" i="285"/>
  <c r="V94" i="285"/>
  <c r="V95" i="285"/>
  <c r="V96" i="285"/>
  <c r="V97" i="285"/>
  <c r="V98" i="285"/>
  <c r="V99" i="285"/>
  <c r="V100" i="285"/>
  <c r="V101" i="285"/>
  <c r="V102" i="285"/>
  <c r="V103" i="285"/>
  <c r="V104" i="285"/>
  <c r="V105" i="285"/>
  <c r="V106" i="285"/>
  <c r="V107" i="285"/>
  <c r="V108" i="285"/>
  <c r="V109" i="285"/>
  <c r="V110" i="285"/>
  <c r="V111" i="285"/>
  <c r="V112" i="285"/>
  <c r="V113" i="285"/>
  <c r="V114" i="285"/>
  <c r="V115" i="285"/>
  <c r="U47" i="285"/>
  <c r="U48" i="285"/>
  <c r="U49" i="285"/>
  <c r="U50" i="285"/>
  <c r="U51" i="285"/>
  <c r="U52" i="285"/>
  <c r="X52" i="285" s="1"/>
  <c r="U53" i="285"/>
  <c r="U54" i="285"/>
  <c r="U55" i="285"/>
  <c r="U56" i="285"/>
  <c r="U57" i="285"/>
  <c r="U58" i="285"/>
  <c r="U59" i="285"/>
  <c r="U60" i="285"/>
  <c r="U61" i="285"/>
  <c r="U62" i="285"/>
  <c r="U63" i="285"/>
  <c r="U64" i="285"/>
  <c r="U65" i="285"/>
  <c r="U66" i="285"/>
  <c r="U67" i="285"/>
  <c r="U68" i="285"/>
  <c r="U69" i="285"/>
  <c r="U70" i="285"/>
  <c r="U71" i="285"/>
  <c r="U72" i="285"/>
  <c r="U73" i="285"/>
  <c r="U74" i="285"/>
  <c r="U75" i="285"/>
  <c r="U76" i="285"/>
  <c r="U77" i="285"/>
  <c r="U78" i="285"/>
  <c r="U79" i="285"/>
  <c r="U80" i="285"/>
  <c r="U81" i="285"/>
  <c r="U82" i="285"/>
  <c r="U83" i="285"/>
  <c r="U84" i="285"/>
  <c r="U85" i="285"/>
  <c r="U86" i="285"/>
  <c r="U87" i="285"/>
  <c r="U88" i="285"/>
  <c r="U89" i="285"/>
  <c r="U90" i="285"/>
  <c r="U91" i="285"/>
  <c r="U92" i="285"/>
  <c r="U93" i="285"/>
  <c r="U94" i="285"/>
  <c r="U95" i="285"/>
  <c r="U96" i="285"/>
  <c r="U97" i="285"/>
  <c r="U98" i="285"/>
  <c r="U99" i="285"/>
  <c r="U100" i="285"/>
  <c r="U101" i="285"/>
  <c r="U102" i="285"/>
  <c r="U103" i="285"/>
  <c r="U104" i="285"/>
  <c r="U105" i="285"/>
  <c r="U106" i="285"/>
  <c r="U107" i="285"/>
  <c r="U108" i="285"/>
  <c r="U109" i="285"/>
  <c r="U110" i="285"/>
  <c r="U111" i="285"/>
  <c r="U112" i="285"/>
  <c r="U113" i="285"/>
  <c r="U114" i="285"/>
  <c r="U115" i="285"/>
  <c r="V46" i="285"/>
  <c r="V127" i="285" s="1"/>
  <c r="W46" i="285"/>
  <c r="U46" i="285"/>
  <c r="U127" i="285" s="1"/>
  <c r="R47" i="285"/>
  <c r="R48" i="285"/>
  <c r="R49" i="285"/>
  <c r="R50" i="285"/>
  <c r="R51" i="285"/>
  <c r="R52" i="285"/>
  <c r="R53" i="285"/>
  <c r="R54" i="285"/>
  <c r="R55" i="285"/>
  <c r="R56" i="285"/>
  <c r="R57" i="285"/>
  <c r="R58" i="285"/>
  <c r="R59" i="285"/>
  <c r="R60" i="285"/>
  <c r="R61" i="285"/>
  <c r="R62" i="285"/>
  <c r="R63" i="285"/>
  <c r="R64" i="285"/>
  <c r="R65" i="285"/>
  <c r="R66" i="285"/>
  <c r="R67" i="285"/>
  <c r="R68" i="285"/>
  <c r="R69" i="285"/>
  <c r="R70" i="285"/>
  <c r="R71" i="285"/>
  <c r="R72" i="285"/>
  <c r="R73" i="285"/>
  <c r="R74" i="285"/>
  <c r="R75" i="285"/>
  <c r="R76" i="285"/>
  <c r="R77" i="285"/>
  <c r="R78" i="285"/>
  <c r="R79" i="285"/>
  <c r="R80" i="285"/>
  <c r="R81" i="285"/>
  <c r="R82" i="285"/>
  <c r="R83" i="285"/>
  <c r="R84" i="285"/>
  <c r="R85" i="285"/>
  <c r="R86" i="285"/>
  <c r="R87" i="285"/>
  <c r="R88" i="285"/>
  <c r="R89" i="285"/>
  <c r="R90" i="285"/>
  <c r="R91" i="285"/>
  <c r="R92" i="285"/>
  <c r="R93" i="285"/>
  <c r="R94" i="285"/>
  <c r="R95" i="285"/>
  <c r="R96" i="285"/>
  <c r="R97" i="285"/>
  <c r="R98" i="285"/>
  <c r="R99" i="285"/>
  <c r="R100" i="285"/>
  <c r="R101" i="285"/>
  <c r="R102" i="285"/>
  <c r="R103" i="285"/>
  <c r="R104" i="285"/>
  <c r="R105" i="285"/>
  <c r="R106" i="285"/>
  <c r="R107" i="285"/>
  <c r="R108" i="285"/>
  <c r="R109" i="285"/>
  <c r="R110" i="285"/>
  <c r="R111" i="285"/>
  <c r="R112" i="285"/>
  <c r="R113" i="285"/>
  <c r="R114" i="285"/>
  <c r="R115" i="285"/>
  <c r="Q47" i="285"/>
  <c r="Q48" i="285"/>
  <c r="Q49" i="285"/>
  <c r="Q50" i="285"/>
  <c r="Q51" i="285"/>
  <c r="Q52" i="285"/>
  <c r="Q53" i="285"/>
  <c r="Q54" i="285"/>
  <c r="Q55" i="285"/>
  <c r="Q56" i="285"/>
  <c r="Q57" i="285"/>
  <c r="Q58" i="285"/>
  <c r="Q59" i="285"/>
  <c r="Q60" i="285"/>
  <c r="Q61" i="285"/>
  <c r="Q62" i="285"/>
  <c r="Q63" i="285"/>
  <c r="S63" i="285" s="1"/>
  <c r="Q64" i="285"/>
  <c r="Q65" i="285"/>
  <c r="Q66" i="285"/>
  <c r="Q67" i="285"/>
  <c r="Q68" i="285"/>
  <c r="Q69" i="285"/>
  <c r="Q70" i="285"/>
  <c r="Q71" i="285"/>
  <c r="S71" i="285" s="1"/>
  <c r="Q72" i="285"/>
  <c r="Q73" i="285"/>
  <c r="Q74" i="285"/>
  <c r="Q75" i="285"/>
  <c r="Q76" i="285"/>
  <c r="Q77" i="285"/>
  <c r="Q78" i="285"/>
  <c r="Q79" i="285"/>
  <c r="Q80" i="285"/>
  <c r="Q81" i="285"/>
  <c r="Q82" i="285"/>
  <c r="Q83" i="285"/>
  <c r="Q84" i="285"/>
  <c r="Q85" i="285"/>
  <c r="Q86" i="285"/>
  <c r="Q87" i="285"/>
  <c r="Q88" i="285"/>
  <c r="Q89" i="285"/>
  <c r="Q90" i="285"/>
  <c r="Q91" i="285"/>
  <c r="Q92" i="285"/>
  <c r="Q93" i="285"/>
  <c r="Q94" i="285"/>
  <c r="Q95" i="285"/>
  <c r="Q96" i="285"/>
  <c r="Q97" i="285"/>
  <c r="Q98" i="285"/>
  <c r="Q99" i="285"/>
  <c r="Q100" i="285"/>
  <c r="Q101" i="285"/>
  <c r="Q102" i="285"/>
  <c r="Q103" i="285"/>
  <c r="Q104" i="285"/>
  <c r="Q105" i="285"/>
  <c r="Q106" i="285"/>
  <c r="Q107" i="285"/>
  <c r="Q108" i="285"/>
  <c r="Q109" i="285"/>
  <c r="Q110" i="285"/>
  <c r="Q111" i="285"/>
  <c r="Q112" i="285"/>
  <c r="Q113" i="285"/>
  <c r="P47" i="285"/>
  <c r="P48" i="285"/>
  <c r="P49" i="285"/>
  <c r="P50" i="285"/>
  <c r="P51" i="285"/>
  <c r="P52" i="285"/>
  <c r="P53" i="285"/>
  <c r="P54" i="285"/>
  <c r="P55" i="285"/>
  <c r="P56" i="285"/>
  <c r="P57" i="285"/>
  <c r="P58" i="285"/>
  <c r="P59" i="285"/>
  <c r="P60" i="285"/>
  <c r="P61" i="285"/>
  <c r="P62" i="285"/>
  <c r="P63" i="285"/>
  <c r="P64" i="285"/>
  <c r="P65" i="285"/>
  <c r="P66" i="285"/>
  <c r="P67" i="285"/>
  <c r="P68" i="285"/>
  <c r="P69" i="285"/>
  <c r="P70" i="285"/>
  <c r="P71" i="285"/>
  <c r="P72" i="285"/>
  <c r="P73" i="285"/>
  <c r="P74" i="285"/>
  <c r="P75" i="285"/>
  <c r="P76" i="285"/>
  <c r="P77" i="285"/>
  <c r="P78" i="285"/>
  <c r="S78" i="285" s="1"/>
  <c r="P79" i="285"/>
  <c r="P80" i="285"/>
  <c r="P81" i="285"/>
  <c r="P82" i="285"/>
  <c r="P83" i="285"/>
  <c r="P84" i="285"/>
  <c r="P85" i="285"/>
  <c r="P86" i="285"/>
  <c r="P87" i="285"/>
  <c r="P88" i="285"/>
  <c r="P89" i="285"/>
  <c r="P90" i="285"/>
  <c r="P91" i="285"/>
  <c r="P92" i="285"/>
  <c r="S92" i="285" s="1"/>
  <c r="P93" i="285"/>
  <c r="P94" i="285"/>
  <c r="P95" i="285"/>
  <c r="P96" i="285"/>
  <c r="P97" i="285"/>
  <c r="P98" i="285"/>
  <c r="P99" i="285"/>
  <c r="P100" i="285"/>
  <c r="P101" i="285"/>
  <c r="P102" i="285"/>
  <c r="P103" i="285"/>
  <c r="P104" i="285"/>
  <c r="P105" i="285"/>
  <c r="P106" i="285"/>
  <c r="P107" i="285"/>
  <c r="P108" i="285"/>
  <c r="P109" i="285"/>
  <c r="P110" i="285"/>
  <c r="P111" i="285"/>
  <c r="P112" i="285"/>
  <c r="P113" i="285"/>
  <c r="P114" i="285"/>
  <c r="Q46" i="285"/>
  <c r="Q127" i="285" s="1"/>
  <c r="R46" i="285"/>
  <c r="R127" i="285" s="1"/>
  <c r="P46" i="285"/>
  <c r="P127" i="285" s="1"/>
  <c r="M47" i="285"/>
  <c r="M48" i="285"/>
  <c r="M49" i="285"/>
  <c r="M50" i="285"/>
  <c r="M51" i="285"/>
  <c r="M52" i="285"/>
  <c r="M53" i="285"/>
  <c r="M54" i="285"/>
  <c r="M55" i="285"/>
  <c r="M56" i="285"/>
  <c r="M57" i="285"/>
  <c r="M58" i="285"/>
  <c r="M59" i="285"/>
  <c r="M60" i="285"/>
  <c r="M61" i="285"/>
  <c r="M62" i="285"/>
  <c r="M63" i="285"/>
  <c r="M64" i="285"/>
  <c r="M65" i="285"/>
  <c r="M66" i="285"/>
  <c r="M67" i="285"/>
  <c r="M68" i="285"/>
  <c r="M69" i="285"/>
  <c r="M70" i="285"/>
  <c r="M71" i="285"/>
  <c r="M72" i="285"/>
  <c r="M73" i="285"/>
  <c r="M74" i="285"/>
  <c r="M75" i="285"/>
  <c r="M76" i="285"/>
  <c r="M77" i="285"/>
  <c r="M78" i="285"/>
  <c r="M79" i="285"/>
  <c r="M80" i="285"/>
  <c r="M81" i="285"/>
  <c r="M82" i="285"/>
  <c r="M83" i="285"/>
  <c r="M84" i="285"/>
  <c r="M85" i="285"/>
  <c r="M86" i="285"/>
  <c r="M87" i="285"/>
  <c r="M88" i="285"/>
  <c r="M89" i="285"/>
  <c r="M90" i="285"/>
  <c r="M91" i="285"/>
  <c r="M92" i="285"/>
  <c r="M93" i="285"/>
  <c r="M94" i="285"/>
  <c r="M95" i="285"/>
  <c r="M96" i="285"/>
  <c r="M97" i="285"/>
  <c r="M98" i="285"/>
  <c r="M99" i="285"/>
  <c r="M100" i="285"/>
  <c r="M101" i="285"/>
  <c r="M102" i="285"/>
  <c r="M103" i="285"/>
  <c r="M104" i="285"/>
  <c r="M105" i="285"/>
  <c r="M106" i="285"/>
  <c r="M107" i="285"/>
  <c r="M108" i="285"/>
  <c r="M109" i="285"/>
  <c r="M110" i="285"/>
  <c r="M111" i="285"/>
  <c r="M112" i="285"/>
  <c r="M113" i="285"/>
  <c r="M114" i="285"/>
  <c r="L47" i="285"/>
  <c r="L48" i="285"/>
  <c r="L49" i="285"/>
  <c r="L50" i="285"/>
  <c r="L51" i="285"/>
  <c r="L52" i="285"/>
  <c r="L53" i="285"/>
  <c r="L54" i="285"/>
  <c r="L55" i="285"/>
  <c r="L56" i="285"/>
  <c r="L57" i="285"/>
  <c r="L58" i="285"/>
  <c r="L59" i="285"/>
  <c r="L60" i="285"/>
  <c r="L61" i="285"/>
  <c r="L62" i="285"/>
  <c r="L63" i="285"/>
  <c r="L64" i="285"/>
  <c r="L65" i="285"/>
  <c r="N65" i="285" s="1"/>
  <c r="L66" i="285"/>
  <c r="L67" i="285"/>
  <c r="L68" i="285"/>
  <c r="L69" i="285"/>
  <c r="L70" i="285"/>
  <c r="L71" i="285"/>
  <c r="L72" i="285"/>
  <c r="L73" i="285"/>
  <c r="L74" i="285"/>
  <c r="L75" i="285"/>
  <c r="L76" i="285"/>
  <c r="L77" i="285"/>
  <c r="L78" i="285"/>
  <c r="L79" i="285"/>
  <c r="L80" i="285"/>
  <c r="L81" i="285"/>
  <c r="N81" i="285" s="1"/>
  <c r="L82" i="285"/>
  <c r="L83" i="285"/>
  <c r="L84" i="285"/>
  <c r="L85" i="285"/>
  <c r="L86" i="285"/>
  <c r="L87" i="285"/>
  <c r="L88" i="285"/>
  <c r="L89" i="285"/>
  <c r="L90" i="285"/>
  <c r="L91" i="285"/>
  <c r="L92" i="285"/>
  <c r="L93" i="285"/>
  <c r="L94" i="285"/>
  <c r="L95" i="285"/>
  <c r="L96" i="285"/>
  <c r="L97" i="285"/>
  <c r="L98" i="285"/>
  <c r="L99" i="285"/>
  <c r="L100" i="285"/>
  <c r="L101" i="285"/>
  <c r="L102" i="285"/>
  <c r="L103" i="285"/>
  <c r="L104" i="285"/>
  <c r="L105" i="285"/>
  <c r="L106" i="285"/>
  <c r="L107" i="285"/>
  <c r="L108" i="285"/>
  <c r="L109" i="285"/>
  <c r="L110" i="285"/>
  <c r="L111" i="285"/>
  <c r="L112" i="285"/>
  <c r="L113" i="285"/>
  <c r="L114" i="285"/>
  <c r="K47" i="285"/>
  <c r="K48" i="285"/>
  <c r="K49" i="285"/>
  <c r="K50" i="285"/>
  <c r="K51" i="285"/>
  <c r="K52" i="285"/>
  <c r="K53" i="285"/>
  <c r="K54" i="285"/>
  <c r="K55" i="285"/>
  <c r="K56" i="285"/>
  <c r="K57" i="285"/>
  <c r="K58" i="285"/>
  <c r="K59" i="285"/>
  <c r="K60" i="285"/>
  <c r="K61" i="285"/>
  <c r="N61" i="285" s="1"/>
  <c r="K62" i="285"/>
  <c r="N62" i="285" s="1"/>
  <c r="K63" i="285"/>
  <c r="K64" i="285"/>
  <c r="K65" i="285"/>
  <c r="K66" i="285"/>
  <c r="K67" i="285"/>
  <c r="K68" i="285"/>
  <c r="K69" i="285"/>
  <c r="N69" i="285" s="1"/>
  <c r="K70" i="285"/>
  <c r="N70" i="285" s="1"/>
  <c r="K71" i="285"/>
  <c r="K72" i="285"/>
  <c r="K73" i="285"/>
  <c r="K74" i="285"/>
  <c r="K75" i="285"/>
  <c r="K76" i="285"/>
  <c r="K77" i="285"/>
  <c r="N77" i="285" s="1"/>
  <c r="K78" i="285"/>
  <c r="K79" i="285"/>
  <c r="K80" i="285"/>
  <c r="K81" i="285"/>
  <c r="K82" i="285"/>
  <c r="K83" i="285"/>
  <c r="K84" i="285"/>
  <c r="K85" i="285"/>
  <c r="N85" i="285" s="1"/>
  <c r="K86" i="285"/>
  <c r="K87" i="285"/>
  <c r="K88" i="285"/>
  <c r="K89" i="285"/>
  <c r="K90" i="285"/>
  <c r="K91" i="285"/>
  <c r="K92" i="285"/>
  <c r="K93" i="285"/>
  <c r="K94" i="285"/>
  <c r="K95" i="285"/>
  <c r="K96" i="285"/>
  <c r="K97" i="285"/>
  <c r="K98" i="285"/>
  <c r="K99" i="285"/>
  <c r="K100" i="285"/>
  <c r="K101" i="285"/>
  <c r="K102" i="285"/>
  <c r="K103" i="285"/>
  <c r="K104" i="285"/>
  <c r="K105" i="285"/>
  <c r="K106" i="285"/>
  <c r="K107" i="285"/>
  <c r="K108" i="285"/>
  <c r="K109" i="285"/>
  <c r="K110" i="285"/>
  <c r="K111" i="285"/>
  <c r="K112" i="285"/>
  <c r="K113" i="285"/>
  <c r="K114" i="285"/>
  <c r="N117" i="285"/>
  <c r="N118" i="285"/>
  <c r="L46" i="285"/>
  <c r="L127" i="285" s="1"/>
  <c r="M46" i="285"/>
  <c r="M127" i="285" s="1"/>
  <c r="K46" i="285"/>
  <c r="K127" i="285" s="1"/>
  <c r="H47" i="285"/>
  <c r="H48" i="285"/>
  <c r="H49" i="285"/>
  <c r="H50" i="285"/>
  <c r="H51" i="285"/>
  <c r="H52" i="285"/>
  <c r="H127" i="285" s="1"/>
  <c r="H53" i="285"/>
  <c r="H54" i="285"/>
  <c r="H55" i="285"/>
  <c r="H56" i="285"/>
  <c r="H57" i="285"/>
  <c r="H58" i="285"/>
  <c r="H59" i="285"/>
  <c r="H60" i="285"/>
  <c r="H61" i="285"/>
  <c r="H62" i="285"/>
  <c r="H63" i="285"/>
  <c r="H64" i="285"/>
  <c r="H65" i="285"/>
  <c r="H66" i="285"/>
  <c r="H67" i="285"/>
  <c r="H68" i="285"/>
  <c r="I68" i="285" s="1"/>
  <c r="H69" i="285"/>
  <c r="H70" i="285"/>
  <c r="H71" i="285"/>
  <c r="H72" i="285"/>
  <c r="H73" i="285"/>
  <c r="H74" i="285"/>
  <c r="H75" i="285"/>
  <c r="H76" i="285"/>
  <c r="I76" i="285" s="1"/>
  <c r="H77" i="285"/>
  <c r="H78" i="285"/>
  <c r="H79" i="285"/>
  <c r="H80" i="285"/>
  <c r="H81" i="285"/>
  <c r="H82" i="285"/>
  <c r="H83" i="285"/>
  <c r="H84" i="285"/>
  <c r="H85" i="285"/>
  <c r="H86" i="285"/>
  <c r="H87" i="285"/>
  <c r="H88" i="285"/>
  <c r="H89" i="285"/>
  <c r="H90" i="285"/>
  <c r="H91" i="285"/>
  <c r="H92" i="285"/>
  <c r="H93" i="285"/>
  <c r="H94" i="285"/>
  <c r="H95" i="285"/>
  <c r="H96" i="285"/>
  <c r="H97" i="285"/>
  <c r="H98" i="285"/>
  <c r="H99" i="285"/>
  <c r="H100" i="285"/>
  <c r="H101" i="285"/>
  <c r="H102" i="285"/>
  <c r="H103" i="285"/>
  <c r="H104" i="285"/>
  <c r="H105" i="285"/>
  <c r="H106" i="285"/>
  <c r="H107" i="285"/>
  <c r="H108" i="285"/>
  <c r="H109" i="285"/>
  <c r="H110" i="285"/>
  <c r="H111" i="285"/>
  <c r="H112" i="285"/>
  <c r="H113" i="285"/>
  <c r="H114" i="285"/>
  <c r="H115" i="285"/>
  <c r="G47" i="285"/>
  <c r="G48" i="285"/>
  <c r="G49" i="285"/>
  <c r="G50" i="285"/>
  <c r="G51" i="285"/>
  <c r="G52" i="285"/>
  <c r="G53" i="285"/>
  <c r="G54" i="285"/>
  <c r="G55" i="285"/>
  <c r="G56" i="285"/>
  <c r="G57" i="285"/>
  <c r="G58" i="285"/>
  <c r="G59" i="285"/>
  <c r="G60" i="285"/>
  <c r="G61" i="285"/>
  <c r="G62" i="285"/>
  <c r="G63" i="285"/>
  <c r="G64" i="285"/>
  <c r="G65" i="285"/>
  <c r="G66" i="285"/>
  <c r="G67" i="285"/>
  <c r="G68" i="285"/>
  <c r="G69" i="285"/>
  <c r="G70" i="285"/>
  <c r="G71" i="285"/>
  <c r="G72" i="285"/>
  <c r="G73" i="285"/>
  <c r="G74" i="285"/>
  <c r="G75" i="285"/>
  <c r="G76" i="285"/>
  <c r="G77" i="285"/>
  <c r="G78" i="285"/>
  <c r="G79" i="285"/>
  <c r="G80" i="285"/>
  <c r="G81" i="285"/>
  <c r="G82" i="285"/>
  <c r="G83" i="285"/>
  <c r="G84" i="285"/>
  <c r="G85" i="285"/>
  <c r="G86" i="285"/>
  <c r="G87" i="285"/>
  <c r="G88" i="285"/>
  <c r="G89" i="285"/>
  <c r="G90" i="285"/>
  <c r="G91" i="285"/>
  <c r="G92" i="285"/>
  <c r="G93" i="285"/>
  <c r="G94" i="285"/>
  <c r="G95" i="285"/>
  <c r="G96" i="285"/>
  <c r="G97" i="285"/>
  <c r="G98" i="285"/>
  <c r="G99" i="285"/>
  <c r="G100" i="285"/>
  <c r="G101" i="285"/>
  <c r="G102" i="285"/>
  <c r="G103" i="285"/>
  <c r="I103" i="285" s="1"/>
  <c r="G104" i="285"/>
  <c r="G105" i="285"/>
  <c r="G106" i="285"/>
  <c r="G107" i="285"/>
  <c r="G108" i="285"/>
  <c r="G109" i="285"/>
  <c r="G110" i="285"/>
  <c r="G111" i="285"/>
  <c r="G112" i="285"/>
  <c r="G113" i="285"/>
  <c r="G114" i="285"/>
  <c r="G115" i="285"/>
  <c r="G116" i="285"/>
  <c r="F47" i="285"/>
  <c r="F48" i="285"/>
  <c r="F49" i="285"/>
  <c r="I49" i="285" s="1"/>
  <c r="F50" i="285"/>
  <c r="F51" i="285"/>
  <c r="F52" i="285"/>
  <c r="F53" i="285"/>
  <c r="F54" i="285"/>
  <c r="F55" i="285"/>
  <c r="F56" i="285"/>
  <c r="F57" i="285"/>
  <c r="I57" i="285" s="1"/>
  <c r="F58" i="285"/>
  <c r="F59" i="285"/>
  <c r="F60" i="285"/>
  <c r="F61" i="285"/>
  <c r="I61" i="285" s="1"/>
  <c r="F62" i="285"/>
  <c r="F63" i="285"/>
  <c r="F64" i="285"/>
  <c r="F65" i="285"/>
  <c r="I65" i="285" s="1"/>
  <c r="F66" i="285"/>
  <c r="F67" i="285"/>
  <c r="F68" i="285"/>
  <c r="F69" i="285"/>
  <c r="I69" i="285" s="1"/>
  <c r="F70" i="285"/>
  <c r="F71" i="285"/>
  <c r="F72" i="285"/>
  <c r="F73" i="285"/>
  <c r="F74" i="285"/>
  <c r="F75" i="285"/>
  <c r="F76" i="285"/>
  <c r="F77" i="285"/>
  <c r="F78" i="285"/>
  <c r="F79" i="285"/>
  <c r="F80" i="285"/>
  <c r="F81" i="285"/>
  <c r="F82" i="285"/>
  <c r="F83" i="285"/>
  <c r="F84" i="285"/>
  <c r="F85" i="285"/>
  <c r="F86" i="285"/>
  <c r="F87" i="285"/>
  <c r="F88" i="285"/>
  <c r="F89" i="285"/>
  <c r="I89" i="285" s="1"/>
  <c r="F90" i="285"/>
  <c r="F91" i="285"/>
  <c r="F92" i="285"/>
  <c r="F93" i="285"/>
  <c r="F94" i="285"/>
  <c r="F95" i="285"/>
  <c r="F96" i="285"/>
  <c r="F97" i="285"/>
  <c r="I97" i="285" s="1"/>
  <c r="F98" i="285"/>
  <c r="F99" i="285"/>
  <c r="F100" i="285"/>
  <c r="F101" i="285"/>
  <c r="F102" i="285"/>
  <c r="F103" i="285"/>
  <c r="F104" i="285"/>
  <c r="F105" i="285"/>
  <c r="I105" i="285" s="1"/>
  <c r="F106" i="285"/>
  <c r="F107" i="285"/>
  <c r="F108" i="285"/>
  <c r="F109" i="285"/>
  <c r="F110" i="285"/>
  <c r="F111" i="285"/>
  <c r="F112" i="285"/>
  <c r="F113" i="285"/>
  <c r="F114" i="285"/>
  <c r="F115" i="285"/>
  <c r="F116" i="285"/>
  <c r="I117" i="285"/>
  <c r="G46" i="285"/>
  <c r="G127" i="285" s="1"/>
  <c r="H46" i="285"/>
  <c r="F46" i="285"/>
  <c r="W12" i="285"/>
  <c r="W13" i="285"/>
  <c r="W14" i="285"/>
  <c r="W15" i="285"/>
  <c r="W16" i="285"/>
  <c r="W17" i="285"/>
  <c r="W18" i="285"/>
  <c r="W19" i="285"/>
  <c r="W20" i="285"/>
  <c r="W21" i="285"/>
  <c r="W22" i="285"/>
  <c r="W23" i="285"/>
  <c r="W24" i="285"/>
  <c r="W25" i="285"/>
  <c r="W26" i="285"/>
  <c r="W27" i="285"/>
  <c r="W28" i="285"/>
  <c r="W29" i="285"/>
  <c r="W30" i="285"/>
  <c r="W31" i="285"/>
  <c r="W32" i="285"/>
  <c r="W33" i="285"/>
  <c r="W34" i="285"/>
  <c r="W35" i="285"/>
  <c r="W36" i="285"/>
  <c r="W37" i="285"/>
  <c r="W38" i="285"/>
  <c r="W39" i="285"/>
  <c r="W40" i="285"/>
  <c r="W41" i="285"/>
  <c r="W42" i="285"/>
  <c r="V12" i="285"/>
  <c r="V13" i="285"/>
  <c r="V14" i="285"/>
  <c r="V15" i="285"/>
  <c r="V16" i="285"/>
  <c r="V17" i="285"/>
  <c r="V18" i="285"/>
  <c r="V19" i="285"/>
  <c r="V20" i="285"/>
  <c r="V21" i="285"/>
  <c r="V22" i="285"/>
  <c r="V23" i="285"/>
  <c r="V24" i="285"/>
  <c r="V25" i="285"/>
  <c r="V26" i="285"/>
  <c r="V27" i="285"/>
  <c r="V28" i="285"/>
  <c r="V29" i="285"/>
  <c r="V30" i="285"/>
  <c r="V31" i="285"/>
  <c r="V32" i="285"/>
  <c r="V33" i="285"/>
  <c r="V34" i="285"/>
  <c r="V35" i="285"/>
  <c r="V36" i="285"/>
  <c r="V37" i="285"/>
  <c r="V38" i="285"/>
  <c r="V39" i="285"/>
  <c r="V40" i="285"/>
  <c r="V41" i="285"/>
  <c r="V42" i="285"/>
  <c r="U12" i="285"/>
  <c r="U13" i="285"/>
  <c r="U14" i="285"/>
  <c r="U15" i="285"/>
  <c r="U16" i="285"/>
  <c r="U17" i="285"/>
  <c r="U18" i="285"/>
  <c r="U19" i="285"/>
  <c r="U20" i="285"/>
  <c r="U21" i="285"/>
  <c r="U22" i="285"/>
  <c r="U23" i="285"/>
  <c r="U24" i="285"/>
  <c r="U25" i="285"/>
  <c r="U26" i="285"/>
  <c r="U27" i="285"/>
  <c r="U28" i="285"/>
  <c r="U29" i="285"/>
  <c r="U30" i="285"/>
  <c r="U31" i="285"/>
  <c r="U32" i="285"/>
  <c r="U33" i="285"/>
  <c r="U34" i="285"/>
  <c r="U35" i="285"/>
  <c r="U36" i="285"/>
  <c r="U37" i="285"/>
  <c r="U38" i="285"/>
  <c r="U39" i="285"/>
  <c r="U40" i="285"/>
  <c r="U41" i="285"/>
  <c r="U42" i="285"/>
  <c r="V11" i="285"/>
  <c r="W11" i="285"/>
  <c r="U11" i="285"/>
  <c r="R12" i="285"/>
  <c r="R13" i="285"/>
  <c r="R14" i="285"/>
  <c r="R15" i="285"/>
  <c r="R16" i="285"/>
  <c r="R17" i="285"/>
  <c r="R18" i="285"/>
  <c r="R19" i="285"/>
  <c r="R20" i="285"/>
  <c r="R21" i="285"/>
  <c r="R22" i="285"/>
  <c r="R23" i="285"/>
  <c r="R24" i="285"/>
  <c r="R25" i="285"/>
  <c r="R26" i="285"/>
  <c r="R27" i="285"/>
  <c r="R28" i="285"/>
  <c r="R29" i="285"/>
  <c r="R30" i="285"/>
  <c r="R31" i="285"/>
  <c r="R32" i="285"/>
  <c r="R33" i="285"/>
  <c r="R34" i="285"/>
  <c r="R35" i="285"/>
  <c r="R36" i="285"/>
  <c r="R37" i="285"/>
  <c r="R38" i="285"/>
  <c r="R39" i="285"/>
  <c r="R40" i="285"/>
  <c r="R41" i="285"/>
  <c r="R42" i="285"/>
  <c r="Q12" i="285"/>
  <c r="Q13" i="285"/>
  <c r="S13" i="285" s="1"/>
  <c r="Q14" i="285"/>
  <c r="Q15" i="285"/>
  <c r="Q16" i="285"/>
  <c r="Q17" i="285"/>
  <c r="Q18" i="285"/>
  <c r="Q19" i="285"/>
  <c r="Q20" i="285"/>
  <c r="Q21" i="285"/>
  <c r="S21" i="285" s="1"/>
  <c r="Q22" i="285"/>
  <c r="Q23" i="285"/>
  <c r="Q24" i="285"/>
  <c r="Q25" i="285"/>
  <c r="Q26" i="285"/>
  <c r="Q27" i="285"/>
  <c r="Q28" i="285"/>
  <c r="Q29" i="285"/>
  <c r="S29" i="285" s="1"/>
  <c r="Q30" i="285"/>
  <c r="Q31" i="285"/>
  <c r="Q32" i="285"/>
  <c r="Q33" i="285"/>
  <c r="Q34" i="285"/>
  <c r="Q35" i="285"/>
  <c r="Q36" i="285"/>
  <c r="Q37" i="285"/>
  <c r="S37" i="285" s="1"/>
  <c r="Q38" i="285"/>
  <c r="Q39" i="285"/>
  <c r="Q40" i="285"/>
  <c r="Q41" i="285"/>
  <c r="Q42" i="285"/>
  <c r="P12" i="285"/>
  <c r="P13" i="285"/>
  <c r="P14" i="285"/>
  <c r="P15" i="285"/>
  <c r="P16" i="285"/>
  <c r="P17" i="285"/>
  <c r="P18" i="285"/>
  <c r="P19" i="285"/>
  <c r="P20" i="285"/>
  <c r="P21" i="285"/>
  <c r="P22" i="285"/>
  <c r="P23" i="285"/>
  <c r="P24" i="285"/>
  <c r="P25" i="285"/>
  <c r="P26" i="285"/>
  <c r="P27" i="285"/>
  <c r="P28" i="285"/>
  <c r="P29" i="285"/>
  <c r="P30" i="285"/>
  <c r="P31" i="285"/>
  <c r="P32" i="285"/>
  <c r="P33" i="285"/>
  <c r="P34" i="285"/>
  <c r="P35" i="285"/>
  <c r="P36" i="285"/>
  <c r="P37" i="285"/>
  <c r="P38" i="285"/>
  <c r="P39" i="285"/>
  <c r="P40" i="285"/>
  <c r="P41" i="285"/>
  <c r="P42" i="285"/>
  <c r="Q11" i="285"/>
  <c r="R11" i="285"/>
  <c r="P11" i="285"/>
  <c r="M12" i="285"/>
  <c r="M13" i="285"/>
  <c r="M14" i="285"/>
  <c r="M15" i="285"/>
  <c r="M16" i="285"/>
  <c r="M17" i="285"/>
  <c r="M18" i="285"/>
  <c r="M19" i="285"/>
  <c r="M20" i="285"/>
  <c r="M21" i="285"/>
  <c r="M22" i="285"/>
  <c r="M23" i="285"/>
  <c r="M24" i="285"/>
  <c r="M25" i="285"/>
  <c r="M26" i="285"/>
  <c r="M27" i="285"/>
  <c r="M28" i="285"/>
  <c r="M29" i="285"/>
  <c r="M30" i="285"/>
  <c r="M31" i="285"/>
  <c r="M32" i="285"/>
  <c r="M33" i="285"/>
  <c r="M34" i="285"/>
  <c r="M35" i="285"/>
  <c r="M36" i="285"/>
  <c r="M37" i="285"/>
  <c r="M38" i="285"/>
  <c r="M39" i="285"/>
  <c r="M40" i="285"/>
  <c r="M41" i="285"/>
  <c r="M42" i="285"/>
  <c r="L12" i="285"/>
  <c r="L13" i="285"/>
  <c r="L14" i="285"/>
  <c r="L15" i="285"/>
  <c r="L16" i="285"/>
  <c r="L17" i="285"/>
  <c r="L18" i="285"/>
  <c r="L19" i="285"/>
  <c r="L20" i="285"/>
  <c r="L21" i="285"/>
  <c r="L22" i="285"/>
  <c r="L23" i="285"/>
  <c r="L24" i="285"/>
  <c r="L25" i="285"/>
  <c r="L26" i="285"/>
  <c r="L27" i="285"/>
  <c r="L28" i="285"/>
  <c r="L29" i="285"/>
  <c r="L30" i="285"/>
  <c r="L31" i="285"/>
  <c r="L32" i="285"/>
  <c r="L33" i="285"/>
  <c r="L34" i="285"/>
  <c r="L35" i="285"/>
  <c r="L36" i="285"/>
  <c r="L37" i="285"/>
  <c r="L38" i="285"/>
  <c r="L39" i="285"/>
  <c r="L40" i="285"/>
  <c r="L41" i="285"/>
  <c r="L42" i="285"/>
  <c r="K42" i="285"/>
  <c r="K41" i="285"/>
  <c r="K40" i="285"/>
  <c r="K39" i="285"/>
  <c r="K38" i="285"/>
  <c r="K37" i="285"/>
  <c r="K36" i="285"/>
  <c r="K35" i="285"/>
  <c r="K34" i="285"/>
  <c r="K33" i="285"/>
  <c r="K32" i="285"/>
  <c r="K31" i="285"/>
  <c r="K30" i="285"/>
  <c r="K29" i="285"/>
  <c r="K28" i="285"/>
  <c r="K27" i="285"/>
  <c r="K26" i="285"/>
  <c r="K25" i="285"/>
  <c r="K24" i="285"/>
  <c r="K23" i="285"/>
  <c r="K22" i="285"/>
  <c r="K21" i="285"/>
  <c r="K20" i="285"/>
  <c r="K19" i="285"/>
  <c r="K18" i="285"/>
  <c r="K17" i="285"/>
  <c r="K16" i="285"/>
  <c r="K15" i="285"/>
  <c r="K14" i="285"/>
  <c r="K13" i="285"/>
  <c r="K12" i="285"/>
  <c r="N33" i="285"/>
  <c r="L11" i="285"/>
  <c r="M11" i="285"/>
  <c r="K11" i="285"/>
  <c r="N11" i="285" s="1"/>
  <c r="H12" i="285"/>
  <c r="H13" i="285"/>
  <c r="H14" i="285"/>
  <c r="H15" i="285"/>
  <c r="H16" i="285"/>
  <c r="H17" i="285"/>
  <c r="H18" i="285"/>
  <c r="H19" i="285"/>
  <c r="H43" i="285" s="1"/>
  <c r="H20" i="285"/>
  <c r="H21" i="285"/>
  <c r="H22" i="285"/>
  <c r="H23" i="285"/>
  <c r="H24" i="285"/>
  <c r="H25" i="285"/>
  <c r="H26" i="285"/>
  <c r="H27" i="285"/>
  <c r="H28" i="285"/>
  <c r="H29" i="285"/>
  <c r="H30" i="285"/>
  <c r="H31" i="285"/>
  <c r="H32" i="285"/>
  <c r="H33" i="285"/>
  <c r="H34" i="285"/>
  <c r="H35" i="285"/>
  <c r="H36" i="285"/>
  <c r="H37" i="285"/>
  <c r="H38" i="285"/>
  <c r="H39" i="285"/>
  <c r="H40" i="285"/>
  <c r="H41" i="285"/>
  <c r="H42" i="285"/>
  <c r="G12" i="285"/>
  <c r="I12" i="285" s="1"/>
  <c r="G13" i="285"/>
  <c r="G14" i="285"/>
  <c r="G15" i="285"/>
  <c r="G16" i="285"/>
  <c r="G17" i="285"/>
  <c r="G18" i="285"/>
  <c r="G19" i="285"/>
  <c r="G20" i="285"/>
  <c r="I20" i="285" s="1"/>
  <c r="G21" i="285"/>
  <c r="G22" i="285"/>
  <c r="G23" i="285"/>
  <c r="G24" i="285"/>
  <c r="G25" i="285"/>
  <c r="G26" i="285"/>
  <c r="G27" i="285"/>
  <c r="G28" i="285"/>
  <c r="I28" i="285" s="1"/>
  <c r="G29" i="285"/>
  <c r="G30" i="285"/>
  <c r="G31" i="285"/>
  <c r="G32" i="285"/>
  <c r="G33" i="285"/>
  <c r="G34" i="285"/>
  <c r="G35" i="285"/>
  <c r="G36" i="285"/>
  <c r="I36" i="285" s="1"/>
  <c r="G37" i="285"/>
  <c r="G38" i="285"/>
  <c r="G39" i="285"/>
  <c r="G40" i="285"/>
  <c r="G41" i="285"/>
  <c r="G42" i="285"/>
  <c r="F12" i="285"/>
  <c r="F13" i="285"/>
  <c r="F14" i="285"/>
  <c r="F15" i="285"/>
  <c r="F16" i="285"/>
  <c r="F17" i="285"/>
  <c r="F18" i="285"/>
  <c r="F19" i="285"/>
  <c r="F20" i="285"/>
  <c r="F21" i="285"/>
  <c r="F22" i="285"/>
  <c r="F23" i="285"/>
  <c r="F24" i="285"/>
  <c r="F25" i="285"/>
  <c r="F26" i="285"/>
  <c r="F27" i="285"/>
  <c r="F28" i="285"/>
  <c r="F29" i="285"/>
  <c r="I29" i="285" s="1"/>
  <c r="F30" i="285"/>
  <c r="F31" i="285"/>
  <c r="F32" i="285"/>
  <c r="F33" i="285"/>
  <c r="F34" i="285"/>
  <c r="F35" i="285"/>
  <c r="F36" i="285"/>
  <c r="F37" i="285"/>
  <c r="F38" i="285"/>
  <c r="F39" i="285"/>
  <c r="F40" i="285"/>
  <c r="F41" i="285"/>
  <c r="F42" i="285"/>
  <c r="G11" i="285"/>
  <c r="H11" i="285"/>
  <c r="F11" i="285"/>
  <c r="I41" i="285"/>
  <c r="M47" i="115"/>
  <c r="M48" i="115"/>
  <c r="M49" i="115"/>
  <c r="M50" i="115"/>
  <c r="M51" i="115"/>
  <c r="M52" i="115"/>
  <c r="M53" i="115"/>
  <c r="M54" i="115"/>
  <c r="M55" i="115"/>
  <c r="M56" i="115"/>
  <c r="M57" i="115"/>
  <c r="M58" i="115"/>
  <c r="M59" i="115"/>
  <c r="M60" i="115"/>
  <c r="M61" i="115"/>
  <c r="M62" i="115"/>
  <c r="M63" i="115"/>
  <c r="M64" i="115"/>
  <c r="M65" i="115"/>
  <c r="M66" i="115"/>
  <c r="M67" i="115"/>
  <c r="M68" i="115"/>
  <c r="M69" i="115"/>
  <c r="M70" i="115"/>
  <c r="M71" i="115"/>
  <c r="M72" i="115"/>
  <c r="M73" i="115"/>
  <c r="M74" i="115"/>
  <c r="M75" i="115"/>
  <c r="M76" i="115"/>
  <c r="M77" i="115"/>
  <c r="M78" i="115"/>
  <c r="M79" i="115"/>
  <c r="M80" i="115"/>
  <c r="M81" i="115"/>
  <c r="M82" i="115"/>
  <c r="M83" i="115"/>
  <c r="M84" i="115"/>
  <c r="M85" i="115"/>
  <c r="M86" i="115"/>
  <c r="M87" i="115"/>
  <c r="M88" i="115"/>
  <c r="M89" i="115"/>
  <c r="M90" i="115"/>
  <c r="M91" i="115"/>
  <c r="M92" i="115"/>
  <c r="M93" i="115"/>
  <c r="M94" i="115"/>
  <c r="M95" i="115"/>
  <c r="M96" i="115"/>
  <c r="M97" i="115"/>
  <c r="M98" i="115"/>
  <c r="M99" i="115"/>
  <c r="M100" i="115"/>
  <c r="M101" i="115"/>
  <c r="M102" i="115"/>
  <c r="M103" i="115"/>
  <c r="M104" i="115"/>
  <c r="M105" i="115"/>
  <c r="M106" i="115"/>
  <c r="M107" i="115"/>
  <c r="M108" i="115"/>
  <c r="M109" i="115"/>
  <c r="M110" i="115"/>
  <c r="M111" i="115"/>
  <c r="M112" i="115"/>
  <c r="M113" i="115"/>
  <c r="M114" i="115"/>
  <c r="M115" i="115"/>
  <c r="M116" i="115"/>
  <c r="M117" i="115"/>
  <c r="M118" i="115"/>
  <c r="M119" i="115"/>
  <c r="M120" i="115"/>
  <c r="M121" i="115"/>
  <c r="M122" i="115"/>
  <c r="M123" i="115"/>
  <c r="M124" i="115"/>
  <c r="M125" i="115"/>
  <c r="M126" i="115"/>
  <c r="L47" i="115"/>
  <c r="L48" i="115"/>
  <c r="L49" i="115"/>
  <c r="L50" i="115"/>
  <c r="L51" i="115"/>
  <c r="L52" i="115"/>
  <c r="L53" i="115"/>
  <c r="L54" i="115"/>
  <c r="L55" i="115"/>
  <c r="L56" i="115"/>
  <c r="L57" i="115"/>
  <c r="L58" i="115"/>
  <c r="L59" i="115"/>
  <c r="L60" i="115"/>
  <c r="L61" i="115"/>
  <c r="L62" i="115"/>
  <c r="L63" i="115"/>
  <c r="L64" i="115"/>
  <c r="L65" i="115"/>
  <c r="L66" i="115"/>
  <c r="L67" i="115"/>
  <c r="L68" i="115"/>
  <c r="L69" i="115"/>
  <c r="L70" i="115"/>
  <c r="L71" i="115"/>
  <c r="L72" i="115"/>
  <c r="L73" i="115"/>
  <c r="L74" i="115"/>
  <c r="L75" i="115"/>
  <c r="L76" i="115"/>
  <c r="L77" i="115"/>
  <c r="L78" i="115"/>
  <c r="L79" i="115"/>
  <c r="L80" i="115"/>
  <c r="L81" i="115"/>
  <c r="L82" i="115"/>
  <c r="L83" i="115"/>
  <c r="L84" i="115"/>
  <c r="L85" i="115"/>
  <c r="L86" i="115"/>
  <c r="L87" i="115"/>
  <c r="L88" i="115"/>
  <c r="L89" i="115"/>
  <c r="L90" i="115"/>
  <c r="L91" i="115"/>
  <c r="L92" i="115"/>
  <c r="L93" i="115"/>
  <c r="L94" i="115"/>
  <c r="L95" i="115"/>
  <c r="L96" i="115"/>
  <c r="L97" i="115"/>
  <c r="L98" i="115"/>
  <c r="L99" i="115"/>
  <c r="L100" i="115"/>
  <c r="L101" i="115"/>
  <c r="L102" i="115"/>
  <c r="L103" i="115"/>
  <c r="L104" i="115"/>
  <c r="L105" i="115"/>
  <c r="L106" i="115"/>
  <c r="L107" i="115"/>
  <c r="L108" i="115"/>
  <c r="L109" i="115"/>
  <c r="L110" i="115"/>
  <c r="L111" i="115"/>
  <c r="L112" i="115"/>
  <c r="L113" i="115"/>
  <c r="L114" i="115"/>
  <c r="L115" i="115"/>
  <c r="K47" i="115"/>
  <c r="K48" i="115"/>
  <c r="K49" i="115"/>
  <c r="K50" i="115"/>
  <c r="K51" i="115"/>
  <c r="K52" i="115"/>
  <c r="K53" i="115"/>
  <c r="K54" i="115"/>
  <c r="K55" i="115"/>
  <c r="K56" i="115"/>
  <c r="K57" i="115"/>
  <c r="K58" i="115"/>
  <c r="K59" i="115"/>
  <c r="K60" i="115"/>
  <c r="K61" i="115"/>
  <c r="K62" i="115"/>
  <c r="K63" i="115"/>
  <c r="K64" i="115"/>
  <c r="K65" i="115"/>
  <c r="K66" i="115"/>
  <c r="K67" i="115"/>
  <c r="K68" i="115"/>
  <c r="K69" i="115"/>
  <c r="K70" i="115"/>
  <c r="K71" i="115"/>
  <c r="K72" i="115"/>
  <c r="K73" i="115"/>
  <c r="K74" i="115"/>
  <c r="K75" i="115"/>
  <c r="K76" i="115"/>
  <c r="K77" i="115"/>
  <c r="K78" i="115"/>
  <c r="K79" i="115"/>
  <c r="K80" i="115"/>
  <c r="K81" i="115"/>
  <c r="K82" i="115"/>
  <c r="K83" i="115"/>
  <c r="K84" i="115"/>
  <c r="K85" i="115"/>
  <c r="K86" i="115"/>
  <c r="K87" i="115"/>
  <c r="K88" i="115"/>
  <c r="K89" i="115"/>
  <c r="K90" i="115"/>
  <c r="K91" i="115"/>
  <c r="K92" i="115"/>
  <c r="K93" i="115"/>
  <c r="K94" i="115"/>
  <c r="K95" i="115"/>
  <c r="K96" i="115"/>
  <c r="K97" i="115"/>
  <c r="K98" i="115"/>
  <c r="K99" i="115"/>
  <c r="K100" i="115"/>
  <c r="K101" i="115"/>
  <c r="K102" i="115"/>
  <c r="K103" i="115"/>
  <c r="K104" i="115"/>
  <c r="K105" i="115"/>
  <c r="K106" i="115"/>
  <c r="K107" i="115"/>
  <c r="K108" i="115"/>
  <c r="K109" i="115"/>
  <c r="K110" i="115"/>
  <c r="K111" i="115"/>
  <c r="K112" i="115"/>
  <c r="K113" i="115"/>
  <c r="K114" i="115"/>
  <c r="K115" i="115"/>
  <c r="L46" i="115"/>
  <c r="L127" i="115" s="1"/>
  <c r="M46" i="115"/>
  <c r="M127" i="115" s="1"/>
  <c r="K46" i="115"/>
  <c r="K127" i="115" s="1"/>
  <c r="H47" i="115"/>
  <c r="H48" i="115"/>
  <c r="H49" i="115"/>
  <c r="H50" i="115"/>
  <c r="H51" i="115"/>
  <c r="H52" i="115"/>
  <c r="H53" i="115"/>
  <c r="H54" i="115"/>
  <c r="H55" i="115"/>
  <c r="H56" i="115"/>
  <c r="H57" i="115"/>
  <c r="H58" i="115"/>
  <c r="H59" i="115"/>
  <c r="H60" i="115"/>
  <c r="H61" i="115"/>
  <c r="H62" i="115"/>
  <c r="H63" i="115"/>
  <c r="H64" i="115"/>
  <c r="H65" i="115"/>
  <c r="H66" i="115"/>
  <c r="H67" i="115"/>
  <c r="H68" i="115"/>
  <c r="H69" i="115"/>
  <c r="H70" i="115"/>
  <c r="H71" i="115"/>
  <c r="H72" i="115"/>
  <c r="H73" i="115"/>
  <c r="H74" i="115"/>
  <c r="H75" i="115"/>
  <c r="H76" i="115"/>
  <c r="H77" i="115"/>
  <c r="H78" i="115"/>
  <c r="H79" i="115"/>
  <c r="H80" i="115"/>
  <c r="H81" i="115"/>
  <c r="H82" i="115"/>
  <c r="H83" i="115"/>
  <c r="H84" i="115"/>
  <c r="H85" i="115"/>
  <c r="H86" i="115"/>
  <c r="H87" i="115"/>
  <c r="H88" i="115"/>
  <c r="H89" i="115"/>
  <c r="H90" i="115"/>
  <c r="H91" i="115"/>
  <c r="H92" i="115"/>
  <c r="H93" i="115"/>
  <c r="H94" i="115"/>
  <c r="H95" i="115"/>
  <c r="H96" i="115"/>
  <c r="H97" i="115"/>
  <c r="H98" i="115"/>
  <c r="H99" i="115"/>
  <c r="H100" i="115"/>
  <c r="H101" i="115"/>
  <c r="H102" i="115"/>
  <c r="H103" i="115"/>
  <c r="H104" i="115"/>
  <c r="H105" i="115"/>
  <c r="H106" i="115"/>
  <c r="H107" i="115"/>
  <c r="H108" i="115"/>
  <c r="H109" i="115"/>
  <c r="H110" i="115"/>
  <c r="H111" i="115"/>
  <c r="H112" i="115"/>
  <c r="H113" i="115"/>
  <c r="H114" i="115"/>
  <c r="H115" i="115"/>
  <c r="H116" i="115"/>
  <c r="G47" i="115"/>
  <c r="G48" i="115"/>
  <c r="G49" i="115"/>
  <c r="G50" i="115"/>
  <c r="G51" i="115"/>
  <c r="G52" i="115"/>
  <c r="G53" i="115"/>
  <c r="G54" i="115"/>
  <c r="G55" i="115"/>
  <c r="G56" i="115"/>
  <c r="G57" i="115"/>
  <c r="G58" i="115"/>
  <c r="G59" i="115"/>
  <c r="G60" i="115"/>
  <c r="G61" i="115"/>
  <c r="G62" i="115"/>
  <c r="G63" i="115"/>
  <c r="G64" i="115"/>
  <c r="G65" i="115"/>
  <c r="G66" i="115"/>
  <c r="G67" i="115"/>
  <c r="G68" i="115"/>
  <c r="G69" i="115"/>
  <c r="G70" i="115"/>
  <c r="G71" i="115"/>
  <c r="G72" i="115"/>
  <c r="G73" i="115"/>
  <c r="G74" i="115"/>
  <c r="G75" i="115"/>
  <c r="G76" i="115"/>
  <c r="G77" i="115"/>
  <c r="G78" i="115"/>
  <c r="G79" i="115"/>
  <c r="G80" i="115"/>
  <c r="G81" i="115"/>
  <c r="G82" i="115"/>
  <c r="G83" i="115"/>
  <c r="G84" i="115"/>
  <c r="G85" i="115"/>
  <c r="G86" i="115"/>
  <c r="G87" i="115"/>
  <c r="G88" i="115"/>
  <c r="G89" i="115"/>
  <c r="G90" i="115"/>
  <c r="G91" i="115"/>
  <c r="G92" i="115"/>
  <c r="G93" i="115"/>
  <c r="G94" i="115"/>
  <c r="G95" i="115"/>
  <c r="G96" i="115"/>
  <c r="G97" i="115"/>
  <c r="G98" i="115"/>
  <c r="G99" i="115"/>
  <c r="G100" i="115"/>
  <c r="G101" i="115"/>
  <c r="G102" i="115"/>
  <c r="G103" i="115"/>
  <c r="G104" i="115"/>
  <c r="G105" i="115"/>
  <c r="G106" i="115"/>
  <c r="G107" i="115"/>
  <c r="G108" i="115"/>
  <c r="G109" i="115"/>
  <c r="G110" i="115"/>
  <c r="G111" i="115"/>
  <c r="G112" i="115"/>
  <c r="G113" i="115"/>
  <c r="G114" i="115"/>
  <c r="G115" i="115"/>
  <c r="G116" i="115"/>
  <c r="G46" i="115"/>
  <c r="G127" i="115" s="1"/>
  <c r="H46" i="115"/>
  <c r="H127" i="115" s="1"/>
  <c r="F47" i="115"/>
  <c r="F48" i="115"/>
  <c r="F49" i="115"/>
  <c r="F50" i="115"/>
  <c r="F51" i="115"/>
  <c r="F52" i="115"/>
  <c r="F53" i="115"/>
  <c r="F54" i="115"/>
  <c r="F55" i="115"/>
  <c r="F56" i="115"/>
  <c r="F57" i="115"/>
  <c r="F58" i="115"/>
  <c r="F59" i="115"/>
  <c r="F60" i="115"/>
  <c r="F61" i="115"/>
  <c r="F62" i="115"/>
  <c r="F63" i="115"/>
  <c r="F64" i="115"/>
  <c r="F65" i="115"/>
  <c r="F66" i="115"/>
  <c r="F67" i="115"/>
  <c r="F68" i="115"/>
  <c r="F69" i="115"/>
  <c r="F70" i="115"/>
  <c r="F71" i="115"/>
  <c r="F72" i="115"/>
  <c r="F73" i="115"/>
  <c r="F74" i="115"/>
  <c r="F75" i="115"/>
  <c r="F76" i="115"/>
  <c r="F77" i="115"/>
  <c r="F78" i="115"/>
  <c r="F79" i="115"/>
  <c r="F80" i="115"/>
  <c r="F81" i="115"/>
  <c r="F82" i="115"/>
  <c r="F83" i="115"/>
  <c r="F84" i="115"/>
  <c r="F85" i="115"/>
  <c r="F86" i="115"/>
  <c r="F87" i="115"/>
  <c r="F88" i="115"/>
  <c r="F89" i="115"/>
  <c r="F90" i="115"/>
  <c r="F91" i="115"/>
  <c r="F92" i="115"/>
  <c r="F93" i="115"/>
  <c r="F94" i="115"/>
  <c r="F95" i="115"/>
  <c r="F96" i="115"/>
  <c r="F97" i="115"/>
  <c r="F98" i="115"/>
  <c r="F99" i="115"/>
  <c r="F100" i="115"/>
  <c r="F101" i="115"/>
  <c r="F102" i="115"/>
  <c r="F103" i="115"/>
  <c r="F104" i="115"/>
  <c r="F105" i="115"/>
  <c r="F106" i="115"/>
  <c r="F107" i="115"/>
  <c r="F108" i="115"/>
  <c r="F109" i="115"/>
  <c r="F110" i="115"/>
  <c r="F111" i="115"/>
  <c r="F112" i="115"/>
  <c r="F113" i="115"/>
  <c r="F114" i="115"/>
  <c r="F115" i="115"/>
  <c r="F116" i="115"/>
  <c r="F117" i="115"/>
  <c r="F46" i="115"/>
  <c r="F127" i="115" s="1"/>
  <c r="W47" i="115"/>
  <c r="W48" i="115"/>
  <c r="W49" i="115"/>
  <c r="W50" i="115"/>
  <c r="W51" i="115"/>
  <c r="W52" i="115"/>
  <c r="W53" i="115"/>
  <c r="W54" i="115"/>
  <c r="W55" i="115"/>
  <c r="W56" i="115"/>
  <c r="W57" i="115"/>
  <c r="W58" i="115"/>
  <c r="W59" i="115"/>
  <c r="W60" i="115"/>
  <c r="W61" i="115"/>
  <c r="W62" i="115"/>
  <c r="W63" i="115"/>
  <c r="W64" i="115"/>
  <c r="W65" i="115"/>
  <c r="W66" i="115"/>
  <c r="W67" i="115"/>
  <c r="W68" i="115"/>
  <c r="W69" i="115"/>
  <c r="W70" i="115"/>
  <c r="W71" i="115"/>
  <c r="W72" i="115"/>
  <c r="W73" i="115"/>
  <c r="W74" i="115"/>
  <c r="W75" i="115"/>
  <c r="W76" i="115"/>
  <c r="W77" i="115"/>
  <c r="W78" i="115"/>
  <c r="W79" i="115"/>
  <c r="W80" i="115"/>
  <c r="W81" i="115"/>
  <c r="W82" i="115"/>
  <c r="W83" i="115"/>
  <c r="W84" i="115"/>
  <c r="W85" i="115"/>
  <c r="W86" i="115"/>
  <c r="W87" i="115"/>
  <c r="W88" i="115"/>
  <c r="W89" i="115"/>
  <c r="W90" i="115"/>
  <c r="W91" i="115"/>
  <c r="W92" i="115"/>
  <c r="W93" i="115"/>
  <c r="W94" i="115"/>
  <c r="W95" i="115"/>
  <c r="W96" i="115"/>
  <c r="W97" i="115"/>
  <c r="W98" i="115"/>
  <c r="W99" i="115"/>
  <c r="W100" i="115"/>
  <c r="W101" i="115"/>
  <c r="W102" i="115"/>
  <c r="W103" i="115"/>
  <c r="W104" i="115"/>
  <c r="W105" i="115"/>
  <c r="W106" i="115"/>
  <c r="W107" i="115"/>
  <c r="W108" i="115"/>
  <c r="W109" i="115"/>
  <c r="W110" i="115"/>
  <c r="W111" i="115"/>
  <c r="W112" i="115"/>
  <c r="W113" i="115"/>
  <c r="W114" i="115"/>
  <c r="W115" i="115"/>
  <c r="V47" i="115"/>
  <c r="V48" i="115"/>
  <c r="V49" i="115"/>
  <c r="V50" i="115"/>
  <c r="V51" i="115"/>
  <c r="V52" i="115"/>
  <c r="V53" i="115"/>
  <c r="V54" i="115"/>
  <c r="V55" i="115"/>
  <c r="V56" i="115"/>
  <c r="V57" i="115"/>
  <c r="V58" i="115"/>
  <c r="V59" i="115"/>
  <c r="V60" i="115"/>
  <c r="V61" i="115"/>
  <c r="V62" i="115"/>
  <c r="V63" i="115"/>
  <c r="V64" i="115"/>
  <c r="V65" i="115"/>
  <c r="V66" i="115"/>
  <c r="V67" i="115"/>
  <c r="V68" i="115"/>
  <c r="V69" i="115"/>
  <c r="V70" i="115"/>
  <c r="V71" i="115"/>
  <c r="V72" i="115"/>
  <c r="V73" i="115"/>
  <c r="V74" i="115"/>
  <c r="V75" i="115"/>
  <c r="V76" i="115"/>
  <c r="V77" i="115"/>
  <c r="V78" i="115"/>
  <c r="V79" i="115"/>
  <c r="V80" i="115"/>
  <c r="V81" i="115"/>
  <c r="V82" i="115"/>
  <c r="V83" i="115"/>
  <c r="V84" i="115"/>
  <c r="V85" i="115"/>
  <c r="V86" i="115"/>
  <c r="V87" i="115"/>
  <c r="V88" i="115"/>
  <c r="V89" i="115"/>
  <c r="V90" i="115"/>
  <c r="V91" i="115"/>
  <c r="V92" i="115"/>
  <c r="V93" i="115"/>
  <c r="V94" i="115"/>
  <c r="V95" i="115"/>
  <c r="V96" i="115"/>
  <c r="V97" i="115"/>
  <c r="V98" i="115"/>
  <c r="V99" i="115"/>
  <c r="V100" i="115"/>
  <c r="V101" i="115"/>
  <c r="V102" i="115"/>
  <c r="V103" i="115"/>
  <c r="V104" i="115"/>
  <c r="V105" i="115"/>
  <c r="V106" i="115"/>
  <c r="V107" i="115"/>
  <c r="V108" i="115"/>
  <c r="V109" i="115"/>
  <c r="V110" i="115"/>
  <c r="V111" i="115"/>
  <c r="V112" i="115"/>
  <c r="V113" i="115"/>
  <c r="V114" i="115"/>
  <c r="V115" i="115"/>
  <c r="U47" i="115"/>
  <c r="U48" i="115"/>
  <c r="U49" i="115"/>
  <c r="U50" i="115"/>
  <c r="U51" i="115"/>
  <c r="U52" i="115"/>
  <c r="U53" i="115"/>
  <c r="U54" i="115"/>
  <c r="U55" i="115"/>
  <c r="U56" i="115"/>
  <c r="U57" i="115"/>
  <c r="U58" i="115"/>
  <c r="U59" i="115"/>
  <c r="U60" i="115"/>
  <c r="U61" i="115"/>
  <c r="U62" i="115"/>
  <c r="U63" i="115"/>
  <c r="U64" i="115"/>
  <c r="U65" i="115"/>
  <c r="U66" i="115"/>
  <c r="U67" i="115"/>
  <c r="U68" i="115"/>
  <c r="U69" i="115"/>
  <c r="U70" i="115"/>
  <c r="U71" i="115"/>
  <c r="U72" i="115"/>
  <c r="U73" i="115"/>
  <c r="U74" i="115"/>
  <c r="U75" i="115"/>
  <c r="U76" i="115"/>
  <c r="U77" i="115"/>
  <c r="U78" i="115"/>
  <c r="U79" i="115"/>
  <c r="U80" i="115"/>
  <c r="U81" i="115"/>
  <c r="U82" i="115"/>
  <c r="U83" i="115"/>
  <c r="U84" i="115"/>
  <c r="U85" i="115"/>
  <c r="U86" i="115"/>
  <c r="U87" i="115"/>
  <c r="U88" i="115"/>
  <c r="U89" i="115"/>
  <c r="U90" i="115"/>
  <c r="U91" i="115"/>
  <c r="U92" i="115"/>
  <c r="U93" i="115"/>
  <c r="U94" i="115"/>
  <c r="U95" i="115"/>
  <c r="U96" i="115"/>
  <c r="U97" i="115"/>
  <c r="U98" i="115"/>
  <c r="U99" i="115"/>
  <c r="U100" i="115"/>
  <c r="U101" i="115"/>
  <c r="U102" i="115"/>
  <c r="U103" i="115"/>
  <c r="U104" i="115"/>
  <c r="U105" i="115"/>
  <c r="U106" i="115"/>
  <c r="U107" i="115"/>
  <c r="U108" i="115"/>
  <c r="U109" i="115"/>
  <c r="U110" i="115"/>
  <c r="U111" i="115"/>
  <c r="U112" i="115"/>
  <c r="U113" i="115"/>
  <c r="U114" i="115"/>
  <c r="U115" i="115"/>
  <c r="V46" i="115"/>
  <c r="V127" i="115" s="1"/>
  <c r="W46" i="115"/>
  <c r="W127" i="115" s="1"/>
  <c r="U46" i="115"/>
  <c r="R47" i="115"/>
  <c r="R48" i="115"/>
  <c r="R49" i="115"/>
  <c r="R50" i="115"/>
  <c r="R51" i="115"/>
  <c r="R52" i="115"/>
  <c r="R53" i="115"/>
  <c r="R54" i="115"/>
  <c r="R55" i="115"/>
  <c r="R56" i="115"/>
  <c r="R57" i="115"/>
  <c r="R58" i="115"/>
  <c r="R59" i="115"/>
  <c r="R60" i="115"/>
  <c r="R61" i="115"/>
  <c r="R62" i="115"/>
  <c r="R63" i="115"/>
  <c r="R64" i="115"/>
  <c r="R65" i="115"/>
  <c r="R66" i="115"/>
  <c r="R67" i="115"/>
  <c r="R68" i="115"/>
  <c r="R69" i="115"/>
  <c r="R70" i="115"/>
  <c r="R71" i="115"/>
  <c r="R72" i="115"/>
  <c r="R73" i="115"/>
  <c r="R74" i="115"/>
  <c r="R75" i="115"/>
  <c r="R76" i="115"/>
  <c r="R77" i="115"/>
  <c r="R78" i="115"/>
  <c r="R79" i="115"/>
  <c r="R80" i="115"/>
  <c r="R81" i="115"/>
  <c r="R82" i="115"/>
  <c r="R83" i="115"/>
  <c r="R84" i="115"/>
  <c r="R85" i="115"/>
  <c r="R86" i="115"/>
  <c r="R87" i="115"/>
  <c r="R88" i="115"/>
  <c r="R89" i="115"/>
  <c r="R90" i="115"/>
  <c r="R91" i="115"/>
  <c r="R92" i="115"/>
  <c r="R93" i="115"/>
  <c r="R94" i="115"/>
  <c r="R95" i="115"/>
  <c r="R96" i="115"/>
  <c r="R97" i="115"/>
  <c r="R98" i="115"/>
  <c r="R99" i="115"/>
  <c r="R100" i="115"/>
  <c r="R101" i="115"/>
  <c r="R102" i="115"/>
  <c r="R103" i="115"/>
  <c r="R104" i="115"/>
  <c r="R105" i="115"/>
  <c r="R106" i="115"/>
  <c r="R107" i="115"/>
  <c r="R108" i="115"/>
  <c r="R109" i="115"/>
  <c r="R110" i="115"/>
  <c r="R111" i="115"/>
  <c r="R112" i="115"/>
  <c r="R113" i="115"/>
  <c r="R114" i="115"/>
  <c r="R115" i="115"/>
  <c r="Q47" i="115"/>
  <c r="Q48" i="115"/>
  <c r="Q49" i="115"/>
  <c r="Q50" i="115"/>
  <c r="Q51" i="115"/>
  <c r="Q52" i="115"/>
  <c r="Q53" i="115"/>
  <c r="Q54" i="115"/>
  <c r="Q55" i="115"/>
  <c r="Q56" i="115"/>
  <c r="Q57" i="115"/>
  <c r="Q58" i="115"/>
  <c r="Q59" i="115"/>
  <c r="Q60" i="115"/>
  <c r="Q61" i="115"/>
  <c r="Q62" i="115"/>
  <c r="Q63" i="115"/>
  <c r="Q64" i="115"/>
  <c r="Q65" i="115"/>
  <c r="Q66" i="115"/>
  <c r="Q67" i="115"/>
  <c r="Q68" i="115"/>
  <c r="Q69" i="115"/>
  <c r="Q70" i="115"/>
  <c r="Q71" i="115"/>
  <c r="Q72" i="115"/>
  <c r="Q73" i="115"/>
  <c r="Q74" i="115"/>
  <c r="Q75" i="115"/>
  <c r="Q76" i="115"/>
  <c r="Q77" i="115"/>
  <c r="Q78" i="115"/>
  <c r="Q79" i="115"/>
  <c r="Q80" i="115"/>
  <c r="Q81" i="115"/>
  <c r="Q82" i="115"/>
  <c r="Q83" i="115"/>
  <c r="Q84" i="115"/>
  <c r="Q85" i="115"/>
  <c r="Q86" i="115"/>
  <c r="Q87" i="115"/>
  <c r="Q88" i="115"/>
  <c r="Q89" i="115"/>
  <c r="Q90" i="115"/>
  <c r="Q91" i="115"/>
  <c r="Q92" i="115"/>
  <c r="Q93" i="115"/>
  <c r="Q94" i="115"/>
  <c r="Q95" i="115"/>
  <c r="Q96" i="115"/>
  <c r="Q97" i="115"/>
  <c r="Q98" i="115"/>
  <c r="Q99" i="115"/>
  <c r="Q100" i="115"/>
  <c r="Q101" i="115"/>
  <c r="Q102" i="115"/>
  <c r="Q103" i="115"/>
  <c r="Q104" i="115"/>
  <c r="Q105" i="115"/>
  <c r="Q106" i="115"/>
  <c r="Q107" i="115"/>
  <c r="Q108" i="115"/>
  <c r="Q109" i="115"/>
  <c r="Q110" i="115"/>
  <c r="Q111" i="115"/>
  <c r="Q112" i="115"/>
  <c r="Q113" i="115"/>
  <c r="Q114" i="115"/>
  <c r="Q115" i="115"/>
  <c r="P47" i="115"/>
  <c r="P48" i="115"/>
  <c r="P49" i="115"/>
  <c r="P50" i="115"/>
  <c r="P51" i="115"/>
  <c r="P52" i="115"/>
  <c r="P53" i="115"/>
  <c r="P54" i="115"/>
  <c r="P55" i="115"/>
  <c r="P56" i="115"/>
  <c r="P57" i="115"/>
  <c r="P58" i="115"/>
  <c r="P59" i="115"/>
  <c r="P60" i="115"/>
  <c r="P61" i="115"/>
  <c r="P62" i="115"/>
  <c r="P63" i="115"/>
  <c r="P64" i="115"/>
  <c r="P65" i="115"/>
  <c r="P66" i="115"/>
  <c r="P67" i="115"/>
  <c r="P68" i="115"/>
  <c r="P69" i="115"/>
  <c r="P70" i="115"/>
  <c r="P71" i="115"/>
  <c r="P72" i="115"/>
  <c r="P73" i="115"/>
  <c r="P74" i="115"/>
  <c r="P75" i="115"/>
  <c r="P76" i="115"/>
  <c r="P77" i="115"/>
  <c r="P78" i="115"/>
  <c r="P79" i="115"/>
  <c r="P80" i="115"/>
  <c r="P81" i="115"/>
  <c r="P82" i="115"/>
  <c r="P83" i="115"/>
  <c r="P84" i="115"/>
  <c r="P85" i="115"/>
  <c r="P86" i="115"/>
  <c r="P87" i="115"/>
  <c r="P88" i="115"/>
  <c r="P89" i="115"/>
  <c r="P90" i="115"/>
  <c r="P91" i="115"/>
  <c r="P92" i="115"/>
  <c r="P93" i="115"/>
  <c r="P94" i="115"/>
  <c r="P95" i="115"/>
  <c r="P96" i="115"/>
  <c r="P97" i="115"/>
  <c r="P98" i="115"/>
  <c r="P99" i="115"/>
  <c r="P100" i="115"/>
  <c r="P101" i="115"/>
  <c r="P102" i="115"/>
  <c r="P103" i="115"/>
  <c r="P104" i="115"/>
  <c r="P105" i="115"/>
  <c r="P106" i="115"/>
  <c r="P107" i="115"/>
  <c r="P108" i="115"/>
  <c r="P109" i="115"/>
  <c r="P110" i="115"/>
  <c r="P111" i="115"/>
  <c r="P112" i="115"/>
  <c r="P113" i="115"/>
  <c r="P114" i="115"/>
  <c r="P115" i="115"/>
  <c r="Q46" i="115"/>
  <c r="Q127" i="115" s="1"/>
  <c r="R46" i="115"/>
  <c r="R127" i="115" s="1"/>
  <c r="P46" i="115"/>
  <c r="P127" i="115" s="1"/>
  <c r="W12" i="115"/>
  <c r="W13" i="115"/>
  <c r="W14" i="115"/>
  <c r="W15" i="115"/>
  <c r="W16" i="115"/>
  <c r="W17" i="115"/>
  <c r="W18" i="115"/>
  <c r="W19" i="115"/>
  <c r="W20" i="115"/>
  <c r="W21" i="115"/>
  <c r="W22" i="115"/>
  <c r="W23" i="115"/>
  <c r="W24" i="115"/>
  <c r="W25" i="115"/>
  <c r="W26" i="115"/>
  <c r="W27" i="115"/>
  <c r="W28" i="115"/>
  <c r="W29" i="115"/>
  <c r="W30" i="115"/>
  <c r="W31" i="115"/>
  <c r="W32" i="115"/>
  <c r="W33" i="115"/>
  <c r="W34" i="115"/>
  <c r="W35" i="115"/>
  <c r="W36" i="115"/>
  <c r="W37" i="115"/>
  <c r="W38" i="115"/>
  <c r="W39" i="115"/>
  <c r="W40" i="115"/>
  <c r="W41" i="115"/>
  <c r="W42" i="115"/>
  <c r="V12" i="115"/>
  <c r="V13" i="115"/>
  <c r="V14" i="115"/>
  <c r="V15" i="115"/>
  <c r="V16" i="115"/>
  <c r="V17" i="115"/>
  <c r="V18" i="115"/>
  <c r="V19" i="115"/>
  <c r="V20" i="115"/>
  <c r="V21" i="115"/>
  <c r="V22" i="115"/>
  <c r="V23" i="115"/>
  <c r="V24" i="115"/>
  <c r="V25" i="115"/>
  <c r="V26" i="115"/>
  <c r="V27" i="115"/>
  <c r="V28" i="115"/>
  <c r="V29" i="115"/>
  <c r="V30" i="115"/>
  <c r="V31" i="115"/>
  <c r="V32" i="115"/>
  <c r="V33" i="115"/>
  <c r="V34" i="115"/>
  <c r="V35" i="115"/>
  <c r="V36" i="115"/>
  <c r="V37" i="115"/>
  <c r="V38" i="115"/>
  <c r="V39" i="115"/>
  <c r="V40" i="115"/>
  <c r="V41" i="115"/>
  <c r="V42" i="115"/>
  <c r="U12" i="115"/>
  <c r="U13" i="115"/>
  <c r="U14" i="115"/>
  <c r="U15" i="115"/>
  <c r="U16" i="115"/>
  <c r="U17" i="115"/>
  <c r="U18" i="115"/>
  <c r="U19" i="115"/>
  <c r="U20" i="115"/>
  <c r="U21" i="115"/>
  <c r="U22" i="115"/>
  <c r="U23" i="115"/>
  <c r="U24" i="115"/>
  <c r="U25" i="115"/>
  <c r="U26" i="115"/>
  <c r="U27" i="115"/>
  <c r="U28" i="115"/>
  <c r="U29" i="115"/>
  <c r="U30" i="115"/>
  <c r="U31" i="115"/>
  <c r="U32" i="115"/>
  <c r="U33" i="115"/>
  <c r="U34" i="115"/>
  <c r="U35" i="115"/>
  <c r="U36" i="115"/>
  <c r="U37" i="115"/>
  <c r="U38" i="115"/>
  <c r="U39" i="115"/>
  <c r="U40" i="115"/>
  <c r="U41" i="115"/>
  <c r="U42" i="115"/>
  <c r="V11" i="115"/>
  <c r="W11" i="115"/>
  <c r="U11" i="115"/>
  <c r="R12" i="115"/>
  <c r="R13" i="115"/>
  <c r="R14" i="115"/>
  <c r="R15" i="115"/>
  <c r="R16" i="115"/>
  <c r="R17" i="115"/>
  <c r="R18" i="115"/>
  <c r="R19" i="115"/>
  <c r="R20" i="115"/>
  <c r="R21" i="115"/>
  <c r="R22" i="115"/>
  <c r="R23" i="115"/>
  <c r="R24" i="115"/>
  <c r="R25" i="115"/>
  <c r="R26" i="115"/>
  <c r="R27" i="115"/>
  <c r="R28" i="115"/>
  <c r="R29" i="115"/>
  <c r="R30" i="115"/>
  <c r="R31" i="115"/>
  <c r="R32" i="115"/>
  <c r="R33" i="115"/>
  <c r="R34" i="115"/>
  <c r="R35" i="115"/>
  <c r="R36" i="115"/>
  <c r="R37" i="115"/>
  <c r="R38" i="115"/>
  <c r="R39" i="115"/>
  <c r="R40" i="115"/>
  <c r="R41" i="115"/>
  <c r="R42" i="115"/>
  <c r="Q12" i="115"/>
  <c r="Q13" i="115"/>
  <c r="Q14" i="115"/>
  <c r="Q15" i="115"/>
  <c r="Q16" i="115"/>
  <c r="Q17" i="115"/>
  <c r="Q18" i="115"/>
  <c r="Q19" i="115"/>
  <c r="Q20" i="115"/>
  <c r="Q21" i="115"/>
  <c r="Q22" i="115"/>
  <c r="Q23" i="115"/>
  <c r="Q24" i="115"/>
  <c r="Q25" i="115"/>
  <c r="Q26" i="115"/>
  <c r="Q27" i="115"/>
  <c r="Q28" i="115"/>
  <c r="Q29" i="115"/>
  <c r="Q30" i="115"/>
  <c r="Q31" i="115"/>
  <c r="Q32" i="115"/>
  <c r="Q33" i="115"/>
  <c r="Q34" i="115"/>
  <c r="Q35" i="115"/>
  <c r="Q36" i="115"/>
  <c r="Q37" i="115"/>
  <c r="Q38" i="115"/>
  <c r="Q39" i="115"/>
  <c r="Q40" i="115"/>
  <c r="Q41" i="115"/>
  <c r="Q42" i="115"/>
  <c r="P42" i="115"/>
  <c r="P41" i="115"/>
  <c r="P40" i="115"/>
  <c r="P39" i="115"/>
  <c r="P38" i="115"/>
  <c r="P37" i="115"/>
  <c r="P36" i="115"/>
  <c r="P35" i="115"/>
  <c r="P34" i="115"/>
  <c r="P33" i="115"/>
  <c r="P32" i="115"/>
  <c r="P31" i="115"/>
  <c r="P30" i="115"/>
  <c r="P29" i="115"/>
  <c r="P28" i="115"/>
  <c r="P27" i="115"/>
  <c r="P26" i="115"/>
  <c r="P25" i="115"/>
  <c r="P24" i="115"/>
  <c r="P23" i="115"/>
  <c r="P22" i="115"/>
  <c r="P21" i="115"/>
  <c r="P20" i="115"/>
  <c r="P19" i="115"/>
  <c r="P18" i="115"/>
  <c r="P17" i="115"/>
  <c r="P16" i="115"/>
  <c r="P15" i="115"/>
  <c r="P14" i="115"/>
  <c r="P13" i="115"/>
  <c r="P12" i="115"/>
  <c r="Q11" i="115"/>
  <c r="R11" i="115"/>
  <c r="P11" i="115"/>
  <c r="M12" i="115"/>
  <c r="M13" i="115"/>
  <c r="M14" i="115"/>
  <c r="M15" i="115"/>
  <c r="M16" i="115"/>
  <c r="M17" i="115"/>
  <c r="M18" i="115"/>
  <c r="M19" i="115"/>
  <c r="M20" i="115"/>
  <c r="M21" i="115"/>
  <c r="M22" i="115"/>
  <c r="M23" i="115"/>
  <c r="M24" i="115"/>
  <c r="M25" i="115"/>
  <c r="M26" i="115"/>
  <c r="M27" i="115"/>
  <c r="M28" i="115"/>
  <c r="M29" i="115"/>
  <c r="M30" i="115"/>
  <c r="M31" i="115"/>
  <c r="M32" i="115"/>
  <c r="M33" i="115"/>
  <c r="M34" i="115"/>
  <c r="M35" i="115"/>
  <c r="M36" i="115"/>
  <c r="M37" i="115"/>
  <c r="M38" i="115"/>
  <c r="M39" i="115"/>
  <c r="M40" i="115"/>
  <c r="M41" i="115"/>
  <c r="M42" i="115"/>
  <c r="L12" i="115"/>
  <c r="L13" i="115"/>
  <c r="L14" i="115"/>
  <c r="L15" i="115"/>
  <c r="L16" i="115"/>
  <c r="L17" i="115"/>
  <c r="L18" i="115"/>
  <c r="L19" i="115"/>
  <c r="L20" i="115"/>
  <c r="L21" i="115"/>
  <c r="L22" i="115"/>
  <c r="L23" i="115"/>
  <c r="L24" i="115"/>
  <c r="L25" i="115"/>
  <c r="L26" i="115"/>
  <c r="L27" i="115"/>
  <c r="L28" i="115"/>
  <c r="L29" i="115"/>
  <c r="L30" i="115"/>
  <c r="L31" i="115"/>
  <c r="L32" i="115"/>
  <c r="L33" i="115"/>
  <c r="L34" i="115"/>
  <c r="L35" i="115"/>
  <c r="L36" i="115"/>
  <c r="L37" i="115"/>
  <c r="L38" i="115"/>
  <c r="L39" i="115"/>
  <c r="L40" i="115"/>
  <c r="L41" i="115"/>
  <c r="L42" i="115"/>
  <c r="L11" i="115"/>
  <c r="M11" i="115"/>
  <c r="K12" i="115"/>
  <c r="K13" i="115"/>
  <c r="K14" i="115"/>
  <c r="K15" i="115"/>
  <c r="K16" i="115"/>
  <c r="K17" i="115"/>
  <c r="K18" i="115"/>
  <c r="K19" i="115"/>
  <c r="K20" i="115"/>
  <c r="K21" i="115"/>
  <c r="K22" i="115"/>
  <c r="K23" i="115"/>
  <c r="K24" i="115"/>
  <c r="K25" i="115"/>
  <c r="K26" i="115"/>
  <c r="K27" i="115"/>
  <c r="K28" i="115"/>
  <c r="K29" i="115"/>
  <c r="K30" i="115"/>
  <c r="K31" i="115"/>
  <c r="K32" i="115"/>
  <c r="K33" i="115"/>
  <c r="K34" i="115"/>
  <c r="K35" i="115"/>
  <c r="K36" i="115"/>
  <c r="K37" i="115"/>
  <c r="K38" i="115"/>
  <c r="K39" i="115"/>
  <c r="K40" i="115"/>
  <c r="K41" i="115"/>
  <c r="K42" i="115"/>
  <c r="K11" i="115"/>
  <c r="H14" i="115"/>
  <c r="H15" i="115"/>
  <c r="H16" i="115"/>
  <c r="H17" i="115"/>
  <c r="H18" i="115"/>
  <c r="H19" i="115"/>
  <c r="H20" i="115"/>
  <c r="H21" i="115"/>
  <c r="H22" i="115"/>
  <c r="H23" i="115"/>
  <c r="H24" i="115"/>
  <c r="H25" i="115"/>
  <c r="H26" i="115"/>
  <c r="H27" i="115"/>
  <c r="H28" i="115"/>
  <c r="H29" i="115"/>
  <c r="H30" i="115"/>
  <c r="H31" i="115"/>
  <c r="H32" i="115"/>
  <c r="H33" i="115"/>
  <c r="H34" i="115"/>
  <c r="H35" i="115"/>
  <c r="H36" i="115"/>
  <c r="H37" i="115"/>
  <c r="H38" i="115"/>
  <c r="H39" i="115"/>
  <c r="H40" i="115"/>
  <c r="H41" i="115"/>
  <c r="H42" i="115"/>
  <c r="H12" i="115"/>
  <c r="H13" i="115"/>
  <c r="G12" i="115"/>
  <c r="G13" i="115"/>
  <c r="G14" i="115"/>
  <c r="G15" i="115"/>
  <c r="G16" i="115"/>
  <c r="G17" i="115"/>
  <c r="G18" i="115"/>
  <c r="G19" i="115"/>
  <c r="G20" i="115"/>
  <c r="G21" i="115"/>
  <c r="G22" i="115"/>
  <c r="G23" i="115"/>
  <c r="G24" i="115"/>
  <c r="G25" i="115"/>
  <c r="G26" i="115"/>
  <c r="G27" i="115"/>
  <c r="G28" i="115"/>
  <c r="G29" i="115"/>
  <c r="G30" i="115"/>
  <c r="G31" i="115"/>
  <c r="G32" i="115"/>
  <c r="G33" i="115"/>
  <c r="G34" i="115"/>
  <c r="G35" i="115"/>
  <c r="G36" i="115"/>
  <c r="G37" i="115"/>
  <c r="G38" i="115"/>
  <c r="G39" i="115"/>
  <c r="G40" i="115"/>
  <c r="G41" i="115"/>
  <c r="G42" i="115"/>
  <c r="G11" i="115"/>
  <c r="H11" i="115"/>
  <c r="F12" i="115"/>
  <c r="F13" i="115"/>
  <c r="F14" i="115"/>
  <c r="F15" i="115"/>
  <c r="F16" i="115"/>
  <c r="F17" i="115"/>
  <c r="F18" i="115"/>
  <c r="F19" i="115"/>
  <c r="F20" i="115"/>
  <c r="F21" i="115"/>
  <c r="F22" i="115"/>
  <c r="F23" i="115"/>
  <c r="F24" i="115"/>
  <c r="F25" i="115"/>
  <c r="F26" i="115"/>
  <c r="F27" i="115"/>
  <c r="F28" i="115"/>
  <c r="F29" i="115"/>
  <c r="F30" i="115"/>
  <c r="F31" i="115"/>
  <c r="F32" i="115"/>
  <c r="F33" i="115"/>
  <c r="F34" i="115"/>
  <c r="F35" i="115"/>
  <c r="F36" i="115"/>
  <c r="F37" i="115"/>
  <c r="F38" i="115"/>
  <c r="F39" i="115"/>
  <c r="F40" i="115"/>
  <c r="F41" i="115"/>
  <c r="F42" i="115"/>
  <c r="F11" i="115"/>
  <c r="N126" i="285"/>
  <c r="B126" i="285"/>
  <c r="B125" i="285"/>
  <c r="I124" i="285"/>
  <c r="B124" i="285"/>
  <c r="B123" i="285"/>
  <c r="B122" i="285"/>
  <c r="S121" i="285"/>
  <c r="N121" i="285"/>
  <c r="B121" i="285"/>
  <c r="X120" i="285"/>
  <c r="B120" i="285"/>
  <c r="X119" i="285"/>
  <c r="B119" i="285"/>
  <c r="B118" i="285"/>
  <c r="B117" i="285"/>
  <c r="I116" i="285"/>
  <c r="B116" i="285"/>
  <c r="B115" i="285"/>
  <c r="B114" i="285"/>
  <c r="B113" i="285"/>
  <c r="B112" i="285"/>
  <c r="B111" i="285"/>
  <c r="B110" i="285"/>
  <c r="B109" i="285"/>
  <c r="B108" i="285"/>
  <c r="B107" i="285"/>
  <c r="N106" i="285"/>
  <c r="I106" i="285"/>
  <c r="B106" i="285"/>
  <c r="B105" i="285"/>
  <c r="B104" i="285"/>
  <c r="B103" i="285"/>
  <c r="B102" i="285"/>
  <c r="B101" i="285"/>
  <c r="B100" i="285"/>
  <c r="N99" i="285"/>
  <c r="B99" i="285"/>
  <c r="N98" i="285"/>
  <c r="I98" i="285"/>
  <c r="B98" i="285"/>
  <c r="B97" i="285"/>
  <c r="B96" i="285"/>
  <c r="B95" i="285"/>
  <c r="B94" i="285"/>
  <c r="B93" i="285"/>
  <c r="B92" i="285"/>
  <c r="N91" i="285"/>
  <c r="B91" i="285"/>
  <c r="N90" i="285"/>
  <c r="B90" i="285"/>
  <c r="B89" i="285"/>
  <c r="B88" i="285"/>
  <c r="B87" i="285"/>
  <c r="B86" i="285"/>
  <c r="B85" i="285"/>
  <c r="I84" i="285"/>
  <c r="B84" i="285"/>
  <c r="B83" i="285"/>
  <c r="S82" i="285"/>
  <c r="B82" i="285"/>
  <c r="B81" i="285"/>
  <c r="I80" i="285"/>
  <c r="B80" i="285"/>
  <c r="X79" i="285"/>
  <c r="B79" i="285"/>
  <c r="B78" i="285"/>
  <c r="I77" i="285"/>
  <c r="B77" i="285"/>
  <c r="B76" i="285"/>
  <c r="B75" i="285"/>
  <c r="B74" i="285"/>
  <c r="B73" i="285"/>
  <c r="B72" i="285"/>
  <c r="X71" i="285"/>
  <c r="B71" i="285"/>
  <c r="B70" i="285"/>
  <c r="B69" i="285"/>
  <c r="B68" i="285"/>
  <c r="B67" i="285"/>
  <c r="B66" i="285"/>
  <c r="B65" i="285"/>
  <c r="B64" i="285"/>
  <c r="X63" i="285"/>
  <c r="B63" i="285"/>
  <c r="B62" i="285"/>
  <c r="B61" i="285"/>
  <c r="I60" i="285"/>
  <c r="B60" i="285"/>
  <c r="B59" i="285"/>
  <c r="Z58" i="285"/>
  <c r="B58" i="285"/>
  <c r="B57" i="285"/>
  <c r="B56" i="285"/>
  <c r="B55" i="285"/>
  <c r="B54" i="285"/>
  <c r="B53" i="285"/>
  <c r="B52" i="285"/>
  <c r="B51" i="285"/>
  <c r="N50" i="285"/>
  <c r="I50" i="285"/>
  <c r="B50" i="285"/>
  <c r="B49" i="285"/>
  <c r="S48" i="285"/>
  <c r="B48" i="285"/>
  <c r="B47" i="285"/>
  <c r="B46" i="285"/>
  <c r="N42" i="285"/>
  <c r="B42" i="285"/>
  <c r="X41" i="285"/>
  <c r="S41" i="285"/>
  <c r="B41" i="285"/>
  <c r="X40" i="285"/>
  <c r="X39" i="285"/>
  <c r="B39" i="285"/>
  <c r="S38" i="285"/>
  <c r="B38" i="285"/>
  <c r="B37" i="285"/>
  <c r="B36" i="285"/>
  <c r="B35" i="285"/>
  <c r="B34" i="285"/>
  <c r="B33" i="285"/>
  <c r="B32" i="285"/>
  <c r="N31" i="285"/>
  <c r="B31" i="285"/>
  <c r="I30" i="285"/>
  <c r="B30" i="285"/>
  <c r="B29" i="285"/>
  <c r="B28" i="285"/>
  <c r="B27" i="285"/>
  <c r="N26" i="285"/>
  <c r="B26" i="285"/>
  <c r="B25" i="285"/>
  <c r="I24" i="285"/>
  <c r="B24" i="285"/>
  <c r="S23" i="285"/>
  <c r="N23" i="285"/>
  <c r="B23" i="285"/>
  <c r="N22" i="285"/>
  <c r="I22" i="285"/>
  <c r="B22" i="285"/>
  <c r="B21" i="285"/>
  <c r="B20" i="285"/>
  <c r="B19" i="285"/>
  <c r="N18" i="285"/>
  <c r="I18" i="285"/>
  <c r="B18" i="285"/>
  <c r="B17" i="285"/>
  <c r="X16" i="285"/>
  <c r="B16" i="285"/>
  <c r="X15" i="285"/>
  <c r="N15" i="285"/>
  <c r="B15" i="285"/>
  <c r="I14" i="285"/>
  <c r="B14" i="285"/>
  <c r="I13" i="285"/>
  <c r="B13" i="285"/>
  <c r="B12" i="285"/>
  <c r="B11" i="285"/>
  <c r="G43" i="285" l="1"/>
  <c r="W43" i="285"/>
  <c r="L43" i="285"/>
  <c r="P43" i="285"/>
  <c r="Q43" i="285"/>
  <c r="V43" i="285"/>
  <c r="M43" i="285"/>
  <c r="M128" i="285" s="1"/>
  <c r="S25" i="285"/>
  <c r="R43" i="285"/>
  <c r="S107" i="285"/>
  <c r="S91" i="285"/>
  <c r="X93" i="285"/>
  <c r="N32" i="285"/>
  <c r="P128" i="285"/>
  <c r="F127" i="21"/>
  <c r="S51" i="285"/>
  <c r="L128" i="285"/>
  <c r="N78" i="285"/>
  <c r="G128" i="285"/>
  <c r="X27" i="285"/>
  <c r="X19" i="285"/>
  <c r="U43" i="285"/>
  <c r="S17" i="285"/>
  <c r="N19" i="285"/>
  <c r="N27" i="285"/>
  <c r="N35" i="285"/>
  <c r="K43" i="285"/>
  <c r="I32" i="285"/>
  <c r="I26" i="285"/>
  <c r="I34" i="285"/>
  <c r="I33" i="285"/>
  <c r="I15" i="285"/>
  <c r="I25" i="285"/>
  <c r="X25" i="285"/>
  <c r="S27" i="285"/>
  <c r="I31" i="285"/>
  <c r="N37" i="285"/>
  <c r="N40" i="285"/>
  <c r="I42" i="285"/>
  <c r="S79" i="285"/>
  <c r="I120" i="285"/>
  <c r="I122" i="285"/>
  <c r="S124" i="285"/>
  <c r="X125" i="285"/>
  <c r="U127" i="115"/>
  <c r="X12" i="285"/>
  <c r="X28" i="285"/>
  <c r="S33" i="285"/>
  <c r="S100" i="285"/>
  <c r="X101" i="285"/>
  <c r="N107" i="285"/>
  <c r="S108" i="285"/>
  <c r="X109" i="285"/>
  <c r="I114" i="285"/>
  <c r="N115" i="285"/>
  <c r="X117" i="285"/>
  <c r="N120" i="285"/>
  <c r="X122" i="285"/>
  <c r="I21" i="285"/>
  <c r="X21" i="285"/>
  <c r="X33" i="285"/>
  <c r="N34" i="285"/>
  <c r="S35" i="285"/>
  <c r="X36" i="285"/>
  <c r="S40" i="285"/>
  <c r="N80" i="285"/>
  <c r="S81" i="285"/>
  <c r="X82" i="285"/>
  <c r="I87" i="285"/>
  <c r="S89" i="285"/>
  <c r="X90" i="285"/>
  <c r="I95" i="285"/>
  <c r="S97" i="285"/>
  <c r="X98" i="285"/>
  <c r="S105" i="285"/>
  <c r="X106" i="285"/>
  <c r="I111" i="285"/>
  <c r="S126" i="285"/>
  <c r="X24" i="285"/>
  <c r="X87" i="285"/>
  <c r="N122" i="285"/>
  <c r="X124" i="285"/>
  <c r="I17" i="285"/>
  <c r="I35" i="285"/>
  <c r="X38" i="285"/>
  <c r="X49" i="285"/>
  <c r="I54" i="285"/>
  <c r="N55" i="285"/>
  <c r="S59" i="285"/>
  <c r="X60" i="285"/>
  <c r="N66" i="285"/>
  <c r="S67" i="285"/>
  <c r="X68" i="285"/>
  <c r="I73" i="285"/>
  <c r="N74" i="285"/>
  <c r="S75" i="285"/>
  <c r="X92" i="285"/>
  <c r="S99" i="285"/>
  <c r="X100" i="285"/>
  <c r="I113" i="285"/>
  <c r="I121" i="285"/>
  <c r="I126" i="285"/>
  <c r="N14" i="285"/>
  <c r="I16" i="285"/>
  <c r="X20" i="285"/>
  <c r="N30" i="285"/>
  <c r="X32" i="285"/>
  <c r="I37" i="285"/>
  <c r="S80" i="285"/>
  <c r="X81" i="285"/>
  <c r="N87" i="285"/>
  <c r="I94" i="285"/>
  <c r="N95" i="285"/>
  <c r="S96" i="285"/>
  <c r="I102" i="285"/>
  <c r="N103" i="285"/>
  <c r="S104" i="285"/>
  <c r="N111" i="285"/>
  <c r="N124" i="285"/>
  <c r="X126" i="285"/>
  <c r="N17" i="285"/>
  <c r="X23" i="285"/>
  <c r="X29" i="285"/>
  <c r="S36" i="285"/>
  <c r="X37" i="285"/>
  <c r="I48" i="285"/>
  <c r="N49" i="285"/>
  <c r="X51" i="285"/>
  <c r="N57" i="285"/>
  <c r="I59" i="285"/>
  <c r="N60" i="285"/>
  <c r="S61" i="285"/>
  <c r="X62" i="285"/>
  <c r="I67" i="285"/>
  <c r="S69" i="285"/>
  <c r="X70" i="285"/>
  <c r="I75" i="285"/>
  <c r="N76" i="285"/>
  <c r="S77" i="285"/>
  <c r="X78" i="285"/>
  <c r="I91" i="285"/>
  <c r="N92" i="285"/>
  <c r="S93" i="285"/>
  <c r="S101" i="285"/>
  <c r="X102" i="285"/>
  <c r="I107" i="285"/>
  <c r="N108" i="285"/>
  <c r="S109" i="285"/>
  <c r="X110" i="285"/>
  <c r="S120" i="285"/>
  <c r="S122" i="285"/>
  <c r="I123" i="285"/>
  <c r="S31" i="285"/>
  <c r="X34" i="285"/>
  <c r="S42" i="285"/>
  <c r="S56" i="285"/>
  <c r="X121" i="285"/>
  <c r="N123" i="285"/>
  <c r="I11" i="285"/>
  <c r="Q128" i="285"/>
  <c r="N13" i="285"/>
  <c r="X13" i="285"/>
  <c r="S15" i="285"/>
  <c r="X17" i="285"/>
  <c r="I19" i="285"/>
  <c r="S19" i="285"/>
  <c r="N21" i="285"/>
  <c r="I23" i="285"/>
  <c r="N25" i="285"/>
  <c r="I27" i="285"/>
  <c r="N29" i="285"/>
  <c r="Z29" i="285" s="1"/>
  <c r="I38" i="285"/>
  <c r="N39" i="285"/>
  <c r="I51" i="285"/>
  <c r="S53" i="285"/>
  <c r="X54" i="285"/>
  <c r="N63" i="285"/>
  <c r="S64" i="285"/>
  <c r="X65" i="285"/>
  <c r="I70" i="285"/>
  <c r="N71" i="285"/>
  <c r="S72" i="285"/>
  <c r="X73" i="285"/>
  <c r="N79" i="285"/>
  <c r="I81" i="285"/>
  <c r="N82" i="285"/>
  <c r="S83" i="285"/>
  <c r="X84" i="285"/>
  <c r="I92" i="285"/>
  <c r="N93" i="285"/>
  <c r="X95" i="285"/>
  <c r="I100" i="285"/>
  <c r="N101" i="285"/>
  <c r="X103" i="285"/>
  <c r="I108" i="285"/>
  <c r="N109" i="285"/>
  <c r="S110" i="285"/>
  <c r="X111" i="285"/>
  <c r="N112" i="285"/>
  <c r="S113" i="285"/>
  <c r="X114" i="285"/>
  <c r="S116" i="285"/>
  <c r="I119" i="285"/>
  <c r="S125" i="285"/>
  <c r="H128" i="285"/>
  <c r="S14" i="285"/>
  <c r="S18" i="285"/>
  <c r="S22" i="285"/>
  <c r="S26" i="285"/>
  <c r="S30" i="285"/>
  <c r="X31" i="285"/>
  <c r="I40" i="285"/>
  <c r="X42" i="285"/>
  <c r="S47" i="285"/>
  <c r="X48" i="285"/>
  <c r="I53" i="285"/>
  <c r="N54" i="285"/>
  <c r="S55" i="285"/>
  <c r="X56" i="285"/>
  <c r="X59" i="285"/>
  <c r="I64" i="285"/>
  <c r="S66" i="285"/>
  <c r="X67" i="285"/>
  <c r="I72" i="285"/>
  <c r="N73" i="285"/>
  <c r="S74" i="285"/>
  <c r="X75" i="285"/>
  <c r="I83" i="285"/>
  <c r="N84" i="285"/>
  <c r="S85" i="285"/>
  <c r="X86" i="285"/>
  <c r="S88" i="285"/>
  <c r="X89" i="285"/>
  <c r="X97" i="285"/>
  <c r="X105" i="285"/>
  <c r="N114" i="285"/>
  <c r="S115" i="285"/>
  <c r="X116" i="285"/>
  <c r="S123" i="285"/>
  <c r="I125" i="285"/>
  <c r="V128" i="285"/>
  <c r="N12" i="285"/>
  <c r="N16" i="285"/>
  <c r="N20" i="285"/>
  <c r="N24" i="285"/>
  <c r="N28" i="285"/>
  <c r="N38" i="285"/>
  <c r="S39" i="285"/>
  <c r="N51" i="285"/>
  <c r="X83" i="285"/>
  <c r="X94" i="285"/>
  <c r="I99" i="285"/>
  <c r="S112" i="285"/>
  <c r="X113" i="285"/>
  <c r="N119" i="285"/>
  <c r="X14" i="285"/>
  <c r="X18" i="285"/>
  <c r="X22" i="285"/>
  <c r="X26" i="285"/>
  <c r="S34" i="285"/>
  <c r="X35" i="285"/>
  <c r="N36" i="285"/>
  <c r="Z36" i="285" s="1"/>
  <c r="N48" i="285"/>
  <c r="S49" i="285"/>
  <c r="N56" i="285"/>
  <c r="S57" i="285"/>
  <c r="N59" i="285"/>
  <c r="S60" i="285"/>
  <c r="X61" i="285"/>
  <c r="Z61" i="285" s="1"/>
  <c r="N67" i="285"/>
  <c r="S68" i="285"/>
  <c r="X69" i="285"/>
  <c r="I74" i="285"/>
  <c r="N75" i="285"/>
  <c r="S76" i="285"/>
  <c r="X77" i="285"/>
  <c r="I85" i="285"/>
  <c r="N86" i="285"/>
  <c r="S87" i="285"/>
  <c r="I88" i="285"/>
  <c r="N89" i="285"/>
  <c r="S90" i="285"/>
  <c r="X91" i="285"/>
  <c r="I96" i="285"/>
  <c r="N97" i="285"/>
  <c r="X99" i="285"/>
  <c r="I104" i="285"/>
  <c r="N105" i="285"/>
  <c r="S106" i="285"/>
  <c r="X107" i="285"/>
  <c r="I115" i="285"/>
  <c r="N116" i="285"/>
  <c r="S117" i="285"/>
  <c r="X118" i="285"/>
  <c r="N125" i="285"/>
  <c r="X11" i="285"/>
  <c r="S12" i="285"/>
  <c r="S16" i="285"/>
  <c r="S20" i="285"/>
  <c r="S24" i="285"/>
  <c r="S28" i="285"/>
  <c r="X30" i="285"/>
  <c r="S32" i="285"/>
  <c r="I39" i="285"/>
  <c r="N41" i="285"/>
  <c r="Z41" i="285" s="1"/>
  <c r="X47" i="285"/>
  <c r="I52" i="285"/>
  <c r="N53" i="285"/>
  <c r="S54" i="285"/>
  <c r="X55" i="285"/>
  <c r="I63" i="285"/>
  <c r="N64" i="285"/>
  <c r="S65" i="285"/>
  <c r="X66" i="285"/>
  <c r="I71" i="285"/>
  <c r="S73" i="285"/>
  <c r="X74" i="285"/>
  <c r="I79" i="285"/>
  <c r="I82" i="285"/>
  <c r="N83" i="285"/>
  <c r="S84" i="285"/>
  <c r="X85" i="285"/>
  <c r="X88" i="285"/>
  <c r="I93" i="285"/>
  <c r="N94" i="285"/>
  <c r="S95" i="285"/>
  <c r="I101" i="285"/>
  <c r="N102" i="285"/>
  <c r="S103" i="285"/>
  <c r="I109" i="285"/>
  <c r="N110" i="285"/>
  <c r="S111" i="285"/>
  <c r="I112" i="285"/>
  <c r="N113" i="285"/>
  <c r="S114" i="285"/>
  <c r="X115" i="285"/>
  <c r="S119" i="285"/>
  <c r="Z119" i="285" s="1"/>
  <c r="X123" i="285"/>
  <c r="I55" i="285"/>
  <c r="I62" i="285"/>
  <c r="X72" i="285"/>
  <c r="I86" i="285"/>
  <c r="S94" i="285"/>
  <c r="N96" i="285"/>
  <c r="X104" i="285"/>
  <c r="I118" i="285"/>
  <c r="F43" i="285"/>
  <c r="S46" i="285"/>
  <c r="I47" i="285"/>
  <c r="S50" i="285"/>
  <c r="N52" i="285"/>
  <c r="S70" i="285"/>
  <c r="Z70" i="285" s="1"/>
  <c r="N72" i="285"/>
  <c r="X80" i="285"/>
  <c r="S102" i="285"/>
  <c r="N104" i="285"/>
  <c r="X112" i="285"/>
  <c r="W128" i="285"/>
  <c r="R128" i="285"/>
  <c r="S11" i="285"/>
  <c r="F127" i="285"/>
  <c r="I46" i="285"/>
  <c r="N46" i="285"/>
  <c r="X46" i="285"/>
  <c r="N47" i="285"/>
  <c r="X50" i="285"/>
  <c r="S52" i="285"/>
  <c r="X57" i="285"/>
  <c r="X64" i="285"/>
  <c r="N68" i="285"/>
  <c r="X76" i="285"/>
  <c r="Z76" i="285" s="1"/>
  <c r="I90" i="285"/>
  <c r="S98" i="285"/>
  <c r="N100" i="285"/>
  <c r="X108" i="285"/>
  <c r="X53" i="285"/>
  <c r="I56" i="285"/>
  <c r="S62" i="285"/>
  <c r="I66" i="285"/>
  <c r="I78" i="285"/>
  <c r="S86" i="285"/>
  <c r="N88" i="285"/>
  <c r="X96" i="285"/>
  <c r="I110" i="285"/>
  <c r="S118" i="285"/>
  <c r="F28" i="2"/>
  <c r="F29" i="2"/>
  <c r="B11" i="6"/>
  <c r="F5" i="2"/>
  <c r="F27" i="2"/>
  <c r="W127" i="284"/>
  <c r="V127" i="284"/>
  <c r="U127" i="284"/>
  <c r="R127" i="284"/>
  <c r="Q127" i="284"/>
  <c r="P127" i="284"/>
  <c r="M127" i="284"/>
  <c r="L127" i="284"/>
  <c r="K127" i="284"/>
  <c r="H127" i="284"/>
  <c r="G127" i="284"/>
  <c r="F127" i="284"/>
  <c r="X126" i="284"/>
  <c r="S126" i="284"/>
  <c r="Z126" i="284" s="1"/>
  <c r="N126" i="284"/>
  <c r="I126" i="284"/>
  <c r="B126" i="284"/>
  <c r="X125" i="284"/>
  <c r="Z125" i="284" s="1"/>
  <c r="S125" i="284"/>
  <c r="N125" i="284"/>
  <c r="I125" i="284"/>
  <c r="B125" i="284"/>
  <c r="X124" i="284"/>
  <c r="Z124" i="284" s="1"/>
  <c r="S124" i="284"/>
  <c r="N124" i="284"/>
  <c r="I124" i="284"/>
  <c r="B124" i="284"/>
  <c r="X123" i="284"/>
  <c r="Z123" i="284" s="1"/>
  <c r="S123" i="284"/>
  <c r="N123" i="284"/>
  <c r="I123" i="284"/>
  <c r="B123" i="284"/>
  <c r="X122" i="284"/>
  <c r="Z122" i="284" s="1"/>
  <c r="S122" i="284"/>
  <c r="N122" i="284"/>
  <c r="I122" i="284"/>
  <c r="B122" i="284"/>
  <c r="X121" i="284"/>
  <c r="Z121" i="284" s="1"/>
  <c r="S121" i="284"/>
  <c r="N121" i="284"/>
  <c r="I121" i="284"/>
  <c r="B121" i="284"/>
  <c r="X120" i="284"/>
  <c r="Z120" i="284" s="1"/>
  <c r="S120" i="284"/>
  <c r="N120" i="284"/>
  <c r="I120" i="284"/>
  <c r="B120" i="284"/>
  <c r="X119" i="284"/>
  <c r="Z119" i="284" s="1"/>
  <c r="S119" i="284"/>
  <c r="N119" i="284"/>
  <c r="I119" i="284"/>
  <c r="B119" i="284"/>
  <c r="X118" i="284"/>
  <c r="Z118" i="284" s="1"/>
  <c r="S118" i="284"/>
  <c r="N118" i="284"/>
  <c r="I118" i="284"/>
  <c r="B118" i="284"/>
  <c r="X117" i="284"/>
  <c r="Z117" i="284" s="1"/>
  <c r="S117" i="284"/>
  <c r="N117" i="284"/>
  <c r="I117" i="284"/>
  <c r="B117" i="284"/>
  <c r="X116" i="284"/>
  <c r="Z116" i="284" s="1"/>
  <c r="S116" i="284"/>
  <c r="N116" i="284"/>
  <c r="I116" i="284"/>
  <c r="B116" i="284"/>
  <c r="X115" i="284"/>
  <c r="Z115" i="284" s="1"/>
  <c r="S115" i="284"/>
  <c r="N115" i="284"/>
  <c r="I115" i="284"/>
  <c r="B115" i="284"/>
  <c r="X114" i="284"/>
  <c r="Z114" i="284" s="1"/>
  <c r="S114" i="284"/>
  <c r="N114" i="284"/>
  <c r="I114" i="284"/>
  <c r="B114" i="284"/>
  <c r="X113" i="284"/>
  <c r="Z113" i="284" s="1"/>
  <c r="S113" i="284"/>
  <c r="N113" i="284"/>
  <c r="I113" i="284"/>
  <c r="B113" i="284"/>
  <c r="X112" i="284"/>
  <c r="Z112" i="284" s="1"/>
  <c r="S112" i="284"/>
  <c r="N112" i="284"/>
  <c r="I112" i="284"/>
  <c r="B112" i="284"/>
  <c r="X111" i="284"/>
  <c r="Z111" i="284" s="1"/>
  <c r="S111" i="284"/>
  <c r="N111" i="284"/>
  <c r="I111" i="284"/>
  <c r="B111" i="284"/>
  <c r="X110" i="284"/>
  <c r="Z110" i="284" s="1"/>
  <c r="S110" i="284"/>
  <c r="N110" i="284"/>
  <c r="I110" i="284"/>
  <c r="B110" i="284"/>
  <c r="X109" i="284"/>
  <c r="Z109" i="284" s="1"/>
  <c r="S109" i="284"/>
  <c r="N109" i="284"/>
  <c r="I109" i="284"/>
  <c r="B109" i="284"/>
  <c r="X108" i="284"/>
  <c r="Z108" i="284" s="1"/>
  <c r="S108" i="284"/>
  <c r="N108" i="284"/>
  <c r="I108" i="284"/>
  <c r="B108" i="284"/>
  <c r="X107" i="284"/>
  <c r="Z107" i="284" s="1"/>
  <c r="S107" i="284"/>
  <c r="N107" i="284"/>
  <c r="I107" i="284"/>
  <c r="B107" i="284"/>
  <c r="X106" i="284"/>
  <c r="Z106" i="284" s="1"/>
  <c r="S106" i="284"/>
  <c r="N106" i="284"/>
  <c r="I106" i="284"/>
  <c r="B106" i="284"/>
  <c r="X105" i="284"/>
  <c r="Z105" i="284" s="1"/>
  <c r="S105" i="284"/>
  <c r="N105" i="284"/>
  <c r="I105" i="284"/>
  <c r="B105" i="284"/>
  <c r="X104" i="284"/>
  <c r="Z104" i="284" s="1"/>
  <c r="S104" i="284"/>
  <c r="N104" i="284"/>
  <c r="I104" i="284"/>
  <c r="B104" i="284"/>
  <c r="X103" i="284"/>
  <c r="Z103" i="284" s="1"/>
  <c r="S103" i="284"/>
  <c r="N103" i="284"/>
  <c r="I103" i="284"/>
  <c r="B103" i="284"/>
  <c r="X102" i="284"/>
  <c r="Z102" i="284" s="1"/>
  <c r="S102" i="284"/>
  <c r="N102" i="284"/>
  <c r="I102" i="284"/>
  <c r="B102" i="284"/>
  <c r="X101" i="284"/>
  <c r="Z101" i="284" s="1"/>
  <c r="S101" i="284"/>
  <c r="N101" i="284"/>
  <c r="I101" i="284"/>
  <c r="B101" i="284"/>
  <c r="X100" i="284"/>
  <c r="Z100" i="284" s="1"/>
  <c r="S100" i="284"/>
  <c r="N100" i="284"/>
  <c r="I100" i="284"/>
  <c r="B100" i="284"/>
  <c r="X99" i="284"/>
  <c r="Z99" i="284" s="1"/>
  <c r="S99" i="284"/>
  <c r="N99" i="284"/>
  <c r="I99" i="284"/>
  <c r="B99" i="284"/>
  <c r="X98" i="284"/>
  <c r="Z98" i="284" s="1"/>
  <c r="S98" i="284"/>
  <c r="N98" i="284"/>
  <c r="I98" i="284"/>
  <c r="B98" i="284"/>
  <c r="X97" i="284"/>
  <c r="Z97" i="284" s="1"/>
  <c r="S97" i="284"/>
  <c r="N97" i="284"/>
  <c r="I97" i="284"/>
  <c r="B97" i="284"/>
  <c r="X96" i="284"/>
  <c r="S96" i="284"/>
  <c r="N96" i="284"/>
  <c r="I96" i="284"/>
  <c r="Z96" i="284" s="1"/>
  <c r="B96" i="284"/>
  <c r="X95" i="284"/>
  <c r="S95" i="284"/>
  <c r="Z95" i="284" s="1"/>
  <c r="N95" i="284"/>
  <c r="I95" i="284"/>
  <c r="B95" i="284"/>
  <c r="Z94" i="284"/>
  <c r="X94" i="284"/>
  <c r="S94" i="284"/>
  <c r="N94" i="284"/>
  <c r="I94" i="284"/>
  <c r="B94" i="284"/>
  <c r="X93" i="284"/>
  <c r="S93" i="284"/>
  <c r="Z93" i="284" s="1"/>
  <c r="N93" i="284"/>
  <c r="I93" i="284"/>
  <c r="B93" i="284"/>
  <c r="X92" i="284"/>
  <c r="S92" i="284"/>
  <c r="Z92" i="284" s="1"/>
  <c r="N92" i="284"/>
  <c r="I92" i="284"/>
  <c r="B92" i="284"/>
  <c r="X91" i="284"/>
  <c r="Z91" i="284" s="1"/>
  <c r="S91" i="284"/>
  <c r="N91" i="284"/>
  <c r="I91" i="284"/>
  <c r="B91" i="284"/>
  <c r="Z90" i="284"/>
  <c r="X90" i="284"/>
  <c r="S90" i="284"/>
  <c r="N90" i="284"/>
  <c r="I90" i="284"/>
  <c r="B90" i="284"/>
  <c r="X89" i="284"/>
  <c r="S89" i="284"/>
  <c r="Z89" i="284" s="1"/>
  <c r="N89" i="284"/>
  <c r="I89" i="284"/>
  <c r="B89" i="284"/>
  <c r="X88" i="284"/>
  <c r="Z88" i="284" s="1"/>
  <c r="S88" i="284"/>
  <c r="N88" i="284"/>
  <c r="I88" i="284"/>
  <c r="B88" i="284"/>
  <c r="X87" i="284"/>
  <c r="Z87" i="284" s="1"/>
  <c r="S87" i="284"/>
  <c r="N87" i="284"/>
  <c r="I87" i="284"/>
  <c r="B87" i="284"/>
  <c r="Z86" i="284"/>
  <c r="X86" i="284"/>
  <c r="S86" i="284"/>
  <c r="N86" i="284"/>
  <c r="I86" i="284"/>
  <c r="B86" i="284"/>
  <c r="X85" i="284"/>
  <c r="Z85" i="284" s="1"/>
  <c r="S85" i="284"/>
  <c r="N85" i="284"/>
  <c r="I85" i="284"/>
  <c r="B85" i="284"/>
  <c r="X84" i="284"/>
  <c r="Z84" i="284" s="1"/>
  <c r="S84" i="284"/>
  <c r="N84" i="284"/>
  <c r="I84" i="284"/>
  <c r="B84" i="284"/>
  <c r="X83" i="284"/>
  <c r="Z83" i="284" s="1"/>
  <c r="S83" i="284"/>
  <c r="N83" i="284"/>
  <c r="I83" i="284"/>
  <c r="B83" i="284"/>
  <c r="X82" i="284"/>
  <c r="S82" i="284"/>
  <c r="N82" i="284"/>
  <c r="I82" i="284"/>
  <c r="B82" i="284"/>
  <c r="X81" i="284"/>
  <c r="Z81" i="284" s="1"/>
  <c r="S81" i="284"/>
  <c r="N81" i="284"/>
  <c r="I81" i="284"/>
  <c r="B81" i="284"/>
  <c r="X80" i="284"/>
  <c r="Z80" i="284" s="1"/>
  <c r="S80" i="284"/>
  <c r="N80" i="284"/>
  <c r="I80" i="284"/>
  <c r="B80" i="284"/>
  <c r="Z79" i="284"/>
  <c r="X79" i="284"/>
  <c r="S79" i="284"/>
  <c r="N79" i="284"/>
  <c r="I79" i="284"/>
  <c r="B79" i="284"/>
  <c r="X78" i="284"/>
  <c r="Z78" i="284" s="1"/>
  <c r="S78" i="284"/>
  <c r="N78" i="284"/>
  <c r="I78" i="284"/>
  <c r="B78" i="284"/>
  <c r="X77" i="284"/>
  <c r="Z77" i="284" s="1"/>
  <c r="S77" i="284"/>
  <c r="N77" i="284"/>
  <c r="I77" i="284"/>
  <c r="B77" i="284"/>
  <c r="X76" i="284"/>
  <c r="Z76" i="284" s="1"/>
  <c r="S76" i="284"/>
  <c r="N76" i="284"/>
  <c r="I76" i="284"/>
  <c r="B76" i="284"/>
  <c r="Z75" i="284"/>
  <c r="X75" i="284"/>
  <c r="S75" i="284"/>
  <c r="N75" i="284"/>
  <c r="I75" i="284"/>
  <c r="B75" i="284"/>
  <c r="X74" i="284"/>
  <c r="Z74" i="284" s="1"/>
  <c r="S74" i="284"/>
  <c r="N74" i="284"/>
  <c r="I74" i="284"/>
  <c r="B74" i="284"/>
  <c r="X73" i="284"/>
  <c r="S73" i="284"/>
  <c r="N73" i="284"/>
  <c r="I73" i="284"/>
  <c r="Z73" i="284" s="1"/>
  <c r="B73" i="284"/>
  <c r="X72" i="284"/>
  <c r="Z72" i="284" s="1"/>
  <c r="S72" i="284"/>
  <c r="N72" i="284"/>
  <c r="I72" i="284"/>
  <c r="B72" i="284"/>
  <c r="Z71" i="284"/>
  <c r="X71" i="284"/>
  <c r="S71" i="284"/>
  <c r="N71" i="284"/>
  <c r="I71" i="284"/>
  <c r="B71" i="284"/>
  <c r="X70" i="284"/>
  <c r="Z70" i="284" s="1"/>
  <c r="S70" i="284"/>
  <c r="N70" i="284"/>
  <c r="I70" i="284"/>
  <c r="B70" i="284"/>
  <c r="X69" i="284"/>
  <c r="Z69" i="284" s="1"/>
  <c r="S69" i="284"/>
  <c r="N69" i="284"/>
  <c r="I69" i="284"/>
  <c r="B69" i="284"/>
  <c r="X68" i="284"/>
  <c r="Z68" i="284" s="1"/>
  <c r="S68" i="284"/>
  <c r="N68" i="284"/>
  <c r="I68" i="284"/>
  <c r="B68" i="284"/>
  <c r="Z67" i="284"/>
  <c r="X67" i="284"/>
  <c r="S67" i="284"/>
  <c r="N67" i="284"/>
  <c r="I67" i="284"/>
  <c r="B67" i="284"/>
  <c r="X66" i="284"/>
  <c r="Z66" i="284" s="1"/>
  <c r="S66" i="284"/>
  <c r="N66" i="284"/>
  <c r="I66" i="284"/>
  <c r="B66" i="284"/>
  <c r="X65" i="284"/>
  <c r="Z65" i="284" s="1"/>
  <c r="S65" i="284"/>
  <c r="N65" i="284"/>
  <c r="I65" i="284"/>
  <c r="B65" i="284"/>
  <c r="X64" i="284"/>
  <c r="Z64" i="284" s="1"/>
  <c r="S64" i="284"/>
  <c r="N64" i="284"/>
  <c r="I64" i="284"/>
  <c r="B64" i="284"/>
  <c r="Z63" i="284"/>
  <c r="X63" i="284"/>
  <c r="S63" i="284"/>
  <c r="N63" i="284"/>
  <c r="I63" i="284"/>
  <c r="B63" i="284"/>
  <c r="X62" i="284"/>
  <c r="Z62" i="284" s="1"/>
  <c r="S62" i="284"/>
  <c r="N62" i="284"/>
  <c r="I62" i="284"/>
  <c r="B62" i="284"/>
  <c r="X61" i="284"/>
  <c r="Z61" i="284" s="1"/>
  <c r="S61" i="284"/>
  <c r="N61" i="284"/>
  <c r="I61" i="284"/>
  <c r="B61" i="284"/>
  <c r="X60" i="284"/>
  <c r="Z60" i="284" s="1"/>
  <c r="S60" i="284"/>
  <c r="N60" i="284"/>
  <c r="I60" i="284"/>
  <c r="B60" i="284"/>
  <c r="Z59" i="284"/>
  <c r="X59" i="284"/>
  <c r="S59" i="284"/>
  <c r="N59" i="284"/>
  <c r="I59" i="284"/>
  <c r="B59" i="284"/>
  <c r="X58" i="284"/>
  <c r="Z58" i="284" s="1"/>
  <c r="S58" i="284"/>
  <c r="N58" i="284"/>
  <c r="I58" i="284"/>
  <c r="B58" i="284"/>
  <c r="X57" i="284"/>
  <c r="Z57" i="284" s="1"/>
  <c r="S57" i="284"/>
  <c r="N57" i="284"/>
  <c r="I57" i="284"/>
  <c r="B57" i="284"/>
  <c r="X56" i="284"/>
  <c r="Z56" i="284" s="1"/>
  <c r="S56" i="284"/>
  <c r="N56" i="284"/>
  <c r="I56" i="284"/>
  <c r="B56" i="284"/>
  <c r="Z55" i="284"/>
  <c r="X55" i="284"/>
  <c r="S55" i="284"/>
  <c r="N55" i="284"/>
  <c r="I55" i="284"/>
  <c r="B55" i="284"/>
  <c r="X54" i="284"/>
  <c r="Z54" i="284" s="1"/>
  <c r="S54" i="284"/>
  <c r="N54" i="284"/>
  <c r="I54" i="284"/>
  <c r="B54" i="284"/>
  <c r="X53" i="284"/>
  <c r="Z53" i="284" s="1"/>
  <c r="S53" i="284"/>
  <c r="N53" i="284"/>
  <c r="I53" i="284"/>
  <c r="B53" i="284"/>
  <c r="X52" i="284"/>
  <c r="Z52" i="284" s="1"/>
  <c r="S52" i="284"/>
  <c r="N52" i="284"/>
  <c r="I52" i="284"/>
  <c r="B52" i="284"/>
  <c r="Z51" i="284"/>
  <c r="X51" i="284"/>
  <c r="S51" i="284"/>
  <c r="N51" i="284"/>
  <c r="I51" i="284"/>
  <c r="B51" i="284"/>
  <c r="X50" i="284"/>
  <c r="Z50" i="284" s="1"/>
  <c r="S50" i="284"/>
  <c r="N50" i="284"/>
  <c r="I50" i="284"/>
  <c r="B50" i="284"/>
  <c r="X49" i="284"/>
  <c r="Z49" i="284" s="1"/>
  <c r="S49" i="284"/>
  <c r="N49" i="284"/>
  <c r="I49" i="284"/>
  <c r="B49" i="284"/>
  <c r="X48" i="284"/>
  <c r="Z48" i="284" s="1"/>
  <c r="S48" i="284"/>
  <c r="N48" i="284"/>
  <c r="I48" i="284"/>
  <c r="B48" i="284"/>
  <c r="Z47" i="284"/>
  <c r="X47" i="284"/>
  <c r="S47" i="284"/>
  <c r="N47" i="284"/>
  <c r="I47" i="284"/>
  <c r="B47" i="284"/>
  <c r="X46" i="284"/>
  <c r="S46" i="284"/>
  <c r="N46" i="284"/>
  <c r="N127" i="284" s="1"/>
  <c r="I46" i="284"/>
  <c r="B46" i="284"/>
  <c r="W43" i="284"/>
  <c r="V43" i="284"/>
  <c r="U43" i="284"/>
  <c r="R43" i="284"/>
  <c r="Q43" i="284"/>
  <c r="Q128" i="284" s="1"/>
  <c r="P43" i="284"/>
  <c r="M43" i="284"/>
  <c r="L43" i="284"/>
  <c r="K43" i="284"/>
  <c r="H43" i="284"/>
  <c r="G43" i="284"/>
  <c r="F43" i="284"/>
  <c r="Z42" i="284"/>
  <c r="X42" i="284"/>
  <c r="S42" i="284"/>
  <c r="N42" i="284"/>
  <c r="I42" i="284"/>
  <c r="B42" i="284"/>
  <c r="X41" i="284"/>
  <c r="Z41" i="284" s="1"/>
  <c r="S41" i="284"/>
  <c r="N41" i="284"/>
  <c r="I41" i="284"/>
  <c r="B41" i="284"/>
  <c r="X40" i="284"/>
  <c r="Z40" i="284" s="1"/>
  <c r="S40" i="284"/>
  <c r="N40" i="284"/>
  <c r="I40" i="284"/>
  <c r="X39" i="284"/>
  <c r="S39" i="284"/>
  <c r="Z39" i="284" s="1"/>
  <c r="N39" i="284"/>
  <c r="I39" i="284"/>
  <c r="B39" i="284"/>
  <c r="X38" i="284"/>
  <c r="Z38" i="284" s="1"/>
  <c r="S38" i="284"/>
  <c r="N38" i="284"/>
  <c r="I38" i="284"/>
  <c r="B38" i="284"/>
  <c r="X37" i="284"/>
  <c r="S37" i="284"/>
  <c r="N37" i="284"/>
  <c r="Z37" i="284" s="1"/>
  <c r="I37" i="284"/>
  <c r="B37" i="284"/>
  <c r="X36" i="284"/>
  <c r="S36" i="284"/>
  <c r="Z36" i="284" s="1"/>
  <c r="N36" i="284"/>
  <c r="I36" i="284"/>
  <c r="B36" i="284"/>
  <c r="X35" i="284"/>
  <c r="S35" i="284"/>
  <c r="Z35" i="284" s="1"/>
  <c r="N35" i="284"/>
  <c r="I35" i="284"/>
  <c r="B35" i="284"/>
  <c r="X34" i="284"/>
  <c r="Z34" i="284" s="1"/>
  <c r="S34" i="284"/>
  <c r="N34" i="284"/>
  <c r="I34" i="284"/>
  <c r="B34" i="284"/>
  <c r="X33" i="284"/>
  <c r="S33" i="284"/>
  <c r="N33" i="284"/>
  <c r="Z33" i="284" s="1"/>
  <c r="I33" i="284"/>
  <c r="B33" i="284"/>
  <c r="X32" i="284"/>
  <c r="Z32" i="284" s="1"/>
  <c r="S32" i="284"/>
  <c r="N32" i="284"/>
  <c r="I32" i="284"/>
  <c r="B32" i="284"/>
  <c r="X31" i="284"/>
  <c r="Z31" i="284" s="1"/>
  <c r="S31" i="284"/>
  <c r="N31" i="284"/>
  <c r="I31" i="284"/>
  <c r="B31" i="284"/>
  <c r="X30" i="284"/>
  <c r="Z30" i="284" s="1"/>
  <c r="S30" i="284"/>
  <c r="N30" i="284"/>
  <c r="I30" i="284"/>
  <c r="B30" i="284"/>
  <c r="X29" i="284"/>
  <c r="Z29" i="284" s="1"/>
  <c r="S29" i="284"/>
  <c r="N29" i="284"/>
  <c r="I29" i="284"/>
  <c r="B29" i="284"/>
  <c r="X28" i="284"/>
  <c r="Z28" i="284" s="1"/>
  <c r="S28" i="284"/>
  <c r="N28" i="284"/>
  <c r="I28" i="284"/>
  <c r="B28" i="284"/>
  <c r="X27" i="284"/>
  <c r="Z27" i="284" s="1"/>
  <c r="S27" i="284"/>
  <c r="N27" i="284"/>
  <c r="I27" i="284"/>
  <c r="B27" i="284"/>
  <c r="X26" i="284"/>
  <c r="Z26" i="284" s="1"/>
  <c r="S26" i="284"/>
  <c r="N26" i="284"/>
  <c r="I26" i="284"/>
  <c r="B26" i="284"/>
  <c r="X25" i="284"/>
  <c r="Z25" i="284" s="1"/>
  <c r="S25" i="284"/>
  <c r="N25" i="284"/>
  <c r="I25" i="284"/>
  <c r="B25" i="284"/>
  <c r="X24" i="284"/>
  <c r="Z24" i="284" s="1"/>
  <c r="S24" i="284"/>
  <c r="N24" i="284"/>
  <c r="I24" i="284"/>
  <c r="B24" i="284"/>
  <c r="X23" i="284"/>
  <c r="Z23" i="284" s="1"/>
  <c r="S23" i="284"/>
  <c r="N23" i="284"/>
  <c r="I23" i="284"/>
  <c r="B23" i="284"/>
  <c r="X22" i="284"/>
  <c r="S22" i="284"/>
  <c r="N22" i="284"/>
  <c r="I22" i="284"/>
  <c r="B22" i="284"/>
  <c r="X21" i="284"/>
  <c r="S21" i="284"/>
  <c r="Z21" i="284" s="1"/>
  <c r="N21" i="284"/>
  <c r="I21" i="284"/>
  <c r="B21" i="284"/>
  <c r="X20" i="284"/>
  <c r="Z20" i="284" s="1"/>
  <c r="S20" i="284"/>
  <c r="N20" i="284"/>
  <c r="I20" i="284"/>
  <c r="B20" i="284"/>
  <c r="Z19" i="284"/>
  <c r="X19" i="284"/>
  <c r="S19" i="284"/>
  <c r="N19" i="284"/>
  <c r="I19" i="284"/>
  <c r="B19" i="284"/>
  <c r="X18" i="284"/>
  <c r="S18" i="284"/>
  <c r="Z18" i="284" s="1"/>
  <c r="N18" i="284"/>
  <c r="I18" i="284"/>
  <c r="B18" i="284"/>
  <c r="X17" i="284"/>
  <c r="S17" i="284"/>
  <c r="N17" i="284"/>
  <c r="I17" i="284"/>
  <c r="Z17" i="284" s="1"/>
  <c r="B17" i="284"/>
  <c r="X16" i="284"/>
  <c r="Z16" i="284" s="1"/>
  <c r="S16" i="284"/>
  <c r="N16" i="284"/>
  <c r="I16" i="284"/>
  <c r="B16" i="284"/>
  <c r="Z15" i="284"/>
  <c r="X15" i="284"/>
  <c r="S15" i="284"/>
  <c r="N15" i="284"/>
  <c r="I15" i="284"/>
  <c r="B15" i="284"/>
  <c r="X14" i="284"/>
  <c r="S14" i="284"/>
  <c r="Z14" i="284" s="1"/>
  <c r="N14" i="284"/>
  <c r="I14" i="284"/>
  <c r="B14" i="284"/>
  <c r="X13" i="284"/>
  <c r="S13" i="284"/>
  <c r="N13" i="284"/>
  <c r="I13" i="284"/>
  <c r="Z13" i="284" s="1"/>
  <c r="B13" i="284"/>
  <c r="X12" i="284"/>
  <c r="Z12" i="284" s="1"/>
  <c r="S12" i="284"/>
  <c r="N12" i="284"/>
  <c r="I12" i="284"/>
  <c r="B12" i="284"/>
  <c r="Z11" i="284"/>
  <c r="X11" i="284"/>
  <c r="S11" i="284"/>
  <c r="S43" i="284" s="1"/>
  <c r="N11" i="284"/>
  <c r="I11" i="284"/>
  <c r="B11" i="284"/>
  <c r="F128" i="284" l="1"/>
  <c r="S127" i="284"/>
  <c r="N127" i="285"/>
  <c r="X127" i="284"/>
  <c r="Z91" i="285"/>
  <c r="N43" i="284"/>
  <c r="N128" i="284" s="1"/>
  <c r="Z82" i="284"/>
  <c r="X43" i="284"/>
  <c r="I127" i="285"/>
  <c r="Z121" i="285"/>
  <c r="Z126" i="285"/>
  <c r="S127" i="285"/>
  <c r="S128" i="285" s="1"/>
  <c r="X127" i="285"/>
  <c r="Z125" i="285"/>
  <c r="Z77" i="285"/>
  <c r="Z98" i="285"/>
  <c r="Z106" i="285"/>
  <c r="Z68" i="285"/>
  <c r="Z51" i="285"/>
  <c r="Z85" i="285"/>
  <c r="Z120" i="285"/>
  <c r="Z82" i="285"/>
  <c r="Z57" i="285"/>
  <c r="Z80" i="285"/>
  <c r="Z78" i="285"/>
  <c r="Z110" i="285"/>
  <c r="Z114" i="285"/>
  <c r="Z101" i="285"/>
  <c r="Z63" i="285"/>
  <c r="Z100" i="285"/>
  <c r="Z55" i="285"/>
  <c r="Z122" i="285"/>
  <c r="Z99" i="285"/>
  <c r="Z13" i="285"/>
  <c r="Z17" i="285"/>
  <c r="U128" i="285"/>
  <c r="X43" i="285"/>
  <c r="Z42" i="285"/>
  <c r="S43" i="285"/>
  <c r="Z26" i="285"/>
  <c r="Z28" i="285"/>
  <c r="Z20" i="285"/>
  <c r="Z27" i="285"/>
  <c r="Z15" i="285"/>
  <c r="N43" i="285"/>
  <c r="Z19" i="285"/>
  <c r="K128" i="285"/>
  <c r="Z14" i="285"/>
  <c r="Z38" i="285"/>
  <c r="Z37" i="285"/>
  <c r="Z30" i="285"/>
  <c r="I43" i="285"/>
  <c r="Z32" i="285"/>
  <c r="Z33" i="285"/>
  <c r="Z31" i="285"/>
  <c r="Z93" i="285"/>
  <c r="Z24" i="285"/>
  <c r="Z35" i="285"/>
  <c r="Z92" i="285"/>
  <c r="Z81" i="285"/>
  <c r="Z49" i="285"/>
  <c r="Z34" i="285"/>
  <c r="Z40" i="285"/>
  <c r="Z71" i="285"/>
  <c r="Z66" i="285"/>
  <c r="Z109" i="285"/>
  <c r="Z65" i="285"/>
  <c r="Z115" i="285"/>
  <c r="Z54" i="285"/>
  <c r="Z23" i="285"/>
  <c r="Z124" i="285"/>
  <c r="Z25" i="285"/>
  <c r="Z69" i="285"/>
  <c r="Z87" i="285"/>
  <c r="Z123" i="285"/>
  <c r="Z67" i="285"/>
  <c r="Z117" i="285"/>
  <c r="Z48" i="285"/>
  <c r="Z118" i="285"/>
  <c r="Z62" i="285"/>
  <c r="Z60" i="285"/>
  <c r="Z79" i="285"/>
  <c r="Z94" i="285"/>
  <c r="Z105" i="285"/>
  <c r="Z95" i="285"/>
  <c r="Z73" i="285"/>
  <c r="Z21" i="285"/>
  <c r="Z16" i="285"/>
  <c r="Z107" i="285"/>
  <c r="Z90" i="285"/>
  <c r="Z22" i="285"/>
  <c r="Z12" i="285"/>
  <c r="Z97" i="285"/>
  <c r="Z74" i="285"/>
  <c r="Z39" i="285"/>
  <c r="Z18" i="285"/>
  <c r="Z111" i="285"/>
  <c r="Z89" i="285"/>
  <c r="Z83" i="285"/>
  <c r="Z96" i="285"/>
  <c r="Z56" i="285"/>
  <c r="Z47" i="285"/>
  <c r="Z112" i="285"/>
  <c r="Z72" i="285"/>
  <c r="Z84" i="285"/>
  <c r="Z53" i="285"/>
  <c r="Z113" i="285"/>
  <c r="Z116" i="285"/>
  <c r="Z103" i="285"/>
  <c r="Z75" i="285"/>
  <c r="Z88" i="285"/>
  <c r="Z108" i="285"/>
  <c r="Z86" i="285"/>
  <c r="Z64" i="285"/>
  <c r="Z102" i="285"/>
  <c r="Z59" i="285"/>
  <c r="Z104" i="285"/>
  <c r="Z46" i="285"/>
  <c r="F128" i="285"/>
  <c r="Z52" i="285"/>
  <c r="Z11" i="285"/>
  <c r="Z50" i="285"/>
  <c r="Z22" i="284"/>
  <c r="Z43" i="284"/>
  <c r="I43" i="284"/>
  <c r="I127" i="284"/>
  <c r="W128" i="284"/>
  <c r="P128" i="284"/>
  <c r="U128" i="284"/>
  <c r="V128" i="284"/>
  <c r="R128" i="284"/>
  <c r="S128" i="284"/>
  <c r="K128" i="284"/>
  <c r="L128" i="284"/>
  <c r="M128" i="284"/>
  <c r="Z46" i="284"/>
  <c r="Z127" i="284" s="1"/>
  <c r="G128" i="284"/>
  <c r="H128" i="284"/>
  <c r="X128" i="284"/>
  <c r="S21" i="47"/>
  <c r="X128" i="285" l="1"/>
  <c r="I128" i="285"/>
  <c r="Z128" i="284"/>
  <c r="Z127" i="285"/>
  <c r="N128" i="285"/>
  <c r="Z43" i="285"/>
  <c r="I128" i="284"/>
  <c r="W127" i="283"/>
  <c r="V127" i="283"/>
  <c r="U127" i="283"/>
  <c r="R127" i="283"/>
  <c r="Q127" i="283"/>
  <c r="P127" i="283"/>
  <c r="M127" i="283"/>
  <c r="L127" i="283"/>
  <c r="K127" i="283"/>
  <c r="H127" i="283"/>
  <c r="G127" i="283"/>
  <c r="F127" i="283"/>
  <c r="X126" i="283"/>
  <c r="S126" i="283"/>
  <c r="N126" i="283"/>
  <c r="Z126" i="283" s="1"/>
  <c r="I126" i="283"/>
  <c r="B126" i="283"/>
  <c r="X125" i="283"/>
  <c r="Z125" i="283" s="1"/>
  <c r="S125" i="283"/>
  <c r="N125" i="283"/>
  <c r="I125" i="283"/>
  <c r="B125" i="283"/>
  <c r="B124" i="283"/>
  <c r="X123" i="283"/>
  <c r="S123" i="283"/>
  <c r="N123" i="283"/>
  <c r="Z123" i="283" s="1"/>
  <c r="I123" i="283"/>
  <c r="B123" i="283"/>
  <c r="Z122" i="283"/>
  <c r="X122" i="283"/>
  <c r="S122" i="283"/>
  <c r="N122" i="283"/>
  <c r="I122" i="283"/>
  <c r="B122" i="283"/>
  <c r="X121" i="283"/>
  <c r="Z121" i="283" s="1"/>
  <c r="S121" i="283"/>
  <c r="N121" i="283"/>
  <c r="I121" i="283"/>
  <c r="B121" i="283"/>
  <c r="X120" i="283"/>
  <c r="Z120" i="283" s="1"/>
  <c r="S120" i="283"/>
  <c r="N120" i="283"/>
  <c r="I120" i="283"/>
  <c r="B120" i="283"/>
  <c r="X119" i="283"/>
  <c r="S119" i="283"/>
  <c r="N119" i="283"/>
  <c r="Z119" i="283" s="1"/>
  <c r="I119" i="283"/>
  <c r="B119" i="283"/>
  <c r="Z118" i="283"/>
  <c r="X118" i="283"/>
  <c r="S118" i="283"/>
  <c r="N118" i="283"/>
  <c r="I118" i="283"/>
  <c r="B118" i="283"/>
  <c r="X117" i="283"/>
  <c r="Z117" i="283" s="1"/>
  <c r="S117" i="283"/>
  <c r="N117" i="283"/>
  <c r="I117" i="283"/>
  <c r="B117" i="283"/>
  <c r="X116" i="283"/>
  <c r="Z116" i="283" s="1"/>
  <c r="S116" i="283"/>
  <c r="N116" i="283"/>
  <c r="I116" i="283"/>
  <c r="B116" i="283"/>
  <c r="X115" i="283"/>
  <c r="S115" i="283"/>
  <c r="N115" i="283"/>
  <c r="Z115" i="283" s="1"/>
  <c r="I115" i="283"/>
  <c r="B115" i="283"/>
  <c r="Z114" i="283"/>
  <c r="X114" i="283"/>
  <c r="S114" i="283"/>
  <c r="N114" i="283"/>
  <c r="I114" i="283"/>
  <c r="B114" i="283"/>
  <c r="X113" i="283"/>
  <c r="Z113" i="283" s="1"/>
  <c r="S113" i="283"/>
  <c r="N113" i="283"/>
  <c r="I113" i="283"/>
  <c r="B113" i="283"/>
  <c r="X112" i="283"/>
  <c r="Z112" i="283" s="1"/>
  <c r="S112" i="283"/>
  <c r="N112" i="283"/>
  <c r="I112" i="283"/>
  <c r="B112" i="283"/>
  <c r="X111" i="283"/>
  <c r="S111" i="283"/>
  <c r="N111" i="283"/>
  <c r="Z111" i="283" s="1"/>
  <c r="I111" i="283"/>
  <c r="B111" i="283"/>
  <c r="Z110" i="283"/>
  <c r="X110" i="283"/>
  <c r="S110" i="283"/>
  <c r="N110" i="283"/>
  <c r="I110" i="283"/>
  <c r="B110" i="283"/>
  <c r="X109" i="283"/>
  <c r="Z109" i="283" s="1"/>
  <c r="S109" i="283"/>
  <c r="N109" i="283"/>
  <c r="I109" i="283"/>
  <c r="B109" i="283"/>
  <c r="X108" i="283"/>
  <c r="Z108" i="283" s="1"/>
  <c r="S108" i="283"/>
  <c r="N108" i="283"/>
  <c r="I108" i="283"/>
  <c r="B108" i="283"/>
  <c r="X107" i="283"/>
  <c r="S107" i="283"/>
  <c r="N107" i="283"/>
  <c r="Z107" i="283" s="1"/>
  <c r="I107" i="283"/>
  <c r="B107" i="283"/>
  <c r="Z106" i="283"/>
  <c r="X106" i="283"/>
  <c r="S106" i="283"/>
  <c r="N106" i="283"/>
  <c r="I106" i="283"/>
  <c r="B106" i="283"/>
  <c r="X105" i="283"/>
  <c r="Z105" i="283" s="1"/>
  <c r="S105" i="283"/>
  <c r="N105" i="283"/>
  <c r="I105" i="283"/>
  <c r="B105" i="283"/>
  <c r="X104" i="283"/>
  <c r="Z104" i="283" s="1"/>
  <c r="S104" i="283"/>
  <c r="N104" i="283"/>
  <c r="I104" i="283"/>
  <c r="B104" i="283"/>
  <c r="X103" i="283"/>
  <c r="S103" i="283"/>
  <c r="N103" i="283"/>
  <c r="Z103" i="283" s="1"/>
  <c r="I103" i="283"/>
  <c r="B103" i="283"/>
  <c r="Z102" i="283"/>
  <c r="X102" i="283"/>
  <c r="S102" i="283"/>
  <c r="N102" i="283"/>
  <c r="I102" i="283"/>
  <c r="B102" i="283"/>
  <c r="X101" i="283"/>
  <c r="Z101" i="283" s="1"/>
  <c r="S101" i="283"/>
  <c r="N101" i="283"/>
  <c r="I101" i="283"/>
  <c r="B101" i="283"/>
  <c r="X100" i="283"/>
  <c r="Z100" i="283" s="1"/>
  <c r="S100" i="283"/>
  <c r="N100" i="283"/>
  <c r="I100" i="283"/>
  <c r="B100" i="283"/>
  <c r="X99" i="283"/>
  <c r="S99" i="283"/>
  <c r="N99" i="283"/>
  <c r="Z99" i="283" s="1"/>
  <c r="I99" i="283"/>
  <c r="B99" i="283"/>
  <c r="Z98" i="283"/>
  <c r="X98" i="283"/>
  <c r="S98" i="283"/>
  <c r="N98" i="283"/>
  <c r="I98" i="283"/>
  <c r="B98" i="283"/>
  <c r="X97" i="283"/>
  <c r="Z97" i="283" s="1"/>
  <c r="S97" i="283"/>
  <c r="N97" i="283"/>
  <c r="I97" i="283"/>
  <c r="B97" i="283"/>
  <c r="X96" i="283"/>
  <c r="Z96" i="283" s="1"/>
  <c r="S96" i="283"/>
  <c r="N96" i="283"/>
  <c r="I96" i="283"/>
  <c r="B96" i="283"/>
  <c r="X95" i="283"/>
  <c r="S95" i="283"/>
  <c r="N95" i="283"/>
  <c r="Z95" i="283" s="1"/>
  <c r="I95" i="283"/>
  <c r="B95" i="283"/>
  <c r="Z94" i="283"/>
  <c r="X94" i="283"/>
  <c r="S94" i="283"/>
  <c r="N94" i="283"/>
  <c r="I94" i="283"/>
  <c r="B94" i="283"/>
  <c r="X93" i="283"/>
  <c r="Z93" i="283" s="1"/>
  <c r="S93" i="283"/>
  <c r="N93" i="283"/>
  <c r="I93" i="283"/>
  <c r="B93" i="283"/>
  <c r="X92" i="283"/>
  <c r="Z92" i="283" s="1"/>
  <c r="S92" i="283"/>
  <c r="N92" i="283"/>
  <c r="I92" i="283"/>
  <c r="B92" i="283"/>
  <c r="X91" i="283"/>
  <c r="S91" i="283"/>
  <c r="N91" i="283"/>
  <c r="Z91" i="283" s="1"/>
  <c r="I91" i="283"/>
  <c r="B91" i="283"/>
  <c r="Z90" i="283"/>
  <c r="X90" i="283"/>
  <c r="S90" i="283"/>
  <c r="N90" i="283"/>
  <c r="I90" i="283"/>
  <c r="B90" i="283"/>
  <c r="X89" i="283"/>
  <c r="Z89" i="283" s="1"/>
  <c r="S89" i="283"/>
  <c r="N89" i="283"/>
  <c r="I89" i="283"/>
  <c r="B89" i="283"/>
  <c r="X88" i="283"/>
  <c r="Z88" i="283" s="1"/>
  <c r="S88" i="283"/>
  <c r="N88" i="283"/>
  <c r="I88" i="283"/>
  <c r="B88" i="283"/>
  <c r="X87" i="283"/>
  <c r="S87" i="283"/>
  <c r="N87" i="283"/>
  <c r="Z87" i="283" s="1"/>
  <c r="I87" i="283"/>
  <c r="B87" i="283"/>
  <c r="Z86" i="283"/>
  <c r="X86" i="283"/>
  <c r="S86" i="283"/>
  <c r="N86" i="283"/>
  <c r="I86" i="283"/>
  <c r="B86" i="283"/>
  <c r="X85" i="283"/>
  <c r="Z85" i="283" s="1"/>
  <c r="S85" i="283"/>
  <c r="N85" i="283"/>
  <c r="I85" i="283"/>
  <c r="B85" i="283"/>
  <c r="X84" i="283"/>
  <c r="Z84" i="283" s="1"/>
  <c r="S84" i="283"/>
  <c r="N84" i="283"/>
  <c r="I84" i="283"/>
  <c r="B84" i="283"/>
  <c r="X83" i="283"/>
  <c r="S83" i="283"/>
  <c r="N83" i="283"/>
  <c r="Z83" i="283" s="1"/>
  <c r="I83" i="283"/>
  <c r="B83" i="283"/>
  <c r="Z82" i="283"/>
  <c r="X82" i="283"/>
  <c r="S82" i="283"/>
  <c r="N82" i="283"/>
  <c r="I82" i="283"/>
  <c r="B82" i="283"/>
  <c r="X81" i="283"/>
  <c r="Z81" i="283" s="1"/>
  <c r="S81" i="283"/>
  <c r="N81" i="283"/>
  <c r="I81" i="283"/>
  <c r="B81" i="283"/>
  <c r="X80" i="283"/>
  <c r="Z80" i="283" s="1"/>
  <c r="S80" i="283"/>
  <c r="N80" i="283"/>
  <c r="I80" i="283"/>
  <c r="B80" i="283"/>
  <c r="X79" i="283"/>
  <c r="S79" i="283"/>
  <c r="N79" i="283"/>
  <c r="Z79" i="283" s="1"/>
  <c r="I79" i="283"/>
  <c r="B79" i="283"/>
  <c r="Z78" i="283"/>
  <c r="X78" i="283"/>
  <c r="S78" i="283"/>
  <c r="N78" i="283"/>
  <c r="I78" i="283"/>
  <c r="B78" i="283"/>
  <c r="X77" i="283"/>
  <c r="Z77" i="283" s="1"/>
  <c r="S77" i="283"/>
  <c r="N77" i="283"/>
  <c r="I77" i="283"/>
  <c r="B77" i="283"/>
  <c r="X76" i="283"/>
  <c r="Z76" i="283" s="1"/>
  <c r="S76" i="283"/>
  <c r="N76" i="283"/>
  <c r="I76" i="283"/>
  <c r="B76" i="283"/>
  <c r="X75" i="283"/>
  <c r="S75" i="283"/>
  <c r="N75" i="283"/>
  <c r="Z75" i="283" s="1"/>
  <c r="I75" i="283"/>
  <c r="B75" i="283"/>
  <c r="Z74" i="283"/>
  <c r="X74" i="283"/>
  <c r="S74" i="283"/>
  <c r="N74" i="283"/>
  <c r="I74" i="283"/>
  <c r="B74" i="283"/>
  <c r="X73" i="283"/>
  <c r="Z73" i="283" s="1"/>
  <c r="S73" i="283"/>
  <c r="N73" i="283"/>
  <c r="I73" i="283"/>
  <c r="B73" i="283"/>
  <c r="X72" i="283"/>
  <c r="Z72" i="283" s="1"/>
  <c r="S72" i="283"/>
  <c r="N72" i="283"/>
  <c r="I72" i="283"/>
  <c r="B72" i="283"/>
  <c r="X71" i="283"/>
  <c r="S71" i="283"/>
  <c r="N71" i="283"/>
  <c r="Z71" i="283" s="1"/>
  <c r="I71" i="283"/>
  <c r="B71" i="283"/>
  <c r="Z70" i="283"/>
  <c r="X70" i="283"/>
  <c r="S70" i="283"/>
  <c r="N70" i="283"/>
  <c r="I70" i="283"/>
  <c r="B70" i="283"/>
  <c r="X69" i="283"/>
  <c r="Z69" i="283" s="1"/>
  <c r="S69" i="283"/>
  <c r="N69" i="283"/>
  <c r="I69" i="283"/>
  <c r="B69" i="283"/>
  <c r="X68" i="283"/>
  <c r="Z68" i="283" s="1"/>
  <c r="S68" i="283"/>
  <c r="N68" i="283"/>
  <c r="I68" i="283"/>
  <c r="B68" i="283"/>
  <c r="X67" i="283"/>
  <c r="S67" i="283"/>
  <c r="N67" i="283"/>
  <c r="Z67" i="283" s="1"/>
  <c r="I67" i="283"/>
  <c r="B67" i="283"/>
  <c r="Z66" i="283"/>
  <c r="X66" i="283"/>
  <c r="S66" i="283"/>
  <c r="N66" i="283"/>
  <c r="I66" i="283"/>
  <c r="B66" i="283"/>
  <c r="X65" i="283"/>
  <c r="Z65" i="283" s="1"/>
  <c r="S65" i="283"/>
  <c r="N65" i="283"/>
  <c r="I65" i="283"/>
  <c r="B65" i="283"/>
  <c r="X64" i="283"/>
  <c r="Z64" i="283" s="1"/>
  <c r="S64" i="283"/>
  <c r="N64" i="283"/>
  <c r="I64" i="283"/>
  <c r="B64" i="283"/>
  <c r="X63" i="283"/>
  <c r="S63" i="283"/>
  <c r="N63" i="283"/>
  <c r="Z63" i="283" s="1"/>
  <c r="I63" i="283"/>
  <c r="B63" i="283"/>
  <c r="Z62" i="283"/>
  <c r="X62" i="283"/>
  <c r="S62" i="283"/>
  <c r="N62" i="283"/>
  <c r="I62" i="283"/>
  <c r="B62" i="283"/>
  <c r="X61" i="283"/>
  <c r="Z61" i="283" s="1"/>
  <c r="S61" i="283"/>
  <c r="N61" i="283"/>
  <c r="I61" i="283"/>
  <c r="B61" i="283"/>
  <c r="X60" i="283"/>
  <c r="Z60" i="283" s="1"/>
  <c r="S60" i="283"/>
  <c r="N60" i="283"/>
  <c r="I60" i="283"/>
  <c r="B60" i="283"/>
  <c r="X59" i="283"/>
  <c r="S59" i="283"/>
  <c r="N59" i="283"/>
  <c r="Z59" i="283" s="1"/>
  <c r="I59" i="283"/>
  <c r="B59" i="283"/>
  <c r="Z58" i="283"/>
  <c r="X58" i="283"/>
  <c r="S58" i="283"/>
  <c r="N58" i="283"/>
  <c r="I58" i="283"/>
  <c r="B58" i="283"/>
  <c r="X57" i="283"/>
  <c r="Z57" i="283" s="1"/>
  <c r="S57" i="283"/>
  <c r="N57" i="283"/>
  <c r="I57" i="283"/>
  <c r="B57" i="283"/>
  <c r="X56" i="283"/>
  <c r="Z56" i="283" s="1"/>
  <c r="S56" i="283"/>
  <c r="N56" i="283"/>
  <c r="I56" i="283"/>
  <c r="B56" i="283"/>
  <c r="X55" i="283"/>
  <c r="S55" i="283"/>
  <c r="N55" i="283"/>
  <c r="Z55" i="283" s="1"/>
  <c r="I55" i="283"/>
  <c r="B55" i="283"/>
  <c r="Z54" i="283"/>
  <c r="X54" i="283"/>
  <c r="S54" i="283"/>
  <c r="N54" i="283"/>
  <c r="I54" i="283"/>
  <c r="B54" i="283"/>
  <c r="X53" i="283"/>
  <c r="Z53" i="283" s="1"/>
  <c r="S53" i="283"/>
  <c r="N53" i="283"/>
  <c r="I53" i="283"/>
  <c r="B53" i="283"/>
  <c r="X52" i="283"/>
  <c r="Z52" i="283" s="1"/>
  <c r="S52" i="283"/>
  <c r="N52" i="283"/>
  <c r="I52" i="283"/>
  <c r="B52" i="283"/>
  <c r="X51" i="283"/>
  <c r="Z51" i="283" s="1"/>
  <c r="S51" i="283"/>
  <c r="N51" i="283"/>
  <c r="I51" i="283"/>
  <c r="B51" i="283"/>
  <c r="Z50" i="283"/>
  <c r="X50" i="283"/>
  <c r="S50" i="283"/>
  <c r="N50" i="283"/>
  <c r="I50" i="283"/>
  <c r="B50" i="283"/>
  <c r="X49" i="283"/>
  <c r="Z49" i="283" s="1"/>
  <c r="S49" i="283"/>
  <c r="N49" i="283"/>
  <c r="I49" i="283"/>
  <c r="B49" i="283"/>
  <c r="X48" i="283"/>
  <c r="Z48" i="283" s="1"/>
  <c r="S48" i="283"/>
  <c r="N48" i="283"/>
  <c r="I48" i="283"/>
  <c r="B48" i="283"/>
  <c r="X47" i="283"/>
  <c r="Z47" i="283" s="1"/>
  <c r="S47" i="283"/>
  <c r="N47" i="283"/>
  <c r="I47" i="283"/>
  <c r="B47" i="283"/>
  <c r="Z46" i="283"/>
  <c r="X46" i="283"/>
  <c r="S46" i="283"/>
  <c r="S127" i="283" s="1"/>
  <c r="N46" i="283"/>
  <c r="I46" i="283"/>
  <c r="B46" i="283"/>
  <c r="W43" i="283"/>
  <c r="V43" i="283"/>
  <c r="V128" i="283" s="1"/>
  <c r="U43" i="283"/>
  <c r="U128" i="283" s="1"/>
  <c r="R43" i="283"/>
  <c r="R128" i="283" s="1"/>
  <c r="Q43" i="283"/>
  <c r="P43" i="283"/>
  <c r="P128" i="283" s="1"/>
  <c r="M43" i="283"/>
  <c r="M128" i="283" s="1"/>
  <c r="L43" i="283"/>
  <c r="K43" i="283"/>
  <c r="K128" i="283" s="1"/>
  <c r="H43" i="283"/>
  <c r="H128" i="283" s="1"/>
  <c r="G43" i="283"/>
  <c r="G128" i="283" s="1"/>
  <c r="F43" i="283"/>
  <c r="F128" i="283" s="1"/>
  <c r="X42" i="283"/>
  <c r="S42" i="283"/>
  <c r="Z42" i="283" s="1"/>
  <c r="N42" i="283"/>
  <c r="I42" i="283"/>
  <c r="B42" i="283"/>
  <c r="X41" i="283"/>
  <c r="S41" i="283"/>
  <c r="N41" i="283"/>
  <c r="I41" i="283"/>
  <c r="Z41" i="283" s="1"/>
  <c r="B41" i="283"/>
  <c r="X40" i="283"/>
  <c r="Z40" i="283" s="1"/>
  <c r="S40" i="283"/>
  <c r="N40" i="283"/>
  <c r="I40" i="283"/>
  <c r="X39" i="283"/>
  <c r="Z39" i="283" s="1"/>
  <c r="S39" i="283"/>
  <c r="N39" i="283"/>
  <c r="I39" i="283"/>
  <c r="B39" i="283"/>
  <c r="X38" i="283"/>
  <c r="Z38" i="283" s="1"/>
  <c r="S38" i="283"/>
  <c r="N38" i="283"/>
  <c r="I38" i="283"/>
  <c r="B38" i="283"/>
  <c r="Z37" i="283"/>
  <c r="X37" i="283"/>
  <c r="S37" i="283"/>
  <c r="N37" i="283"/>
  <c r="I37" i="283"/>
  <c r="B37" i="283"/>
  <c r="X36" i="283"/>
  <c r="Z36" i="283" s="1"/>
  <c r="S36" i="283"/>
  <c r="N36" i="283"/>
  <c r="I36" i="283"/>
  <c r="B36" i="283"/>
  <c r="X35" i="283"/>
  <c r="Z35" i="283" s="1"/>
  <c r="S35" i="283"/>
  <c r="N35" i="283"/>
  <c r="I35" i="283"/>
  <c r="B35" i="283"/>
  <c r="X34" i="283"/>
  <c r="Z34" i="283" s="1"/>
  <c r="S34" i="283"/>
  <c r="N34" i="283"/>
  <c r="I34" i="283"/>
  <c r="B34" i="283"/>
  <c r="Z33" i="283"/>
  <c r="X33" i="283"/>
  <c r="S33" i="283"/>
  <c r="N33" i="283"/>
  <c r="I33" i="283"/>
  <c r="B33" i="283"/>
  <c r="X32" i="283"/>
  <c r="Z32" i="283" s="1"/>
  <c r="S32" i="283"/>
  <c r="N32" i="283"/>
  <c r="I32" i="283"/>
  <c r="B32" i="283"/>
  <c r="X31" i="283"/>
  <c r="Z31" i="283" s="1"/>
  <c r="S31" i="283"/>
  <c r="N31" i="283"/>
  <c r="I31" i="283"/>
  <c r="B31" i="283"/>
  <c r="X30" i="283"/>
  <c r="Z30" i="283" s="1"/>
  <c r="S30" i="283"/>
  <c r="N30" i="283"/>
  <c r="I30" i="283"/>
  <c r="B30" i="283"/>
  <c r="Z29" i="283"/>
  <c r="X29" i="283"/>
  <c r="S29" i="283"/>
  <c r="N29" i="283"/>
  <c r="I29" i="283"/>
  <c r="B29" i="283"/>
  <c r="X28" i="283"/>
  <c r="Z28" i="283" s="1"/>
  <c r="S28" i="283"/>
  <c r="N28" i="283"/>
  <c r="I28" i="283"/>
  <c r="B28" i="283"/>
  <c r="X27" i="283"/>
  <c r="Z27" i="283" s="1"/>
  <c r="S27" i="283"/>
  <c r="N27" i="283"/>
  <c r="I27" i="283"/>
  <c r="B27" i="283"/>
  <c r="X26" i="283"/>
  <c r="Z26" i="283" s="1"/>
  <c r="S26" i="283"/>
  <c r="N26" i="283"/>
  <c r="I26" i="283"/>
  <c r="B26" i="283"/>
  <c r="Z25" i="283"/>
  <c r="X25" i="283"/>
  <c r="S25" i="283"/>
  <c r="N25" i="283"/>
  <c r="I25" i="283"/>
  <c r="B25" i="283"/>
  <c r="X24" i="283"/>
  <c r="Z24" i="283" s="1"/>
  <c r="S24" i="283"/>
  <c r="N24" i="283"/>
  <c r="I24" i="283"/>
  <c r="B24" i="283"/>
  <c r="X23" i="283"/>
  <c r="Z23" i="283" s="1"/>
  <c r="S23" i="283"/>
  <c r="N23" i="283"/>
  <c r="I23" i="283"/>
  <c r="B23" i="283"/>
  <c r="X22" i="283"/>
  <c r="S22" i="283"/>
  <c r="N22" i="283"/>
  <c r="Z22" i="283" s="1"/>
  <c r="I22" i="283"/>
  <c r="B22" i="283"/>
  <c r="Z21" i="283"/>
  <c r="X21" i="283"/>
  <c r="S21" i="283"/>
  <c r="N21" i="283"/>
  <c r="I21" i="283"/>
  <c r="B21" i="283"/>
  <c r="X20" i="283"/>
  <c r="Z20" i="283" s="1"/>
  <c r="S20" i="283"/>
  <c r="N20" i="283"/>
  <c r="I20" i="283"/>
  <c r="B20" i="283"/>
  <c r="X19" i="283"/>
  <c r="Z19" i="283" s="1"/>
  <c r="S19" i="283"/>
  <c r="N19" i="283"/>
  <c r="I19" i="283"/>
  <c r="B19" i="283"/>
  <c r="X18" i="283"/>
  <c r="S18" i="283"/>
  <c r="N18" i="283"/>
  <c r="Z18" i="283" s="1"/>
  <c r="I18" i="283"/>
  <c r="B18" i="283"/>
  <c r="Z17" i="283"/>
  <c r="X17" i="283"/>
  <c r="S17" i="283"/>
  <c r="N17" i="283"/>
  <c r="I17" i="283"/>
  <c r="B17" i="283"/>
  <c r="X16" i="283"/>
  <c r="Z16" i="283" s="1"/>
  <c r="S16" i="283"/>
  <c r="N16" i="283"/>
  <c r="I16" i="283"/>
  <c r="B16" i="283"/>
  <c r="X15" i="283"/>
  <c r="Z15" i="283" s="1"/>
  <c r="S15" i="283"/>
  <c r="N15" i="283"/>
  <c r="I15" i="283"/>
  <c r="B15" i="283"/>
  <c r="X14" i="283"/>
  <c r="S14" i="283"/>
  <c r="N14" i="283"/>
  <c r="Z14" i="283" s="1"/>
  <c r="I14" i="283"/>
  <c r="B14" i="283"/>
  <c r="Z13" i="283"/>
  <c r="X13" i="283"/>
  <c r="S13" i="283"/>
  <c r="N13" i="283"/>
  <c r="I13" i="283"/>
  <c r="B13" i="283"/>
  <c r="X12" i="283"/>
  <c r="Z12" i="283" s="1"/>
  <c r="S12" i="283"/>
  <c r="S43" i="283" s="1"/>
  <c r="N12" i="283"/>
  <c r="I12" i="283"/>
  <c r="B12" i="283"/>
  <c r="X11" i="283"/>
  <c r="X43" i="283" s="1"/>
  <c r="S11" i="283"/>
  <c r="N11" i="283"/>
  <c r="I11" i="283"/>
  <c r="I43" i="283" s="1"/>
  <c r="B11" i="283"/>
  <c r="S128" i="283" l="1"/>
  <c r="N43" i="283"/>
  <c r="Z127" i="283"/>
  <c r="L128" i="283"/>
  <c r="W128" i="283"/>
  <c r="Z11" i="283"/>
  <c r="Z43" i="283" s="1"/>
  <c r="Z128" i="283" s="1"/>
  <c r="I127" i="283"/>
  <c r="I128" i="283" s="1"/>
  <c r="Q128" i="283"/>
  <c r="N127" i="283"/>
  <c r="X127" i="283"/>
  <c r="X128" i="283" s="1"/>
  <c r="Z128" i="285"/>
  <c r="X118" i="113"/>
  <c r="X117" i="113"/>
  <c r="X116" i="113"/>
  <c r="X115" i="113"/>
  <c r="X114" i="113"/>
  <c r="X113" i="113"/>
  <c r="X112" i="113"/>
  <c r="X111" i="113"/>
  <c r="X110" i="113"/>
  <c r="X109" i="113"/>
  <c r="X108" i="113"/>
  <c r="X107" i="113"/>
  <c r="X106" i="113"/>
  <c r="X105" i="113"/>
  <c r="X104" i="113"/>
  <c r="X103" i="113"/>
  <c r="X102" i="113"/>
  <c r="X101" i="113"/>
  <c r="X100" i="113"/>
  <c r="X99" i="113"/>
  <c r="X98" i="113"/>
  <c r="X97" i="113"/>
  <c r="X96" i="113"/>
  <c r="X95" i="113"/>
  <c r="X94" i="113"/>
  <c r="X93" i="113"/>
  <c r="X92" i="113"/>
  <c r="X91" i="113"/>
  <c r="X90" i="113"/>
  <c r="X89" i="113"/>
  <c r="X88" i="113"/>
  <c r="X87" i="113"/>
  <c r="X86" i="113"/>
  <c r="X85" i="113"/>
  <c r="X84" i="113"/>
  <c r="X83" i="113"/>
  <c r="X82" i="113"/>
  <c r="X81" i="113"/>
  <c r="X80" i="113"/>
  <c r="X79" i="113"/>
  <c r="X78" i="113"/>
  <c r="X77" i="113"/>
  <c r="X76" i="113"/>
  <c r="X75" i="113"/>
  <c r="X74" i="113"/>
  <c r="X73" i="113"/>
  <c r="X72" i="113"/>
  <c r="X71" i="113"/>
  <c r="X70" i="113"/>
  <c r="X69" i="113"/>
  <c r="X68" i="113"/>
  <c r="X67" i="113"/>
  <c r="X66" i="113"/>
  <c r="X65" i="113"/>
  <c r="X64" i="113"/>
  <c r="X63" i="113"/>
  <c r="X62" i="113"/>
  <c r="X61" i="113"/>
  <c r="X60" i="113"/>
  <c r="X59" i="113"/>
  <c r="X58" i="113"/>
  <c r="X57" i="113"/>
  <c r="X56" i="113"/>
  <c r="X55" i="113"/>
  <c r="X54" i="113"/>
  <c r="X53" i="113"/>
  <c r="X52" i="113"/>
  <c r="X51" i="113"/>
  <c r="X50" i="113"/>
  <c r="X49" i="113"/>
  <c r="X48" i="113"/>
  <c r="X47" i="113"/>
  <c r="X46" i="113"/>
  <c r="X45" i="113"/>
  <c r="Z45" i="113" s="1"/>
  <c r="N128" i="283" l="1"/>
  <c r="W127" i="282"/>
  <c r="V127" i="282"/>
  <c r="U127" i="282"/>
  <c r="R127" i="282"/>
  <c r="Q127" i="282"/>
  <c r="P127" i="282"/>
  <c r="M127" i="282"/>
  <c r="L127" i="282"/>
  <c r="K127" i="282"/>
  <c r="H127" i="282"/>
  <c r="G127" i="282"/>
  <c r="F127" i="282"/>
  <c r="X126" i="282"/>
  <c r="S126" i="282"/>
  <c r="N126" i="282"/>
  <c r="I126" i="282"/>
  <c r="B126" i="282"/>
  <c r="X125" i="282"/>
  <c r="S125" i="282"/>
  <c r="N125" i="282"/>
  <c r="I125" i="282"/>
  <c r="B125" i="282"/>
  <c r="X124" i="282"/>
  <c r="S124" i="282"/>
  <c r="N124" i="282"/>
  <c r="I124" i="282"/>
  <c r="B124" i="282"/>
  <c r="X123" i="282"/>
  <c r="S123" i="282"/>
  <c r="N123" i="282"/>
  <c r="I123" i="282"/>
  <c r="B123" i="282"/>
  <c r="X122" i="282"/>
  <c r="S122" i="282"/>
  <c r="N122" i="282"/>
  <c r="I122" i="282"/>
  <c r="B122" i="282"/>
  <c r="X121" i="282"/>
  <c r="Z121" i="282" s="1"/>
  <c r="S121" i="282"/>
  <c r="N121" i="282"/>
  <c r="I121" i="282"/>
  <c r="B121" i="282"/>
  <c r="X120" i="282"/>
  <c r="S120" i="282"/>
  <c r="N120" i="282"/>
  <c r="I120" i="282"/>
  <c r="B120" i="282"/>
  <c r="X119" i="282"/>
  <c r="S119" i="282"/>
  <c r="N119" i="282"/>
  <c r="I119" i="282"/>
  <c r="B119" i="282"/>
  <c r="X118" i="282"/>
  <c r="S118" i="282"/>
  <c r="N118" i="282"/>
  <c r="I118" i="282"/>
  <c r="B118" i="282"/>
  <c r="X117" i="282"/>
  <c r="S117" i="282"/>
  <c r="N117" i="282"/>
  <c r="I117" i="282"/>
  <c r="B117" i="282"/>
  <c r="X116" i="282"/>
  <c r="S116" i="282"/>
  <c r="N116" i="282"/>
  <c r="I116" i="282"/>
  <c r="B116" i="282"/>
  <c r="X115" i="282"/>
  <c r="S115" i="282"/>
  <c r="N115" i="282"/>
  <c r="I115" i="282"/>
  <c r="B115" i="282"/>
  <c r="X114" i="282"/>
  <c r="S114" i="282"/>
  <c r="N114" i="282"/>
  <c r="I114" i="282"/>
  <c r="B114" i="282"/>
  <c r="X113" i="282"/>
  <c r="S113" i="282"/>
  <c r="N113" i="282"/>
  <c r="I113" i="282"/>
  <c r="B113" i="282"/>
  <c r="X112" i="282"/>
  <c r="S112" i="282"/>
  <c r="N112" i="282"/>
  <c r="I112" i="282"/>
  <c r="B112" i="282"/>
  <c r="X111" i="282"/>
  <c r="S111" i="282"/>
  <c r="N111" i="282"/>
  <c r="I111" i="282"/>
  <c r="B111" i="282"/>
  <c r="X110" i="282"/>
  <c r="S110" i="282"/>
  <c r="N110" i="282"/>
  <c r="I110" i="282"/>
  <c r="B110" i="282"/>
  <c r="X109" i="282"/>
  <c r="S109" i="282"/>
  <c r="N109" i="282"/>
  <c r="I109" i="282"/>
  <c r="B109" i="282"/>
  <c r="X108" i="282"/>
  <c r="S108" i="282"/>
  <c r="N108" i="282"/>
  <c r="I108" i="282"/>
  <c r="B108" i="282"/>
  <c r="X107" i="282"/>
  <c r="S107" i="282"/>
  <c r="N107" i="282"/>
  <c r="I107" i="282"/>
  <c r="B107" i="282"/>
  <c r="X106" i="282"/>
  <c r="S106" i="282"/>
  <c r="N106" i="282"/>
  <c r="I106" i="282"/>
  <c r="B106" i="282"/>
  <c r="X105" i="282"/>
  <c r="S105" i="282"/>
  <c r="N105" i="282"/>
  <c r="I105" i="282"/>
  <c r="B105" i="282"/>
  <c r="X104" i="282"/>
  <c r="S104" i="282"/>
  <c r="N104" i="282"/>
  <c r="I104" i="282"/>
  <c r="B104" i="282"/>
  <c r="X103" i="282"/>
  <c r="S103" i="282"/>
  <c r="N103" i="282"/>
  <c r="I103" i="282"/>
  <c r="B103" i="282"/>
  <c r="X102" i="282"/>
  <c r="S102" i="282"/>
  <c r="N102" i="282"/>
  <c r="I102" i="282"/>
  <c r="B102" i="282"/>
  <c r="X101" i="282"/>
  <c r="S101" i="282"/>
  <c r="N101" i="282"/>
  <c r="I101" i="282"/>
  <c r="B101" i="282"/>
  <c r="X100" i="282"/>
  <c r="S100" i="282"/>
  <c r="N100" i="282"/>
  <c r="I100" i="282"/>
  <c r="B100" i="282"/>
  <c r="X99" i="282"/>
  <c r="S99" i="282"/>
  <c r="N99" i="282"/>
  <c r="I99" i="282"/>
  <c r="B99" i="282"/>
  <c r="X98" i="282"/>
  <c r="S98" i="282"/>
  <c r="N98" i="282"/>
  <c r="I98" i="282"/>
  <c r="B98" i="282"/>
  <c r="X97" i="282"/>
  <c r="Z97" i="282" s="1"/>
  <c r="S97" i="282"/>
  <c r="N97" i="282"/>
  <c r="I97" i="282"/>
  <c r="B97" i="282"/>
  <c r="X96" i="282"/>
  <c r="S96" i="282"/>
  <c r="N96" i="282"/>
  <c r="I96" i="282"/>
  <c r="B96" i="282"/>
  <c r="X95" i="282"/>
  <c r="S95" i="282"/>
  <c r="N95" i="282"/>
  <c r="I95" i="282"/>
  <c r="B95" i="282"/>
  <c r="X94" i="282"/>
  <c r="S94" i="282"/>
  <c r="N94" i="282"/>
  <c r="I94" i="282"/>
  <c r="B94" i="282"/>
  <c r="X93" i="282"/>
  <c r="S93" i="282"/>
  <c r="N93" i="282"/>
  <c r="I93" i="282"/>
  <c r="B93" i="282"/>
  <c r="X92" i="282"/>
  <c r="S92" i="282"/>
  <c r="N92" i="282"/>
  <c r="I92" i="282"/>
  <c r="B92" i="282"/>
  <c r="X91" i="282"/>
  <c r="S91" i="282"/>
  <c r="N91" i="282"/>
  <c r="I91" i="282"/>
  <c r="B91" i="282"/>
  <c r="X90" i="282"/>
  <c r="S90" i="282"/>
  <c r="N90" i="282"/>
  <c r="I90" i="282"/>
  <c r="B90" i="282"/>
  <c r="X89" i="282"/>
  <c r="S89" i="282"/>
  <c r="N89" i="282"/>
  <c r="I89" i="282"/>
  <c r="B89" i="282"/>
  <c r="X88" i="282"/>
  <c r="S88" i="282"/>
  <c r="N88" i="282"/>
  <c r="I88" i="282"/>
  <c r="B88" i="282"/>
  <c r="X87" i="282"/>
  <c r="S87" i="282"/>
  <c r="N87" i="282"/>
  <c r="I87" i="282"/>
  <c r="B87" i="282"/>
  <c r="X86" i="282"/>
  <c r="S86" i="282"/>
  <c r="N86" i="282"/>
  <c r="I86" i="282"/>
  <c r="B86" i="282"/>
  <c r="X85" i="282"/>
  <c r="Z85" i="282" s="1"/>
  <c r="S85" i="282"/>
  <c r="N85" i="282"/>
  <c r="I85" i="282"/>
  <c r="B85" i="282"/>
  <c r="X84" i="282"/>
  <c r="S84" i="282"/>
  <c r="N84" i="282"/>
  <c r="I84" i="282"/>
  <c r="B84" i="282"/>
  <c r="X83" i="282"/>
  <c r="S83" i="282"/>
  <c r="N83" i="282"/>
  <c r="I83" i="282"/>
  <c r="B83" i="282"/>
  <c r="X82" i="282"/>
  <c r="S82" i="282"/>
  <c r="N82" i="282"/>
  <c r="I82" i="282"/>
  <c r="B82" i="282"/>
  <c r="X81" i="282"/>
  <c r="S81" i="282"/>
  <c r="N81" i="282"/>
  <c r="I81" i="282"/>
  <c r="B81" i="282"/>
  <c r="X80" i="282"/>
  <c r="S80" i="282"/>
  <c r="N80" i="282"/>
  <c r="I80" i="282"/>
  <c r="B80" i="282"/>
  <c r="X79" i="282"/>
  <c r="S79" i="282"/>
  <c r="N79" i="282"/>
  <c r="I79" i="282"/>
  <c r="B79" i="282"/>
  <c r="X78" i="282"/>
  <c r="S78" i="282"/>
  <c r="N78" i="282"/>
  <c r="I78" i="282"/>
  <c r="B78" i="282"/>
  <c r="X77" i="282"/>
  <c r="S77" i="282"/>
  <c r="N77" i="282"/>
  <c r="I77" i="282"/>
  <c r="B77" i="282"/>
  <c r="X76" i="282"/>
  <c r="S76" i="282"/>
  <c r="N76" i="282"/>
  <c r="I76" i="282"/>
  <c r="B76" i="282"/>
  <c r="X75" i="282"/>
  <c r="S75" i="282"/>
  <c r="N75" i="282"/>
  <c r="I75" i="282"/>
  <c r="B75" i="282"/>
  <c r="X74" i="282"/>
  <c r="S74" i="282"/>
  <c r="N74" i="282"/>
  <c r="I74" i="282"/>
  <c r="B74" i="282"/>
  <c r="X73" i="282"/>
  <c r="Z73" i="282" s="1"/>
  <c r="S73" i="282"/>
  <c r="N73" i="282"/>
  <c r="I73" i="282"/>
  <c r="B73" i="282"/>
  <c r="X72" i="282"/>
  <c r="S72" i="282"/>
  <c r="N72" i="282"/>
  <c r="I72" i="282"/>
  <c r="B72" i="282"/>
  <c r="X71" i="282"/>
  <c r="S71" i="282"/>
  <c r="N71" i="282"/>
  <c r="I71" i="282"/>
  <c r="B71" i="282"/>
  <c r="X70" i="282"/>
  <c r="S70" i="282"/>
  <c r="N70" i="282"/>
  <c r="I70" i="282"/>
  <c r="B70" i="282"/>
  <c r="X69" i="282"/>
  <c r="S69" i="282"/>
  <c r="N69" i="282"/>
  <c r="I69" i="282"/>
  <c r="B69" i="282"/>
  <c r="X68" i="282"/>
  <c r="S68" i="282"/>
  <c r="N68" i="282"/>
  <c r="I68" i="282"/>
  <c r="B68" i="282"/>
  <c r="X67" i="282"/>
  <c r="S67" i="282"/>
  <c r="N67" i="282"/>
  <c r="I67" i="282"/>
  <c r="B67" i="282"/>
  <c r="X66" i="282"/>
  <c r="S66" i="282"/>
  <c r="N66" i="282"/>
  <c r="I66" i="282"/>
  <c r="B66" i="282"/>
  <c r="X65" i="282"/>
  <c r="S65" i="282"/>
  <c r="N65" i="282"/>
  <c r="I65" i="282"/>
  <c r="B65" i="282"/>
  <c r="X64" i="282"/>
  <c r="S64" i="282"/>
  <c r="N64" i="282"/>
  <c r="I64" i="282"/>
  <c r="B64" i="282"/>
  <c r="X63" i="282"/>
  <c r="S63" i="282"/>
  <c r="N63" i="282"/>
  <c r="I63" i="282"/>
  <c r="B63" i="282"/>
  <c r="X62" i="282"/>
  <c r="S62" i="282"/>
  <c r="N62" i="282"/>
  <c r="I62" i="282"/>
  <c r="B62" i="282"/>
  <c r="X61" i="282"/>
  <c r="S61" i="282"/>
  <c r="N61" i="282"/>
  <c r="I61" i="282"/>
  <c r="B61" i="282"/>
  <c r="X60" i="282"/>
  <c r="S60" i="282"/>
  <c r="N60" i="282"/>
  <c r="I60" i="282"/>
  <c r="B60" i="282"/>
  <c r="X59" i="282"/>
  <c r="S59" i="282"/>
  <c r="N59" i="282"/>
  <c r="I59" i="282"/>
  <c r="B59" i="282"/>
  <c r="X58" i="282"/>
  <c r="S58" i="282"/>
  <c r="N58" i="282"/>
  <c r="I58" i="282"/>
  <c r="B58" i="282"/>
  <c r="X57" i="282"/>
  <c r="S57" i="282"/>
  <c r="N57" i="282"/>
  <c r="I57" i="282"/>
  <c r="B57" i="282"/>
  <c r="X56" i="282"/>
  <c r="S56" i="282"/>
  <c r="N56" i="282"/>
  <c r="I56" i="282"/>
  <c r="B56" i="282"/>
  <c r="X55" i="282"/>
  <c r="S55" i="282"/>
  <c r="N55" i="282"/>
  <c r="I55" i="282"/>
  <c r="B55" i="282"/>
  <c r="X54" i="282"/>
  <c r="S54" i="282"/>
  <c r="N54" i="282"/>
  <c r="I54" i="282"/>
  <c r="B54" i="282"/>
  <c r="X53" i="282"/>
  <c r="S53" i="282"/>
  <c r="N53" i="282"/>
  <c r="I53" i="282"/>
  <c r="B53" i="282"/>
  <c r="X52" i="282"/>
  <c r="S52" i="282"/>
  <c r="N52" i="282"/>
  <c r="I52" i="282"/>
  <c r="B52" i="282"/>
  <c r="X51" i="282"/>
  <c r="S51" i="282"/>
  <c r="N51" i="282"/>
  <c r="I51" i="282"/>
  <c r="B51" i="282"/>
  <c r="X50" i="282"/>
  <c r="S50" i="282"/>
  <c r="N50" i="282"/>
  <c r="I50" i="282"/>
  <c r="B50" i="282"/>
  <c r="X49" i="282"/>
  <c r="Z49" i="282" s="1"/>
  <c r="S49" i="282"/>
  <c r="N49" i="282"/>
  <c r="I49" i="282"/>
  <c r="B49" i="282"/>
  <c r="X48" i="282"/>
  <c r="S48" i="282"/>
  <c r="N48" i="282"/>
  <c r="I48" i="282"/>
  <c r="B48" i="282"/>
  <c r="X47" i="282"/>
  <c r="S47" i="282"/>
  <c r="N47" i="282"/>
  <c r="I47" i="282"/>
  <c r="B47" i="282"/>
  <c r="X46" i="282"/>
  <c r="S46" i="282"/>
  <c r="N46" i="282"/>
  <c r="I46" i="282"/>
  <c r="B46" i="282"/>
  <c r="W43" i="282"/>
  <c r="W128" i="282" s="1"/>
  <c r="V43" i="282"/>
  <c r="U43" i="282"/>
  <c r="R43" i="282"/>
  <c r="Q43" i="282"/>
  <c r="Q128" i="282" s="1"/>
  <c r="P43" i="282"/>
  <c r="M43" i="282"/>
  <c r="L43" i="282"/>
  <c r="K43" i="282"/>
  <c r="H43" i="282"/>
  <c r="G43" i="282"/>
  <c r="G128" i="282" s="1"/>
  <c r="F43" i="282"/>
  <c r="X42" i="282"/>
  <c r="S42" i="282"/>
  <c r="N42" i="282"/>
  <c r="Z42" i="282" s="1"/>
  <c r="I42" i="282"/>
  <c r="B42" i="282"/>
  <c r="X41" i="282"/>
  <c r="S41" i="282"/>
  <c r="N41" i="282"/>
  <c r="I41" i="282"/>
  <c r="B41" i="282"/>
  <c r="X40" i="282"/>
  <c r="S40" i="282"/>
  <c r="N40" i="282"/>
  <c r="I40" i="282"/>
  <c r="X39" i="282"/>
  <c r="S39" i="282"/>
  <c r="N39" i="282"/>
  <c r="I39" i="282"/>
  <c r="B39" i="282"/>
  <c r="X38" i="282"/>
  <c r="S38" i="282"/>
  <c r="N38" i="282"/>
  <c r="I38" i="282"/>
  <c r="B38" i="282"/>
  <c r="X37" i="282"/>
  <c r="S37" i="282"/>
  <c r="N37" i="282"/>
  <c r="Z37" i="282" s="1"/>
  <c r="I37" i="282"/>
  <c r="B37" i="282"/>
  <c r="X36" i="282"/>
  <c r="S36" i="282"/>
  <c r="N36" i="282"/>
  <c r="I36" i="282"/>
  <c r="B36" i="282"/>
  <c r="X35" i="282"/>
  <c r="S35" i="282"/>
  <c r="N35" i="282"/>
  <c r="I35" i="282"/>
  <c r="B35" i="282"/>
  <c r="X34" i="282"/>
  <c r="S34" i="282"/>
  <c r="N34" i="282"/>
  <c r="I34" i="282"/>
  <c r="B34" i="282"/>
  <c r="X33" i="282"/>
  <c r="S33" i="282"/>
  <c r="N33" i="282"/>
  <c r="Z33" i="282" s="1"/>
  <c r="I33" i="282"/>
  <c r="B33" i="282"/>
  <c r="X32" i="282"/>
  <c r="S32" i="282"/>
  <c r="N32" i="282"/>
  <c r="I32" i="282"/>
  <c r="B32" i="282"/>
  <c r="X31" i="282"/>
  <c r="S31" i="282"/>
  <c r="N31" i="282"/>
  <c r="I31" i="282"/>
  <c r="B31" i="282"/>
  <c r="X30" i="282"/>
  <c r="S30" i="282"/>
  <c r="N30" i="282"/>
  <c r="I30" i="282"/>
  <c r="B30" i="282"/>
  <c r="X29" i="282"/>
  <c r="S29" i="282"/>
  <c r="N29" i="282"/>
  <c r="Z29" i="282" s="1"/>
  <c r="I29" i="282"/>
  <c r="B29" i="282"/>
  <c r="X28" i="282"/>
  <c r="S28" i="282"/>
  <c r="N28" i="282"/>
  <c r="I28" i="282"/>
  <c r="B28" i="282"/>
  <c r="X27" i="282"/>
  <c r="S27" i="282"/>
  <c r="N27" i="282"/>
  <c r="I27" i="282"/>
  <c r="B27" i="282"/>
  <c r="X26" i="282"/>
  <c r="S26" i="282"/>
  <c r="N26" i="282"/>
  <c r="I26" i="282"/>
  <c r="B26" i="282"/>
  <c r="X25" i="282"/>
  <c r="S25" i="282"/>
  <c r="N25" i="282"/>
  <c r="Z25" i="282" s="1"/>
  <c r="I25" i="282"/>
  <c r="B25" i="282"/>
  <c r="X24" i="282"/>
  <c r="S24" i="282"/>
  <c r="N24" i="282"/>
  <c r="I24" i="282"/>
  <c r="B24" i="282"/>
  <c r="X23" i="282"/>
  <c r="S23" i="282"/>
  <c r="N23" i="282"/>
  <c r="I23" i="282"/>
  <c r="B23" i="282"/>
  <c r="X22" i="282"/>
  <c r="S22" i="282"/>
  <c r="N22" i="282"/>
  <c r="I22" i="282"/>
  <c r="B22" i="282"/>
  <c r="X21" i="282"/>
  <c r="S21" i="282"/>
  <c r="N21" i="282"/>
  <c r="Z21" i="282" s="1"/>
  <c r="I21" i="282"/>
  <c r="B21" i="282"/>
  <c r="X20" i="282"/>
  <c r="S20" i="282"/>
  <c r="N20" i="282"/>
  <c r="I20" i="282"/>
  <c r="B20" i="282"/>
  <c r="X19" i="282"/>
  <c r="S19" i="282"/>
  <c r="N19" i="282"/>
  <c r="I19" i="282"/>
  <c r="B19" i="282"/>
  <c r="X18" i="282"/>
  <c r="S18" i="282"/>
  <c r="N18" i="282"/>
  <c r="I18" i="282"/>
  <c r="B18" i="282"/>
  <c r="X17" i="282"/>
  <c r="S17" i="282"/>
  <c r="N17" i="282"/>
  <c r="Z17" i="282" s="1"/>
  <c r="I17" i="282"/>
  <c r="B17" i="282"/>
  <c r="X16" i="282"/>
  <c r="S16" i="282"/>
  <c r="N16" i="282"/>
  <c r="I16" i="282"/>
  <c r="B16" i="282"/>
  <c r="X15" i="282"/>
  <c r="S15" i="282"/>
  <c r="N15" i="282"/>
  <c r="I15" i="282"/>
  <c r="B15" i="282"/>
  <c r="X14" i="282"/>
  <c r="S14" i="282"/>
  <c r="N14" i="282"/>
  <c r="I14" i="282"/>
  <c r="B14" i="282"/>
  <c r="X13" i="282"/>
  <c r="S13" i="282"/>
  <c r="N13" i="282"/>
  <c r="Z13" i="282" s="1"/>
  <c r="I13" i="282"/>
  <c r="B13" i="282"/>
  <c r="X12" i="282"/>
  <c r="S12" i="282"/>
  <c r="N12" i="282"/>
  <c r="I12" i="282"/>
  <c r="B12" i="282"/>
  <c r="X11" i="282"/>
  <c r="S11" i="282"/>
  <c r="S43" i="282" s="1"/>
  <c r="N11" i="282"/>
  <c r="I11" i="282"/>
  <c r="B11" i="282"/>
  <c r="M131" i="93"/>
  <c r="Z14" i="282" l="1"/>
  <c r="Z22" i="282"/>
  <c r="Z30" i="282"/>
  <c r="Z38" i="282"/>
  <c r="Z54" i="282"/>
  <c r="Z78" i="282"/>
  <c r="Z86" i="282"/>
  <c r="Z102" i="282"/>
  <c r="Z110" i="282"/>
  <c r="Z126" i="282"/>
  <c r="Z11" i="282"/>
  <c r="Z19" i="282"/>
  <c r="Z27" i="282"/>
  <c r="Z35" i="282"/>
  <c r="Z40" i="282"/>
  <c r="Z67" i="282"/>
  <c r="Z91" i="282"/>
  <c r="Z115" i="282"/>
  <c r="Z16" i="282"/>
  <c r="Z32" i="282"/>
  <c r="Z72" i="282"/>
  <c r="Z80" i="282"/>
  <c r="Z104" i="282"/>
  <c r="Z120" i="282"/>
  <c r="X43" i="282"/>
  <c r="Z109" i="282"/>
  <c r="Z18" i="282"/>
  <c r="Z26" i="282"/>
  <c r="Z34" i="282"/>
  <c r="N43" i="282"/>
  <c r="N128" i="282" s="1"/>
  <c r="Z66" i="282"/>
  <c r="Z74" i="282"/>
  <c r="Z90" i="282"/>
  <c r="Z98" i="282"/>
  <c r="Z114" i="282"/>
  <c r="Z122" i="282"/>
  <c r="Z15" i="282"/>
  <c r="Z23" i="282"/>
  <c r="Z31" i="282"/>
  <c r="Z39" i="282"/>
  <c r="P128" i="282"/>
  <c r="Z55" i="282"/>
  <c r="Z79" i="282"/>
  <c r="Z103" i="282"/>
  <c r="Z12" i="282"/>
  <c r="Z20" i="282"/>
  <c r="Z28" i="282"/>
  <c r="Z36" i="282"/>
  <c r="Z43" i="282" s="1"/>
  <c r="Z41" i="282"/>
  <c r="N127" i="282"/>
  <c r="Z60" i="282"/>
  <c r="Z68" i="282"/>
  <c r="Z84" i="282"/>
  <c r="Z92" i="282"/>
  <c r="Z108" i="282"/>
  <c r="Z116" i="282"/>
  <c r="U128" i="282"/>
  <c r="V128" i="282"/>
  <c r="R128" i="282"/>
  <c r="Z61" i="282"/>
  <c r="K128" i="282"/>
  <c r="L128" i="282"/>
  <c r="M128" i="282"/>
  <c r="H128" i="282"/>
  <c r="F128" i="282"/>
  <c r="Z48" i="282"/>
  <c r="Z96" i="282"/>
  <c r="I127" i="282"/>
  <c r="I43" i="282"/>
  <c r="Z24" i="282"/>
  <c r="S127" i="282"/>
  <c r="S128" i="282" s="1"/>
  <c r="Z71" i="282"/>
  <c r="Z77" i="282"/>
  <c r="Z89" i="282"/>
  <c r="Z95" i="282"/>
  <c r="Z101" i="282"/>
  <c r="Z107" i="282"/>
  <c r="Z113" i="282"/>
  <c r="Z119" i="282"/>
  <c r="Z125" i="282"/>
  <c r="Z53" i="282"/>
  <c r="Z83" i="282"/>
  <c r="Z46" i="282"/>
  <c r="Z52" i="282"/>
  <c r="Z58" i="282"/>
  <c r="Z64" i="282"/>
  <c r="Z70" i="282"/>
  <c r="Z76" i="282"/>
  <c r="Z82" i="282"/>
  <c r="Z88" i="282"/>
  <c r="Z94" i="282"/>
  <c r="Z100" i="282"/>
  <c r="Z106" i="282"/>
  <c r="Z112" i="282"/>
  <c r="Z118" i="282"/>
  <c r="Z124" i="282"/>
  <c r="X127" i="282"/>
  <c r="X128" i="282" s="1"/>
  <c r="Z47" i="282"/>
  <c r="Z59" i="282"/>
  <c r="Z65" i="282"/>
  <c r="Z51" i="282"/>
  <c r="Z57" i="282"/>
  <c r="Z63" i="282"/>
  <c r="Z69" i="282"/>
  <c r="Z75" i="282"/>
  <c r="Z81" i="282"/>
  <c r="Z87" i="282"/>
  <c r="Z93" i="282"/>
  <c r="Z99" i="282"/>
  <c r="Z105" i="282"/>
  <c r="Z111" i="282"/>
  <c r="Z117" i="282"/>
  <c r="Z123" i="282"/>
  <c r="Z50" i="282"/>
  <c r="Z56" i="282"/>
  <c r="Z62" i="282"/>
  <c r="I128" i="282" l="1"/>
  <c r="Z127" i="282"/>
  <c r="Z128" i="282" s="1"/>
  <c r="G94" i="106"/>
  <c r="G94" i="95" s="1"/>
  <c r="G127" i="95" s="1"/>
  <c r="H94" i="106" l="1"/>
  <c r="H94" i="95" s="1"/>
  <c r="H127" i="95" s="1"/>
  <c r="W47" i="184"/>
  <c r="W48" i="184"/>
  <c r="W49" i="184"/>
  <c r="W50" i="184"/>
  <c r="W51" i="184"/>
  <c r="W52" i="184"/>
  <c r="W53" i="184"/>
  <c r="W54" i="184"/>
  <c r="W55" i="184"/>
  <c r="W56" i="184"/>
  <c r="W57" i="184"/>
  <c r="W58" i="184"/>
  <c r="W59" i="184"/>
  <c r="W60" i="184"/>
  <c r="W61" i="184"/>
  <c r="W62" i="184"/>
  <c r="W63" i="184"/>
  <c r="W64" i="184"/>
  <c r="W65" i="184"/>
  <c r="W66" i="184"/>
  <c r="W67" i="184"/>
  <c r="W68" i="184"/>
  <c r="W69" i="184"/>
  <c r="W70" i="184"/>
  <c r="W71" i="184"/>
  <c r="W72" i="184"/>
  <c r="W73" i="184"/>
  <c r="W74" i="184"/>
  <c r="W75" i="184"/>
  <c r="W76" i="184"/>
  <c r="W77" i="184"/>
  <c r="W78" i="184"/>
  <c r="W79" i="184"/>
  <c r="W80" i="184"/>
  <c r="W81" i="184"/>
  <c r="W82" i="184"/>
  <c r="W83" i="184"/>
  <c r="W84" i="184"/>
  <c r="W85" i="184"/>
  <c r="W86" i="184"/>
  <c r="W87" i="184"/>
  <c r="W88" i="184"/>
  <c r="W89" i="184"/>
  <c r="W90" i="184"/>
  <c r="W91" i="184"/>
  <c r="W92" i="184"/>
  <c r="W93" i="184"/>
  <c r="W94" i="184"/>
  <c r="W95" i="184"/>
  <c r="W96" i="184"/>
  <c r="W97" i="184"/>
  <c r="W98" i="184"/>
  <c r="W99" i="184"/>
  <c r="W100" i="184"/>
  <c r="W101" i="184"/>
  <c r="W102" i="184"/>
  <c r="W103" i="184"/>
  <c r="W104" i="184"/>
  <c r="W105" i="184"/>
  <c r="W106" i="184"/>
  <c r="W107" i="184"/>
  <c r="W108" i="184"/>
  <c r="W109" i="184"/>
  <c r="W110" i="184"/>
  <c r="W111" i="184"/>
  <c r="W112" i="184"/>
  <c r="W113" i="184"/>
  <c r="W114" i="184"/>
  <c r="W115" i="184"/>
  <c r="W116" i="184"/>
  <c r="W117" i="184"/>
  <c r="W118" i="184"/>
  <c r="V47" i="184"/>
  <c r="V48" i="184"/>
  <c r="V49" i="184"/>
  <c r="V50" i="184"/>
  <c r="V51" i="184"/>
  <c r="V52" i="184"/>
  <c r="V53" i="184"/>
  <c r="V54" i="184"/>
  <c r="V55" i="184"/>
  <c r="V56" i="184"/>
  <c r="V57" i="184"/>
  <c r="V58" i="184"/>
  <c r="V59" i="184"/>
  <c r="V60" i="184"/>
  <c r="V61" i="184"/>
  <c r="V62" i="184"/>
  <c r="V63" i="184"/>
  <c r="V64" i="184"/>
  <c r="V65" i="184"/>
  <c r="V66" i="184"/>
  <c r="V67" i="184"/>
  <c r="V68" i="184"/>
  <c r="V69" i="184"/>
  <c r="V70" i="184"/>
  <c r="V71" i="184"/>
  <c r="V72" i="184"/>
  <c r="V73" i="184"/>
  <c r="V74" i="184"/>
  <c r="V75" i="184"/>
  <c r="V76" i="184"/>
  <c r="V77" i="184"/>
  <c r="V78" i="184"/>
  <c r="V79" i="184"/>
  <c r="V80" i="184"/>
  <c r="V81" i="184"/>
  <c r="V82" i="184"/>
  <c r="V83" i="184"/>
  <c r="V84" i="184"/>
  <c r="V85" i="184"/>
  <c r="V86" i="184"/>
  <c r="V87" i="184"/>
  <c r="V88" i="184"/>
  <c r="V89" i="184"/>
  <c r="V90" i="184"/>
  <c r="V91" i="184"/>
  <c r="V92" i="184"/>
  <c r="V93" i="184"/>
  <c r="V94" i="184"/>
  <c r="V95" i="184"/>
  <c r="V96" i="184"/>
  <c r="V97" i="184"/>
  <c r="V98" i="184"/>
  <c r="V99" i="184"/>
  <c r="V100" i="184"/>
  <c r="V101" i="184"/>
  <c r="V102" i="184"/>
  <c r="V103" i="184"/>
  <c r="V104" i="184"/>
  <c r="V105" i="184"/>
  <c r="V106" i="184"/>
  <c r="V107" i="184"/>
  <c r="V108" i="184"/>
  <c r="V109" i="184"/>
  <c r="V110" i="184"/>
  <c r="V111" i="184"/>
  <c r="V112" i="184"/>
  <c r="V113" i="184"/>
  <c r="V114" i="184"/>
  <c r="V115" i="184"/>
  <c r="V116" i="184"/>
  <c r="V117" i="184"/>
  <c r="V118" i="184"/>
  <c r="U47" i="184"/>
  <c r="U48" i="184"/>
  <c r="U49" i="184"/>
  <c r="U50" i="184"/>
  <c r="U51" i="184"/>
  <c r="U52" i="184"/>
  <c r="U53" i="184"/>
  <c r="U54" i="184"/>
  <c r="U55" i="184"/>
  <c r="U56" i="184"/>
  <c r="U57" i="184"/>
  <c r="U58" i="184"/>
  <c r="U59" i="184"/>
  <c r="U60" i="184"/>
  <c r="U61" i="184"/>
  <c r="U62" i="184"/>
  <c r="U63" i="184"/>
  <c r="U64" i="184"/>
  <c r="U65" i="184"/>
  <c r="U66" i="184"/>
  <c r="U67" i="184"/>
  <c r="U68" i="184"/>
  <c r="U69" i="184"/>
  <c r="U70" i="184"/>
  <c r="U71" i="184"/>
  <c r="U72" i="184"/>
  <c r="U73" i="184"/>
  <c r="U74" i="184"/>
  <c r="U75" i="184"/>
  <c r="U76" i="184"/>
  <c r="U77" i="184"/>
  <c r="U78" i="184"/>
  <c r="U79" i="184"/>
  <c r="U80" i="184"/>
  <c r="U81" i="184"/>
  <c r="U82" i="184"/>
  <c r="U83" i="184"/>
  <c r="U84" i="184"/>
  <c r="U85" i="184"/>
  <c r="U86" i="184"/>
  <c r="U87" i="184"/>
  <c r="U88" i="184"/>
  <c r="U89" i="184"/>
  <c r="U90" i="184"/>
  <c r="U91" i="184"/>
  <c r="U92" i="184"/>
  <c r="U93" i="184"/>
  <c r="U94" i="184"/>
  <c r="U95" i="184"/>
  <c r="U96" i="184"/>
  <c r="U97" i="184"/>
  <c r="U98" i="184"/>
  <c r="U99" i="184"/>
  <c r="U100" i="184"/>
  <c r="U101" i="184"/>
  <c r="U102" i="184"/>
  <c r="U103" i="184"/>
  <c r="U104" i="184"/>
  <c r="U105" i="184"/>
  <c r="U106" i="184"/>
  <c r="U107" i="184"/>
  <c r="U108" i="184"/>
  <c r="U109" i="184"/>
  <c r="U110" i="184"/>
  <c r="U111" i="184"/>
  <c r="U112" i="184"/>
  <c r="U113" i="184"/>
  <c r="U114" i="184"/>
  <c r="U115" i="184"/>
  <c r="U116" i="184"/>
  <c r="U117" i="184"/>
  <c r="U118" i="184"/>
  <c r="R47" i="184"/>
  <c r="R48" i="184"/>
  <c r="R49" i="184"/>
  <c r="R50" i="184"/>
  <c r="R51" i="184"/>
  <c r="R52" i="184"/>
  <c r="R53" i="184"/>
  <c r="R54" i="184"/>
  <c r="R55" i="184"/>
  <c r="R56" i="184"/>
  <c r="R57" i="184"/>
  <c r="R58" i="184"/>
  <c r="R59" i="184"/>
  <c r="R60" i="184"/>
  <c r="R61" i="184"/>
  <c r="R62" i="184"/>
  <c r="R63" i="184"/>
  <c r="R64" i="184"/>
  <c r="R65" i="184"/>
  <c r="R66" i="184"/>
  <c r="R67" i="184"/>
  <c r="R68" i="184"/>
  <c r="R69" i="184"/>
  <c r="R70" i="184"/>
  <c r="R71" i="184"/>
  <c r="R72" i="184"/>
  <c r="R73" i="184"/>
  <c r="R74" i="184"/>
  <c r="R75" i="184"/>
  <c r="R76" i="184"/>
  <c r="R77" i="184"/>
  <c r="R78" i="184"/>
  <c r="R79" i="184"/>
  <c r="R80" i="184"/>
  <c r="R81" i="184"/>
  <c r="R82" i="184"/>
  <c r="R83" i="184"/>
  <c r="R84" i="184"/>
  <c r="R85" i="184"/>
  <c r="R86" i="184"/>
  <c r="R87" i="184"/>
  <c r="R88" i="184"/>
  <c r="R89" i="184"/>
  <c r="R90" i="184"/>
  <c r="R91" i="184"/>
  <c r="R92" i="184"/>
  <c r="R93" i="184"/>
  <c r="R94" i="184"/>
  <c r="R95" i="184"/>
  <c r="R96" i="184"/>
  <c r="R97" i="184"/>
  <c r="R98" i="184"/>
  <c r="R99" i="184"/>
  <c r="R100" i="184"/>
  <c r="R101" i="184"/>
  <c r="R102" i="184"/>
  <c r="R103" i="184"/>
  <c r="R104" i="184"/>
  <c r="R105" i="184"/>
  <c r="R106" i="184"/>
  <c r="R107" i="184"/>
  <c r="R108" i="184"/>
  <c r="R109" i="184"/>
  <c r="R110" i="184"/>
  <c r="R111" i="184"/>
  <c r="R112" i="184"/>
  <c r="R113" i="184"/>
  <c r="R114" i="184"/>
  <c r="R115" i="184"/>
  <c r="R116" i="184"/>
  <c r="R117" i="184"/>
  <c r="R118" i="184"/>
  <c r="Q47" i="184"/>
  <c r="Q48" i="184"/>
  <c r="Q49" i="184"/>
  <c r="Q50" i="184"/>
  <c r="Q51" i="184"/>
  <c r="Q52" i="184"/>
  <c r="Q53" i="184"/>
  <c r="Q54" i="184"/>
  <c r="Q55" i="184"/>
  <c r="Q56" i="184"/>
  <c r="Q57" i="184"/>
  <c r="Q58" i="184"/>
  <c r="Q59" i="184"/>
  <c r="Q60" i="184"/>
  <c r="Q61" i="184"/>
  <c r="Q62" i="184"/>
  <c r="Q63" i="184"/>
  <c r="Q64" i="184"/>
  <c r="Q65" i="184"/>
  <c r="Q66" i="184"/>
  <c r="Q67" i="184"/>
  <c r="Q68" i="184"/>
  <c r="Q69" i="184"/>
  <c r="Q70" i="184"/>
  <c r="Q71" i="184"/>
  <c r="Q72" i="184"/>
  <c r="Q73" i="184"/>
  <c r="Q74" i="184"/>
  <c r="Q75" i="184"/>
  <c r="Q76" i="184"/>
  <c r="Q77" i="184"/>
  <c r="Q78" i="184"/>
  <c r="Q79" i="184"/>
  <c r="Q80" i="184"/>
  <c r="Q81" i="184"/>
  <c r="Q82" i="184"/>
  <c r="Q83" i="184"/>
  <c r="Q84" i="184"/>
  <c r="Q85" i="184"/>
  <c r="Q86" i="184"/>
  <c r="Q87" i="184"/>
  <c r="Q88" i="184"/>
  <c r="Q89" i="184"/>
  <c r="Q90" i="184"/>
  <c r="Q91" i="184"/>
  <c r="Q92" i="184"/>
  <c r="Q93" i="184"/>
  <c r="Q94" i="184"/>
  <c r="Q95" i="184"/>
  <c r="Q96" i="184"/>
  <c r="Q97" i="184"/>
  <c r="Q98" i="184"/>
  <c r="Q99" i="184"/>
  <c r="Q100" i="184"/>
  <c r="Q101" i="184"/>
  <c r="Q102" i="184"/>
  <c r="Q103" i="184"/>
  <c r="Q104" i="184"/>
  <c r="Q105" i="184"/>
  <c r="Q106" i="184"/>
  <c r="Q107" i="184"/>
  <c r="Q108" i="184"/>
  <c r="Q109" i="184"/>
  <c r="Q110" i="184"/>
  <c r="Q111" i="184"/>
  <c r="Q112" i="184"/>
  <c r="Q113" i="184"/>
  <c r="Q114" i="184"/>
  <c r="Q115" i="184"/>
  <c r="Q116" i="184"/>
  <c r="Q117" i="184"/>
  <c r="Q118" i="184"/>
  <c r="P47" i="184"/>
  <c r="P48" i="184"/>
  <c r="P49" i="184"/>
  <c r="P50" i="184"/>
  <c r="P51" i="184"/>
  <c r="P52" i="184"/>
  <c r="P53" i="184"/>
  <c r="P54" i="184"/>
  <c r="P55" i="184"/>
  <c r="P56" i="184"/>
  <c r="P57" i="184"/>
  <c r="P58" i="184"/>
  <c r="P59" i="184"/>
  <c r="P60" i="184"/>
  <c r="P61" i="184"/>
  <c r="P62" i="184"/>
  <c r="P63" i="184"/>
  <c r="P64" i="184"/>
  <c r="P65" i="184"/>
  <c r="P66" i="184"/>
  <c r="P67" i="184"/>
  <c r="P68" i="184"/>
  <c r="P69" i="184"/>
  <c r="P70" i="184"/>
  <c r="P71" i="184"/>
  <c r="P72" i="184"/>
  <c r="P73" i="184"/>
  <c r="P74" i="184"/>
  <c r="P75" i="184"/>
  <c r="P76" i="184"/>
  <c r="P77" i="184"/>
  <c r="P78" i="184"/>
  <c r="P79" i="184"/>
  <c r="P80" i="184"/>
  <c r="P81" i="184"/>
  <c r="P82" i="184"/>
  <c r="P83" i="184"/>
  <c r="P84" i="184"/>
  <c r="P85" i="184"/>
  <c r="P86" i="184"/>
  <c r="P87" i="184"/>
  <c r="P88" i="184"/>
  <c r="P89" i="184"/>
  <c r="P90" i="184"/>
  <c r="P91" i="184"/>
  <c r="P92" i="184"/>
  <c r="P93" i="184"/>
  <c r="P94" i="184"/>
  <c r="P95" i="184"/>
  <c r="P96" i="184"/>
  <c r="P97" i="184"/>
  <c r="P98" i="184"/>
  <c r="P99" i="184"/>
  <c r="P100" i="184"/>
  <c r="P101" i="184"/>
  <c r="P102" i="184"/>
  <c r="P103" i="184"/>
  <c r="P104" i="184"/>
  <c r="P105" i="184"/>
  <c r="P106" i="184"/>
  <c r="P107" i="184"/>
  <c r="P108" i="184"/>
  <c r="P109" i="184"/>
  <c r="P110" i="184"/>
  <c r="P111" i="184"/>
  <c r="P112" i="184"/>
  <c r="P113" i="184"/>
  <c r="P114" i="184"/>
  <c r="P115" i="184"/>
  <c r="P116" i="184"/>
  <c r="P117" i="184"/>
  <c r="P118" i="184"/>
  <c r="M47" i="184"/>
  <c r="M48" i="184"/>
  <c r="M49" i="184"/>
  <c r="M50" i="184"/>
  <c r="M51" i="184"/>
  <c r="M52" i="184"/>
  <c r="M53" i="184"/>
  <c r="M54" i="184"/>
  <c r="M55" i="184"/>
  <c r="M56" i="184"/>
  <c r="M57" i="184"/>
  <c r="M58" i="184"/>
  <c r="M59" i="184"/>
  <c r="M60" i="184"/>
  <c r="M61" i="184"/>
  <c r="M62" i="184"/>
  <c r="M63" i="184"/>
  <c r="M64" i="184"/>
  <c r="M65" i="184"/>
  <c r="M66" i="184"/>
  <c r="M67" i="184"/>
  <c r="M68" i="184"/>
  <c r="M69" i="184"/>
  <c r="M70" i="184"/>
  <c r="M71" i="184"/>
  <c r="M72" i="184"/>
  <c r="M73" i="184"/>
  <c r="M74" i="184"/>
  <c r="M75" i="184"/>
  <c r="M76" i="184"/>
  <c r="M77" i="184"/>
  <c r="M78" i="184"/>
  <c r="M79" i="184"/>
  <c r="M80" i="184"/>
  <c r="M81" i="184"/>
  <c r="M82" i="184"/>
  <c r="M83" i="184"/>
  <c r="M84" i="184"/>
  <c r="M85" i="184"/>
  <c r="M86" i="184"/>
  <c r="M87" i="184"/>
  <c r="M88" i="184"/>
  <c r="M89" i="184"/>
  <c r="M90" i="184"/>
  <c r="M91" i="184"/>
  <c r="M92" i="184"/>
  <c r="M93" i="184"/>
  <c r="M94" i="184"/>
  <c r="M95" i="184"/>
  <c r="M96" i="184"/>
  <c r="M97" i="184"/>
  <c r="M98" i="184"/>
  <c r="M99" i="184"/>
  <c r="M100" i="184"/>
  <c r="M101" i="184"/>
  <c r="M102" i="184"/>
  <c r="M103" i="184"/>
  <c r="M104" i="184"/>
  <c r="M105" i="184"/>
  <c r="M106" i="184"/>
  <c r="M107" i="184"/>
  <c r="M108" i="184"/>
  <c r="M109" i="184"/>
  <c r="M110" i="184"/>
  <c r="M111" i="184"/>
  <c r="M112" i="184"/>
  <c r="M113" i="184"/>
  <c r="M114" i="184"/>
  <c r="M115" i="184"/>
  <c r="M116" i="184"/>
  <c r="M117" i="184"/>
  <c r="M118" i="184"/>
  <c r="L47" i="184"/>
  <c r="L48" i="184"/>
  <c r="L49" i="184"/>
  <c r="L50" i="184"/>
  <c r="L51" i="184"/>
  <c r="L52" i="184"/>
  <c r="L53" i="184"/>
  <c r="L54" i="184"/>
  <c r="L55" i="184"/>
  <c r="L56" i="184"/>
  <c r="L57" i="184"/>
  <c r="L58" i="184"/>
  <c r="L59" i="184"/>
  <c r="L60" i="184"/>
  <c r="L61" i="184"/>
  <c r="L62" i="184"/>
  <c r="L63" i="184"/>
  <c r="L64" i="184"/>
  <c r="L65" i="184"/>
  <c r="L66" i="184"/>
  <c r="L67" i="184"/>
  <c r="L68" i="184"/>
  <c r="L69" i="184"/>
  <c r="L70" i="184"/>
  <c r="L71" i="184"/>
  <c r="L72" i="184"/>
  <c r="L73" i="184"/>
  <c r="L74" i="184"/>
  <c r="L75" i="184"/>
  <c r="L76" i="184"/>
  <c r="L77" i="184"/>
  <c r="L78" i="184"/>
  <c r="L79" i="184"/>
  <c r="L80" i="184"/>
  <c r="L81" i="184"/>
  <c r="L82" i="184"/>
  <c r="L83" i="184"/>
  <c r="L84" i="184"/>
  <c r="L85" i="184"/>
  <c r="L86" i="184"/>
  <c r="L87" i="184"/>
  <c r="L88" i="184"/>
  <c r="L89" i="184"/>
  <c r="L90" i="184"/>
  <c r="L91" i="184"/>
  <c r="L92" i="184"/>
  <c r="L93" i="184"/>
  <c r="L94" i="184"/>
  <c r="L95" i="184"/>
  <c r="L96" i="184"/>
  <c r="L97" i="184"/>
  <c r="L98" i="184"/>
  <c r="L99" i="184"/>
  <c r="L100" i="184"/>
  <c r="L101" i="184"/>
  <c r="L102" i="184"/>
  <c r="L103" i="184"/>
  <c r="L104" i="184"/>
  <c r="L105" i="184"/>
  <c r="L106" i="184"/>
  <c r="L107" i="184"/>
  <c r="L108" i="184"/>
  <c r="L109" i="184"/>
  <c r="L110" i="184"/>
  <c r="L111" i="184"/>
  <c r="L112" i="184"/>
  <c r="L113" i="184"/>
  <c r="L114" i="184"/>
  <c r="L115" i="184"/>
  <c r="L116" i="184"/>
  <c r="L117" i="184"/>
  <c r="L118" i="184"/>
  <c r="K47" i="184"/>
  <c r="K48" i="184"/>
  <c r="K49" i="184"/>
  <c r="K50" i="184"/>
  <c r="K51" i="184"/>
  <c r="K52" i="184"/>
  <c r="K53" i="184"/>
  <c r="K54" i="184"/>
  <c r="K55" i="184"/>
  <c r="K56" i="184"/>
  <c r="K57" i="184"/>
  <c r="K58" i="184"/>
  <c r="K59" i="184"/>
  <c r="K60" i="184"/>
  <c r="K61" i="184"/>
  <c r="K62" i="184"/>
  <c r="K63" i="184"/>
  <c r="K64" i="184"/>
  <c r="K65" i="184"/>
  <c r="K66" i="184"/>
  <c r="K67" i="184"/>
  <c r="K68" i="184"/>
  <c r="K69" i="184"/>
  <c r="K70" i="184"/>
  <c r="K71" i="184"/>
  <c r="K72" i="184"/>
  <c r="K73" i="184"/>
  <c r="K74" i="184"/>
  <c r="K75" i="184"/>
  <c r="K76" i="184"/>
  <c r="K77" i="184"/>
  <c r="K78" i="184"/>
  <c r="K79" i="184"/>
  <c r="K80" i="184"/>
  <c r="K81" i="184"/>
  <c r="K82" i="184"/>
  <c r="K83" i="184"/>
  <c r="K84" i="184"/>
  <c r="K85" i="184"/>
  <c r="K86" i="184"/>
  <c r="K87" i="184"/>
  <c r="K88" i="184"/>
  <c r="K89" i="184"/>
  <c r="K90" i="184"/>
  <c r="K91" i="184"/>
  <c r="K92" i="184"/>
  <c r="K93" i="184"/>
  <c r="K94" i="184"/>
  <c r="K95" i="184"/>
  <c r="K96" i="184"/>
  <c r="K97" i="184"/>
  <c r="K98" i="184"/>
  <c r="K99" i="184"/>
  <c r="K100" i="184"/>
  <c r="K101" i="184"/>
  <c r="K102" i="184"/>
  <c r="K103" i="184"/>
  <c r="K104" i="184"/>
  <c r="K105" i="184"/>
  <c r="K106" i="184"/>
  <c r="K107" i="184"/>
  <c r="K108" i="184"/>
  <c r="K109" i="184"/>
  <c r="K110" i="184"/>
  <c r="K111" i="184"/>
  <c r="K112" i="184"/>
  <c r="K113" i="184"/>
  <c r="K114" i="184"/>
  <c r="K115" i="184"/>
  <c r="K116" i="184"/>
  <c r="K117" i="184"/>
  <c r="K118" i="184"/>
  <c r="H47" i="184"/>
  <c r="H48" i="184"/>
  <c r="H49" i="184"/>
  <c r="H50" i="184"/>
  <c r="H51" i="184"/>
  <c r="H52" i="184"/>
  <c r="H53" i="184"/>
  <c r="H54" i="184"/>
  <c r="H55" i="184"/>
  <c r="H56" i="184"/>
  <c r="H57" i="184"/>
  <c r="H58" i="184"/>
  <c r="H59" i="184"/>
  <c r="H60" i="184"/>
  <c r="H61" i="184"/>
  <c r="H62" i="184"/>
  <c r="H63" i="184"/>
  <c r="H64" i="184"/>
  <c r="H65" i="184"/>
  <c r="H66" i="184"/>
  <c r="H67" i="184"/>
  <c r="H68" i="184"/>
  <c r="H69" i="184"/>
  <c r="H70" i="184"/>
  <c r="H71" i="184"/>
  <c r="H72" i="184"/>
  <c r="H73" i="184"/>
  <c r="H74" i="184"/>
  <c r="H75" i="184"/>
  <c r="H76" i="184"/>
  <c r="H77" i="184"/>
  <c r="H78" i="184"/>
  <c r="H79" i="184"/>
  <c r="H80" i="184"/>
  <c r="H81" i="184"/>
  <c r="H82" i="184"/>
  <c r="H83" i="184"/>
  <c r="H84" i="184"/>
  <c r="H85" i="184"/>
  <c r="H86" i="184"/>
  <c r="H87" i="184"/>
  <c r="H88" i="184"/>
  <c r="H89" i="184"/>
  <c r="H90" i="184"/>
  <c r="H91" i="184"/>
  <c r="H92" i="184"/>
  <c r="H93" i="184"/>
  <c r="H94" i="184"/>
  <c r="H95" i="184"/>
  <c r="H96" i="184"/>
  <c r="H97" i="184"/>
  <c r="H98" i="184"/>
  <c r="H99" i="184"/>
  <c r="H100" i="184"/>
  <c r="H101" i="184"/>
  <c r="H102" i="184"/>
  <c r="H103" i="184"/>
  <c r="H104" i="184"/>
  <c r="H105" i="184"/>
  <c r="H106" i="184"/>
  <c r="H107" i="184"/>
  <c r="H108" i="184"/>
  <c r="H109" i="184"/>
  <c r="H110" i="184"/>
  <c r="H111" i="184"/>
  <c r="H112" i="184"/>
  <c r="H113" i="184"/>
  <c r="H114" i="184"/>
  <c r="H115" i="184"/>
  <c r="H116" i="184"/>
  <c r="H117" i="184"/>
  <c r="H118" i="184"/>
  <c r="G47" i="184"/>
  <c r="G48" i="184"/>
  <c r="G49" i="184"/>
  <c r="G50" i="184"/>
  <c r="G51" i="184"/>
  <c r="G52" i="184"/>
  <c r="G53" i="184"/>
  <c r="G54" i="184"/>
  <c r="G55" i="184"/>
  <c r="G56" i="184"/>
  <c r="G57" i="184"/>
  <c r="G58" i="184"/>
  <c r="G59" i="184"/>
  <c r="G60" i="184"/>
  <c r="G61" i="184"/>
  <c r="G62" i="184"/>
  <c r="G63" i="184"/>
  <c r="G64" i="184"/>
  <c r="G65" i="184"/>
  <c r="G66" i="184"/>
  <c r="G67" i="184"/>
  <c r="G68" i="184"/>
  <c r="G69" i="184"/>
  <c r="G70" i="184"/>
  <c r="G71" i="184"/>
  <c r="G72" i="184"/>
  <c r="G73" i="184"/>
  <c r="G74" i="184"/>
  <c r="G75" i="184"/>
  <c r="G76" i="184"/>
  <c r="G77" i="184"/>
  <c r="G78" i="184"/>
  <c r="G79" i="184"/>
  <c r="G80" i="184"/>
  <c r="G81" i="184"/>
  <c r="G82" i="184"/>
  <c r="G83" i="184"/>
  <c r="G84" i="184"/>
  <c r="G85" i="184"/>
  <c r="G86" i="184"/>
  <c r="G87" i="184"/>
  <c r="G88" i="184"/>
  <c r="G89" i="184"/>
  <c r="G90" i="184"/>
  <c r="G91" i="184"/>
  <c r="G92" i="184"/>
  <c r="G93" i="184"/>
  <c r="G94" i="184"/>
  <c r="G95" i="184"/>
  <c r="G96" i="184"/>
  <c r="G97" i="184"/>
  <c r="G98" i="184"/>
  <c r="G99" i="184"/>
  <c r="G100" i="184"/>
  <c r="G101" i="184"/>
  <c r="G102" i="184"/>
  <c r="G103" i="184"/>
  <c r="G104" i="184"/>
  <c r="G105" i="184"/>
  <c r="G106" i="184"/>
  <c r="G107" i="184"/>
  <c r="G108" i="184"/>
  <c r="G109" i="184"/>
  <c r="G110" i="184"/>
  <c r="G111" i="184"/>
  <c r="G112" i="184"/>
  <c r="G113" i="184"/>
  <c r="G114" i="184"/>
  <c r="G115" i="184"/>
  <c r="G116" i="184"/>
  <c r="G117" i="184"/>
  <c r="G118" i="184"/>
  <c r="W46" i="184"/>
  <c r="V46" i="184"/>
  <c r="U46" i="184"/>
  <c r="R46" i="184"/>
  <c r="Q46" i="184"/>
  <c r="P46" i="184"/>
  <c r="M46" i="184"/>
  <c r="L46" i="184"/>
  <c r="K46" i="184"/>
  <c r="H46" i="184"/>
  <c r="G46" i="184"/>
  <c r="F47" i="184"/>
  <c r="F48" i="184"/>
  <c r="F49" i="184"/>
  <c r="F50" i="184"/>
  <c r="F51" i="184"/>
  <c r="F52" i="184"/>
  <c r="F53" i="184"/>
  <c r="F54" i="184"/>
  <c r="F55" i="184"/>
  <c r="F56" i="184"/>
  <c r="F57" i="184"/>
  <c r="F58" i="184"/>
  <c r="F59" i="184"/>
  <c r="F60" i="184"/>
  <c r="F61" i="184"/>
  <c r="F62" i="184"/>
  <c r="F63" i="184"/>
  <c r="F64" i="184"/>
  <c r="F65" i="184"/>
  <c r="F66" i="184"/>
  <c r="F67" i="184"/>
  <c r="F68" i="184"/>
  <c r="F69" i="184"/>
  <c r="F70" i="184"/>
  <c r="F71" i="184"/>
  <c r="F72" i="184"/>
  <c r="F73" i="184"/>
  <c r="F74" i="184"/>
  <c r="F75" i="184"/>
  <c r="F76" i="184"/>
  <c r="F77" i="184"/>
  <c r="F78" i="184"/>
  <c r="F79" i="184"/>
  <c r="F80" i="184"/>
  <c r="F81" i="184"/>
  <c r="F82" i="184"/>
  <c r="F83" i="184"/>
  <c r="F84" i="184"/>
  <c r="F85" i="184"/>
  <c r="F86" i="184"/>
  <c r="F87" i="184"/>
  <c r="F88" i="184"/>
  <c r="F89" i="184"/>
  <c r="F90" i="184"/>
  <c r="F91" i="184"/>
  <c r="F92" i="184"/>
  <c r="F93" i="184"/>
  <c r="F94" i="184"/>
  <c r="F95" i="184"/>
  <c r="F96" i="184"/>
  <c r="F97" i="184"/>
  <c r="F98" i="184"/>
  <c r="F99" i="184"/>
  <c r="F100" i="184"/>
  <c r="F101" i="184"/>
  <c r="F102" i="184"/>
  <c r="F103" i="184"/>
  <c r="F104" i="184"/>
  <c r="F105" i="184"/>
  <c r="F106" i="184"/>
  <c r="F107" i="184"/>
  <c r="F108" i="184"/>
  <c r="F109" i="184"/>
  <c r="F110" i="184"/>
  <c r="F111" i="184"/>
  <c r="F112" i="184"/>
  <c r="F113" i="184"/>
  <c r="F114" i="184"/>
  <c r="F115" i="184"/>
  <c r="F116" i="184"/>
  <c r="F117" i="184"/>
  <c r="F118" i="184"/>
  <c r="F46" i="184"/>
  <c r="W12" i="184"/>
  <c r="W13" i="184"/>
  <c r="W14" i="184"/>
  <c r="W15" i="184"/>
  <c r="W16" i="184"/>
  <c r="W17" i="184"/>
  <c r="W18" i="184"/>
  <c r="W19" i="184"/>
  <c r="W20" i="184"/>
  <c r="W21" i="184"/>
  <c r="W22" i="184"/>
  <c r="W23" i="184"/>
  <c r="W24" i="184"/>
  <c r="W25" i="184"/>
  <c r="W26" i="184"/>
  <c r="W27" i="184"/>
  <c r="W28" i="184"/>
  <c r="W29" i="184"/>
  <c r="W30" i="184"/>
  <c r="W31" i="184"/>
  <c r="W32" i="184"/>
  <c r="W33" i="184"/>
  <c r="W34" i="184"/>
  <c r="W35" i="184"/>
  <c r="W36" i="184"/>
  <c r="W37" i="184"/>
  <c r="W38" i="184"/>
  <c r="W39" i="184"/>
  <c r="W40" i="184"/>
  <c r="W41" i="184"/>
  <c r="W42" i="184"/>
  <c r="V12" i="184"/>
  <c r="V13" i="184"/>
  <c r="V14" i="184"/>
  <c r="V15" i="184"/>
  <c r="V16" i="184"/>
  <c r="V17" i="184"/>
  <c r="V18" i="184"/>
  <c r="V19" i="184"/>
  <c r="V20" i="184"/>
  <c r="V21" i="184"/>
  <c r="V22" i="184"/>
  <c r="V23" i="184"/>
  <c r="V24" i="184"/>
  <c r="V25" i="184"/>
  <c r="V26" i="184"/>
  <c r="V27" i="184"/>
  <c r="V28" i="184"/>
  <c r="V29" i="184"/>
  <c r="V30" i="184"/>
  <c r="V31" i="184"/>
  <c r="V32" i="184"/>
  <c r="V33" i="184"/>
  <c r="V34" i="184"/>
  <c r="V35" i="184"/>
  <c r="V36" i="184"/>
  <c r="V37" i="184"/>
  <c r="V38" i="184"/>
  <c r="V39" i="184"/>
  <c r="V40" i="184"/>
  <c r="V41" i="184"/>
  <c r="V42" i="184"/>
  <c r="U12" i="184"/>
  <c r="U13" i="184"/>
  <c r="U14" i="184"/>
  <c r="U15" i="184"/>
  <c r="U16" i="184"/>
  <c r="U17" i="184"/>
  <c r="U18" i="184"/>
  <c r="U19" i="184"/>
  <c r="U20" i="184"/>
  <c r="U21" i="184"/>
  <c r="U22" i="184"/>
  <c r="U23" i="184"/>
  <c r="U24" i="184"/>
  <c r="U25" i="184"/>
  <c r="U26" i="184"/>
  <c r="U27" i="184"/>
  <c r="U28" i="184"/>
  <c r="U29" i="184"/>
  <c r="U30" i="184"/>
  <c r="U31" i="184"/>
  <c r="U32" i="184"/>
  <c r="U33" i="184"/>
  <c r="U34" i="184"/>
  <c r="U35" i="184"/>
  <c r="U36" i="184"/>
  <c r="U37" i="184"/>
  <c r="U38" i="184"/>
  <c r="U39" i="184"/>
  <c r="U40" i="184"/>
  <c r="U41" i="184"/>
  <c r="U42" i="184"/>
  <c r="R12" i="184"/>
  <c r="R13" i="184"/>
  <c r="R14" i="184"/>
  <c r="R15" i="184"/>
  <c r="R16" i="184"/>
  <c r="R17" i="184"/>
  <c r="R18" i="184"/>
  <c r="R19" i="184"/>
  <c r="R20" i="184"/>
  <c r="R21" i="184"/>
  <c r="R22" i="184"/>
  <c r="R23" i="184"/>
  <c r="R24" i="184"/>
  <c r="R25" i="184"/>
  <c r="R26" i="184"/>
  <c r="R27" i="184"/>
  <c r="R28" i="184"/>
  <c r="R29" i="184"/>
  <c r="R30" i="184"/>
  <c r="R31" i="184"/>
  <c r="R32" i="184"/>
  <c r="R33" i="184"/>
  <c r="R34" i="184"/>
  <c r="R35" i="184"/>
  <c r="R36" i="184"/>
  <c r="R37" i="184"/>
  <c r="R38" i="184"/>
  <c r="R39" i="184"/>
  <c r="R40" i="184"/>
  <c r="R41" i="184"/>
  <c r="R42" i="184"/>
  <c r="Q12" i="184"/>
  <c r="Q13" i="184"/>
  <c r="Q14" i="184"/>
  <c r="Q15" i="184"/>
  <c r="Q16" i="184"/>
  <c r="Q17" i="184"/>
  <c r="Q18" i="184"/>
  <c r="Q19" i="184"/>
  <c r="Q20" i="184"/>
  <c r="Q21" i="184"/>
  <c r="Q22" i="184"/>
  <c r="Q23" i="184"/>
  <c r="Q24" i="184"/>
  <c r="Q25" i="184"/>
  <c r="Q26" i="184"/>
  <c r="Q27" i="184"/>
  <c r="Q28" i="184"/>
  <c r="Q29" i="184"/>
  <c r="Q30" i="184"/>
  <c r="Q31" i="184"/>
  <c r="Q32" i="184"/>
  <c r="Q33" i="184"/>
  <c r="Q34" i="184"/>
  <c r="Q35" i="184"/>
  <c r="Q36" i="184"/>
  <c r="Q37" i="184"/>
  <c r="Q38" i="184"/>
  <c r="Q39" i="184"/>
  <c r="Q40" i="184"/>
  <c r="Q41" i="184"/>
  <c r="Q42" i="184"/>
  <c r="P12" i="184"/>
  <c r="P13" i="184"/>
  <c r="P14" i="184"/>
  <c r="P15" i="184"/>
  <c r="P16" i="184"/>
  <c r="P17" i="184"/>
  <c r="P18" i="184"/>
  <c r="P19" i="184"/>
  <c r="P20" i="184"/>
  <c r="P21" i="184"/>
  <c r="P22" i="184"/>
  <c r="P23" i="184"/>
  <c r="P24" i="184"/>
  <c r="P25" i="184"/>
  <c r="P26" i="184"/>
  <c r="P27" i="184"/>
  <c r="P28" i="184"/>
  <c r="P29" i="184"/>
  <c r="P30" i="184"/>
  <c r="P31" i="184"/>
  <c r="P32" i="184"/>
  <c r="P33" i="184"/>
  <c r="P34" i="184"/>
  <c r="P35" i="184"/>
  <c r="P36" i="184"/>
  <c r="P37" i="184"/>
  <c r="P38" i="184"/>
  <c r="P39" i="184"/>
  <c r="P40" i="184"/>
  <c r="P41" i="184"/>
  <c r="P42" i="184"/>
  <c r="M12" i="184"/>
  <c r="M13" i="184"/>
  <c r="M14" i="184"/>
  <c r="M15" i="184"/>
  <c r="M16" i="184"/>
  <c r="M17" i="184"/>
  <c r="M18" i="184"/>
  <c r="M19" i="184"/>
  <c r="M20" i="184"/>
  <c r="M21" i="184"/>
  <c r="M22" i="184"/>
  <c r="M23" i="184"/>
  <c r="M24" i="184"/>
  <c r="M25" i="184"/>
  <c r="M26" i="184"/>
  <c r="M27" i="184"/>
  <c r="M28" i="184"/>
  <c r="M29" i="184"/>
  <c r="M30" i="184"/>
  <c r="M31" i="184"/>
  <c r="M32" i="184"/>
  <c r="M33" i="184"/>
  <c r="M34" i="184"/>
  <c r="M35" i="184"/>
  <c r="M36" i="184"/>
  <c r="M37" i="184"/>
  <c r="M38" i="184"/>
  <c r="M39" i="184"/>
  <c r="M40" i="184"/>
  <c r="M41" i="184"/>
  <c r="M42" i="184"/>
  <c r="L12" i="184"/>
  <c r="L13" i="184"/>
  <c r="L14" i="184"/>
  <c r="L15" i="184"/>
  <c r="L16" i="184"/>
  <c r="L17" i="184"/>
  <c r="L18" i="184"/>
  <c r="L19" i="184"/>
  <c r="L20" i="184"/>
  <c r="L21" i="184"/>
  <c r="L22" i="184"/>
  <c r="L23" i="184"/>
  <c r="L24" i="184"/>
  <c r="L25" i="184"/>
  <c r="L26" i="184"/>
  <c r="L27" i="184"/>
  <c r="L28" i="184"/>
  <c r="L29" i="184"/>
  <c r="L30" i="184"/>
  <c r="L31" i="184"/>
  <c r="L32" i="184"/>
  <c r="L33" i="184"/>
  <c r="L34" i="184"/>
  <c r="L35" i="184"/>
  <c r="L36" i="184"/>
  <c r="L37" i="184"/>
  <c r="L38" i="184"/>
  <c r="L39" i="184"/>
  <c r="L40" i="184"/>
  <c r="L41" i="184"/>
  <c r="L42" i="184"/>
  <c r="K12" i="184"/>
  <c r="K13" i="184"/>
  <c r="K14" i="184"/>
  <c r="K15" i="184"/>
  <c r="K16" i="184"/>
  <c r="K17" i="184"/>
  <c r="K18" i="184"/>
  <c r="K19" i="184"/>
  <c r="K20" i="184"/>
  <c r="K21" i="184"/>
  <c r="K22" i="184"/>
  <c r="K23" i="184"/>
  <c r="K24" i="184"/>
  <c r="K25" i="184"/>
  <c r="K26" i="184"/>
  <c r="K27" i="184"/>
  <c r="K28" i="184"/>
  <c r="K29" i="184"/>
  <c r="K30" i="184"/>
  <c r="K31" i="184"/>
  <c r="K32" i="184"/>
  <c r="K33" i="184"/>
  <c r="K34" i="184"/>
  <c r="K35" i="184"/>
  <c r="K36" i="184"/>
  <c r="K37" i="184"/>
  <c r="K38" i="184"/>
  <c r="K39" i="184"/>
  <c r="K40" i="184"/>
  <c r="K41" i="184"/>
  <c r="K42" i="184"/>
  <c r="H12" i="184"/>
  <c r="H13" i="184"/>
  <c r="H14" i="184"/>
  <c r="H15" i="184"/>
  <c r="H16" i="184"/>
  <c r="H17" i="184"/>
  <c r="H18" i="184"/>
  <c r="H19" i="184"/>
  <c r="H20" i="184"/>
  <c r="H21" i="184"/>
  <c r="H22" i="184"/>
  <c r="H23" i="184"/>
  <c r="H24" i="184"/>
  <c r="H25" i="184"/>
  <c r="H26" i="184"/>
  <c r="H27" i="184"/>
  <c r="H28" i="184"/>
  <c r="H29" i="184"/>
  <c r="H30" i="184"/>
  <c r="H31" i="184"/>
  <c r="H32" i="184"/>
  <c r="H33" i="184"/>
  <c r="H34" i="184"/>
  <c r="H35" i="184"/>
  <c r="H36" i="184"/>
  <c r="H37" i="184"/>
  <c r="H38" i="184"/>
  <c r="H39" i="184"/>
  <c r="H40" i="184"/>
  <c r="H41" i="184"/>
  <c r="H42" i="184"/>
  <c r="G12" i="184"/>
  <c r="G13" i="184"/>
  <c r="G14" i="184"/>
  <c r="G15" i="184"/>
  <c r="G16" i="184"/>
  <c r="G17" i="184"/>
  <c r="G18" i="184"/>
  <c r="G19" i="184"/>
  <c r="G20" i="184"/>
  <c r="G21" i="184"/>
  <c r="G22" i="184"/>
  <c r="G23" i="184"/>
  <c r="G24" i="184"/>
  <c r="G25" i="184"/>
  <c r="G26" i="184"/>
  <c r="G27" i="184"/>
  <c r="G28" i="184"/>
  <c r="G29" i="184"/>
  <c r="G30" i="184"/>
  <c r="G31" i="184"/>
  <c r="G32" i="184"/>
  <c r="G33" i="184"/>
  <c r="G34" i="184"/>
  <c r="G35" i="184"/>
  <c r="G36" i="184"/>
  <c r="G37" i="184"/>
  <c r="G38" i="184"/>
  <c r="G39" i="184"/>
  <c r="G40" i="184"/>
  <c r="G41" i="184"/>
  <c r="G42" i="184"/>
  <c r="F12" i="184"/>
  <c r="F13" i="184"/>
  <c r="F14" i="184"/>
  <c r="F15" i="184"/>
  <c r="F16" i="184"/>
  <c r="F17" i="184"/>
  <c r="F18" i="184"/>
  <c r="F19" i="184"/>
  <c r="F20" i="184"/>
  <c r="F21" i="184"/>
  <c r="F22" i="184"/>
  <c r="F23" i="184"/>
  <c r="F24" i="184"/>
  <c r="F25" i="184"/>
  <c r="F26" i="184"/>
  <c r="F27" i="184"/>
  <c r="F28" i="184"/>
  <c r="F29" i="184"/>
  <c r="F30" i="184"/>
  <c r="F31" i="184"/>
  <c r="F32" i="184"/>
  <c r="F33" i="184"/>
  <c r="F34" i="184"/>
  <c r="F35" i="184"/>
  <c r="F36" i="184"/>
  <c r="F37" i="184"/>
  <c r="F38" i="184"/>
  <c r="F39" i="184"/>
  <c r="F40" i="184"/>
  <c r="F41" i="184"/>
  <c r="F42" i="184"/>
  <c r="W11" i="184"/>
  <c r="V11" i="184"/>
  <c r="U11" i="184"/>
  <c r="R11" i="184"/>
  <c r="Q11" i="184"/>
  <c r="P11" i="184"/>
  <c r="M11" i="184"/>
  <c r="L11" i="184"/>
  <c r="K11" i="184"/>
  <c r="H11" i="184"/>
  <c r="G11" i="184"/>
  <c r="F11" i="184"/>
  <c r="I46" i="73"/>
  <c r="X46" i="73"/>
  <c r="S46" i="73"/>
  <c r="N46" i="73"/>
  <c r="W127" i="281"/>
  <c r="V127" i="281"/>
  <c r="U127" i="281"/>
  <c r="R127" i="281"/>
  <c r="Q127" i="281"/>
  <c r="P127" i="281"/>
  <c r="M127" i="281"/>
  <c r="L127" i="281"/>
  <c r="K127" i="281"/>
  <c r="H127" i="281"/>
  <c r="G127" i="281"/>
  <c r="F127" i="281"/>
  <c r="X126" i="281"/>
  <c r="S126" i="281"/>
  <c r="N126" i="281"/>
  <c r="I126" i="281"/>
  <c r="B126" i="281"/>
  <c r="X125" i="281"/>
  <c r="S125" i="281"/>
  <c r="N125" i="281"/>
  <c r="I125" i="281"/>
  <c r="B125" i="281"/>
  <c r="X124" i="281"/>
  <c r="Z124" i="281" s="1"/>
  <c r="S124" i="281"/>
  <c r="N124" i="281"/>
  <c r="I124" i="281"/>
  <c r="B124" i="281"/>
  <c r="X123" i="281"/>
  <c r="S123" i="281"/>
  <c r="N123" i="281"/>
  <c r="I123" i="281"/>
  <c r="B123" i="281"/>
  <c r="X122" i="281"/>
  <c r="S122" i="281"/>
  <c r="N122" i="281"/>
  <c r="I122" i="281"/>
  <c r="B122" i="281"/>
  <c r="X121" i="281"/>
  <c r="S121" i="281"/>
  <c r="N121" i="281"/>
  <c r="I121" i="281"/>
  <c r="B121" i="281"/>
  <c r="X120" i="281"/>
  <c r="Z120" i="281" s="1"/>
  <c r="S120" i="281"/>
  <c r="N120" i="281"/>
  <c r="I120" i="281"/>
  <c r="B120" i="281"/>
  <c r="X119" i="281"/>
  <c r="S119" i="281"/>
  <c r="N119" i="281"/>
  <c r="I119" i="281"/>
  <c r="B119" i="281"/>
  <c r="X118" i="281"/>
  <c r="S118" i="281"/>
  <c r="N118" i="281"/>
  <c r="I118" i="281"/>
  <c r="B118" i="281"/>
  <c r="X117" i="281"/>
  <c r="S117" i="281"/>
  <c r="N117" i="281"/>
  <c r="I117" i="281"/>
  <c r="B117" i="281"/>
  <c r="X116" i="281"/>
  <c r="Z116" i="281" s="1"/>
  <c r="S116" i="281"/>
  <c r="N116" i="281"/>
  <c r="I116" i="281"/>
  <c r="B116" i="281"/>
  <c r="X115" i="281"/>
  <c r="S115" i="281"/>
  <c r="N115" i="281"/>
  <c r="I115" i="281"/>
  <c r="B115" i="281"/>
  <c r="X114" i="281"/>
  <c r="S114" i="281"/>
  <c r="N114" i="281"/>
  <c r="I114" i="281"/>
  <c r="B114" i="281"/>
  <c r="X113" i="281"/>
  <c r="S113" i="281"/>
  <c r="N113" i="281"/>
  <c r="I113" i="281"/>
  <c r="B113" i="281"/>
  <c r="X112" i="281"/>
  <c r="S112" i="281"/>
  <c r="N112" i="281"/>
  <c r="I112" i="281"/>
  <c r="B112" i="281"/>
  <c r="X111" i="281"/>
  <c r="S111" i="281"/>
  <c r="N111" i="281"/>
  <c r="I111" i="281"/>
  <c r="B111" i="281"/>
  <c r="X110" i="281"/>
  <c r="S110" i="281"/>
  <c r="N110" i="281"/>
  <c r="I110" i="281"/>
  <c r="B110" i="281"/>
  <c r="X109" i="281"/>
  <c r="S109" i="281"/>
  <c r="N109" i="281"/>
  <c r="I109" i="281"/>
  <c r="B109" i="281"/>
  <c r="X108" i="281"/>
  <c r="Z108" i="281" s="1"/>
  <c r="S108" i="281"/>
  <c r="N108" i="281"/>
  <c r="I108" i="281"/>
  <c r="B108" i="281"/>
  <c r="X107" i="281"/>
  <c r="S107" i="281"/>
  <c r="N107" i="281"/>
  <c r="I107" i="281"/>
  <c r="B107" i="281"/>
  <c r="X106" i="281"/>
  <c r="S106" i="281"/>
  <c r="N106" i="281"/>
  <c r="I106" i="281"/>
  <c r="B106" i="281"/>
  <c r="X105" i="281"/>
  <c r="S105" i="281"/>
  <c r="N105" i="281"/>
  <c r="I105" i="281"/>
  <c r="B105" i="281"/>
  <c r="X104" i="281"/>
  <c r="Z104" i="281" s="1"/>
  <c r="S104" i="281"/>
  <c r="N104" i="281"/>
  <c r="I104" i="281"/>
  <c r="B104" i="281"/>
  <c r="X103" i="281"/>
  <c r="S103" i="281"/>
  <c r="N103" i="281"/>
  <c r="I103" i="281"/>
  <c r="B103" i="281"/>
  <c r="X102" i="281"/>
  <c r="S102" i="281"/>
  <c r="N102" i="281"/>
  <c r="I102" i="281"/>
  <c r="B102" i="281"/>
  <c r="X101" i="281"/>
  <c r="S101" i="281"/>
  <c r="N101" i="281"/>
  <c r="I101" i="281"/>
  <c r="B101" i="281"/>
  <c r="X100" i="281"/>
  <c r="S100" i="281"/>
  <c r="N100" i="281"/>
  <c r="I100" i="281"/>
  <c r="B100" i="281"/>
  <c r="X99" i="281"/>
  <c r="S99" i="281"/>
  <c r="N99" i="281"/>
  <c r="I99" i="281"/>
  <c r="B99" i="281"/>
  <c r="X98" i="281"/>
  <c r="S98" i="281"/>
  <c r="N98" i="281"/>
  <c r="I98" i="281"/>
  <c r="B98" i="281"/>
  <c r="X97" i="281"/>
  <c r="S97" i="281"/>
  <c r="N97" i="281"/>
  <c r="I97" i="281"/>
  <c r="B97" i="281"/>
  <c r="X96" i="281"/>
  <c r="Z96" i="281" s="1"/>
  <c r="S96" i="281"/>
  <c r="N96" i="281"/>
  <c r="I96" i="281"/>
  <c r="B96" i="281"/>
  <c r="X95" i="281"/>
  <c r="S95" i="281"/>
  <c r="N95" i="281"/>
  <c r="I95" i="281"/>
  <c r="B95" i="281"/>
  <c r="X94" i="281"/>
  <c r="S94" i="281"/>
  <c r="N94" i="281"/>
  <c r="I94" i="281"/>
  <c r="B94" i="281"/>
  <c r="X93" i="281"/>
  <c r="S93" i="281"/>
  <c r="N93" i="281"/>
  <c r="I93" i="281"/>
  <c r="B93" i="281"/>
  <c r="X92" i="281"/>
  <c r="Z92" i="281" s="1"/>
  <c r="S92" i="281"/>
  <c r="N92" i="281"/>
  <c r="I92" i="281"/>
  <c r="B92" i="281"/>
  <c r="X91" i="281"/>
  <c r="S91" i="281"/>
  <c r="N91" i="281"/>
  <c r="I91" i="281"/>
  <c r="B91" i="281"/>
  <c r="X90" i="281"/>
  <c r="S90" i="281"/>
  <c r="N90" i="281"/>
  <c r="I90" i="281"/>
  <c r="B90" i="281"/>
  <c r="X89" i="281"/>
  <c r="S89" i="281"/>
  <c r="N89" i="281"/>
  <c r="I89" i="281"/>
  <c r="B89" i="281"/>
  <c r="X88" i="281"/>
  <c r="S88" i="281"/>
  <c r="N88" i="281"/>
  <c r="I88" i="281"/>
  <c r="B88" i="281"/>
  <c r="X87" i="281"/>
  <c r="S87" i="281"/>
  <c r="N87" i="281"/>
  <c r="I87" i="281"/>
  <c r="B87" i="281"/>
  <c r="X86" i="281"/>
  <c r="S86" i="281"/>
  <c r="N86" i="281"/>
  <c r="I86" i="281"/>
  <c r="B86" i="281"/>
  <c r="X85" i="281"/>
  <c r="S85" i="281"/>
  <c r="N85" i="281"/>
  <c r="I85" i="281"/>
  <c r="B85" i="281"/>
  <c r="X84" i="281"/>
  <c r="Z84" i="281" s="1"/>
  <c r="S84" i="281"/>
  <c r="N84" i="281"/>
  <c r="I84" i="281"/>
  <c r="B84" i="281"/>
  <c r="X83" i="281"/>
  <c r="S83" i="281"/>
  <c r="N83" i="281"/>
  <c r="I83" i="281"/>
  <c r="B83" i="281"/>
  <c r="X82" i="281"/>
  <c r="S82" i="281"/>
  <c r="N82" i="281"/>
  <c r="I82" i="281"/>
  <c r="B82" i="281"/>
  <c r="X81" i="281"/>
  <c r="S81" i="281"/>
  <c r="N81" i="281"/>
  <c r="I81" i="281"/>
  <c r="B81" i="281"/>
  <c r="X80" i="281"/>
  <c r="Z80" i="281" s="1"/>
  <c r="S80" i="281"/>
  <c r="N80" i="281"/>
  <c r="I80" i="281"/>
  <c r="B80" i="281"/>
  <c r="X79" i="281"/>
  <c r="S79" i="281"/>
  <c r="N79" i="281"/>
  <c r="I79" i="281"/>
  <c r="B79" i="281"/>
  <c r="X78" i="281"/>
  <c r="S78" i="281"/>
  <c r="N78" i="281"/>
  <c r="I78" i="281"/>
  <c r="B78" i="281"/>
  <c r="X77" i="281"/>
  <c r="S77" i="281"/>
  <c r="N77" i="281"/>
  <c r="I77" i="281"/>
  <c r="B77" i="281"/>
  <c r="X76" i="281"/>
  <c r="S76" i="281"/>
  <c r="N76" i="281"/>
  <c r="I76" i="281"/>
  <c r="B76" i="281"/>
  <c r="X75" i="281"/>
  <c r="S75" i="281"/>
  <c r="N75" i="281"/>
  <c r="I75" i="281"/>
  <c r="B75" i="281"/>
  <c r="X74" i="281"/>
  <c r="S74" i="281"/>
  <c r="N74" i="281"/>
  <c r="I74" i="281"/>
  <c r="B74" i="281"/>
  <c r="X73" i="281"/>
  <c r="S73" i="281"/>
  <c r="N73" i="281"/>
  <c r="I73" i="281"/>
  <c r="B73" i="281"/>
  <c r="X72" i="281"/>
  <c r="Z72" i="281" s="1"/>
  <c r="S72" i="281"/>
  <c r="N72" i="281"/>
  <c r="I72" i="281"/>
  <c r="B72" i="281"/>
  <c r="X71" i="281"/>
  <c r="S71" i="281"/>
  <c r="N71" i="281"/>
  <c r="I71" i="281"/>
  <c r="B71" i="281"/>
  <c r="X70" i="281"/>
  <c r="S70" i="281"/>
  <c r="N70" i="281"/>
  <c r="I70" i="281"/>
  <c r="B70" i="281"/>
  <c r="X69" i="281"/>
  <c r="S69" i="281"/>
  <c r="N69" i="281"/>
  <c r="I69" i="281"/>
  <c r="B69" i="281"/>
  <c r="X68" i="281"/>
  <c r="Z68" i="281" s="1"/>
  <c r="S68" i="281"/>
  <c r="N68" i="281"/>
  <c r="I68" i="281"/>
  <c r="B68" i="281"/>
  <c r="X67" i="281"/>
  <c r="S67" i="281"/>
  <c r="N67" i="281"/>
  <c r="I67" i="281"/>
  <c r="B67" i="281"/>
  <c r="X66" i="281"/>
  <c r="S66" i="281"/>
  <c r="N66" i="281"/>
  <c r="I66" i="281"/>
  <c r="B66" i="281"/>
  <c r="X65" i="281"/>
  <c r="S65" i="281"/>
  <c r="N65" i="281"/>
  <c r="I65" i="281"/>
  <c r="B65" i="281"/>
  <c r="X64" i="281"/>
  <c r="S64" i="281"/>
  <c r="N64" i="281"/>
  <c r="I64" i="281"/>
  <c r="B64" i="281"/>
  <c r="X63" i="281"/>
  <c r="S63" i="281"/>
  <c r="N63" i="281"/>
  <c r="I63" i="281"/>
  <c r="B63" i="281"/>
  <c r="X62" i="281"/>
  <c r="S62" i="281"/>
  <c r="N62" i="281"/>
  <c r="I62" i="281"/>
  <c r="B62" i="281"/>
  <c r="X61" i="281"/>
  <c r="S61" i="281"/>
  <c r="N61" i="281"/>
  <c r="I61" i="281"/>
  <c r="B61" i="281"/>
  <c r="X60" i="281"/>
  <c r="S60" i="281"/>
  <c r="N60" i="281"/>
  <c r="I60" i="281"/>
  <c r="B60" i="281"/>
  <c r="X59" i="281"/>
  <c r="S59" i="281"/>
  <c r="N59" i="281"/>
  <c r="I59" i="281"/>
  <c r="B59" i="281"/>
  <c r="X58" i="281"/>
  <c r="S58" i="281"/>
  <c r="N58" i="281"/>
  <c r="I58" i="281"/>
  <c r="B58" i="281"/>
  <c r="X57" i="281"/>
  <c r="S57" i="281"/>
  <c r="N57" i="281"/>
  <c r="I57" i="281"/>
  <c r="B57" i="281"/>
  <c r="X56" i="281"/>
  <c r="Z56" i="281" s="1"/>
  <c r="S56" i="281"/>
  <c r="N56" i="281"/>
  <c r="I56" i="281"/>
  <c r="B56" i="281"/>
  <c r="X55" i="281"/>
  <c r="S55" i="281"/>
  <c r="N55" i="281"/>
  <c r="I55" i="281"/>
  <c r="B55" i="281"/>
  <c r="X54" i="281"/>
  <c r="S54" i="281"/>
  <c r="N54" i="281"/>
  <c r="I54" i="281"/>
  <c r="B54" i="281"/>
  <c r="X53" i="281"/>
  <c r="S53" i="281"/>
  <c r="N53" i="281"/>
  <c r="I53" i="281"/>
  <c r="B53" i="281"/>
  <c r="X52" i="281"/>
  <c r="S52" i="281"/>
  <c r="N52" i="281"/>
  <c r="I52" i="281"/>
  <c r="B52" i="281"/>
  <c r="X51" i="281"/>
  <c r="S51" i="281"/>
  <c r="N51" i="281"/>
  <c r="I51" i="281"/>
  <c r="B51" i="281"/>
  <c r="X50" i="281"/>
  <c r="S50" i="281"/>
  <c r="N50" i="281"/>
  <c r="I50" i="281"/>
  <c r="B50" i="281"/>
  <c r="X49" i="281"/>
  <c r="S49" i="281"/>
  <c r="N49" i="281"/>
  <c r="I49" i="281"/>
  <c r="B49" i="281"/>
  <c r="X48" i="281"/>
  <c r="S48" i="281"/>
  <c r="N48" i="281"/>
  <c r="I48" i="281"/>
  <c r="B48" i="281"/>
  <c r="X47" i="281"/>
  <c r="S47" i="281"/>
  <c r="N47" i="281"/>
  <c r="I47" i="281"/>
  <c r="B47" i="281"/>
  <c r="X46" i="281"/>
  <c r="S46" i="281"/>
  <c r="N46" i="281"/>
  <c r="I46" i="281"/>
  <c r="B46" i="281"/>
  <c r="W43" i="281"/>
  <c r="W128" i="281" s="1"/>
  <c r="V43" i="281"/>
  <c r="V128" i="281" s="1"/>
  <c r="U43" i="281"/>
  <c r="U128" i="281" s="1"/>
  <c r="R43" i="281"/>
  <c r="R128" i="281" s="1"/>
  <c r="Q43" i="281"/>
  <c r="Q128" i="281" s="1"/>
  <c r="P43" i="281"/>
  <c r="P128" i="281" s="1"/>
  <c r="M43" i="281"/>
  <c r="L43" i="281"/>
  <c r="L128" i="281" s="1"/>
  <c r="K43" i="281"/>
  <c r="K128" i="281" s="1"/>
  <c r="H43" i="281"/>
  <c r="H128" i="281" s="1"/>
  <c r="G43" i="281"/>
  <c r="G128" i="281" s="1"/>
  <c r="F43" i="281"/>
  <c r="Z42" i="281"/>
  <c r="X42" i="281"/>
  <c r="S42" i="281"/>
  <c r="N42" i="281"/>
  <c r="I42" i="281"/>
  <c r="B42" i="281"/>
  <c r="X41" i="281"/>
  <c r="S41" i="281"/>
  <c r="Z41" i="281" s="1"/>
  <c r="N41" i="281"/>
  <c r="I41" i="281"/>
  <c r="B41" i="281"/>
  <c r="X40" i="281"/>
  <c r="S40" i="281"/>
  <c r="N40" i="281"/>
  <c r="I40" i="281"/>
  <c r="Z40" i="281" s="1"/>
  <c r="X39" i="281"/>
  <c r="Z39" i="281" s="1"/>
  <c r="S39" i="281"/>
  <c r="N39" i="281"/>
  <c r="I39" i="281"/>
  <c r="B39" i="281"/>
  <c r="X38" i="281"/>
  <c r="Z38" i="281" s="1"/>
  <c r="S38" i="281"/>
  <c r="N38" i="281"/>
  <c r="I38" i="281"/>
  <c r="B38" i="281"/>
  <c r="X37" i="281"/>
  <c r="S37" i="281"/>
  <c r="N37" i="281"/>
  <c r="Z37" i="281" s="1"/>
  <c r="I37" i="281"/>
  <c r="B37" i="281"/>
  <c r="X36" i="281"/>
  <c r="Z36" i="281" s="1"/>
  <c r="S36" i="281"/>
  <c r="N36" i="281"/>
  <c r="I36" i="281"/>
  <c r="B36" i="281"/>
  <c r="X35" i="281"/>
  <c r="Z35" i="281" s="1"/>
  <c r="S35" i="281"/>
  <c r="N35" i="281"/>
  <c r="I35" i="281"/>
  <c r="B35" i="281"/>
  <c r="X34" i="281"/>
  <c r="Z34" i="281" s="1"/>
  <c r="S34" i="281"/>
  <c r="N34" i="281"/>
  <c r="I34" i="281"/>
  <c r="B34" i="281"/>
  <c r="X33" i="281"/>
  <c r="S33" i="281"/>
  <c r="N33" i="281"/>
  <c r="Z33" i="281" s="1"/>
  <c r="I33" i="281"/>
  <c r="B33" i="281"/>
  <c r="X32" i="281"/>
  <c r="Z32" i="281" s="1"/>
  <c r="S32" i="281"/>
  <c r="N32" i="281"/>
  <c r="I32" i="281"/>
  <c r="B32" i="281"/>
  <c r="X31" i="281"/>
  <c r="Z31" i="281" s="1"/>
  <c r="S31" i="281"/>
  <c r="N31" i="281"/>
  <c r="I31" i="281"/>
  <c r="B31" i="281"/>
  <c r="X30" i="281"/>
  <c r="Z30" i="281" s="1"/>
  <c r="S30" i="281"/>
  <c r="N30" i="281"/>
  <c r="I30" i="281"/>
  <c r="B30" i="281"/>
  <c r="X29" i="281"/>
  <c r="S29" i="281"/>
  <c r="N29" i="281"/>
  <c r="Z29" i="281" s="1"/>
  <c r="I29" i="281"/>
  <c r="B29" i="281"/>
  <c r="X28" i="281"/>
  <c r="Z28" i="281" s="1"/>
  <c r="S28" i="281"/>
  <c r="N28" i="281"/>
  <c r="I28" i="281"/>
  <c r="B28" i="281"/>
  <c r="X27" i="281"/>
  <c r="Z27" i="281" s="1"/>
  <c r="S27" i="281"/>
  <c r="N27" i="281"/>
  <c r="I27" i="281"/>
  <c r="B27" i="281"/>
  <c r="X26" i="281"/>
  <c r="Z26" i="281" s="1"/>
  <c r="S26" i="281"/>
  <c r="N26" i="281"/>
  <c r="I26" i="281"/>
  <c r="B26" i="281"/>
  <c r="X25" i="281"/>
  <c r="S25" i="281"/>
  <c r="N25" i="281"/>
  <c r="I25" i="281"/>
  <c r="B25" i="281"/>
  <c r="X24" i="281"/>
  <c r="S24" i="281"/>
  <c r="Z24" i="281" s="1"/>
  <c r="N24" i="281"/>
  <c r="I24" i="281"/>
  <c r="B24" i="281"/>
  <c r="Z23" i="281"/>
  <c r="X23" i="281"/>
  <c r="S23" i="281"/>
  <c r="N23" i="281"/>
  <c r="I23" i="281"/>
  <c r="B23" i="281"/>
  <c r="X22" i="281"/>
  <c r="S22" i="281"/>
  <c r="Z22" i="281" s="1"/>
  <c r="N22" i="281"/>
  <c r="I22" i="281"/>
  <c r="B22" i="281"/>
  <c r="X21" i="281"/>
  <c r="S21" i="281"/>
  <c r="N21" i="281"/>
  <c r="I21" i="281"/>
  <c r="Z21" i="281" s="1"/>
  <c r="B21" i="281"/>
  <c r="X20" i="281"/>
  <c r="Z20" i="281" s="1"/>
  <c r="S20" i="281"/>
  <c r="N20" i="281"/>
  <c r="I20" i="281"/>
  <c r="B20" i="281"/>
  <c r="Z19" i="281"/>
  <c r="X19" i="281"/>
  <c r="S19" i="281"/>
  <c r="N19" i="281"/>
  <c r="I19" i="281"/>
  <c r="B19" i="281"/>
  <c r="X18" i="281"/>
  <c r="S18" i="281"/>
  <c r="Z18" i="281" s="1"/>
  <c r="N18" i="281"/>
  <c r="I18" i="281"/>
  <c r="B18" i="281"/>
  <c r="X17" i="281"/>
  <c r="S17" i="281"/>
  <c r="N17" i="281"/>
  <c r="I17" i="281"/>
  <c r="Z17" i="281" s="1"/>
  <c r="B17" i="281"/>
  <c r="X16" i="281"/>
  <c r="Z16" i="281" s="1"/>
  <c r="S16" i="281"/>
  <c r="N16" i="281"/>
  <c r="I16" i="281"/>
  <c r="B16" i="281"/>
  <c r="Z15" i="281"/>
  <c r="X15" i="281"/>
  <c r="S15" i="281"/>
  <c r="N15" i="281"/>
  <c r="I15" i="281"/>
  <c r="B15" i="281"/>
  <c r="X14" i="281"/>
  <c r="S14" i="281"/>
  <c r="Z14" i="281" s="1"/>
  <c r="N14" i="281"/>
  <c r="I14" i="281"/>
  <c r="B14" i="281"/>
  <c r="X13" i="281"/>
  <c r="S13" i="281"/>
  <c r="N13" i="281"/>
  <c r="I13" i="281"/>
  <c r="B13" i="281"/>
  <c r="X12" i="281"/>
  <c r="Z12" i="281" s="1"/>
  <c r="S12" i="281"/>
  <c r="N12" i="281"/>
  <c r="I12" i="281"/>
  <c r="B12" i="281"/>
  <c r="X11" i="281"/>
  <c r="S11" i="281"/>
  <c r="S43" i="281" s="1"/>
  <c r="N11" i="281"/>
  <c r="I11" i="281"/>
  <c r="B11" i="281"/>
  <c r="Z13" i="281" l="1"/>
  <c r="Z113" i="281"/>
  <c r="Z62" i="281"/>
  <c r="Z78" i="281"/>
  <c r="Z86" i="281"/>
  <c r="Z102" i="281"/>
  <c r="Z110" i="281"/>
  <c r="Z126" i="281"/>
  <c r="X43" i="281"/>
  <c r="Z107" i="281"/>
  <c r="Z101" i="281"/>
  <c r="Z50" i="281"/>
  <c r="Z74" i="281"/>
  <c r="Z90" i="281"/>
  <c r="Z98" i="281"/>
  <c r="Z114" i="281"/>
  <c r="Z122" i="281"/>
  <c r="Z95" i="281"/>
  <c r="Z119" i="281"/>
  <c r="Z25" i="281"/>
  <c r="N43" i="281"/>
  <c r="N128" i="281" s="1"/>
  <c r="I43" i="281"/>
  <c r="Z45" i="73"/>
  <c r="Z11" i="281"/>
  <c r="Z43" i="281" s="1"/>
  <c r="I127" i="281"/>
  <c r="F128" i="281"/>
  <c r="M128" i="281"/>
  <c r="Z49" i="281"/>
  <c r="Z55" i="281"/>
  <c r="Z61" i="281"/>
  <c r="Z67" i="281"/>
  <c r="Z73" i="281"/>
  <c r="Z79" i="281"/>
  <c r="Z85" i="281"/>
  <c r="Z91" i="281"/>
  <c r="Z97" i="281"/>
  <c r="Z103" i="281"/>
  <c r="Z109" i="281"/>
  <c r="Z115" i="281"/>
  <c r="Z121" i="281"/>
  <c r="N127" i="281"/>
  <c r="Z48" i="281"/>
  <c r="Z54" i="281"/>
  <c r="Z60" i="281"/>
  <c r="Z66" i="281"/>
  <c r="S127" i="281"/>
  <c r="Z47" i="281"/>
  <c r="Z53" i="281"/>
  <c r="Z59" i="281"/>
  <c r="Z65" i="281"/>
  <c r="Z71" i="281"/>
  <c r="Z77" i="281"/>
  <c r="Z83" i="281"/>
  <c r="Z89" i="281"/>
  <c r="Z125" i="281"/>
  <c r="S128" i="281"/>
  <c r="Z46" i="281"/>
  <c r="Z52" i="281"/>
  <c r="Z58" i="281"/>
  <c r="Z64" i="281"/>
  <c r="Z70" i="281"/>
  <c r="Z76" i="281"/>
  <c r="Z82" i="281"/>
  <c r="Z88" i="281"/>
  <c r="Z94" i="281"/>
  <c r="Z100" i="281"/>
  <c r="Z106" i="281"/>
  <c r="Z112" i="281"/>
  <c r="Z118" i="281"/>
  <c r="X127" i="281"/>
  <c r="X128" i="281" s="1"/>
  <c r="Z51" i="281"/>
  <c r="Z57" i="281"/>
  <c r="Z63" i="281"/>
  <c r="Z69" i="281"/>
  <c r="Z75" i="281"/>
  <c r="Z81" i="281"/>
  <c r="Z87" i="281"/>
  <c r="Z93" i="281"/>
  <c r="Z99" i="281"/>
  <c r="Z105" i="281"/>
  <c r="Z111" i="281"/>
  <c r="Z117" i="281"/>
  <c r="Z123" i="281"/>
  <c r="I128" i="281" l="1"/>
  <c r="Z127" i="281"/>
  <c r="Z128" i="281" s="1"/>
  <c r="X46" i="45" l="1"/>
  <c r="W127" i="280" l="1"/>
  <c r="V127" i="280"/>
  <c r="U127" i="280"/>
  <c r="R127" i="280"/>
  <c r="Q127" i="280"/>
  <c r="P127" i="280"/>
  <c r="M127" i="280"/>
  <c r="L127" i="280"/>
  <c r="K127" i="280"/>
  <c r="H127" i="280"/>
  <c r="G127" i="280"/>
  <c r="F127" i="280"/>
  <c r="X126" i="280"/>
  <c r="S126" i="280"/>
  <c r="N126" i="280"/>
  <c r="I126" i="280"/>
  <c r="B126" i="280"/>
  <c r="X125" i="280"/>
  <c r="S125" i="280"/>
  <c r="N125" i="280"/>
  <c r="I125" i="280"/>
  <c r="B125" i="280"/>
  <c r="X124" i="280"/>
  <c r="S124" i="280"/>
  <c r="N124" i="280"/>
  <c r="I124" i="280"/>
  <c r="B124" i="280"/>
  <c r="X123" i="280"/>
  <c r="S123" i="280"/>
  <c r="N123" i="280"/>
  <c r="I123" i="280"/>
  <c r="B123" i="280"/>
  <c r="X122" i="280"/>
  <c r="S122" i="280"/>
  <c r="N122" i="280"/>
  <c r="I122" i="280"/>
  <c r="B122" i="280"/>
  <c r="X121" i="280"/>
  <c r="S121" i="280"/>
  <c r="N121" i="280"/>
  <c r="I121" i="280"/>
  <c r="B121" i="280"/>
  <c r="X120" i="280"/>
  <c r="S120" i="280"/>
  <c r="N120" i="280"/>
  <c r="I120" i="280"/>
  <c r="B120" i="280"/>
  <c r="X119" i="280"/>
  <c r="Z119" i="280" s="1"/>
  <c r="S119" i="280"/>
  <c r="N119" i="280"/>
  <c r="I119" i="280"/>
  <c r="B119" i="280"/>
  <c r="X118" i="280"/>
  <c r="S118" i="280"/>
  <c r="N118" i="280"/>
  <c r="I118" i="280"/>
  <c r="B118" i="280"/>
  <c r="X117" i="280"/>
  <c r="S117" i="280"/>
  <c r="N117" i="280"/>
  <c r="I117" i="280"/>
  <c r="B117" i="280"/>
  <c r="X116" i="280"/>
  <c r="S116" i="280"/>
  <c r="N116" i="280"/>
  <c r="I116" i="280"/>
  <c r="B116" i="280"/>
  <c r="X115" i="280"/>
  <c r="S115" i="280"/>
  <c r="N115" i="280"/>
  <c r="I115" i="280"/>
  <c r="B115" i="280"/>
  <c r="X114" i="280"/>
  <c r="S114" i="280"/>
  <c r="N114" i="280"/>
  <c r="I114" i="280"/>
  <c r="B114" i="280"/>
  <c r="X113" i="280"/>
  <c r="S113" i="280"/>
  <c r="N113" i="280"/>
  <c r="I113" i="280"/>
  <c r="B113" i="280"/>
  <c r="X112" i="280"/>
  <c r="S112" i="280"/>
  <c r="N112" i="280"/>
  <c r="I112" i="280"/>
  <c r="B112" i="280"/>
  <c r="X111" i="280"/>
  <c r="Z111" i="280" s="1"/>
  <c r="S111" i="280"/>
  <c r="N111" i="280"/>
  <c r="I111" i="280"/>
  <c r="B111" i="280"/>
  <c r="X110" i="280"/>
  <c r="S110" i="280"/>
  <c r="N110" i="280"/>
  <c r="I110" i="280"/>
  <c r="B110" i="280"/>
  <c r="X109" i="280"/>
  <c r="S109" i="280"/>
  <c r="N109" i="280"/>
  <c r="I109" i="280"/>
  <c r="B109" i="280"/>
  <c r="X108" i="280"/>
  <c r="S108" i="280"/>
  <c r="N108" i="280"/>
  <c r="I108" i="280"/>
  <c r="B108" i="280"/>
  <c r="X107" i="280"/>
  <c r="Z107" i="280" s="1"/>
  <c r="S107" i="280"/>
  <c r="N107" i="280"/>
  <c r="I107" i="280"/>
  <c r="B107" i="280"/>
  <c r="X106" i="280"/>
  <c r="S106" i="280"/>
  <c r="N106" i="280"/>
  <c r="I106" i="280"/>
  <c r="B106" i="280"/>
  <c r="X105" i="280"/>
  <c r="S105" i="280"/>
  <c r="N105" i="280"/>
  <c r="I105" i="280"/>
  <c r="B105" i="280"/>
  <c r="X104" i="280"/>
  <c r="S104" i="280"/>
  <c r="N104" i="280"/>
  <c r="I104" i="280"/>
  <c r="B104" i="280"/>
  <c r="X103" i="280"/>
  <c r="S103" i="280"/>
  <c r="N103" i="280"/>
  <c r="I103" i="280"/>
  <c r="B103" i="280"/>
  <c r="X102" i="280"/>
  <c r="S102" i="280"/>
  <c r="N102" i="280"/>
  <c r="I102" i="280"/>
  <c r="B102" i="280"/>
  <c r="X101" i="280"/>
  <c r="S101" i="280"/>
  <c r="N101" i="280"/>
  <c r="I101" i="280"/>
  <c r="B101" i="280"/>
  <c r="X100" i="280"/>
  <c r="S100" i="280"/>
  <c r="N100" i="280"/>
  <c r="I100" i="280"/>
  <c r="B100" i="280"/>
  <c r="X99" i="280"/>
  <c r="Z99" i="280" s="1"/>
  <c r="S99" i="280"/>
  <c r="N99" i="280"/>
  <c r="I99" i="280"/>
  <c r="B99" i="280"/>
  <c r="X98" i="280"/>
  <c r="S98" i="280"/>
  <c r="N98" i="280"/>
  <c r="I98" i="280"/>
  <c r="B98" i="280"/>
  <c r="X97" i="280"/>
  <c r="S97" i="280"/>
  <c r="N97" i="280"/>
  <c r="I97" i="280"/>
  <c r="B97" i="280"/>
  <c r="X96" i="280"/>
  <c r="S96" i="280"/>
  <c r="N96" i="280"/>
  <c r="I96" i="280"/>
  <c r="B96" i="280"/>
  <c r="X95" i="280"/>
  <c r="Z95" i="280" s="1"/>
  <c r="S95" i="280"/>
  <c r="N95" i="280"/>
  <c r="I95" i="280"/>
  <c r="B95" i="280"/>
  <c r="X94" i="280"/>
  <c r="S94" i="280"/>
  <c r="N94" i="280"/>
  <c r="I94" i="280"/>
  <c r="B94" i="280"/>
  <c r="X93" i="280"/>
  <c r="S93" i="280"/>
  <c r="N93" i="280"/>
  <c r="I93" i="280"/>
  <c r="B93" i="280"/>
  <c r="X92" i="280"/>
  <c r="S92" i="280"/>
  <c r="N92" i="280"/>
  <c r="I92" i="280"/>
  <c r="B92" i="280"/>
  <c r="X91" i="280"/>
  <c r="S91" i="280"/>
  <c r="N91" i="280"/>
  <c r="I91" i="280"/>
  <c r="B91" i="280"/>
  <c r="X90" i="280"/>
  <c r="S90" i="280"/>
  <c r="N90" i="280"/>
  <c r="I90" i="280"/>
  <c r="B90" i="280"/>
  <c r="X89" i="280"/>
  <c r="S89" i="280"/>
  <c r="N89" i="280"/>
  <c r="I89" i="280"/>
  <c r="B89" i="280"/>
  <c r="X88" i="280"/>
  <c r="S88" i="280"/>
  <c r="N88" i="280"/>
  <c r="I88" i="280"/>
  <c r="B88" i="280"/>
  <c r="X87" i="280"/>
  <c r="Z87" i="280" s="1"/>
  <c r="S87" i="280"/>
  <c r="N87" i="280"/>
  <c r="I87" i="280"/>
  <c r="B87" i="280"/>
  <c r="X86" i="280"/>
  <c r="S86" i="280"/>
  <c r="N86" i="280"/>
  <c r="I86" i="280"/>
  <c r="B86" i="280"/>
  <c r="X85" i="280"/>
  <c r="S85" i="280"/>
  <c r="N85" i="280"/>
  <c r="I85" i="280"/>
  <c r="B85" i="280"/>
  <c r="X84" i="280"/>
  <c r="S84" i="280"/>
  <c r="N84" i="280"/>
  <c r="I84" i="280"/>
  <c r="B84" i="280"/>
  <c r="X83" i="280"/>
  <c r="Z83" i="280" s="1"/>
  <c r="S83" i="280"/>
  <c r="N83" i="280"/>
  <c r="I83" i="280"/>
  <c r="B83" i="280"/>
  <c r="X82" i="280"/>
  <c r="S82" i="280"/>
  <c r="N82" i="280"/>
  <c r="I82" i="280"/>
  <c r="B82" i="280"/>
  <c r="X81" i="280"/>
  <c r="S81" i="280"/>
  <c r="N81" i="280"/>
  <c r="I81" i="280"/>
  <c r="B81" i="280"/>
  <c r="X80" i="280"/>
  <c r="S80" i="280"/>
  <c r="N80" i="280"/>
  <c r="I80" i="280"/>
  <c r="B80" i="280"/>
  <c r="X79" i="280"/>
  <c r="S79" i="280"/>
  <c r="N79" i="280"/>
  <c r="I79" i="280"/>
  <c r="B79" i="280"/>
  <c r="X78" i="280"/>
  <c r="S78" i="280"/>
  <c r="N78" i="280"/>
  <c r="I78" i="280"/>
  <c r="B78" i="280"/>
  <c r="X77" i="280"/>
  <c r="S77" i="280"/>
  <c r="N77" i="280"/>
  <c r="I77" i="280"/>
  <c r="B77" i="280"/>
  <c r="X76" i="280"/>
  <c r="S76" i="280"/>
  <c r="N76" i="280"/>
  <c r="I76" i="280"/>
  <c r="B76" i="280"/>
  <c r="X75" i="280"/>
  <c r="Z75" i="280" s="1"/>
  <c r="S75" i="280"/>
  <c r="N75" i="280"/>
  <c r="I75" i="280"/>
  <c r="B75" i="280"/>
  <c r="X74" i="280"/>
  <c r="S74" i="280"/>
  <c r="N74" i="280"/>
  <c r="I74" i="280"/>
  <c r="B74" i="280"/>
  <c r="X73" i="280"/>
  <c r="S73" i="280"/>
  <c r="N73" i="280"/>
  <c r="I73" i="280"/>
  <c r="B73" i="280"/>
  <c r="X72" i="280"/>
  <c r="S72" i="280"/>
  <c r="N72" i="280"/>
  <c r="I72" i="280"/>
  <c r="B72" i="280"/>
  <c r="X71" i="280"/>
  <c r="Z71" i="280" s="1"/>
  <c r="S71" i="280"/>
  <c r="N71" i="280"/>
  <c r="I71" i="280"/>
  <c r="B71" i="280"/>
  <c r="X70" i="280"/>
  <c r="S70" i="280"/>
  <c r="N70" i="280"/>
  <c r="I70" i="280"/>
  <c r="B70" i="280"/>
  <c r="X69" i="280"/>
  <c r="S69" i="280"/>
  <c r="N69" i="280"/>
  <c r="I69" i="280"/>
  <c r="B69" i="280"/>
  <c r="X68" i="280"/>
  <c r="S68" i="280"/>
  <c r="N68" i="280"/>
  <c r="I68" i="280"/>
  <c r="B68" i="280"/>
  <c r="X67" i="280"/>
  <c r="S67" i="280"/>
  <c r="N67" i="280"/>
  <c r="I67" i="280"/>
  <c r="B67" i="280"/>
  <c r="X66" i="280"/>
  <c r="S66" i="280"/>
  <c r="N66" i="280"/>
  <c r="I66" i="280"/>
  <c r="B66" i="280"/>
  <c r="X65" i="280"/>
  <c r="S65" i="280"/>
  <c r="N65" i="280"/>
  <c r="I65" i="280"/>
  <c r="B65" i="280"/>
  <c r="X64" i="280"/>
  <c r="S64" i="280"/>
  <c r="N64" i="280"/>
  <c r="I64" i="280"/>
  <c r="B64" i="280"/>
  <c r="X63" i="280"/>
  <c r="Z63" i="280" s="1"/>
  <c r="S63" i="280"/>
  <c r="N63" i="280"/>
  <c r="I63" i="280"/>
  <c r="B63" i="280"/>
  <c r="X62" i="280"/>
  <c r="S62" i="280"/>
  <c r="N62" i="280"/>
  <c r="I62" i="280"/>
  <c r="B62" i="280"/>
  <c r="X61" i="280"/>
  <c r="S61" i="280"/>
  <c r="N61" i="280"/>
  <c r="I61" i="280"/>
  <c r="B61" i="280"/>
  <c r="X60" i="280"/>
  <c r="S60" i="280"/>
  <c r="N60" i="280"/>
  <c r="I60" i="280"/>
  <c r="B60" i="280"/>
  <c r="X59" i="280"/>
  <c r="Z59" i="280" s="1"/>
  <c r="S59" i="280"/>
  <c r="N59" i="280"/>
  <c r="I59" i="280"/>
  <c r="B59" i="280"/>
  <c r="X58" i="280"/>
  <c r="S58" i="280"/>
  <c r="N58" i="280"/>
  <c r="I58" i="280"/>
  <c r="B58" i="280"/>
  <c r="X57" i="280"/>
  <c r="S57" i="280"/>
  <c r="N57" i="280"/>
  <c r="I57" i="280"/>
  <c r="B57" i="280"/>
  <c r="X56" i="280"/>
  <c r="S56" i="280"/>
  <c r="N56" i="280"/>
  <c r="I56" i="280"/>
  <c r="B56" i="280"/>
  <c r="X55" i="280"/>
  <c r="S55" i="280"/>
  <c r="N55" i="280"/>
  <c r="I55" i="280"/>
  <c r="B55" i="280"/>
  <c r="X54" i="280"/>
  <c r="S54" i="280"/>
  <c r="N54" i="280"/>
  <c r="I54" i="280"/>
  <c r="B54" i="280"/>
  <c r="X53" i="280"/>
  <c r="S53" i="280"/>
  <c r="N53" i="280"/>
  <c r="I53" i="280"/>
  <c r="B53" i="280"/>
  <c r="X52" i="280"/>
  <c r="S52" i="280"/>
  <c r="N52" i="280"/>
  <c r="I52" i="280"/>
  <c r="B52" i="280"/>
  <c r="X51" i="280"/>
  <c r="Z51" i="280" s="1"/>
  <c r="S51" i="280"/>
  <c r="N51" i="280"/>
  <c r="I51" i="280"/>
  <c r="B51" i="280"/>
  <c r="X50" i="280"/>
  <c r="S50" i="280"/>
  <c r="N50" i="280"/>
  <c r="I50" i="280"/>
  <c r="B50" i="280"/>
  <c r="X49" i="280"/>
  <c r="S49" i="280"/>
  <c r="N49" i="280"/>
  <c r="I49" i="280"/>
  <c r="B49" i="280"/>
  <c r="X48" i="280"/>
  <c r="S48" i="280"/>
  <c r="N48" i="280"/>
  <c r="I48" i="280"/>
  <c r="B48" i="280"/>
  <c r="X47" i="280"/>
  <c r="Z47" i="280" s="1"/>
  <c r="S47" i="280"/>
  <c r="N47" i="280"/>
  <c r="I47" i="280"/>
  <c r="B47" i="280"/>
  <c r="X46" i="280"/>
  <c r="S46" i="280"/>
  <c r="N46" i="280"/>
  <c r="I46" i="280"/>
  <c r="B46" i="280"/>
  <c r="W43" i="280"/>
  <c r="W128" i="280" s="1"/>
  <c r="V43" i="280"/>
  <c r="V128" i="280" s="1"/>
  <c r="U43" i="280"/>
  <c r="U128" i="280" s="1"/>
  <c r="R43" i="280"/>
  <c r="R128" i="280" s="1"/>
  <c r="Q43" i="280"/>
  <c r="Q128" i="280" s="1"/>
  <c r="P43" i="280"/>
  <c r="P128" i="280" s="1"/>
  <c r="M43" i="280"/>
  <c r="M128" i="280" s="1"/>
  <c r="L43" i="280"/>
  <c r="K43" i="280"/>
  <c r="K128" i="280" s="1"/>
  <c r="H43" i="280"/>
  <c r="H128" i="280" s="1"/>
  <c r="G43" i="280"/>
  <c r="G128" i="280" s="1"/>
  <c r="F43" i="280"/>
  <c r="X42" i="280"/>
  <c r="S42" i="280"/>
  <c r="N42" i="280"/>
  <c r="I42" i="280"/>
  <c r="B42" i="280"/>
  <c r="X41" i="280"/>
  <c r="S41" i="280"/>
  <c r="N41" i="280"/>
  <c r="I41" i="280"/>
  <c r="B41" i="280"/>
  <c r="X40" i="280"/>
  <c r="Z40" i="280" s="1"/>
  <c r="S40" i="280"/>
  <c r="N40" i="280"/>
  <c r="I40" i="280"/>
  <c r="X39" i="280"/>
  <c r="Z39" i="280" s="1"/>
  <c r="S39" i="280"/>
  <c r="N39" i="280"/>
  <c r="I39" i="280"/>
  <c r="B39" i="280"/>
  <c r="X38" i="280"/>
  <c r="S38" i="280"/>
  <c r="N38" i="280"/>
  <c r="I38" i="280"/>
  <c r="B38" i="280"/>
  <c r="X37" i="280"/>
  <c r="S37" i="280"/>
  <c r="N37" i="280"/>
  <c r="I37" i="280"/>
  <c r="B37" i="280"/>
  <c r="X36" i="280"/>
  <c r="S36" i="280"/>
  <c r="N36" i="280"/>
  <c r="I36" i="280"/>
  <c r="B36" i="280"/>
  <c r="X35" i="280"/>
  <c r="Z35" i="280" s="1"/>
  <c r="S35" i="280"/>
  <c r="N35" i="280"/>
  <c r="I35" i="280"/>
  <c r="B35" i="280"/>
  <c r="X34" i="280"/>
  <c r="S34" i="280"/>
  <c r="N34" i="280"/>
  <c r="I34" i="280"/>
  <c r="B34" i="280"/>
  <c r="X33" i="280"/>
  <c r="S33" i="280"/>
  <c r="N33" i="280"/>
  <c r="I33" i="280"/>
  <c r="B33" i="280"/>
  <c r="X32" i="280"/>
  <c r="S32" i="280"/>
  <c r="N32" i="280"/>
  <c r="I32" i="280"/>
  <c r="B32" i="280"/>
  <c r="X31" i="280"/>
  <c r="Z31" i="280" s="1"/>
  <c r="S31" i="280"/>
  <c r="N31" i="280"/>
  <c r="I31" i="280"/>
  <c r="B31" i="280"/>
  <c r="X30" i="280"/>
  <c r="S30" i="280"/>
  <c r="N30" i="280"/>
  <c r="I30" i="280"/>
  <c r="B30" i="280"/>
  <c r="X29" i="280"/>
  <c r="S29" i="280"/>
  <c r="N29" i="280"/>
  <c r="I29" i="280"/>
  <c r="B29" i="280"/>
  <c r="X28" i="280"/>
  <c r="S28" i="280"/>
  <c r="N28" i="280"/>
  <c r="I28" i="280"/>
  <c r="B28" i="280"/>
  <c r="X27" i="280"/>
  <c r="S27" i="280"/>
  <c r="N27" i="280"/>
  <c r="I27" i="280"/>
  <c r="B27" i="280"/>
  <c r="X26" i="280"/>
  <c r="S26" i="280"/>
  <c r="N26" i="280"/>
  <c r="I26" i="280"/>
  <c r="B26" i="280"/>
  <c r="X25" i="280"/>
  <c r="S25" i="280"/>
  <c r="N25" i="280"/>
  <c r="I25" i="280"/>
  <c r="B25" i="280"/>
  <c r="X24" i="280"/>
  <c r="S24" i="280"/>
  <c r="N24" i="280"/>
  <c r="I24" i="280"/>
  <c r="B24" i="280"/>
  <c r="X23" i="280"/>
  <c r="S23" i="280"/>
  <c r="N23" i="280"/>
  <c r="I23" i="280"/>
  <c r="B23" i="280"/>
  <c r="X22" i="280"/>
  <c r="S22" i="280"/>
  <c r="N22" i="280"/>
  <c r="I22" i="280"/>
  <c r="B22" i="280"/>
  <c r="X21" i="280"/>
  <c r="S21" i="280"/>
  <c r="N21" i="280"/>
  <c r="I21" i="280"/>
  <c r="B21" i="280"/>
  <c r="X20" i="280"/>
  <c r="S20" i="280"/>
  <c r="N20" i="280"/>
  <c r="I20" i="280"/>
  <c r="B20" i="280"/>
  <c r="X19" i="280"/>
  <c r="Z19" i="280" s="1"/>
  <c r="S19" i="280"/>
  <c r="N19" i="280"/>
  <c r="I19" i="280"/>
  <c r="B19" i="280"/>
  <c r="X18" i="280"/>
  <c r="S18" i="280"/>
  <c r="N18" i="280"/>
  <c r="I18" i="280"/>
  <c r="B18" i="280"/>
  <c r="X17" i="280"/>
  <c r="S17" i="280"/>
  <c r="N17" i="280"/>
  <c r="I17" i="280"/>
  <c r="B17" i="280"/>
  <c r="X16" i="280"/>
  <c r="S16" i="280"/>
  <c r="N16" i="280"/>
  <c r="I16" i="280"/>
  <c r="B16" i="280"/>
  <c r="X15" i="280"/>
  <c r="S15" i="280"/>
  <c r="N15" i="280"/>
  <c r="I15" i="280"/>
  <c r="B15" i="280"/>
  <c r="X14" i="280"/>
  <c r="S14" i="280"/>
  <c r="N14" i="280"/>
  <c r="I14" i="280"/>
  <c r="B14" i="280"/>
  <c r="X13" i="280"/>
  <c r="S13" i="280"/>
  <c r="N13" i="280"/>
  <c r="I13" i="280"/>
  <c r="B13" i="280"/>
  <c r="X12" i="280"/>
  <c r="S12" i="280"/>
  <c r="N12" i="280"/>
  <c r="I12" i="280"/>
  <c r="B12" i="280"/>
  <c r="X11" i="280"/>
  <c r="S11" i="280"/>
  <c r="N11" i="280"/>
  <c r="I11" i="280"/>
  <c r="B11" i="280"/>
  <c r="Z24" i="280" l="1"/>
  <c r="Z32" i="280"/>
  <c r="N127" i="280"/>
  <c r="Z13" i="280"/>
  <c r="Z29" i="280"/>
  <c r="Z37" i="280"/>
  <c r="Z42" i="280"/>
  <c r="Z57" i="280"/>
  <c r="Z65" i="280"/>
  <c r="Z81" i="280"/>
  <c r="Z89" i="280"/>
  <c r="Z105" i="280"/>
  <c r="Z113" i="280"/>
  <c r="Z18" i="280"/>
  <c r="Z34" i="280"/>
  <c r="Z123" i="280"/>
  <c r="Z12" i="280"/>
  <c r="Z36" i="280"/>
  <c r="Z41" i="280"/>
  <c r="Z17" i="280"/>
  <c r="Z33" i="280"/>
  <c r="Z53" i="280"/>
  <c r="Z69" i="280"/>
  <c r="Z77" i="280"/>
  <c r="Z93" i="280"/>
  <c r="Z101" i="280"/>
  <c r="Z117" i="280"/>
  <c r="Z125" i="280"/>
  <c r="S43" i="280"/>
  <c r="Z30" i="280"/>
  <c r="Z38" i="280"/>
  <c r="L128" i="280"/>
  <c r="X43" i="280"/>
  <c r="N43" i="280"/>
  <c r="N128" i="280" s="1"/>
  <c r="Z25" i="280"/>
  <c r="Z23" i="280"/>
  <c r="Z16" i="280"/>
  <c r="Z22" i="280"/>
  <c r="Z15" i="280"/>
  <c r="Z21" i="280"/>
  <c r="Z27" i="280"/>
  <c r="Z14" i="280"/>
  <c r="Z20" i="280"/>
  <c r="Z26" i="280"/>
  <c r="Z28" i="280"/>
  <c r="I43" i="280"/>
  <c r="F128" i="280"/>
  <c r="I127" i="280"/>
  <c r="X127" i="280"/>
  <c r="X128" i="280" s="1"/>
  <c r="Z11" i="280"/>
  <c r="Z50" i="280"/>
  <c r="Z56" i="280"/>
  <c r="Z62" i="280"/>
  <c r="Z68" i="280"/>
  <c r="Z74" i="280"/>
  <c r="Z80" i="280"/>
  <c r="Z86" i="280"/>
  <c r="Z92" i="280"/>
  <c r="Z98" i="280"/>
  <c r="Z104" i="280"/>
  <c r="Z110" i="280"/>
  <c r="Z116" i="280"/>
  <c r="Z122" i="280"/>
  <c r="Z49" i="280"/>
  <c r="Z55" i="280"/>
  <c r="Z61" i="280"/>
  <c r="Z67" i="280"/>
  <c r="Z73" i="280"/>
  <c r="Z79" i="280"/>
  <c r="Z85" i="280"/>
  <c r="Z91" i="280"/>
  <c r="Z97" i="280"/>
  <c r="Z103" i="280"/>
  <c r="Z109" i="280"/>
  <c r="Z115" i="280"/>
  <c r="Z121" i="280"/>
  <c r="Z48" i="280"/>
  <c r="Z54" i="280"/>
  <c r="Z60" i="280"/>
  <c r="Z66" i="280"/>
  <c r="Z72" i="280"/>
  <c r="Z78" i="280"/>
  <c r="Z84" i="280"/>
  <c r="Z90" i="280"/>
  <c r="Z96" i="280"/>
  <c r="Z102" i="280"/>
  <c r="Z108" i="280"/>
  <c r="Z114" i="280"/>
  <c r="Z120" i="280"/>
  <c r="Z126" i="280"/>
  <c r="S127" i="280"/>
  <c r="S128" i="280" s="1"/>
  <c r="Z46" i="280"/>
  <c r="Z52" i="280"/>
  <c r="Z58" i="280"/>
  <c r="Z64" i="280"/>
  <c r="Z70" i="280"/>
  <c r="Z76" i="280"/>
  <c r="Z82" i="280"/>
  <c r="Z88" i="280"/>
  <c r="Z94" i="280"/>
  <c r="Z100" i="280"/>
  <c r="Z106" i="280"/>
  <c r="Z112" i="280"/>
  <c r="Z118" i="280"/>
  <c r="Z124" i="280"/>
  <c r="Z43" i="280" l="1"/>
  <c r="I128" i="280"/>
  <c r="Z127" i="280"/>
  <c r="Z128" i="280" s="1"/>
  <c r="N47" i="28" l="1"/>
  <c r="N46" i="28"/>
  <c r="N45" i="28"/>
  <c r="Z45" i="28" s="1"/>
  <c r="X50" i="236" l="1"/>
  <c r="H145" i="27" l="1" a="1"/>
  <c r="H145" i="27" s="1"/>
  <c r="K145" i="27" s="1"/>
  <c r="I145" i="27"/>
  <c r="X86" i="5"/>
  <c r="X85" i="5"/>
  <c r="X84" i="5"/>
  <c r="X83" i="5"/>
  <c r="X82" i="5"/>
  <c r="X81" i="5"/>
  <c r="X80" i="5"/>
  <c r="X79" i="5"/>
  <c r="X78" i="5"/>
  <c r="X77" i="5"/>
  <c r="X86" i="83"/>
  <c r="N142" i="45" l="1"/>
  <c r="M139" i="45"/>
  <c r="M138" i="45"/>
  <c r="M135" i="45"/>
  <c r="K140" i="45"/>
  <c r="M140" i="45" s="1"/>
  <c r="K139" i="45"/>
  <c r="K138" i="45"/>
  <c r="K136" i="45"/>
  <c r="M136" i="45" s="1"/>
  <c r="K135" i="45"/>
  <c r="H133" i="271"/>
  <c r="I133" i="271" s="1"/>
  <c r="I135" i="271" s="1"/>
  <c r="M142" i="45" l="1"/>
  <c r="P142" i="45" s="1"/>
  <c r="W127" i="279" l="1"/>
  <c r="V127" i="279"/>
  <c r="U127" i="279"/>
  <c r="R127" i="279"/>
  <c r="Q127" i="279"/>
  <c r="P127" i="279"/>
  <c r="M127" i="279"/>
  <c r="L127" i="279"/>
  <c r="K127" i="279"/>
  <c r="H127" i="279"/>
  <c r="G127" i="279"/>
  <c r="F127" i="279"/>
  <c r="X126" i="279"/>
  <c r="S126" i="279"/>
  <c r="N126" i="279"/>
  <c r="I126" i="279"/>
  <c r="B126" i="279"/>
  <c r="X125" i="279"/>
  <c r="S125" i="279"/>
  <c r="N125" i="279"/>
  <c r="I125" i="279"/>
  <c r="B125" i="279"/>
  <c r="X124" i="279"/>
  <c r="S124" i="279"/>
  <c r="N124" i="279"/>
  <c r="I124" i="279"/>
  <c r="B124" i="279"/>
  <c r="X123" i="279"/>
  <c r="S123" i="279"/>
  <c r="N123" i="279"/>
  <c r="I123" i="279"/>
  <c r="B123" i="279"/>
  <c r="X122" i="279"/>
  <c r="S122" i="279"/>
  <c r="N122" i="279"/>
  <c r="I122" i="279"/>
  <c r="B122" i="279"/>
  <c r="X121" i="279"/>
  <c r="S121" i="279"/>
  <c r="N121" i="279"/>
  <c r="I121" i="279"/>
  <c r="B121" i="279"/>
  <c r="X120" i="279"/>
  <c r="S120" i="279"/>
  <c r="N120" i="279"/>
  <c r="I120" i="279"/>
  <c r="B120" i="279"/>
  <c r="X119" i="279"/>
  <c r="S119" i="279"/>
  <c r="N119" i="279"/>
  <c r="I119" i="279"/>
  <c r="B119" i="279"/>
  <c r="X118" i="279"/>
  <c r="S118" i="279"/>
  <c r="N118" i="279"/>
  <c r="I118" i="279"/>
  <c r="B118" i="279"/>
  <c r="X117" i="279"/>
  <c r="S117" i="279"/>
  <c r="N117" i="279"/>
  <c r="I117" i="279"/>
  <c r="B117" i="279"/>
  <c r="X116" i="279"/>
  <c r="S116" i="279"/>
  <c r="Z116" i="279" s="1"/>
  <c r="N116" i="279"/>
  <c r="I116" i="279"/>
  <c r="B116" i="279"/>
  <c r="X115" i="279"/>
  <c r="S115" i="279"/>
  <c r="N115" i="279"/>
  <c r="I115" i="279"/>
  <c r="B115" i="279"/>
  <c r="X114" i="279"/>
  <c r="S114" i="279"/>
  <c r="N114" i="279"/>
  <c r="I114" i="279"/>
  <c r="B114" i="279"/>
  <c r="X113" i="279"/>
  <c r="S113" i="279"/>
  <c r="N113" i="279"/>
  <c r="I113" i="279"/>
  <c r="B113" i="279"/>
  <c r="X112" i="279"/>
  <c r="S112" i="279"/>
  <c r="Z112" i="279" s="1"/>
  <c r="N112" i="279"/>
  <c r="I112" i="279"/>
  <c r="B112" i="279"/>
  <c r="X111" i="279"/>
  <c r="S111" i="279"/>
  <c r="N111" i="279"/>
  <c r="I111" i="279"/>
  <c r="B111" i="279"/>
  <c r="X110" i="279"/>
  <c r="S110" i="279"/>
  <c r="N110" i="279"/>
  <c r="I110" i="279"/>
  <c r="B110" i="279"/>
  <c r="X109" i="279"/>
  <c r="S109" i="279"/>
  <c r="N109" i="279"/>
  <c r="I109" i="279"/>
  <c r="B109" i="279"/>
  <c r="X108" i="279"/>
  <c r="S108" i="279"/>
  <c r="N108" i="279"/>
  <c r="I108" i="279"/>
  <c r="B108" i="279"/>
  <c r="X107" i="279"/>
  <c r="S107" i="279"/>
  <c r="N107" i="279"/>
  <c r="I107" i="279"/>
  <c r="B107" i="279"/>
  <c r="X106" i="279"/>
  <c r="S106" i="279"/>
  <c r="N106" i="279"/>
  <c r="I106" i="279"/>
  <c r="B106" i="279"/>
  <c r="X105" i="279"/>
  <c r="S105" i="279"/>
  <c r="N105" i="279"/>
  <c r="I105" i="279"/>
  <c r="B105" i="279"/>
  <c r="X104" i="279"/>
  <c r="S104" i="279"/>
  <c r="Z104" i="279" s="1"/>
  <c r="N104" i="279"/>
  <c r="I104" i="279"/>
  <c r="B104" i="279"/>
  <c r="X103" i="279"/>
  <c r="Z103" i="279" s="1"/>
  <c r="S103" i="279"/>
  <c r="N103" i="279"/>
  <c r="I103" i="279"/>
  <c r="B103" i="279"/>
  <c r="X102" i="279"/>
  <c r="S102" i="279"/>
  <c r="N102" i="279"/>
  <c r="I102" i="279"/>
  <c r="B102" i="279"/>
  <c r="X101" i="279"/>
  <c r="S101" i="279"/>
  <c r="N101" i="279"/>
  <c r="I101" i="279"/>
  <c r="B101" i="279"/>
  <c r="X100" i="279"/>
  <c r="S100" i="279"/>
  <c r="N100" i="279"/>
  <c r="I100" i="279"/>
  <c r="B100" i="279"/>
  <c r="X99" i="279"/>
  <c r="Z99" i="279" s="1"/>
  <c r="S99" i="279"/>
  <c r="N99" i="279"/>
  <c r="I99" i="279"/>
  <c r="B99" i="279"/>
  <c r="X98" i="279"/>
  <c r="S98" i="279"/>
  <c r="N98" i="279"/>
  <c r="I98" i="279"/>
  <c r="B98" i="279"/>
  <c r="X97" i="279"/>
  <c r="S97" i="279"/>
  <c r="N97" i="279"/>
  <c r="I97" i="279"/>
  <c r="B97" i="279"/>
  <c r="X96" i="279"/>
  <c r="S96" i="279"/>
  <c r="N96" i="279"/>
  <c r="I96" i="279"/>
  <c r="B96" i="279"/>
  <c r="X95" i="279"/>
  <c r="S95" i="279"/>
  <c r="N95" i="279"/>
  <c r="I95" i="279"/>
  <c r="B95" i="279"/>
  <c r="X94" i="279"/>
  <c r="S94" i="279"/>
  <c r="N94" i="279"/>
  <c r="I94" i="279"/>
  <c r="B94" i="279"/>
  <c r="X93" i="279"/>
  <c r="S93" i="279"/>
  <c r="N93" i="279"/>
  <c r="I93" i="279"/>
  <c r="B93" i="279"/>
  <c r="X92" i="279"/>
  <c r="S92" i="279"/>
  <c r="N92" i="279"/>
  <c r="I92" i="279"/>
  <c r="B92" i="279"/>
  <c r="X91" i="279"/>
  <c r="Z91" i="279" s="1"/>
  <c r="S91" i="279"/>
  <c r="N91" i="279"/>
  <c r="I91" i="279"/>
  <c r="B91" i="279"/>
  <c r="X90" i="279"/>
  <c r="S90" i="279"/>
  <c r="N90" i="279"/>
  <c r="I90" i="279"/>
  <c r="B90" i="279"/>
  <c r="X89" i="279"/>
  <c r="S89" i="279"/>
  <c r="N89" i="279"/>
  <c r="I89" i="279"/>
  <c r="B89" i="279"/>
  <c r="X88" i="279"/>
  <c r="S88" i="279"/>
  <c r="N88" i="279"/>
  <c r="I88" i="279"/>
  <c r="B88" i="279"/>
  <c r="X87" i="279"/>
  <c r="Z87" i="279" s="1"/>
  <c r="S87" i="279"/>
  <c r="N87" i="279"/>
  <c r="I87" i="279"/>
  <c r="B87" i="279"/>
  <c r="X86" i="279"/>
  <c r="S86" i="279"/>
  <c r="N86" i="279"/>
  <c r="I86" i="279"/>
  <c r="B86" i="279"/>
  <c r="X85" i="279"/>
  <c r="S85" i="279"/>
  <c r="N85" i="279"/>
  <c r="I85" i="279"/>
  <c r="B85" i="279"/>
  <c r="X84" i="279"/>
  <c r="S84" i="279"/>
  <c r="N84" i="279"/>
  <c r="I84" i="279"/>
  <c r="B84" i="279"/>
  <c r="X83" i="279"/>
  <c r="S83" i="279"/>
  <c r="N83" i="279"/>
  <c r="I83" i="279"/>
  <c r="B83" i="279"/>
  <c r="X82" i="279"/>
  <c r="S82" i="279"/>
  <c r="N82" i="279"/>
  <c r="I82" i="279"/>
  <c r="B82" i="279"/>
  <c r="X81" i="279"/>
  <c r="S81" i="279"/>
  <c r="N81" i="279"/>
  <c r="I81" i="279"/>
  <c r="B81" i="279"/>
  <c r="X80" i="279"/>
  <c r="S80" i="279"/>
  <c r="N80" i="279"/>
  <c r="I80" i="279"/>
  <c r="B80" i="279"/>
  <c r="X79" i="279"/>
  <c r="Z79" i="279" s="1"/>
  <c r="S79" i="279"/>
  <c r="N79" i="279"/>
  <c r="I79" i="279"/>
  <c r="B79" i="279"/>
  <c r="X78" i="279"/>
  <c r="S78" i="279"/>
  <c r="N78" i="279"/>
  <c r="I78" i="279"/>
  <c r="B78" i="279"/>
  <c r="X77" i="279"/>
  <c r="S77" i="279"/>
  <c r="N77" i="279"/>
  <c r="I77" i="279"/>
  <c r="B77" i="279"/>
  <c r="X76" i="279"/>
  <c r="S76" i="279"/>
  <c r="N76" i="279"/>
  <c r="I76" i="279"/>
  <c r="B76" i="279"/>
  <c r="X75" i="279"/>
  <c r="Z75" i="279" s="1"/>
  <c r="S75" i="279"/>
  <c r="N75" i="279"/>
  <c r="I75" i="279"/>
  <c r="B75" i="279"/>
  <c r="X74" i="279"/>
  <c r="S74" i="279"/>
  <c r="N74" i="279"/>
  <c r="I74" i="279"/>
  <c r="B74" i="279"/>
  <c r="X73" i="279"/>
  <c r="S73" i="279"/>
  <c r="N73" i="279"/>
  <c r="I73" i="279"/>
  <c r="B73" i="279"/>
  <c r="X72" i="279"/>
  <c r="S72" i="279"/>
  <c r="N72" i="279"/>
  <c r="I72" i="279"/>
  <c r="B72" i="279"/>
  <c r="X71" i="279"/>
  <c r="S71" i="279"/>
  <c r="N71" i="279"/>
  <c r="I71" i="279"/>
  <c r="B71" i="279"/>
  <c r="X70" i="279"/>
  <c r="S70" i="279"/>
  <c r="N70" i="279"/>
  <c r="I70" i="279"/>
  <c r="B70" i="279"/>
  <c r="X69" i="279"/>
  <c r="S69" i="279"/>
  <c r="N69" i="279"/>
  <c r="I69" i="279"/>
  <c r="B69" i="279"/>
  <c r="X68" i="279"/>
  <c r="S68" i="279"/>
  <c r="N68" i="279"/>
  <c r="I68" i="279"/>
  <c r="B68" i="279"/>
  <c r="X67" i="279"/>
  <c r="Z67" i="279" s="1"/>
  <c r="S67" i="279"/>
  <c r="N67" i="279"/>
  <c r="I67" i="279"/>
  <c r="B67" i="279"/>
  <c r="X66" i="279"/>
  <c r="S66" i="279"/>
  <c r="N66" i="279"/>
  <c r="I66" i="279"/>
  <c r="B66" i="279"/>
  <c r="X65" i="279"/>
  <c r="S65" i="279"/>
  <c r="N65" i="279"/>
  <c r="I65" i="279"/>
  <c r="B65" i="279"/>
  <c r="X64" i="279"/>
  <c r="S64" i="279"/>
  <c r="N64" i="279"/>
  <c r="I64" i="279"/>
  <c r="B64" i="279"/>
  <c r="X63" i="279"/>
  <c r="Z63" i="279" s="1"/>
  <c r="S63" i="279"/>
  <c r="N63" i="279"/>
  <c r="I63" i="279"/>
  <c r="B63" i="279"/>
  <c r="X62" i="279"/>
  <c r="S62" i="279"/>
  <c r="N62" i="279"/>
  <c r="I62" i="279"/>
  <c r="B62" i="279"/>
  <c r="X61" i="279"/>
  <c r="S61" i="279"/>
  <c r="N61" i="279"/>
  <c r="I61" i="279"/>
  <c r="B61" i="279"/>
  <c r="X60" i="279"/>
  <c r="S60" i="279"/>
  <c r="N60" i="279"/>
  <c r="I60" i="279"/>
  <c r="B60" i="279"/>
  <c r="X59" i="279"/>
  <c r="S59" i="279"/>
  <c r="N59" i="279"/>
  <c r="I59" i="279"/>
  <c r="B59" i="279"/>
  <c r="X58" i="279"/>
  <c r="S58" i="279"/>
  <c r="N58" i="279"/>
  <c r="I58" i="279"/>
  <c r="B58" i="279"/>
  <c r="X57" i="279"/>
  <c r="S57" i="279"/>
  <c r="N57" i="279"/>
  <c r="I57" i="279"/>
  <c r="B57" i="279"/>
  <c r="X56" i="279"/>
  <c r="S56" i="279"/>
  <c r="N56" i="279"/>
  <c r="I56" i="279"/>
  <c r="B56" i="279"/>
  <c r="X55" i="279"/>
  <c r="S55" i="279"/>
  <c r="N55" i="279"/>
  <c r="I55" i="279"/>
  <c r="B55" i="279"/>
  <c r="X54" i="279"/>
  <c r="S54" i="279"/>
  <c r="N54" i="279"/>
  <c r="I54" i="279"/>
  <c r="B54" i="279"/>
  <c r="X53" i="279"/>
  <c r="S53" i="279"/>
  <c r="N53" i="279"/>
  <c r="I53" i="279"/>
  <c r="B53" i="279"/>
  <c r="X52" i="279"/>
  <c r="S52" i="279"/>
  <c r="N52" i="279"/>
  <c r="I52" i="279"/>
  <c r="B52" i="279"/>
  <c r="X51" i="279"/>
  <c r="Z51" i="279" s="1"/>
  <c r="S51" i="279"/>
  <c r="N51" i="279"/>
  <c r="I51" i="279"/>
  <c r="B51" i="279"/>
  <c r="X50" i="279"/>
  <c r="S50" i="279"/>
  <c r="N50" i="279"/>
  <c r="I50" i="279"/>
  <c r="B50" i="279"/>
  <c r="X49" i="279"/>
  <c r="S49" i="279"/>
  <c r="N49" i="279"/>
  <c r="I49" i="279"/>
  <c r="B49" i="279"/>
  <c r="X48" i="279"/>
  <c r="S48" i="279"/>
  <c r="N48" i="279"/>
  <c r="I48" i="279"/>
  <c r="B48" i="279"/>
  <c r="X47" i="279"/>
  <c r="S47" i="279"/>
  <c r="N47" i="279"/>
  <c r="I47" i="279"/>
  <c r="B47" i="279"/>
  <c r="X46" i="279"/>
  <c r="S46" i="279"/>
  <c r="N46" i="279"/>
  <c r="I46" i="279"/>
  <c r="B46" i="279"/>
  <c r="W43" i="279"/>
  <c r="W128" i="279" s="1"/>
  <c r="V43" i="279"/>
  <c r="V128" i="279" s="1"/>
  <c r="U43" i="279"/>
  <c r="U128" i="279" s="1"/>
  <c r="R43" i="279"/>
  <c r="R128" i="279" s="1"/>
  <c r="Q43" i="279"/>
  <c r="Q128" i="279" s="1"/>
  <c r="P43" i="279"/>
  <c r="P128" i="279" s="1"/>
  <c r="M43" i="279"/>
  <c r="M128" i="279" s="1"/>
  <c r="L43" i="279"/>
  <c r="K43" i="279"/>
  <c r="K128" i="279" s="1"/>
  <c r="H43" i="279"/>
  <c r="H128" i="279" s="1"/>
  <c r="G43" i="279"/>
  <c r="G128" i="279" s="1"/>
  <c r="F43" i="279"/>
  <c r="X42" i="279"/>
  <c r="S42" i="279"/>
  <c r="N42" i="279"/>
  <c r="I42" i="279"/>
  <c r="B42" i="279"/>
  <c r="X41" i="279"/>
  <c r="S41" i="279"/>
  <c r="N41" i="279"/>
  <c r="I41" i="279"/>
  <c r="B41" i="279"/>
  <c r="X40" i="279"/>
  <c r="Z40" i="279" s="1"/>
  <c r="S40" i="279"/>
  <c r="N40" i="279"/>
  <c r="I40" i="279"/>
  <c r="X39" i="279"/>
  <c r="Z39" i="279" s="1"/>
  <c r="S39" i="279"/>
  <c r="N39" i="279"/>
  <c r="I39" i="279"/>
  <c r="B39" i="279"/>
  <c r="X38" i="279"/>
  <c r="S38" i="279"/>
  <c r="N38" i="279"/>
  <c r="I38" i="279"/>
  <c r="B38" i="279"/>
  <c r="X37" i="279"/>
  <c r="S37" i="279"/>
  <c r="N37" i="279"/>
  <c r="I37" i="279"/>
  <c r="B37" i="279"/>
  <c r="X36" i="279"/>
  <c r="S36" i="279"/>
  <c r="N36" i="279"/>
  <c r="I36" i="279"/>
  <c r="B36" i="279"/>
  <c r="X35" i="279"/>
  <c r="Z35" i="279" s="1"/>
  <c r="S35" i="279"/>
  <c r="N35" i="279"/>
  <c r="I35" i="279"/>
  <c r="B35" i="279"/>
  <c r="X34" i="279"/>
  <c r="S34" i="279"/>
  <c r="N34" i="279"/>
  <c r="I34" i="279"/>
  <c r="B34" i="279"/>
  <c r="X33" i="279"/>
  <c r="S33" i="279"/>
  <c r="N33" i="279"/>
  <c r="I33" i="279"/>
  <c r="B33" i="279"/>
  <c r="X32" i="279"/>
  <c r="S32" i="279"/>
  <c r="N32" i="279"/>
  <c r="I32" i="279"/>
  <c r="B32" i="279"/>
  <c r="X31" i="279"/>
  <c r="Z31" i="279" s="1"/>
  <c r="S31" i="279"/>
  <c r="N31" i="279"/>
  <c r="I31" i="279"/>
  <c r="B31" i="279"/>
  <c r="X30" i="279"/>
  <c r="S30" i="279"/>
  <c r="N30" i="279"/>
  <c r="I30" i="279"/>
  <c r="B30" i="279"/>
  <c r="X29" i="279"/>
  <c r="S29" i="279"/>
  <c r="N29" i="279"/>
  <c r="I29" i="279"/>
  <c r="B29" i="279"/>
  <c r="X28" i="279"/>
  <c r="S28" i="279"/>
  <c r="N28" i="279"/>
  <c r="I28" i="279"/>
  <c r="B28" i="279"/>
  <c r="X27" i="279"/>
  <c r="Z27" i="279" s="1"/>
  <c r="S27" i="279"/>
  <c r="N27" i="279"/>
  <c r="I27" i="279"/>
  <c r="B27" i="279"/>
  <c r="X26" i="279"/>
  <c r="S26" i="279"/>
  <c r="N26" i="279"/>
  <c r="I26" i="279"/>
  <c r="B26" i="279"/>
  <c r="X25" i="279"/>
  <c r="S25" i="279"/>
  <c r="N25" i="279"/>
  <c r="I25" i="279"/>
  <c r="B25" i="279"/>
  <c r="X24" i="279"/>
  <c r="S24" i="279"/>
  <c r="N24" i="279"/>
  <c r="I24" i="279"/>
  <c r="B24" i="279"/>
  <c r="X23" i="279"/>
  <c r="Z23" i="279" s="1"/>
  <c r="S23" i="279"/>
  <c r="N23" i="279"/>
  <c r="I23" i="279"/>
  <c r="B23" i="279"/>
  <c r="X22" i="279"/>
  <c r="S22" i="279"/>
  <c r="N22" i="279"/>
  <c r="I22" i="279"/>
  <c r="B22" i="279"/>
  <c r="X21" i="279"/>
  <c r="S21" i="279"/>
  <c r="N21" i="279"/>
  <c r="I21" i="279"/>
  <c r="B21" i="279"/>
  <c r="X20" i="279"/>
  <c r="S20" i="279"/>
  <c r="N20" i="279"/>
  <c r="I20" i="279"/>
  <c r="B20" i="279"/>
  <c r="X19" i="279"/>
  <c r="Z19" i="279" s="1"/>
  <c r="S19" i="279"/>
  <c r="N19" i="279"/>
  <c r="I19" i="279"/>
  <c r="B19" i="279"/>
  <c r="X18" i="279"/>
  <c r="S18" i="279"/>
  <c r="N18" i="279"/>
  <c r="I18" i="279"/>
  <c r="B18" i="279"/>
  <c r="X17" i="279"/>
  <c r="S17" i="279"/>
  <c r="N17" i="279"/>
  <c r="I17" i="279"/>
  <c r="B17" i="279"/>
  <c r="X16" i="279"/>
  <c r="S16" i="279"/>
  <c r="N16" i="279"/>
  <c r="I16" i="279"/>
  <c r="B16" i="279"/>
  <c r="X15" i="279"/>
  <c r="Z15" i="279" s="1"/>
  <c r="S15" i="279"/>
  <c r="N15" i="279"/>
  <c r="I15" i="279"/>
  <c r="B15" i="279"/>
  <c r="X14" i="279"/>
  <c r="S14" i="279"/>
  <c r="N14" i="279"/>
  <c r="I14" i="279"/>
  <c r="B14" i="279"/>
  <c r="X13" i="279"/>
  <c r="S13" i="279"/>
  <c r="N13" i="279"/>
  <c r="I13" i="279"/>
  <c r="B13" i="279"/>
  <c r="X12" i="279"/>
  <c r="S12" i="279"/>
  <c r="N12" i="279"/>
  <c r="I12" i="279"/>
  <c r="B12" i="279"/>
  <c r="X11" i="279"/>
  <c r="X43" i="279" s="1"/>
  <c r="S11" i="279"/>
  <c r="N11" i="279"/>
  <c r="I11" i="279"/>
  <c r="B11" i="279"/>
  <c r="X118" i="5"/>
  <c r="S118" i="5"/>
  <c r="N118" i="5"/>
  <c r="I118" i="5"/>
  <c r="X117" i="5"/>
  <c r="S117" i="5"/>
  <c r="N117" i="5"/>
  <c r="I117" i="5"/>
  <c r="X116" i="5"/>
  <c r="S116" i="5"/>
  <c r="N116" i="5"/>
  <c r="I116" i="5"/>
  <c r="X115" i="5"/>
  <c r="S115" i="5"/>
  <c r="N115" i="5"/>
  <c r="I115" i="5"/>
  <c r="X114" i="5"/>
  <c r="S114" i="5"/>
  <c r="N114" i="5"/>
  <c r="I114" i="5"/>
  <c r="X113" i="5"/>
  <c r="S113" i="5"/>
  <c r="N113" i="5"/>
  <c r="I113" i="5"/>
  <c r="X112" i="5"/>
  <c r="S112" i="5"/>
  <c r="N112" i="5"/>
  <c r="I112" i="5"/>
  <c r="X111" i="5"/>
  <c r="S111" i="5"/>
  <c r="N111" i="5"/>
  <c r="I111" i="5"/>
  <c r="X110" i="5"/>
  <c r="S110" i="5"/>
  <c r="N110" i="5"/>
  <c r="I110" i="5"/>
  <c r="X109" i="5"/>
  <c r="S109" i="5"/>
  <c r="N109" i="5"/>
  <c r="I109" i="5"/>
  <c r="X108" i="5"/>
  <c r="S108" i="5"/>
  <c r="N108" i="5"/>
  <c r="I108" i="5"/>
  <c r="X107" i="5"/>
  <c r="S107" i="5"/>
  <c r="N107" i="5"/>
  <c r="I107" i="5"/>
  <c r="X106" i="5"/>
  <c r="S106" i="5"/>
  <c r="N106" i="5"/>
  <c r="I106" i="5"/>
  <c r="X105" i="5"/>
  <c r="S105" i="5"/>
  <c r="N105" i="5"/>
  <c r="I105" i="5"/>
  <c r="X104" i="5"/>
  <c r="S104" i="5"/>
  <c r="N104" i="5"/>
  <c r="I104" i="5"/>
  <c r="X103" i="5"/>
  <c r="S103" i="5"/>
  <c r="N103" i="5"/>
  <c r="I103" i="5"/>
  <c r="X102" i="5"/>
  <c r="S102" i="5"/>
  <c r="N102" i="5"/>
  <c r="I102" i="5"/>
  <c r="X101" i="5"/>
  <c r="S101" i="5"/>
  <c r="N101" i="5"/>
  <c r="I101" i="5"/>
  <c r="X100" i="5"/>
  <c r="S100" i="5"/>
  <c r="N100" i="5"/>
  <c r="I100" i="5"/>
  <c r="X99" i="5"/>
  <c r="S99" i="5"/>
  <c r="N99" i="5"/>
  <c r="I99" i="5"/>
  <c r="X98" i="5"/>
  <c r="S98" i="5"/>
  <c r="N98" i="5"/>
  <c r="I98" i="5"/>
  <c r="X97" i="5"/>
  <c r="S97" i="5"/>
  <c r="N97" i="5"/>
  <c r="I97" i="5"/>
  <c r="X96" i="5"/>
  <c r="S96" i="5"/>
  <c r="N96" i="5"/>
  <c r="I96" i="5"/>
  <c r="X95" i="5"/>
  <c r="S95" i="5"/>
  <c r="N95" i="5"/>
  <c r="I95" i="5"/>
  <c r="X94" i="5"/>
  <c r="S94" i="5"/>
  <c r="N94" i="5"/>
  <c r="I94" i="5"/>
  <c r="X93" i="5"/>
  <c r="S93" i="5"/>
  <c r="N93" i="5"/>
  <c r="I93" i="5"/>
  <c r="X92" i="5"/>
  <c r="S92" i="5"/>
  <c r="N92" i="5"/>
  <c r="I92" i="5"/>
  <c r="X91" i="5"/>
  <c r="S91" i="5"/>
  <c r="N91" i="5"/>
  <c r="I91" i="5"/>
  <c r="X90" i="5"/>
  <c r="S90" i="5"/>
  <c r="N90" i="5"/>
  <c r="I90" i="5"/>
  <c r="X89" i="5"/>
  <c r="S89" i="5"/>
  <c r="N89" i="5"/>
  <c r="I89" i="5"/>
  <c r="X88" i="5"/>
  <c r="S88" i="5"/>
  <c r="N88" i="5"/>
  <c r="I88" i="5"/>
  <c r="X87" i="5"/>
  <c r="S87" i="5"/>
  <c r="N87" i="5"/>
  <c r="I87" i="5"/>
  <c r="S86" i="5"/>
  <c r="N86" i="5"/>
  <c r="I86" i="5"/>
  <c r="S85" i="5"/>
  <c r="N85" i="5"/>
  <c r="I85" i="5"/>
  <c r="S84" i="5"/>
  <c r="N84" i="5"/>
  <c r="I84" i="5"/>
  <c r="S83" i="5"/>
  <c r="N83" i="5"/>
  <c r="I83" i="5"/>
  <c r="S82" i="5"/>
  <c r="N82" i="5"/>
  <c r="I82" i="5"/>
  <c r="S81" i="5"/>
  <c r="N81" i="5"/>
  <c r="I81" i="5"/>
  <c r="S80" i="5"/>
  <c r="N80" i="5"/>
  <c r="I80" i="5"/>
  <c r="S79" i="5"/>
  <c r="N79" i="5"/>
  <c r="I79" i="5"/>
  <c r="S78" i="5"/>
  <c r="N78" i="5"/>
  <c r="I78" i="5"/>
  <c r="S77" i="5"/>
  <c r="N77" i="5"/>
  <c r="I77" i="5"/>
  <c r="S76" i="5"/>
  <c r="N76" i="5"/>
  <c r="I76" i="5"/>
  <c r="X75" i="5"/>
  <c r="S75" i="5"/>
  <c r="N75" i="5"/>
  <c r="I75" i="5"/>
  <c r="X74" i="5"/>
  <c r="S74" i="5"/>
  <c r="N74" i="5"/>
  <c r="I74" i="5"/>
  <c r="X73" i="5"/>
  <c r="S73" i="5"/>
  <c r="N73" i="5"/>
  <c r="I73" i="5"/>
  <c r="X72" i="5"/>
  <c r="S72" i="5"/>
  <c r="N72" i="5"/>
  <c r="I72" i="5"/>
  <c r="X71" i="5"/>
  <c r="S71" i="5"/>
  <c r="N71" i="5"/>
  <c r="I71" i="5"/>
  <c r="X70" i="5"/>
  <c r="S70" i="5"/>
  <c r="N70" i="5"/>
  <c r="I70" i="5"/>
  <c r="X69" i="5"/>
  <c r="S69" i="5"/>
  <c r="N69" i="5"/>
  <c r="I69" i="5"/>
  <c r="X68" i="5"/>
  <c r="S68" i="5"/>
  <c r="N68" i="5"/>
  <c r="I68" i="5"/>
  <c r="X67" i="5"/>
  <c r="S67" i="5"/>
  <c r="N67" i="5"/>
  <c r="I67" i="5"/>
  <c r="X66" i="5"/>
  <c r="S66" i="5"/>
  <c r="N66" i="5"/>
  <c r="I66" i="5"/>
  <c r="X65" i="5"/>
  <c r="S65" i="5"/>
  <c r="N65" i="5"/>
  <c r="I65" i="5"/>
  <c r="X64" i="5"/>
  <c r="S64" i="5"/>
  <c r="N64" i="5"/>
  <c r="Z64" i="5" s="1"/>
  <c r="I64" i="5"/>
  <c r="X63" i="5"/>
  <c r="S63" i="5"/>
  <c r="N63" i="5"/>
  <c r="I63" i="5"/>
  <c r="X62" i="5"/>
  <c r="S62" i="5"/>
  <c r="N62" i="5"/>
  <c r="I62" i="5"/>
  <c r="X61" i="5"/>
  <c r="S61" i="5"/>
  <c r="N61" i="5"/>
  <c r="I61" i="5"/>
  <c r="X60" i="5"/>
  <c r="S60" i="5"/>
  <c r="N60" i="5"/>
  <c r="I60" i="5"/>
  <c r="X59" i="5"/>
  <c r="S59" i="5"/>
  <c r="N59" i="5"/>
  <c r="I59" i="5"/>
  <c r="X58" i="5"/>
  <c r="S58" i="5"/>
  <c r="N58" i="5"/>
  <c r="I58" i="5"/>
  <c r="X57" i="5"/>
  <c r="S57" i="5"/>
  <c r="N57" i="5"/>
  <c r="I57" i="5"/>
  <c r="X56" i="5"/>
  <c r="S56" i="5"/>
  <c r="N56" i="5"/>
  <c r="I56" i="5"/>
  <c r="X55" i="5"/>
  <c r="S55" i="5"/>
  <c r="N55" i="5"/>
  <c r="I55" i="5"/>
  <c r="X54" i="5"/>
  <c r="S54" i="5"/>
  <c r="N54" i="5"/>
  <c r="I54" i="5"/>
  <c r="X53" i="5"/>
  <c r="S53" i="5"/>
  <c r="N53" i="5"/>
  <c r="I53" i="5"/>
  <c r="X52" i="5"/>
  <c r="S52" i="5"/>
  <c r="N52" i="5"/>
  <c r="I52" i="5"/>
  <c r="X51" i="5"/>
  <c r="S51" i="5"/>
  <c r="N51" i="5"/>
  <c r="I51" i="5"/>
  <c r="X50" i="5"/>
  <c r="S50" i="5"/>
  <c r="N50" i="5"/>
  <c r="I50" i="5"/>
  <c r="X49" i="5"/>
  <c r="S49" i="5"/>
  <c r="N49" i="5"/>
  <c r="I49" i="5"/>
  <c r="X48" i="5"/>
  <c r="S48" i="5"/>
  <c r="N48" i="5"/>
  <c r="I48" i="5"/>
  <c r="X47" i="5"/>
  <c r="S47" i="5"/>
  <c r="N47" i="5"/>
  <c r="I47" i="5"/>
  <c r="X46" i="5"/>
  <c r="S46" i="5"/>
  <c r="N46" i="5"/>
  <c r="I46" i="5"/>
  <c r="Z16" i="279" l="1"/>
  <c r="Z24" i="279"/>
  <c r="Z32" i="279"/>
  <c r="N127" i="279"/>
  <c r="Z113" i="279"/>
  <c r="Z46" i="5"/>
  <c r="Z54" i="5"/>
  <c r="Z13" i="279"/>
  <c r="Z21" i="279"/>
  <c r="Z29" i="279"/>
  <c r="Z37" i="279"/>
  <c r="Z42" i="279"/>
  <c r="Z57" i="279"/>
  <c r="Z73" i="279"/>
  <c r="Z81" i="279"/>
  <c r="Z97" i="279"/>
  <c r="Z118" i="279"/>
  <c r="Z113" i="5"/>
  <c r="Z26" i="279"/>
  <c r="Z34" i="279"/>
  <c r="Z107" i="279"/>
  <c r="I43" i="279"/>
  <c r="Z12" i="279"/>
  <c r="Z20" i="279"/>
  <c r="Z28" i="279"/>
  <c r="Z36" i="279"/>
  <c r="Z41" i="279"/>
  <c r="X127" i="279"/>
  <c r="X128" i="279" s="1"/>
  <c r="Z125" i="279"/>
  <c r="Z57" i="5"/>
  <c r="Z106" i="5"/>
  <c r="N43" i="279"/>
  <c r="Z17" i="279"/>
  <c r="Z25" i="279"/>
  <c r="Z33" i="279"/>
  <c r="Z61" i="279"/>
  <c r="Z69" i="279"/>
  <c r="Z85" i="279"/>
  <c r="Z93" i="279"/>
  <c r="Z106" i="279"/>
  <c r="Z122" i="279"/>
  <c r="Z94" i="5"/>
  <c r="Z100" i="5"/>
  <c r="S43" i="279"/>
  <c r="Z14" i="279"/>
  <c r="Z22" i="279"/>
  <c r="Z30" i="279"/>
  <c r="Z38" i="279"/>
  <c r="L128" i="279"/>
  <c r="Z119" i="279"/>
  <c r="Z110" i="279"/>
  <c r="I127" i="279"/>
  <c r="F128" i="279"/>
  <c r="Z18" i="279"/>
  <c r="Z50" i="5"/>
  <c r="Z77" i="5"/>
  <c r="Z79" i="5"/>
  <c r="Z81" i="5"/>
  <c r="Z83" i="5"/>
  <c r="Z85" i="5"/>
  <c r="Z87" i="5"/>
  <c r="Z93" i="5"/>
  <c r="Z118" i="5"/>
  <c r="Z112" i="5"/>
  <c r="Z52" i="5"/>
  <c r="Z58" i="5"/>
  <c r="Z78" i="5"/>
  <c r="Z80" i="5"/>
  <c r="Z82" i="5"/>
  <c r="Z84" i="5"/>
  <c r="Z86" i="5"/>
  <c r="Z90" i="5"/>
  <c r="Z96" i="5"/>
  <c r="Z70" i="5"/>
  <c r="Z88" i="5"/>
  <c r="Z89" i="5"/>
  <c r="N128" i="279"/>
  <c r="Z11" i="279"/>
  <c r="Z50" i="279"/>
  <c r="Z56" i="279"/>
  <c r="Z62" i="279"/>
  <c r="Z68" i="279"/>
  <c r="Z74" i="279"/>
  <c r="Z80" i="279"/>
  <c r="Z86" i="279"/>
  <c r="Z92" i="279"/>
  <c r="Z98" i="279"/>
  <c r="Z109" i="279"/>
  <c r="Z115" i="279"/>
  <c r="Z121" i="279"/>
  <c r="Z49" i="279"/>
  <c r="Z55" i="279"/>
  <c r="Z108" i="279"/>
  <c r="Z114" i="279"/>
  <c r="Z120" i="279"/>
  <c r="Z126" i="279"/>
  <c r="Z48" i="279"/>
  <c r="Z54" i="279"/>
  <c r="Z60" i="279"/>
  <c r="Z66" i="279"/>
  <c r="Z72" i="279"/>
  <c r="Z78" i="279"/>
  <c r="Z84" i="279"/>
  <c r="Z90" i="279"/>
  <c r="Z96" i="279"/>
  <c r="Z102" i="279"/>
  <c r="S127" i="279"/>
  <c r="S128" i="279" s="1"/>
  <c r="Z47" i="279"/>
  <c r="Z53" i="279"/>
  <c r="Z59" i="279"/>
  <c r="Z65" i="279"/>
  <c r="Z71" i="279"/>
  <c r="Z77" i="279"/>
  <c r="Z83" i="279"/>
  <c r="Z89" i="279"/>
  <c r="Z95" i="279"/>
  <c r="Z101" i="279"/>
  <c r="Z124" i="279"/>
  <c r="Z46" i="279"/>
  <c r="Z52" i="279"/>
  <c r="Z58" i="279"/>
  <c r="Z64" i="279"/>
  <c r="Z70" i="279"/>
  <c r="Z76" i="279"/>
  <c r="Z82" i="279"/>
  <c r="Z88" i="279"/>
  <c r="Z94" i="279"/>
  <c r="Z100" i="279"/>
  <c r="Z105" i="279"/>
  <c r="Z111" i="279"/>
  <c r="Z117" i="279"/>
  <c r="Z123" i="279"/>
  <c r="Z55" i="5"/>
  <c r="Z62" i="5"/>
  <c r="Z66" i="5"/>
  <c r="Z69" i="5"/>
  <c r="Z91" i="5"/>
  <c r="Z98" i="5"/>
  <c r="Z102" i="5"/>
  <c r="Z105" i="5"/>
  <c r="Z59" i="5"/>
  <c r="Z61" i="5"/>
  <c r="Z68" i="5"/>
  <c r="Z65" i="5"/>
  <c r="Z67" i="5"/>
  <c r="Z74" i="5"/>
  <c r="Z101" i="5"/>
  <c r="Z103" i="5"/>
  <c r="Z110" i="5"/>
  <c r="Z114" i="5"/>
  <c r="Z117" i="5"/>
  <c r="Z48" i="5"/>
  <c r="Z51" i="5"/>
  <c r="Z71" i="5"/>
  <c r="Z73" i="5"/>
  <c r="Z107" i="5"/>
  <c r="Z109" i="5"/>
  <c r="Z116" i="5"/>
  <c r="Z115" i="5"/>
  <c r="Z47" i="5"/>
  <c r="Z63" i="5"/>
  <c r="Z92" i="5"/>
  <c r="Z99" i="5"/>
  <c r="Z49" i="5"/>
  <c r="Z56" i="5"/>
  <c r="Z60" i="5"/>
  <c r="Z53" i="5"/>
  <c r="Z72" i="5"/>
  <c r="Z75" i="5"/>
  <c r="Z95" i="5"/>
  <c r="Z97" i="5"/>
  <c r="Z104" i="5"/>
  <c r="Z108" i="5"/>
  <c r="Z111" i="5"/>
  <c r="I128" i="279" l="1"/>
  <c r="Z43" i="279"/>
  <c r="Z127" i="279"/>
  <c r="W127" i="271"/>
  <c r="V127" i="271"/>
  <c r="U127" i="271"/>
  <c r="R127" i="271"/>
  <c r="Q127" i="271"/>
  <c r="P127" i="271"/>
  <c r="M127" i="271"/>
  <c r="L127" i="271"/>
  <c r="K127" i="271"/>
  <c r="H127" i="271"/>
  <c r="G127" i="271"/>
  <c r="F127" i="271"/>
  <c r="X126" i="271"/>
  <c r="Z126" i="271" s="1"/>
  <c r="S126" i="271"/>
  <c r="N126" i="271"/>
  <c r="I126" i="271"/>
  <c r="B126" i="271"/>
  <c r="X125" i="271"/>
  <c r="Z125" i="271" s="1"/>
  <c r="S125" i="271"/>
  <c r="N125" i="271"/>
  <c r="I125" i="271"/>
  <c r="B125" i="271"/>
  <c r="X124" i="271"/>
  <c r="S124" i="271"/>
  <c r="N124" i="271"/>
  <c r="I124" i="271"/>
  <c r="B124" i="271"/>
  <c r="X123" i="271"/>
  <c r="Z123" i="271" s="1"/>
  <c r="S123" i="271"/>
  <c r="N123" i="271"/>
  <c r="I123" i="271"/>
  <c r="B123" i="271"/>
  <c r="X122" i="271"/>
  <c r="S122" i="271"/>
  <c r="N122" i="271"/>
  <c r="I122" i="271"/>
  <c r="B122" i="271"/>
  <c r="X121" i="271"/>
  <c r="Z121" i="271" s="1"/>
  <c r="S121" i="271"/>
  <c r="N121" i="271"/>
  <c r="I121" i="271"/>
  <c r="B121" i="271"/>
  <c r="X120" i="271"/>
  <c r="Z120" i="271" s="1"/>
  <c r="S120" i="271"/>
  <c r="N120" i="271"/>
  <c r="I120" i="271"/>
  <c r="B120" i="271"/>
  <c r="X119" i="271"/>
  <c r="S119" i="271"/>
  <c r="N119" i="271"/>
  <c r="I119" i="271"/>
  <c r="B119" i="271"/>
  <c r="X118" i="271"/>
  <c r="S118" i="271"/>
  <c r="N118" i="271"/>
  <c r="I118" i="271"/>
  <c r="B118" i="271"/>
  <c r="X117" i="271"/>
  <c r="Z117" i="271" s="1"/>
  <c r="S117" i="271"/>
  <c r="N117" i="271"/>
  <c r="I117" i="271"/>
  <c r="B117" i="271"/>
  <c r="X116" i="271"/>
  <c r="S116" i="271"/>
  <c r="N116" i="271"/>
  <c r="I116" i="271"/>
  <c r="B116" i="271"/>
  <c r="X115" i="271"/>
  <c r="S115" i="271"/>
  <c r="N115" i="271"/>
  <c r="I115" i="271"/>
  <c r="B115" i="271"/>
  <c r="X114" i="271"/>
  <c r="S114" i="271"/>
  <c r="N114" i="271"/>
  <c r="I114" i="271"/>
  <c r="B114" i="271"/>
  <c r="X113" i="271"/>
  <c r="S113" i="271"/>
  <c r="N113" i="271"/>
  <c r="I113" i="271"/>
  <c r="Z113" i="271" s="1"/>
  <c r="B113" i="271"/>
  <c r="X112" i="271"/>
  <c r="S112" i="271"/>
  <c r="N112" i="271"/>
  <c r="I112" i="271"/>
  <c r="B112" i="271"/>
  <c r="X111" i="271"/>
  <c r="S111" i="271"/>
  <c r="N111" i="271"/>
  <c r="I111" i="271"/>
  <c r="B111" i="271"/>
  <c r="X110" i="271"/>
  <c r="S110" i="271"/>
  <c r="N110" i="271"/>
  <c r="I110" i="271"/>
  <c r="B110" i="271"/>
  <c r="X109" i="271"/>
  <c r="S109" i="271"/>
  <c r="N109" i="271"/>
  <c r="I109" i="271"/>
  <c r="B109" i="271"/>
  <c r="X108" i="271"/>
  <c r="S108" i="271"/>
  <c r="N108" i="271"/>
  <c r="I108" i="271"/>
  <c r="B108" i="271"/>
  <c r="X107" i="271"/>
  <c r="S107" i="271"/>
  <c r="N107" i="271"/>
  <c r="I107" i="271"/>
  <c r="B107" i="271"/>
  <c r="X106" i="271"/>
  <c r="Z106" i="271" s="1"/>
  <c r="S106" i="271"/>
  <c r="N106" i="271"/>
  <c r="I106" i="271"/>
  <c r="B106" i="271"/>
  <c r="X105" i="271"/>
  <c r="Z105" i="271" s="1"/>
  <c r="S105" i="271"/>
  <c r="N105" i="271"/>
  <c r="I105" i="271"/>
  <c r="B105" i="271"/>
  <c r="X104" i="271"/>
  <c r="S104" i="271"/>
  <c r="N104" i="271"/>
  <c r="I104" i="271"/>
  <c r="B104" i="271"/>
  <c r="X103" i="271"/>
  <c r="Z103" i="271" s="1"/>
  <c r="S103" i="271"/>
  <c r="N103" i="271"/>
  <c r="I103" i="271"/>
  <c r="B103" i="271"/>
  <c r="X102" i="271"/>
  <c r="S102" i="271"/>
  <c r="N102" i="271"/>
  <c r="I102" i="271"/>
  <c r="B102" i="271"/>
  <c r="X101" i="271"/>
  <c r="Z101" i="271" s="1"/>
  <c r="S101" i="271"/>
  <c r="N101" i="271"/>
  <c r="I101" i="271"/>
  <c r="B101" i="271"/>
  <c r="X100" i="271"/>
  <c r="Z100" i="271" s="1"/>
  <c r="S100" i="271"/>
  <c r="N100" i="271"/>
  <c r="I100" i="271"/>
  <c r="B100" i="271"/>
  <c r="X99" i="271"/>
  <c r="S99" i="271"/>
  <c r="N99" i="271"/>
  <c r="I99" i="271"/>
  <c r="B99" i="271"/>
  <c r="X98" i="271"/>
  <c r="S98" i="271"/>
  <c r="N98" i="271"/>
  <c r="I98" i="271"/>
  <c r="B98" i="271"/>
  <c r="X97" i="271"/>
  <c r="Z97" i="271" s="1"/>
  <c r="S97" i="271"/>
  <c r="N97" i="271"/>
  <c r="I97" i="271"/>
  <c r="B97" i="271"/>
  <c r="X96" i="271"/>
  <c r="S96" i="271"/>
  <c r="N96" i="271"/>
  <c r="I96" i="271"/>
  <c r="B96" i="271"/>
  <c r="X95" i="271"/>
  <c r="S95" i="271"/>
  <c r="N95" i="271"/>
  <c r="I95" i="271"/>
  <c r="B95" i="271"/>
  <c r="X94" i="271"/>
  <c r="S94" i="271"/>
  <c r="N94" i="271"/>
  <c r="I94" i="271"/>
  <c r="B94" i="271"/>
  <c r="X93" i="271"/>
  <c r="S93" i="271"/>
  <c r="N93" i="271"/>
  <c r="I93" i="271"/>
  <c r="Z93" i="271" s="1"/>
  <c r="B93" i="271"/>
  <c r="X92" i="271"/>
  <c r="S92" i="271"/>
  <c r="N92" i="271"/>
  <c r="I92" i="271"/>
  <c r="B92" i="271"/>
  <c r="X91" i="271"/>
  <c r="S91" i="271"/>
  <c r="N91" i="271"/>
  <c r="I91" i="271"/>
  <c r="B91" i="271"/>
  <c r="X90" i="271"/>
  <c r="Z90" i="271" s="1"/>
  <c r="S90" i="271"/>
  <c r="N90" i="271"/>
  <c r="I90" i="271"/>
  <c r="B90" i="271"/>
  <c r="X89" i="271"/>
  <c r="Z89" i="271" s="1"/>
  <c r="S89" i="271"/>
  <c r="N89" i="271"/>
  <c r="I89" i="271"/>
  <c r="B89" i="271"/>
  <c r="X88" i="271"/>
  <c r="S88" i="271"/>
  <c r="N88" i="271"/>
  <c r="I88" i="271"/>
  <c r="B88" i="271"/>
  <c r="X87" i="271"/>
  <c r="Z87" i="271" s="1"/>
  <c r="S87" i="271"/>
  <c r="N87" i="271"/>
  <c r="I87" i="271"/>
  <c r="B87" i="271"/>
  <c r="X86" i="271"/>
  <c r="S86" i="271"/>
  <c r="N86" i="271"/>
  <c r="I86" i="271"/>
  <c r="B86" i="271"/>
  <c r="X85" i="271"/>
  <c r="Z85" i="271" s="1"/>
  <c r="S85" i="271"/>
  <c r="N85" i="271"/>
  <c r="I85" i="271"/>
  <c r="B85" i="271"/>
  <c r="X84" i="271"/>
  <c r="S84" i="271"/>
  <c r="N84" i="271"/>
  <c r="I84" i="271"/>
  <c r="B84" i="271"/>
  <c r="X83" i="271"/>
  <c r="S83" i="271"/>
  <c r="N83" i="271"/>
  <c r="I83" i="271"/>
  <c r="B83" i="271"/>
  <c r="X82" i="271"/>
  <c r="S82" i="271"/>
  <c r="N82" i="271"/>
  <c r="I82" i="271"/>
  <c r="B82" i="271"/>
  <c r="X81" i="271"/>
  <c r="S81" i="271"/>
  <c r="N81" i="271"/>
  <c r="I81" i="271"/>
  <c r="B81" i="271"/>
  <c r="X80" i="271"/>
  <c r="Z80" i="271" s="1"/>
  <c r="S80" i="271"/>
  <c r="N80" i="271"/>
  <c r="I80" i="271"/>
  <c r="B80" i="271"/>
  <c r="X79" i="271"/>
  <c r="S79" i="271"/>
  <c r="N79" i="271"/>
  <c r="I79" i="271"/>
  <c r="B79" i="271"/>
  <c r="X78" i="271"/>
  <c r="S78" i="271"/>
  <c r="N78" i="271"/>
  <c r="I78" i="271"/>
  <c r="B78" i="271"/>
  <c r="X77" i="271"/>
  <c r="S77" i="271"/>
  <c r="N77" i="271"/>
  <c r="I77" i="271"/>
  <c r="B77" i="271"/>
  <c r="X76" i="271"/>
  <c r="Z76" i="271" s="1"/>
  <c r="S76" i="271"/>
  <c r="N76" i="271"/>
  <c r="I76" i="271"/>
  <c r="B76" i="271"/>
  <c r="X75" i="271"/>
  <c r="S75" i="271"/>
  <c r="N75" i="271"/>
  <c r="I75" i="271"/>
  <c r="B75" i="271"/>
  <c r="X74" i="271"/>
  <c r="S74" i="271"/>
  <c r="N74" i="271"/>
  <c r="I74" i="271"/>
  <c r="B74" i="271"/>
  <c r="X73" i="271"/>
  <c r="S73" i="271"/>
  <c r="N73" i="271"/>
  <c r="I73" i="271"/>
  <c r="B73" i="271"/>
  <c r="X72" i="271"/>
  <c r="Z72" i="271" s="1"/>
  <c r="S72" i="271"/>
  <c r="N72" i="271"/>
  <c r="I72" i="271"/>
  <c r="B72" i="271"/>
  <c r="X71" i="271"/>
  <c r="S71" i="271"/>
  <c r="N71" i="271"/>
  <c r="I71" i="271"/>
  <c r="B71" i="271"/>
  <c r="X70" i="271"/>
  <c r="S70" i="271"/>
  <c r="N70" i="271"/>
  <c r="I70" i="271"/>
  <c r="B70" i="271"/>
  <c r="X69" i="271"/>
  <c r="S69" i="271"/>
  <c r="N69" i="271"/>
  <c r="I69" i="271"/>
  <c r="B69" i="271"/>
  <c r="X68" i="271"/>
  <c r="Z68" i="271" s="1"/>
  <c r="S68" i="271"/>
  <c r="N68" i="271"/>
  <c r="I68" i="271"/>
  <c r="B68" i="271"/>
  <c r="X67" i="271"/>
  <c r="S67" i="271"/>
  <c r="N67" i="271"/>
  <c r="I67" i="271"/>
  <c r="B67" i="271"/>
  <c r="X66" i="271"/>
  <c r="S66" i="271"/>
  <c r="N66" i="271"/>
  <c r="I66" i="271"/>
  <c r="B66" i="271"/>
  <c r="X65" i="271"/>
  <c r="S65" i="271"/>
  <c r="N65" i="271"/>
  <c r="I65" i="271"/>
  <c r="B65" i="271"/>
  <c r="X64" i="271"/>
  <c r="Z64" i="271" s="1"/>
  <c r="S64" i="271"/>
  <c r="N64" i="271"/>
  <c r="I64" i="271"/>
  <c r="B64" i="271"/>
  <c r="X63" i="271"/>
  <c r="S63" i="271"/>
  <c r="N63" i="271"/>
  <c r="I63" i="271"/>
  <c r="B63" i="271"/>
  <c r="X62" i="271"/>
  <c r="S62" i="271"/>
  <c r="N62" i="271"/>
  <c r="I62" i="271"/>
  <c r="B62" i="271"/>
  <c r="X61" i="271"/>
  <c r="S61" i="271"/>
  <c r="N61" i="271"/>
  <c r="I61" i="271"/>
  <c r="B61" i="271"/>
  <c r="X60" i="271"/>
  <c r="Z60" i="271" s="1"/>
  <c r="S60" i="271"/>
  <c r="N60" i="271"/>
  <c r="I60" i="271"/>
  <c r="B60" i="271"/>
  <c r="X59" i="271"/>
  <c r="S59" i="271"/>
  <c r="N59" i="271"/>
  <c r="I59" i="271"/>
  <c r="B59" i="271"/>
  <c r="X58" i="271"/>
  <c r="S58" i="271"/>
  <c r="N58" i="271"/>
  <c r="I58" i="271"/>
  <c r="B58" i="271"/>
  <c r="X57" i="271"/>
  <c r="S57" i="271"/>
  <c r="N57" i="271"/>
  <c r="I57" i="271"/>
  <c r="B57" i="271"/>
  <c r="X56" i="271"/>
  <c r="Z56" i="271" s="1"/>
  <c r="S56" i="271"/>
  <c r="N56" i="271"/>
  <c r="I56" i="271"/>
  <c r="B56" i="271"/>
  <c r="X55" i="271"/>
  <c r="S55" i="271"/>
  <c r="N55" i="271"/>
  <c r="I55" i="271"/>
  <c r="B55" i="271"/>
  <c r="X54" i="271"/>
  <c r="S54" i="271"/>
  <c r="N54" i="271"/>
  <c r="I54" i="271"/>
  <c r="B54" i="271"/>
  <c r="X53" i="271"/>
  <c r="S53" i="271"/>
  <c r="N53" i="271"/>
  <c r="I53" i="271"/>
  <c r="B53" i="271"/>
  <c r="X52" i="271"/>
  <c r="Z52" i="271" s="1"/>
  <c r="S52" i="271"/>
  <c r="N52" i="271"/>
  <c r="I52" i="271"/>
  <c r="B52" i="271"/>
  <c r="X51" i="271"/>
  <c r="S51" i="271"/>
  <c r="N51" i="271"/>
  <c r="I51" i="271"/>
  <c r="B51" i="271"/>
  <c r="X50" i="271"/>
  <c r="S50" i="271"/>
  <c r="N50" i="271"/>
  <c r="I50" i="271"/>
  <c r="B50" i="271"/>
  <c r="X49" i="271"/>
  <c r="S49" i="271"/>
  <c r="N49" i="271"/>
  <c r="I49" i="271"/>
  <c r="B49" i="271"/>
  <c r="X48" i="271"/>
  <c r="S48" i="271"/>
  <c r="N48" i="271"/>
  <c r="I48" i="271"/>
  <c r="B48" i="271"/>
  <c r="X47" i="271"/>
  <c r="S47" i="271"/>
  <c r="N47" i="271"/>
  <c r="I47" i="271"/>
  <c r="B47" i="271"/>
  <c r="X46" i="271"/>
  <c r="S46" i="271"/>
  <c r="N46" i="271"/>
  <c r="I46" i="271"/>
  <c r="B46" i="271"/>
  <c r="W43" i="271"/>
  <c r="V43" i="271"/>
  <c r="U43" i="271"/>
  <c r="R43" i="271"/>
  <c r="R128" i="271" s="1"/>
  <c r="Q43" i="271"/>
  <c r="P43" i="271"/>
  <c r="M43" i="271"/>
  <c r="L43" i="271"/>
  <c r="K43" i="271"/>
  <c r="H43" i="271"/>
  <c r="G43" i="271"/>
  <c r="G128" i="271" s="1"/>
  <c r="F43" i="271"/>
  <c r="X42" i="271"/>
  <c r="S42" i="271"/>
  <c r="Z42" i="271" s="1"/>
  <c r="N42" i="271"/>
  <c r="I42" i="271"/>
  <c r="B42" i="271"/>
  <c r="Z41" i="271"/>
  <c r="X41" i="271"/>
  <c r="S41" i="271"/>
  <c r="N41" i="271"/>
  <c r="I41" i="271"/>
  <c r="B41" i="271"/>
  <c r="X40" i="271"/>
  <c r="S40" i="271"/>
  <c r="N40" i="271"/>
  <c r="I40" i="271"/>
  <c r="X39" i="271"/>
  <c r="S39" i="271"/>
  <c r="N39" i="271"/>
  <c r="I39" i="271"/>
  <c r="B39" i="271"/>
  <c r="X38" i="271"/>
  <c r="S38" i="271"/>
  <c r="Z38" i="271" s="1"/>
  <c r="N38" i="271"/>
  <c r="I38" i="271"/>
  <c r="B38" i="271"/>
  <c r="X37" i="271"/>
  <c r="S37" i="271"/>
  <c r="N37" i="271"/>
  <c r="I37" i="271"/>
  <c r="Z37" i="271" s="1"/>
  <c r="B37" i="271"/>
  <c r="X36" i="271"/>
  <c r="S36" i="271"/>
  <c r="N36" i="271"/>
  <c r="I36" i="271"/>
  <c r="B36" i="271"/>
  <c r="X35" i="271"/>
  <c r="S35" i="271"/>
  <c r="Z35" i="271" s="1"/>
  <c r="N35" i="271"/>
  <c r="I35" i="271"/>
  <c r="B35" i="271"/>
  <c r="X34" i="271"/>
  <c r="S34" i="271"/>
  <c r="N34" i="271"/>
  <c r="I34" i="271"/>
  <c r="B34" i="271"/>
  <c r="X33" i="271"/>
  <c r="Z33" i="271" s="1"/>
  <c r="S33" i="271"/>
  <c r="N33" i="271"/>
  <c r="I33" i="271"/>
  <c r="B33" i="271"/>
  <c r="X32" i="271"/>
  <c r="S32" i="271"/>
  <c r="N32" i="271"/>
  <c r="I32" i="271"/>
  <c r="B32" i="271"/>
  <c r="Z31" i="271"/>
  <c r="I31" i="271"/>
  <c r="B31" i="271"/>
  <c r="X30" i="271"/>
  <c r="S30" i="271"/>
  <c r="N30" i="271"/>
  <c r="I30" i="271"/>
  <c r="B30" i="271"/>
  <c r="X29" i="271"/>
  <c r="Z29" i="271" s="1"/>
  <c r="S29" i="271"/>
  <c r="N29" i="271"/>
  <c r="I29" i="271"/>
  <c r="B29" i="271"/>
  <c r="X28" i="271"/>
  <c r="S28" i="271"/>
  <c r="N28" i="271"/>
  <c r="I28" i="271"/>
  <c r="B28" i="271"/>
  <c r="X27" i="271"/>
  <c r="S27" i="271"/>
  <c r="N27" i="271"/>
  <c r="I27" i="271"/>
  <c r="B27" i="271"/>
  <c r="X26" i="271"/>
  <c r="S26" i="271"/>
  <c r="N26" i="271"/>
  <c r="I26" i="271"/>
  <c r="B26" i="271"/>
  <c r="X25" i="271"/>
  <c r="Z25" i="271" s="1"/>
  <c r="S25" i="271"/>
  <c r="N25" i="271"/>
  <c r="I25" i="271"/>
  <c r="B25" i="271"/>
  <c r="X24" i="271"/>
  <c r="S24" i="271"/>
  <c r="N24" i="271"/>
  <c r="I24" i="271"/>
  <c r="B24" i="271"/>
  <c r="X23" i="271"/>
  <c r="S23" i="271"/>
  <c r="N23" i="271"/>
  <c r="I23" i="271"/>
  <c r="B23" i="271"/>
  <c r="X22" i="271"/>
  <c r="S22" i="271"/>
  <c r="N22" i="271"/>
  <c r="I22" i="271"/>
  <c r="B22" i="271"/>
  <c r="X21" i="271"/>
  <c r="Z21" i="271" s="1"/>
  <c r="S21" i="271"/>
  <c r="N21" i="271"/>
  <c r="I21" i="271"/>
  <c r="B21" i="271"/>
  <c r="X20" i="271"/>
  <c r="S20" i="271"/>
  <c r="N20" i="271"/>
  <c r="I20" i="271"/>
  <c r="B20" i="271"/>
  <c r="X19" i="271"/>
  <c r="S19" i="271"/>
  <c r="N19" i="271"/>
  <c r="I19" i="271"/>
  <c r="B19" i="271"/>
  <c r="X18" i="271"/>
  <c r="S18" i="271"/>
  <c r="N18" i="271"/>
  <c r="I18" i="271"/>
  <c r="B18" i="271"/>
  <c r="X17" i="271"/>
  <c r="Z17" i="271" s="1"/>
  <c r="S17" i="271"/>
  <c r="N17" i="271"/>
  <c r="I17" i="271"/>
  <c r="B17" i="271"/>
  <c r="X16" i="271"/>
  <c r="S16" i="271"/>
  <c r="N16" i="271"/>
  <c r="I16" i="271"/>
  <c r="B16" i="271"/>
  <c r="X15" i="271"/>
  <c r="S15" i="271"/>
  <c r="N15" i="271"/>
  <c r="I15" i="271"/>
  <c r="B15" i="271"/>
  <c r="X14" i="271"/>
  <c r="S14" i="271"/>
  <c r="N14" i="271"/>
  <c r="I14" i="271"/>
  <c r="B14" i="271"/>
  <c r="X13" i="271"/>
  <c r="Z13" i="271" s="1"/>
  <c r="S13" i="271"/>
  <c r="N13" i="271"/>
  <c r="I13" i="271"/>
  <c r="B13" i="271"/>
  <c r="X12" i="271"/>
  <c r="S12" i="271"/>
  <c r="N12" i="271"/>
  <c r="I12" i="271"/>
  <c r="B12" i="271"/>
  <c r="X11" i="271"/>
  <c r="S11" i="271"/>
  <c r="N11" i="271"/>
  <c r="I11" i="271"/>
  <c r="B11" i="271"/>
  <c r="W127" i="260"/>
  <c r="V127" i="260"/>
  <c r="U127" i="260"/>
  <c r="R127" i="260"/>
  <c r="Q127" i="260"/>
  <c r="P127" i="260"/>
  <c r="M127" i="260"/>
  <c r="L127" i="260"/>
  <c r="K127" i="260"/>
  <c r="H127" i="260"/>
  <c r="G127" i="260"/>
  <c r="F127" i="260"/>
  <c r="X126" i="260"/>
  <c r="S126" i="260"/>
  <c r="N126" i="260"/>
  <c r="I126" i="260"/>
  <c r="B126" i="260"/>
  <c r="X125" i="260"/>
  <c r="S125" i="260"/>
  <c r="N125" i="260"/>
  <c r="I125" i="260"/>
  <c r="Z125" i="260" s="1"/>
  <c r="B125" i="260"/>
  <c r="X124" i="260"/>
  <c r="S124" i="260"/>
  <c r="N124" i="260"/>
  <c r="I124" i="260"/>
  <c r="B124" i="260"/>
  <c r="X123" i="260"/>
  <c r="S123" i="260"/>
  <c r="N123" i="260"/>
  <c r="I123" i="260"/>
  <c r="B123" i="260"/>
  <c r="X122" i="260"/>
  <c r="Z122" i="260" s="1"/>
  <c r="S122" i="260"/>
  <c r="N122" i="260"/>
  <c r="I122" i="260"/>
  <c r="B122" i="260"/>
  <c r="X121" i="260"/>
  <c r="Z121" i="260" s="1"/>
  <c r="S121" i="260"/>
  <c r="N121" i="260"/>
  <c r="I121" i="260"/>
  <c r="B121" i="260"/>
  <c r="X120" i="260"/>
  <c r="S120" i="260"/>
  <c r="N120" i="260"/>
  <c r="I120" i="260"/>
  <c r="B120" i="260"/>
  <c r="X119" i="260"/>
  <c r="Z119" i="260" s="1"/>
  <c r="S119" i="260"/>
  <c r="N119" i="260"/>
  <c r="I119" i="260"/>
  <c r="B119" i="260"/>
  <c r="X118" i="260"/>
  <c r="S118" i="260"/>
  <c r="N118" i="260"/>
  <c r="I118" i="260"/>
  <c r="B118" i="260"/>
  <c r="X117" i="260"/>
  <c r="S117" i="260"/>
  <c r="Z117" i="260" s="1"/>
  <c r="N117" i="260"/>
  <c r="I117" i="260"/>
  <c r="B117" i="260"/>
  <c r="X116" i="260"/>
  <c r="Z116" i="260" s="1"/>
  <c r="S116" i="260"/>
  <c r="N116" i="260"/>
  <c r="I116" i="260"/>
  <c r="B116" i="260"/>
  <c r="X115" i="260"/>
  <c r="S115" i="260"/>
  <c r="N115" i="260"/>
  <c r="I115" i="260"/>
  <c r="B115" i="260"/>
  <c r="X114" i="260"/>
  <c r="S114" i="260"/>
  <c r="N114" i="260"/>
  <c r="I114" i="260"/>
  <c r="B114" i="260"/>
  <c r="X113" i="260"/>
  <c r="Z113" i="260" s="1"/>
  <c r="S113" i="260"/>
  <c r="N113" i="260"/>
  <c r="I113" i="260"/>
  <c r="B113" i="260"/>
  <c r="X112" i="260"/>
  <c r="S112" i="260"/>
  <c r="N112" i="260"/>
  <c r="I112" i="260"/>
  <c r="B112" i="260"/>
  <c r="X111" i="260"/>
  <c r="S111" i="260"/>
  <c r="N111" i="260"/>
  <c r="I111" i="260"/>
  <c r="B111" i="260"/>
  <c r="X110" i="260"/>
  <c r="S110" i="260"/>
  <c r="N110" i="260"/>
  <c r="I110" i="260"/>
  <c r="B110" i="260"/>
  <c r="Z109" i="260"/>
  <c r="X109" i="260"/>
  <c r="S109" i="260"/>
  <c r="N109" i="260"/>
  <c r="I109" i="260"/>
  <c r="B109" i="260"/>
  <c r="X108" i="260"/>
  <c r="S108" i="260"/>
  <c r="N108" i="260"/>
  <c r="I108" i="260"/>
  <c r="B108" i="260"/>
  <c r="X107" i="260"/>
  <c r="S107" i="260"/>
  <c r="N107" i="260"/>
  <c r="I107" i="260"/>
  <c r="B107" i="260"/>
  <c r="X106" i="260"/>
  <c r="Z106" i="260" s="1"/>
  <c r="S106" i="260"/>
  <c r="N106" i="260"/>
  <c r="I106" i="260"/>
  <c r="B106" i="260"/>
  <c r="X105" i="260"/>
  <c r="Z105" i="260" s="1"/>
  <c r="S105" i="260"/>
  <c r="N105" i="260"/>
  <c r="I105" i="260"/>
  <c r="B105" i="260"/>
  <c r="X104" i="260"/>
  <c r="S104" i="260"/>
  <c r="N104" i="260"/>
  <c r="I104" i="260"/>
  <c r="B104" i="260"/>
  <c r="X103" i="260"/>
  <c r="Z103" i="260" s="1"/>
  <c r="S103" i="260"/>
  <c r="N103" i="260"/>
  <c r="I103" i="260"/>
  <c r="B103" i="260"/>
  <c r="X102" i="260"/>
  <c r="S102" i="260"/>
  <c r="N102" i="260"/>
  <c r="I102" i="260"/>
  <c r="B102" i="260"/>
  <c r="X101" i="260"/>
  <c r="Z101" i="260" s="1"/>
  <c r="S101" i="260"/>
  <c r="N101" i="260"/>
  <c r="I101" i="260"/>
  <c r="B101" i="260"/>
  <c r="X100" i="260"/>
  <c r="Z100" i="260" s="1"/>
  <c r="S100" i="260"/>
  <c r="N100" i="260"/>
  <c r="I100" i="260"/>
  <c r="B100" i="260"/>
  <c r="X99" i="260"/>
  <c r="S99" i="260"/>
  <c r="N99" i="260"/>
  <c r="I99" i="260"/>
  <c r="B99" i="260"/>
  <c r="X98" i="260"/>
  <c r="S98" i="260"/>
  <c r="N98" i="260"/>
  <c r="I98" i="260"/>
  <c r="B98" i="260"/>
  <c r="X97" i="260"/>
  <c r="Z97" i="260" s="1"/>
  <c r="S97" i="260"/>
  <c r="N97" i="260"/>
  <c r="I97" i="260"/>
  <c r="B97" i="260"/>
  <c r="X96" i="260"/>
  <c r="S96" i="260"/>
  <c r="N96" i="260"/>
  <c r="I96" i="260"/>
  <c r="B96" i="260"/>
  <c r="X95" i="260"/>
  <c r="S95" i="260"/>
  <c r="N95" i="260"/>
  <c r="I95" i="260"/>
  <c r="B95" i="260"/>
  <c r="X94" i="260"/>
  <c r="S94" i="260"/>
  <c r="N94" i="260"/>
  <c r="I94" i="260"/>
  <c r="B94" i="260"/>
  <c r="X93" i="260"/>
  <c r="S93" i="260"/>
  <c r="N93" i="260"/>
  <c r="I93" i="260"/>
  <c r="Z93" i="260" s="1"/>
  <c r="B93" i="260"/>
  <c r="X92" i="260"/>
  <c r="S92" i="260"/>
  <c r="N92" i="260"/>
  <c r="I92" i="260"/>
  <c r="B92" i="260"/>
  <c r="X91" i="260"/>
  <c r="S91" i="260"/>
  <c r="N91" i="260"/>
  <c r="I91" i="260"/>
  <c r="B91" i="260"/>
  <c r="X90" i="260"/>
  <c r="Z90" i="260" s="1"/>
  <c r="S90" i="260"/>
  <c r="N90" i="260"/>
  <c r="I90" i="260"/>
  <c r="B90" i="260"/>
  <c r="X89" i="260"/>
  <c r="Z89" i="260" s="1"/>
  <c r="S89" i="260"/>
  <c r="N89" i="260"/>
  <c r="I89" i="260"/>
  <c r="B89" i="260"/>
  <c r="X88" i="260"/>
  <c r="S88" i="260"/>
  <c r="N88" i="260"/>
  <c r="I88" i="260"/>
  <c r="B88" i="260"/>
  <c r="X87" i="260"/>
  <c r="Z87" i="260" s="1"/>
  <c r="S87" i="260"/>
  <c r="N87" i="260"/>
  <c r="I87" i="260"/>
  <c r="B87" i="260"/>
  <c r="X86" i="260"/>
  <c r="S86" i="260"/>
  <c r="N86" i="260"/>
  <c r="I86" i="260"/>
  <c r="B86" i="260"/>
  <c r="X85" i="260"/>
  <c r="S85" i="260"/>
  <c r="Z85" i="260" s="1"/>
  <c r="N85" i="260"/>
  <c r="I85" i="260"/>
  <c r="B85" i="260"/>
  <c r="X84" i="260"/>
  <c r="Z84" i="260" s="1"/>
  <c r="S84" i="260"/>
  <c r="N84" i="260"/>
  <c r="I84" i="260"/>
  <c r="B84" i="260"/>
  <c r="X83" i="260"/>
  <c r="S83" i="260"/>
  <c r="N83" i="260"/>
  <c r="I83" i="260"/>
  <c r="B83" i="260"/>
  <c r="X82" i="260"/>
  <c r="S82" i="260"/>
  <c r="N82" i="260"/>
  <c r="I82" i="260"/>
  <c r="B82" i="260"/>
  <c r="X81" i="260"/>
  <c r="Z81" i="260" s="1"/>
  <c r="S81" i="260"/>
  <c r="N81" i="260"/>
  <c r="I81" i="260"/>
  <c r="B81" i="260"/>
  <c r="X80" i="260"/>
  <c r="S80" i="260"/>
  <c r="N80" i="260"/>
  <c r="I80" i="260"/>
  <c r="B80" i="260"/>
  <c r="X79" i="260"/>
  <c r="S79" i="260"/>
  <c r="N79" i="260"/>
  <c r="I79" i="260"/>
  <c r="B79" i="260"/>
  <c r="X78" i="260"/>
  <c r="S78" i="260"/>
  <c r="N78" i="260"/>
  <c r="I78" i="260"/>
  <c r="B78" i="260"/>
  <c r="Z77" i="260"/>
  <c r="X77" i="260"/>
  <c r="S77" i="260"/>
  <c r="N77" i="260"/>
  <c r="I77" i="260"/>
  <c r="B77" i="260"/>
  <c r="X76" i="260"/>
  <c r="S76" i="260"/>
  <c r="N76" i="260"/>
  <c r="I76" i="260"/>
  <c r="B76" i="260"/>
  <c r="X75" i="260"/>
  <c r="S75" i="260"/>
  <c r="N75" i="260"/>
  <c r="I75" i="260"/>
  <c r="B75" i="260"/>
  <c r="X74" i="260"/>
  <c r="Z74" i="260" s="1"/>
  <c r="S74" i="260"/>
  <c r="N74" i="260"/>
  <c r="I74" i="260"/>
  <c r="B74" i="260"/>
  <c r="X73" i="260"/>
  <c r="S73" i="260"/>
  <c r="N73" i="260"/>
  <c r="Z73" i="260" s="1"/>
  <c r="I73" i="260"/>
  <c r="B73" i="260"/>
  <c r="X72" i="260"/>
  <c r="S72" i="260"/>
  <c r="N72" i="260"/>
  <c r="I72" i="260"/>
  <c r="B72" i="260"/>
  <c r="X71" i="260"/>
  <c r="Z71" i="260" s="1"/>
  <c r="S71" i="260"/>
  <c r="N71" i="260"/>
  <c r="I71" i="260"/>
  <c r="B71" i="260"/>
  <c r="X70" i="260"/>
  <c r="S70" i="260"/>
  <c r="N70" i="260"/>
  <c r="I70" i="260"/>
  <c r="B70" i="260"/>
  <c r="X69" i="260"/>
  <c r="Z69" i="260" s="1"/>
  <c r="S69" i="260"/>
  <c r="N69" i="260"/>
  <c r="I69" i="260"/>
  <c r="B69" i="260"/>
  <c r="X68" i="260"/>
  <c r="Z68" i="260" s="1"/>
  <c r="S68" i="260"/>
  <c r="N68" i="260"/>
  <c r="I68" i="260"/>
  <c r="B68" i="260"/>
  <c r="X67" i="260"/>
  <c r="S67" i="260"/>
  <c r="N67" i="260"/>
  <c r="I67" i="260"/>
  <c r="B67" i="260"/>
  <c r="X66" i="260"/>
  <c r="S66" i="260"/>
  <c r="N66" i="260"/>
  <c r="I66" i="260"/>
  <c r="B66" i="260"/>
  <c r="X65" i="260"/>
  <c r="Z65" i="260" s="1"/>
  <c r="S65" i="260"/>
  <c r="N65" i="260"/>
  <c r="I65" i="260"/>
  <c r="B65" i="260"/>
  <c r="X64" i="260"/>
  <c r="S64" i="260"/>
  <c r="N64" i="260"/>
  <c r="I64" i="260"/>
  <c r="B64" i="260"/>
  <c r="X63" i="260"/>
  <c r="S63" i="260"/>
  <c r="N63" i="260"/>
  <c r="I63" i="260"/>
  <c r="B63" i="260"/>
  <c r="X62" i="260"/>
  <c r="S62" i="260"/>
  <c r="N62" i="260"/>
  <c r="I62" i="260"/>
  <c r="B62" i="260"/>
  <c r="X61" i="260"/>
  <c r="S61" i="260"/>
  <c r="N61" i="260"/>
  <c r="I61" i="260"/>
  <c r="B61" i="260"/>
  <c r="X60" i="260"/>
  <c r="S60" i="260"/>
  <c r="N60" i="260"/>
  <c r="I60" i="260"/>
  <c r="B60" i="260"/>
  <c r="X59" i="260"/>
  <c r="S59" i="260"/>
  <c r="N59" i="260"/>
  <c r="I59" i="260"/>
  <c r="B59" i="260"/>
  <c r="X58" i="260"/>
  <c r="S58" i="260"/>
  <c r="N58" i="260"/>
  <c r="I58" i="260"/>
  <c r="B58" i="260"/>
  <c r="Z57" i="260"/>
  <c r="X57" i="260"/>
  <c r="S57" i="260"/>
  <c r="N57" i="260"/>
  <c r="I57" i="260"/>
  <c r="B57" i="260"/>
  <c r="X56" i="260"/>
  <c r="S56" i="260"/>
  <c r="N56" i="260"/>
  <c r="I56" i="260"/>
  <c r="B56" i="260"/>
  <c r="X55" i="260"/>
  <c r="S55" i="260"/>
  <c r="N55" i="260"/>
  <c r="I55" i="260"/>
  <c r="B55" i="260"/>
  <c r="X54" i="260"/>
  <c r="Z54" i="260" s="1"/>
  <c r="S54" i="260"/>
  <c r="N54" i="260"/>
  <c r="I54" i="260"/>
  <c r="B54" i="260"/>
  <c r="X53" i="260"/>
  <c r="S53" i="260"/>
  <c r="N53" i="260"/>
  <c r="Z53" i="260" s="1"/>
  <c r="I53" i="260"/>
  <c r="B53" i="260"/>
  <c r="X52" i="260"/>
  <c r="S52" i="260"/>
  <c r="N52" i="260"/>
  <c r="I52" i="260"/>
  <c r="B52" i="260"/>
  <c r="X51" i="260"/>
  <c r="Z51" i="260" s="1"/>
  <c r="S51" i="260"/>
  <c r="N51" i="260"/>
  <c r="I51" i="260"/>
  <c r="B51" i="260"/>
  <c r="X50" i="260"/>
  <c r="S50" i="260"/>
  <c r="N50" i="260"/>
  <c r="I50" i="260"/>
  <c r="B50" i="260"/>
  <c r="X49" i="260"/>
  <c r="Z49" i="260" s="1"/>
  <c r="S49" i="260"/>
  <c r="N49" i="260"/>
  <c r="I49" i="260"/>
  <c r="B49" i="260"/>
  <c r="X48" i="260"/>
  <c r="Z48" i="260" s="1"/>
  <c r="S48" i="260"/>
  <c r="N48" i="260"/>
  <c r="I48" i="260"/>
  <c r="B48" i="260"/>
  <c r="X47" i="260"/>
  <c r="S47" i="260"/>
  <c r="N47" i="260"/>
  <c r="I47" i="260"/>
  <c r="B47" i="260"/>
  <c r="X46" i="260"/>
  <c r="S46" i="260"/>
  <c r="N46" i="260"/>
  <c r="I46" i="260"/>
  <c r="B46" i="260"/>
  <c r="W43" i="260"/>
  <c r="W128" i="260" s="1"/>
  <c r="V43" i="260"/>
  <c r="V128" i="260" s="1"/>
  <c r="U43" i="260"/>
  <c r="R43" i="260"/>
  <c r="Q43" i="260"/>
  <c r="Q128" i="260" s="1"/>
  <c r="P43" i="260"/>
  <c r="M43" i="260"/>
  <c r="M128" i="260" s="1"/>
  <c r="L43" i="260"/>
  <c r="L128" i="260" s="1"/>
  <c r="K43" i="260"/>
  <c r="H43" i="260"/>
  <c r="H128" i="260" s="1"/>
  <c r="G43" i="260"/>
  <c r="G128" i="260" s="1"/>
  <c r="F43" i="260"/>
  <c r="X42" i="260"/>
  <c r="S42" i="260"/>
  <c r="Z42" i="260" s="1"/>
  <c r="N42" i="260"/>
  <c r="I42" i="260"/>
  <c r="B42" i="260"/>
  <c r="X41" i="260"/>
  <c r="Z41" i="260" s="1"/>
  <c r="S41" i="260"/>
  <c r="N41" i="260"/>
  <c r="I41" i="260"/>
  <c r="B41" i="260"/>
  <c r="X40" i="260"/>
  <c r="S40" i="260"/>
  <c r="N40" i="260"/>
  <c r="I40" i="260"/>
  <c r="X39" i="260"/>
  <c r="Z39" i="260" s="1"/>
  <c r="S39" i="260"/>
  <c r="N39" i="260"/>
  <c r="I39" i="260"/>
  <c r="B39" i="260"/>
  <c r="X38" i="260"/>
  <c r="S38" i="260"/>
  <c r="Z38" i="260" s="1"/>
  <c r="N38" i="260"/>
  <c r="I38" i="260"/>
  <c r="B38" i="260"/>
  <c r="X37" i="260"/>
  <c r="Z37" i="260" s="1"/>
  <c r="S37" i="260"/>
  <c r="N37" i="260"/>
  <c r="I37" i="260"/>
  <c r="B37" i="260"/>
  <c r="X36" i="260"/>
  <c r="S36" i="260"/>
  <c r="N36" i="260"/>
  <c r="I36" i="260"/>
  <c r="B36" i="260"/>
  <c r="X35" i="260"/>
  <c r="Z35" i="260" s="1"/>
  <c r="S35" i="260"/>
  <c r="N35" i="260"/>
  <c r="I35" i="260"/>
  <c r="B35" i="260"/>
  <c r="X34" i="260"/>
  <c r="S34" i="260"/>
  <c r="N34" i="260"/>
  <c r="I34" i="260"/>
  <c r="B34" i="260"/>
  <c r="X33" i="260"/>
  <c r="S33" i="260"/>
  <c r="N33" i="260"/>
  <c r="I33" i="260"/>
  <c r="B33" i="260"/>
  <c r="X32" i="260"/>
  <c r="S32" i="260"/>
  <c r="N32" i="260"/>
  <c r="I32" i="260"/>
  <c r="B32" i="260"/>
  <c r="X31" i="260"/>
  <c r="Z31" i="260" s="1"/>
  <c r="S31" i="260"/>
  <c r="N31" i="260"/>
  <c r="I31" i="260"/>
  <c r="B31" i="260"/>
  <c r="X30" i="260"/>
  <c r="S30" i="260"/>
  <c r="N30" i="260"/>
  <c r="I30" i="260"/>
  <c r="B30" i="260"/>
  <c r="X29" i="260"/>
  <c r="S29" i="260"/>
  <c r="N29" i="260"/>
  <c r="I29" i="260"/>
  <c r="B29" i="260"/>
  <c r="X28" i="260"/>
  <c r="S28" i="260"/>
  <c r="Z28" i="260" s="1"/>
  <c r="N28" i="260"/>
  <c r="I28" i="260"/>
  <c r="B28" i="260"/>
  <c r="Z27" i="260"/>
  <c r="X27" i="260"/>
  <c r="S27" i="260"/>
  <c r="N27" i="260"/>
  <c r="I27" i="260"/>
  <c r="B27" i="260"/>
  <c r="X26" i="260"/>
  <c r="S26" i="260"/>
  <c r="N26" i="260"/>
  <c r="I26" i="260"/>
  <c r="B26" i="260"/>
  <c r="X25" i="260"/>
  <c r="S25" i="260"/>
  <c r="N25" i="260"/>
  <c r="I25" i="260"/>
  <c r="B25" i="260"/>
  <c r="X24" i="260"/>
  <c r="S24" i="260"/>
  <c r="N24" i="260"/>
  <c r="I24" i="260"/>
  <c r="B24" i="260"/>
  <c r="X23" i="260"/>
  <c r="S23" i="260"/>
  <c r="N23" i="260"/>
  <c r="Z23" i="260" s="1"/>
  <c r="I23" i="260"/>
  <c r="B23" i="260"/>
  <c r="X22" i="260"/>
  <c r="S22" i="260"/>
  <c r="Z22" i="260" s="1"/>
  <c r="N22" i="260"/>
  <c r="I22" i="260"/>
  <c r="B22" i="260"/>
  <c r="X21" i="260"/>
  <c r="Z21" i="260" s="1"/>
  <c r="S21" i="260"/>
  <c r="N21" i="260"/>
  <c r="I21" i="260"/>
  <c r="B21" i="260"/>
  <c r="X20" i="260"/>
  <c r="S20" i="260"/>
  <c r="N20" i="260"/>
  <c r="I20" i="260"/>
  <c r="B20" i="260"/>
  <c r="X19" i="260"/>
  <c r="Z19" i="260" s="1"/>
  <c r="S19" i="260"/>
  <c r="N19" i="260"/>
  <c r="I19" i="260"/>
  <c r="B19" i="260"/>
  <c r="X18" i="260"/>
  <c r="S18" i="260"/>
  <c r="N18" i="260"/>
  <c r="I18" i="260"/>
  <c r="B18" i="260"/>
  <c r="X17" i="260"/>
  <c r="S17" i="260"/>
  <c r="N17" i="260"/>
  <c r="I17" i="260"/>
  <c r="B17" i="260"/>
  <c r="X16" i="260"/>
  <c r="S16" i="260"/>
  <c r="N16" i="260"/>
  <c r="I16" i="260"/>
  <c r="B16" i="260"/>
  <c r="X15" i="260"/>
  <c r="Z15" i="260" s="1"/>
  <c r="S15" i="260"/>
  <c r="N15" i="260"/>
  <c r="I15" i="260"/>
  <c r="B15" i="260"/>
  <c r="X14" i="260"/>
  <c r="S14" i="260"/>
  <c r="N14" i="260"/>
  <c r="I14" i="260"/>
  <c r="B14" i="260"/>
  <c r="X13" i="260"/>
  <c r="S13" i="260"/>
  <c r="N13" i="260"/>
  <c r="I13" i="260"/>
  <c r="B13" i="260"/>
  <c r="X12" i="260"/>
  <c r="S12" i="260"/>
  <c r="Z12" i="260" s="1"/>
  <c r="N12" i="260"/>
  <c r="I12" i="260"/>
  <c r="B12" i="260"/>
  <c r="X11" i="260"/>
  <c r="S11" i="260"/>
  <c r="N11" i="260"/>
  <c r="I11" i="260"/>
  <c r="Z11" i="260" s="1"/>
  <c r="B11" i="260"/>
  <c r="Z26" i="260" l="1"/>
  <c r="Z32" i="260"/>
  <c r="Z61" i="260"/>
  <c r="Z62" i="260"/>
  <c r="Z88" i="260"/>
  <c r="Z91" i="260"/>
  <c r="Z94" i="260"/>
  <c r="Z120" i="260"/>
  <c r="Z123" i="260"/>
  <c r="Z126" i="260"/>
  <c r="Z14" i="271"/>
  <c r="Z22" i="271"/>
  <c r="Z30" i="271"/>
  <c r="Z32" i="271"/>
  <c r="Z53" i="271"/>
  <c r="Z69" i="271"/>
  <c r="Z77" i="271"/>
  <c r="Z91" i="271"/>
  <c r="Z94" i="271"/>
  <c r="Z111" i="271"/>
  <c r="Z114" i="271"/>
  <c r="S43" i="260"/>
  <c r="Z14" i="260"/>
  <c r="Z20" i="260"/>
  <c r="Z29" i="260"/>
  <c r="Z40" i="260"/>
  <c r="Z56" i="260"/>
  <c r="Z59" i="260"/>
  <c r="Z76" i="260"/>
  <c r="Z79" i="260"/>
  <c r="Z82" i="260"/>
  <c r="Z108" i="260"/>
  <c r="Z111" i="260"/>
  <c r="Z114" i="260"/>
  <c r="Z19" i="271"/>
  <c r="Z27" i="271"/>
  <c r="Z40" i="271"/>
  <c r="Z50" i="271"/>
  <c r="Z58" i="271"/>
  <c r="Z74" i="271"/>
  <c r="Z82" i="271"/>
  <c r="Z108" i="271"/>
  <c r="Z17" i="260"/>
  <c r="Z34" i="260"/>
  <c r="I127" i="260"/>
  <c r="Z47" i="260"/>
  <c r="Z50" i="260"/>
  <c r="Z64" i="260"/>
  <c r="Z67" i="260"/>
  <c r="Z70" i="260"/>
  <c r="Z96" i="260"/>
  <c r="Z99" i="260"/>
  <c r="Z102" i="260"/>
  <c r="S43" i="271"/>
  <c r="Z16" i="271"/>
  <c r="Z24" i="271"/>
  <c r="Z34" i="271"/>
  <c r="Z47" i="271"/>
  <c r="Z55" i="271"/>
  <c r="Z63" i="271"/>
  <c r="Z79" i="271"/>
  <c r="Z81" i="271"/>
  <c r="Z116" i="271"/>
  <c r="Z119" i="271"/>
  <c r="Z122" i="271"/>
  <c r="P128" i="260"/>
  <c r="N127" i="260"/>
  <c r="Z16" i="260"/>
  <c r="Z25" i="260"/>
  <c r="S127" i="260"/>
  <c r="Z52" i="260"/>
  <c r="Z55" i="260"/>
  <c r="Z58" i="260"/>
  <c r="Z72" i="260"/>
  <c r="Z75" i="260"/>
  <c r="Z78" i="260"/>
  <c r="Z104" i="260"/>
  <c r="Z107" i="260"/>
  <c r="Z110" i="260"/>
  <c r="Z18" i="271"/>
  <c r="Z26" i="271"/>
  <c r="Z39" i="271"/>
  <c r="Z49" i="271"/>
  <c r="Z57" i="271"/>
  <c r="Z73" i="271"/>
  <c r="Z104" i="271"/>
  <c r="Z107" i="271"/>
  <c r="Z109" i="271"/>
  <c r="Z124" i="271"/>
  <c r="I43" i="260"/>
  <c r="I128" i="260" s="1"/>
  <c r="Z30" i="260"/>
  <c r="Z36" i="260"/>
  <c r="X127" i="260"/>
  <c r="Z63" i="260"/>
  <c r="Z66" i="260"/>
  <c r="Z92" i="260"/>
  <c r="Z95" i="260"/>
  <c r="Z98" i="260"/>
  <c r="Z124" i="260"/>
  <c r="Z15" i="271"/>
  <c r="Z23" i="271"/>
  <c r="Z36" i="271"/>
  <c r="Z62" i="271"/>
  <c r="Z70" i="271"/>
  <c r="Z78" i="271"/>
  <c r="Z92" i="271"/>
  <c r="Z95" i="271"/>
  <c r="Z98" i="271"/>
  <c r="Z112" i="271"/>
  <c r="Z115" i="271"/>
  <c r="Z118" i="271"/>
  <c r="X43" i="260"/>
  <c r="X128" i="260" s="1"/>
  <c r="N43" i="260"/>
  <c r="N128" i="260" s="1"/>
  <c r="Z18" i="260"/>
  <c r="Z24" i="260"/>
  <c r="Z33" i="260"/>
  <c r="Z60" i="260"/>
  <c r="Z80" i="260"/>
  <c r="Z83" i="260"/>
  <c r="Z86" i="260"/>
  <c r="Z112" i="260"/>
  <c r="Z115" i="260"/>
  <c r="Z118" i="260"/>
  <c r="Z20" i="271"/>
  <c r="Z28" i="271"/>
  <c r="Z51" i="271"/>
  <c r="Z59" i="271"/>
  <c r="Z67" i="271"/>
  <c r="Z75" i="271"/>
  <c r="Z83" i="271"/>
  <c r="Z86" i="271"/>
  <c r="H128" i="271"/>
  <c r="Z66" i="271"/>
  <c r="Z102" i="271"/>
  <c r="Z61" i="271"/>
  <c r="Z84" i="271"/>
  <c r="N127" i="271"/>
  <c r="Z54" i="271"/>
  <c r="Z48" i="271"/>
  <c r="V128" i="271"/>
  <c r="Z128" i="279"/>
  <c r="Z11" i="271"/>
  <c r="I43" i="271"/>
  <c r="U128" i="260"/>
  <c r="R128" i="260"/>
  <c r="K128" i="260"/>
  <c r="F128" i="260"/>
  <c r="Z110" i="271"/>
  <c r="Z99" i="271"/>
  <c r="Z96" i="271"/>
  <c r="Z88" i="271"/>
  <c r="Z71" i="271"/>
  <c r="S127" i="271"/>
  <c r="S128" i="271" s="1"/>
  <c r="Z65" i="271"/>
  <c r="W128" i="271"/>
  <c r="X127" i="271"/>
  <c r="M128" i="271"/>
  <c r="L128" i="271"/>
  <c r="I127" i="271"/>
  <c r="I128" i="271" s="1"/>
  <c r="U128" i="271"/>
  <c r="Q128" i="271"/>
  <c r="P128" i="271"/>
  <c r="K128" i="271"/>
  <c r="F128" i="271"/>
  <c r="N43" i="271"/>
  <c r="Z12" i="271"/>
  <c r="Z46" i="271"/>
  <c r="X43" i="271"/>
  <c r="Z43" i="260"/>
  <c r="Z13" i="260"/>
  <c r="Z46" i="260"/>
  <c r="AA71" i="117"/>
  <c r="S128" i="260" l="1"/>
  <c r="Z127" i="260"/>
  <c r="N128" i="271"/>
  <c r="Z43" i="271"/>
  <c r="Z128" i="260"/>
  <c r="Z127" i="271"/>
  <c r="Z128" i="271" s="1"/>
  <c r="X128" i="271"/>
  <c r="AA71" i="71"/>
  <c r="B60" i="43" l="1"/>
  <c r="B40" i="285" l="1"/>
  <c r="B40" i="284" l="1"/>
  <c r="B40" i="283"/>
  <c r="B40" i="282"/>
  <c r="B40" i="281"/>
  <c r="B40" i="280"/>
  <c r="B40" i="279"/>
  <c r="B40" i="271"/>
  <c r="B40" i="260"/>
  <c r="G28" i="2"/>
  <c r="W12" i="2" l="1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30" i="2"/>
  <c r="F31" i="2"/>
  <c r="F32" i="2"/>
  <c r="F33" i="2"/>
  <c r="F34" i="2"/>
  <c r="F35" i="2"/>
  <c r="F36" i="2"/>
  <c r="F37" i="2"/>
  <c r="F38" i="2"/>
  <c r="F39" i="2"/>
  <c r="F40" i="2"/>
  <c r="F41" i="2"/>
  <c r="G42" i="2"/>
  <c r="F42" i="2"/>
  <c r="W11" i="2"/>
  <c r="V11" i="2"/>
  <c r="U11" i="2"/>
  <c r="R11" i="2"/>
  <c r="Q11" i="2"/>
  <c r="P11" i="2"/>
  <c r="M11" i="2"/>
  <c r="L11" i="2"/>
  <c r="K11" i="2"/>
  <c r="G11" i="2"/>
  <c r="H11" i="2"/>
  <c r="F11" i="2"/>
  <c r="I28" i="2" l="1"/>
  <c r="I28" i="78"/>
  <c r="I11" i="78"/>
  <c r="B21" i="20" l="1"/>
  <c r="X60" i="114" l="1"/>
  <c r="S47" i="240"/>
  <c r="S48" i="240"/>
  <c r="S49" i="240"/>
  <c r="S50" i="240"/>
  <c r="S51" i="240"/>
  <c r="S52" i="240"/>
  <c r="S53" i="240"/>
  <c r="S54" i="240"/>
  <c r="S55" i="240"/>
  <c r="S56" i="240"/>
  <c r="S57" i="240"/>
  <c r="S58" i="240"/>
  <c r="S59" i="240"/>
  <c r="S60" i="240"/>
  <c r="S61" i="240"/>
  <c r="S62" i="240"/>
  <c r="S63" i="240"/>
  <c r="S64" i="240"/>
  <c r="S65" i="240"/>
  <c r="S66" i="240"/>
  <c r="S67" i="240"/>
  <c r="S70" i="240"/>
  <c r="S71" i="240"/>
  <c r="S72" i="240"/>
  <c r="S73" i="240"/>
  <c r="S74" i="240"/>
  <c r="S76" i="240"/>
  <c r="S78" i="240"/>
  <c r="S79" i="240"/>
  <c r="S80" i="240"/>
  <c r="S81" i="240"/>
  <c r="S82" i="240"/>
  <c r="S83" i="240"/>
  <c r="S84" i="240"/>
  <c r="S85" i="240"/>
  <c r="S86" i="240"/>
  <c r="S87" i="240"/>
  <c r="S88" i="240"/>
  <c r="S89" i="240"/>
  <c r="S90" i="240"/>
  <c r="S91" i="240"/>
  <c r="S92" i="240"/>
  <c r="S94" i="240"/>
  <c r="S95" i="240"/>
  <c r="S96" i="240"/>
  <c r="S97" i="240"/>
  <c r="S98" i="240"/>
  <c r="S99" i="240"/>
  <c r="S100" i="240"/>
  <c r="S101" i="240"/>
  <c r="S102" i="240"/>
  <c r="S103" i="240"/>
  <c r="S104" i="240"/>
  <c r="S105" i="240"/>
  <c r="S106" i="240"/>
  <c r="S107" i="240"/>
  <c r="S108" i="240"/>
  <c r="S109" i="240"/>
  <c r="S110" i="240"/>
  <c r="S111" i="240"/>
  <c r="S112" i="240"/>
  <c r="S113" i="240"/>
  <c r="S114" i="240"/>
  <c r="S115" i="240"/>
  <c r="S116" i="240"/>
  <c r="S117" i="240"/>
  <c r="S118" i="240"/>
  <c r="W47" i="88"/>
  <c r="W48" i="88"/>
  <c r="W49" i="88"/>
  <c r="W50" i="88"/>
  <c r="W51" i="88"/>
  <c r="W52" i="88"/>
  <c r="W53" i="88"/>
  <c r="W54" i="88"/>
  <c r="W55" i="88"/>
  <c r="W56" i="88"/>
  <c r="W57" i="88"/>
  <c r="W58" i="88"/>
  <c r="W59" i="88"/>
  <c r="W60" i="88"/>
  <c r="W61" i="88"/>
  <c r="W62" i="88"/>
  <c r="W63" i="88"/>
  <c r="W64" i="88"/>
  <c r="W65" i="88"/>
  <c r="W66" i="88"/>
  <c r="W67" i="88"/>
  <c r="W68" i="88"/>
  <c r="W69" i="88"/>
  <c r="W70" i="88"/>
  <c r="W71" i="88"/>
  <c r="W72" i="88"/>
  <c r="W73" i="88"/>
  <c r="W74" i="88"/>
  <c r="W75" i="88"/>
  <c r="W76" i="88"/>
  <c r="W77" i="88"/>
  <c r="W78" i="88"/>
  <c r="W79" i="88"/>
  <c r="W80" i="88"/>
  <c r="W81" i="88"/>
  <c r="W82" i="88"/>
  <c r="W83" i="88"/>
  <c r="W84" i="88"/>
  <c r="W85" i="88"/>
  <c r="W86" i="88"/>
  <c r="W87" i="88"/>
  <c r="W88" i="88"/>
  <c r="W89" i="88"/>
  <c r="W90" i="88"/>
  <c r="W91" i="88"/>
  <c r="W92" i="88"/>
  <c r="W93" i="88"/>
  <c r="W94" i="88"/>
  <c r="W95" i="88"/>
  <c r="W96" i="88"/>
  <c r="W97" i="88"/>
  <c r="W98" i="88"/>
  <c r="W99" i="88"/>
  <c r="W100" i="88"/>
  <c r="W101" i="88"/>
  <c r="W102" i="88"/>
  <c r="W103" i="88"/>
  <c r="W104" i="88"/>
  <c r="W105" i="88"/>
  <c r="W106" i="88"/>
  <c r="W107" i="88"/>
  <c r="W108" i="88"/>
  <c r="W109" i="88"/>
  <c r="W110" i="88"/>
  <c r="W111" i="88"/>
  <c r="W112" i="88"/>
  <c r="W113" i="88"/>
  <c r="W114" i="88"/>
  <c r="W115" i="88"/>
  <c r="W116" i="88"/>
  <c r="W117" i="88"/>
  <c r="W118" i="88"/>
  <c r="V47" i="88"/>
  <c r="V48" i="88"/>
  <c r="V49" i="88"/>
  <c r="V50" i="88"/>
  <c r="V51" i="88"/>
  <c r="V52" i="88"/>
  <c r="V53" i="88"/>
  <c r="V54" i="88"/>
  <c r="V55" i="88"/>
  <c r="V56" i="88"/>
  <c r="V57" i="88"/>
  <c r="V58" i="88"/>
  <c r="V59" i="88"/>
  <c r="V60" i="88"/>
  <c r="V61" i="88"/>
  <c r="V62" i="88"/>
  <c r="V63" i="88"/>
  <c r="V64" i="88"/>
  <c r="V65" i="88"/>
  <c r="V66" i="88"/>
  <c r="V67" i="88"/>
  <c r="V68" i="88"/>
  <c r="V69" i="88"/>
  <c r="V70" i="88"/>
  <c r="V71" i="88"/>
  <c r="V72" i="88"/>
  <c r="V73" i="88"/>
  <c r="V74" i="88"/>
  <c r="V75" i="88"/>
  <c r="V76" i="88"/>
  <c r="V77" i="88"/>
  <c r="V78" i="88"/>
  <c r="V79" i="88"/>
  <c r="V80" i="88"/>
  <c r="V81" i="88"/>
  <c r="V82" i="88"/>
  <c r="V83" i="88"/>
  <c r="V84" i="88"/>
  <c r="V85" i="88"/>
  <c r="V86" i="88"/>
  <c r="V87" i="88"/>
  <c r="V88" i="88"/>
  <c r="V89" i="88"/>
  <c r="V90" i="88"/>
  <c r="V91" i="88"/>
  <c r="V92" i="88"/>
  <c r="V93" i="88"/>
  <c r="V94" i="88"/>
  <c r="V95" i="88"/>
  <c r="V96" i="88"/>
  <c r="V97" i="88"/>
  <c r="V98" i="88"/>
  <c r="V99" i="88"/>
  <c r="V100" i="88"/>
  <c r="V101" i="88"/>
  <c r="V102" i="88"/>
  <c r="V103" i="88"/>
  <c r="V104" i="88"/>
  <c r="V105" i="88"/>
  <c r="V106" i="88"/>
  <c r="V107" i="88"/>
  <c r="V108" i="88"/>
  <c r="V109" i="88"/>
  <c r="V110" i="88"/>
  <c r="V111" i="88"/>
  <c r="V112" i="88"/>
  <c r="V113" i="88"/>
  <c r="V114" i="88"/>
  <c r="V115" i="88"/>
  <c r="V116" i="88"/>
  <c r="V117" i="88"/>
  <c r="V118" i="88"/>
  <c r="U47" i="88"/>
  <c r="U48" i="88"/>
  <c r="U49" i="88"/>
  <c r="U50" i="88"/>
  <c r="U51" i="88"/>
  <c r="U52" i="88"/>
  <c r="U53" i="88"/>
  <c r="U54" i="88"/>
  <c r="U55" i="88"/>
  <c r="U56" i="88"/>
  <c r="U57" i="88"/>
  <c r="U58" i="88"/>
  <c r="U59" i="88"/>
  <c r="U60" i="88"/>
  <c r="U61" i="88"/>
  <c r="U62" i="88"/>
  <c r="U63" i="88"/>
  <c r="U64" i="88"/>
  <c r="U65" i="88"/>
  <c r="U66" i="88"/>
  <c r="U67" i="88"/>
  <c r="U68" i="88"/>
  <c r="U69" i="88"/>
  <c r="U70" i="88"/>
  <c r="U71" i="88"/>
  <c r="U72" i="88"/>
  <c r="U73" i="88"/>
  <c r="U74" i="88"/>
  <c r="U75" i="88"/>
  <c r="U76" i="88"/>
  <c r="U77" i="88"/>
  <c r="U78" i="88"/>
  <c r="U79" i="88"/>
  <c r="U80" i="88"/>
  <c r="U81" i="88"/>
  <c r="U82" i="88"/>
  <c r="U83" i="88"/>
  <c r="U84" i="88"/>
  <c r="U85" i="88"/>
  <c r="U86" i="88"/>
  <c r="U87" i="88"/>
  <c r="U88" i="88"/>
  <c r="U89" i="88"/>
  <c r="U90" i="88"/>
  <c r="U91" i="88"/>
  <c r="U92" i="88"/>
  <c r="U93" i="88"/>
  <c r="U94" i="88"/>
  <c r="U95" i="88"/>
  <c r="U96" i="88"/>
  <c r="U97" i="88"/>
  <c r="U98" i="88"/>
  <c r="U99" i="88"/>
  <c r="U100" i="88"/>
  <c r="U101" i="88"/>
  <c r="U102" i="88"/>
  <c r="U103" i="88"/>
  <c r="U104" i="88"/>
  <c r="U105" i="88"/>
  <c r="U106" i="88"/>
  <c r="U107" i="88"/>
  <c r="U108" i="88"/>
  <c r="U109" i="88"/>
  <c r="U110" i="88"/>
  <c r="U111" i="88"/>
  <c r="U112" i="88"/>
  <c r="U113" i="88"/>
  <c r="U114" i="88"/>
  <c r="U115" i="88"/>
  <c r="U116" i="88"/>
  <c r="U117" i="88"/>
  <c r="U118" i="88"/>
  <c r="R47" i="88"/>
  <c r="R48" i="88"/>
  <c r="R49" i="88"/>
  <c r="R50" i="88"/>
  <c r="R51" i="88"/>
  <c r="R52" i="88"/>
  <c r="R53" i="88"/>
  <c r="R54" i="88"/>
  <c r="R55" i="88"/>
  <c r="R56" i="88"/>
  <c r="R57" i="88"/>
  <c r="R58" i="88"/>
  <c r="R59" i="88"/>
  <c r="R60" i="88"/>
  <c r="R61" i="88"/>
  <c r="R62" i="88"/>
  <c r="R63" i="88"/>
  <c r="R64" i="88"/>
  <c r="R65" i="88"/>
  <c r="R66" i="88"/>
  <c r="R67" i="88"/>
  <c r="R68" i="88"/>
  <c r="R69" i="88"/>
  <c r="R70" i="88"/>
  <c r="R71" i="88"/>
  <c r="R72" i="88"/>
  <c r="R73" i="88"/>
  <c r="R74" i="88"/>
  <c r="R75" i="88"/>
  <c r="R76" i="88"/>
  <c r="R77" i="88"/>
  <c r="R78" i="88"/>
  <c r="R79" i="88"/>
  <c r="R80" i="88"/>
  <c r="R81" i="88"/>
  <c r="R82" i="88"/>
  <c r="R83" i="88"/>
  <c r="R84" i="88"/>
  <c r="R85" i="88"/>
  <c r="R86" i="88"/>
  <c r="R87" i="88"/>
  <c r="R88" i="88"/>
  <c r="R89" i="88"/>
  <c r="R90" i="88"/>
  <c r="R91" i="88"/>
  <c r="R92" i="88"/>
  <c r="R93" i="88"/>
  <c r="R94" i="88"/>
  <c r="R95" i="88"/>
  <c r="R96" i="88"/>
  <c r="R97" i="88"/>
  <c r="R98" i="88"/>
  <c r="R99" i="88"/>
  <c r="R100" i="88"/>
  <c r="R101" i="88"/>
  <c r="R102" i="88"/>
  <c r="R103" i="88"/>
  <c r="R104" i="88"/>
  <c r="R105" i="88"/>
  <c r="R106" i="88"/>
  <c r="R107" i="88"/>
  <c r="R108" i="88"/>
  <c r="R109" i="88"/>
  <c r="R110" i="88"/>
  <c r="R111" i="88"/>
  <c r="R112" i="88"/>
  <c r="R113" i="88"/>
  <c r="R114" i="88"/>
  <c r="R115" i="88"/>
  <c r="R116" i="88"/>
  <c r="R117" i="88"/>
  <c r="R118" i="88"/>
  <c r="Q47" i="88"/>
  <c r="Q48" i="88"/>
  <c r="Q49" i="88"/>
  <c r="Q50" i="88"/>
  <c r="Q51" i="88"/>
  <c r="Q52" i="88"/>
  <c r="Q53" i="88"/>
  <c r="Q54" i="88"/>
  <c r="Q55" i="88"/>
  <c r="Q56" i="88"/>
  <c r="Q57" i="88"/>
  <c r="Q58" i="88"/>
  <c r="Q59" i="88"/>
  <c r="Q60" i="88"/>
  <c r="Q61" i="88"/>
  <c r="Q62" i="88"/>
  <c r="Q63" i="88"/>
  <c r="Q64" i="88"/>
  <c r="Q65" i="88"/>
  <c r="Q66" i="88"/>
  <c r="Q67" i="88"/>
  <c r="Q68" i="88"/>
  <c r="Q69" i="88"/>
  <c r="Q70" i="88"/>
  <c r="Q71" i="88"/>
  <c r="Q72" i="88"/>
  <c r="Q73" i="88"/>
  <c r="Q74" i="88"/>
  <c r="Q75" i="88"/>
  <c r="Q76" i="88"/>
  <c r="Q77" i="88"/>
  <c r="Q78" i="88"/>
  <c r="Q79" i="88"/>
  <c r="Q80" i="88"/>
  <c r="Q81" i="88"/>
  <c r="Q82" i="88"/>
  <c r="Q83" i="88"/>
  <c r="Q84" i="88"/>
  <c r="Q85" i="88"/>
  <c r="Q86" i="88"/>
  <c r="Q87" i="88"/>
  <c r="Q88" i="88"/>
  <c r="Q89" i="88"/>
  <c r="Q90" i="88"/>
  <c r="Q91" i="88"/>
  <c r="Q92" i="88"/>
  <c r="Q93" i="88"/>
  <c r="Q94" i="88"/>
  <c r="Q95" i="88"/>
  <c r="Q96" i="88"/>
  <c r="Q97" i="88"/>
  <c r="Q98" i="88"/>
  <c r="Q99" i="88"/>
  <c r="Q100" i="88"/>
  <c r="Q101" i="88"/>
  <c r="Q102" i="88"/>
  <c r="Q103" i="88"/>
  <c r="Q104" i="88"/>
  <c r="Q105" i="88"/>
  <c r="Q106" i="88"/>
  <c r="Q107" i="88"/>
  <c r="Q108" i="88"/>
  <c r="Q109" i="88"/>
  <c r="Q110" i="88"/>
  <c r="Q111" i="88"/>
  <c r="Q112" i="88"/>
  <c r="Q113" i="88"/>
  <c r="Q114" i="88"/>
  <c r="Q115" i="88"/>
  <c r="Q116" i="88"/>
  <c r="Q117" i="88"/>
  <c r="Q118" i="88"/>
  <c r="P47" i="88"/>
  <c r="P48" i="88"/>
  <c r="P49" i="88"/>
  <c r="P50" i="88"/>
  <c r="P51" i="88"/>
  <c r="P52" i="88"/>
  <c r="P53" i="88"/>
  <c r="P54" i="88"/>
  <c r="P55" i="88"/>
  <c r="P56" i="88"/>
  <c r="P57" i="88"/>
  <c r="P58" i="88"/>
  <c r="P59" i="88"/>
  <c r="P60" i="88"/>
  <c r="P61" i="88"/>
  <c r="P62" i="88"/>
  <c r="P63" i="88"/>
  <c r="P64" i="88"/>
  <c r="P65" i="88"/>
  <c r="P66" i="88"/>
  <c r="P67" i="88"/>
  <c r="P68" i="88"/>
  <c r="P69" i="88"/>
  <c r="P70" i="88"/>
  <c r="P71" i="88"/>
  <c r="P72" i="88"/>
  <c r="P73" i="88"/>
  <c r="P74" i="88"/>
  <c r="P75" i="88"/>
  <c r="P76" i="88"/>
  <c r="P77" i="88"/>
  <c r="P78" i="88"/>
  <c r="P79" i="88"/>
  <c r="P80" i="88"/>
  <c r="P81" i="88"/>
  <c r="P82" i="88"/>
  <c r="P83" i="88"/>
  <c r="P84" i="88"/>
  <c r="P85" i="88"/>
  <c r="P86" i="88"/>
  <c r="P87" i="88"/>
  <c r="P88" i="88"/>
  <c r="P89" i="88"/>
  <c r="P90" i="88"/>
  <c r="P91" i="88"/>
  <c r="P92" i="88"/>
  <c r="P93" i="88"/>
  <c r="P94" i="88"/>
  <c r="P95" i="88"/>
  <c r="P96" i="88"/>
  <c r="P97" i="88"/>
  <c r="P98" i="88"/>
  <c r="P99" i="88"/>
  <c r="P100" i="88"/>
  <c r="P101" i="88"/>
  <c r="P102" i="88"/>
  <c r="P103" i="88"/>
  <c r="P104" i="88"/>
  <c r="P105" i="88"/>
  <c r="P106" i="88"/>
  <c r="P107" i="88"/>
  <c r="P108" i="88"/>
  <c r="P109" i="88"/>
  <c r="P110" i="88"/>
  <c r="P111" i="88"/>
  <c r="P112" i="88"/>
  <c r="P113" i="88"/>
  <c r="P114" i="88"/>
  <c r="P115" i="88"/>
  <c r="P116" i="88"/>
  <c r="P117" i="88"/>
  <c r="P118" i="88"/>
  <c r="M47" i="88"/>
  <c r="M48" i="88"/>
  <c r="M49" i="88"/>
  <c r="M50" i="88"/>
  <c r="M51" i="88"/>
  <c r="M52" i="88"/>
  <c r="M53" i="88"/>
  <c r="M54" i="88"/>
  <c r="M55" i="88"/>
  <c r="M56" i="88"/>
  <c r="M57" i="88"/>
  <c r="M58" i="88"/>
  <c r="M59" i="88"/>
  <c r="M60" i="88"/>
  <c r="M61" i="88"/>
  <c r="M62" i="88"/>
  <c r="M63" i="88"/>
  <c r="M64" i="88"/>
  <c r="M65" i="88"/>
  <c r="M66" i="88"/>
  <c r="M67" i="88"/>
  <c r="M68" i="88"/>
  <c r="M69" i="88"/>
  <c r="M70" i="88"/>
  <c r="M71" i="88"/>
  <c r="M72" i="88"/>
  <c r="M73" i="88"/>
  <c r="M74" i="88"/>
  <c r="M75" i="88"/>
  <c r="M76" i="88"/>
  <c r="M77" i="88"/>
  <c r="M78" i="88"/>
  <c r="M79" i="88"/>
  <c r="M80" i="88"/>
  <c r="M81" i="88"/>
  <c r="M82" i="88"/>
  <c r="M83" i="88"/>
  <c r="M84" i="88"/>
  <c r="M85" i="88"/>
  <c r="M86" i="88"/>
  <c r="M87" i="88"/>
  <c r="M88" i="88"/>
  <c r="M89" i="88"/>
  <c r="M90" i="88"/>
  <c r="M91" i="88"/>
  <c r="M92" i="88"/>
  <c r="M93" i="88"/>
  <c r="M94" i="88"/>
  <c r="M95" i="88"/>
  <c r="M96" i="88"/>
  <c r="M97" i="88"/>
  <c r="M98" i="88"/>
  <c r="M99" i="88"/>
  <c r="M100" i="88"/>
  <c r="M101" i="88"/>
  <c r="M102" i="88"/>
  <c r="M103" i="88"/>
  <c r="M104" i="88"/>
  <c r="M105" i="88"/>
  <c r="M106" i="88"/>
  <c r="M107" i="88"/>
  <c r="M108" i="88"/>
  <c r="M109" i="88"/>
  <c r="M110" i="88"/>
  <c r="M111" i="88"/>
  <c r="M112" i="88"/>
  <c r="M113" i="88"/>
  <c r="M114" i="88"/>
  <c r="M115" i="88"/>
  <c r="M116" i="88"/>
  <c r="M117" i="88"/>
  <c r="M118" i="88"/>
  <c r="L47" i="88"/>
  <c r="L48" i="88"/>
  <c r="L49" i="88"/>
  <c r="L50" i="88"/>
  <c r="L51" i="88"/>
  <c r="L52" i="88"/>
  <c r="L53" i="88"/>
  <c r="L54" i="88"/>
  <c r="L55" i="88"/>
  <c r="L56" i="88"/>
  <c r="L57" i="88"/>
  <c r="L58" i="88"/>
  <c r="L59" i="88"/>
  <c r="L60" i="88"/>
  <c r="L61" i="88"/>
  <c r="L62" i="88"/>
  <c r="L63" i="88"/>
  <c r="L64" i="88"/>
  <c r="L65" i="88"/>
  <c r="L66" i="88"/>
  <c r="L67" i="88"/>
  <c r="L68" i="88"/>
  <c r="L69" i="88"/>
  <c r="L70" i="88"/>
  <c r="L71" i="88"/>
  <c r="L72" i="88"/>
  <c r="L73" i="88"/>
  <c r="L74" i="88"/>
  <c r="L75" i="88"/>
  <c r="L76" i="88"/>
  <c r="L77" i="88"/>
  <c r="L78" i="88"/>
  <c r="L79" i="88"/>
  <c r="L80" i="88"/>
  <c r="L81" i="88"/>
  <c r="L82" i="88"/>
  <c r="L83" i="88"/>
  <c r="L84" i="88"/>
  <c r="L85" i="88"/>
  <c r="L86" i="88"/>
  <c r="L87" i="88"/>
  <c r="L88" i="88"/>
  <c r="L89" i="88"/>
  <c r="L90" i="88"/>
  <c r="L91" i="88"/>
  <c r="L92" i="88"/>
  <c r="L93" i="88"/>
  <c r="L94" i="88"/>
  <c r="L95" i="88"/>
  <c r="L96" i="88"/>
  <c r="L97" i="88"/>
  <c r="L98" i="88"/>
  <c r="L99" i="88"/>
  <c r="L100" i="88"/>
  <c r="L101" i="88"/>
  <c r="L102" i="88"/>
  <c r="L103" i="88"/>
  <c r="L104" i="88"/>
  <c r="L105" i="88"/>
  <c r="L106" i="88"/>
  <c r="L107" i="88"/>
  <c r="L108" i="88"/>
  <c r="L109" i="88"/>
  <c r="L110" i="88"/>
  <c r="L111" i="88"/>
  <c r="L112" i="88"/>
  <c r="L113" i="88"/>
  <c r="L114" i="88"/>
  <c r="L115" i="88"/>
  <c r="L116" i="88"/>
  <c r="L117" i="88"/>
  <c r="L118" i="88"/>
  <c r="K47" i="88"/>
  <c r="K48" i="88"/>
  <c r="K49" i="88"/>
  <c r="K50" i="88"/>
  <c r="K51" i="88"/>
  <c r="K52" i="88"/>
  <c r="K53" i="88"/>
  <c r="K54" i="88"/>
  <c r="K55" i="88"/>
  <c r="K56" i="88"/>
  <c r="K57" i="88"/>
  <c r="K58" i="88"/>
  <c r="K59" i="88"/>
  <c r="K60" i="88"/>
  <c r="K61" i="88"/>
  <c r="K62" i="88"/>
  <c r="K63" i="88"/>
  <c r="K64" i="88"/>
  <c r="K65" i="88"/>
  <c r="K66" i="88"/>
  <c r="K67" i="88"/>
  <c r="K68" i="88"/>
  <c r="K69" i="88"/>
  <c r="K70" i="88"/>
  <c r="K71" i="88"/>
  <c r="K72" i="88"/>
  <c r="K73" i="88"/>
  <c r="K74" i="88"/>
  <c r="K75" i="88"/>
  <c r="K76" i="88"/>
  <c r="K77" i="88"/>
  <c r="K78" i="88"/>
  <c r="K79" i="88"/>
  <c r="K80" i="88"/>
  <c r="K81" i="88"/>
  <c r="K82" i="88"/>
  <c r="K83" i="88"/>
  <c r="K84" i="88"/>
  <c r="K85" i="88"/>
  <c r="K86" i="88"/>
  <c r="K87" i="88"/>
  <c r="K88" i="88"/>
  <c r="K89" i="88"/>
  <c r="K90" i="88"/>
  <c r="K91" i="88"/>
  <c r="K92" i="88"/>
  <c r="K93" i="88"/>
  <c r="K94" i="88"/>
  <c r="K95" i="88"/>
  <c r="K96" i="88"/>
  <c r="K97" i="88"/>
  <c r="K98" i="88"/>
  <c r="K99" i="88"/>
  <c r="K100" i="88"/>
  <c r="K101" i="88"/>
  <c r="K102" i="88"/>
  <c r="K103" i="88"/>
  <c r="K104" i="88"/>
  <c r="K105" i="88"/>
  <c r="K106" i="88"/>
  <c r="K107" i="88"/>
  <c r="K108" i="88"/>
  <c r="K109" i="88"/>
  <c r="K110" i="88"/>
  <c r="K111" i="88"/>
  <c r="K112" i="88"/>
  <c r="K113" i="88"/>
  <c r="K114" i="88"/>
  <c r="K115" i="88"/>
  <c r="K116" i="88"/>
  <c r="K117" i="88"/>
  <c r="K118" i="88"/>
  <c r="H47" i="88"/>
  <c r="H48" i="88"/>
  <c r="H49" i="88"/>
  <c r="H50" i="88"/>
  <c r="H51" i="88"/>
  <c r="H52" i="88"/>
  <c r="H53" i="88"/>
  <c r="H54" i="88"/>
  <c r="H55" i="88"/>
  <c r="H56" i="88"/>
  <c r="H57" i="88"/>
  <c r="H58" i="88"/>
  <c r="H59" i="88"/>
  <c r="H60" i="88"/>
  <c r="H61" i="88"/>
  <c r="H62" i="88"/>
  <c r="H63" i="88"/>
  <c r="H64" i="88"/>
  <c r="H65" i="88"/>
  <c r="H66" i="88"/>
  <c r="H67" i="88"/>
  <c r="H68" i="88"/>
  <c r="H69" i="88"/>
  <c r="H70" i="88"/>
  <c r="H71" i="88"/>
  <c r="H72" i="88"/>
  <c r="H73" i="88"/>
  <c r="H74" i="88"/>
  <c r="H75" i="88"/>
  <c r="H76" i="88"/>
  <c r="H77" i="88"/>
  <c r="H78" i="88"/>
  <c r="H79" i="88"/>
  <c r="H80" i="88"/>
  <c r="H81" i="88"/>
  <c r="H82" i="88"/>
  <c r="H83" i="88"/>
  <c r="H84" i="88"/>
  <c r="H85" i="88"/>
  <c r="H86" i="88"/>
  <c r="H87" i="88"/>
  <c r="H88" i="88"/>
  <c r="H89" i="88"/>
  <c r="H90" i="88"/>
  <c r="H91" i="88"/>
  <c r="H92" i="88"/>
  <c r="H93" i="88"/>
  <c r="H94" i="88"/>
  <c r="H95" i="88"/>
  <c r="H96" i="88"/>
  <c r="H97" i="88"/>
  <c r="H98" i="88"/>
  <c r="H99" i="88"/>
  <c r="H100" i="88"/>
  <c r="H101" i="88"/>
  <c r="H102" i="88"/>
  <c r="H103" i="88"/>
  <c r="H104" i="88"/>
  <c r="H105" i="88"/>
  <c r="H106" i="88"/>
  <c r="H107" i="88"/>
  <c r="H108" i="88"/>
  <c r="H109" i="88"/>
  <c r="H110" i="88"/>
  <c r="H111" i="88"/>
  <c r="H112" i="88"/>
  <c r="H113" i="88"/>
  <c r="H114" i="88"/>
  <c r="H115" i="88"/>
  <c r="H116" i="88"/>
  <c r="H117" i="88"/>
  <c r="H118" i="88"/>
  <c r="G47" i="88"/>
  <c r="G48" i="88"/>
  <c r="G49" i="88"/>
  <c r="G50" i="88"/>
  <c r="G51" i="88"/>
  <c r="G52" i="88"/>
  <c r="G53" i="88"/>
  <c r="G54" i="88"/>
  <c r="G55" i="88"/>
  <c r="G56" i="88"/>
  <c r="G57" i="88"/>
  <c r="G58" i="88"/>
  <c r="G59" i="88"/>
  <c r="G60" i="88"/>
  <c r="G61" i="88"/>
  <c r="G62" i="88"/>
  <c r="G63" i="88"/>
  <c r="G64" i="88"/>
  <c r="G65" i="88"/>
  <c r="G66" i="88"/>
  <c r="G67" i="88"/>
  <c r="G68" i="88"/>
  <c r="G69" i="88"/>
  <c r="G70" i="88"/>
  <c r="G71" i="88"/>
  <c r="G72" i="88"/>
  <c r="G73" i="88"/>
  <c r="G74" i="88"/>
  <c r="G75" i="88"/>
  <c r="G76" i="88"/>
  <c r="G77" i="88"/>
  <c r="G78" i="88"/>
  <c r="G79" i="88"/>
  <c r="G80" i="88"/>
  <c r="G81" i="88"/>
  <c r="G82" i="88"/>
  <c r="G83" i="88"/>
  <c r="G84" i="88"/>
  <c r="G85" i="88"/>
  <c r="G86" i="88"/>
  <c r="G87" i="88"/>
  <c r="G88" i="88"/>
  <c r="G89" i="88"/>
  <c r="G90" i="88"/>
  <c r="G91" i="88"/>
  <c r="G92" i="88"/>
  <c r="G93" i="88"/>
  <c r="G94" i="88"/>
  <c r="G95" i="88"/>
  <c r="G96" i="88"/>
  <c r="G97" i="88"/>
  <c r="G98" i="88"/>
  <c r="G99" i="88"/>
  <c r="G100" i="88"/>
  <c r="G101" i="88"/>
  <c r="G102" i="88"/>
  <c r="G103" i="88"/>
  <c r="G104" i="88"/>
  <c r="G105" i="88"/>
  <c r="G106" i="88"/>
  <c r="G107" i="88"/>
  <c r="G108" i="88"/>
  <c r="G109" i="88"/>
  <c r="G110" i="88"/>
  <c r="G111" i="88"/>
  <c r="G112" i="88"/>
  <c r="G113" i="88"/>
  <c r="G114" i="88"/>
  <c r="G115" i="88"/>
  <c r="G116" i="88"/>
  <c r="G117" i="88"/>
  <c r="G118" i="88"/>
  <c r="F47" i="88"/>
  <c r="F48" i="88"/>
  <c r="F49" i="88"/>
  <c r="F50" i="88"/>
  <c r="F51" i="88"/>
  <c r="F52" i="88"/>
  <c r="F53" i="88"/>
  <c r="F54" i="88"/>
  <c r="F55" i="88"/>
  <c r="F56" i="88"/>
  <c r="F57" i="88"/>
  <c r="F58" i="88"/>
  <c r="F59" i="88"/>
  <c r="F60" i="88"/>
  <c r="F61" i="88"/>
  <c r="F62" i="88"/>
  <c r="F63" i="88"/>
  <c r="F64" i="88"/>
  <c r="F65" i="88"/>
  <c r="F66" i="88"/>
  <c r="F67" i="88"/>
  <c r="F68" i="88"/>
  <c r="F69" i="88"/>
  <c r="F70" i="88"/>
  <c r="F71" i="88"/>
  <c r="F72" i="88"/>
  <c r="F73" i="88"/>
  <c r="F74" i="88"/>
  <c r="F75" i="88"/>
  <c r="F76" i="88"/>
  <c r="F77" i="88"/>
  <c r="F78" i="88"/>
  <c r="F79" i="88"/>
  <c r="F80" i="88"/>
  <c r="F81" i="88"/>
  <c r="F82" i="88"/>
  <c r="F83" i="88"/>
  <c r="F84" i="88"/>
  <c r="F85" i="88"/>
  <c r="F86" i="88"/>
  <c r="F87" i="88"/>
  <c r="F88" i="88"/>
  <c r="F89" i="88"/>
  <c r="F90" i="88"/>
  <c r="F91" i="88"/>
  <c r="F92" i="88"/>
  <c r="F93" i="88"/>
  <c r="F94" i="88"/>
  <c r="F95" i="88"/>
  <c r="F96" i="88"/>
  <c r="F97" i="88"/>
  <c r="F98" i="88"/>
  <c r="F99" i="88"/>
  <c r="F100" i="88"/>
  <c r="F101" i="88"/>
  <c r="F102" i="88"/>
  <c r="F103" i="88"/>
  <c r="F104" i="88"/>
  <c r="F105" i="88"/>
  <c r="F106" i="88"/>
  <c r="F107" i="88"/>
  <c r="F108" i="88"/>
  <c r="F109" i="88"/>
  <c r="F110" i="88"/>
  <c r="F111" i="88"/>
  <c r="F112" i="88"/>
  <c r="F113" i="88"/>
  <c r="F114" i="88"/>
  <c r="F115" i="88"/>
  <c r="F116" i="88"/>
  <c r="F117" i="88"/>
  <c r="F118" i="88"/>
  <c r="W46" i="88"/>
  <c r="V46" i="88"/>
  <c r="U46" i="88"/>
  <c r="R46" i="88"/>
  <c r="Q46" i="88"/>
  <c r="P46" i="88"/>
  <c r="M46" i="88"/>
  <c r="L46" i="88"/>
  <c r="K46" i="88"/>
  <c r="G46" i="88"/>
  <c r="H46" i="88"/>
  <c r="F46" i="88"/>
  <c r="W12" i="88"/>
  <c r="W13" i="88"/>
  <c r="W14" i="88"/>
  <c r="W15" i="88"/>
  <c r="W16" i="88"/>
  <c r="W17" i="88"/>
  <c r="W18" i="88"/>
  <c r="W19" i="88"/>
  <c r="W20" i="88"/>
  <c r="W21" i="88"/>
  <c r="W22" i="88"/>
  <c r="W23" i="88"/>
  <c r="W24" i="88"/>
  <c r="W25" i="88"/>
  <c r="W26" i="88"/>
  <c r="W27" i="88"/>
  <c r="W28" i="88"/>
  <c r="W29" i="88"/>
  <c r="W30" i="88"/>
  <c r="W31" i="88"/>
  <c r="W32" i="88"/>
  <c r="W33" i="88"/>
  <c r="W34" i="88"/>
  <c r="W35" i="88"/>
  <c r="W36" i="88"/>
  <c r="W37" i="88"/>
  <c r="W38" i="88"/>
  <c r="W39" i="88"/>
  <c r="W40" i="88"/>
  <c r="W41" i="88"/>
  <c r="W42" i="88"/>
  <c r="V12" i="88"/>
  <c r="V13" i="88"/>
  <c r="V14" i="88"/>
  <c r="V15" i="88"/>
  <c r="V16" i="88"/>
  <c r="V17" i="88"/>
  <c r="V18" i="88"/>
  <c r="V19" i="88"/>
  <c r="V20" i="88"/>
  <c r="V21" i="88"/>
  <c r="V22" i="88"/>
  <c r="V23" i="88"/>
  <c r="V24" i="88"/>
  <c r="V25" i="88"/>
  <c r="V26" i="88"/>
  <c r="V27" i="88"/>
  <c r="V28" i="88"/>
  <c r="V29" i="88"/>
  <c r="V30" i="88"/>
  <c r="V31" i="88"/>
  <c r="V32" i="88"/>
  <c r="V33" i="88"/>
  <c r="V34" i="88"/>
  <c r="V35" i="88"/>
  <c r="V36" i="88"/>
  <c r="V37" i="88"/>
  <c r="V38" i="88"/>
  <c r="V39" i="88"/>
  <c r="V40" i="88"/>
  <c r="V41" i="88"/>
  <c r="V42" i="88"/>
  <c r="U12" i="88"/>
  <c r="U13" i="88"/>
  <c r="U14" i="88"/>
  <c r="U15" i="88"/>
  <c r="U16" i="88"/>
  <c r="U17" i="88"/>
  <c r="U18" i="88"/>
  <c r="U19" i="88"/>
  <c r="U20" i="88"/>
  <c r="U21" i="88"/>
  <c r="U22" i="88"/>
  <c r="U23" i="88"/>
  <c r="U24" i="88"/>
  <c r="U25" i="88"/>
  <c r="U26" i="88"/>
  <c r="U27" i="88"/>
  <c r="U28" i="88"/>
  <c r="U29" i="88"/>
  <c r="U30" i="88"/>
  <c r="U31" i="88"/>
  <c r="U32" i="88"/>
  <c r="U33" i="88"/>
  <c r="U34" i="88"/>
  <c r="U35" i="88"/>
  <c r="U36" i="88"/>
  <c r="U37" i="88"/>
  <c r="U38" i="88"/>
  <c r="U39" i="88"/>
  <c r="U40" i="88"/>
  <c r="U41" i="88"/>
  <c r="U42" i="88"/>
  <c r="R12" i="88"/>
  <c r="R13" i="88"/>
  <c r="R14" i="88"/>
  <c r="R15" i="88"/>
  <c r="R16" i="88"/>
  <c r="R17" i="88"/>
  <c r="R18" i="88"/>
  <c r="R19" i="88"/>
  <c r="R20" i="88"/>
  <c r="R21" i="88"/>
  <c r="R22" i="88"/>
  <c r="R23" i="88"/>
  <c r="R24" i="88"/>
  <c r="R25" i="88"/>
  <c r="R26" i="88"/>
  <c r="R27" i="88"/>
  <c r="R28" i="88"/>
  <c r="R29" i="88"/>
  <c r="R30" i="88"/>
  <c r="R31" i="88"/>
  <c r="R32" i="88"/>
  <c r="R33" i="88"/>
  <c r="R34" i="88"/>
  <c r="R35" i="88"/>
  <c r="R36" i="88"/>
  <c r="R37" i="88"/>
  <c r="R38" i="88"/>
  <c r="R39" i="88"/>
  <c r="R40" i="88"/>
  <c r="R41" i="88"/>
  <c r="R42" i="88"/>
  <c r="Q12" i="88"/>
  <c r="Q13" i="88"/>
  <c r="Q14" i="88"/>
  <c r="Q15" i="88"/>
  <c r="Q16" i="88"/>
  <c r="Q17" i="88"/>
  <c r="Q18" i="88"/>
  <c r="Q19" i="88"/>
  <c r="Q20" i="88"/>
  <c r="Q21" i="88"/>
  <c r="Q22" i="88"/>
  <c r="Q23" i="88"/>
  <c r="Q24" i="88"/>
  <c r="Q25" i="88"/>
  <c r="Q26" i="88"/>
  <c r="Q27" i="88"/>
  <c r="Q28" i="88"/>
  <c r="Q29" i="88"/>
  <c r="Q30" i="88"/>
  <c r="Q31" i="88"/>
  <c r="Q32" i="88"/>
  <c r="Q33" i="88"/>
  <c r="Q34" i="88"/>
  <c r="Q35" i="88"/>
  <c r="Q36" i="88"/>
  <c r="Q37" i="88"/>
  <c r="Q38" i="88"/>
  <c r="Q39" i="88"/>
  <c r="Q40" i="88"/>
  <c r="Q41" i="88"/>
  <c r="Q42" i="88"/>
  <c r="P12" i="88"/>
  <c r="P13" i="88"/>
  <c r="P14" i="88"/>
  <c r="P15" i="88"/>
  <c r="P16" i="88"/>
  <c r="P17" i="88"/>
  <c r="P18" i="88"/>
  <c r="P19" i="88"/>
  <c r="P20" i="88"/>
  <c r="P21" i="88"/>
  <c r="P22" i="88"/>
  <c r="P23" i="88"/>
  <c r="P24" i="88"/>
  <c r="P25" i="88"/>
  <c r="P26" i="88"/>
  <c r="P27" i="88"/>
  <c r="P28" i="88"/>
  <c r="P29" i="88"/>
  <c r="P30" i="88"/>
  <c r="P31" i="88"/>
  <c r="P32" i="88"/>
  <c r="P33" i="88"/>
  <c r="P34" i="88"/>
  <c r="P35" i="88"/>
  <c r="P36" i="88"/>
  <c r="P37" i="88"/>
  <c r="P38" i="88"/>
  <c r="P39" i="88"/>
  <c r="P40" i="88"/>
  <c r="P41" i="88"/>
  <c r="P42" i="88"/>
  <c r="M12" i="88"/>
  <c r="M13" i="88"/>
  <c r="M14" i="88"/>
  <c r="M15" i="88"/>
  <c r="M16" i="88"/>
  <c r="M17" i="88"/>
  <c r="M18" i="88"/>
  <c r="M19" i="88"/>
  <c r="M20" i="88"/>
  <c r="M21" i="88"/>
  <c r="M22" i="88"/>
  <c r="M23" i="88"/>
  <c r="M24" i="88"/>
  <c r="M25" i="88"/>
  <c r="M26" i="88"/>
  <c r="M27" i="88"/>
  <c r="M28" i="88"/>
  <c r="M29" i="88"/>
  <c r="M30" i="88"/>
  <c r="M31" i="88"/>
  <c r="M32" i="88"/>
  <c r="M33" i="88"/>
  <c r="M34" i="88"/>
  <c r="M35" i="88"/>
  <c r="M36" i="88"/>
  <c r="M37" i="88"/>
  <c r="M38" i="88"/>
  <c r="M39" i="88"/>
  <c r="M40" i="88"/>
  <c r="M41" i="88"/>
  <c r="M42" i="88"/>
  <c r="L12" i="88"/>
  <c r="L13" i="88"/>
  <c r="L14" i="88"/>
  <c r="L15" i="88"/>
  <c r="L16" i="88"/>
  <c r="L17" i="88"/>
  <c r="L18" i="88"/>
  <c r="L19" i="88"/>
  <c r="L20" i="88"/>
  <c r="L21" i="88"/>
  <c r="L22" i="88"/>
  <c r="L23" i="88"/>
  <c r="L24" i="88"/>
  <c r="L25" i="88"/>
  <c r="L26" i="88"/>
  <c r="L27" i="88"/>
  <c r="L28" i="88"/>
  <c r="L29" i="88"/>
  <c r="L30" i="88"/>
  <c r="L31" i="88"/>
  <c r="L32" i="88"/>
  <c r="L33" i="88"/>
  <c r="L34" i="88"/>
  <c r="L35" i="88"/>
  <c r="L36" i="88"/>
  <c r="L37" i="88"/>
  <c r="L38" i="88"/>
  <c r="L39" i="88"/>
  <c r="L40" i="88"/>
  <c r="L41" i="88"/>
  <c r="L42" i="88"/>
  <c r="K12" i="88"/>
  <c r="K13" i="88"/>
  <c r="K14" i="88"/>
  <c r="K15" i="88"/>
  <c r="K16" i="88"/>
  <c r="K17" i="88"/>
  <c r="K18" i="88"/>
  <c r="K19" i="88"/>
  <c r="K20" i="88"/>
  <c r="K21" i="88"/>
  <c r="K22" i="88"/>
  <c r="K23" i="88"/>
  <c r="K24" i="88"/>
  <c r="K25" i="88"/>
  <c r="K26" i="88"/>
  <c r="K27" i="88"/>
  <c r="K28" i="88"/>
  <c r="K29" i="88"/>
  <c r="K30" i="88"/>
  <c r="K31" i="88"/>
  <c r="K32" i="88"/>
  <c r="K33" i="88"/>
  <c r="K34" i="88"/>
  <c r="K35" i="88"/>
  <c r="K36" i="88"/>
  <c r="K37" i="88"/>
  <c r="K38" i="88"/>
  <c r="K39" i="88"/>
  <c r="K40" i="88"/>
  <c r="K41" i="88"/>
  <c r="K42" i="88"/>
  <c r="H12" i="88"/>
  <c r="H13" i="88"/>
  <c r="H14" i="88"/>
  <c r="H15" i="88"/>
  <c r="H16" i="88"/>
  <c r="H17" i="88"/>
  <c r="H18" i="88"/>
  <c r="H19" i="88"/>
  <c r="H20" i="88"/>
  <c r="H21" i="88"/>
  <c r="H22" i="88"/>
  <c r="H23" i="88"/>
  <c r="H24" i="88"/>
  <c r="H25" i="88"/>
  <c r="H26" i="88"/>
  <c r="H27" i="88"/>
  <c r="H28" i="88"/>
  <c r="H29" i="88"/>
  <c r="H30" i="88"/>
  <c r="H31" i="88"/>
  <c r="H32" i="88"/>
  <c r="H33" i="88"/>
  <c r="H34" i="88"/>
  <c r="H35" i="88"/>
  <c r="H36" i="88"/>
  <c r="H37" i="88"/>
  <c r="H38" i="88"/>
  <c r="H39" i="88"/>
  <c r="H40" i="88"/>
  <c r="H41" i="88"/>
  <c r="H42" i="88"/>
  <c r="G12" i="88"/>
  <c r="G13" i="88"/>
  <c r="G14" i="88"/>
  <c r="G15" i="88"/>
  <c r="G16" i="88"/>
  <c r="G17" i="88"/>
  <c r="G18" i="88"/>
  <c r="G19" i="88"/>
  <c r="G20" i="88"/>
  <c r="G21" i="88"/>
  <c r="G22" i="88"/>
  <c r="G23" i="88"/>
  <c r="G24" i="88"/>
  <c r="G25" i="88"/>
  <c r="G26" i="88"/>
  <c r="G27" i="88"/>
  <c r="G28" i="88"/>
  <c r="G29" i="88"/>
  <c r="G30" i="88"/>
  <c r="G31" i="88"/>
  <c r="G32" i="88"/>
  <c r="G33" i="88"/>
  <c r="G34" i="88"/>
  <c r="G35" i="88"/>
  <c r="G36" i="88"/>
  <c r="G37" i="88"/>
  <c r="G38" i="88"/>
  <c r="G39" i="88"/>
  <c r="G40" i="88"/>
  <c r="G41" i="88"/>
  <c r="G42" i="88"/>
  <c r="F12" i="88"/>
  <c r="F13" i="88"/>
  <c r="F14" i="88"/>
  <c r="F15" i="88"/>
  <c r="F16" i="88"/>
  <c r="F17" i="88"/>
  <c r="F18" i="88"/>
  <c r="F19" i="88"/>
  <c r="F20" i="88"/>
  <c r="F21" i="88"/>
  <c r="F22" i="88"/>
  <c r="F23" i="88"/>
  <c r="F24" i="88"/>
  <c r="F25" i="88"/>
  <c r="F26" i="88"/>
  <c r="F27" i="88"/>
  <c r="F28" i="88"/>
  <c r="F29" i="88"/>
  <c r="F30" i="88"/>
  <c r="F31" i="88"/>
  <c r="F32" i="88"/>
  <c r="F33" i="88"/>
  <c r="F34" i="88"/>
  <c r="F35" i="88"/>
  <c r="F36" i="88"/>
  <c r="F37" i="88"/>
  <c r="F38" i="88"/>
  <c r="F39" i="88"/>
  <c r="F40" i="88"/>
  <c r="F41" i="88"/>
  <c r="F42" i="88"/>
  <c r="W11" i="88"/>
  <c r="V11" i="88"/>
  <c r="U11" i="88"/>
  <c r="R11" i="88"/>
  <c r="Q11" i="88"/>
  <c r="P11" i="88"/>
  <c r="M11" i="88"/>
  <c r="L11" i="88"/>
  <c r="K11" i="88"/>
  <c r="G11" i="88"/>
  <c r="H11" i="88"/>
  <c r="F11" i="88"/>
  <c r="B14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1" i="38"/>
  <c r="B42" i="38"/>
  <c r="B46" i="38"/>
  <c r="M127" i="68"/>
  <c r="G127" i="68"/>
  <c r="H127" i="68"/>
  <c r="F127" i="68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W102" i="20"/>
  <c r="W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V47" i="20"/>
  <c r="V48" i="20"/>
  <c r="V49" i="20"/>
  <c r="V50" i="20"/>
  <c r="V51" i="20"/>
  <c r="V52" i="20"/>
  <c r="V53" i="20"/>
  <c r="V54" i="20"/>
  <c r="V55" i="20"/>
  <c r="V56" i="20"/>
  <c r="V57" i="20"/>
  <c r="V58" i="20"/>
  <c r="V59" i="20"/>
  <c r="V60" i="20"/>
  <c r="V61" i="20"/>
  <c r="V62" i="20"/>
  <c r="V63" i="20"/>
  <c r="V64" i="20"/>
  <c r="V65" i="20"/>
  <c r="V66" i="20"/>
  <c r="V67" i="20"/>
  <c r="V68" i="20"/>
  <c r="V69" i="20"/>
  <c r="V70" i="20"/>
  <c r="V71" i="20"/>
  <c r="V72" i="20"/>
  <c r="V73" i="20"/>
  <c r="V74" i="20"/>
  <c r="V75" i="20"/>
  <c r="V76" i="20"/>
  <c r="V77" i="20"/>
  <c r="V78" i="20"/>
  <c r="V79" i="20"/>
  <c r="V80" i="20"/>
  <c r="V81" i="20"/>
  <c r="V82" i="20"/>
  <c r="V83" i="20"/>
  <c r="V84" i="20"/>
  <c r="V85" i="20"/>
  <c r="V86" i="20"/>
  <c r="V87" i="20"/>
  <c r="V88" i="20"/>
  <c r="V89" i="20"/>
  <c r="V90" i="20"/>
  <c r="V91" i="20"/>
  <c r="V92" i="20"/>
  <c r="V93" i="20"/>
  <c r="V94" i="20"/>
  <c r="V95" i="20"/>
  <c r="V96" i="20"/>
  <c r="V97" i="20"/>
  <c r="V98" i="20"/>
  <c r="V99" i="20"/>
  <c r="V100" i="20"/>
  <c r="V101" i="20"/>
  <c r="V102" i="20"/>
  <c r="V103" i="20"/>
  <c r="V104" i="20"/>
  <c r="V105" i="20"/>
  <c r="V106" i="20"/>
  <c r="V107" i="20"/>
  <c r="V108" i="20"/>
  <c r="V109" i="20"/>
  <c r="V110" i="20"/>
  <c r="V111" i="20"/>
  <c r="V112" i="20"/>
  <c r="V113" i="20"/>
  <c r="V114" i="20"/>
  <c r="V115" i="20"/>
  <c r="V116" i="20"/>
  <c r="V117" i="20"/>
  <c r="V118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R47" i="20"/>
  <c r="R48" i="20"/>
  <c r="R49" i="20"/>
  <c r="R50" i="20"/>
  <c r="R51" i="20"/>
  <c r="R52" i="20"/>
  <c r="R53" i="20"/>
  <c r="R54" i="20"/>
  <c r="R55" i="20"/>
  <c r="R56" i="20"/>
  <c r="R57" i="20"/>
  <c r="R58" i="20"/>
  <c r="R59" i="20"/>
  <c r="R60" i="20"/>
  <c r="R61" i="20"/>
  <c r="R62" i="20"/>
  <c r="R63" i="20"/>
  <c r="R64" i="20"/>
  <c r="R65" i="20"/>
  <c r="R66" i="20"/>
  <c r="R67" i="20"/>
  <c r="R68" i="20"/>
  <c r="R69" i="20"/>
  <c r="R70" i="20"/>
  <c r="R71" i="20"/>
  <c r="R72" i="20"/>
  <c r="R73" i="20"/>
  <c r="R74" i="20"/>
  <c r="R75" i="20"/>
  <c r="R76" i="20"/>
  <c r="R77" i="20"/>
  <c r="R78" i="20"/>
  <c r="R79" i="20"/>
  <c r="R80" i="20"/>
  <c r="R81" i="20"/>
  <c r="R82" i="20"/>
  <c r="R83" i="20"/>
  <c r="R84" i="20"/>
  <c r="R85" i="20"/>
  <c r="R86" i="20"/>
  <c r="R87" i="20"/>
  <c r="R88" i="20"/>
  <c r="R89" i="20"/>
  <c r="R90" i="20"/>
  <c r="R91" i="20"/>
  <c r="R92" i="20"/>
  <c r="R93" i="20"/>
  <c r="R94" i="20"/>
  <c r="R95" i="20"/>
  <c r="R96" i="20"/>
  <c r="R97" i="20"/>
  <c r="R98" i="20"/>
  <c r="R99" i="20"/>
  <c r="R100" i="20"/>
  <c r="R101" i="20"/>
  <c r="R102" i="20"/>
  <c r="R103" i="20"/>
  <c r="R104" i="20"/>
  <c r="R105" i="20"/>
  <c r="R106" i="20"/>
  <c r="R107" i="20"/>
  <c r="R108" i="20"/>
  <c r="R109" i="20"/>
  <c r="R110" i="20"/>
  <c r="R111" i="20"/>
  <c r="R112" i="20"/>
  <c r="R113" i="20"/>
  <c r="R114" i="20"/>
  <c r="R115" i="20"/>
  <c r="R116" i="20"/>
  <c r="R117" i="20"/>
  <c r="R118" i="20"/>
  <c r="Q47" i="20"/>
  <c r="Q48" i="20"/>
  <c r="Q49" i="20"/>
  <c r="Q50" i="20"/>
  <c r="Q51" i="20"/>
  <c r="Q52" i="20"/>
  <c r="Q53" i="20"/>
  <c r="Q54" i="20"/>
  <c r="Q55" i="20"/>
  <c r="Q56" i="20"/>
  <c r="Q57" i="20"/>
  <c r="Q58" i="20"/>
  <c r="Q59" i="20"/>
  <c r="Q60" i="20"/>
  <c r="Q61" i="20"/>
  <c r="Q62" i="20"/>
  <c r="Q63" i="20"/>
  <c r="Q64" i="20"/>
  <c r="Q65" i="20"/>
  <c r="Q66" i="20"/>
  <c r="Q67" i="20"/>
  <c r="Q68" i="20"/>
  <c r="Q69" i="20"/>
  <c r="Q70" i="20"/>
  <c r="Q71" i="20"/>
  <c r="Q72" i="20"/>
  <c r="Q73" i="20"/>
  <c r="Q74" i="20"/>
  <c r="Q75" i="20"/>
  <c r="Q76" i="20"/>
  <c r="Q77" i="20"/>
  <c r="Q78" i="20"/>
  <c r="Q79" i="20"/>
  <c r="Q80" i="20"/>
  <c r="Q81" i="20"/>
  <c r="Q82" i="20"/>
  <c r="Q83" i="20"/>
  <c r="Q84" i="20"/>
  <c r="Q85" i="20"/>
  <c r="Q86" i="20"/>
  <c r="Q87" i="20"/>
  <c r="Q88" i="20"/>
  <c r="Q89" i="20"/>
  <c r="Q90" i="20"/>
  <c r="Q91" i="20"/>
  <c r="Q92" i="20"/>
  <c r="Q93" i="20"/>
  <c r="Q94" i="20"/>
  <c r="Q95" i="20"/>
  <c r="Q96" i="20"/>
  <c r="Q97" i="20"/>
  <c r="Q98" i="20"/>
  <c r="Q99" i="20"/>
  <c r="Q100" i="20"/>
  <c r="Q101" i="20"/>
  <c r="Q102" i="20"/>
  <c r="Q103" i="20"/>
  <c r="Q104" i="20"/>
  <c r="Q105" i="20"/>
  <c r="Q106" i="20"/>
  <c r="Q107" i="20"/>
  <c r="Q108" i="20"/>
  <c r="Q109" i="20"/>
  <c r="Q110" i="20"/>
  <c r="Q111" i="20"/>
  <c r="Q112" i="20"/>
  <c r="Q113" i="20"/>
  <c r="Q114" i="20"/>
  <c r="Q115" i="20"/>
  <c r="Q116" i="20"/>
  <c r="Q117" i="20"/>
  <c r="Q118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P101" i="20"/>
  <c r="P102" i="20"/>
  <c r="P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5" i="20"/>
  <c r="M66" i="20"/>
  <c r="M67" i="20"/>
  <c r="M68" i="20"/>
  <c r="M69" i="20"/>
  <c r="M70" i="20"/>
  <c r="M71" i="20"/>
  <c r="M72" i="20"/>
  <c r="M73" i="20"/>
  <c r="M74" i="20"/>
  <c r="M75" i="20"/>
  <c r="M76" i="20"/>
  <c r="M77" i="20"/>
  <c r="M78" i="20"/>
  <c r="M79" i="20"/>
  <c r="M80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2" i="20"/>
  <c r="M103" i="20"/>
  <c r="M104" i="20"/>
  <c r="M105" i="20"/>
  <c r="M106" i="20"/>
  <c r="M107" i="20"/>
  <c r="M108" i="20"/>
  <c r="M109" i="20"/>
  <c r="M110" i="20"/>
  <c r="M111" i="20"/>
  <c r="M112" i="20"/>
  <c r="M113" i="20"/>
  <c r="M114" i="20"/>
  <c r="M115" i="20"/>
  <c r="M116" i="20"/>
  <c r="M117" i="20"/>
  <c r="M118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1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79" i="20"/>
  <c r="K80" i="20"/>
  <c r="K81" i="20"/>
  <c r="K82" i="20"/>
  <c r="K83" i="20"/>
  <c r="K84" i="20"/>
  <c r="K85" i="20"/>
  <c r="K86" i="20"/>
  <c r="K87" i="20"/>
  <c r="K88" i="20"/>
  <c r="K89" i="20"/>
  <c r="K90" i="20"/>
  <c r="K91" i="20"/>
  <c r="K92" i="20"/>
  <c r="K93" i="20"/>
  <c r="K94" i="20"/>
  <c r="K95" i="20"/>
  <c r="K96" i="20"/>
  <c r="K97" i="20"/>
  <c r="K98" i="20"/>
  <c r="K99" i="20"/>
  <c r="K100" i="20"/>
  <c r="K101" i="20"/>
  <c r="K102" i="20"/>
  <c r="K103" i="20"/>
  <c r="K104" i="20"/>
  <c r="K105" i="20"/>
  <c r="K106" i="20"/>
  <c r="K107" i="20"/>
  <c r="K108" i="20"/>
  <c r="K109" i="20"/>
  <c r="K110" i="20"/>
  <c r="K111" i="20"/>
  <c r="K112" i="20"/>
  <c r="K113" i="20"/>
  <c r="K114" i="20"/>
  <c r="K115" i="20"/>
  <c r="K116" i="20"/>
  <c r="K117" i="20"/>
  <c r="K118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W46" i="20"/>
  <c r="V46" i="20"/>
  <c r="U46" i="20"/>
  <c r="R46" i="20"/>
  <c r="Q46" i="20"/>
  <c r="P46" i="20"/>
  <c r="M46" i="20"/>
  <c r="L46" i="20"/>
  <c r="K46" i="20"/>
  <c r="G46" i="20"/>
  <c r="H46" i="20"/>
  <c r="F46" i="20"/>
  <c r="W12" i="20"/>
  <c r="W12" i="123" s="1"/>
  <c r="W13" i="20"/>
  <c r="W13" i="123" s="1"/>
  <c r="W14" i="20"/>
  <c r="W14" i="123" s="1"/>
  <c r="W15" i="20"/>
  <c r="W15" i="123" s="1"/>
  <c r="W16" i="20"/>
  <c r="W16" i="123" s="1"/>
  <c r="W17" i="20"/>
  <c r="W17" i="123" s="1"/>
  <c r="W18" i="20"/>
  <c r="W18" i="123" s="1"/>
  <c r="W19" i="20"/>
  <c r="W20" i="20"/>
  <c r="W20" i="123" s="1"/>
  <c r="W21" i="20"/>
  <c r="W21" i="123" s="1"/>
  <c r="W22" i="20"/>
  <c r="W22" i="123" s="1"/>
  <c r="W23" i="20"/>
  <c r="W23" i="123" s="1"/>
  <c r="W24" i="20"/>
  <c r="W24" i="123" s="1"/>
  <c r="W25" i="20"/>
  <c r="W25" i="123" s="1"/>
  <c r="W26" i="20"/>
  <c r="W26" i="123" s="1"/>
  <c r="W27" i="20"/>
  <c r="W28" i="20"/>
  <c r="W28" i="123" s="1"/>
  <c r="W29" i="20"/>
  <c r="W29" i="123" s="1"/>
  <c r="W30" i="20"/>
  <c r="W30" i="123" s="1"/>
  <c r="W31" i="20"/>
  <c r="W31" i="123" s="1"/>
  <c r="W32" i="20"/>
  <c r="W32" i="123" s="1"/>
  <c r="W33" i="20"/>
  <c r="W33" i="123" s="1"/>
  <c r="W34" i="20"/>
  <c r="W34" i="123" s="1"/>
  <c r="W35" i="20"/>
  <c r="W36" i="20"/>
  <c r="W36" i="123" s="1"/>
  <c r="W37" i="20"/>
  <c r="W37" i="123" s="1"/>
  <c r="W38" i="20"/>
  <c r="W38" i="123" s="1"/>
  <c r="W39" i="20"/>
  <c r="W39" i="123" s="1"/>
  <c r="W40" i="20"/>
  <c r="W40" i="123" s="1"/>
  <c r="W41" i="20"/>
  <c r="W41" i="123" s="1"/>
  <c r="W42" i="20"/>
  <c r="W42" i="123" s="1"/>
  <c r="V12" i="20"/>
  <c r="V13" i="20"/>
  <c r="V13" i="123" s="1"/>
  <c r="V14" i="20"/>
  <c r="V14" i="123" s="1"/>
  <c r="V15" i="20"/>
  <c r="V15" i="123" s="1"/>
  <c r="V16" i="20"/>
  <c r="V16" i="123" s="1"/>
  <c r="V17" i="20"/>
  <c r="V17" i="123" s="1"/>
  <c r="V18" i="20"/>
  <c r="V18" i="123" s="1"/>
  <c r="V19" i="20"/>
  <c r="V19" i="123" s="1"/>
  <c r="V20" i="20"/>
  <c r="V21" i="20"/>
  <c r="V21" i="123" s="1"/>
  <c r="V22" i="20"/>
  <c r="V22" i="123" s="1"/>
  <c r="V23" i="20"/>
  <c r="V23" i="123" s="1"/>
  <c r="V24" i="20"/>
  <c r="V24" i="123" s="1"/>
  <c r="V25" i="20"/>
  <c r="V25" i="123" s="1"/>
  <c r="V26" i="20"/>
  <c r="V26" i="123" s="1"/>
  <c r="V27" i="20"/>
  <c r="V27" i="123" s="1"/>
  <c r="V28" i="20"/>
  <c r="V29" i="20"/>
  <c r="V29" i="123" s="1"/>
  <c r="V30" i="20"/>
  <c r="V30" i="123" s="1"/>
  <c r="V31" i="20"/>
  <c r="V31" i="123" s="1"/>
  <c r="V32" i="20"/>
  <c r="V32" i="123" s="1"/>
  <c r="V33" i="20"/>
  <c r="V33" i="123" s="1"/>
  <c r="V34" i="20"/>
  <c r="V34" i="123" s="1"/>
  <c r="V35" i="20"/>
  <c r="V35" i="123" s="1"/>
  <c r="V36" i="20"/>
  <c r="V37" i="20"/>
  <c r="V37" i="123" s="1"/>
  <c r="V38" i="20"/>
  <c r="V38" i="123" s="1"/>
  <c r="V39" i="20"/>
  <c r="V39" i="123" s="1"/>
  <c r="V40" i="20"/>
  <c r="V40" i="123" s="1"/>
  <c r="V41" i="20"/>
  <c r="V41" i="123" s="1"/>
  <c r="V42" i="20"/>
  <c r="V42" i="123" s="1"/>
  <c r="U12" i="20"/>
  <c r="U12" i="123" s="1"/>
  <c r="U13" i="20"/>
  <c r="U14" i="20"/>
  <c r="U14" i="123" s="1"/>
  <c r="X14" i="123" s="1"/>
  <c r="U15" i="20"/>
  <c r="U15" i="123" s="1"/>
  <c r="X15" i="123" s="1"/>
  <c r="U16" i="20"/>
  <c r="U16" i="123" s="1"/>
  <c r="U17" i="20"/>
  <c r="U17" i="123" s="1"/>
  <c r="U18" i="20"/>
  <c r="U18" i="123" s="1"/>
  <c r="X18" i="123" s="1"/>
  <c r="U19" i="20"/>
  <c r="U19" i="123" s="1"/>
  <c r="U20" i="20"/>
  <c r="U20" i="123" s="1"/>
  <c r="U21" i="20"/>
  <c r="U22" i="20"/>
  <c r="U22" i="123" s="1"/>
  <c r="X22" i="123" s="1"/>
  <c r="U23" i="20"/>
  <c r="U23" i="123" s="1"/>
  <c r="X23" i="123" s="1"/>
  <c r="U24" i="20"/>
  <c r="U24" i="123" s="1"/>
  <c r="U25" i="20"/>
  <c r="U25" i="123" s="1"/>
  <c r="U26" i="20"/>
  <c r="U26" i="123" s="1"/>
  <c r="X26" i="123" s="1"/>
  <c r="U27" i="20"/>
  <c r="U27" i="123" s="1"/>
  <c r="U28" i="20"/>
  <c r="U28" i="123" s="1"/>
  <c r="U29" i="20"/>
  <c r="U30" i="20"/>
  <c r="U30" i="123" s="1"/>
  <c r="X30" i="123" s="1"/>
  <c r="U31" i="20"/>
  <c r="U31" i="123" s="1"/>
  <c r="X31" i="123" s="1"/>
  <c r="U32" i="20"/>
  <c r="U32" i="123" s="1"/>
  <c r="U33" i="20"/>
  <c r="U33" i="123" s="1"/>
  <c r="U34" i="20"/>
  <c r="U34" i="123" s="1"/>
  <c r="X34" i="123" s="1"/>
  <c r="U35" i="20"/>
  <c r="U35" i="123" s="1"/>
  <c r="U36" i="20"/>
  <c r="U36" i="123" s="1"/>
  <c r="U37" i="20"/>
  <c r="U38" i="20"/>
  <c r="U38" i="123" s="1"/>
  <c r="X38" i="123" s="1"/>
  <c r="U39" i="20"/>
  <c r="U39" i="123" s="1"/>
  <c r="X39" i="123" s="1"/>
  <c r="U40" i="20"/>
  <c r="U40" i="123" s="1"/>
  <c r="U41" i="20"/>
  <c r="U41" i="123" s="1"/>
  <c r="U42" i="20"/>
  <c r="U42" i="123" s="1"/>
  <c r="X42" i="123" s="1"/>
  <c r="R12" i="20"/>
  <c r="R13" i="20"/>
  <c r="R13" i="123" s="1"/>
  <c r="R14" i="20"/>
  <c r="R15" i="20"/>
  <c r="R15" i="123" s="1"/>
  <c r="R16" i="20"/>
  <c r="R16" i="123" s="1"/>
  <c r="R17" i="20"/>
  <c r="R17" i="123" s="1"/>
  <c r="R18" i="20"/>
  <c r="R18" i="123" s="1"/>
  <c r="R19" i="20"/>
  <c r="R19" i="123" s="1"/>
  <c r="R20" i="20"/>
  <c r="R20" i="123" s="1"/>
  <c r="R21" i="20"/>
  <c r="R21" i="123" s="1"/>
  <c r="R22" i="20"/>
  <c r="R23" i="20"/>
  <c r="R23" i="123" s="1"/>
  <c r="R24" i="20"/>
  <c r="R24" i="123" s="1"/>
  <c r="R25" i="20"/>
  <c r="R25" i="123" s="1"/>
  <c r="R26" i="20"/>
  <c r="R26" i="123" s="1"/>
  <c r="R27" i="20"/>
  <c r="R27" i="123" s="1"/>
  <c r="R28" i="20"/>
  <c r="R28" i="123" s="1"/>
  <c r="R29" i="20"/>
  <c r="R29" i="123" s="1"/>
  <c r="R30" i="20"/>
  <c r="R31" i="20"/>
  <c r="R31" i="123" s="1"/>
  <c r="R32" i="20"/>
  <c r="R32" i="123" s="1"/>
  <c r="R33" i="20"/>
  <c r="R33" i="123" s="1"/>
  <c r="R34" i="20"/>
  <c r="R34" i="123" s="1"/>
  <c r="R35" i="20"/>
  <c r="R35" i="123" s="1"/>
  <c r="R36" i="20"/>
  <c r="R36" i="123" s="1"/>
  <c r="R37" i="20"/>
  <c r="R37" i="123" s="1"/>
  <c r="R38" i="20"/>
  <c r="R39" i="20"/>
  <c r="R39" i="123" s="1"/>
  <c r="R40" i="20"/>
  <c r="R40" i="123" s="1"/>
  <c r="R41" i="20"/>
  <c r="R41" i="123" s="1"/>
  <c r="R42" i="20"/>
  <c r="R42" i="123" s="1"/>
  <c r="Q12" i="20"/>
  <c r="Q13" i="20"/>
  <c r="Q13" i="123" s="1"/>
  <c r="Q14" i="20"/>
  <c r="Q14" i="123" s="1"/>
  <c r="Q15" i="20"/>
  <c r="Q16" i="20"/>
  <c r="Q16" i="123" s="1"/>
  <c r="Q17" i="20"/>
  <c r="Q17" i="123" s="1"/>
  <c r="Q18" i="20"/>
  <c r="Q18" i="123" s="1"/>
  <c r="Q19" i="20"/>
  <c r="Q19" i="123" s="1"/>
  <c r="Q20" i="20"/>
  <c r="Q20" i="123" s="1"/>
  <c r="Q21" i="20"/>
  <c r="Q21" i="123" s="1"/>
  <c r="Q22" i="20"/>
  <c r="Q22" i="123" s="1"/>
  <c r="Q23" i="20"/>
  <c r="Q24" i="20"/>
  <c r="Q24" i="123" s="1"/>
  <c r="Q25" i="20"/>
  <c r="Q25" i="123" s="1"/>
  <c r="Q26" i="20"/>
  <c r="Q26" i="123" s="1"/>
  <c r="Q27" i="20"/>
  <c r="Q27" i="123" s="1"/>
  <c r="Q28" i="20"/>
  <c r="Q28" i="123" s="1"/>
  <c r="Q29" i="20"/>
  <c r="Q29" i="123" s="1"/>
  <c r="Q30" i="20"/>
  <c r="Q30" i="123" s="1"/>
  <c r="Q31" i="20"/>
  <c r="Q32" i="20"/>
  <c r="Q32" i="123" s="1"/>
  <c r="Q33" i="20"/>
  <c r="Q33" i="123" s="1"/>
  <c r="Q34" i="20"/>
  <c r="Q34" i="123" s="1"/>
  <c r="Q35" i="20"/>
  <c r="Q35" i="123" s="1"/>
  <c r="Q36" i="20"/>
  <c r="Q36" i="123" s="1"/>
  <c r="Q37" i="20"/>
  <c r="Q37" i="123" s="1"/>
  <c r="Q38" i="20"/>
  <c r="Q38" i="123" s="1"/>
  <c r="Q39" i="20"/>
  <c r="Q40" i="20"/>
  <c r="Q40" i="123" s="1"/>
  <c r="Q41" i="20"/>
  <c r="Q41" i="123" s="1"/>
  <c r="Q42" i="20"/>
  <c r="Q42" i="123" s="1"/>
  <c r="P12" i="20"/>
  <c r="P13" i="20"/>
  <c r="P13" i="123" s="1"/>
  <c r="S13" i="123" s="1"/>
  <c r="P14" i="20"/>
  <c r="P14" i="123" s="1"/>
  <c r="P15" i="20"/>
  <c r="P15" i="123" s="1"/>
  <c r="P16" i="20"/>
  <c r="P17" i="20"/>
  <c r="P17" i="123" s="1"/>
  <c r="S17" i="123" s="1"/>
  <c r="P18" i="20"/>
  <c r="P18" i="123" s="1"/>
  <c r="S18" i="123" s="1"/>
  <c r="P19" i="20"/>
  <c r="P19" i="123" s="1"/>
  <c r="P20" i="20"/>
  <c r="P20" i="123" s="1"/>
  <c r="P21" i="20"/>
  <c r="P21" i="123" s="1"/>
  <c r="S21" i="123" s="1"/>
  <c r="P22" i="20"/>
  <c r="P22" i="123" s="1"/>
  <c r="P23" i="20"/>
  <c r="P23" i="123" s="1"/>
  <c r="P24" i="20"/>
  <c r="P25" i="20"/>
  <c r="P25" i="123" s="1"/>
  <c r="S25" i="123" s="1"/>
  <c r="P26" i="20"/>
  <c r="P26" i="123" s="1"/>
  <c r="S26" i="123" s="1"/>
  <c r="P27" i="20"/>
  <c r="P27" i="123" s="1"/>
  <c r="P28" i="20"/>
  <c r="P28" i="123" s="1"/>
  <c r="P29" i="20"/>
  <c r="P29" i="123" s="1"/>
  <c r="S29" i="123" s="1"/>
  <c r="P30" i="20"/>
  <c r="P30" i="123" s="1"/>
  <c r="P31" i="20"/>
  <c r="P31" i="123" s="1"/>
  <c r="P32" i="20"/>
  <c r="P33" i="20"/>
  <c r="P33" i="123" s="1"/>
  <c r="S33" i="123" s="1"/>
  <c r="P34" i="20"/>
  <c r="P34" i="123" s="1"/>
  <c r="S34" i="123" s="1"/>
  <c r="P35" i="20"/>
  <c r="P35" i="123" s="1"/>
  <c r="P36" i="20"/>
  <c r="P36" i="123" s="1"/>
  <c r="P37" i="20"/>
  <c r="P37" i="123" s="1"/>
  <c r="S37" i="123" s="1"/>
  <c r="P38" i="20"/>
  <c r="P38" i="123" s="1"/>
  <c r="P39" i="20"/>
  <c r="P39" i="123" s="1"/>
  <c r="P40" i="20"/>
  <c r="P41" i="20"/>
  <c r="P41" i="123" s="1"/>
  <c r="S41" i="123" s="1"/>
  <c r="P42" i="20"/>
  <c r="P42" i="123" s="1"/>
  <c r="S42" i="123" s="1"/>
  <c r="M12" i="20"/>
  <c r="M13" i="20"/>
  <c r="M13" i="123" s="1"/>
  <c r="M14" i="20"/>
  <c r="M14" i="123" s="1"/>
  <c r="M15" i="20"/>
  <c r="M15" i="123" s="1"/>
  <c r="M16" i="20"/>
  <c r="M16" i="123" s="1"/>
  <c r="M17" i="20"/>
  <c r="M18" i="20"/>
  <c r="M18" i="123" s="1"/>
  <c r="M19" i="20"/>
  <c r="M19" i="123" s="1"/>
  <c r="M20" i="20"/>
  <c r="M20" i="123" s="1"/>
  <c r="M21" i="20"/>
  <c r="M21" i="123" s="1"/>
  <c r="M22" i="20"/>
  <c r="M22" i="123" s="1"/>
  <c r="M23" i="20"/>
  <c r="M23" i="123" s="1"/>
  <c r="M24" i="20"/>
  <c r="M24" i="123" s="1"/>
  <c r="M25" i="20"/>
  <c r="M26" i="20"/>
  <c r="M26" i="123" s="1"/>
  <c r="M27" i="20"/>
  <c r="M27" i="123" s="1"/>
  <c r="M28" i="20"/>
  <c r="M28" i="123" s="1"/>
  <c r="M29" i="20"/>
  <c r="M29" i="123" s="1"/>
  <c r="M30" i="20"/>
  <c r="M30" i="123" s="1"/>
  <c r="M31" i="20"/>
  <c r="M31" i="123" s="1"/>
  <c r="M32" i="20"/>
  <c r="M32" i="123" s="1"/>
  <c r="M33" i="20"/>
  <c r="M34" i="20"/>
  <c r="M34" i="123" s="1"/>
  <c r="M35" i="20"/>
  <c r="M35" i="123" s="1"/>
  <c r="M36" i="20"/>
  <c r="M36" i="123" s="1"/>
  <c r="M37" i="20"/>
  <c r="M37" i="123" s="1"/>
  <c r="M38" i="20"/>
  <c r="M38" i="123" s="1"/>
  <c r="M39" i="20"/>
  <c r="M39" i="123" s="1"/>
  <c r="M40" i="20"/>
  <c r="M40" i="123" s="1"/>
  <c r="M41" i="20"/>
  <c r="M42" i="20"/>
  <c r="M42" i="123" s="1"/>
  <c r="L12" i="20"/>
  <c r="L13" i="20"/>
  <c r="L13" i="123" s="1"/>
  <c r="L14" i="20"/>
  <c r="L14" i="123" s="1"/>
  <c r="L15" i="20"/>
  <c r="L15" i="123" s="1"/>
  <c r="L16" i="20"/>
  <c r="L16" i="123" s="1"/>
  <c r="L17" i="20"/>
  <c r="L17" i="123" s="1"/>
  <c r="L18" i="20"/>
  <c r="L19" i="20"/>
  <c r="L19" i="123" s="1"/>
  <c r="L20" i="20"/>
  <c r="L20" i="123" s="1"/>
  <c r="L21" i="20"/>
  <c r="L21" i="123" s="1"/>
  <c r="L22" i="20"/>
  <c r="L22" i="123" s="1"/>
  <c r="L23" i="20"/>
  <c r="L23" i="123" s="1"/>
  <c r="L24" i="20"/>
  <c r="L24" i="123" s="1"/>
  <c r="L25" i="20"/>
  <c r="L25" i="123" s="1"/>
  <c r="L26" i="20"/>
  <c r="L27" i="20"/>
  <c r="L27" i="123" s="1"/>
  <c r="L28" i="20"/>
  <c r="L28" i="123" s="1"/>
  <c r="L29" i="20"/>
  <c r="L29" i="123" s="1"/>
  <c r="L30" i="20"/>
  <c r="L30" i="123" s="1"/>
  <c r="L31" i="20"/>
  <c r="L31" i="123" s="1"/>
  <c r="L32" i="20"/>
  <c r="L32" i="123" s="1"/>
  <c r="L33" i="20"/>
  <c r="L33" i="123" s="1"/>
  <c r="L34" i="20"/>
  <c r="L35" i="20"/>
  <c r="L35" i="123" s="1"/>
  <c r="L36" i="20"/>
  <c r="L36" i="123" s="1"/>
  <c r="L37" i="20"/>
  <c r="L37" i="123" s="1"/>
  <c r="L38" i="20"/>
  <c r="L38" i="123" s="1"/>
  <c r="L39" i="20"/>
  <c r="L39" i="123" s="1"/>
  <c r="L40" i="20"/>
  <c r="L40" i="123" s="1"/>
  <c r="L41" i="20"/>
  <c r="L41" i="123" s="1"/>
  <c r="L42" i="20"/>
  <c r="K12" i="20"/>
  <c r="K13" i="20"/>
  <c r="K13" i="123" s="1"/>
  <c r="N13" i="123" s="1"/>
  <c r="K14" i="20"/>
  <c r="K14" i="123" s="1"/>
  <c r="K15" i="20"/>
  <c r="K15" i="123" s="1"/>
  <c r="K16" i="20"/>
  <c r="K16" i="123" s="1"/>
  <c r="N16" i="123" s="1"/>
  <c r="K17" i="20"/>
  <c r="K17" i="123" s="1"/>
  <c r="K18" i="20"/>
  <c r="K18" i="123" s="1"/>
  <c r="K19" i="20"/>
  <c r="K20" i="20"/>
  <c r="K20" i="123" s="1"/>
  <c r="N20" i="123" s="1"/>
  <c r="K21" i="20"/>
  <c r="K21" i="123" s="1"/>
  <c r="N21" i="123" s="1"/>
  <c r="K22" i="20"/>
  <c r="K22" i="123" s="1"/>
  <c r="K23" i="20"/>
  <c r="K23" i="123" s="1"/>
  <c r="K24" i="20"/>
  <c r="K24" i="123" s="1"/>
  <c r="N24" i="123" s="1"/>
  <c r="K25" i="20"/>
  <c r="K25" i="123" s="1"/>
  <c r="K26" i="20"/>
  <c r="K26" i="123" s="1"/>
  <c r="K27" i="20"/>
  <c r="K28" i="20"/>
  <c r="K28" i="123" s="1"/>
  <c r="N28" i="123" s="1"/>
  <c r="K29" i="20"/>
  <c r="K29" i="123" s="1"/>
  <c r="N29" i="123" s="1"/>
  <c r="K30" i="20"/>
  <c r="K30" i="123" s="1"/>
  <c r="K31" i="20"/>
  <c r="K31" i="123" s="1"/>
  <c r="K32" i="20"/>
  <c r="K32" i="123" s="1"/>
  <c r="N32" i="123" s="1"/>
  <c r="K33" i="20"/>
  <c r="K33" i="123" s="1"/>
  <c r="K34" i="20"/>
  <c r="K34" i="123" s="1"/>
  <c r="K35" i="20"/>
  <c r="K36" i="20"/>
  <c r="K36" i="123" s="1"/>
  <c r="N36" i="123" s="1"/>
  <c r="K37" i="20"/>
  <c r="K37" i="123" s="1"/>
  <c r="N37" i="123" s="1"/>
  <c r="K38" i="20"/>
  <c r="K38" i="123" s="1"/>
  <c r="K39" i="20"/>
  <c r="K39" i="123" s="1"/>
  <c r="K40" i="20"/>
  <c r="K40" i="123" s="1"/>
  <c r="N40" i="123" s="1"/>
  <c r="K41" i="20"/>
  <c r="K41" i="123" s="1"/>
  <c r="K42" i="20"/>
  <c r="K42" i="123" s="1"/>
  <c r="H12" i="20"/>
  <c r="H13" i="20"/>
  <c r="H13" i="123" s="1"/>
  <c r="H14" i="20"/>
  <c r="H14" i="123" s="1"/>
  <c r="H15" i="20"/>
  <c r="H15" i="123" s="1"/>
  <c r="H16" i="20"/>
  <c r="H16" i="123" s="1"/>
  <c r="H17" i="20"/>
  <c r="H17" i="123" s="1"/>
  <c r="H18" i="20"/>
  <c r="H18" i="123" s="1"/>
  <c r="H19" i="20"/>
  <c r="H19" i="123" s="1"/>
  <c r="H20" i="20"/>
  <c r="H21" i="20"/>
  <c r="H21" i="123" s="1"/>
  <c r="H22" i="20"/>
  <c r="H22" i="123" s="1"/>
  <c r="H23" i="20"/>
  <c r="H23" i="123" s="1"/>
  <c r="H24" i="20"/>
  <c r="H24" i="123" s="1"/>
  <c r="H25" i="20"/>
  <c r="H25" i="123" s="1"/>
  <c r="H26" i="20"/>
  <c r="H26" i="123" s="1"/>
  <c r="H27" i="20"/>
  <c r="H27" i="123" s="1"/>
  <c r="H28" i="20"/>
  <c r="H29" i="20"/>
  <c r="H29" i="123" s="1"/>
  <c r="H30" i="20"/>
  <c r="H30" i="123" s="1"/>
  <c r="H31" i="20"/>
  <c r="H31" i="123" s="1"/>
  <c r="H32" i="20"/>
  <c r="H32" i="123" s="1"/>
  <c r="H33" i="20"/>
  <c r="H33" i="123" s="1"/>
  <c r="H34" i="20"/>
  <c r="H34" i="123" s="1"/>
  <c r="H35" i="20"/>
  <c r="H35" i="123" s="1"/>
  <c r="H36" i="20"/>
  <c r="H37" i="20"/>
  <c r="H37" i="123" s="1"/>
  <c r="H38" i="20"/>
  <c r="H38" i="123" s="1"/>
  <c r="H39" i="20"/>
  <c r="H39" i="123" s="1"/>
  <c r="H40" i="20"/>
  <c r="H40" i="123" s="1"/>
  <c r="H41" i="20"/>
  <c r="H41" i="123" s="1"/>
  <c r="H42" i="20"/>
  <c r="H42" i="123" s="1"/>
  <c r="G12" i="20"/>
  <c r="G12" i="123" s="1"/>
  <c r="G13" i="20"/>
  <c r="G14" i="20"/>
  <c r="G14" i="123" s="1"/>
  <c r="G15" i="20"/>
  <c r="G15" i="123" s="1"/>
  <c r="G16" i="20"/>
  <c r="G16" i="123" s="1"/>
  <c r="G17" i="20"/>
  <c r="G17" i="123" s="1"/>
  <c r="G18" i="20"/>
  <c r="G18" i="123" s="1"/>
  <c r="G19" i="20"/>
  <c r="G19" i="123" s="1"/>
  <c r="G20" i="20"/>
  <c r="G20" i="123" s="1"/>
  <c r="G21" i="20"/>
  <c r="G22" i="20"/>
  <c r="G22" i="123" s="1"/>
  <c r="G23" i="20"/>
  <c r="G23" i="123" s="1"/>
  <c r="G24" i="20"/>
  <c r="G24" i="123" s="1"/>
  <c r="G25" i="20"/>
  <c r="G25" i="123" s="1"/>
  <c r="G26" i="20"/>
  <c r="G26" i="123" s="1"/>
  <c r="G27" i="20"/>
  <c r="G27" i="123" s="1"/>
  <c r="G28" i="20"/>
  <c r="G28" i="123" s="1"/>
  <c r="G29" i="20"/>
  <c r="G30" i="20"/>
  <c r="G30" i="123" s="1"/>
  <c r="G31" i="20"/>
  <c r="G31" i="123" s="1"/>
  <c r="G32" i="20"/>
  <c r="G32" i="123" s="1"/>
  <c r="G33" i="20"/>
  <c r="G33" i="123" s="1"/>
  <c r="G34" i="20"/>
  <c r="G34" i="123" s="1"/>
  <c r="G35" i="20"/>
  <c r="G35" i="123" s="1"/>
  <c r="G36" i="20"/>
  <c r="G36" i="123" s="1"/>
  <c r="G37" i="20"/>
  <c r="G38" i="20"/>
  <c r="G38" i="123" s="1"/>
  <c r="G39" i="20"/>
  <c r="G39" i="123" s="1"/>
  <c r="G40" i="20"/>
  <c r="G40" i="123" s="1"/>
  <c r="G41" i="20"/>
  <c r="G41" i="123" s="1"/>
  <c r="G42" i="20"/>
  <c r="G42" i="123" s="1"/>
  <c r="F12" i="20"/>
  <c r="F12" i="123" s="1"/>
  <c r="F13" i="20"/>
  <c r="F13" i="123" s="1"/>
  <c r="F14" i="20"/>
  <c r="F15" i="20"/>
  <c r="F15" i="123" s="1"/>
  <c r="I15" i="123" s="1"/>
  <c r="F16" i="20"/>
  <c r="F16" i="123" s="1"/>
  <c r="I16" i="123" s="1"/>
  <c r="F17" i="20"/>
  <c r="F17" i="123" s="1"/>
  <c r="F18" i="20"/>
  <c r="F18" i="123" s="1"/>
  <c r="F19" i="20"/>
  <c r="F19" i="123" s="1"/>
  <c r="I19" i="123" s="1"/>
  <c r="F20" i="20"/>
  <c r="F20" i="123" s="1"/>
  <c r="F21" i="20"/>
  <c r="F21" i="123" s="1"/>
  <c r="F22" i="20"/>
  <c r="F23" i="20"/>
  <c r="F23" i="123" s="1"/>
  <c r="I23" i="123" s="1"/>
  <c r="F24" i="20"/>
  <c r="F24" i="123" s="1"/>
  <c r="I24" i="123" s="1"/>
  <c r="F25" i="20"/>
  <c r="F25" i="123" s="1"/>
  <c r="F26" i="20"/>
  <c r="F26" i="123" s="1"/>
  <c r="F27" i="20"/>
  <c r="F27" i="123" s="1"/>
  <c r="I27" i="123" s="1"/>
  <c r="F28" i="20"/>
  <c r="F28" i="123" s="1"/>
  <c r="F29" i="20"/>
  <c r="F29" i="123" s="1"/>
  <c r="F30" i="20"/>
  <c r="F31" i="20"/>
  <c r="F31" i="123" s="1"/>
  <c r="I31" i="123" s="1"/>
  <c r="F32" i="20"/>
  <c r="F32" i="123" s="1"/>
  <c r="I32" i="123" s="1"/>
  <c r="F33" i="20"/>
  <c r="F33" i="123" s="1"/>
  <c r="F34" i="20"/>
  <c r="F34" i="123" s="1"/>
  <c r="F35" i="20"/>
  <c r="F35" i="123" s="1"/>
  <c r="I35" i="123" s="1"/>
  <c r="F36" i="20"/>
  <c r="F36" i="123" s="1"/>
  <c r="F37" i="20"/>
  <c r="F37" i="123" s="1"/>
  <c r="F38" i="20"/>
  <c r="F39" i="20"/>
  <c r="F39" i="123" s="1"/>
  <c r="I39" i="123" s="1"/>
  <c r="F40" i="20"/>
  <c r="F40" i="123" s="1"/>
  <c r="I40" i="123" s="1"/>
  <c r="F41" i="20"/>
  <c r="F41" i="123" s="1"/>
  <c r="F42" i="20"/>
  <c r="F42" i="123" s="1"/>
  <c r="W11" i="20"/>
  <c r="W11" i="123" s="1"/>
  <c r="V11" i="20"/>
  <c r="V11" i="123" s="1"/>
  <c r="U11" i="20"/>
  <c r="U11" i="123" s="1"/>
  <c r="R11" i="20"/>
  <c r="Q11" i="20"/>
  <c r="Q11" i="123" s="1"/>
  <c r="P11" i="20"/>
  <c r="P11" i="123" s="1"/>
  <c r="M11" i="20"/>
  <c r="M11" i="123" s="1"/>
  <c r="L11" i="20"/>
  <c r="L11" i="123" s="1"/>
  <c r="K11" i="20"/>
  <c r="K11" i="123" s="1"/>
  <c r="G11" i="20"/>
  <c r="G11" i="123" s="1"/>
  <c r="H11" i="20"/>
  <c r="H11" i="123" s="1"/>
  <c r="F11" i="20"/>
  <c r="W47" i="2"/>
  <c r="W48" i="2"/>
  <c r="W48" i="123" s="1"/>
  <c r="W49" i="2"/>
  <c r="W49" i="123" s="1"/>
  <c r="W50" i="2"/>
  <c r="W51" i="2"/>
  <c r="W51" i="123" s="1"/>
  <c r="W52" i="2"/>
  <c r="W52" i="123" s="1"/>
  <c r="W53" i="2"/>
  <c r="W53" i="123" s="1"/>
  <c r="W54" i="2"/>
  <c r="W54" i="123" s="1"/>
  <c r="W55" i="2"/>
  <c r="W56" i="2"/>
  <c r="W56" i="123" s="1"/>
  <c r="W57" i="2"/>
  <c r="W57" i="123" s="1"/>
  <c r="W58" i="2"/>
  <c r="W59" i="2"/>
  <c r="W59" i="123" s="1"/>
  <c r="W60" i="2"/>
  <c r="W60" i="123" s="1"/>
  <c r="W61" i="2"/>
  <c r="W61" i="123" s="1"/>
  <c r="W62" i="2"/>
  <c r="W62" i="123" s="1"/>
  <c r="W63" i="2"/>
  <c r="W64" i="2"/>
  <c r="W64" i="123" s="1"/>
  <c r="W65" i="2"/>
  <c r="W65" i="123" s="1"/>
  <c r="W66" i="2"/>
  <c r="W67" i="2"/>
  <c r="W67" i="123" s="1"/>
  <c r="W68" i="2"/>
  <c r="W68" i="123" s="1"/>
  <c r="W69" i="2"/>
  <c r="W69" i="123" s="1"/>
  <c r="W70" i="2"/>
  <c r="W70" i="123" s="1"/>
  <c r="W71" i="2"/>
  <c r="W72" i="2"/>
  <c r="W72" i="123" s="1"/>
  <c r="W73" i="2"/>
  <c r="W73" i="123" s="1"/>
  <c r="W74" i="2"/>
  <c r="W75" i="2"/>
  <c r="W75" i="123" s="1"/>
  <c r="W76" i="2"/>
  <c r="W76" i="123" s="1"/>
  <c r="W77" i="2"/>
  <c r="W77" i="123" s="1"/>
  <c r="W78" i="2"/>
  <c r="W78" i="123" s="1"/>
  <c r="W79" i="2"/>
  <c r="W80" i="2"/>
  <c r="W80" i="123" s="1"/>
  <c r="W81" i="2"/>
  <c r="W81" i="123" s="1"/>
  <c r="W82" i="2"/>
  <c r="W83" i="2"/>
  <c r="W83" i="123" s="1"/>
  <c r="W84" i="2"/>
  <c r="W84" i="123" s="1"/>
  <c r="W85" i="2"/>
  <c r="W85" i="123" s="1"/>
  <c r="W86" i="2"/>
  <c r="W86" i="123" s="1"/>
  <c r="W87" i="2"/>
  <c r="W88" i="2"/>
  <c r="W88" i="123" s="1"/>
  <c r="W89" i="2"/>
  <c r="W89" i="123" s="1"/>
  <c r="W90" i="2"/>
  <c r="W91" i="2"/>
  <c r="W91" i="123" s="1"/>
  <c r="W92" i="2"/>
  <c r="W92" i="123" s="1"/>
  <c r="W93" i="2"/>
  <c r="W93" i="123" s="1"/>
  <c r="W94" i="2"/>
  <c r="W94" i="123" s="1"/>
  <c r="W95" i="2"/>
  <c r="W96" i="2"/>
  <c r="W96" i="123" s="1"/>
  <c r="V47" i="2"/>
  <c r="V48" i="2"/>
  <c r="V48" i="123" s="1"/>
  <c r="V49" i="2"/>
  <c r="V49" i="123" s="1"/>
  <c r="V50" i="2"/>
  <c r="V51" i="2"/>
  <c r="V51" i="123" s="1"/>
  <c r="V52" i="2"/>
  <c r="V52" i="123" s="1"/>
  <c r="V53" i="2"/>
  <c r="V53" i="123" s="1"/>
  <c r="V54" i="2"/>
  <c r="V54" i="123" s="1"/>
  <c r="V55" i="2"/>
  <c r="V56" i="2"/>
  <c r="V56" i="123" s="1"/>
  <c r="V57" i="2"/>
  <c r="V57" i="123" s="1"/>
  <c r="V58" i="2"/>
  <c r="V59" i="2"/>
  <c r="V59" i="123" s="1"/>
  <c r="V60" i="2"/>
  <c r="V60" i="123" s="1"/>
  <c r="V61" i="2"/>
  <c r="V61" i="123" s="1"/>
  <c r="V62" i="2"/>
  <c r="V62" i="123" s="1"/>
  <c r="V63" i="2"/>
  <c r="V64" i="2"/>
  <c r="V64" i="123" s="1"/>
  <c r="V65" i="2"/>
  <c r="V65" i="123" s="1"/>
  <c r="V66" i="2"/>
  <c r="V67" i="2"/>
  <c r="V67" i="123" s="1"/>
  <c r="V68" i="2"/>
  <c r="V68" i="123" s="1"/>
  <c r="V69" i="2"/>
  <c r="V69" i="123" s="1"/>
  <c r="V70" i="2"/>
  <c r="V70" i="123" s="1"/>
  <c r="V71" i="2"/>
  <c r="V72" i="2"/>
  <c r="V72" i="123" s="1"/>
  <c r="V73" i="2"/>
  <c r="V73" i="123" s="1"/>
  <c r="V74" i="2"/>
  <c r="V75" i="2"/>
  <c r="V75" i="123" s="1"/>
  <c r="V76" i="2"/>
  <c r="V76" i="123" s="1"/>
  <c r="V77" i="2"/>
  <c r="V77" i="123" s="1"/>
  <c r="V78" i="2"/>
  <c r="V78" i="123" s="1"/>
  <c r="V79" i="2"/>
  <c r="V80" i="2"/>
  <c r="V80" i="123" s="1"/>
  <c r="V81" i="2"/>
  <c r="V81" i="123" s="1"/>
  <c r="V82" i="2"/>
  <c r="V83" i="2"/>
  <c r="V83" i="123" s="1"/>
  <c r="V84" i="2"/>
  <c r="V84" i="123" s="1"/>
  <c r="V85" i="2"/>
  <c r="V85" i="123" s="1"/>
  <c r="V86" i="2"/>
  <c r="V86" i="123" s="1"/>
  <c r="V87" i="2"/>
  <c r="V88" i="2"/>
  <c r="V88" i="123" s="1"/>
  <c r="V89" i="2"/>
  <c r="V89" i="123" s="1"/>
  <c r="V90" i="2"/>
  <c r="V91" i="2"/>
  <c r="V91" i="123" s="1"/>
  <c r="V92" i="2"/>
  <c r="V92" i="123" s="1"/>
  <c r="V93" i="2"/>
  <c r="V93" i="123" s="1"/>
  <c r="V94" i="2"/>
  <c r="V94" i="123" s="1"/>
  <c r="V95" i="2"/>
  <c r="V96" i="2"/>
  <c r="V96" i="123" s="1"/>
  <c r="U47" i="2"/>
  <c r="U47" i="123" s="1"/>
  <c r="U48" i="2"/>
  <c r="U48" i="123" s="1"/>
  <c r="X48" i="123" s="1"/>
  <c r="U49" i="2"/>
  <c r="U49" i="123" s="1"/>
  <c r="U50" i="2"/>
  <c r="U51" i="2"/>
  <c r="U51" i="123" s="1"/>
  <c r="U52" i="2"/>
  <c r="U52" i="123" s="1"/>
  <c r="X52" i="123" s="1"/>
  <c r="U53" i="2"/>
  <c r="U53" i="123" s="1"/>
  <c r="U54" i="2"/>
  <c r="U54" i="123" s="1"/>
  <c r="X54" i="123" s="1"/>
  <c r="U55" i="2"/>
  <c r="U55" i="123" s="1"/>
  <c r="U56" i="2"/>
  <c r="U56" i="123" s="1"/>
  <c r="X56" i="123" s="1"/>
  <c r="U57" i="2"/>
  <c r="U57" i="123" s="1"/>
  <c r="U58" i="2"/>
  <c r="U59" i="2"/>
  <c r="U59" i="123" s="1"/>
  <c r="U60" i="2"/>
  <c r="U60" i="123" s="1"/>
  <c r="X60" i="123" s="1"/>
  <c r="U61" i="2"/>
  <c r="U61" i="123" s="1"/>
  <c r="U62" i="2"/>
  <c r="U62" i="123" s="1"/>
  <c r="X62" i="123" s="1"/>
  <c r="U63" i="2"/>
  <c r="U63" i="123" s="1"/>
  <c r="U64" i="2"/>
  <c r="U64" i="123" s="1"/>
  <c r="X64" i="123" s="1"/>
  <c r="U65" i="2"/>
  <c r="U65" i="123" s="1"/>
  <c r="U66" i="2"/>
  <c r="U67" i="2"/>
  <c r="U67" i="123" s="1"/>
  <c r="U68" i="2"/>
  <c r="U68" i="123" s="1"/>
  <c r="X68" i="123" s="1"/>
  <c r="U69" i="2"/>
  <c r="U69" i="123" s="1"/>
  <c r="U70" i="2"/>
  <c r="U70" i="123" s="1"/>
  <c r="X70" i="123" s="1"/>
  <c r="U71" i="2"/>
  <c r="U71" i="123" s="1"/>
  <c r="U72" i="2"/>
  <c r="U72" i="123" s="1"/>
  <c r="X72" i="123" s="1"/>
  <c r="U73" i="2"/>
  <c r="U73" i="123" s="1"/>
  <c r="U74" i="2"/>
  <c r="U75" i="2"/>
  <c r="U75" i="123" s="1"/>
  <c r="U76" i="2"/>
  <c r="U76" i="123" s="1"/>
  <c r="X76" i="123" s="1"/>
  <c r="U77" i="2"/>
  <c r="U77" i="123" s="1"/>
  <c r="U78" i="2"/>
  <c r="U78" i="123" s="1"/>
  <c r="X78" i="123" s="1"/>
  <c r="U79" i="2"/>
  <c r="U79" i="123" s="1"/>
  <c r="U80" i="2"/>
  <c r="U80" i="123" s="1"/>
  <c r="X80" i="123" s="1"/>
  <c r="U81" i="2"/>
  <c r="U81" i="123" s="1"/>
  <c r="U82" i="2"/>
  <c r="U83" i="2"/>
  <c r="U83" i="123" s="1"/>
  <c r="U84" i="2"/>
  <c r="U84" i="123" s="1"/>
  <c r="X84" i="123" s="1"/>
  <c r="U85" i="2"/>
  <c r="U85" i="123" s="1"/>
  <c r="U86" i="2"/>
  <c r="U86" i="123" s="1"/>
  <c r="X86" i="123" s="1"/>
  <c r="U87" i="2"/>
  <c r="U87" i="123" s="1"/>
  <c r="U88" i="2"/>
  <c r="U88" i="123" s="1"/>
  <c r="X88" i="123" s="1"/>
  <c r="U89" i="2"/>
  <c r="U89" i="123" s="1"/>
  <c r="U90" i="2"/>
  <c r="U91" i="2"/>
  <c r="U91" i="123" s="1"/>
  <c r="U92" i="2"/>
  <c r="U92" i="123" s="1"/>
  <c r="X92" i="123" s="1"/>
  <c r="U93" i="2"/>
  <c r="U93" i="123" s="1"/>
  <c r="U94" i="2"/>
  <c r="U94" i="123" s="1"/>
  <c r="X94" i="123" s="1"/>
  <c r="U95" i="2"/>
  <c r="U95" i="123" s="1"/>
  <c r="U96" i="2"/>
  <c r="U96" i="123" s="1"/>
  <c r="X96" i="123" s="1"/>
  <c r="R47" i="2"/>
  <c r="R48" i="2"/>
  <c r="R48" i="123" s="1"/>
  <c r="R49" i="2"/>
  <c r="R49" i="123" s="1"/>
  <c r="R50" i="2"/>
  <c r="R51" i="2"/>
  <c r="R51" i="123" s="1"/>
  <c r="R52" i="2"/>
  <c r="R52" i="123" s="1"/>
  <c r="R53" i="2"/>
  <c r="R53" i="123" s="1"/>
  <c r="R54" i="2"/>
  <c r="R54" i="123" s="1"/>
  <c r="R55" i="2"/>
  <c r="R56" i="2"/>
  <c r="R56" i="123" s="1"/>
  <c r="R57" i="2"/>
  <c r="R57" i="123" s="1"/>
  <c r="R58" i="2"/>
  <c r="R59" i="2"/>
  <c r="R59" i="123" s="1"/>
  <c r="R60" i="2"/>
  <c r="R60" i="123" s="1"/>
  <c r="R61" i="2"/>
  <c r="R61" i="123" s="1"/>
  <c r="R62" i="2"/>
  <c r="R62" i="123" s="1"/>
  <c r="R63" i="2"/>
  <c r="R64" i="2"/>
  <c r="R64" i="123" s="1"/>
  <c r="R65" i="2"/>
  <c r="R65" i="123" s="1"/>
  <c r="R66" i="2"/>
  <c r="R67" i="2"/>
  <c r="R67" i="123" s="1"/>
  <c r="R68" i="2"/>
  <c r="R68" i="123" s="1"/>
  <c r="R69" i="2"/>
  <c r="R69" i="123" s="1"/>
  <c r="R70" i="2"/>
  <c r="R70" i="123" s="1"/>
  <c r="R71" i="2"/>
  <c r="R72" i="2"/>
  <c r="R72" i="123" s="1"/>
  <c r="R73" i="2"/>
  <c r="R73" i="123" s="1"/>
  <c r="R74" i="2"/>
  <c r="R75" i="2"/>
  <c r="R75" i="123" s="1"/>
  <c r="R76" i="2"/>
  <c r="R76" i="123" s="1"/>
  <c r="R77" i="2"/>
  <c r="R77" i="123" s="1"/>
  <c r="R78" i="2"/>
  <c r="R78" i="123" s="1"/>
  <c r="R79" i="2"/>
  <c r="R80" i="2"/>
  <c r="R80" i="123" s="1"/>
  <c r="R81" i="2"/>
  <c r="R81" i="123" s="1"/>
  <c r="R82" i="2"/>
  <c r="R83" i="2"/>
  <c r="R83" i="123" s="1"/>
  <c r="R84" i="2"/>
  <c r="R84" i="123" s="1"/>
  <c r="R85" i="2"/>
  <c r="R85" i="123" s="1"/>
  <c r="R86" i="2"/>
  <c r="R86" i="123" s="1"/>
  <c r="R87" i="2"/>
  <c r="R88" i="2"/>
  <c r="R88" i="123" s="1"/>
  <c r="R89" i="2"/>
  <c r="R89" i="123" s="1"/>
  <c r="R90" i="2"/>
  <c r="R91" i="2"/>
  <c r="R91" i="123" s="1"/>
  <c r="R92" i="2"/>
  <c r="R92" i="123" s="1"/>
  <c r="R93" i="2"/>
  <c r="R93" i="123" s="1"/>
  <c r="R94" i="2"/>
  <c r="R94" i="123" s="1"/>
  <c r="R95" i="2"/>
  <c r="R96" i="2"/>
  <c r="R96" i="123" s="1"/>
  <c r="Q47" i="2"/>
  <c r="Q48" i="2"/>
  <c r="Q48" i="123" s="1"/>
  <c r="Q49" i="2"/>
  <c r="Q49" i="123" s="1"/>
  <c r="Q50" i="2"/>
  <c r="Q51" i="2"/>
  <c r="Q51" i="123" s="1"/>
  <c r="Q52" i="2"/>
  <c r="Q52" i="123" s="1"/>
  <c r="Q53" i="2"/>
  <c r="Q53" i="123" s="1"/>
  <c r="Q54" i="2"/>
  <c r="Q54" i="123" s="1"/>
  <c r="Q55" i="2"/>
  <c r="Q56" i="2"/>
  <c r="Q56" i="123" s="1"/>
  <c r="Q57" i="2"/>
  <c r="Q57" i="123" s="1"/>
  <c r="Q58" i="2"/>
  <c r="Q59" i="2"/>
  <c r="Q59" i="123" s="1"/>
  <c r="Q60" i="2"/>
  <c r="Q60" i="123" s="1"/>
  <c r="Q61" i="2"/>
  <c r="Q61" i="123" s="1"/>
  <c r="Q62" i="2"/>
  <c r="Q62" i="123" s="1"/>
  <c r="Q63" i="2"/>
  <c r="Q64" i="2"/>
  <c r="Q64" i="123" s="1"/>
  <c r="Q65" i="2"/>
  <c r="Q65" i="123" s="1"/>
  <c r="Q66" i="2"/>
  <c r="Q67" i="2"/>
  <c r="Q67" i="123" s="1"/>
  <c r="Q68" i="2"/>
  <c r="Q68" i="123" s="1"/>
  <c r="Q69" i="2"/>
  <c r="Q69" i="123" s="1"/>
  <c r="Q70" i="2"/>
  <c r="Q70" i="123" s="1"/>
  <c r="Q71" i="2"/>
  <c r="Q72" i="2"/>
  <c r="Q72" i="123" s="1"/>
  <c r="Q73" i="2"/>
  <c r="Q73" i="123" s="1"/>
  <c r="Q74" i="2"/>
  <c r="Q75" i="2"/>
  <c r="Q75" i="123" s="1"/>
  <c r="Q76" i="2"/>
  <c r="Q76" i="123" s="1"/>
  <c r="Q77" i="2"/>
  <c r="Q77" i="123" s="1"/>
  <c r="Q78" i="2"/>
  <c r="Q78" i="123" s="1"/>
  <c r="Q79" i="2"/>
  <c r="Q80" i="2"/>
  <c r="Q80" i="123" s="1"/>
  <c r="Q81" i="2"/>
  <c r="Q81" i="123" s="1"/>
  <c r="Q82" i="2"/>
  <c r="Q83" i="2"/>
  <c r="Q83" i="123" s="1"/>
  <c r="Q84" i="2"/>
  <c r="Q84" i="123" s="1"/>
  <c r="Q85" i="2"/>
  <c r="Q85" i="123" s="1"/>
  <c r="Q86" i="2"/>
  <c r="Q86" i="123" s="1"/>
  <c r="Q87" i="2"/>
  <c r="Q88" i="2"/>
  <c r="Q88" i="123" s="1"/>
  <c r="Q89" i="2"/>
  <c r="Q89" i="123" s="1"/>
  <c r="Q90" i="2"/>
  <c r="Q91" i="2"/>
  <c r="Q91" i="123" s="1"/>
  <c r="Q92" i="2"/>
  <c r="Q92" i="123" s="1"/>
  <c r="Q93" i="2"/>
  <c r="Q93" i="123" s="1"/>
  <c r="Q94" i="2"/>
  <c r="Q94" i="123" s="1"/>
  <c r="Q95" i="2"/>
  <c r="Q96" i="2"/>
  <c r="Q96" i="123" s="1"/>
  <c r="P47" i="2"/>
  <c r="P48" i="2"/>
  <c r="P48" i="123" s="1"/>
  <c r="P49" i="2"/>
  <c r="P49" i="123" s="1"/>
  <c r="S49" i="123" s="1"/>
  <c r="P50" i="2"/>
  <c r="P51" i="2"/>
  <c r="P51" i="123" s="1"/>
  <c r="P52" i="2"/>
  <c r="P52" i="123" s="1"/>
  <c r="S52" i="123" s="1"/>
  <c r="P53" i="2"/>
  <c r="P53" i="123" s="1"/>
  <c r="P54" i="2"/>
  <c r="P54" i="123" s="1"/>
  <c r="S54" i="123" s="1"/>
  <c r="P55" i="2"/>
  <c r="P56" i="2"/>
  <c r="P56" i="123" s="1"/>
  <c r="P57" i="2"/>
  <c r="P57" i="123" s="1"/>
  <c r="S57" i="123" s="1"/>
  <c r="P58" i="2"/>
  <c r="P59" i="2"/>
  <c r="P59" i="123" s="1"/>
  <c r="P60" i="2"/>
  <c r="P60" i="123" s="1"/>
  <c r="S60" i="123" s="1"/>
  <c r="P61" i="2"/>
  <c r="P61" i="123" s="1"/>
  <c r="P62" i="2"/>
  <c r="P62" i="123" s="1"/>
  <c r="S62" i="123" s="1"/>
  <c r="P63" i="2"/>
  <c r="P64" i="2"/>
  <c r="P64" i="123" s="1"/>
  <c r="P65" i="2"/>
  <c r="P65" i="123" s="1"/>
  <c r="S65" i="123" s="1"/>
  <c r="P66" i="2"/>
  <c r="P67" i="2"/>
  <c r="P67" i="123" s="1"/>
  <c r="P68" i="2"/>
  <c r="P68" i="123" s="1"/>
  <c r="S68" i="123" s="1"/>
  <c r="P69" i="2"/>
  <c r="P69" i="123" s="1"/>
  <c r="P70" i="2"/>
  <c r="P70" i="123" s="1"/>
  <c r="S70" i="123" s="1"/>
  <c r="P71" i="2"/>
  <c r="P72" i="2"/>
  <c r="P72" i="123" s="1"/>
  <c r="S72" i="123" s="1"/>
  <c r="P73" i="2"/>
  <c r="P73" i="123" s="1"/>
  <c r="S73" i="123" s="1"/>
  <c r="P74" i="2"/>
  <c r="P75" i="2"/>
  <c r="P75" i="123" s="1"/>
  <c r="P76" i="2"/>
  <c r="P76" i="123" s="1"/>
  <c r="S76" i="123" s="1"/>
  <c r="P77" i="2"/>
  <c r="P77" i="123" s="1"/>
  <c r="P78" i="2"/>
  <c r="P78" i="123" s="1"/>
  <c r="S78" i="123" s="1"/>
  <c r="P79" i="2"/>
  <c r="P80" i="2"/>
  <c r="P80" i="123" s="1"/>
  <c r="S80" i="123" s="1"/>
  <c r="P81" i="2"/>
  <c r="P81" i="123" s="1"/>
  <c r="S81" i="123" s="1"/>
  <c r="P82" i="2"/>
  <c r="P83" i="2"/>
  <c r="P83" i="123" s="1"/>
  <c r="P84" i="2"/>
  <c r="P84" i="123" s="1"/>
  <c r="S84" i="123" s="1"/>
  <c r="P85" i="2"/>
  <c r="P85" i="123" s="1"/>
  <c r="P86" i="2"/>
  <c r="P86" i="123" s="1"/>
  <c r="S86" i="123" s="1"/>
  <c r="P87" i="2"/>
  <c r="P88" i="2"/>
  <c r="P88" i="123" s="1"/>
  <c r="P89" i="2"/>
  <c r="P89" i="123" s="1"/>
  <c r="S89" i="123" s="1"/>
  <c r="P90" i="2"/>
  <c r="P91" i="2"/>
  <c r="P91" i="123" s="1"/>
  <c r="P92" i="2"/>
  <c r="P92" i="123" s="1"/>
  <c r="S92" i="123" s="1"/>
  <c r="P93" i="2"/>
  <c r="P93" i="123" s="1"/>
  <c r="P94" i="2"/>
  <c r="P94" i="123" s="1"/>
  <c r="S94" i="123" s="1"/>
  <c r="P95" i="2"/>
  <c r="P96" i="2"/>
  <c r="P96" i="123" s="1"/>
  <c r="M47" i="2"/>
  <c r="M47" i="123" s="1"/>
  <c r="M48" i="2"/>
  <c r="M48" i="123" s="1"/>
  <c r="M49" i="2"/>
  <c r="M49" i="123" s="1"/>
  <c r="M50" i="2"/>
  <c r="M51" i="2"/>
  <c r="M51" i="123" s="1"/>
  <c r="M52" i="2"/>
  <c r="M52" i="123" s="1"/>
  <c r="M53" i="2"/>
  <c r="M53" i="123" s="1"/>
  <c r="M54" i="2"/>
  <c r="M54" i="123" s="1"/>
  <c r="M55" i="2"/>
  <c r="M55" i="123" s="1"/>
  <c r="M56" i="2"/>
  <c r="M56" i="123" s="1"/>
  <c r="M57" i="2"/>
  <c r="M57" i="123" s="1"/>
  <c r="M58" i="2"/>
  <c r="M59" i="2"/>
  <c r="M59" i="123" s="1"/>
  <c r="M60" i="2"/>
  <c r="M60" i="123" s="1"/>
  <c r="M61" i="2"/>
  <c r="M61" i="123" s="1"/>
  <c r="M62" i="2"/>
  <c r="M62" i="123" s="1"/>
  <c r="M63" i="2"/>
  <c r="M63" i="123" s="1"/>
  <c r="M64" i="2"/>
  <c r="M64" i="123" s="1"/>
  <c r="M65" i="2"/>
  <c r="M65" i="123" s="1"/>
  <c r="M66" i="2"/>
  <c r="M67" i="2"/>
  <c r="M67" i="123" s="1"/>
  <c r="M68" i="2"/>
  <c r="M68" i="123" s="1"/>
  <c r="M69" i="2"/>
  <c r="M69" i="123" s="1"/>
  <c r="M70" i="2"/>
  <c r="M70" i="123" s="1"/>
  <c r="M71" i="2"/>
  <c r="M71" i="123" s="1"/>
  <c r="M72" i="2"/>
  <c r="M72" i="123" s="1"/>
  <c r="M73" i="2"/>
  <c r="M73" i="123" s="1"/>
  <c r="M74" i="2"/>
  <c r="M75" i="2"/>
  <c r="M75" i="123" s="1"/>
  <c r="M76" i="2"/>
  <c r="M76" i="123" s="1"/>
  <c r="M77" i="2"/>
  <c r="M77" i="123" s="1"/>
  <c r="M78" i="2"/>
  <c r="M78" i="123" s="1"/>
  <c r="M79" i="2"/>
  <c r="M79" i="123" s="1"/>
  <c r="M80" i="2"/>
  <c r="M80" i="123" s="1"/>
  <c r="M81" i="2"/>
  <c r="M81" i="123" s="1"/>
  <c r="M82" i="2"/>
  <c r="M83" i="2"/>
  <c r="M83" i="123" s="1"/>
  <c r="M84" i="2"/>
  <c r="M84" i="123" s="1"/>
  <c r="M85" i="2"/>
  <c r="M85" i="123" s="1"/>
  <c r="M86" i="2"/>
  <c r="M86" i="123" s="1"/>
  <c r="M87" i="2"/>
  <c r="M87" i="123" s="1"/>
  <c r="M88" i="2"/>
  <c r="M88" i="123" s="1"/>
  <c r="M89" i="2"/>
  <c r="M89" i="123" s="1"/>
  <c r="M90" i="2"/>
  <c r="M91" i="2"/>
  <c r="M91" i="123" s="1"/>
  <c r="M92" i="2"/>
  <c r="M92" i="123" s="1"/>
  <c r="M93" i="2"/>
  <c r="M93" i="123" s="1"/>
  <c r="M94" i="2"/>
  <c r="M94" i="123" s="1"/>
  <c r="M95" i="2"/>
  <c r="M95" i="123" s="1"/>
  <c r="M96" i="2"/>
  <c r="M96" i="123" s="1"/>
  <c r="L47" i="2"/>
  <c r="L48" i="2"/>
  <c r="L48" i="123" s="1"/>
  <c r="L49" i="2"/>
  <c r="L49" i="123" s="1"/>
  <c r="L50" i="2"/>
  <c r="L50" i="123" s="1"/>
  <c r="L51" i="2"/>
  <c r="L51" i="123" s="1"/>
  <c r="L52" i="2"/>
  <c r="L52" i="123" s="1"/>
  <c r="L53" i="2"/>
  <c r="L53" i="123" s="1"/>
  <c r="L54" i="2"/>
  <c r="L54" i="123" s="1"/>
  <c r="L55" i="2"/>
  <c r="L56" i="2"/>
  <c r="L56" i="123" s="1"/>
  <c r="L57" i="2"/>
  <c r="L57" i="123" s="1"/>
  <c r="L58" i="2"/>
  <c r="L58" i="123" s="1"/>
  <c r="L59" i="2"/>
  <c r="L59" i="123" s="1"/>
  <c r="L60" i="2"/>
  <c r="L60" i="123" s="1"/>
  <c r="L61" i="2"/>
  <c r="L61" i="123" s="1"/>
  <c r="L62" i="2"/>
  <c r="L62" i="123" s="1"/>
  <c r="L63" i="2"/>
  <c r="L64" i="2"/>
  <c r="L64" i="123" s="1"/>
  <c r="L65" i="2"/>
  <c r="L65" i="123" s="1"/>
  <c r="L66" i="2"/>
  <c r="L66" i="123" s="1"/>
  <c r="L67" i="2"/>
  <c r="L67" i="123" s="1"/>
  <c r="L68" i="2"/>
  <c r="L68" i="123" s="1"/>
  <c r="L69" i="2"/>
  <c r="L69" i="123" s="1"/>
  <c r="L70" i="2"/>
  <c r="L70" i="123" s="1"/>
  <c r="L71" i="2"/>
  <c r="L72" i="2"/>
  <c r="L72" i="123" s="1"/>
  <c r="L73" i="2"/>
  <c r="L73" i="123" s="1"/>
  <c r="L74" i="2"/>
  <c r="L74" i="123" s="1"/>
  <c r="L75" i="2"/>
  <c r="L75" i="123" s="1"/>
  <c r="L76" i="2"/>
  <c r="L76" i="123" s="1"/>
  <c r="L77" i="2"/>
  <c r="L77" i="123" s="1"/>
  <c r="L78" i="2"/>
  <c r="L78" i="123" s="1"/>
  <c r="L79" i="2"/>
  <c r="L80" i="2"/>
  <c r="L80" i="123" s="1"/>
  <c r="L81" i="2"/>
  <c r="L81" i="123" s="1"/>
  <c r="L82" i="2"/>
  <c r="L82" i="123" s="1"/>
  <c r="L83" i="2"/>
  <c r="L83" i="123" s="1"/>
  <c r="L84" i="2"/>
  <c r="L84" i="123" s="1"/>
  <c r="L85" i="2"/>
  <c r="L85" i="123" s="1"/>
  <c r="L86" i="2"/>
  <c r="L86" i="123" s="1"/>
  <c r="L87" i="2"/>
  <c r="L88" i="2"/>
  <c r="L88" i="123" s="1"/>
  <c r="L89" i="2"/>
  <c r="L89" i="123" s="1"/>
  <c r="L90" i="2"/>
  <c r="L90" i="123" s="1"/>
  <c r="L91" i="2"/>
  <c r="L91" i="123" s="1"/>
  <c r="L92" i="2"/>
  <c r="L92" i="123" s="1"/>
  <c r="L93" i="2"/>
  <c r="L93" i="123" s="1"/>
  <c r="L94" i="2"/>
  <c r="L94" i="123" s="1"/>
  <c r="L95" i="2"/>
  <c r="L96" i="2"/>
  <c r="L96" i="123" s="1"/>
  <c r="K47" i="2"/>
  <c r="K48" i="2"/>
  <c r="K48" i="123" s="1"/>
  <c r="N48" i="123" s="1"/>
  <c r="K49" i="2"/>
  <c r="K49" i="123" s="1"/>
  <c r="K50" i="2"/>
  <c r="K50" i="123" s="1"/>
  <c r="K51" i="2"/>
  <c r="K51" i="123" s="1"/>
  <c r="N51" i="123" s="1"/>
  <c r="K52" i="2"/>
  <c r="K52" i="123" s="1"/>
  <c r="K53" i="2"/>
  <c r="K53" i="123" s="1"/>
  <c r="K54" i="2"/>
  <c r="K54" i="123" s="1"/>
  <c r="N54" i="123" s="1"/>
  <c r="K55" i="2"/>
  <c r="K56" i="2"/>
  <c r="K56" i="123" s="1"/>
  <c r="N56" i="123" s="1"/>
  <c r="K57" i="2"/>
  <c r="K57" i="123" s="1"/>
  <c r="K58" i="2"/>
  <c r="K58" i="123" s="1"/>
  <c r="K59" i="2"/>
  <c r="K59" i="123" s="1"/>
  <c r="N59" i="123" s="1"/>
  <c r="K60" i="2"/>
  <c r="K60" i="123" s="1"/>
  <c r="K61" i="2"/>
  <c r="K61" i="123" s="1"/>
  <c r="K62" i="2"/>
  <c r="K62" i="123" s="1"/>
  <c r="N62" i="123" s="1"/>
  <c r="K63" i="2"/>
  <c r="K64" i="2"/>
  <c r="K64" i="123" s="1"/>
  <c r="N64" i="123" s="1"/>
  <c r="K65" i="2"/>
  <c r="K65" i="123" s="1"/>
  <c r="K66" i="2"/>
  <c r="K66" i="123" s="1"/>
  <c r="K67" i="2"/>
  <c r="K67" i="123" s="1"/>
  <c r="N67" i="123" s="1"/>
  <c r="K68" i="2"/>
  <c r="K68" i="123" s="1"/>
  <c r="K69" i="2"/>
  <c r="K69" i="123" s="1"/>
  <c r="K70" i="2"/>
  <c r="K70" i="123" s="1"/>
  <c r="N70" i="123" s="1"/>
  <c r="K71" i="2"/>
  <c r="K72" i="2"/>
  <c r="K72" i="123" s="1"/>
  <c r="N72" i="123" s="1"/>
  <c r="K73" i="2"/>
  <c r="K73" i="123" s="1"/>
  <c r="K74" i="2"/>
  <c r="K74" i="123" s="1"/>
  <c r="K75" i="2"/>
  <c r="K75" i="123" s="1"/>
  <c r="N75" i="123" s="1"/>
  <c r="K76" i="2"/>
  <c r="K76" i="123" s="1"/>
  <c r="K77" i="2"/>
  <c r="K77" i="123" s="1"/>
  <c r="K78" i="2"/>
  <c r="K78" i="123" s="1"/>
  <c r="N78" i="123" s="1"/>
  <c r="K79" i="2"/>
  <c r="K80" i="2"/>
  <c r="K80" i="123" s="1"/>
  <c r="K81" i="2"/>
  <c r="K81" i="123" s="1"/>
  <c r="K82" i="2"/>
  <c r="K82" i="123" s="1"/>
  <c r="K83" i="2"/>
  <c r="K83" i="123" s="1"/>
  <c r="N83" i="123" s="1"/>
  <c r="K84" i="2"/>
  <c r="K84" i="123" s="1"/>
  <c r="K85" i="2"/>
  <c r="K85" i="123" s="1"/>
  <c r="K86" i="2"/>
  <c r="K86" i="123" s="1"/>
  <c r="N86" i="123" s="1"/>
  <c r="K87" i="2"/>
  <c r="K88" i="2"/>
  <c r="K88" i="123" s="1"/>
  <c r="K89" i="2"/>
  <c r="K89" i="123" s="1"/>
  <c r="K90" i="2"/>
  <c r="K90" i="123" s="1"/>
  <c r="K91" i="2"/>
  <c r="K91" i="123" s="1"/>
  <c r="N91" i="123" s="1"/>
  <c r="K92" i="2"/>
  <c r="K92" i="123" s="1"/>
  <c r="K93" i="2"/>
  <c r="K93" i="123" s="1"/>
  <c r="K94" i="2"/>
  <c r="K94" i="123" s="1"/>
  <c r="N94" i="123" s="1"/>
  <c r="K95" i="2"/>
  <c r="K96" i="2"/>
  <c r="K96" i="123" s="1"/>
  <c r="H47" i="2"/>
  <c r="H48" i="2"/>
  <c r="H48" i="123" s="1"/>
  <c r="H49" i="2"/>
  <c r="H49" i="123" s="1"/>
  <c r="H50" i="2"/>
  <c r="H50" i="123" s="1"/>
  <c r="H51" i="2"/>
  <c r="H51" i="123" s="1"/>
  <c r="H52" i="2"/>
  <c r="H52" i="123" s="1"/>
  <c r="H53" i="2"/>
  <c r="H53" i="123" s="1"/>
  <c r="H54" i="2"/>
  <c r="H54" i="123" s="1"/>
  <c r="H55" i="2"/>
  <c r="H56" i="2"/>
  <c r="H56" i="123" s="1"/>
  <c r="H57" i="2"/>
  <c r="H57" i="123" s="1"/>
  <c r="H58" i="2"/>
  <c r="H58" i="123" s="1"/>
  <c r="H59" i="2"/>
  <c r="H59" i="123" s="1"/>
  <c r="H60" i="2"/>
  <c r="H60" i="123" s="1"/>
  <c r="H61" i="2"/>
  <c r="H61" i="123" s="1"/>
  <c r="H62" i="2"/>
  <c r="H62" i="123" s="1"/>
  <c r="H63" i="2"/>
  <c r="H64" i="2"/>
  <c r="H64" i="123" s="1"/>
  <c r="H65" i="2"/>
  <c r="H65" i="123" s="1"/>
  <c r="H66" i="2"/>
  <c r="H66" i="123" s="1"/>
  <c r="H67" i="2"/>
  <c r="H67" i="123" s="1"/>
  <c r="H68" i="2"/>
  <c r="H68" i="123" s="1"/>
  <c r="H69" i="2"/>
  <c r="H69" i="123" s="1"/>
  <c r="H70" i="2"/>
  <c r="H70" i="123" s="1"/>
  <c r="H71" i="2"/>
  <c r="H72" i="2"/>
  <c r="H72" i="123" s="1"/>
  <c r="H73" i="2"/>
  <c r="H73" i="123" s="1"/>
  <c r="H74" i="2"/>
  <c r="H74" i="123" s="1"/>
  <c r="H75" i="2"/>
  <c r="H75" i="123" s="1"/>
  <c r="H76" i="2"/>
  <c r="H76" i="123" s="1"/>
  <c r="H77" i="2"/>
  <c r="H77" i="123" s="1"/>
  <c r="H78" i="2"/>
  <c r="H78" i="123" s="1"/>
  <c r="H79" i="2"/>
  <c r="H80" i="2"/>
  <c r="H80" i="123" s="1"/>
  <c r="H81" i="2"/>
  <c r="H81" i="123" s="1"/>
  <c r="H82" i="2"/>
  <c r="H82" i="123" s="1"/>
  <c r="H83" i="2"/>
  <c r="H83" i="123" s="1"/>
  <c r="H84" i="2"/>
  <c r="H84" i="123" s="1"/>
  <c r="H85" i="2"/>
  <c r="H85" i="123" s="1"/>
  <c r="H86" i="2"/>
  <c r="H86" i="123" s="1"/>
  <c r="H87" i="2"/>
  <c r="H88" i="2"/>
  <c r="H88" i="123" s="1"/>
  <c r="H89" i="2"/>
  <c r="H89" i="123" s="1"/>
  <c r="H90" i="2"/>
  <c r="H90" i="123" s="1"/>
  <c r="H91" i="2"/>
  <c r="H91" i="123" s="1"/>
  <c r="H92" i="2"/>
  <c r="H92" i="123" s="1"/>
  <c r="H93" i="2"/>
  <c r="H93" i="123" s="1"/>
  <c r="H94" i="2"/>
  <c r="H94" i="123" s="1"/>
  <c r="H95" i="2"/>
  <c r="H96" i="2"/>
  <c r="H96" i="123" s="1"/>
  <c r="G47" i="2"/>
  <c r="G47" i="123" s="1"/>
  <c r="G48" i="2"/>
  <c r="G48" i="123" s="1"/>
  <c r="G49" i="2"/>
  <c r="G49" i="123" s="1"/>
  <c r="G50" i="2"/>
  <c r="G50" i="123" s="1"/>
  <c r="G51" i="2"/>
  <c r="G51" i="123" s="1"/>
  <c r="G52" i="2"/>
  <c r="G52" i="123" s="1"/>
  <c r="G53" i="2"/>
  <c r="G53" i="123" s="1"/>
  <c r="G54" i="2"/>
  <c r="G54" i="123" s="1"/>
  <c r="G55" i="2"/>
  <c r="G55" i="123" s="1"/>
  <c r="G56" i="2"/>
  <c r="G56" i="123" s="1"/>
  <c r="G57" i="2"/>
  <c r="G57" i="123" s="1"/>
  <c r="G58" i="2"/>
  <c r="G58" i="123" s="1"/>
  <c r="G59" i="2"/>
  <c r="G59" i="123" s="1"/>
  <c r="G60" i="2"/>
  <c r="G60" i="123" s="1"/>
  <c r="G61" i="2"/>
  <c r="G61" i="123" s="1"/>
  <c r="G62" i="2"/>
  <c r="G62" i="123" s="1"/>
  <c r="G63" i="2"/>
  <c r="G63" i="123" s="1"/>
  <c r="G64" i="2"/>
  <c r="G64" i="123" s="1"/>
  <c r="G65" i="2"/>
  <c r="G65" i="123" s="1"/>
  <c r="G66" i="2"/>
  <c r="G66" i="123" s="1"/>
  <c r="G67" i="2"/>
  <c r="G67" i="123" s="1"/>
  <c r="G68" i="2"/>
  <c r="G68" i="123" s="1"/>
  <c r="G69" i="2"/>
  <c r="G69" i="123" s="1"/>
  <c r="G70" i="2"/>
  <c r="G70" i="123" s="1"/>
  <c r="G71" i="2"/>
  <c r="G71" i="123" s="1"/>
  <c r="G72" i="2"/>
  <c r="G72" i="123" s="1"/>
  <c r="G73" i="2"/>
  <c r="G73" i="123" s="1"/>
  <c r="G74" i="2"/>
  <c r="G74" i="123" s="1"/>
  <c r="G75" i="2"/>
  <c r="G75" i="123" s="1"/>
  <c r="G76" i="2"/>
  <c r="G76" i="123" s="1"/>
  <c r="G77" i="2"/>
  <c r="G77" i="123" s="1"/>
  <c r="G78" i="2"/>
  <c r="G78" i="123" s="1"/>
  <c r="G79" i="2"/>
  <c r="G79" i="123" s="1"/>
  <c r="G80" i="2"/>
  <c r="G80" i="123" s="1"/>
  <c r="G81" i="2"/>
  <c r="G81" i="123" s="1"/>
  <c r="G82" i="2"/>
  <c r="G82" i="123" s="1"/>
  <c r="G83" i="2"/>
  <c r="G83" i="123" s="1"/>
  <c r="G84" i="2"/>
  <c r="G84" i="123" s="1"/>
  <c r="G85" i="2"/>
  <c r="G85" i="123" s="1"/>
  <c r="G86" i="2"/>
  <c r="G86" i="123" s="1"/>
  <c r="G87" i="2"/>
  <c r="G87" i="123" s="1"/>
  <c r="G88" i="2"/>
  <c r="G88" i="123" s="1"/>
  <c r="G89" i="2"/>
  <c r="G89" i="123" s="1"/>
  <c r="G90" i="2"/>
  <c r="G90" i="123" s="1"/>
  <c r="G91" i="2"/>
  <c r="G91" i="123" s="1"/>
  <c r="G92" i="2"/>
  <c r="G92" i="123" s="1"/>
  <c r="G93" i="2"/>
  <c r="G93" i="123" s="1"/>
  <c r="G94" i="2"/>
  <c r="G94" i="123" s="1"/>
  <c r="G95" i="2"/>
  <c r="G95" i="123" s="1"/>
  <c r="G96" i="2"/>
  <c r="G96" i="123" s="1"/>
  <c r="F47" i="2"/>
  <c r="F47" i="123" s="1"/>
  <c r="F48" i="2"/>
  <c r="F48" i="123" s="1"/>
  <c r="I48" i="123" s="1"/>
  <c r="F49" i="2"/>
  <c r="F49" i="123" s="1"/>
  <c r="F50" i="2"/>
  <c r="F50" i="123" s="1"/>
  <c r="F51" i="2"/>
  <c r="F51" i="123" s="1"/>
  <c r="F52" i="2"/>
  <c r="F52" i="123" s="1"/>
  <c r="F53" i="2"/>
  <c r="F53" i="123" s="1"/>
  <c r="I53" i="123" s="1"/>
  <c r="F54" i="2"/>
  <c r="F54" i="123" s="1"/>
  <c r="I54" i="123" s="1"/>
  <c r="F55" i="2"/>
  <c r="F55" i="123" s="1"/>
  <c r="F56" i="2"/>
  <c r="F56" i="123" s="1"/>
  <c r="I56" i="123" s="1"/>
  <c r="F57" i="2"/>
  <c r="F57" i="123" s="1"/>
  <c r="F58" i="2"/>
  <c r="F58" i="123" s="1"/>
  <c r="F59" i="2"/>
  <c r="F59" i="123" s="1"/>
  <c r="F60" i="2"/>
  <c r="F60" i="123" s="1"/>
  <c r="F61" i="2"/>
  <c r="F61" i="123" s="1"/>
  <c r="I61" i="123" s="1"/>
  <c r="F62" i="2"/>
  <c r="F62" i="123" s="1"/>
  <c r="F63" i="2"/>
  <c r="F63" i="123" s="1"/>
  <c r="F64" i="2"/>
  <c r="F64" i="123" s="1"/>
  <c r="I64" i="123" s="1"/>
  <c r="F65" i="2"/>
  <c r="F65" i="123" s="1"/>
  <c r="F66" i="2"/>
  <c r="F66" i="123" s="1"/>
  <c r="F67" i="2"/>
  <c r="F67" i="123" s="1"/>
  <c r="F68" i="2"/>
  <c r="F68" i="123" s="1"/>
  <c r="F69" i="2"/>
  <c r="F69" i="123" s="1"/>
  <c r="I69" i="123" s="1"/>
  <c r="F70" i="2"/>
  <c r="F70" i="123" s="1"/>
  <c r="F71" i="2"/>
  <c r="F71" i="123" s="1"/>
  <c r="F72" i="2"/>
  <c r="F72" i="123" s="1"/>
  <c r="I72" i="123" s="1"/>
  <c r="Z72" i="123" s="1"/>
  <c r="F73" i="2"/>
  <c r="F73" i="123" s="1"/>
  <c r="F74" i="2"/>
  <c r="F74" i="123" s="1"/>
  <c r="F75" i="2"/>
  <c r="F75" i="123" s="1"/>
  <c r="F76" i="2"/>
  <c r="F76" i="123" s="1"/>
  <c r="F77" i="2"/>
  <c r="F77" i="123" s="1"/>
  <c r="I77" i="123" s="1"/>
  <c r="F78" i="2"/>
  <c r="F78" i="123" s="1"/>
  <c r="F79" i="2"/>
  <c r="F79" i="123" s="1"/>
  <c r="F80" i="2"/>
  <c r="F80" i="123" s="1"/>
  <c r="I80" i="123" s="1"/>
  <c r="F81" i="2"/>
  <c r="F81" i="123" s="1"/>
  <c r="F82" i="2"/>
  <c r="F82" i="123" s="1"/>
  <c r="F83" i="2"/>
  <c r="F83" i="123" s="1"/>
  <c r="F84" i="2"/>
  <c r="F84" i="123" s="1"/>
  <c r="F85" i="2"/>
  <c r="F85" i="123" s="1"/>
  <c r="I85" i="123" s="1"/>
  <c r="F86" i="2"/>
  <c r="F86" i="123" s="1"/>
  <c r="F87" i="2"/>
  <c r="F87" i="123" s="1"/>
  <c r="F88" i="2"/>
  <c r="F88" i="123" s="1"/>
  <c r="I88" i="123" s="1"/>
  <c r="F89" i="2"/>
  <c r="F89" i="123" s="1"/>
  <c r="F90" i="2"/>
  <c r="F90" i="123" s="1"/>
  <c r="F91" i="2"/>
  <c r="F91" i="123" s="1"/>
  <c r="F92" i="2"/>
  <c r="F92" i="123" s="1"/>
  <c r="F93" i="2"/>
  <c r="F93" i="123" s="1"/>
  <c r="I93" i="123" s="1"/>
  <c r="F94" i="2"/>
  <c r="F94" i="123" s="1"/>
  <c r="F95" i="2"/>
  <c r="F95" i="123" s="1"/>
  <c r="F96" i="2"/>
  <c r="F96" i="123" s="1"/>
  <c r="I96" i="123" s="1"/>
  <c r="W46" i="2"/>
  <c r="W46" i="123" s="1"/>
  <c r="V46" i="2"/>
  <c r="V46" i="123" s="1"/>
  <c r="U46" i="2"/>
  <c r="U46" i="123" s="1"/>
  <c r="R46" i="2"/>
  <c r="R46" i="123" s="1"/>
  <c r="Q46" i="2"/>
  <c r="Q46" i="123" s="1"/>
  <c r="P46" i="2"/>
  <c r="P46" i="123" s="1"/>
  <c r="M46" i="2"/>
  <c r="M46" i="123" s="1"/>
  <c r="L46" i="2"/>
  <c r="L46" i="123" s="1"/>
  <c r="K46" i="2"/>
  <c r="K46" i="123" s="1"/>
  <c r="G46" i="2"/>
  <c r="G46" i="123" s="1"/>
  <c r="H46" i="2"/>
  <c r="H46" i="123" s="1"/>
  <c r="F46" i="2"/>
  <c r="F46" i="123" s="1"/>
  <c r="Z125" i="43"/>
  <c r="X125" i="43"/>
  <c r="S125" i="43"/>
  <c r="N125" i="43"/>
  <c r="I125" i="43"/>
  <c r="B125" i="43"/>
  <c r="S113" i="15"/>
  <c r="S114" i="15"/>
  <c r="S115" i="15"/>
  <c r="S116" i="15"/>
  <c r="S117" i="15"/>
  <c r="S118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28" i="15"/>
  <c r="X29" i="15"/>
  <c r="X30" i="15"/>
  <c r="X31" i="15"/>
  <c r="X32" i="15"/>
  <c r="X33" i="15"/>
  <c r="X34" i="15"/>
  <c r="X35" i="15"/>
  <c r="X36" i="15"/>
  <c r="S28" i="15"/>
  <c r="S29" i="15"/>
  <c r="S30" i="15"/>
  <c r="S31" i="15"/>
  <c r="S32" i="15"/>
  <c r="S33" i="15"/>
  <c r="S34" i="15"/>
  <c r="N28" i="15"/>
  <c r="N29" i="15"/>
  <c r="N30" i="15"/>
  <c r="N31" i="15"/>
  <c r="N32" i="15"/>
  <c r="N33" i="15"/>
  <c r="N34" i="15"/>
  <c r="N35" i="15"/>
  <c r="N113" i="15"/>
  <c r="N114" i="15"/>
  <c r="N115" i="15"/>
  <c r="N116" i="15"/>
  <c r="N117" i="15"/>
  <c r="N118" i="15"/>
  <c r="N119" i="15"/>
  <c r="N120" i="15"/>
  <c r="N121" i="15"/>
  <c r="N122" i="15"/>
  <c r="N123" i="15"/>
  <c r="N124" i="15"/>
  <c r="N125" i="15"/>
  <c r="I113" i="15"/>
  <c r="I114" i="15"/>
  <c r="I115" i="15"/>
  <c r="I116" i="15"/>
  <c r="I117" i="15"/>
  <c r="I118" i="15"/>
  <c r="I119" i="15"/>
  <c r="I120" i="15"/>
  <c r="I121" i="15"/>
  <c r="I122" i="15"/>
  <c r="I123" i="15"/>
  <c r="X11" i="186"/>
  <c r="W43" i="186"/>
  <c r="V43" i="186"/>
  <c r="U43" i="186"/>
  <c r="R43" i="186"/>
  <c r="Q43" i="186"/>
  <c r="P43" i="186"/>
  <c r="M43" i="186"/>
  <c r="L43" i="186"/>
  <c r="K43" i="186"/>
  <c r="F43" i="186"/>
  <c r="I92" i="123" l="1"/>
  <c r="I84" i="123"/>
  <c r="Z84" i="123" s="1"/>
  <c r="I76" i="123"/>
  <c r="I68" i="123"/>
  <c r="I60" i="123"/>
  <c r="I52" i="123"/>
  <c r="N66" i="123"/>
  <c r="S96" i="123"/>
  <c r="S88" i="123"/>
  <c r="S64" i="123"/>
  <c r="S56" i="123"/>
  <c r="S48" i="123"/>
  <c r="Q90" i="123"/>
  <c r="Q82" i="123"/>
  <c r="Q74" i="123"/>
  <c r="Q66" i="123"/>
  <c r="Q58" i="123"/>
  <c r="Q50" i="123"/>
  <c r="W90" i="123"/>
  <c r="W82" i="123"/>
  <c r="W74" i="123"/>
  <c r="W66" i="123"/>
  <c r="W58" i="123"/>
  <c r="W50" i="123"/>
  <c r="I42" i="123"/>
  <c r="I34" i="123"/>
  <c r="I26" i="123"/>
  <c r="I18" i="123"/>
  <c r="N39" i="123"/>
  <c r="N31" i="123"/>
  <c r="N23" i="123"/>
  <c r="N15" i="123"/>
  <c r="S36" i="123"/>
  <c r="S28" i="123"/>
  <c r="S20" i="123"/>
  <c r="X41" i="123"/>
  <c r="X33" i="123"/>
  <c r="X25" i="123"/>
  <c r="X17" i="123"/>
  <c r="I46" i="123"/>
  <c r="X46" i="123"/>
  <c r="I91" i="123"/>
  <c r="I83" i="123"/>
  <c r="I75" i="123"/>
  <c r="I67" i="123"/>
  <c r="I59" i="123"/>
  <c r="Z59" i="123" s="1"/>
  <c r="I51" i="123"/>
  <c r="H95" i="123"/>
  <c r="H87" i="123"/>
  <c r="H79" i="123"/>
  <c r="H71" i="123"/>
  <c r="H63" i="123"/>
  <c r="H55" i="123"/>
  <c r="H47" i="123"/>
  <c r="N89" i="123"/>
  <c r="N81" i="123"/>
  <c r="N73" i="123"/>
  <c r="N65" i="123"/>
  <c r="N57" i="123"/>
  <c r="N49" i="123"/>
  <c r="P95" i="123"/>
  <c r="P87" i="123"/>
  <c r="S87" i="123" s="1"/>
  <c r="P79" i="123"/>
  <c r="P71" i="123"/>
  <c r="P63" i="123"/>
  <c r="P55" i="123"/>
  <c r="P47" i="123"/>
  <c r="X93" i="123"/>
  <c r="X85" i="123"/>
  <c r="X77" i="123"/>
  <c r="X69" i="123"/>
  <c r="X61" i="123"/>
  <c r="X53" i="123"/>
  <c r="V95" i="123"/>
  <c r="X95" i="123" s="1"/>
  <c r="V87" i="123"/>
  <c r="V79" i="123"/>
  <c r="X79" i="123" s="1"/>
  <c r="V71" i="123"/>
  <c r="X71" i="123" s="1"/>
  <c r="V63" i="123"/>
  <c r="X63" i="123" s="1"/>
  <c r="V55" i="123"/>
  <c r="V47" i="123"/>
  <c r="I41" i="123"/>
  <c r="I33" i="123"/>
  <c r="I25" i="123"/>
  <c r="I17" i="123"/>
  <c r="N38" i="123"/>
  <c r="N30" i="123"/>
  <c r="N22" i="123"/>
  <c r="N14" i="123"/>
  <c r="S35" i="123"/>
  <c r="S27" i="123"/>
  <c r="S19" i="123"/>
  <c r="X40" i="123"/>
  <c r="X32" i="123"/>
  <c r="X24" i="123"/>
  <c r="X16" i="123"/>
  <c r="I90" i="123"/>
  <c r="I82" i="123"/>
  <c r="I74" i="123"/>
  <c r="I66" i="123"/>
  <c r="I58" i="123"/>
  <c r="I50" i="123"/>
  <c r="N96" i="123"/>
  <c r="N88" i="123"/>
  <c r="N80" i="123"/>
  <c r="R90" i="123"/>
  <c r="R82" i="123"/>
  <c r="R74" i="123"/>
  <c r="R66" i="123"/>
  <c r="R58" i="123"/>
  <c r="R50" i="123"/>
  <c r="N11" i="123"/>
  <c r="N46" i="123"/>
  <c r="I89" i="123"/>
  <c r="I81" i="123"/>
  <c r="Z81" i="123" s="1"/>
  <c r="I73" i="123"/>
  <c r="I65" i="123"/>
  <c r="I57" i="123"/>
  <c r="I49" i="123"/>
  <c r="K95" i="123"/>
  <c r="K87" i="123"/>
  <c r="K79" i="123"/>
  <c r="K71" i="123"/>
  <c r="N71" i="123" s="1"/>
  <c r="K63" i="123"/>
  <c r="K55" i="123"/>
  <c r="K47" i="123"/>
  <c r="S93" i="123"/>
  <c r="S85" i="123"/>
  <c r="S77" i="123"/>
  <c r="S69" i="123"/>
  <c r="S61" i="123"/>
  <c r="Z61" i="123" s="1"/>
  <c r="S53" i="123"/>
  <c r="Q95" i="123"/>
  <c r="Q87" i="123"/>
  <c r="Q79" i="123"/>
  <c r="Q71" i="123"/>
  <c r="Q63" i="123"/>
  <c r="Q55" i="123"/>
  <c r="Q47" i="123"/>
  <c r="X91" i="123"/>
  <c r="X83" i="123"/>
  <c r="X75" i="123"/>
  <c r="X67" i="123"/>
  <c r="X59" i="123"/>
  <c r="X51" i="123"/>
  <c r="W95" i="123"/>
  <c r="W87" i="123"/>
  <c r="X87" i="123" s="1"/>
  <c r="W79" i="123"/>
  <c r="W71" i="123"/>
  <c r="W63" i="123"/>
  <c r="W55" i="123"/>
  <c r="X55" i="123" s="1"/>
  <c r="W47" i="123"/>
  <c r="X47" i="123" s="1"/>
  <c r="M90" i="123"/>
  <c r="N90" i="123" s="1"/>
  <c r="M82" i="123"/>
  <c r="M74" i="123"/>
  <c r="N74" i="123" s="1"/>
  <c r="M66" i="123"/>
  <c r="M58" i="123"/>
  <c r="N58" i="123" s="1"/>
  <c r="M50" i="123"/>
  <c r="N50" i="123" s="1"/>
  <c r="U90" i="123"/>
  <c r="U82" i="123"/>
  <c r="U74" i="123"/>
  <c r="U66" i="123"/>
  <c r="X66" i="123" s="1"/>
  <c r="U58" i="123"/>
  <c r="U50" i="123"/>
  <c r="F11" i="123"/>
  <c r="R11" i="123"/>
  <c r="S11" i="123" s="1"/>
  <c r="F38" i="123"/>
  <c r="I38" i="123" s="1"/>
  <c r="F30" i="123"/>
  <c r="I30" i="123" s="1"/>
  <c r="F22" i="123"/>
  <c r="I22" i="123" s="1"/>
  <c r="F14" i="123"/>
  <c r="I14" i="123" s="1"/>
  <c r="G37" i="123"/>
  <c r="G29" i="123"/>
  <c r="G21" i="123"/>
  <c r="G13" i="123"/>
  <c r="H36" i="123"/>
  <c r="H28" i="123"/>
  <c r="H20" i="123"/>
  <c r="H12" i="123"/>
  <c r="H43" i="123" s="1"/>
  <c r="K35" i="123"/>
  <c r="N35" i="123" s="1"/>
  <c r="K27" i="123"/>
  <c r="N27" i="123" s="1"/>
  <c r="K19" i="123"/>
  <c r="N19" i="123" s="1"/>
  <c r="L42" i="123"/>
  <c r="L34" i="123"/>
  <c r="L26" i="123"/>
  <c r="L18" i="123"/>
  <c r="M41" i="123"/>
  <c r="M33" i="123"/>
  <c r="M25" i="123"/>
  <c r="M17" i="123"/>
  <c r="P40" i="123"/>
  <c r="S40" i="123" s="1"/>
  <c r="P32" i="123"/>
  <c r="S32" i="123" s="1"/>
  <c r="P24" i="123"/>
  <c r="S24" i="123" s="1"/>
  <c r="P16" i="123"/>
  <c r="S16" i="123" s="1"/>
  <c r="Q39" i="123"/>
  <c r="S39" i="123" s="1"/>
  <c r="Q31" i="123"/>
  <c r="Q23" i="123"/>
  <c r="Q15" i="123"/>
  <c r="R38" i="123"/>
  <c r="R30" i="123"/>
  <c r="R22" i="123"/>
  <c r="R14" i="123"/>
  <c r="U37" i="123"/>
  <c r="X37" i="123" s="1"/>
  <c r="U29" i="123"/>
  <c r="X29" i="123" s="1"/>
  <c r="U21" i="123"/>
  <c r="X21" i="123" s="1"/>
  <c r="U13" i="123"/>
  <c r="X13" i="123" s="1"/>
  <c r="V36" i="123"/>
  <c r="X36" i="123" s="1"/>
  <c r="V28" i="123"/>
  <c r="V20" i="123"/>
  <c r="V12" i="123"/>
  <c r="W35" i="123"/>
  <c r="W27" i="123"/>
  <c r="W19" i="123"/>
  <c r="W43" i="123" s="1"/>
  <c r="Z56" i="123"/>
  <c r="I95" i="123"/>
  <c r="I79" i="123"/>
  <c r="I63" i="123"/>
  <c r="N93" i="123"/>
  <c r="Z93" i="123" s="1"/>
  <c r="N85" i="123"/>
  <c r="Z85" i="123" s="1"/>
  <c r="N77" i="123"/>
  <c r="N69" i="123"/>
  <c r="N61" i="123"/>
  <c r="N53" i="123"/>
  <c r="Z53" i="123" s="1"/>
  <c r="L95" i="123"/>
  <c r="L87" i="123"/>
  <c r="L79" i="123"/>
  <c r="L71" i="123"/>
  <c r="L63" i="123"/>
  <c r="L55" i="123"/>
  <c r="L47" i="123"/>
  <c r="S91" i="123"/>
  <c r="S83" i="123"/>
  <c r="S75" i="123"/>
  <c r="S67" i="123"/>
  <c r="S59" i="123"/>
  <c r="S51" i="123"/>
  <c r="R95" i="123"/>
  <c r="R87" i="123"/>
  <c r="R79" i="123"/>
  <c r="R71" i="123"/>
  <c r="R63" i="123"/>
  <c r="R55" i="123"/>
  <c r="R47" i="123"/>
  <c r="X89" i="123"/>
  <c r="X81" i="123"/>
  <c r="X73" i="123"/>
  <c r="X65" i="123"/>
  <c r="X57" i="123"/>
  <c r="X49" i="123"/>
  <c r="X11" i="123"/>
  <c r="I37" i="123"/>
  <c r="I29" i="123"/>
  <c r="I21" i="123"/>
  <c r="I13" i="123"/>
  <c r="N42" i="123"/>
  <c r="N34" i="123"/>
  <c r="N26" i="123"/>
  <c r="N18" i="123"/>
  <c r="S31" i="123"/>
  <c r="S23" i="123"/>
  <c r="S15" i="123"/>
  <c r="X28" i="123"/>
  <c r="X20" i="123"/>
  <c r="X12" i="123"/>
  <c r="Z69" i="123"/>
  <c r="Z96" i="123"/>
  <c r="Z88" i="123"/>
  <c r="Z80" i="123"/>
  <c r="Z64" i="123"/>
  <c r="Z48" i="123"/>
  <c r="I87" i="123"/>
  <c r="I71" i="123"/>
  <c r="I55" i="123"/>
  <c r="S46" i="123"/>
  <c r="I94" i="123"/>
  <c r="Z94" i="123" s="1"/>
  <c r="I86" i="123"/>
  <c r="Z86" i="123" s="1"/>
  <c r="I78" i="123"/>
  <c r="Z78" i="123" s="1"/>
  <c r="I70" i="123"/>
  <c r="Z70" i="123" s="1"/>
  <c r="I62" i="123"/>
  <c r="Z62" i="123" s="1"/>
  <c r="Z54" i="123"/>
  <c r="N92" i="123"/>
  <c r="N84" i="123"/>
  <c r="N76" i="123"/>
  <c r="N68" i="123"/>
  <c r="N60" i="123"/>
  <c r="N52" i="123"/>
  <c r="P90" i="123"/>
  <c r="P82" i="123"/>
  <c r="P74" i="123"/>
  <c r="S74" i="123" s="1"/>
  <c r="P66" i="123"/>
  <c r="S66" i="123" s="1"/>
  <c r="P58" i="123"/>
  <c r="S58" i="123" s="1"/>
  <c r="P50" i="123"/>
  <c r="S50" i="123" s="1"/>
  <c r="V90" i="123"/>
  <c r="V82" i="123"/>
  <c r="V74" i="123"/>
  <c r="V66" i="123"/>
  <c r="V58" i="123"/>
  <c r="V50" i="123"/>
  <c r="G43" i="123"/>
  <c r="V43" i="123"/>
  <c r="I36" i="123"/>
  <c r="I28" i="123"/>
  <c r="I20" i="123"/>
  <c r="N41" i="123"/>
  <c r="N33" i="123"/>
  <c r="N25" i="123"/>
  <c r="N17" i="123"/>
  <c r="S38" i="123"/>
  <c r="S30" i="123"/>
  <c r="S22" i="123"/>
  <c r="S14" i="123"/>
  <c r="X35" i="123"/>
  <c r="X27" i="123"/>
  <c r="X19" i="123"/>
  <c r="S77" i="240"/>
  <c r="S68" i="240"/>
  <c r="S69" i="240"/>
  <c r="S75" i="240"/>
  <c r="S93" i="240"/>
  <c r="X74" i="123" l="1"/>
  <c r="N79" i="123"/>
  <c r="Z79" i="123" s="1"/>
  <c r="Z89" i="123"/>
  <c r="S95" i="123"/>
  <c r="Z67" i="123"/>
  <c r="Z46" i="123"/>
  <c r="Z92" i="123"/>
  <c r="Z74" i="123"/>
  <c r="I12" i="123"/>
  <c r="S90" i="123"/>
  <c r="Z90" i="123" s="1"/>
  <c r="Z71" i="123"/>
  <c r="Z95" i="123"/>
  <c r="X82" i="123"/>
  <c r="N87" i="123"/>
  <c r="Z75" i="123"/>
  <c r="N82" i="123"/>
  <c r="S82" i="123"/>
  <c r="Z87" i="123"/>
  <c r="X90" i="123"/>
  <c r="N95" i="123"/>
  <c r="S47" i="123"/>
  <c r="Z83" i="123"/>
  <c r="X43" i="123"/>
  <c r="Z77" i="123"/>
  <c r="Z49" i="123"/>
  <c r="S55" i="123"/>
  <c r="Z91" i="123"/>
  <c r="Z52" i="123"/>
  <c r="U43" i="123"/>
  <c r="I11" i="123"/>
  <c r="I43" i="123" s="1"/>
  <c r="F43" i="123"/>
  <c r="N47" i="123"/>
  <c r="Z57" i="123"/>
  <c r="S63" i="123"/>
  <c r="Z60" i="123"/>
  <c r="X50" i="123"/>
  <c r="Z50" i="123" s="1"/>
  <c r="N55" i="123"/>
  <c r="Z55" i="123" s="1"/>
  <c r="Z65" i="123"/>
  <c r="S71" i="123"/>
  <c r="Z68" i="123"/>
  <c r="I47" i="123"/>
  <c r="Z47" i="123" s="1"/>
  <c r="X58" i="123"/>
  <c r="Z58" i="123" s="1"/>
  <c r="N63" i="123"/>
  <c r="Z63" i="123" s="1"/>
  <c r="Z73" i="123"/>
  <c r="Z66" i="123"/>
  <c r="S79" i="123"/>
  <c r="Z51" i="123"/>
  <c r="Z76" i="123"/>
  <c r="Z82" i="123" l="1"/>
  <c r="X45" i="50" l="1"/>
  <c r="Z45" i="50" s="1"/>
  <c r="W127" i="254"/>
  <c r="V127" i="254"/>
  <c r="U127" i="254"/>
  <c r="R127" i="254"/>
  <c r="Q127" i="254"/>
  <c r="P127" i="254"/>
  <c r="M127" i="254"/>
  <c r="L127" i="254"/>
  <c r="K127" i="254"/>
  <c r="H127" i="254"/>
  <c r="G127" i="254"/>
  <c r="F127" i="254"/>
  <c r="X126" i="254"/>
  <c r="S126" i="254"/>
  <c r="N126" i="254"/>
  <c r="I126" i="254"/>
  <c r="B126" i="254"/>
  <c r="B125" i="254"/>
  <c r="X124" i="254"/>
  <c r="S124" i="254"/>
  <c r="N124" i="254"/>
  <c r="I124" i="254"/>
  <c r="B124" i="254"/>
  <c r="X123" i="254"/>
  <c r="S123" i="254"/>
  <c r="N123" i="254"/>
  <c r="I123" i="254"/>
  <c r="B123" i="254"/>
  <c r="X122" i="254"/>
  <c r="S122" i="254"/>
  <c r="N122" i="254"/>
  <c r="I122" i="254"/>
  <c r="B122" i="254"/>
  <c r="X121" i="254"/>
  <c r="S121" i="254"/>
  <c r="N121" i="254"/>
  <c r="I121" i="254"/>
  <c r="B121" i="254"/>
  <c r="X120" i="254"/>
  <c r="S120" i="254"/>
  <c r="N120" i="254"/>
  <c r="I120" i="254"/>
  <c r="B120" i="254"/>
  <c r="X119" i="254"/>
  <c r="S119" i="254"/>
  <c r="N119" i="254"/>
  <c r="I119" i="254"/>
  <c r="B119" i="254"/>
  <c r="X118" i="254"/>
  <c r="S118" i="254"/>
  <c r="N118" i="254"/>
  <c r="I118" i="254"/>
  <c r="B118" i="254"/>
  <c r="X117" i="254"/>
  <c r="S117" i="254"/>
  <c r="N117" i="254"/>
  <c r="I117" i="254"/>
  <c r="B117" i="254"/>
  <c r="X116" i="254"/>
  <c r="S116" i="254"/>
  <c r="N116" i="254"/>
  <c r="I116" i="254"/>
  <c r="B116" i="254"/>
  <c r="X115" i="254"/>
  <c r="S115" i="254"/>
  <c r="N115" i="254"/>
  <c r="I115" i="254"/>
  <c r="B115" i="254"/>
  <c r="X114" i="254"/>
  <c r="S114" i="254"/>
  <c r="N114" i="254"/>
  <c r="I114" i="254"/>
  <c r="B114" i="254"/>
  <c r="X113" i="254"/>
  <c r="S113" i="254"/>
  <c r="N113" i="254"/>
  <c r="I113" i="254"/>
  <c r="B113" i="254"/>
  <c r="X112" i="254"/>
  <c r="S112" i="254"/>
  <c r="N112" i="254"/>
  <c r="I112" i="254"/>
  <c r="B112" i="254"/>
  <c r="X111" i="254"/>
  <c r="S111" i="254"/>
  <c r="N111" i="254"/>
  <c r="I111" i="254"/>
  <c r="B111" i="254"/>
  <c r="X110" i="254"/>
  <c r="S110" i="254"/>
  <c r="N110" i="254"/>
  <c r="I110" i="254"/>
  <c r="B110" i="254"/>
  <c r="X109" i="254"/>
  <c r="S109" i="254"/>
  <c r="N109" i="254"/>
  <c r="I109" i="254"/>
  <c r="B109" i="254"/>
  <c r="X108" i="254"/>
  <c r="S108" i="254"/>
  <c r="N108" i="254"/>
  <c r="I108" i="254"/>
  <c r="B108" i="254"/>
  <c r="X107" i="254"/>
  <c r="S107" i="254"/>
  <c r="N107" i="254"/>
  <c r="I107" i="254"/>
  <c r="B107" i="254"/>
  <c r="X106" i="254"/>
  <c r="S106" i="254"/>
  <c r="N106" i="254"/>
  <c r="I106" i="254"/>
  <c r="B106" i="254"/>
  <c r="X105" i="254"/>
  <c r="S105" i="254"/>
  <c r="N105" i="254"/>
  <c r="I105" i="254"/>
  <c r="B105" i="254"/>
  <c r="X104" i="254"/>
  <c r="S104" i="254"/>
  <c r="N104" i="254"/>
  <c r="I104" i="254"/>
  <c r="B104" i="254"/>
  <c r="X103" i="254"/>
  <c r="S103" i="254"/>
  <c r="N103" i="254"/>
  <c r="I103" i="254"/>
  <c r="B103" i="254"/>
  <c r="X102" i="254"/>
  <c r="S102" i="254"/>
  <c r="N102" i="254"/>
  <c r="I102" i="254"/>
  <c r="B102" i="254"/>
  <c r="X101" i="254"/>
  <c r="S101" i="254"/>
  <c r="N101" i="254"/>
  <c r="I101" i="254"/>
  <c r="B101" i="254"/>
  <c r="X100" i="254"/>
  <c r="S100" i="254"/>
  <c r="N100" i="254"/>
  <c r="I100" i="254"/>
  <c r="B100" i="254"/>
  <c r="X99" i="254"/>
  <c r="S99" i="254"/>
  <c r="N99" i="254"/>
  <c r="I99" i="254"/>
  <c r="B99" i="254"/>
  <c r="X98" i="254"/>
  <c r="S98" i="254"/>
  <c r="N98" i="254"/>
  <c r="I98" i="254"/>
  <c r="B98" i="254"/>
  <c r="X97" i="254"/>
  <c r="S97" i="254"/>
  <c r="N97" i="254"/>
  <c r="I97" i="254"/>
  <c r="B97" i="254"/>
  <c r="X96" i="254"/>
  <c r="S96" i="254"/>
  <c r="N96" i="254"/>
  <c r="I96" i="254"/>
  <c r="B96" i="254"/>
  <c r="X95" i="254"/>
  <c r="S95" i="254"/>
  <c r="N95" i="254"/>
  <c r="I95" i="254"/>
  <c r="B95" i="254"/>
  <c r="X94" i="254"/>
  <c r="S94" i="254"/>
  <c r="N94" i="254"/>
  <c r="I94" i="254"/>
  <c r="B94" i="254"/>
  <c r="X93" i="254"/>
  <c r="S93" i="254"/>
  <c r="N93" i="254"/>
  <c r="I93" i="254"/>
  <c r="B93" i="254"/>
  <c r="X92" i="254"/>
  <c r="S92" i="254"/>
  <c r="N92" i="254"/>
  <c r="B92" i="254"/>
  <c r="X91" i="254"/>
  <c r="S91" i="254"/>
  <c r="N91" i="254"/>
  <c r="B91" i="254"/>
  <c r="X90" i="254"/>
  <c r="S90" i="254"/>
  <c r="N90" i="254"/>
  <c r="I90" i="254"/>
  <c r="B90" i="254"/>
  <c r="X89" i="254"/>
  <c r="S89" i="254"/>
  <c r="N89" i="254"/>
  <c r="I89" i="254"/>
  <c r="B89" i="254"/>
  <c r="X88" i="254"/>
  <c r="S88" i="254"/>
  <c r="N88" i="254"/>
  <c r="I88" i="254"/>
  <c r="B88" i="254"/>
  <c r="X87" i="254"/>
  <c r="S87" i="254"/>
  <c r="N87" i="254"/>
  <c r="I87" i="254"/>
  <c r="B87" i="254"/>
  <c r="X86" i="254"/>
  <c r="S86" i="254"/>
  <c r="N86" i="254"/>
  <c r="I86" i="254"/>
  <c r="B86" i="254"/>
  <c r="X85" i="254"/>
  <c r="S85" i="254"/>
  <c r="N85" i="254"/>
  <c r="I85" i="254"/>
  <c r="B85" i="254"/>
  <c r="X84" i="254"/>
  <c r="S84" i="254"/>
  <c r="N84" i="254"/>
  <c r="I84" i="254"/>
  <c r="B84" i="254"/>
  <c r="X83" i="254"/>
  <c r="S83" i="254"/>
  <c r="N83" i="254"/>
  <c r="I83" i="254"/>
  <c r="B83" i="254"/>
  <c r="X82" i="254"/>
  <c r="S82" i="254"/>
  <c r="N82" i="254"/>
  <c r="I82" i="254"/>
  <c r="B82" i="254"/>
  <c r="X81" i="254"/>
  <c r="S81" i="254"/>
  <c r="N81" i="254"/>
  <c r="I81" i="254"/>
  <c r="B81" i="254"/>
  <c r="X80" i="254"/>
  <c r="S80" i="254"/>
  <c r="N80" i="254"/>
  <c r="I80" i="254"/>
  <c r="B80" i="254"/>
  <c r="X79" i="254"/>
  <c r="S79" i="254"/>
  <c r="N79" i="254"/>
  <c r="I79" i="254"/>
  <c r="B79" i="254"/>
  <c r="X78" i="254"/>
  <c r="S78" i="254"/>
  <c r="N78" i="254"/>
  <c r="I78" i="254"/>
  <c r="B78" i="254"/>
  <c r="X77" i="254"/>
  <c r="S77" i="254"/>
  <c r="N77" i="254"/>
  <c r="I77" i="254"/>
  <c r="B77" i="254"/>
  <c r="X76" i="254"/>
  <c r="S76" i="254"/>
  <c r="N76" i="254"/>
  <c r="I76" i="254"/>
  <c r="B76" i="254"/>
  <c r="X75" i="254"/>
  <c r="S75" i="254"/>
  <c r="N75" i="254"/>
  <c r="I75" i="254"/>
  <c r="B75" i="254"/>
  <c r="X74" i="254"/>
  <c r="S74" i="254"/>
  <c r="N74" i="254"/>
  <c r="I74" i="254"/>
  <c r="B74" i="254"/>
  <c r="X73" i="254"/>
  <c r="S73" i="254"/>
  <c r="N73" i="254"/>
  <c r="I73" i="254"/>
  <c r="B73" i="254"/>
  <c r="X72" i="254"/>
  <c r="S72" i="254"/>
  <c r="N72" i="254"/>
  <c r="I72" i="254"/>
  <c r="B72" i="254"/>
  <c r="X71" i="254"/>
  <c r="S71" i="254"/>
  <c r="N71" i="254"/>
  <c r="I71" i="254"/>
  <c r="B71" i="254"/>
  <c r="X70" i="254"/>
  <c r="S70" i="254"/>
  <c r="N70" i="254"/>
  <c r="I70" i="254"/>
  <c r="B70" i="254"/>
  <c r="X69" i="254"/>
  <c r="S69" i="254"/>
  <c r="N69" i="254"/>
  <c r="I69" i="254"/>
  <c r="B69" i="254"/>
  <c r="X68" i="254"/>
  <c r="S68" i="254"/>
  <c r="N68" i="254"/>
  <c r="I68" i="254"/>
  <c r="B68" i="254"/>
  <c r="X67" i="254"/>
  <c r="S67" i="254"/>
  <c r="N67" i="254"/>
  <c r="I67" i="254"/>
  <c r="B67" i="254"/>
  <c r="X66" i="254"/>
  <c r="S66" i="254"/>
  <c r="N66" i="254"/>
  <c r="I66" i="254"/>
  <c r="B66" i="254"/>
  <c r="X65" i="254"/>
  <c r="S65" i="254"/>
  <c r="N65" i="254"/>
  <c r="I65" i="254"/>
  <c r="B65" i="254"/>
  <c r="X64" i="254"/>
  <c r="S64" i="254"/>
  <c r="N64" i="254"/>
  <c r="I64" i="254"/>
  <c r="B64" i="254"/>
  <c r="X63" i="254"/>
  <c r="S63" i="254"/>
  <c r="N63" i="254"/>
  <c r="I63" i="254"/>
  <c r="B63" i="254"/>
  <c r="X62" i="254"/>
  <c r="S62" i="254"/>
  <c r="N62" i="254"/>
  <c r="I62" i="254"/>
  <c r="B62" i="254"/>
  <c r="X61" i="254"/>
  <c r="S61" i="254"/>
  <c r="N61" i="254"/>
  <c r="I61" i="254"/>
  <c r="B61" i="254"/>
  <c r="X60" i="254"/>
  <c r="S60" i="254"/>
  <c r="N60" i="254"/>
  <c r="I60" i="254"/>
  <c r="B60" i="254"/>
  <c r="X59" i="254"/>
  <c r="S59" i="254"/>
  <c r="N59" i="254"/>
  <c r="I59" i="254"/>
  <c r="B59" i="254"/>
  <c r="X58" i="254"/>
  <c r="S58" i="254"/>
  <c r="N58" i="254"/>
  <c r="I58" i="254"/>
  <c r="B58" i="254"/>
  <c r="X57" i="254"/>
  <c r="S57" i="254"/>
  <c r="N57" i="254"/>
  <c r="I57" i="254"/>
  <c r="B57" i="254"/>
  <c r="X56" i="254"/>
  <c r="S56" i="254"/>
  <c r="N56" i="254"/>
  <c r="I56" i="254"/>
  <c r="B56" i="254"/>
  <c r="X55" i="254"/>
  <c r="S55" i="254"/>
  <c r="N55" i="254"/>
  <c r="I55" i="254"/>
  <c r="B55" i="254"/>
  <c r="X54" i="254"/>
  <c r="S54" i="254"/>
  <c r="N54" i="254"/>
  <c r="I54" i="254"/>
  <c r="B54" i="254"/>
  <c r="X53" i="254"/>
  <c r="S53" i="254"/>
  <c r="N53" i="254"/>
  <c r="I53" i="254"/>
  <c r="B53" i="254"/>
  <c r="X52" i="254"/>
  <c r="S52" i="254"/>
  <c r="N52" i="254"/>
  <c r="I52" i="254"/>
  <c r="B52" i="254"/>
  <c r="X51" i="254"/>
  <c r="S51" i="254"/>
  <c r="N51" i="254"/>
  <c r="I51" i="254"/>
  <c r="B51" i="254"/>
  <c r="X50" i="254"/>
  <c r="S50" i="254"/>
  <c r="N50" i="254"/>
  <c r="I50" i="254"/>
  <c r="B50" i="254"/>
  <c r="X49" i="254"/>
  <c r="S49" i="254"/>
  <c r="N49" i="254"/>
  <c r="I49" i="254"/>
  <c r="B49" i="254"/>
  <c r="X48" i="254"/>
  <c r="S48" i="254"/>
  <c r="N48" i="254"/>
  <c r="I48" i="254"/>
  <c r="B48" i="254"/>
  <c r="X47" i="254"/>
  <c r="S47" i="254"/>
  <c r="N47" i="254"/>
  <c r="I47" i="254"/>
  <c r="B47" i="254"/>
  <c r="X46" i="254"/>
  <c r="S46" i="254"/>
  <c r="N46" i="254"/>
  <c r="I46" i="254"/>
  <c r="B46" i="254"/>
  <c r="W43" i="254"/>
  <c r="V43" i="254"/>
  <c r="U43" i="254"/>
  <c r="R43" i="254"/>
  <c r="Q43" i="254"/>
  <c r="P43" i="254"/>
  <c r="M43" i="254"/>
  <c r="L43" i="254"/>
  <c r="K43" i="254"/>
  <c r="H43" i="254"/>
  <c r="G43" i="254"/>
  <c r="F43" i="254"/>
  <c r="X42" i="254"/>
  <c r="S42" i="254"/>
  <c r="N42" i="254"/>
  <c r="I42" i="254"/>
  <c r="B42" i="254"/>
  <c r="X41" i="254"/>
  <c r="S41" i="254"/>
  <c r="N41" i="254"/>
  <c r="I41" i="254"/>
  <c r="B41" i="254"/>
  <c r="X40" i="254"/>
  <c r="S40" i="254"/>
  <c r="N40" i="254"/>
  <c r="I40" i="254"/>
  <c r="X39" i="254"/>
  <c r="S39" i="254"/>
  <c r="N39" i="254"/>
  <c r="I39" i="254"/>
  <c r="B39" i="254"/>
  <c r="X38" i="254"/>
  <c r="S38" i="254"/>
  <c r="N38" i="254"/>
  <c r="I38" i="254"/>
  <c r="B38" i="254"/>
  <c r="X37" i="254"/>
  <c r="S37" i="254"/>
  <c r="N37" i="254"/>
  <c r="I37" i="254"/>
  <c r="B37" i="254"/>
  <c r="X36" i="254"/>
  <c r="S36" i="254"/>
  <c r="N36" i="254"/>
  <c r="I36" i="254"/>
  <c r="B36" i="254"/>
  <c r="X35" i="254"/>
  <c r="S35" i="254"/>
  <c r="N35" i="254"/>
  <c r="I35" i="254"/>
  <c r="B35" i="254"/>
  <c r="X34" i="254"/>
  <c r="S34" i="254"/>
  <c r="N34" i="254"/>
  <c r="I34" i="254"/>
  <c r="B34" i="254"/>
  <c r="X33" i="254"/>
  <c r="S33" i="254"/>
  <c r="N33" i="254"/>
  <c r="I33" i="254"/>
  <c r="B33" i="254"/>
  <c r="X32" i="254"/>
  <c r="S32" i="254"/>
  <c r="N32" i="254"/>
  <c r="I32" i="254"/>
  <c r="B32" i="254"/>
  <c r="X31" i="254"/>
  <c r="S31" i="254"/>
  <c r="N31" i="254"/>
  <c r="I31" i="254"/>
  <c r="B31" i="254"/>
  <c r="X30" i="254"/>
  <c r="S30" i="254"/>
  <c r="N30" i="254"/>
  <c r="I30" i="254"/>
  <c r="B30" i="254"/>
  <c r="X29" i="254"/>
  <c r="S29" i="254"/>
  <c r="N29" i="254"/>
  <c r="I29" i="254"/>
  <c r="B29" i="254"/>
  <c r="X28" i="254"/>
  <c r="S28" i="254"/>
  <c r="N28" i="254"/>
  <c r="I28" i="254"/>
  <c r="B28" i="254"/>
  <c r="X27" i="254"/>
  <c r="S27" i="254"/>
  <c r="N27" i="254"/>
  <c r="I27" i="254"/>
  <c r="B27" i="254"/>
  <c r="X26" i="254"/>
  <c r="S26" i="254"/>
  <c r="N26" i="254"/>
  <c r="I26" i="254"/>
  <c r="B26" i="254"/>
  <c r="X25" i="254"/>
  <c r="S25" i="254"/>
  <c r="N25" i="254"/>
  <c r="I25" i="254"/>
  <c r="B25" i="254"/>
  <c r="X24" i="254"/>
  <c r="S24" i="254"/>
  <c r="N24" i="254"/>
  <c r="I24" i="254"/>
  <c r="B24" i="254"/>
  <c r="X23" i="254"/>
  <c r="S23" i="254"/>
  <c r="N23" i="254"/>
  <c r="I23" i="254"/>
  <c r="B23" i="254"/>
  <c r="X22" i="254"/>
  <c r="S22" i="254"/>
  <c r="N22" i="254"/>
  <c r="I22" i="254"/>
  <c r="B22" i="254"/>
  <c r="X21" i="254"/>
  <c r="S21" i="254"/>
  <c r="N21" i="254"/>
  <c r="I21" i="254"/>
  <c r="B21" i="254"/>
  <c r="X20" i="254"/>
  <c r="S20" i="254"/>
  <c r="N20" i="254"/>
  <c r="I20" i="254"/>
  <c r="B20" i="254"/>
  <c r="X19" i="254"/>
  <c r="S19" i="254"/>
  <c r="N19" i="254"/>
  <c r="I19" i="254"/>
  <c r="B19" i="254"/>
  <c r="X18" i="254"/>
  <c r="S18" i="254"/>
  <c r="N18" i="254"/>
  <c r="I18" i="254"/>
  <c r="B18" i="254"/>
  <c r="X17" i="254"/>
  <c r="S17" i="254"/>
  <c r="N17" i="254"/>
  <c r="I17" i="254"/>
  <c r="B17" i="254"/>
  <c r="X16" i="254"/>
  <c r="S16" i="254"/>
  <c r="N16" i="254"/>
  <c r="I16" i="254"/>
  <c r="B16" i="254"/>
  <c r="X15" i="254"/>
  <c r="S15" i="254"/>
  <c r="N15" i="254"/>
  <c r="I15" i="254"/>
  <c r="B15" i="254"/>
  <c r="X14" i="254"/>
  <c r="S14" i="254"/>
  <c r="N14" i="254"/>
  <c r="I14" i="254"/>
  <c r="B14" i="254"/>
  <c r="X13" i="254"/>
  <c r="S13" i="254"/>
  <c r="N13" i="254"/>
  <c r="I13" i="254"/>
  <c r="B13" i="254"/>
  <c r="X12" i="254"/>
  <c r="S12" i="254"/>
  <c r="N12" i="254"/>
  <c r="I12" i="254"/>
  <c r="B12" i="254"/>
  <c r="X11" i="254"/>
  <c r="S11" i="254"/>
  <c r="N11" i="254"/>
  <c r="I11" i="254"/>
  <c r="B11" i="254"/>
  <c r="G140" i="45" a="1"/>
  <c r="G140" i="45" s="1"/>
  <c r="N43" i="254" l="1"/>
  <c r="Z114" i="254"/>
  <c r="Z58" i="254"/>
  <c r="Z82" i="254"/>
  <c r="Z118" i="254"/>
  <c r="Z50" i="254"/>
  <c r="Z122" i="254"/>
  <c r="Z106" i="254"/>
  <c r="Z98" i="254"/>
  <c r="Z66" i="254"/>
  <c r="Z74" i="254"/>
  <c r="K128" i="254"/>
  <c r="Z90" i="254"/>
  <c r="I169" i="15"/>
  <c r="F128" i="254"/>
  <c r="Z110" i="254"/>
  <c r="G128" i="254"/>
  <c r="Z19" i="254"/>
  <c r="Z27" i="254"/>
  <c r="Z47" i="254"/>
  <c r="Z63" i="254"/>
  <c r="Z79" i="254"/>
  <c r="Z87" i="254"/>
  <c r="Z95" i="254"/>
  <c r="Z103" i="254"/>
  <c r="Z111" i="254"/>
  <c r="Z119" i="254"/>
  <c r="Z13" i="254"/>
  <c r="Z21" i="254"/>
  <c r="Z37" i="254"/>
  <c r="Z52" i="254"/>
  <c r="Z60" i="254"/>
  <c r="Z68" i="254"/>
  <c r="Z76" i="254"/>
  <c r="Z84" i="254"/>
  <c r="Z92" i="254"/>
  <c r="Z100" i="254"/>
  <c r="Z108" i="254"/>
  <c r="Z116" i="254"/>
  <c r="Z124" i="254"/>
  <c r="Z49" i="254"/>
  <c r="Z57" i="254"/>
  <c r="Z65" i="254"/>
  <c r="Z73" i="254"/>
  <c r="Z81" i="254"/>
  <c r="Z89" i="254"/>
  <c r="Z97" i="254"/>
  <c r="Z105" i="254"/>
  <c r="Z113" i="254"/>
  <c r="Z121" i="254"/>
  <c r="H128" i="254"/>
  <c r="Z15" i="254"/>
  <c r="Z31" i="254"/>
  <c r="Z39" i="254"/>
  <c r="Z54" i="254"/>
  <c r="Z62" i="254"/>
  <c r="Z70" i="254"/>
  <c r="Z78" i="254"/>
  <c r="Z94" i="254"/>
  <c r="Z102" i="254"/>
  <c r="W128" i="254"/>
  <c r="Z51" i="254"/>
  <c r="Z59" i="254"/>
  <c r="Z67" i="254"/>
  <c r="Z75" i="254"/>
  <c r="Z91" i="254"/>
  <c r="Z99" i="254"/>
  <c r="Z107" i="254"/>
  <c r="Z115" i="254"/>
  <c r="Z123" i="254"/>
  <c r="L128" i="254"/>
  <c r="Z25" i="254"/>
  <c r="Z33" i="254"/>
  <c r="Z48" i="254"/>
  <c r="Z56" i="254"/>
  <c r="Z64" i="254"/>
  <c r="Z72" i="254"/>
  <c r="Z80" i="254"/>
  <c r="Z88" i="254"/>
  <c r="Z104" i="254"/>
  <c r="Z112" i="254"/>
  <c r="Z120" i="254"/>
  <c r="Z53" i="254"/>
  <c r="Z61" i="254"/>
  <c r="Z69" i="254"/>
  <c r="Z77" i="254"/>
  <c r="Z85" i="254"/>
  <c r="Z93" i="254"/>
  <c r="Z101" i="254"/>
  <c r="Z109" i="254"/>
  <c r="Z117" i="254"/>
  <c r="P128" i="254"/>
  <c r="I43" i="254"/>
  <c r="Z86" i="254"/>
  <c r="Z71" i="254"/>
  <c r="Z96" i="254"/>
  <c r="I127" i="254"/>
  <c r="U128" i="254"/>
  <c r="Z46" i="254"/>
  <c r="Z83" i="254"/>
  <c r="M128" i="254"/>
  <c r="V128" i="254"/>
  <c r="R128" i="254"/>
  <c r="S127" i="254"/>
  <c r="N127" i="254"/>
  <c r="N128" i="254" s="1"/>
  <c r="Z55" i="254"/>
  <c r="Z12" i="254"/>
  <c r="S43" i="254"/>
  <c r="Z18" i="254"/>
  <c r="Z24" i="254"/>
  <c r="Z30" i="254"/>
  <c r="Z36" i="254"/>
  <c r="Z42" i="254"/>
  <c r="Z11" i="254"/>
  <c r="Z17" i="254"/>
  <c r="Z23" i="254"/>
  <c r="Z29" i="254"/>
  <c r="Z35" i="254"/>
  <c r="Z41" i="254"/>
  <c r="Z16" i="254"/>
  <c r="Z22" i="254"/>
  <c r="Z28" i="254"/>
  <c r="Z34" i="254"/>
  <c r="Z40" i="254"/>
  <c r="Z126" i="254"/>
  <c r="X43" i="254"/>
  <c r="Z14" i="254"/>
  <c r="Z20" i="254"/>
  <c r="Z26" i="254"/>
  <c r="Z32" i="254"/>
  <c r="Z38" i="254"/>
  <c r="Q128" i="254"/>
  <c r="X127" i="254"/>
  <c r="I128" i="254" l="1"/>
  <c r="S128" i="254"/>
  <c r="Z127" i="254"/>
  <c r="X128" i="254"/>
  <c r="Z43" i="254"/>
  <c r="Z128" i="254" l="1"/>
  <c r="T128" i="27" l="1"/>
  <c r="O128" i="27"/>
  <c r="J128" i="27"/>
  <c r="X45" i="27"/>
  <c r="Z45" i="27" s="1"/>
  <c r="X25" i="139"/>
  <c r="I46" i="47" l="1"/>
  <c r="X46" i="47"/>
  <c r="I12" i="97" l="1"/>
  <c r="X61" i="162" l="1"/>
  <c r="X60" i="162"/>
  <c r="X69" i="106"/>
  <c r="X68" i="106"/>
  <c r="X67" i="106"/>
  <c r="X66" i="106"/>
  <c r="X65" i="106"/>
  <c r="X69" i="105"/>
  <c r="X68" i="105"/>
  <c r="X67" i="105"/>
  <c r="I130" i="105"/>
  <c r="I26" i="162"/>
  <c r="I25" i="162"/>
  <c r="I24" i="162"/>
  <c r="I25" i="160"/>
  <c r="P133" i="117" l="1"/>
  <c r="I66" i="114"/>
  <c r="I65" i="114"/>
  <c r="I64" i="114"/>
  <c r="I63" i="114"/>
  <c r="I62" i="114"/>
  <c r="I61" i="114"/>
  <c r="X49" i="231" l="1"/>
  <c r="X48" i="231"/>
  <c r="X47" i="231"/>
  <c r="H131" i="231"/>
  <c r="K131" i="231" s="1"/>
  <c r="K133" i="231" s="1"/>
  <c r="N71" i="78"/>
  <c r="S23" i="229"/>
  <c r="T23" i="229" s="1"/>
  <c r="S22" i="229"/>
  <c r="T22" i="229" s="1"/>
  <c r="S21" i="229"/>
  <c r="T21" i="229" s="1"/>
  <c r="S20" i="229"/>
  <c r="T20" i="229" s="1"/>
  <c r="S19" i="229"/>
  <c r="T19" i="229" s="1"/>
  <c r="S18" i="229"/>
  <c r="T18" i="229" s="1"/>
  <c r="S17" i="229"/>
  <c r="T17" i="229" s="1"/>
  <c r="S16" i="229"/>
  <c r="T16" i="229" s="1"/>
  <c r="S15" i="229"/>
  <c r="T15" i="229" s="1"/>
  <c r="S14" i="229"/>
  <c r="T14" i="229" s="1"/>
  <c r="S13" i="229"/>
  <c r="T13" i="229" s="1"/>
  <c r="S12" i="229"/>
  <c r="T12" i="229" s="1"/>
  <c r="S11" i="229"/>
  <c r="T11" i="229" s="1"/>
  <c r="N23" i="229"/>
  <c r="N22" i="229"/>
  <c r="N21" i="229"/>
  <c r="N20" i="229"/>
  <c r="N19" i="229"/>
  <c r="N18" i="229"/>
  <c r="N17" i="229"/>
  <c r="N16" i="229"/>
  <c r="N15" i="229"/>
  <c r="N14" i="229"/>
  <c r="N13" i="229"/>
  <c r="N12" i="229"/>
  <c r="N11" i="229"/>
  <c r="X58" i="71" l="1"/>
  <c r="X54" i="71"/>
  <c r="X53" i="71"/>
  <c r="X52" i="71"/>
  <c r="X51" i="71"/>
  <c r="X50" i="71"/>
  <c r="X49" i="71"/>
  <c r="X48" i="71"/>
  <c r="X126" i="5" l="1"/>
  <c r="X125" i="5"/>
  <c r="X124" i="5"/>
  <c r="X123" i="5"/>
  <c r="X122" i="5"/>
  <c r="X121" i="5"/>
  <c r="X120" i="5"/>
  <c r="X119" i="5"/>
  <c r="I42" i="45"/>
  <c r="I41" i="45"/>
  <c r="I40" i="45"/>
  <c r="I39" i="45"/>
  <c r="I38" i="45"/>
  <c r="I37" i="45"/>
  <c r="I36" i="45"/>
  <c r="I35" i="45"/>
  <c r="I34" i="45"/>
  <c r="I33" i="45"/>
  <c r="I32" i="45"/>
  <c r="I31" i="45"/>
  <c r="Z31" i="45" s="1"/>
  <c r="I30" i="45"/>
  <c r="I29" i="45"/>
  <c r="I28" i="45"/>
  <c r="I27" i="45"/>
  <c r="I26" i="45"/>
  <c r="I25" i="45"/>
  <c r="I24" i="45"/>
  <c r="I23" i="45"/>
  <c r="I22" i="45"/>
  <c r="I21" i="45"/>
  <c r="I20" i="45"/>
  <c r="I19" i="45"/>
  <c r="I18" i="45"/>
  <c r="I17" i="45"/>
  <c r="I16" i="45"/>
  <c r="I15" i="45"/>
  <c r="I14" i="45"/>
  <c r="I13" i="45"/>
  <c r="I12" i="45"/>
  <c r="I51" i="90" l="1"/>
  <c r="X71" i="59"/>
  <c r="S71" i="59"/>
  <c r="N71" i="59"/>
  <c r="I71" i="59"/>
  <c r="W127" i="248"/>
  <c r="V127" i="248"/>
  <c r="U127" i="248"/>
  <c r="R127" i="248"/>
  <c r="Q127" i="248"/>
  <c r="P127" i="248"/>
  <c r="M127" i="248"/>
  <c r="L127" i="248"/>
  <c r="K127" i="248"/>
  <c r="H127" i="248"/>
  <c r="G127" i="248"/>
  <c r="F127" i="248"/>
  <c r="X126" i="248"/>
  <c r="S126" i="248"/>
  <c r="N126" i="248"/>
  <c r="I126" i="248"/>
  <c r="B126" i="248"/>
  <c r="X125" i="248"/>
  <c r="S125" i="248"/>
  <c r="N125" i="248"/>
  <c r="I125" i="248"/>
  <c r="B125" i="248"/>
  <c r="X124" i="248"/>
  <c r="S124" i="248"/>
  <c r="N124" i="248"/>
  <c r="I124" i="248"/>
  <c r="B124" i="248"/>
  <c r="X123" i="248"/>
  <c r="S123" i="248"/>
  <c r="N123" i="248"/>
  <c r="I123" i="248"/>
  <c r="B123" i="248"/>
  <c r="X122" i="248"/>
  <c r="S122" i="248"/>
  <c r="N122" i="248"/>
  <c r="I122" i="248"/>
  <c r="B122" i="248"/>
  <c r="X121" i="248"/>
  <c r="S121" i="248"/>
  <c r="N121" i="248"/>
  <c r="I121" i="248"/>
  <c r="B121" i="248"/>
  <c r="X120" i="248"/>
  <c r="S120" i="248"/>
  <c r="N120" i="248"/>
  <c r="I120" i="248"/>
  <c r="B120" i="248"/>
  <c r="X119" i="248"/>
  <c r="S119" i="248"/>
  <c r="N119" i="248"/>
  <c r="I119" i="248"/>
  <c r="B119" i="248"/>
  <c r="X118" i="248"/>
  <c r="S118" i="248"/>
  <c r="N118" i="248"/>
  <c r="I118" i="248"/>
  <c r="B118" i="248"/>
  <c r="X117" i="248"/>
  <c r="Z117" i="248" s="1"/>
  <c r="S117" i="248"/>
  <c r="N117" i="248"/>
  <c r="I117" i="248"/>
  <c r="B117" i="248"/>
  <c r="X116" i="248"/>
  <c r="S116" i="248"/>
  <c r="N116" i="248"/>
  <c r="I116" i="248"/>
  <c r="B116" i="248"/>
  <c r="X115" i="248"/>
  <c r="S115" i="248"/>
  <c r="N115" i="248"/>
  <c r="I115" i="248"/>
  <c r="B115" i="248"/>
  <c r="X114" i="248"/>
  <c r="S114" i="248"/>
  <c r="N114" i="248"/>
  <c r="I114" i="248"/>
  <c r="B114" i="248"/>
  <c r="X113" i="248"/>
  <c r="S113" i="248"/>
  <c r="N113" i="248"/>
  <c r="I113" i="248"/>
  <c r="B113" i="248"/>
  <c r="X112" i="248"/>
  <c r="S112" i="248"/>
  <c r="N112" i="248"/>
  <c r="I112" i="248"/>
  <c r="B112" i="248"/>
  <c r="X111" i="248"/>
  <c r="S111" i="248"/>
  <c r="N111" i="248"/>
  <c r="I111" i="248"/>
  <c r="B111" i="248"/>
  <c r="X110" i="248"/>
  <c r="S110" i="248"/>
  <c r="N110" i="248"/>
  <c r="I110" i="248"/>
  <c r="B110" i="248"/>
  <c r="X109" i="248"/>
  <c r="S109" i="248"/>
  <c r="N109" i="248"/>
  <c r="I109" i="248"/>
  <c r="B109" i="248"/>
  <c r="X108" i="248"/>
  <c r="S108" i="248"/>
  <c r="N108" i="248"/>
  <c r="I108" i="248"/>
  <c r="B108" i="248"/>
  <c r="X107" i="248"/>
  <c r="S107" i="248"/>
  <c r="N107" i="248"/>
  <c r="I107" i="248"/>
  <c r="B107" i="248"/>
  <c r="X106" i="248"/>
  <c r="S106" i="248"/>
  <c r="N106" i="248"/>
  <c r="I106" i="248"/>
  <c r="B106" i="248"/>
  <c r="X105" i="248"/>
  <c r="S105" i="248"/>
  <c r="N105" i="248"/>
  <c r="I105" i="248"/>
  <c r="B105" i="248"/>
  <c r="X104" i="248"/>
  <c r="S104" i="248"/>
  <c r="N104" i="248"/>
  <c r="I104" i="248"/>
  <c r="B104" i="248"/>
  <c r="X103" i="248"/>
  <c r="S103" i="248"/>
  <c r="N103" i="248"/>
  <c r="I103" i="248"/>
  <c r="B103" i="248"/>
  <c r="X102" i="248"/>
  <c r="S102" i="248"/>
  <c r="N102" i="248"/>
  <c r="I102" i="248"/>
  <c r="B102" i="248"/>
  <c r="X101" i="248"/>
  <c r="S101" i="248"/>
  <c r="N101" i="248"/>
  <c r="I101" i="248"/>
  <c r="B101" i="248"/>
  <c r="X100" i="248"/>
  <c r="S100" i="248"/>
  <c r="N100" i="248"/>
  <c r="I100" i="248"/>
  <c r="B100" i="248"/>
  <c r="X99" i="248"/>
  <c r="S99" i="248"/>
  <c r="N99" i="248"/>
  <c r="I99" i="248"/>
  <c r="B99" i="248"/>
  <c r="X98" i="248"/>
  <c r="S98" i="248"/>
  <c r="N98" i="248"/>
  <c r="I98" i="248"/>
  <c r="B98" i="248"/>
  <c r="X97" i="248"/>
  <c r="S97" i="248"/>
  <c r="N97" i="248"/>
  <c r="I97" i="248"/>
  <c r="B97" i="248"/>
  <c r="X96" i="248"/>
  <c r="S96" i="248"/>
  <c r="N96" i="248"/>
  <c r="I96" i="248"/>
  <c r="B96" i="248"/>
  <c r="X95" i="248"/>
  <c r="S95" i="248"/>
  <c r="N95" i="248"/>
  <c r="I95" i="248"/>
  <c r="B95" i="248"/>
  <c r="X94" i="248"/>
  <c r="S94" i="248"/>
  <c r="N94" i="248"/>
  <c r="I94" i="248"/>
  <c r="B94" i="248"/>
  <c r="X93" i="248"/>
  <c r="S93" i="248"/>
  <c r="N93" i="248"/>
  <c r="I93" i="248"/>
  <c r="B93" i="248"/>
  <c r="X92" i="248"/>
  <c r="S92" i="248"/>
  <c r="N92" i="248"/>
  <c r="I92" i="248"/>
  <c r="B92" i="248"/>
  <c r="X91" i="248"/>
  <c r="S91" i="248"/>
  <c r="N91" i="248"/>
  <c r="I91" i="248"/>
  <c r="B91" i="248"/>
  <c r="X90" i="248"/>
  <c r="S90" i="248"/>
  <c r="N90" i="248"/>
  <c r="I90" i="248"/>
  <c r="B90" i="248"/>
  <c r="X89" i="248"/>
  <c r="S89" i="248"/>
  <c r="N89" i="248"/>
  <c r="I89" i="248"/>
  <c r="B89" i="248"/>
  <c r="X88" i="248"/>
  <c r="S88" i="248"/>
  <c r="N88" i="248"/>
  <c r="I88" i="248"/>
  <c r="B88" i="248"/>
  <c r="X87" i="248"/>
  <c r="S87" i="248"/>
  <c r="N87" i="248"/>
  <c r="I87" i="248"/>
  <c r="B87" i="248"/>
  <c r="X86" i="248"/>
  <c r="S86" i="248"/>
  <c r="N86" i="248"/>
  <c r="I86" i="248"/>
  <c r="B86" i="248"/>
  <c r="X85" i="248"/>
  <c r="S85" i="248"/>
  <c r="N85" i="248"/>
  <c r="I85" i="248"/>
  <c r="B85" i="248"/>
  <c r="X84" i="248"/>
  <c r="S84" i="248"/>
  <c r="N84" i="248"/>
  <c r="I84" i="248"/>
  <c r="B84" i="248"/>
  <c r="X83" i="248"/>
  <c r="S83" i="248"/>
  <c r="N83" i="248"/>
  <c r="I83" i="248"/>
  <c r="B83" i="248"/>
  <c r="X82" i="248"/>
  <c r="S82" i="248"/>
  <c r="N82" i="248"/>
  <c r="I82" i="248"/>
  <c r="B82" i="248"/>
  <c r="X81" i="248"/>
  <c r="S81" i="248"/>
  <c r="N81" i="248"/>
  <c r="I81" i="248"/>
  <c r="B81" i="248"/>
  <c r="X80" i="248"/>
  <c r="S80" i="248"/>
  <c r="N80" i="248"/>
  <c r="I80" i="248"/>
  <c r="B80" i="248"/>
  <c r="X79" i="248"/>
  <c r="S79" i="248"/>
  <c r="N79" i="248"/>
  <c r="I79" i="248"/>
  <c r="B79" i="248"/>
  <c r="X78" i="248"/>
  <c r="S78" i="248"/>
  <c r="N78" i="248"/>
  <c r="I78" i="248"/>
  <c r="B78" i="248"/>
  <c r="X77" i="248"/>
  <c r="S77" i="248"/>
  <c r="N77" i="248"/>
  <c r="I77" i="248"/>
  <c r="B77" i="248"/>
  <c r="X76" i="248"/>
  <c r="S76" i="248"/>
  <c r="N76" i="248"/>
  <c r="I76" i="248"/>
  <c r="B76" i="248"/>
  <c r="X75" i="248"/>
  <c r="S75" i="248"/>
  <c r="N75" i="248"/>
  <c r="I75" i="248"/>
  <c r="B75" i="248"/>
  <c r="X74" i="248"/>
  <c r="S74" i="248"/>
  <c r="Z74" i="248" s="1"/>
  <c r="N74" i="248"/>
  <c r="I74" i="248"/>
  <c r="B74" i="248"/>
  <c r="X73" i="248"/>
  <c r="S73" i="248"/>
  <c r="N73" i="248"/>
  <c r="I73" i="248"/>
  <c r="B73" i="248"/>
  <c r="X72" i="248"/>
  <c r="S72" i="248"/>
  <c r="N72" i="248"/>
  <c r="I72" i="248"/>
  <c r="B72" i="248"/>
  <c r="X71" i="248"/>
  <c r="S71" i="248"/>
  <c r="N71" i="248"/>
  <c r="I71" i="248"/>
  <c r="B71" i="248"/>
  <c r="X70" i="248"/>
  <c r="S70" i="248"/>
  <c r="N70" i="248"/>
  <c r="I70" i="248"/>
  <c r="B70" i="248"/>
  <c r="X69" i="248"/>
  <c r="S69" i="248"/>
  <c r="N69" i="248"/>
  <c r="I69" i="248"/>
  <c r="B69" i="248"/>
  <c r="X68" i="248"/>
  <c r="S68" i="248"/>
  <c r="N68" i="248"/>
  <c r="I68" i="248"/>
  <c r="B68" i="248"/>
  <c r="X67" i="248"/>
  <c r="S67" i="248"/>
  <c r="N67" i="248"/>
  <c r="I67" i="248"/>
  <c r="B67" i="248"/>
  <c r="X66" i="248"/>
  <c r="S66" i="248"/>
  <c r="N66" i="248"/>
  <c r="I66" i="248"/>
  <c r="B66" i="248"/>
  <c r="X65" i="248"/>
  <c r="S65" i="248"/>
  <c r="N65" i="248"/>
  <c r="I65" i="248"/>
  <c r="B65" i="248"/>
  <c r="X64" i="248"/>
  <c r="S64" i="248"/>
  <c r="N64" i="248"/>
  <c r="I64" i="248"/>
  <c r="B64" i="248"/>
  <c r="X63" i="248"/>
  <c r="S63" i="248"/>
  <c r="N63" i="248"/>
  <c r="I63" i="248"/>
  <c r="B63" i="248"/>
  <c r="X62" i="248"/>
  <c r="S62" i="248"/>
  <c r="N62" i="248"/>
  <c r="I62" i="248"/>
  <c r="B62" i="248"/>
  <c r="X61" i="248"/>
  <c r="S61" i="248"/>
  <c r="N61" i="248"/>
  <c r="I61" i="248"/>
  <c r="B61" i="248"/>
  <c r="X60" i="248"/>
  <c r="S60" i="248"/>
  <c r="N60" i="248"/>
  <c r="I60" i="248"/>
  <c r="B60" i="248"/>
  <c r="X59" i="248"/>
  <c r="S59" i="248"/>
  <c r="N59" i="248"/>
  <c r="I59" i="248"/>
  <c r="B59" i="248"/>
  <c r="X58" i="248"/>
  <c r="S58" i="248"/>
  <c r="N58" i="248"/>
  <c r="I58" i="248"/>
  <c r="B58" i="248"/>
  <c r="X57" i="248"/>
  <c r="S57" i="248"/>
  <c r="N57" i="248"/>
  <c r="I57" i="248"/>
  <c r="B57" i="248"/>
  <c r="X56" i="248"/>
  <c r="S56" i="248"/>
  <c r="N56" i="248"/>
  <c r="I56" i="248"/>
  <c r="B56" i="248"/>
  <c r="X55" i="248"/>
  <c r="S55" i="248"/>
  <c r="N55" i="248"/>
  <c r="I55" i="248"/>
  <c r="B55" i="248"/>
  <c r="X54" i="248"/>
  <c r="S54" i="248"/>
  <c r="N54" i="248"/>
  <c r="I54" i="248"/>
  <c r="B54" i="248"/>
  <c r="X53" i="248"/>
  <c r="S53" i="248"/>
  <c r="N53" i="248"/>
  <c r="I53" i="248"/>
  <c r="B53" i="248"/>
  <c r="X52" i="248"/>
  <c r="S52" i="248"/>
  <c r="N52" i="248"/>
  <c r="I52" i="248"/>
  <c r="B52" i="248"/>
  <c r="X51" i="248"/>
  <c r="S51" i="248"/>
  <c r="N51" i="248"/>
  <c r="I51" i="248"/>
  <c r="B51" i="248"/>
  <c r="X50" i="248"/>
  <c r="S50" i="248"/>
  <c r="N50" i="248"/>
  <c r="I50" i="248"/>
  <c r="B50" i="248"/>
  <c r="X49" i="248"/>
  <c r="S49" i="248"/>
  <c r="N49" i="248"/>
  <c r="I49" i="248"/>
  <c r="B49" i="248"/>
  <c r="X48" i="248"/>
  <c r="S48" i="248"/>
  <c r="N48" i="248"/>
  <c r="I48" i="248"/>
  <c r="B48" i="248"/>
  <c r="X47" i="248"/>
  <c r="S47" i="248"/>
  <c r="N47" i="248"/>
  <c r="I47" i="248"/>
  <c r="B47" i="248"/>
  <c r="X46" i="248"/>
  <c r="S46" i="248"/>
  <c r="N46" i="248"/>
  <c r="I46" i="248"/>
  <c r="B46" i="248"/>
  <c r="W43" i="248"/>
  <c r="V43" i="248"/>
  <c r="U43" i="248"/>
  <c r="U128" i="248" s="1"/>
  <c r="R43" i="248"/>
  <c r="R128" i="248" s="1"/>
  <c r="Q43" i="248"/>
  <c r="P43" i="248"/>
  <c r="M43" i="248"/>
  <c r="L43" i="248"/>
  <c r="L128" i="248" s="1"/>
  <c r="K43" i="248"/>
  <c r="K128" i="248" s="1"/>
  <c r="H43" i="248"/>
  <c r="G43" i="248"/>
  <c r="F43" i="248"/>
  <c r="X42" i="248"/>
  <c r="S42" i="248"/>
  <c r="N42" i="248"/>
  <c r="I42" i="248"/>
  <c r="B42" i="248"/>
  <c r="X41" i="248"/>
  <c r="S41" i="248"/>
  <c r="N41" i="248"/>
  <c r="I41" i="248"/>
  <c r="B41" i="248"/>
  <c r="X40" i="248"/>
  <c r="S40" i="248"/>
  <c r="N40" i="248"/>
  <c r="I40" i="248"/>
  <c r="X39" i="248"/>
  <c r="S39" i="248"/>
  <c r="N39" i="248"/>
  <c r="I39" i="248"/>
  <c r="B39" i="248"/>
  <c r="X38" i="248"/>
  <c r="S38" i="248"/>
  <c r="N38" i="248"/>
  <c r="I38" i="248"/>
  <c r="B38" i="248"/>
  <c r="X37" i="248"/>
  <c r="S37" i="248"/>
  <c r="N37" i="248"/>
  <c r="I37" i="248"/>
  <c r="B37" i="248"/>
  <c r="X36" i="248"/>
  <c r="S36" i="248"/>
  <c r="N36" i="248"/>
  <c r="I36" i="248"/>
  <c r="B36" i="248"/>
  <c r="X35" i="248"/>
  <c r="S35" i="248"/>
  <c r="N35" i="248"/>
  <c r="I35" i="248"/>
  <c r="B35" i="248"/>
  <c r="X34" i="248"/>
  <c r="S34" i="248"/>
  <c r="N34" i="248"/>
  <c r="I34" i="248"/>
  <c r="B34" i="248"/>
  <c r="X33" i="248"/>
  <c r="S33" i="248"/>
  <c r="N33" i="248"/>
  <c r="I33" i="248"/>
  <c r="B33" i="248"/>
  <c r="X32" i="248"/>
  <c r="S32" i="248"/>
  <c r="N32" i="248"/>
  <c r="I32" i="248"/>
  <c r="B32" i="248"/>
  <c r="X31" i="248"/>
  <c r="S31" i="248"/>
  <c r="N31" i="248"/>
  <c r="I31" i="248"/>
  <c r="B31" i="248"/>
  <c r="X30" i="248"/>
  <c r="S30" i="248"/>
  <c r="N30" i="248"/>
  <c r="I30" i="248"/>
  <c r="B30" i="248"/>
  <c r="X29" i="248"/>
  <c r="S29" i="248"/>
  <c r="N29" i="248"/>
  <c r="I29" i="248"/>
  <c r="B29" i="248"/>
  <c r="X28" i="248"/>
  <c r="S28" i="248"/>
  <c r="N28" i="248"/>
  <c r="I28" i="248"/>
  <c r="B28" i="248"/>
  <c r="X27" i="248"/>
  <c r="S27" i="248"/>
  <c r="N27" i="248"/>
  <c r="I27" i="248"/>
  <c r="B27" i="248"/>
  <c r="X26" i="248"/>
  <c r="S26" i="248"/>
  <c r="N26" i="248"/>
  <c r="I26" i="248"/>
  <c r="B26" i="248"/>
  <c r="X25" i="248"/>
  <c r="S25" i="248"/>
  <c r="N25" i="248"/>
  <c r="I25" i="248"/>
  <c r="B25" i="248"/>
  <c r="X24" i="248"/>
  <c r="S24" i="248"/>
  <c r="N24" i="248"/>
  <c r="I24" i="248"/>
  <c r="B24" i="248"/>
  <c r="X23" i="248"/>
  <c r="S23" i="248"/>
  <c r="N23" i="248"/>
  <c r="I23" i="248"/>
  <c r="B23" i="248"/>
  <c r="X22" i="248"/>
  <c r="S22" i="248"/>
  <c r="N22" i="248"/>
  <c r="I22" i="248"/>
  <c r="B22" i="248"/>
  <c r="X21" i="248"/>
  <c r="S21" i="248"/>
  <c r="N21" i="248"/>
  <c r="I21" i="248"/>
  <c r="B21" i="248"/>
  <c r="X20" i="248"/>
  <c r="S20" i="248"/>
  <c r="N20" i="248"/>
  <c r="I20" i="248"/>
  <c r="B20" i="248"/>
  <c r="X19" i="248"/>
  <c r="S19" i="248"/>
  <c r="N19" i="248"/>
  <c r="I19" i="248"/>
  <c r="B19" i="248"/>
  <c r="X18" i="248"/>
  <c r="S18" i="248"/>
  <c r="N18" i="248"/>
  <c r="I18" i="248"/>
  <c r="B18" i="248"/>
  <c r="X17" i="248"/>
  <c r="S17" i="248"/>
  <c r="N17" i="248"/>
  <c r="I17" i="248"/>
  <c r="B17" i="248"/>
  <c r="X16" i="248"/>
  <c r="S16" i="248"/>
  <c r="N16" i="248"/>
  <c r="I16" i="248"/>
  <c r="B16" i="248"/>
  <c r="X15" i="248"/>
  <c r="S15" i="248"/>
  <c r="N15" i="248"/>
  <c r="I15" i="248"/>
  <c r="B15" i="248"/>
  <c r="X14" i="248"/>
  <c r="S14" i="248"/>
  <c r="N14" i="248"/>
  <c r="I14" i="248"/>
  <c r="B14" i="248"/>
  <c r="X13" i="248"/>
  <c r="S13" i="248"/>
  <c r="N13" i="248"/>
  <c r="I13" i="248"/>
  <c r="B13" i="248"/>
  <c r="X12" i="248"/>
  <c r="S12" i="248"/>
  <c r="N12" i="248"/>
  <c r="I12" i="248"/>
  <c r="B12" i="248"/>
  <c r="X11" i="248"/>
  <c r="S11" i="248"/>
  <c r="N11" i="248"/>
  <c r="N43" i="248" s="1"/>
  <c r="I11" i="248"/>
  <c r="B11" i="248"/>
  <c r="Z11" i="248" l="1"/>
  <c r="Z19" i="248"/>
  <c r="Z27" i="248"/>
  <c r="Z35" i="248"/>
  <c r="Z40" i="248"/>
  <c r="Z105" i="248"/>
  <c r="Z75" i="248"/>
  <c r="Z118" i="248"/>
  <c r="Z12" i="248"/>
  <c r="Z20" i="248"/>
  <c r="Z28" i="248"/>
  <c r="Z36" i="248"/>
  <c r="Z41" i="248"/>
  <c r="Q128" i="248"/>
  <c r="I43" i="248"/>
  <c r="Z94" i="248"/>
  <c r="Z16" i="248"/>
  <c r="Z24" i="248"/>
  <c r="Z32" i="248"/>
  <c r="Z58" i="248"/>
  <c r="Z87" i="248"/>
  <c r="Z106" i="248"/>
  <c r="Z13" i="248"/>
  <c r="Z21" i="248"/>
  <c r="Z29" i="248"/>
  <c r="Z37" i="248"/>
  <c r="Z42" i="248"/>
  <c r="I127" i="248"/>
  <c r="Z63" i="248"/>
  <c r="Z68" i="248"/>
  <c r="Z111" i="248"/>
  <c r="Z18" i="248"/>
  <c r="Z26" i="248"/>
  <c r="Z34" i="248"/>
  <c r="Z52" i="248"/>
  <c r="Z81" i="248"/>
  <c r="Z100" i="248"/>
  <c r="Z116" i="248"/>
  <c r="Z124" i="248"/>
  <c r="Z15" i="248"/>
  <c r="Z23" i="248"/>
  <c r="Z31" i="248"/>
  <c r="Z39" i="248"/>
  <c r="Z57" i="248"/>
  <c r="Z86" i="248"/>
  <c r="Z17" i="248"/>
  <c r="Z25" i="248"/>
  <c r="Z33" i="248"/>
  <c r="Z51" i="248"/>
  <c r="Z80" i="248"/>
  <c r="Z99" i="248"/>
  <c r="S43" i="248"/>
  <c r="Z14" i="248"/>
  <c r="Z22" i="248"/>
  <c r="Z30" i="248"/>
  <c r="Z38" i="248"/>
  <c r="V128" i="248"/>
  <c r="Z69" i="248"/>
  <c r="Z112" i="248"/>
  <c r="Z71" i="59"/>
  <c r="W128" i="248"/>
  <c r="P128" i="248"/>
  <c r="M128" i="248"/>
  <c r="G128" i="248"/>
  <c r="Z46" i="248"/>
  <c r="F128" i="248"/>
  <c r="N127" i="248"/>
  <c r="N128" i="248" s="1"/>
  <c r="Z48" i="248"/>
  <c r="Z54" i="248"/>
  <c r="Z60" i="248"/>
  <c r="Z65" i="248"/>
  <c r="Z71" i="248"/>
  <c r="Z77" i="248"/>
  <c r="Z83" i="248"/>
  <c r="Z89" i="248"/>
  <c r="Z96" i="248"/>
  <c r="Z102" i="248"/>
  <c r="Z108" i="248"/>
  <c r="Z114" i="248"/>
  <c r="Z120" i="248"/>
  <c r="Z126" i="248"/>
  <c r="H128" i="248"/>
  <c r="S127" i="248"/>
  <c r="Z47" i="248"/>
  <c r="Z53" i="248"/>
  <c r="Z59" i="248"/>
  <c r="Z64" i="248"/>
  <c r="Z70" i="248"/>
  <c r="Z76" i="248"/>
  <c r="Z82" i="248"/>
  <c r="Z88" i="248"/>
  <c r="Z95" i="248"/>
  <c r="Z101" i="248"/>
  <c r="Z107" i="248"/>
  <c r="Z113" i="248"/>
  <c r="Z119" i="248"/>
  <c r="Z125" i="248"/>
  <c r="X43" i="248"/>
  <c r="X127" i="248"/>
  <c r="Z93" i="248"/>
  <c r="Z123" i="248"/>
  <c r="Z50" i="248"/>
  <c r="Z56" i="248"/>
  <c r="Z62" i="248"/>
  <c r="Z67" i="248"/>
  <c r="Z73" i="248"/>
  <c r="Z79" i="248"/>
  <c r="Z85" i="248"/>
  <c r="Z91" i="248"/>
  <c r="Z92" i="248"/>
  <c r="Z98" i="248"/>
  <c r="Z104" i="248"/>
  <c r="Z110" i="248"/>
  <c r="Z122" i="248"/>
  <c r="Z49" i="248"/>
  <c r="Z55" i="248"/>
  <c r="Z61" i="248"/>
  <c r="Z66" i="248"/>
  <c r="Z72" i="248"/>
  <c r="Z78" i="248"/>
  <c r="Z84" i="248"/>
  <c r="Z90" i="248"/>
  <c r="Z97" i="248"/>
  <c r="Z103" i="248"/>
  <c r="Z109" i="248"/>
  <c r="Z115" i="248"/>
  <c r="Z121" i="248"/>
  <c r="X60" i="247"/>
  <c r="X68" i="247"/>
  <c r="X76" i="247"/>
  <c r="X84" i="247"/>
  <c r="X100" i="247"/>
  <c r="X108" i="247"/>
  <c r="X116" i="247"/>
  <c r="W43" i="247"/>
  <c r="X53" i="247"/>
  <c r="X61" i="247"/>
  <c r="X69" i="247"/>
  <c r="X71" i="247"/>
  <c r="X77" i="247"/>
  <c r="X79" i="247"/>
  <c r="X85" i="247"/>
  <c r="X93" i="247"/>
  <c r="X101" i="247"/>
  <c r="X109" i="247"/>
  <c r="X37" i="247"/>
  <c r="R43" i="247"/>
  <c r="S20" i="247"/>
  <c r="S47" i="247"/>
  <c r="S55" i="247"/>
  <c r="S103" i="247"/>
  <c r="S114" i="247"/>
  <c r="S56" i="247"/>
  <c r="S72" i="247"/>
  <c r="S92" i="247"/>
  <c r="S100" i="247"/>
  <c r="S108" i="247"/>
  <c r="S116" i="247"/>
  <c r="N80" i="247"/>
  <c r="N99" i="247"/>
  <c r="N107" i="247"/>
  <c r="N20" i="247"/>
  <c r="N23" i="247"/>
  <c r="N39" i="247"/>
  <c r="N68" i="247"/>
  <c r="N92" i="247"/>
  <c r="N116" i="247"/>
  <c r="N16" i="247"/>
  <c r="L43" i="247"/>
  <c r="N37" i="247"/>
  <c r="N105" i="247"/>
  <c r="I50" i="247"/>
  <c r="I89" i="247"/>
  <c r="I90" i="247"/>
  <c r="I96" i="247"/>
  <c r="I97" i="247"/>
  <c r="I104" i="247"/>
  <c r="I106" i="247"/>
  <c r="I17" i="247"/>
  <c r="I33" i="247"/>
  <c r="I41" i="247"/>
  <c r="I111" i="247"/>
  <c r="I28" i="247"/>
  <c r="I36" i="247"/>
  <c r="X82" i="247"/>
  <c r="X96" i="247"/>
  <c r="X98" i="247"/>
  <c r="X63" i="247"/>
  <c r="X88" i="247"/>
  <c r="X104" i="247"/>
  <c r="X112" i="247"/>
  <c r="S81" i="247"/>
  <c r="S95" i="247"/>
  <c r="S96" i="247"/>
  <c r="S97" i="247"/>
  <c r="S105" i="247"/>
  <c r="S63" i="247"/>
  <c r="S64" i="247"/>
  <c r="S65" i="247"/>
  <c r="S73" i="247"/>
  <c r="S80" i="247"/>
  <c r="S113" i="247"/>
  <c r="N55" i="247"/>
  <c r="N71" i="247"/>
  <c r="N87" i="247"/>
  <c r="N111" i="247"/>
  <c r="N76" i="247"/>
  <c r="N103" i="247"/>
  <c r="I47" i="247"/>
  <c r="I59" i="247"/>
  <c r="I67" i="247"/>
  <c r="I75" i="247"/>
  <c r="I98" i="247"/>
  <c r="I103" i="247"/>
  <c r="I55" i="247"/>
  <c r="I66" i="247"/>
  <c r="I71" i="247"/>
  <c r="I74" i="247"/>
  <c r="I79" i="247"/>
  <c r="I81" i="247"/>
  <c r="I95" i="247"/>
  <c r="I105" i="247"/>
  <c r="I113" i="247"/>
  <c r="I61" i="247"/>
  <c r="I69" i="247"/>
  <c r="I85" i="247"/>
  <c r="I93" i="247"/>
  <c r="I101" i="247"/>
  <c r="I109" i="247"/>
  <c r="I117" i="247"/>
  <c r="X21" i="247"/>
  <c r="X22" i="247"/>
  <c r="X30" i="247"/>
  <c r="X38" i="247"/>
  <c r="X28" i="247"/>
  <c r="X36" i="247"/>
  <c r="X13" i="247"/>
  <c r="N15" i="247"/>
  <c r="N29" i="247"/>
  <c r="N30" i="247"/>
  <c r="N31" i="247"/>
  <c r="N36" i="247"/>
  <c r="N40" i="247"/>
  <c r="K43" i="247"/>
  <c r="N42" i="247"/>
  <c r="I14" i="247"/>
  <c r="I16" i="247"/>
  <c r="I30" i="247"/>
  <c r="I38" i="247"/>
  <c r="I20" i="247"/>
  <c r="I25" i="247"/>
  <c r="I11" i="247"/>
  <c r="B126" i="247"/>
  <c r="B125" i="247"/>
  <c r="B124" i="247"/>
  <c r="B123" i="247"/>
  <c r="B122" i="247"/>
  <c r="B121" i="247"/>
  <c r="B120" i="247"/>
  <c r="B119" i="247"/>
  <c r="B118" i="247"/>
  <c r="X117" i="247"/>
  <c r="S117" i="247"/>
  <c r="N117" i="247"/>
  <c r="B117" i="247"/>
  <c r="I116" i="247"/>
  <c r="B116" i="247"/>
  <c r="X115" i="247"/>
  <c r="I115" i="247"/>
  <c r="B115" i="247"/>
  <c r="N114" i="247"/>
  <c r="I114" i="247"/>
  <c r="B114" i="247"/>
  <c r="X113" i="247"/>
  <c r="B113" i="247"/>
  <c r="I112" i="247"/>
  <c r="B112" i="247"/>
  <c r="X111" i="247"/>
  <c r="B111" i="247"/>
  <c r="B110" i="247"/>
  <c r="S109" i="247"/>
  <c r="N109" i="247"/>
  <c r="B109" i="247"/>
  <c r="I108" i="247"/>
  <c r="B108" i="247"/>
  <c r="X107" i="247"/>
  <c r="S107" i="247"/>
  <c r="I107" i="247"/>
  <c r="B107" i="247"/>
  <c r="S106" i="247"/>
  <c r="N106" i="247"/>
  <c r="B106" i="247"/>
  <c r="X105" i="247"/>
  <c r="B105" i="247"/>
  <c r="B104" i="247"/>
  <c r="X103" i="247"/>
  <c r="B103" i="247"/>
  <c r="B102" i="247"/>
  <c r="S101" i="247"/>
  <c r="N101" i="247"/>
  <c r="B101" i="247"/>
  <c r="N100" i="247"/>
  <c r="I100" i="247"/>
  <c r="B100" i="247"/>
  <c r="X99" i="247"/>
  <c r="S99" i="247"/>
  <c r="B99" i="247"/>
  <c r="S98" i="247"/>
  <c r="N98" i="247"/>
  <c r="B98" i="247"/>
  <c r="X97" i="247"/>
  <c r="B97" i="247"/>
  <c r="B96" i="247"/>
  <c r="X95" i="247"/>
  <c r="N95" i="247"/>
  <c r="B95" i="247"/>
  <c r="B94" i="247"/>
  <c r="S93" i="247"/>
  <c r="N93" i="247"/>
  <c r="B93" i="247"/>
  <c r="X92" i="247"/>
  <c r="I92" i="247"/>
  <c r="B92" i="247"/>
  <c r="X91" i="247"/>
  <c r="S91" i="247"/>
  <c r="N91" i="247"/>
  <c r="B91" i="247"/>
  <c r="S90" i="247"/>
  <c r="N90" i="247"/>
  <c r="B90" i="247"/>
  <c r="X89" i="247"/>
  <c r="S89" i="247"/>
  <c r="N89" i="247"/>
  <c r="B89" i="247"/>
  <c r="I88" i="247"/>
  <c r="B88" i="247"/>
  <c r="X87" i="247"/>
  <c r="I87" i="247"/>
  <c r="B87" i="247"/>
  <c r="B86" i="247"/>
  <c r="S85" i="247"/>
  <c r="N85" i="247"/>
  <c r="B85" i="247"/>
  <c r="S84" i="247"/>
  <c r="I84" i="247"/>
  <c r="B84" i="247"/>
  <c r="X83" i="247"/>
  <c r="S83" i="247"/>
  <c r="N83" i="247"/>
  <c r="B83" i="247"/>
  <c r="S82" i="247"/>
  <c r="N82" i="247"/>
  <c r="I82" i="247"/>
  <c r="B82" i="247"/>
  <c r="B81" i="247"/>
  <c r="X80" i="247"/>
  <c r="I80" i="247"/>
  <c r="B80" i="247"/>
  <c r="N79" i="247"/>
  <c r="B79" i="247"/>
  <c r="B78" i="247"/>
  <c r="S77" i="247"/>
  <c r="N77" i="247"/>
  <c r="I77" i="247"/>
  <c r="B77" i="247"/>
  <c r="S76" i="247"/>
  <c r="I76" i="247"/>
  <c r="B76" i="247"/>
  <c r="X75" i="247"/>
  <c r="S75" i="247"/>
  <c r="N75" i="247"/>
  <c r="B75" i="247"/>
  <c r="X74" i="247"/>
  <c r="S74" i="247"/>
  <c r="N74" i="247"/>
  <c r="B74" i="247"/>
  <c r="I73" i="247"/>
  <c r="B73" i="247"/>
  <c r="X72" i="247"/>
  <c r="I72" i="247"/>
  <c r="B72" i="247"/>
  <c r="B71" i="247"/>
  <c r="B70" i="247"/>
  <c r="S69" i="247"/>
  <c r="N69" i="247"/>
  <c r="B69" i="247"/>
  <c r="S68" i="247"/>
  <c r="I68" i="247"/>
  <c r="B68" i="247"/>
  <c r="X67" i="247"/>
  <c r="S67" i="247"/>
  <c r="N67" i="247"/>
  <c r="B67" i="247"/>
  <c r="X66" i="247"/>
  <c r="S66" i="247"/>
  <c r="N66" i="247"/>
  <c r="B66" i="247"/>
  <c r="I65" i="247"/>
  <c r="B65" i="247"/>
  <c r="X64" i="247"/>
  <c r="B64" i="247"/>
  <c r="N63" i="247"/>
  <c r="I63" i="247"/>
  <c r="B63" i="247"/>
  <c r="B62" i="247"/>
  <c r="S61" i="247"/>
  <c r="N61" i="247"/>
  <c r="B61" i="247"/>
  <c r="B60" i="247"/>
  <c r="X59" i="247"/>
  <c r="S59" i="247"/>
  <c r="B59" i="247"/>
  <c r="Z58" i="247"/>
  <c r="B58" i="247"/>
  <c r="X57" i="247"/>
  <c r="S57" i="247"/>
  <c r="N57" i="247"/>
  <c r="I57" i="247"/>
  <c r="B57" i="247"/>
  <c r="X56" i="247"/>
  <c r="I56" i="247"/>
  <c r="B56" i="247"/>
  <c r="X55" i="247"/>
  <c r="B55" i="247"/>
  <c r="B54" i="247"/>
  <c r="S53" i="247"/>
  <c r="N53" i="247"/>
  <c r="I53" i="247"/>
  <c r="B53" i="247"/>
  <c r="X52" i="247"/>
  <c r="S52" i="247"/>
  <c r="I52" i="247"/>
  <c r="B52" i="247"/>
  <c r="X51" i="247"/>
  <c r="S51" i="247"/>
  <c r="N51" i="247"/>
  <c r="B51" i="247"/>
  <c r="X50" i="247"/>
  <c r="N50" i="247"/>
  <c r="B50" i="247"/>
  <c r="X49" i="247"/>
  <c r="N49" i="247"/>
  <c r="I49" i="247"/>
  <c r="B49" i="247"/>
  <c r="I48" i="247"/>
  <c r="B48" i="247"/>
  <c r="X47" i="247"/>
  <c r="N47" i="247"/>
  <c r="B47" i="247"/>
  <c r="N46" i="247"/>
  <c r="B46" i="247"/>
  <c r="X42" i="247"/>
  <c r="S42" i="247"/>
  <c r="I42" i="247"/>
  <c r="B42" i="247"/>
  <c r="S41" i="247"/>
  <c r="B41" i="247"/>
  <c r="I40" i="247"/>
  <c r="X39" i="247"/>
  <c r="S39" i="247"/>
  <c r="I39" i="247"/>
  <c r="B39" i="247"/>
  <c r="S38" i="247"/>
  <c r="N38" i="247"/>
  <c r="B38" i="247"/>
  <c r="B37" i="247"/>
  <c r="B36" i="247"/>
  <c r="B35" i="247"/>
  <c r="X34" i="247"/>
  <c r="S34" i="247"/>
  <c r="I34" i="247"/>
  <c r="B34" i="247"/>
  <c r="S33" i="247"/>
  <c r="B33" i="247"/>
  <c r="S32" i="247"/>
  <c r="B32" i="247"/>
  <c r="X31" i="247"/>
  <c r="I31" i="247"/>
  <c r="B31" i="247"/>
  <c r="S30" i="247"/>
  <c r="B30" i="247"/>
  <c r="X29" i="247"/>
  <c r="S29" i="247"/>
  <c r="B29" i="247"/>
  <c r="S28" i="247"/>
  <c r="B28" i="247"/>
  <c r="B27" i="247"/>
  <c r="X26" i="247"/>
  <c r="S26" i="247"/>
  <c r="I26" i="247"/>
  <c r="B26" i="247"/>
  <c r="B25" i="247"/>
  <c r="B24" i="247"/>
  <c r="X23" i="247"/>
  <c r="S23" i="247"/>
  <c r="I23" i="247"/>
  <c r="B23" i="247"/>
  <c r="S22" i="247"/>
  <c r="N22" i="247"/>
  <c r="I22" i="247"/>
  <c r="B22" i="247"/>
  <c r="B21" i="247"/>
  <c r="X20" i="247"/>
  <c r="B20" i="247"/>
  <c r="B19" i="247"/>
  <c r="X18" i="247"/>
  <c r="S18" i="247"/>
  <c r="I18" i="247"/>
  <c r="B18" i="247"/>
  <c r="S17" i="247"/>
  <c r="B17" i="247"/>
  <c r="S16" i="247"/>
  <c r="B16" i="247"/>
  <c r="X15" i="247"/>
  <c r="I15" i="247"/>
  <c r="B15" i="247"/>
  <c r="X14" i="247"/>
  <c r="S14" i="247"/>
  <c r="N14" i="247"/>
  <c r="B14" i="247"/>
  <c r="S13" i="247"/>
  <c r="N13" i="247"/>
  <c r="B13" i="247"/>
  <c r="X12" i="247"/>
  <c r="B12" i="247"/>
  <c r="S11" i="247"/>
  <c r="B11" i="247"/>
  <c r="X51" i="240"/>
  <c r="X57" i="240"/>
  <c r="X68" i="240"/>
  <c r="X74" i="240"/>
  <c r="X75" i="240"/>
  <c r="X76" i="240"/>
  <c r="X81" i="240"/>
  <c r="X87" i="240"/>
  <c r="X49" i="240"/>
  <c r="X55" i="240"/>
  <c r="X67" i="240"/>
  <c r="X72" i="240"/>
  <c r="X73" i="240"/>
  <c r="X79" i="240"/>
  <c r="X91" i="240"/>
  <c r="X98" i="240"/>
  <c r="X47" i="240"/>
  <c r="X54" i="240"/>
  <c r="X65" i="240"/>
  <c r="X70" i="240"/>
  <c r="X77" i="240"/>
  <c r="X83" i="240"/>
  <c r="X89" i="240"/>
  <c r="X96" i="240"/>
  <c r="X102" i="240"/>
  <c r="X107" i="240"/>
  <c r="X109" i="240"/>
  <c r="X117" i="240"/>
  <c r="X126" i="240"/>
  <c r="S120" i="240"/>
  <c r="S123" i="240"/>
  <c r="S126" i="240"/>
  <c r="N51" i="240"/>
  <c r="N69" i="240"/>
  <c r="N75" i="240"/>
  <c r="N87" i="240"/>
  <c r="N93" i="240"/>
  <c r="N104" i="240"/>
  <c r="N85" i="240"/>
  <c r="N91" i="240"/>
  <c r="N102" i="240"/>
  <c r="N110" i="240"/>
  <c r="N111" i="240"/>
  <c r="N112" i="240"/>
  <c r="N118" i="240"/>
  <c r="N47" i="240"/>
  <c r="N50" i="240"/>
  <c r="N65" i="240"/>
  <c r="N66" i="240"/>
  <c r="N74" i="240"/>
  <c r="N77" i="240"/>
  <c r="N82" i="240"/>
  <c r="N83" i="240"/>
  <c r="N89" i="240"/>
  <c r="N90" i="240"/>
  <c r="N95" i="240"/>
  <c r="N98" i="240"/>
  <c r="N101" i="240"/>
  <c r="N103" i="240"/>
  <c r="N105" i="240"/>
  <c r="N106" i="240"/>
  <c r="N113" i="240"/>
  <c r="N114" i="240"/>
  <c r="N124" i="240"/>
  <c r="I50" i="240"/>
  <c r="I56" i="240"/>
  <c r="I57" i="240"/>
  <c r="I63" i="240"/>
  <c r="I75" i="240"/>
  <c r="I87" i="240"/>
  <c r="I93" i="240"/>
  <c r="I99" i="240"/>
  <c r="I100" i="240"/>
  <c r="I104" i="240"/>
  <c r="I108" i="240"/>
  <c r="I111" i="240"/>
  <c r="I113" i="240"/>
  <c r="I48" i="240"/>
  <c r="I49" i="240"/>
  <c r="I61" i="240"/>
  <c r="I67" i="240"/>
  <c r="I79" i="240"/>
  <c r="I85" i="240"/>
  <c r="I91" i="240"/>
  <c r="I97" i="240"/>
  <c r="I52" i="240"/>
  <c r="I53" i="240"/>
  <c r="I60" i="240"/>
  <c r="I62" i="240"/>
  <c r="I65" i="240"/>
  <c r="I70" i="240"/>
  <c r="I77" i="240"/>
  <c r="I83" i="240"/>
  <c r="I86" i="240"/>
  <c r="I89" i="240"/>
  <c r="I90" i="240"/>
  <c r="I94" i="240"/>
  <c r="I101" i="240"/>
  <c r="I102" i="240"/>
  <c r="I107" i="240"/>
  <c r="I118" i="240"/>
  <c r="I122" i="240"/>
  <c r="I123" i="240"/>
  <c r="I124" i="240"/>
  <c r="S46" i="240"/>
  <c r="S127" i="240" s="1"/>
  <c r="X21" i="240"/>
  <c r="X37" i="240"/>
  <c r="X15" i="240"/>
  <c r="X28" i="240"/>
  <c r="X29" i="240"/>
  <c r="S31" i="240"/>
  <c r="S18" i="240"/>
  <c r="S26" i="240"/>
  <c r="S34" i="240"/>
  <c r="S42" i="240"/>
  <c r="S37" i="240"/>
  <c r="N22" i="240"/>
  <c r="N36" i="240"/>
  <c r="N13" i="240"/>
  <c r="N29" i="240"/>
  <c r="N37" i="240"/>
  <c r="N18" i="240"/>
  <c r="N26" i="240"/>
  <c r="N42" i="240"/>
  <c r="I15" i="240"/>
  <c r="I40" i="240"/>
  <c r="I16" i="240"/>
  <c r="F43" i="240"/>
  <c r="F128" i="240" s="1"/>
  <c r="I22" i="240"/>
  <c r="I126" i="240"/>
  <c r="B126" i="240"/>
  <c r="X125" i="240"/>
  <c r="B125" i="240"/>
  <c r="X124" i="240"/>
  <c r="S124" i="240"/>
  <c r="B124" i="240"/>
  <c r="B123" i="240"/>
  <c r="X122" i="240"/>
  <c r="S122" i="240"/>
  <c r="B122" i="240"/>
  <c r="X121" i="240"/>
  <c r="B121" i="240"/>
  <c r="X120" i="240"/>
  <c r="B120" i="240"/>
  <c r="I119" i="240"/>
  <c r="B119" i="240"/>
  <c r="B118" i="240"/>
  <c r="N117" i="240"/>
  <c r="I117" i="240"/>
  <c r="B117" i="240"/>
  <c r="X116" i="240"/>
  <c r="N116" i="240"/>
  <c r="I116" i="240"/>
  <c r="B116" i="240"/>
  <c r="X115" i="240"/>
  <c r="N115" i="240"/>
  <c r="I115" i="240"/>
  <c r="B115" i="240"/>
  <c r="X114" i="240"/>
  <c r="I114" i="240"/>
  <c r="B114" i="240"/>
  <c r="X113" i="240"/>
  <c r="B113" i="240"/>
  <c r="X112" i="240"/>
  <c r="I112" i="240"/>
  <c r="B112" i="240"/>
  <c r="X111" i="240"/>
  <c r="B111" i="240"/>
  <c r="B110" i="240"/>
  <c r="N109" i="240"/>
  <c r="I109" i="240"/>
  <c r="B109" i="240"/>
  <c r="X108" i="240"/>
  <c r="N108" i="240"/>
  <c r="B108" i="240"/>
  <c r="N107" i="240"/>
  <c r="B107" i="240"/>
  <c r="X106" i="240"/>
  <c r="I106" i="240"/>
  <c r="B106" i="240"/>
  <c r="X105" i="240"/>
  <c r="B105" i="240"/>
  <c r="X104" i="240"/>
  <c r="B104" i="240"/>
  <c r="X103" i="240"/>
  <c r="I103" i="240"/>
  <c r="B103" i="240"/>
  <c r="B102" i="240"/>
  <c r="B101" i="240"/>
  <c r="X100" i="240"/>
  <c r="N100" i="240"/>
  <c r="B100" i="240"/>
  <c r="X99" i="240"/>
  <c r="N99" i="240"/>
  <c r="B99" i="240"/>
  <c r="I98" i="240"/>
  <c r="B98" i="240"/>
  <c r="X97" i="240"/>
  <c r="B97" i="240"/>
  <c r="I96" i="240"/>
  <c r="B96" i="240"/>
  <c r="X95" i="240"/>
  <c r="B95" i="240"/>
  <c r="B94" i="240"/>
  <c r="B93" i="240"/>
  <c r="N92" i="240"/>
  <c r="I92" i="240"/>
  <c r="B92" i="240"/>
  <c r="B91" i="240"/>
  <c r="B90" i="240"/>
  <c r="B89" i="240"/>
  <c r="B88" i="240"/>
  <c r="B87" i="240"/>
  <c r="B86" i="240"/>
  <c r="B85" i="240"/>
  <c r="N84" i="240"/>
  <c r="I84" i="240"/>
  <c r="B84" i="240"/>
  <c r="B83" i="240"/>
  <c r="I82" i="240"/>
  <c r="B82" i="240"/>
  <c r="B81" i="240"/>
  <c r="N80" i="240"/>
  <c r="B80" i="240"/>
  <c r="B79" i="240"/>
  <c r="B78" i="240"/>
  <c r="B77" i="240"/>
  <c r="N76" i="240"/>
  <c r="I76" i="240"/>
  <c r="B76" i="240"/>
  <c r="B75" i="240"/>
  <c r="I74" i="240"/>
  <c r="B74" i="240"/>
  <c r="I73" i="240"/>
  <c r="B73" i="240"/>
  <c r="B72" i="240"/>
  <c r="B71" i="240"/>
  <c r="B70" i="240"/>
  <c r="I69" i="240"/>
  <c r="B69" i="240"/>
  <c r="N68" i="240"/>
  <c r="I68" i="240"/>
  <c r="B68" i="240"/>
  <c r="B67" i="240"/>
  <c r="X66" i="240"/>
  <c r="B66" i="240"/>
  <c r="B65" i="240"/>
  <c r="X64" i="240"/>
  <c r="N64" i="240"/>
  <c r="I64" i="240"/>
  <c r="B64" i="240"/>
  <c r="B63" i="240"/>
  <c r="B62" i="240"/>
  <c r="N61" i="240"/>
  <c r="B61" i="240"/>
  <c r="N60" i="240"/>
  <c r="B60" i="240"/>
  <c r="I59" i="240"/>
  <c r="B59" i="240"/>
  <c r="Z58" i="240"/>
  <c r="B58" i="240"/>
  <c r="B57" i="240"/>
  <c r="X56" i="240"/>
  <c r="N56" i="240"/>
  <c r="B56" i="240"/>
  <c r="B55" i="240"/>
  <c r="B54" i="240"/>
  <c r="B53" i="240"/>
  <c r="X52" i="240"/>
  <c r="N52" i="240"/>
  <c r="B52" i="240"/>
  <c r="I51" i="240"/>
  <c r="B51" i="240"/>
  <c r="X50" i="240"/>
  <c r="B50" i="240"/>
  <c r="B49" i="240"/>
  <c r="X48" i="240"/>
  <c r="N48" i="240"/>
  <c r="B48" i="240"/>
  <c r="B47" i="240"/>
  <c r="I46" i="240"/>
  <c r="B46" i="240"/>
  <c r="X42" i="240"/>
  <c r="B42" i="240"/>
  <c r="X41" i="240"/>
  <c r="S41" i="240"/>
  <c r="N41" i="240"/>
  <c r="I41" i="240"/>
  <c r="B41" i="240"/>
  <c r="X39" i="240"/>
  <c r="S39" i="240"/>
  <c r="N39" i="240"/>
  <c r="I39" i="240"/>
  <c r="B39" i="240"/>
  <c r="S38" i="240"/>
  <c r="I38" i="240"/>
  <c r="B38" i="240"/>
  <c r="I37" i="240"/>
  <c r="B37" i="240"/>
  <c r="S36" i="240"/>
  <c r="B36" i="240"/>
  <c r="B35" i="240"/>
  <c r="X34" i="240"/>
  <c r="B34" i="240"/>
  <c r="X33" i="240"/>
  <c r="S33" i="240"/>
  <c r="N33" i="240"/>
  <c r="I33" i="240"/>
  <c r="B33" i="240"/>
  <c r="S32" i="240"/>
  <c r="N32" i="240"/>
  <c r="B32" i="240"/>
  <c r="X31" i="240"/>
  <c r="N31" i="240"/>
  <c r="I31" i="240"/>
  <c r="B31" i="240"/>
  <c r="S30" i="240"/>
  <c r="N30" i="240"/>
  <c r="B30" i="240"/>
  <c r="S29" i="240"/>
  <c r="I29" i="240"/>
  <c r="B29" i="240"/>
  <c r="S28" i="240"/>
  <c r="N28" i="240"/>
  <c r="I28" i="240"/>
  <c r="B28" i="240"/>
  <c r="B27" i="240"/>
  <c r="X26" i="240"/>
  <c r="B26" i="240"/>
  <c r="X25" i="240"/>
  <c r="S25" i="240"/>
  <c r="N25" i="240"/>
  <c r="I25" i="240"/>
  <c r="B25" i="240"/>
  <c r="S24" i="240"/>
  <c r="N24" i="240"/>
  <c r="I24" i="240"/>
  <c r="B24" i="240"/>
  <c r="X23" i="240"/>
  <c r="S23" i="240"/>
  <c r="N23" i="240"/>
  <c r="I23" i="240"/>
  <c r="B23" i="240"/>
  <c r="S22" i="240"/>
  <c r="B22" i="240"/>
  <c r="S21" i="240"/>
  <c r="N21" i="240"/>
  <c r="I21" i="240"/>
  <c r="B21" i="240"/>
  <c r="X20" i="240"/>
  <c r="S20" i="240"/>
  <c r="N20" i="240"/>
  <c r="I20" i="240"/>
  <c r="B20" i="240"/>
  <c r="B19" i="240"/>
  <c r="X18" i="240"/>
  <c r="B18" i="240"/>
  <c r="X17" i="240"/>
  <c r="S17" i="240"/>
  <c r="N17" i="240"/>
  <c r="I17" i="240"/>
  <c r="B17" i="240"/>
  <c r="S16" i="240"/>
  <c r="N16" i="240"/>
  <c r="B16" i="240"/>
  <c r="S15" i="240"/>
  <c r="N15" i="240"/>
  <c r="B15" i="240"/>
  <c r="X14" i="240"/>
  <c r="S14" i="240"/>
  <c r="I14" i="240"/>
  <c r="B14" i="240"/>
  <c r="X13" i="240"/>
  <c r="S13" i="240"/>
  <c r="I13" i="240"/>
  <c r="B13" i="240"/>
  <c r="X12" i="240"/>
  <c r="S12" i="240"/>
  <c r="N12" i="240"/>
  <c r="I12" i="240"/>
  <c r="B12" i="240"/>
  <c r="B11" i="240"/>
  <c r="N123" i="240" l="1"/>
  <c r="S119" i="240"/>
  <c r="N119" i="240"/>
  <c r="X123" i="240"/>
  <c r="N122" i="240"/>
  <c r="Z122" i="240" s="1"/>
  <c r="S123" i="247"/>
  <c r="S122" i="247"/>
  <c r="X119" i="247"/>
  <c r="S125" i="247"/>
  <c r="I119" i="247"/>
  <c r="X121" i="247"/>
  <c r="I124" i="247"/>
  <c r="S124" i="247"/>
  <c r="X123" i="247"/>
  <c r="X122" i="247"/>
  <c r="I120" i="247"/>
  <c r="N122" i="247"/>
  <c r="X125" i="247"/>
  <c r="X120" i="247"/>
  <c r="R128" i="247"/>
  <c r="N119" i="247"/>
  <c r="S121" i="247"/>
  <c r="N125" i="247"/>
  <c r="I128" i="248"/>
  <c r="Z43" i="248"/>
  <c r="I125" i="247"/>
  <c r="I121" i="247"/>
  <c r="N124" i="247"/>
  <c r="S128" i="248"/>
  <c r="S119" i="247"/>
  <c r="N121" i="240"/>
  <c r="I122" i="247"/>
  <c r="N125" i="240"/>
  <c r="N121" i="247"/>
  <c r="X124" i="247"/>
  <c r="X92" i="240"/>
  <c r="Z92" i="240" s="1"/>
  <c r="Z127" i="248"/>
  <c r="Z128" i="248" s="1"/>
  <c r="X71" i="240"/>
  <c r="N71" i="240"/>
  <c r="I71" i="240"/>
  <c r="I66" i="240"/>
  <c r="X60" i="240"/>
  <c r="Z60" i="240" s="1"/>
  <c r="X128" i="248"/>
  <c r="X70" i="247"/>
  <c r="X78" i="247"/>
  <c r="X16" i="247"/>
  <c r="Z16" i="247" s="1"/>
  <c r="X94" i="247"/>
  <c r="X110" i="247"/>
  <c r="X33" i="247"/>
  <c r="X40" i="247"/>
  <c r="X32" i="247"/>
  <c r="X24" i="247"/>
  <c r="S62" i="247"/>
  <c r="S12" i="247"/>
  <c r="S126" i="247"/>
  <c r="S94" i="247"/>
  <c r="S78" i="247"/>
  <c r="S70" i="247"/>
  <c r="S36" i="247"/>
  <c r="Z36" i="247" s="1"/>
  <c r="S40" i="247"/>
  <c r="S24" i="247"/>
  <c r="S110" i="247"/>
  <c r="S102" i="247"/>
  <c r="S86" i="247"/>
  <c r="N123" i="247"/>
  <c r="N115" i="247"/>
  <c r="N104" i="247"/>
  <c r="N41" i="247"/>
  <c r="N33" i="247"/>
  <c r="N25" i="247"/>
  <c r="N17" i="247"/>
  <c r="N108" i="247"/>
  <c r="Z108" i="247" s="1"/>
  <c r="N84" i="247"/>
  <c r="Z84" i="247" s="1"/>
  <c r="N70" i="247"/>
  <c r="N62" i="247"/>
  <c r="N54" i="247"/>
  <c r="N120" i="247"/>
  <c r="N112" i="247"/>
  <c r="N96" i="247"/>
  <c r="Z96" i="247" s="1"/>
  <c r="N28" i="247"/>
  <c r="Z28" i="247" s="1"/>
  <c r="N12" i="247"/>
  <c r="N126" i="247"/>
  <c r="N113" i="247"/>
  <c r="Z113" i="247" s="1"/>
  <c r="N81" i="247"/>
  <c r="N73" i="247"/>
  <c r="N97" i="247"/>
  <c r="Z97" i="247" s="1"/>
  <c r="N65" i="247"/>
  <c r="N88" i="247"/>
  <c r="N72" i="247"/>
  <c r="Z72" i="247" s="1"/>
  <c r="N48" i="247"/>
  <c r="N21" i="247"/>
  <c r="I86" i="247"/>
  <c r="I13" i="247"/>
  <c r="Z13" i="247" s="1"/>
  <c r="I126" i="247"/>
  <c r="I118" i="247"/>
  <c r="I110" i="247"/>
  <c r="I78" i="247"/>
  <c r="I70" i="247"/>
  <c r="I62" i="247"/>
  <c r="I54" i="247"/>
  <c r="I99" i="247"/>
  <c r="Z99" i="247" s="1"/>
  <c r="I91" i="247"/>
  <c r="Z91" i="247" s="1"/>
  <c r="I83" i="247"/>
  <c r="Z83" i="247" s="1"/>
  <c r="I51" i="247"/>
  <c r="Z51" i="247" s="1"/>
  <c r="I12" i="247"/>
  <c r="I123" i="247"/>
  <c r="I24" i="247"/>
  <c r="X65" i="247"/>
  <c r="X73" i="247"/>
  <c r="Z73" i="247" s="1"/>
  <c r="X102" i="247"/>
  <c r="X126" i="247"/>
  <c r="X81" i="247"/>
  <c r="X114" i="247"/>
  <c r="Z114" i="247" s="1"/>
  <c r="X90" i="247"/>
  <c r="Z90" i="247" s="1"/>
  <c r="X106" i="247"/>
  <c r="Z106" i="247" s="1"/>
  <c r="X86" i="247"/>
  <c r="X118" i="247"/>
  <c r="X54" i="247"/>
  <c r="S48" i="247"/>
  <c r="S118" i="247"/>
  <c r="S49" i="247"/>
  <c r="Z49" i="247" s="1"/>
  <c r="S71" i="247"/>
  <c r="Z71" i="247" s="1"/>
  <c r="S79" i="247"/>
  <c r="Z79" i="247" s="1"/>
  <c r="S111" i="247"/>
  <c r="Z111" i="247" s="1"/>
  <c r="S112" i="247"/>
  <c r="S87" i="247"/>
  <c r="Z87" i="247" s="1"/>
  <c r="S88" i="247"/>
  <c r="S104" i="247"/>
  <c r="S115" i="247"/>
  <c r="S120" i="247"/>
  <c r="N78" i="247"/>
  <c r="N64" i="247"/>
  <c r="N110" i="247"/>
  <c r="N118" i="247"/>
  <c r="N127" i="247" s="1"/>
  <c r="N86" i="247"/>
  <c r="N102" i="247"/>
  <c r="N94" i="247"/>
  <c r="I102" i="247"/>
  <c r="I94" i="247"/>
  <c r="Z69" i="247"/>
  <c r="Z77" i="247"/>
  <c r="Z85" i="247"/>
  <c r="Z93" i="247"/>
  <c r="Z101" i="247"/>
  <c r="Z109" i="247"/>
  <c r="Z117" i="247"/>
  <c r="Z47" i="247"/>
  <c r="Z61" i="247"/>
  <c r="X41" i="247"/>
  <c r="X25" i="247"/>
  <c r="X17" i="247"/>
  <c r="X35" i="247"/>
  <c r="X27" i="247"/>
  <c r="X19" i="247"/>
  <c r="U43" i="247"/>
  <c r="S25" i="247"/>
  <c r="S31" i="247"/>
  <c r="Z31" i="247" s="1"/>
  <c r="S15" i="247"/>
  <c r="Z15" i="247" s="1"/>
  <c r="S35" i="247"/>
  <c r="S27" i="247"/>
  <c r="S19" i="247"/>
  <c r="S37" i="247"/>
  <c r="S21" i="247"/>
  <c r="P43" i="247"/>
  <c r="N34" i="247"/>
  <c r="Z34" i="247" s="1"/>
  <c r="N26" i="247"/>
  <c r="Z26" i="247" s="1"/>
  <c r="N18" i="247"/>
  <c r="Z18" i="247" s="1"/>
  <c r="N32" i="247"/>
  <c r="N24" i="247"/>
  <c r="N19" i="247"/>
  <c r="M43" i="247"/>
  <c r="N35" i="247"/>
  <c r="N27" i="247"/>
  <c r="H43" i="247"/>
  <c r="Z22" i="247"/>
  <c r="Z30" i="247"/>
  <c r="I37" i="247"/>
  <c r="I29" i="247"/>
  <c r="Z29" i="247" s="1"/>
  <c r="I21" i="247"/>
  <c r="I35" i="247"/>
  <c r="I27" i="247"/>
  <c r="I19" i="247"/>
  <c r="Z14" i="247"/>
  <c r="F43" i="247"/>
  <c r="I32" i="247"/>
  <c r="Z38" i="247"/>
  <c r="Z20" i="247"/>
  <c r="Z23" i="247"/>
  <c r="Z39" i="247"/>
  <c r="Z42" i="247"/>
  <c r="N11" i="247"/>
  <c r="X11" i="247"/>
  <c r="S46" i="247"/>
  <c r="N52" i="247"/>
  <c r="Z52" i="247" s="1"/>
  <c r="N56" i="247"/>
  <c r="Z80" i="247"/>
  <c r="G43" i="247"/>
  <c r="Q43" i="247"/>
  <c r="I46" i="247"/>
  <c r="Z59" i="247"/>
  <c r="Z63" i="247"/>
  <c r="Z95" i="247"/>
  <c r="Z103" i="247"/>
  <c r="Z53" i="247"/>
  <c r="Z55" i="247"/>
  <c r="Z57" i="247"/>
  <c r="S60" i="247"/>
  <c r="S50" i="247"/>
  <c r="Z50" i="247" s="1"/>
  <c r="S54" i="247"/>
  <c r="I60" i="247"/>
  <c r="I64" i="247"/>
  <c r="K128" i="247"/>
  <c r="Z66" i="247"/>
  <c r="Z68" i="247"/>
  <c r="Z74" i="247"/>
  <c r="Z76" i="247"/>
  <c r="Z82" i="247"/>
  <c r="Z92" i="247"/>
  <c r="Z100" i="247"/>
  <c r="Z116" i="247"/>
  <c r="L128" i="247"/>
  <c r="W128" i="247"/>
  <c r="Z67" i="247"/>
  <c r="Z75" i="247"/>
  <c r="Z98" i="247"/>
  <c r="Z107" i="247"/>
  <c r="V43" i="247"/>
  <c r="X46" i="247"/>
  <c r="X48" i="247"/>
  <c r="X62" i="247"/>
  <c r="Z89" i="247"/>
  <c r="Z105" i="247"/>
  <c r="X88" i="240"/>
  <c r="X82" i="240"/>
  <c r="Z82" i="240" s="1"/>
  <c r="X90" i="240"/>
  <c r="Z90" i="240" s="1"/>
  <c r="X84" i="240"/>
  <c r="Z84" i="240" s="1"/>
  <c r="X80" i="240"/>
  <c r="X93" i="240"/>
  <c r="Z93" i="240" s="1"/>
  <c r="N96" i="240"/>
  <c r="Z96" i="240" s="1"/>
  <c r="N94" i="240"/>
  <c r="N97" i="240"/>
  <c r="Z97" i="240" s="1"/>
  <c r="I95" i="240"/>
  <c r="N54" i="240"/>
  <c r="N55" i="240"/>
  <c r="X69" i="240"/>
  <c r="Z69" i="240" s="1"/>
  <c r="X86" i="240"/>
  <c r="X62" i="240"/>
  <c r="X85" i="240"/>
  <c r="Z85" i="240" s="1"/>
  <c r="X61" i="240"/>
  <c r="Z61" i="240" s="1"/>
  <c r="N72" i="240"/>
  <c r="N81" i="240"/>
  <c r="N88" i="240"/>
  <c r="N70" i="240"/>
  <c r="N79" i="240"/>
  <c r="Z79" i="240" s="1"/>
  <c r="N73" i="240"/>
  <c r="Z73" i="240" s="1"/>
  <c r="N86" i="240"/>
  <c r="N62" i="240"/>
  <c r="I72" i="240"/>
  <c r="Z72" i="240" s="1"/>
  <c r="I88" i="240"/>
  <c r="X22" i="240"/>
  <c r="Z22" i="240" s="1"/>
  <c r="W127" i="21"/>
  <c r="V127" i="21"/>
  <c r="U127" i="21"/>
  <c r="R127" i="21"/>
  <c r="P127" i="21"/>
  <c r="Q127" i="21"/>
  <c r="L127" i="21"/>
  <c r="K127" i="21"/>
  <c r="M127" i="21"/>
  <c r="H127" i="21"/>
  <c r="G127" i="21"/>
  <c r="X36" i="240"/>
  <c r="X101" i="240"/>
  <c r="S125" i="240"/>
  <c r="I121" i="240"/>
  <c r="I120" i="240"/>
  <c r="N120" i="240"/>
  <c r="I125" i="240"/>
  <c r="I105" i="240"/>
  <c r="Z105" i="240" s="1"/>
  <c r="I81" i="240"/>
  <c r="I80" i="240"/>
  <c r="L43" i="240"/>
  <c r="G43" i="240"/>
  <c r="X78" i="240"/>
  <c r="X110" i="240"/>
  <c r="X94" i="240"/>
  <c r="X118" i="240"/>
  <c r="Z118" i="240" s="1"/>
  <c r="X53" i="240"/>
  <c r="N78" i="240"/>
  <c r="N126" i="240"/>
  <c r="Z126" i="240" s="1"/>
  <c r="I110" i="240"/>
  <c r="I78" i="240"/>
  <c r="Z56" i="240"/>
  <c r="I54" i="240"/>
  <c r="X27" i="240"/>
  <c r="X19" i="240"/>
  <c r="X40" i="240"/>
  <c r="V43" i="240"/>
  <c r="X35" i="240"/>
  <c r="X32" i="240"/>
  <c r="X24" i="240"/>
  <c r="Z24" i="240" s="1"/>
  <c r="X16" i="240"/>
  <c r="Z16" i="240" s="1"/>
  <c r="Q43" i="240"/>
  <c r="S19" i="240"/>
  <c r="S35" i="240"/>
  <c r="S27" i="240"/>
  <c r="P43" i="240"/>
  <c r="N40" i="240"/>
  <c r="N38" i="240"/>
  <c r="N14" i="240"/>
  <c r="Z14" i="240" s="1"/>
  <c r="N35" i="240"/>
  <c r="N27" i="240"/>
  <c r="N19" i="240"/>
  <c r="I35" i="240"/>
  <c r="I27" i="240"/>
  <c r="I19" i="240"/>
  <c r="I42" i="240"/>
  <c r="Z42" i="240" s="1"/>
  <c r="I34" i="240"/>
  <c r="I26" i="240"/>
  <c r="Z26" i="240" s="1"/>
  <c r="I18" i="240"/>
  <c r="Z18" i="240" s="1"/>
  <c r="Z48" i="240"/>
  <c r="Z33" i="240"/>
  <c r="Z37" i="240"/>
  <c r="Z41" i="240"/>
  <c r="Z64" i="240"/>
  <c r="Z74" i="240"/>
  <c r="Z98" i="240"/>
  <c r="Z104" i="240"/>
  <c r="Z106" i="240"/>
  <c r="Z112" i="240"/>
  <c r="Z114" i="240"/>
  <c r="Z13" i="240"/>
  <c r="Z17" i="240"/>
  <c r="Z21" i="240"/>
  <c r="Z25" i="240"/>
  <c r="Z29" i="240"/>
  <c r="Z15" i="240"/>
  <c r="Z23" i="240"/>
  <c r="Z12" i="240"/>
  <c r="Z20" i="240"/>
  <c r="Z28" i="240"/>
  <c r="H43" i="240"/>
  <c r="H128" i="240" s="1"/>
  <c r="R43" i="240"/>
  <c r="I32" i="240"/>
  <c r="N34" i="240"/>
  <c r="I36" i="240"/>
  <c r="X38" i="240"/>
  <c r="S40" i="240"/>
  <c r="N49" i="240"/>
  <c r="Z49" i="240" s="1"/>
  <c r="N57" i="240"/>
  <c r="Z57" i="240" s="1"/>
  <c r="X63" i="240"/>
  <c r="Z65" i="240"/>
  <c r="Z89" i="240"/>
  <c r="Z113" i="240"/>
  <c r="I11" i="240"/>
  <c r="S11" i="240"/>
  <c r="Z51" i="240"/>
  <c r="N63" i="240"/>
  <c r="Z87" i="240"/>
  <c r="Z95" i="240"/>
  <c r="Z103" i="240"/>
  <c r="Z111" i="240"/>
  <c r="U43" i="240"/>
  <c r="Z68" i="240"/>
  <c r="Z76" i="240"/>
  <c r="Z100" i="240"/>
  <c r="Z102" i="240"/>
  <c r="Z108" i="240"/>
  <c r="Z116" i="240"/>
  <c r="Z124" i="240"/>
  <c r="K43" i="240"/>
  <c r="M43" i="240"/>
  <c r="W43" i="240"/>
  <c r="I30" i="240"/>
  <c r="Z31" i="240"/>
  <c r="N53" i="240"/>
  <c r="X59" i="240"/>
  <c r="Z77" i="240"/>
  <c r="Z101" i="240"/>
  <c r="Z109" i="240"/>
  <c r="Z117" i="240"/>
  <c r="S121" i="240"/>
  <c r="N11" i="240"/>
  <c r="X11" i="240"/>
  <c r="X30" i="240"/>
  <c r="Z39" i="240"/>
  <c r="N59" i="240"/>
  <c r="N67" i="240"/>
  <c r="Z67" i="240" s="1"/>
  <c r="Z75" i="240"/>
  <c r="Z83" i="240"/>
  <c r="Z91" i="240"/>
  <c r="Z99" i="240"/>
  <c r="Z107" i="240"/>
  <c r="Z115" i="240"/>
  <c r="X119" i="240"/>
  <c r="I47" i="240"/>
  <c r="I127" i="240" s="1"/>
  <c r="Z50" i="240"/>
  <c r="Z52" i="240"/>
  <c r="I55" i="240"/>
  <c r="N46" i="240"/>
  <c r="N127" i="240" s="1"/>
  <c r="X46" i="240"/>
  <c r="X127" i="247" l="1"/>
  <c r="S127" i="247"/>
  <c r="I127" i="247"/>
  <c r="Z119" i="240"/>
  <c r="X127" i="240"/>
  <c r="Z123" i="240"/>
  <c r="Z121" i="240"/>
  <c r="Z36" i="240"/>
  <c r="Z122" i="247"/>
  <c r="Z125" i="247"/>
  <c r="Z119" i="247"/>
  <c r="Z124" i="247"/>
  <c r="Z121" i="247"/>
  <c r="Z12" i="247"/>
  <c r="Z40" i="240"/>
  <c r="Q128" i="247"/>
  <c r="H128" i="247"/>
  <c r="Z120" i="247"/>
  <c r="Z80" i="240"/>
  <c r="Z125" i="240"/>
  <c r="Z120" i="240"/>
  <c r="Z53" i="240"/>
  <c r="Z88" i="240"/>
  <c r="Z62" i="240"/>
  <c r="Z66" i="240"/>
  <c r="Z81" i="240"/>
  <c r="Z54" i="240"/>
  <c r="Z110" i="240"/>
  <c r="Z78" i="240"/>
  <c r="Z88" i="247"/>
  <c r="Z110" i="247"/>
  <c r="Z41" i="247"/>
  <c r="Z17" i="247"/>
  <c r="Z33" i="247"/>
  <c r="Z71" i="240"/>
  <c r="Z123" i="247"/>
  <c r="M128" i="247"/>
  <c r="Z70" i="247"/>
  <c r="Z54" i="247"/>
  <c r="Z40" i="247"/>
  <c r="Z81" i="247"/>
  <c r="Z104" i="247"/>
  <c r="Z115" i="247"/>
  <c r="Z62" i="247"/>
  <c r="Z112" i="247"/>
  <c r="Z48" i="247"/>
  <c r="Z65" i="247"/>
  <c r="Z78" i="247"/>
  <c r="Z126" i="247"/>
  <c r="Z21" i="247"/>
  <c r="Z24" i="247"/>
  <c r="Z27" i="247"/>
  <c r="I43" i="247"/>
  <c r="Z86" i="247"/>
  <c r="Z118" i="247"/>
  <c r="U128" i="247"/>
  <c r="Z60" i="247"/>
  <c r="P128" i="247"/>
  <c r="Z102" i="247"/>
  <c r="Z64" i="247"/>
  <c r="Z94" i="247"/>
  <c r="Z25" i="247"/>
  <c r="S43" i="247"/>
  <c r="Z37" i="247"/>
  <c r="Z32" i="247"/>
  <c r="N43" i="247"/>
  <c r="Z19" i="247"/>
  <c r="Z35" i="247"/>
  <c r="F128" i="247"/>
  <c r="X43" i="247"/>
  <c r="Z11" i="247"/>
  <c r="G128" i="247"/>
  <c r="Z56" i="247"/>
  <c r="Z46" i="247"/>
  <c r="V128" i="247"/>
  <c r="Z86" i="240"/>
  <c r="M128" i="240"/>
  <c r="Z70" i="240"/>
  <c r="U128" i="240"/>
  <c r="P128" i="240"/>
  <c r="G128" i="240"/>
  <c r="L128" i="240"/>
  <c r="Q128" i="240"/>
  <c r="Z94" i="240"/>
  <c r="V128" i="240"/>
  <c r="Z32" i="240"/>
  <c r="S43" i="240"/>
  <c r="Z38" i="240"/>
  <c r="Z19" i="240"/>
  <c r="Z27" i="240"/>
  <c r="Z35" i="240"/>
  <c r="Z34" i="240"/>
  <c r="Z55" i="240"/>
  <c r="W128" i="240"/>
  <c r="N43" i="240"/>
  <c r="R128" i="240"/>
  <c r="Z30" i="240"/>
  <c r="Z46" i="240"/>
  <c r="Z127" i="240" s="1"/>
  <c r="K128" i="240"/>
  <c r="I43" i="240"/>
  <c r="Z59" i="240"/>
  <c r="X43" i="240"/>
  <c r="Z11" i="240"/>
  <c r="Z63" i="240"/>
  <c r="Z47" i="240"/>
  <c r="Z127" i="247" l="1"/>
  <c r="S128" i="247"/>
  <c r="I128" i="247"/>
  <c r="X128" i="247"/>
  <c r="N128" i="247"/>
  <c r="Z43" i="247"/>
  <c r="I128" i="240"/>
  <c r="S128" i="240"/>
  <c r="Z43" i="240"/>
  <c r="N128" i="240"/>
  <c r="X128" i="240"/>
  <c r="Z128" i="247" l="1"/>
  <c r="Z128" i="240"/>
  <c r="W119" i="184" l="1"/>
  <c r="W120" i="184"/>
  <c r="W121" i="184"/>
  <c r="W122" i="184"/>
  <c r="W123" i="184"/>
  <c r="W124" i="184"/>
  <c r="W125" i="184"/>
  <c r="W126" i="184"/>
  <c r="V119" i="184"/>
  <c r="V120" i="184"/>
  <c r="V121" i="184"/>
  <c r="V122" i="184"/>
  <c r="V123" i="184"/>
  <c r="V124" i="184"/>
  <c r="V125" i="184"/>
  <c r="V126" i="184"/>
  <c r="U119" i="184"/>
  <c r="U120" i="184"/>
  <c r="U121" i="184"/>
  <c r="U122" i="184"/>
  <c r="U123" i="184"/>
  <c r="U124" i="184"/>
  <c r="U125" i="184"/>
  <c r="U126" i="184"/>
  <c r="R119" i="184"/>
  <c r="R120" i="184"/>
  <c r="R121" i="184"/>
  <c r="R122" i="184"/>
  <c r="R123" i="184"/>
  <c r="R124" i="184"/>
  <c r="R125" i="184"/>
  <c r="R126" i="184"/>
  <c r="Q119" i="184"/>
  <c r="Q120" i="184"/>
  <c r="Q121" i="184"/>
  <c r="Q122" i="184"/>
  <c r="Q123" i="184"/>
  <c r="Q124" i="184"/>
  <c r="Q125" i="184"/>
  <c r="Q126" i="184"/>
  <c r="P119" i="184"/>
  <c r="P120" i="184"/>
  <c r="P121" i="184"/>
  <c r="P122" i="184"/>
  <c r="P123" i="184"/>
  <c r="P124" i="184"/>
  <c r="P125" i="184"/>
  <c r="P126" i="184"/>
  <c r="M119" i="184"/>
  <c r="M120" i="184"/>
  <c r="M121" i="184"/>
  <c r="M122" i="184"/>
  <c r="M123" i="184"/>
  <c r="M124" i="184"/>
  <c r="M125" i="184"/>
  <c r="M126" i="184"/>
  <c r="L119" i="184"/>
  <c r="L120" i="184"/>
  <c r="L121" i="184"/>
  <c r="L122" i="184"/>
  <c r="L123" i="184"/>
  <c r="L124" i="184"/>
  <c r="L125" i="184"/>
  <c r="L126" i="184"/>
  <c r="K119" i="184"/>
  <c r="K120" i="184"/>
  <c r="K121" i="184"/>
  <c r="K122" i="184"/>
  <c r="K123" i="184"/>
  <c r="K124" i="184"/>
  <c r="K125" i="184"/>
  <c r="K126" i="184"/>
  <c r="H119" i="184"/>
  <c r="H120" i="184"/>
  <c r="H121" i="184"/>
  <c r="H122" i="184"/>
  <c r="H123" i="184"/>
  <c r="H124" i="184"/>
  <c r="H125" i="184"/>
  <c r="H126" i="184"/>
  <c r="G119" i="184"/>
  <c r="G120" i="184"/>
  <c r="G121" i="184"/>
  <c r="G122" i="184"/>
  <c r="G123" i="184"/>
  <c r="G124" i="184"/>
  <c r="G125" i="184"/>
  <c r="G126" i="184"/>
  <c r="F119" i="184"/>
  <c r="F120" i="184"/>
  <c r="F121" i="184"/>
  <c r="F122" i="184"/>
  <c r="F123" i="184"/>
  <c r="F124" i="184"/>
  <c r="F125" i="184"/>
  <c r="F126" i="184"/>
  <c r="W127" i="236"/>
  <c r="V127" i="236"/>
  <c r="U127" i="236"/>
  <c r="R127" i="236"/>
  <c r="Q127" i="236"/>
  <c r="P127" i="236"/>
  <c r="M127" i="236"/>
  <c r="L127" i="236"/>
  <c r="K127" i="236"/>
  <c r="H127" i="236"/>
  <c r="G127" i="236"/>
  <c r="F127" i="236"/>
  <c r="X126" i="236"/>
  <c r="S126" i="236"/>
  <c r="N126" i="236"/>
  <c r="I126" i="236"/>
  <c r="Z126" i="236" s="1"/>
  <c r="B126" i="236"/>
  <c r="B125" i="236"/>
  <c r="X124" i="236"/>
  <c r="S124" i="236"/>
  <c r="N124" i="236"/>
  <c r="I124" i="236"/>
  <c r="B124" i="236"/>
  <c r="X123" i="236"/>
  <c r="S123" i="236"/>
  <c r="N123" i="236"/>
  <c r="I123" i="236"/>
  <c r="B123" i="236"/>
  <c r="X122" i="236"/>
  <c r="S122" i="236"/>
  <c r="N122" i="236"/>
  <c r="I122" i="236"/>
  <c r="B122" i="236"/>
  <c r="X121" i="236"/>
  <c r="S121" i="236"/>
  <c r="N121" i="236"/>
  <c r="I121" i="236"/>
  <c r="B121" i="236"/>
  <c r="X120" i="236"/>
  <c r="S120" i="236"/>
  <c r="N120" i="236"/>
  <c r="I120" i="236"/>
  <c r="B120" i="236"/>
  <c r="X119" i="236"/>
  <c r="S119" i="236"/>
  <c r="N119" i="236"/>
  <c r="I119" i="236"/>
  <c r="B119" i="236"/>
  <c r="X118" i="236"/>
  <c r="S118" i="236"/>
  <c r="N118" i="236"/>
  <c r="I118" i="236"/>
  <c r="B118" i="236"/>
  <c r="X117" i="236"/>
  <c r="S117" i="236"/>
  <c r="N117" i="236"/>
  <c r="I117" i="236"/>
  <c r="B117" i="236"/>
  <c r="X116" i="236"/>
  <c r="S116" i="236"/>
  <c r="N116" i="236"/>
  <c r="I116" i="236"/>
  <c r="B116" i="236"/>
  <c r="X115" i="236"/>
  <c r="S115" i="236"/>
  <c r="N115" i="236"/>
  <c r="I115" i="236"/>
  <c r="B115" i="236"/>
  <c r="X114" i="236"/>
  <c r="S114" i="236"/>
  <c r="N114" i="236"/>
  <c r="I114" i="236"/>
  <c r="B114" i="236"/>
  <c r="X113" i="236"/>
  <c r="S113" i="236"/>
  <c r="N113" i="236"/>
  <c r="I113" i="236"/>
  <c r="B113" i="236"/>
  <c r="X112" i="236"/>
  <c r="S112" i="236"/>
  <c r="Z112" i="236" s="1"/>
  <c r="N112" i="236"/>
  <c r="I112" i="236"/>
  <c r="B112" i="236"/>
  <c r="X111" i="236"/>
  <c r="S111" i="236"/>
  <c r="N111" i="236"/>
  <c r="I111" i="236"/>
  <c r="B111" i="236"/>
  <c r="X110" i="236"/>
  <c r="S110" i="236"/>
  <c r="N110" i="236"/>
  <c r="I110" i="236"/>
  <c r="B110" i="236"/>
  <c r="X109" i="236"/>
  <c r="S109" i="236"/>
  <c r="N109" i="236"/>
  <c r="I109" i="236"/>
  <c r="B109" i="236"/>
  <c r="X108" i="236"/>
  <c r="S108" i="236"/>
  <c r="N108" i="236"/>
  <c r="I108" i="236"/>
  <c r="B108" i="236"/>
  <c r="X107" i="236"/>
  <c r="S107" i="236"/>
  <c r="N107" i="236"/>
  <c r="I107" i="236"/>
  <c r="B107" i="236"/>
  <c r="X106" i="236"/>
  <c r="S106" i="236"/>
  <c r="N106" i="236"/>
  <c r="I106" i="236"/>
  <c r="B106" i="236"/>
  <c r="X105" i="236"/>
  <c r="S105" i="236"/>
  <c r="N105" i="236"/>
  <c r="I105" i="236"/>
  <c r="B105" i="236"/>
  <c r="X104" i="236"/>
  <c r="S104" i="236"/>
  <c r="N104" i="236"/>
  <c r="I104" i="236"/>
  <c r="B104" i="236"/>
  <c r="X103" i="236"/>
  <c r="S103" i="236"/>
  <c r="N103" i="236"/>
  <c r="I103" i="236"/>
  <c r="B103" i="236"/>
  <c r="X102" i="236"/>
  <c r="S102" i="236"/>
  <c r="N102" i="236"/>
  <c r="I102" i="236"/>
  <c r="B102" i="236"/>
  <c r="X101" i="236"/>
  <c r="S101" i="236"/>
  <c r="N101" i="236"/>
  <c r="I101" i="236"/>
  <c r="B101" i="236"/>
  <c r="X100" i="236"/>
  <c r="S100" i="236"/>
  <c r="N100" i="236"/>
  <c r="I100" i="236"/>
  <c r="B100" i="236"/>
  <c r="X99" i="236"/>
  <c r="S99" i="236"/>
  <c r="N99" i="236"/>
  <c r="I99" i="236"/>
  <c r="B99" i="236"/>
  <c r="X98" i="236"/>
  <c r="S98" i="236"/>
  <c r="N98" i="236"/>
  <c r="I98" i="236"/>
  <c r="B98" i="236"/>
  <c r="X97" i="236"/>
  <c r="S97" i="236"/>
  <c r="N97" i="236"/>
  <c r="I97" i="236"/>
  <c r="B97" i="236"/>
  <c r="X96" i="236"/>
  <c r="S96" i="236"/>
  <c r="N96" i="236"/>
  <c r="I96" i="236"/>
  <c r="B96" i="236"/>
  <c r="X95" i="236"/>
  <c r="S95" i="236"/>
  <c r="N95" i="236"/>
  <c r="I95" i="236"/>
  <c r="B95" i="236"/>
  <c r="X94" i="236"/>
  <c r="S94" i="236"/>
  <c r="N94" i="236"/>
  <c r="I94" i="236"/>
  <c r="B94" i="236"/>
  <c r="X93" i="236"/>
  <c r="S93" i="236"/>
  <c r="N93" i="236"/>
  <c r="I93" i="236"/>
  <c r="B93" i="236"/>
  <c r="X92" i="236"/>
  <c r="S92" i="236"/>
  <c r="N92" i="236"/>
  <c r="I92" i="236"/>
  <c r="B92" i="236"/>
  <c r="X91" i="236"/>
  <c r="S91" i="236"/>
  <c r="N91" i="236"/>
  <c r="I91" i="236"/>
  <c r="B91" i="236"/>
  <c r="X90" i="236"/>
  <c r="S90" i="236"/>
  <c r="N90" i="236"/>
  <c r="I90" i="236"/>
  <c r="B90" i="236"/>
  <c r="X89" i="236"/>
  <c r="S89" i="236"/>
  <c r="N89" i="236"/>
  <c r="I89" i="236"/>
  <c r="B89" i="236"/>
  <c r="X88" i="236"/>
  <c r="S88" i="236"/>
  <c r="N88" i="236"/>
  <c r="I88" i="236"/>
  <c r="B88" i="236"/>
  <c r="X87" i="236"/>
  <c r="S87" i="236"/>
  <c r="N87" i="236"/>
  <c r="I87" i="236"/>
  <c r="B87" i="236"/>
  <c r="X86" i="236"/>
  <c r="S86" i="236"/>
  <c r="N86" i="236"/>
  <c r="I86" i="236"/>
  <c r="B86" i="236"/>
  <c r="X85" i="236"/>
  <c r="S85" i="236"/>
  <c r="N85" i="236"/>
  <c r="I85" i="236"/>
  <c r="B85" i="236"/>
  <c r="X84" i="236"/>
  <c r="S84" i="236"/>
  <c r="N84" i="236"/>
  <c r="I84" i="236"/>
  <c r="B84" i="236"/>
  <c r="X83" i="236"/>
  <c r="S83" i="236"/>
  <c r="N83" i="236"/>
  <c r="I83" i="236"/>
  <c r="B83" i="236"/>
  <c r="X82" i="236"/>
  <c r="S82" i="236"/>
  <c r="N82" i="236"/>
  <c r="I82" i="236"/>
  <c r="B82" i="236"/>
  <c r="X81" i="236"/>
  <c r="S81" i="236"/>
  <c r="N81" i="236"/>
  <c r="I81" i="236"/>
  <c r="B81" i="236"/>
  <c r="X80" i="236"/>
  <c r="S80" i="236"/>
  <c r="N80" i="236"/>
  <c r="I80" i="236"/>
  <c r="B80" i="236"/>
  <c r="X79" i="236"/>
  <c r="S79" i="236"/>
  <c r="N79" i="236"/>
  <c r="I79" i="236"/>
  <c r="B79" i="236"/>
  <c r="X78" i="236"/>
  <c r="S78" i="236"/>
  <c r="N78" i="236"/>
  <c r="I78" i="236"/>
  <c r="B78" i="236"/>
  <c r="X77" i="236"/>
  <c r="S77" i="236"/>
  <c r="N77" i="236"/>
  <c r="I77" i="236"/>
  <c r="B77" i="236"/>
  <c r="X76" i="236"/>
  <c r="S76" i="236"/>
  <c r="N76" i="236"/>
  <c r="I76" i="236"/>
  <c r="B76" i="236"/>
  <c r="X75" i="236"/>
  <c r="S75" i="236"/>
  <c r="N75" i="236"/>
  <c r="I75" i="236"/>
  <c r="B75" i="236"/>
  <c r="X74" i="236"/>
  <c r="S74" i="236"/>
  <c r="N74" i="236"/>
  <c r="I74" i="236"/>
  <c r="B74" i="236"/>
  <c r="X73" i="236"/>
  <c r="S73" i="236"/>
  <c r="N73" i="236"/>
  <c r="I73" i="236"/>
  <c r="B73" i="236"/>
  <c r="X72" i="236"/>
  <c r="S72" i="236"/>
  <c r="N72" i="236"/>
  <c r="I72" i="236"/>
  <c r="B72" i="236"/>
  <c r="X71" i="236"/>
  <c r="S71" i="236"/>
  <c r="N71" i="236"/>
  <c r="I71" i="236"/>
  <c r="B71" i="236"/>
  <c r="X70" i="236"/>
  <c r="S70" i="236"/>
  <c r="N70" i="236"/>
  <c r="I70" i="236"/>
  <c r="B70" i="236"/>
  <c r="X69" i="236"/>
  <c r="S69" i="236"/>
  <c r="N69" i="236"/>
  <c r="I69" i="236"/>
  <c r="B69" i="236"/>
  <c r="X68" i="236"/>
  <c r="S68" i="236"/>
  <c r="N68" i="236"/>
  <c r="I68" i="236"/>
  <c r="B68" i="236"/>
  <c r="X67" i="236"/>
  <c r="S67" i="236"/>
  <c r="N67" i="236"/>
  <c r="I67" i="236"/>
  <c r="B67" i="236"/>
  <c r="X66" i="236"/>
  <c r="S66" i="236"/>
  <c r="N66" i="236"/>
  <c r="I66" i="236"/>
  <c r="B66" i="236"/>
  <c r="X65" i="236"/>
  <c r="S65" i="236"/>
  <c r="N65" i="236"/>
  <c r="I65" i="236"/>
  <c r="B65" i="236"/>
  <c r="X64" i="236"/>
  <c r="S64" i="236"/>
  <c r="N64" i="236"/>
  <c r="I64" i="236"/>
  <c r="B64" i="236"/>
  <c r="X63" i="236"/>
  <c r="S63" i="236"/>
  <c r="N63" i="236"/>
  <c r="I63" i="236"/>
  <c r="B63" i="236"/>
  <c r="X62" i="236"/>
  <c r="S62" i="236"/>
  <c r="N62" i="236"/>
  <c r="I62" i="236"/>
  <c r="B62" i="236"/>
  <c r="X61" i="236"/>
  <c r="S61" i="236"/>
  <c r="N61" i="236"/>
  <c r="I61" i="236"/>
  <c r="B61" i="236"/>
  <c r="X60" i="236"/>
  <c r="S60" i="236"/>
  <c r="N60" i="236"/>
  <c r="I60" i="236"/>
  <c r="B60" i="236"/>
  <c r="X59" i="236"/>
  <c r="S59" i="236"/>
  <c r="N59" i="236"/>
  <c r="I59" i="236"/>
  <c r="B59" i="236"/>
  <c r="X58" i="236"/>
  <c r="S58" i="236"/>
  <c r="N58" i="236"/>
  <c r="I58" i="236"/>
  <c r="B58" i="236"/>
  <c r="X57" i="236"/>
  <c r="S57" i="236"/>
  <c r="N57" i="236"/>
  <c r="I57" i="236"/>
  <c r="B57" i="236"/>
  <c r="X56" i="236"/>
  <c r="S56" i="236"/>
  <c r="N56" i="236"/>
  <c r="I56" i="236"/>
  <c r="B56" i="236"/>
  <c r="X55" i="236"/>
  <c r="S55" i="236"/>
  <c r="N55" i="236"/>
  <c r="I55" i="236"/>
  <c r="B55" i="236"/>
  <c r="X54" i="236"/>
  <c r="S54" i="236"/>
  <c r="N54" i="236"/>
  <c r="I54" i="236"/>
  <c r="B54" i="236"/>
  <c r="X53" i="236"/>
  <c r="S53" i="236"/>
  <c r="N53" i="236"/>
  <c r="I53" i="236"/>
  <c r="B53" i="236"/>
  <c r="X52" i="236"/>
  <c r="S52" i="236"/>
  <c r="N52" i="236"/>
  <c r="I52" i="236"/>
  <c r="B52" i="236"/>
  <c r="X51" i="236"/>
  <c r="S51" i="236"/>
  <c r="N51" i="236"/>
  <c r="I51" i="236"/>
  <c r="B51" i="236"/>
  <c r="S50" i="236"/>
  <c r="N50" i="236"/>
  <c r="I50" i="236"/>
  <c r="B50" i="236"/>
  <c r="X49" i="236"/>
  <c r="S49" i="236"/>
  <c r="N49" i="236"/>
  <c r="I49" i="236"/>
  <c r="B49" i="236"/>
  <c r="X48" i="236"/>
  <c r="S48" i="236"/>
  <c r="N48" i="236"/>
  <c r="I48" i="236"/>
  <c r="B48" i="236"/>
  <c r="X47" i="236"/>
  <c r="S47" i="236"/>
  <c r="N47" i="236"/>
  <c r="I47" i="236"/>
  <c r="B47" i="236"/>
  <c r="X46" i="236"/>
  <c r="S46" i="236"/>
  <c r="N46" i="236"/>
  <c r="I46" i="236"/>
  <c r="B46" i="236"/>
  <c r="W43" i="236"/>
  <c r="V43" i="236"/>
  <c r="U43" i="236"/>
  <c r="R43" i="236"/>
  <c r="Q43" i="236"/>
  <c r="P43" i="236"/>
  <c r="M43" i="236"/>
  <c r="L43" i="236"/>
  <c r="K43" i="236"/>
  <c r="K128" i="236" s="1"/>
  <c r="H43" i="236"/>
  <c r="G43" i="236"/>
  <c r="F43" i="236"/>
  <c r="X42" i="236"/>
  <c r="S42" i="236"/>
  <c r="N42" i="236"/>
  <c r="I42" i="236"/>
  <c r="B42" i="236"/>
  <c r="X41" i="236"/>
  <c r="Z41" i="236" s="1"/>
  <c r="S41" i="236"/>
  <c r="N41" i="236"/>
  <c r="I41" i="236"/>
  <c r="B41" i="236"/>
  <c r="X40" i="236"/>
  <c r="S40" i="236"/>
  <c r="N40" i="236"/>
  <c r="I40" i="236"/>
  <c r="Z39" i="236"/>
  <c r="X39" i="236"/>
  <c r="S39" i="236"/>
  <c r="N39" i="236"/>
  <c r="I39" i="236"/>
  <c r="B39" i="236"/>
  <c r="X38" i="236"/>
  <c r="Z38" i="236" s="1"/>
  <c r="S38" i="236"/>
  <c r="N38" i="236"/>
  <c r="I38" i="236"/>
  <c r="B38" i="236"/>
  <c r="X37" i="236"/>
  <c r="S37" i="236"/>
  <c r="N37" i="236"/>
  <c r="I37" i="236"/>
  <c r="B37" i="236"/>
  <c r="X36" i="236"/>
  <c r="S36" i="236"/>
  <c r="N36" i="236"/>
  <c r="I36" i="236"/>
  <c r="B36" i="236"/>
  <c r="X35" i="236"/>
  <c r="S35" i="236"/>
  <c r="N35" i="236"/>
  <c r="I35" i="236"/>
  <c r="B35" i="236"/>
  <c r="X34" i="236"/>
  <c r="S34" i="236"/>
  <c r="N34" i="236"/>
  <c r="I34" i="236"/>
  <c r="B34" i="236"/>
  <c r="X33" i="236"/>
  <c r="Z33" i="236" s="1"/>
  <c r="S33" i="236"/>
  <c r="N33" i="236"/>
  <c r="I33" i="236"/>
  <c r="B33" i="236"/>
  <c r="X32" i="236"/>
  <c r="S32" i="236"/>
  <c r="N32" i="236"/>
  <c r="I32" i="236"/>
  <c r="B32" i="236"/>
  <c r="X31" i="236"/>
  <c r="S31" i="236"/>
  <c r="N31" i="236"/>
  <c r="I31" i="236"/>
  <c r="B31" i="236"/>
  <c r="X30" i="236"/>
  <c r="Z30" i="236" s="1"/>
  <c r="S30" i="236"/>
  <c r="N30" i="236"/>
  <c r="I30" i="236"/>
  <c r="B30" i="236"/>
  <c r="B29" i="236"/>
  <c r="X28" i="236"/>
  <c r="S28" i="236"/>
  <c r="N28" i="236"/>
  <c r="I28" i="236"/>
  <c r="B28" i="236"/>
  <c r="X27" i="236"/>
  <c r="S27" i="236"/>
  <c r="N27" i="236"/>
  <c r="I27" i="236"/>
  <c r="B27" i="236"/>
  <c r="X26" i="236"/>
  <c r="S26" i="236"/>
  <c r="N26" i="236"/>
  <c r="I26" i="236"/>
  <c r="B26" i="236"/>
  <c r="X25" i="236"/>
  <c r="Z25" i="236" s="1"/>
  <c r="S25" i="236"/>
  <c r="N25" i="236"/>
  <c r="I25" i="236"/>
  <c r="B25" i="236"/>
  <c r="X24" i="236"/>
  <c r="S24" i="236"/>
  <c r="N24" i="236"/>
  <c r="I24" i="236"/>
  <c r="B24" i="236"/>
  <c r="X23" i="236"/>
  <c r="S23" i="236"/>
  <c r="N23" i="236"/>
  <c r="I23" i="236"/>
  <c r="B23" i="236"/>
  <c r="X22" i="236"/>
  <c r="S22" i="236"/>
  <c r="N22" i="236"/>
  <c r="I22" i="236"/>
  <c r="B22" i="236"/>
  <c r="X21" i="236"/>
  <c r="S21" i="236"/>
  <c r="N21" i="236"/>
  <c r="I21" i="236"/>
  <c r="B21" i="236"/>
  <c r="X20" i="236"/>
  <c r="S20" i="236"/>
  <c r="N20" i="236"/>
  <c r="I20" i="236"/>
  <c r="B20" i="236"/>
  <c r="X19" i="236"/>
  <c r="Z19" i="236" s="1"/>
  <c r="S19" i="236"/>
  <c r="N19" i="236"/>
  <c r="I19" i="236"/>
  <c r="B19" i="236"/>
  <c r="X18" i="236"/>
  <c r="S18" i="236"/>
  <c r="N18" i="236"/>
  <c r="I18" i="236"/>
  <c r="B18" i="236"/>
  <c r="Z17" i="236"/>
  <c r="I17" i="236"/>
  <c r="B17" i="236"/>
  <c r="X16" i="236"/>
  <c r="S16" i="236"/>
  <c r="N16" i="236"/>
  <c r="I16" i="236"/>
  <c r="B16" i="236"/>
  <c r="X15" i="236"/>
  <c r="S15" i="236"/>
  <c r="N15" i="236"/>
  <c r="I15" i="236"/>
  <c r="B15" i="236"/>
  <c r="X14" i="236"/>
  <c r="S14" i="236"/>
  <c r="N14" i="236"/>
  <c r="I14" i="236"/>
  <c r="B14" i="236"/>
  <c r="X13" i="236"/>
  <c r="S13" i="236"/>
  <c r="N13" i="236"/>
  <c r="I13" i="236"/>
  <c r="B13" i="236"/>
  <c r="X12" i="236"/>
  <c r="S12" i="236"/>
  <c r="N12" i="236"/>
  <c r="I12" i="236"/>
  <c r="B12" i="236"/>
  <c r="X11" i="236"/>
  <c r="S11" i="236"/>
  <c r="N11" i="236"/>
  <c r="I11" i="236"/>
  <c r="B11" i="236"/>
  <c r="W127" i="234"/>
  <c r="V127" i="234"/>
  <c r="U127" i="234"/>
  <c r="R127" i="234"/>
  <c r="Q127" i="234"/>
  <c r="P127" i="234"/>
  <c r="M127" i="234"/>
  <c r="L127" i="234"/>
  <c r="K127" i="234"/>
  <c r="H127" i="234"/>
  <c r="G127" i="234"/>
  <c r="F127" i="234"/>
  <c r="X126" i="234"/>
  <c r="S126" i="234"/>
  <c r="N126" i="234"/>
  <c r="I126" i="234"/>
  <c r="B126" i="234"/>
  <c r="B125" i="234"/>
  <c r="X124" i="234"/>
  <c r="S124" i="234"/>
  <c r="N124" i="234"/>
  <c r="I124" i="234"/>
  <c r="B124" i="234"/>
  <c r="X123" i="234"/>
  <c r="S123" i="234"/>
  <c r="N123" i="234"/>
  <c r="I123" i="234"/>
  <c r="B123" i="234"/>
  <c r="X122" i="234"/>
  <c r="S122" i="234"/>
  <c r="Z122" i="234" s="1"/>
  <c r="N122" i="234"/>
  <c r="I122" i="234"/>
  <c r="B122" i="234"/>
  <c r="X121" i="234"/>
  <c r="S121" i="234"/>
  <c r="N121" i="234"/>
  <c r="I121" i="234"/>
  <c r="B121" i="234"/>
  <c r="X120" i="234"/>
  <c r="S120" i="234"/>
  <c r="N120" i="234"/>
  <c r="I120" i="234"/>
  <c r="B120" i="234"/>
  <c r="X119" i="234"/>
  <c r="S119" i="234"/>
  <c r="N119" i="234"/>
  <c r="I119" i="234"/>
  <c r="B119" i="234"/>
  <c r="X118" i="234"/>
  <c r="S118" i="234"/>
  <c r="Z118" i="234" s="1"/>
  <c r="N118" i="234"/>
  <c r="I118" i="234"/>
  <c r="B118" i="234"/>
  <c r="X117" i="234"/>
  <c r="S117" i="234"/>
  <c r="N117" i="234"/>
  <c r="I117" i="234"/>
  <c r="B117" i="234"/>
  <c r="X116" i="234"/>
  <c r="S116" i="234"/>
  <c r="N116" i="234"/>
  <c r="I116" i="234"/>
  <c r="B116" i="234"/>
  <c r="X115" i="234"/>
  <c r="S115" i="234"/>
  <c r="N115" i="234"/>
  <c r="I115" i="234"/>
  <c r="B115" i="234"/>
  <c r="X114" i="234"/>
  <c r="S114" i="234"/>
  <c r="N114" i="234"/>
  <c r="I114" i="234"/>
  <c r="B114" i="234"/>
  <c r="X113" i="234"/>
  <c r="S113" i="234"/>
  <c r="N113" i="234"/>
  <c r="I113" i="234"/>
  <c r="B113" i="234"/>
  <c r="X112" i="234"/>
  <c r="S112" i="234"/>
  <c r="N112" i="234"/>
  <c r="I112" i="234"/>
  <c r="B112" i="234"/>
  <c r="X111" i="234"/>
  <c r="S111" i="234"/>
  <c r="N111" i="234"/>
  <c r="I111" i="234"/>
  <c r="B111" i="234"/>
  <c r="X110" i="234"/>
  <c r="S110" i="234"/>
  <c r="N110" i="234"/>
  <c r="I110" i="234"/>
  <c r="B110" i="234"/>
  <c r="X109" i="234"/>
  <c r="S109" i="234"/>
  <c r="N109" i="234"/>
  <c r="I109" i="234"/>
  <c r="B109" i="234"/>
  <c r="X108" i="234"/>
  <c r="S108" i="234"/>
  <c r="N108" i="234"/>
  <c r="I108" i="234"/>
  <c r="B108" i="234"/>
  <c r="X107" i="234"/>
  <c r="S107" i="234"/>
  <c r="N107" i="234"/>
  <c r="I107" i="234"/>
  <c r="B107" i="234"/>
  <c r="X106" i="234"/>
  <c r="S106" i="234"/>
  <c r="N106" i="234"/>
  <c r="I106" i="234"/>
  <c r="B106" i="234"/>
  <c r="X105" i="234"/>
  <c r="S105" i="234"/>
  <c r="N105" i="234"/>
  <c r="I105" i="234"/>
  <c r="B105" i="234"/>
  <c r="X104" i="234"/>
  <c r="S104" i="234"/>
  <c r="N104" i="234"/>
  <c r="I104" i="234"/>
  <c r="B104" i="234"/>
  <c r="X103" i="234"/>
  <c r="S103" i="234"/>
  <c r="N103" i="234"/>
  <c r="I103" i="234"/>
  <c r="B103" i="234"/>
  <c r="X102" i="234"/>
  <c r="S102" i="234"/>
  <c r="N102" i="234"/>
  <c r="I102" i="234"/>
  <c r="B102" i="234"/>
  <c r="X101" i="234"/>
  <c r="S101" i="234"/>
  <c r="N101" i="234"/>
  <c r="I101" i="234"/>
  <c r="B101" i="234"/>
  <c r="X100" i="234"/>
  <c r="S100" i="234"/>
  <c r="N100" i="234"/>
  <c r="I100" i="234"/>
  <c r="B100" i="234"/>
  <c r="X99" i="234"/>
  <c r="S99" i="234"/>
  <c r="N99" i="234"/>
  <c r="I99" i="234"/>
  <c r="B99" i="234"/>
  <c r="X98" i="234"/>
  <c r="S98" i="234"/>
  <c r="N98" i="234"/>
  <c r="I98" i="234"/>
  <c r="B98" i="234"/>
  <c r="X97" i="234"/>
  <c r="S97" i="234"/>
  <c r="N97" i="234"/>
  <c r="I97" i="234"/>
  <c r="B97" i="234"/>
  <c r="X96" i="234"/>
  <c r="S96" i="234"/>
  <c r="N96" i="234"/>
  <c r="I96" i="234"/>
  <c r="B96" i="234"/>
  <c r="X95" i="234"/>
  <c r="S95" i="234"/>
  <c r="N95" i="234"/>
  <c r="I95" i="234"/>
  <c r="B95" i="234"/>
  <c r="X94" i="234"/>
  <c r="S94" i="234"/>
  <c r="N94" i="234"/>
  <c r="I94" i="234"/>
  <c r="B94" i="234"/>
  <c r="X93" i="234"/>
  <c r="S93" i="234"/>
  <c r="N93" i="234"/>
  <c r="I93" i="234"/>
  <c r="B93" i="234"/>
  <c r="X92" i="234"/>
  <c r="S92" i="234"/>
  <c r="N92" i="234"/>
  <c r="I92" i="234"/>
  <c r="B92" i="234"/>
  <c r="X91" i="234"/>
  <c r="S91" i="234"/>
  <c r="N91" i="234"/>
  <c r="I91" i="234"/>
  <c r="B91" i="234"/>
  <c r="X90" i="234"/>
  <c r="Z90" i="234" s="1"/>
  <c r="S90" i="234"/>
  <c r="N90" i="234"/>
  <c r="I90" i="234"/>
  <c r="B90" i="234"/>
  <c r="X89" i="234"/>
  <c r="S89" i="234"/>
  <c r="N89" i="234"/>
  <c r="I89" i="234"/>
  <c r="B89" i="234"/>
  <c r="X88" i="234"/>
  <c r="S88" i="234"/>
  <c r="N88" i="234"/>
  <c r="I88" i="234"/>
  <c r="B88" i="234"/>
  <c r="X87" i="234"/>
  <c r="S87" i="234"/>
  <c r="N87" i="234"/>
  <c r="I87" i="234"/>
  <c r="B87" i="234"/>
  <c r="X86" i="234"/>
  <c r="S86" i="234"/>
  <c r="N86" i="234"/>
  <c r="I86" i="234"/>
  <c r="B86" i="234"/>
  <c r="X85" i="234"/>
  <c r="S85" i="234"/>
  <c r="N85" i="234"/>
  <c r="I85" i="234"/>
  <c r="B85" i="234"/>
  <c r="X84" i="234"/>
  <c r="S84" i="234"/>
  <c r="N84" i="234"/>
  <c r="I84" i="234"/>
  <c r="B84" i="234"/>
  <c r="X83" i="234"/>
  <c r="S83" i="234"/>
  <c r="N83" i="234"/>
  <c r="I83" i="234"/>
  <c r="B83" i="234"/>
  <c r="X82" i="234"/>
  <c r="S82" i="234"/>
  <c r="N82" i="234"/>
  <c r="I82" i="234"/>
  <c r="B82" i="234"/>
  <c r="X81" i="234"/>
  <c r="S81" i="234"/>
  <c r="N81" i="234"/>
  <c r="I81" i="234"/>
  <c r="B81" i="234"/>
  <c r="X80" i="234"/>
  <c r="S80" i="234"/>
  <c r="N80" i="234"/>
  <c r="I80" i="234"/>
  <c r="B80" i="234"/>
  <c r="X79" i="234"/>
  <c r="S79" i="234"/>
  <c r="N79" i="234"/>
  <c r="I79" i="234"/>
  <c r="B79" i="234"/>
  <c r="X78" i="234"/>
  <c r="S78" i="234"/>
  <c r="N78" i="234"/>
  <c r="I78" i="234"/>
  <c r="B78" i="234"/>
  <c r="X77" i="234"/>
  <c r="S77" i="234"/>
  <c r="N77" i="234"/>
  <c r="I77" i="234"/>
  <c r="B77" i="234"/>
  <c r="X76" i="234"/>
  <c r="S76" i="234"/>
  <c r="N76" i="234"/>
  <c r="I76" i="234"/>
  <c r="B76" i="234"/>
  <c r="X75" i="234"/>
  <c r="S75" i="234"/>
  <c r="N75" i="234"/>
  <c r="I75" i="234"/>
  <c r="B75" i="234"/>
  <c r="X74" i="234"/>
  <c r="S74" i="234"/>
  <c r="N74" i="234"/>
  <c r="I74" i="234"/>
  <c r="B74" i="234"/>
  <c r="X73" i="234"/>
  <c r="S73" i="234"/>
  <c r="N73" i="234"/>
  <c r="I73" i="234"/>
  <c r="B73" i="234"/>
  <c r="X72" i="234"/>
  <c r="S72" i="234"/>
  <c r="N72" i="234"/>
  <c r="I72" i="234"/>
  <c r="B72" i="234"/>
  <c r="X71" i="234"/>
  <c r="S71" i="234"/>
  <c r="N71" i="234"/>
  <c r="I71" i="234"/>
  <c r="B71" i="234"/>
  <c r="X70" i="234"/>
  <c r="S70" i="234"/>
  <c r="N70" i="234"/>
  <c r="I70" i="234"/>
  <c r="B70" i="234"/>
  <c r="X69" i="234"/>
  <c r="S69" i="234"/>
  <c r="N69" i="234"/>
  <c r="I69" i="234"/>
  <c r="B69" i="234"/>
  <c r="X68" i="234"/>
  <c r="S68" i="234"/>
  <c r="N68" i="234"/>
  <c r="I68" i="234"/>
  <c r="B68" i="234"/>
  <c r="X67" i="234"/>
  <c r="S67" i="234"/>
  <c r="N67" i="234"/>
  <c r="I67" i="234"/>
  <c r="B67" i="234"/>
  <c r="X66" i="234"/>
  <c r="S66" i="234"/>
  <c r="N66" i="234"/>
  <c r="I66" i="234"/>
  <c r="B66" i="234"/>
  <c r="X65" i="234"/>
  <c r="S65" i="234"/>
  <c r="N65" i="234"/>
  <c r="I65" i="234"/>
  <c r="B65" i="234"/>
  <c r="X64" i="234"/>
  <c r="S64" i="234"/>
  <c r="N64" i="234"/>
  <c r="I64" i="234"/>
  <c r="B64" i="234"/>
  <c r="X63" i="234"/>
  <c r="S63" i="234"/>
  <c r="N63" i="234"/>
  <c r="I63" i="234"/>
  <c r="B63" i="234"/>
  <c r="X62" i="234"/>
  <c r="S62" i="234"/>
  <c r="N62" i="234"/>
  <c r="I62" i="234"/>
  <c r="B62" i="234"/>
  <c r="X61" i="234"/>
  <c r="S61" i="234"/>
  <c r="N61" i="234"/>
  <c r="I61" i="234"/>
  <c r="B61" i="234"/>
  <c r="X60" i="234"/>
  <c r="S60" i="234"/>
  <c r="N60" i="234"/>
  <c r="I60" i="234"/>
  <c r="B60" i="234"/>
  <c r="X59" i="234"/>
  <c r="S59" i="234"/>
  <c r="N59" i="234"/>
  <c r="I59" i="234"/>
  <c r="B59" i="234"/>
  <c r="X58" i="234"/>
  <c r="S58" i="234"/>
  <c r="N58" i="234"/>
  <c r="I58" i="234"/>
  <c r="B58" i="234"/>
  <c r="X57" i="234"/>
  <c r="S57" i="234"/>
  <c r="N57" i="234"/>
  <c r="I57" i="234"/>
  <c r="B57" i="234"/>
  <c r="X56" i="234"/>
  <c r="S56" i="234"/>
  <c r="N56" i="234"/>
  <c r="I56" i="234"/>
  <c r="B56" i="234"/>
  <c r="X55" i="234"/>
  <c r="S55" i="234"/>
  <c r="N55" i="234"/>
  <c r="I55" i="234"/>
  <c r="B55" i="234"/>
  <c r="X54" i="234"/>
  <c r="S54" i="234"/>
  <c r="N54" i="234"/>
  <c r="I54" i="234"/>
  <c r="B54" i="234"/>
  <c r="X53" i="234"/>
  <c r="S53" i="234"/>
  <c r="N53" i="234"/>
  <c r="I53" i="234"/>
  <c r="B53" i="234"/>
  <c r="X52" i="234"/>
  <c r="S52" i="234"/>
  <c r="N52" i="234"/>
  <c r="I52" i="234"/>
  <c r="B52" i="234"/>
  <c r="X51" i="234"/>
  <c r="S51" i="234"/>
  <c r="N51" i="234"/>
  <c r="I51" i="234"/>
  <c r="B51" i="234"/>
  <c r="X50" i="234"/>
  <c r="S50" i="234"/>
  <c r="N50" i="234"/>
  <c r="I50" i="234"/>
  <c r="B50" i="234"/>
  <c r="X49" i="234"/>
  <c r="S49" i="234"/>
  <c r="N49" i="234"/>
  <c r="I49" i="234"/>
  <c r="B49" i="234"/>
  <c r="X48" i="234"/>
  <c r="S48" i="234"/>
  <c r="N48" i="234"/>
  <c r="I48" i="234"/>
  <c r="B48" i="234"/>
  <c r="X47" i="234"/>
  <c r="S47" i="234"/>
  <c r="N47" i="234"/>
  <c r="I47" i="234"/>
  <c r="B47" i="234"/>
  <c r="X46" i="234"/>
  <c r="S46" i="234"/>
  <c r="N46" i="234"/>
  <c r="I46" i="234"/>
  <c r="B46" i="234"/>
  <c r="W43" i="234"/>
  <c r="V43" i="234"/>
  <c r="U43" i="234"/>
  <c r="U128" i="234" s="1"/>
  <c r="R43" i="234"/>
  <c r="Q43" i="234"/>
  <c r="Q128" i="234" s="1"/>
  <c r="P43" i="234"/>
  <c r="M43" i="234"/>
  <c r="L43" i="234"/>
  <c r="K43" i="234"/>
  <c r="K128" i="234" s="1"/>
  <c r="H43" i="234"/>
  <c r="G43" i="234"/>
  <c r="F43" i="234"/>
  <c r="X42" i="234"/>
  <c r="S42" i="234"/>
  <c r="N42" i="234"/>
  <c r="I42" i="234"/>
  <c r="B42" i="234"/>
  <c r="X41" i="234"/>
  <c r="S41" i="234"/>
  <c r="N41" i="234"/>
  <c r="I41" i="234"/>
  <c r="B41" i="234"/>
  <c r="X40" i="234"/>
  <c r="S40" i="234"/>
  <c r="N40" i="234"/>
  <c r="I40" i="234"/>
  <c r="X39" i="234"/>
  <c r="S39" i="234"/>
  <c r="N39" i="234"/>
  <c r="I39" i="234"/>
  <c r="B39" i="234"/>
  <c r="X38" i="234"/>
  <c r="S38" i="234"/>
  <c r="N38" i="234"/>
  <c r="I38" i="234"/>
  <c r="B38" i="234"/>
  <c r="X37" i="234"/>
  <c r="S37" i="234"/>
  <c r="N37" i="234"/>
  <c r="I37" i="234"/>
  <c r="B37" i="234"/>
  <c r="X36" i="234"/>
  <c r="S36" i="234"/>
  <c r="N36" i="234"/>
  <c r="I36" i="234"/>
  <c r="B36" i="234"/>
  <c r="X35" i="234"/>
  <c r="S35" i="234"/>
  <c r="N35" i="234"/>
  <c r="I35" i="234"/>
  <c r="B35" i="234"/>
  <c r="X34" i="234"/>
  <c r="S34" i="234"/>
  <c r="N34" i="234"/>
  <c r="I34" i="234"/>
  <c r="B34" i="234"/>
  <c r="X33" i="234"/>
  <c r="S33" i="234"/>
  <c r="N33" i="234"/>
  <c r="I33" i="234"/>
  <c r="B33" i="234"/>
  <c r="X32" i="234"/>
  <c r="S32" i="234"/>
  <c r="N32" i="234"/>
  <c r="I32" i="234"/>
  <c r="B32" i="234"/>
  <c r="X31" i="234"/>
  <c r="S31" i="234"/>
  <c r="N31" i="234"/>
  <c r="I31" i="234"/>
  <c r="B31" i="234"/>
  <c r="X30" i="234"/>
  <c r="S30" i="234"/>
  <c r="N30" i="234"/>
  <c r="I30" i="234"/>
  <c r="B30" i="234"/>
  <c r="X29" i="234"/>
  <c r="S29" i="234"/>
  <c r="N29" i="234"/>
  <c r="I29" i="234"/>
  <c r="B29" i="234"/>
  <c r="X28" i="234"/>
  <c r="S28" i="234"/>
  <c r="N28" i="234"/>
  <c r="I28" i="234"/>
  <c r="B28" i="234"/>
  <c r="X27" i="234"/>
  <c r="S27" i="234"/>
  <c r="N27" i="234"/>
  <c r="I27" i="234"/>
  <c r="B27" i="234"/>
  <c r="X26" i="234"/>
  <c r="S26" i="234"/>
  <c r="N26" i="234"/>
  <c r="I26" i="234"/>
  <c r="B26" i="234"/>
  <c r="X25" i="234"/>
  <c r="S25" i="234"/>
  <c r="N25" i="234"/>
  <c r="I25" i="234"/>
  <c r="B25" i="234"/>
  <c r="X24" i="234"/>
  <c r="S24" i="234"/>
  <c r="N24" i="234"/>
  <c r="I24" i="234"/>
  <c r="B24" i="234"/>
  <c r="X23" i="234"/>
  <c r="S23" i="234"/>
  <c r="N23" i="234"/>
  <c r="I23" i="234"/>
  <c r="B23" i="234"/>
  <c r="X22" i="234"/>
  <c r="S22" i="234"/>
  <c r="N22" i="234"/>
  <c r="I22" i="234"/>
  <c r="B22" i="234"/>
  <c r="X21" i="234"/>
  <c r="S21" i="234"/>
  <c r="N21" i="234"/>
  <c r="I21" i="234"/>
  <c r="B21" i="234"/>
  <c r="X20" i="234"/>
  <c r="S20" i="234"/>
  <c r="N20" i="234"/>
  <c r="I20" i="234"/>
  <c r="B20" i="234"/>
  <c r="X19" i="234"/>
  <c r="S19" i="234"/>
  <c r="N19" i="234"/>
  <c r="I19" i="234"/>
  <c r="B19" i="234"/>
  <c r="X18" i="234"/>
  <c r="S18" i="234"/>
  <c r="N18" i="234"/>
  <c r="I18" i="234"/>
  <c r="B18" i="234"/>
  <c r="X17" i="234"/>
  <c r="S17" i="234"/>
  <c r="N17" i="234"/>
  <c r="I17" i="234"/>
  <c r="B17" i="234"/>
  <c r="X16" i="234"/>
  <c r="S16" i="234"/>
  <c r="N16" i="234"/>
  <c r="I16" i="234"/>
  <c r="B16" i="234"/>
  <c r="X15" i="234"/>
  <c r="S15" i="234"/>
  <c r="N15" i="234"/>
  <c r="I15" i="234"/>
  <c r="B15" i="234"/>
  <c r="X14" i="234"/>
  <c r="S14" i="234"/>
  <c r="N14" i="234"/>
  <c r="I14" i="234"/>
  <c r="B14" i="234"/>
  <c r="X13" i="234"/>
  <c r="S13" i="234"/>
  <c r="N13" i="234"/>
  <c r="I13" i="234"/>
  <c r="B13" i="234"/>
  <c r="X12" i="234"/>
  <c r="S12" i="234"/>
  <c r="N12" i="234"/>
  <c r="I12" i="234"/>
  <c r="B12" i="234"/>
  <c r="X11" i="234"/>
  <c r="S11" i="234"/>
  <c r="N11" i="234"/>
  <c r="I11" i="234"/>
  <c r="B11" i="234"/>
  <c r="W127" i="233"/>
  <c r="V127" i="233"/>
  <c r="U127" i="233"/>
  <c r="R127" i="233"/>
  <c r="Q127" i="233"/>
  <c r="P127" i="233"/>
  <c r="M127" i="233"/>
  <c r="L127" i="233"/>
  <c r="K127" i="233"/>
  <c r="H127" i="233"/>
  <c r="G127" i="233"/>
  <c r="F127" i="233"/>
  <c r="X126" i="233"/>
  <c r="S126" i="233"/>
  <c r="N126" i="233"/>
  <c r="I126" i="233"/>
  <c r="B126" i="233"/>
  <c r="B125" i="233"/>
  <c r="X124" i="233"/>
  <c r="S124" i="233"/>
  <c r="N124" i="233"/>
  <c r="I124" i="233"/>
  <c r="B124" i="233"/>
  <c r="X123" i="233"/>
  <c r="S123" i="233"/>
  <c r="N123" i="233"/>
  <c r="I123" i="233"/>
  <c r="B123" i="233"/>
  <c r="X122" i="233"/>
  <c r="S122" i="233"/>
  <c r="N122" i="233"/>
  <c r="I122" i="233"/>
  <c r="B122" i="233"/>
  <c r="X121" i="233"/>
  <c r="S121" i="233"/>
  <c r="N121" i="233"/>
  <c r="I121" i="233"/>
  <c r="B121" i="233"/>
  <c r="X120" i="233"/>
  <c r="S120" i="233"/>
  <c r="N120" i="233"/>
  <c r="I120" i="233"/>
  <c r="B120" i="233"/>
  <c r="X119" i="233"/>
  <c r="S119" i="233"/>
  <c r="N119" i="233"/>
  <c r="I119" i="233"/>
  <c r="B119" i="233"/>
  <c r="X118" i="233"/>
  <c r="Z118" i="233" s="1"/>
  <c r="S118" i="233"/>
  <c r="N118" i="233"/>
  <c r="I118" i="233"/>
  <c r="B118" i="233"/>
  <c r="X117" i="233"/>
  <c r="Z117" i="233" s="1"/>
  <c r="S117" i="233"/>
  <c r="N117" i="233"/>
  <c r="I117" i="233"/>
  <c r="B117" i="233"/>
  <c r="X116" i="233"/>
  <c r="S116" i="233"/>
  <c r="N116" i="233"/>
  <c r="I116" i="233"/>
  <c r="B116" i="233"/>
  <c r="X115" i="233"/>
  <c r="Z115" i="233" s="1"/>
  <c r="S115" i="233"/>
  <c r="N115" i="233"/>
  <c r="I115" i="233"/>
  <c r="B115" i="233"/>
  <c r="X114" i="233"/>
  <c r="S114" i="233"/>
  <c r="N114" i="233"/>
  <c r="I114" i="233"/>
  <c r="B114" i="233"/>
  <c r="X113" i="233"/>
  <c r="S113" i="233"/>
  <c r="Z113" i="233" s="1"/>
  <c r="N113" i="233"/>
  <c r="I113" i="233"/>
  <c r="B113" i="233"/>
  <c r="X112" i="233"/>
  <c r="S112" i="233"/>
  <c r="N112" i="233"/>
  <c r="I112" i="233"/>
  <c r="B112" i="233"/>
  <c r="X111" i="233"/>
  <c r="S111" i="233"/>
  <c r="N111" i="233"/>
  <c r="I111" i="233"/>
  <c r="B111" i="233"/>
  <c r="X110" i="233"/>
  <c r="S110" i="233"/>
  <c r="N110" i="233"/>
  <c r="I110" i="233"/>
  <c r="B110" i="233"/>
  <c r="X109" i="233"/>
  <c r="Z109" i="233" s="1"/>
  <c r="S109" i="233"/>
  <c r="N109" i="233"/>
  <c r="I109" i="233"/>
  <c r="B109" i="233"/>
  <c r="X108" i="233"/>
  <c r="S108" i="233"/>
  <c r="N108" i="233"/>
  <c r="I108" i="233"/>
  <c r="B108" i="233"/>
  <c r="X107" i="233"/>
  <c r="S107" i="233"/>
  <c r="N107" i="233"/>
  <c r="I107" i="233"/>
  <c r="B107" i="233"/>
  <c r="X106" i="233"/>
  <c r="S106" i="233"/>
  <c r="N106" i="233"/>
  <c r="I106" i="233"/>
  <c r="B106" i="233"/>
  <c r="X105" i="233"/>
  <c r="S105" i="233"/>
  <c r="N105" i="233"/>
  <c r="I105" i="233"/>
  <c r="B105" i="233"/>
  <c r="X104" i="233"/>
  <c r="S104" i="233"/>
  <c r="N104" i="233"/>
  <c r="I104" i="233"/>
  <c r="Z104" i="233" s="1"/>
  <c r="B104" i="233"/>
  <c r="X103" i="233"/>
  <c r="S103" i="233"/>
  <c r="N103" i="233"/>
  <c r="I103" i="233"/>
  <c r="B103" i="233"/>
  <c r="X102" i="233"/>
  <c r="S102" i="233"/>
  <c r="N102" i="233"/>
  <c r="I102" i="233"/>
  <c r="B102" i="233"/>
  <c r="X101" i="233"/>
  <c r="S101" i="233"/>
  <c r="N101" i="233"/>
  <c r="I101" i="233"/>
  <c r="B101" i="233"/>
  <c r="X100" i="233"/>
  <c r="S100" i="233"/>
  <c r="N100" i="233"/>
  <c r="I100" i="233"/>
  <c r="B100" i="233"/>
  <c r="X99" i="233"/>
  <c r="S99" i="233"/>
  <c r="N99" i="233"/>
  <c r="I99" i="233"/>
  <c r="B99" i="233"/>
  <c r="X98" i="233"/>
  <c r="S98" i="233"/>
  <c r="N98" i="233"/>
  <c r="I98" i="233"/>
  <c r="B98" i="233"/>
  <c r="X97" i="233"/>
  <c r="S97" i="233"/>
  <c r="N97" i="233"/>
  <c r="I97" i="233"/>
  <c r="Z97" i="233" s="1"/>
  <c r="B97" i="233"/>
  <c r="X96" i="233"/>
  <c r="S96" i="233"/>
  <c r="N96" i="233"/>
  <c r="I96" i="233"/>
  <c r="B96" i="233"/>
  <c r="X95" i="233"/>
  <c r="S95" i="233"/>
  <c r="N95" i="233"/>
  <c r="I95" i="233"/>
  <c r="B95" i="233"/>
  <c r="X94" i="233"/>
  <c r="S94" i="233"/>
  <c r="N94" i="233"/>
  <c r="I94" i="233"/>
  <c r="B94" i="233"/>
  <c r="X93" i="233"/>
  <c r="S93" i="233"/>
  <c r="N93" i="233"/>
  <c r="Z93" i="233" s="1"/>
  <c r="I93" i="233"/>
  <c r="B93" i="233"/>
  <c r="X92" i="233"/>
  <c r="S92" i="233"/>
  <c r="Z92" i="233" s="1"/>
  <c r="N92" i="233"/>
  <c r="I92" i="233"/>
  <c r="B92" i="233"/>
  <c r="X91" i="233"/>
  <c r="Z91" i="233" s="1"/>
  <c r="S91" i="233"/>
  <c r="N91" i="233"/>
  <c r="I91" i="233"/>
  <c r="B91" i="233"/>
  <c r="X90" i="233"/>
  <c r="S90" i="233"/>
  <c r="N90" i="233"/>
  <c r="I90" i="233"/>
  <c r="B90" i="233"/>
  <c r="X89" i="233"/>
  <c r="S89" i="233"/>
  <c r="Z89" i="233" s="1"/>
  <c r="N89" i="233"/>
  <c r="I89" i="233"/>
  <c r="B89" i="233"/>
  <c r="X88" i="233"/>
  <c r="S88" i="233"/>
  <c r="N88" i="233"/>
  <c r="I88" i="233"/>
  <c r="B88" i="233"/>
  <c r="X87" i="233"/>
  <c r="S87" i="233"/>
  <c r="N87" i="233"/>
  <c r="I87" i="233"/>
  <c r="B87" i="233"/>
  <c r="X86" i="233"/>
  <c r="S86" i="233"/>
  <c r="N86" i="233"/>
  <c r="I86" i="233"/>
  <c r="B86" i="233"/>
  <c r="X85" i="233"/>
  <c r="Z85" i="233" s="1"/>
  <c r="S85" i="233"/>
  <c r="N85" i="233"/>
  <c r="I85" i="233"/>
  <c r="B85" i="233"/>
  <c r="X84" i="233"/>
  <c r="S84" i="233"/>
  <c r="N84" i="233"/>
  <c r="I84" i="233"/>
  <c r="B84" i="233"/>
  <c r="X83" i="233"/>
  <c r="S83" i="233"/>
  <c r="N83" i="233"/>
  <c r="I83" i="233"/>
  <c r="B83" i="233"/>
  <c r="X82" i="233"/>
  <c r="S82" i="233"/>
  <c r="N82" i="233"/>
  <c r="I82" i="233"/>
  <c r="B82" i="233"/>
  <c r="X81" i="233"/>
  <c r="S81" i="233"/>
  <c r="N81" i="233"/>
  <c r="I81" i="233"/>
  <c r="B81" i="233"/>
  <c r="X80" i="233"/>
  <c r="S80" i="233"/>
  <c r="N80" i="233"/>
  <c r="I80" i="233"/>
  <c r="B80" i="233"/>
  <c r="X79" i="233"/>
  <c r="S79" i="233"/>
  <c r="N79" i="233"/>
  <c r="I79" i="233"/>
  <c r="B79" i="233"/>
  <c r="X78" i="233"/>
  <c r="S78" i="233"/>
  <c r="N78" i="233"/>
  <c r="I78" i="233"/>
  <c r="B78" i="233"/>
  <c r="X77" i="233"/>
  <c r="S77" i="233"/>
  <c r="N77" i="233"/>
  <c r="I77" i="233"/>
  <c r="B77" i="233"/>
  <c r="X76" i="233"/>
  <c r="S76" i="233"/>
  <c r="N76" i="233"/>
  <c r="I76" i="233"/>
  <c r="B76" i="233"/>
  <c r="X75" i="233"/>
  <c r="S75" i="233"/>
  <c r="N75" i="233"/>
  <c r="I75" i="233"/>
  <c r="B75" i="233"/>
  <c r="X74" i="233"/>
  <c r="S74" i="233"/>
  <c r="Z74" i="233" s="1"/>
  <c r="N74" i="233"/>
  <c r="I74" i="233"/>
  <c r="B74" i="233"/>
  <c r="Z73" i="233"/>
  <c r="X73" i="233"/>
  <c r="S73" i="233"/>
  <c r="N73" i="233"/>
  <c r="I73" i="233"/>
  <c r="B73" i="233"/>
  <c r="X72" i="233"/>
  <c r="S72" i="233"/>
  <c r="N72" i="233"/>
  <c r="I72" i="233"/>
  <c r="B72" i="233"/>
  <c r="X71" i="233"/>
  <c r="Z71" i="233" s="1"/>
  <c r="S71" i="233"/>
  <c r="N71" i="233"/>
  <c r="I71" i="233"/>
  <c r="B71" i="233"/>
  <c r="X70" i="233"/>
  <c r="Z70" i="233" s="1"/>
  <c r="S70" i="233"/>
  <c r="N70" i="233"/>
  <c r="I70" i="233"/>
  <c r="B70" i="233"/>
  <c r="X69" i="233"/>
  <c r="S69" i="233"/>
  <c r="N69" i="233"/>
  <c r="I69" i="233"/>
  <c r="B69" i="233"/>
  <c r="X68" i="233"/>
  <c r="S68" i="233"/>
  <c r="N68" i="233"/>
  <c r="I68" i="233"/>
  <c r="B68" i="233"/>
  <c r="X67" i="233"/>
  <c r="S67" i="233"/>
  <c r="N67" i="233"/>
  <c r="I67" i="233"/>
  <c r="B67" i="233"/>
  <c r="X66" i="233"/>
  <c r="S66" i="233"/>
  <c r="N66" i="233"/>
  <c r="I66" i="233"/>
  <c r="B66" i="233"/>
  <c r="X65" i="233"/>
  <c r="S65" i="233"/>
  <c r="N65" i="233"/>
  <c r="I65" i="233"/>
  <c r="B65" i="233"/>
  <c r="X64" i="233"/>
  <c r="S64" i="233"/>
  <c r="N64" i="233"/>
  <c r="I64" i="233"/>
  <c r="B64" i="233"/>
  <c r="X63" i="233"/>
  <c r="S63" i="233"/>
  <c r="N63" i="233"/>
  <c r="I63" i="233"/>
  <c r="B63" i="233"/>
  <c r="X62" i="233"/>
  <c r="S62" i="233"/>
  <c r="N62" i="233"/>
  <c r="I62" i="233"/>
  <c r="B62" i="233"/>
  <c r="X61" i="233"/>
  <c r="S61" i="233"/>
  <c r="N61" i="233"/>
  <c r="I61" i="233"/>
  <c r="B61" i="233"/>
  <c r="X60" i="233"/>
  <c r="Z60" i="233" s="1"/>
  <c r="S60" i="233"/>
  <c r="N60" i="233"/>
  <c r="I60" i="233"/>
  <c r="B60" i="233"/>
  <c r="X59" i="233"/>
  <c r="S59" i="233"/>
  <c r="N59" i="233"/>
  <c r="I59" i="233"/>
  <c r="B59" i="233"/>
  <c r="X58" i="233"/>
  <c r="S58" i="233"/>
  <c r="N58" i="233"/>
  <c r="Z58" i="233" s="1"/>
  <c r="I58" i="233"/>
  <c r="B58" i="233"/>
  <c r="X57" i="233"/>
  <c r="Z57" i="233" s="1"/>
  <c r="S57" i="233"/>
  <c r="N57" i="233"/>
  <c r="I57" i="233"/>
  <c r="B57" i="233"/>
  <c r="X56" i="233"/>
  <c r="S56" i="233"/>
  <c r="N56" i="233"/>
  <c r="I56" i="233"/>
  <c r="B56" i="233"/>
  <c r="X55" i="233"/>
  <c r="S55" i="233"/>
  <c r="N55" i="233"/>
  <c r="I55" i="233"/>
  <c r="B55" i="233"/>
  <c r="X54" i="233"/>
  <c r="S54" i="233"/>
  <c r="N54" i="233"/>
  <c r="I54" i="233"/>
  <c r="B54" i="233"/>
  <c r="Z53" i="233"/>
  <c r="X53" i="233"/>
  <c r="S53" i="233"/>
  <c r="N53" i="233"/>
  <c r="I53" i="233"/>
  <c r="B53" i="233"/>
  <c r="X52" i="233"/>
  <c r="S52" i="233"/>
  <c r="N52" i="233"/>
  <c r="I52" i="233"/>
  <c r="B52" i="233"/>
  <c r="X51" i="233"/>
  <c r="S51" i="233"/>
  <c r="N51" i="233"/>
  <c r="I51" i="233"/>
  <c r="B51" i="233"/>
  <c r="X50" i="233"/>
  <c r="S50" i="233"/>
  <c r="N50" i="233"/>
  <c r="I50" i="233"/>
  <c r="B50" i="233"/>
  <c r="X49" i="233"/>
  <c r="S49" i="233"/>
  <c r="N49" i="233"/>
  <c r="Z49" i="233" s="1"/>
  <c r="I49" i="233"/>
  <c r="B49" i="233"/>
  <c r="X48" i="233"/>
  <c r="S48" i="233"/>
  <c r="N48" i="233"/>
  <c r="I48" i="233"/>
  <c r="B48" i="233"/>
  <c r="X47" i="233"/>
  <c r="Z47" i="233" s="1"/>
  <c r="S47" i="233"/>
  <c r="N47" i="233"/>
  <c r="I47" i="233"/>
  <c r="B47" i="233"/>
  <c r="X46" i="233"/>
  <c r="S46" i="233"/>
  <c r="N46" i="233"/>
  <c r="I46" i="233"/>
  <c r="B46" i="233"/>
  <c r="W43" i="233"/>
  <c r="V43" i="233"/>
  <c r="V128" i="233" s="1"/>
  <c r="U43" i="233"/>
  <c r="U128" i="233" s="1"/>
  <c r="R43" i="233"/>
  <c r="Q43" i="233"/>
  <c r="P43" i="233"/>
  <c r="M43" i="233"/>
  <c r="M128" i="233" s="1"/>
  <c r="L43" i="233"/>
  <c r="K43" i="233"/>
  <c r="H43" i="233"/>
  <c r="H128" i="233" s="1"/>
  <c r="G43" i="233"/>
  <c r="G128" i="233" s="1"/>
  <c r="F43" i="233"/>
  <c r="X42" i="233"/>
  <c r="S42" i="233"/>
  <c r="N42" i="233"/>
  <c r="I42" i="233"/>
  <c r="B42" i="233"/>
  <c r="X41" i="233"/>
  <c r="S41" i="233"/>
  <c r="N41" i="233"/>
  <c r="I41" i="233"/>
  <c r="B41" i="233"/>
  <c r="X40" i="233"/>
  <c r="S40" i="233"/>
  <c r="N40" i="233"/>
  <c r="I40" i="233"/>
  <c r="X39" i="233"/>
  <c r="S39" i="233"/>
  <c r="N39" i="233"/>
  <c r="I39" i="233"/>
  <c r="B39" i="233"/>
  <c r="X38" i="233"/>
  <c r="S38" i="233"/>
  <c r="N38" i="233"/>
  <c r="I38" i="233"/>
  <c r="B38" i="233"/>
  <c r="X37" i="233"/>
  <c r="S37" i="233"/>
  <c r="N37" i="233"/>
  <c r="I37" i="233"/>
  <c r="B37" i="233"/>
  <c r="X36" i="233"/>
  <c r="S36" i="233"/>
  <c r="N36" i="233"/>
  <c r="I36" i="233"/>
  <c r="B36" i="233"/>
  <c r="X35" i="233"/>
  <c r="S35" i="233"/>
  <c r="N35" i="233"/>
  <c r="I35" i="233"/>
  <c r="B35" i="233"/>
  <c r="X34" i="233"/>
  <c r="S34" i="233"/>
  <c r="N34" i="233"/>
  <c r="I34" i="233"/>
  <c r="B34" i="233"/>
  <c r="X33" i="233"/>
  <c r="S33" i="233"/>
  <c r="N33" i="233"/>
  <c r="I33" i="233"/>
  <c r="B33" i="233"/>
  <c r="X32" i="233"/>
  <c r="S32" i="233"/>
  <c r="N32" i="233"/>
  <c r="I32" i="233"/>
  <c r="B32" i="233"/>
  <c r="X31" i="233"/>
  <c r="S31" i="233"/>
  <c r="N31" i="233"/>
  <c r="I31" i="233"/>
  <c r="B31" i="233"/>
  <c r="X30" i="233"/>
  <c r="S30" i="233"/>
  <c r="N30" i="233"/>
  <c r="I30" i="233"/>
  <c r="B30" i="233"/>
  <c r="X29" i="233"/>
  <c r="S29" i="233"/>
  <c r="N29" i="233"/>
  <c r="I29" i="233"/>
  <c r="B29" i="233"/>
  <c r="X28" i="233"/>
  <c r="S28" i="233"/>
  <c r="N28" i="233"/>
  <c r="I28" i="233"/>
  <c r="B28" i="233"/>
  <c r="X27" i="233"/>
  <c r="S27" i="233"/>
  <c r="N27" i="233"/>
  <c r="I27" i="233"/>
  <c r="B27" i="233"/>
  <c r="X26" i="233"/>
  <c r="S26" i="233"/>
  <c r="N26" i="233"/>
  <c r="I26" i="233"/>
  <c r="B26" i="233"/>
  <c r="X25" i="233"/>
  <c r="S25" i="233"/>
  <c r="N25" i="233"/>
  <c r="I25" i="233"/>
  <c r="B25" i="233"/>
  <c r="X24" i="233"/>
  <c r="S24" i="233"/>
  <c r="N24" i="233"/>
  <c r="I24" i="233"/>
  <c r="B24" i="233"/>
  <c r="X23" i="233"/>
  <c r="S23" i="233"/>
  <c r="N23" i="233"/>
  <c r="I23" i="233"/>
  <c r="B23" i="233"/>
  <c r="X22" i="233"/>
  <c r="S22" i="233"/>
  <c r="N22" i="233"/>
  <c r="I22" i="233"/>
  <c r="B22" i="233"/>
  <c r="X21" i="233"/>
  <c r="S21" i="233"/>
  <c r="N21" i="233"/>
  <c r="I21" i="233"/>
  <c r="B21" i="233"/>
  <c r="X20" i="233"/>
  <c r="S20" i="233"/>
  <c r="N20" i="233"/>
  <c r="I20" i="233"/>
  <c r="B20" i="233"/>
  <c r="X19" i="233"/>
  <c r="S19" i="233"/>
  <c r="N19" i="233"/>
  <c r="I19" i="233"/>
  <c r="B19" i="233"/>
  <c r="X18" i="233"/>
  <c r="S18" i="233"/>
  <c r="N18" i="233"/>
  <c r="I18" i="233"/>
  <c r="B18" i="233"/>
  <c r="X17" i="233"/>
  <c r="S17" i="233"/>
  <c r="N17" i="233"/>
  <c r="I17" i="233"/>
  <c r="B17" i="233"/>
  <c r="X16" i="233"/>
  <c r="S16" i="233"/>
  <c r="N16" i="233"/>
  <c r="I16" i="233"/>
  <c r="B16" i="233"/>
  <c r="X15" i="233"/>
  <c r="S15" i="233"/>
  <c r="N15" i="233"/>
  <c r="I15" i="233"/>
  <c r="B15" i="233"/>
  <c r="X14" i="233"/>
  <c r="S14" i="233"/>
  <c r="N14" i="233"/>
  <c r="I14" i="233"/>
  <c r="B14" i="233"/>
  <c r="X13" i="233"/>
  <c r="S13" i="233"/>
  <c r="N13" i="233"/>
  <c r="I13" i="233"/>
  <c r="B13" i="233"/>
  <c r="X12" i="233"/>
  <c r="S12" i="233"/>
  <c r="N12" i="233"/>
  <c r="I12" i="233"/>
  <c r="B12" i="233"/>
  <c r="X11" i="233"/>
  <c r="S11" i="233"/>
  <c r="N11" i="233"/>
  <c r="I11" i="233"/>
  <c r="B11" i="233"/>
  <c r="W127" i="231"/>
  <c r="V127" i="231"/>
  <c r="U127" i="231"/>
  <c r="R127" i="231"/>
  <c r="Q127" i="231"/>
  <c r="P127" i="231"/>
  <c r="M127" i="231"/>
  <c r="L127" i="231"/>
  <c r="K127" i="231"/>
  <c r="H127" i="231"/>
  <c r="G127" i="231"/>
  <c r="F127" i="231"/>
  <c r="X126" i="231"/>
  <c r="S126" i="231"/>
  <c r="N126" i="231"/>
  <c r="I126" i="231"/>
  <c r="B126" i="231"/>
  <c r="X125" i="231"/>
  <c r="S125" i="231"/>
  <c r="N125" i="231"/>
  <c r="I125" i="231"/>
  <c r="B125" i="231"/>
  <c r="X124" i="231"/>
  <c r="S124" i="231"/>
  <c r="N124" i="231"/>
  <c r="I124" i="231"/>
  <c r="B124" i="231"/>
  <c r="X123" i="231"/>
  <c r="S123" i="231"/>
  <c r="N123" i="231"/>
  <c r="I123" i="231"/>
  <c r="B123" i="231"/>
  <c r="X122" i="231"/>
  <c r="S122" i="231"/>
  <c r="N122" i="231"/>
  <c r="I122" i="231"/>
  <c r="B122" i="231"/>
  <c r="X121" i="231"/>
  <c r="S121" i="231"/>
  <c r="N121" i="231"/>
  <c r="I121" i="231"/>
  <c r="B121" i="231"/>
  <c r="X120" i="231"/>
  <c r="S120" i="231"/>
  <c r="N120" i="231"/>
  <c r="I120" i="231"/>
  <c r="B120" i="231"/>
  <c r="X119" i="231"/>
  <c r="S119" i="231"/>
  <c r="N119" i="231"/>
  <c r="I119" i="231"/>
  <c r="B119" i="231"/>
  <c r="X118" i="231"/>
  <c r="S118" i="231"/>
  <c r="N118" i="231"/>
  <c r="I118" i="231"/>
  <c r="B118" i="231"/>
  <c r="X117" i="231"/>
  <c r="S117" i="231"/>
  <c r="N117" i="231"/>
  <c r="I117" i="231"/>
  <c r="B117" i="231"/>
  <c r="X116" i="231"/>
  <c r="S116" i="231"/>
  <c r="N116" i="231"/>
  <c r="I116" i="231"/>
  <c r="B116" i="231"/>
  <c r="X115" i="231"/>
  <c r="S115" i="231"/>
  <c r="N115" i="231"/>
  <c r="I115" i="231"/>
  <c r="B115" i="231"/>
  <c r="X114" i="231"/>
  <c r="S114" i="231"/>
  <c r="N114" i="231"/>
  <c r="I114" i="231"/>
  <c r="B114" i="231"/>
  <c r="X113" i="231"/>
  <c r="S113" i="231"/>
  <c r="N113" i="231"/>
  <c r="I113" i="231"/>
  <c r="B113" i="231"/>
  <c r="X112" i="231"/>
  <c r="S112" i="231"/>
  <c r="N112" i="231"/>
  <c r="I112" i="231"/>
  <c r="B112" i="231"/>
  <c r="X111" i="231"/>
  <c r="S111" i="231"/>
  <c r="N111" i="231"/>
  <c r="I111" i="231"/>
  <c r="B111" i="231"/>
  <c r="X110" i="231"/>
  <c r="S110" i="231"/>
  <c r="N110" i="231"/>
  <c r="I110" i="231"/>
  <c r="B110" i="231"/>
  <c r="X109" i="231"/>
  <c r="S109" i="231"/>
  <c r="N109" i="231"/>
  <c r="I109" i="231"/>
  <c r="B109" i="231"/>
  <c r="X108" i="231"/>
  <c r="S108" i="231"/>
  <c r="N108" i="231"/>
  <c r="I108" i="231"/>
  <c r="B108" i="231"/>
  <c r="X107" i="231"/>
  <c r="S107" i="231"/>
  <c r="N107" i="231"/>
  <c r="I107" i="231"/>
  <c r="B107" i="231"/>
  <c r="X106" i="231"/>
  <c r="S106" i="231"/>
  <c r="N106" i="231"/>
  <c r="I106" i="231"/>
  <c r="B106" i="231"/>
  <c r="X105" i="231"/>
  <c r="S105" i="231"/>
  <c r="N105" i="231"/>
  <c r="I105" i="231"/>
  <c r="B105" i="231"/>
  <c r="X104" i="231"/>
  <c r="S104" i="231"/>
  <c r="N104" i="231"/>
  <c r="I104" i="231"/>
  <c r="B104" i="231"/>
  <c r="X103" i="231"/>
  <c r="S103" i="231"/>
  <c r="N103" i="231"/>
  <c r="I103" i="231"/>
  <c r="B103" i="231"/>
  <c r="X102" i="231"/>
  <c r="S102" i="231"/>
  <c r="N102" i="231"/>
  <c r="I102" i="231"/>
  <c r="B102" i="231"/>
  <c r="X101" i="231"/>
  <c r="S101" i="231"/>
  <c r="N101" i="231"/>
  <c r="I101" i="231"/>
  <c r="B101" i="231"/>
  <c r="X100" i="231"/>
  <c r="S100" i="231"/>
  <c r="N100" i="231"/>
  <c r="I100" i="231"/>
  <c r="B100" i="231"/>
  <c r="X99" i="231"/>
  <c r="S99" i="231"/>
  <c r="N99" i="231"/>
  <c r="I99" i="231"/>
  <c r="B99" i="231"/>
  <c r="X98" i="231"/>
  <c r="S98" i="231"/>
  <c r="N98" i="231"/>
  <c r="I98" i="231"/>
  <c r="B98" i="231"/>
  <c r="X97" i="231"/>
  <c r="S97" i="231"/>
  <c r="N97" i="231"/>
  <c r="I97" i="231"/>
  <c r="B97" i="231"/>
  <c r="X96" i="231"/>
  <c r="S96" i="231"/>
  <c r="N96" i="231"/>
  <c r="I96" i="231"/>
  <c r="B96" i="231"/>
  <c r="X95" i="231"/>
  <c r="S95" i="231"/>
  <c r="N95" i="231"/>
  <c r="I95" i="231"/>
  <c r="B95" i="231"/>
  <c r="X94" i="231"/>
  <c r="S94" i="231"/>
  <c r="N94" i="231"/>
  <c r="I94" i="231"/>
  <c r="B94" i="231"/>
  <c r="X93" i="231"/>
  <c r="S93" i="231"/>
  <c r="N93" i="231"/>
  <c r="I93" i="231"/>
  <c r="B93" i="231"/>
  <c r="X92" i="231"/>
  <c r="S92" i="231"/>
  <c r="N92" i="231"/>
  <c r="I92" i="231"/>
  <c r="B92" i="231"/>
  <c r="X91" i="231"/>
  <c r="S91" i="231"/>
  <c r="N91" i="231"/>
  <c r="I91" i="231"/>
  <c r="B91" i="231"/>
  <c r="X90" i="231"/>
  <c r="S90" i="231"/>
  <c r="N90" i="231"/>
  <c r="I90" i="231"/>
  <c r="B90" i="231"/>
  <c r="X89" i="231"/>
  <c r="S89" i="231"/>
  <c r="N89" i="231"/>
  <c r="I89" i="231"/>
  <c r="B89" i="231"/>
  <c r="X88" i="231"/>
  <c r="S88" i="231"/>
  <c r="N88" i="231"/>
  <c r="I88" i="231"/>
  <c r="B88" i="231"/>
  <c r="X87" i="231"/>
  <c r="S87" i="231"/>
  <c r="N87" i="231"/>
  <c r="I87" i="231"/>
  <c r="B87" i="231"/>
  <c r="X86" i="231"/>
  <c r="S86" i="231"/>
  <c r="N86" i="231"/>
  <c r="I86" i="231"/>
  <c r="B86" i="231"/>
  <c r="X85" i="231"/>
  <c r="S85" i="231"/>
  <c r="N85" i="231"/>
  <c r="I85" i="231"/>
  <c r="B85" i="231"/>
  <c r="X84" i="231"/>
  <c r="S84" i="231"/>
  <c r="N84" i="231"/>
  <c r="I84" i="231"/>
  <c r="B84" i="231"/>
  <c r="X83" i="231"/>
  <c r="S83" i="231"/>
  <c r="N83" i="231"/>
  <c r="I83" i="231"/>
  <c r="B83" i="231"/>
  <c r="X82" i="231"/>
  <c r="S82" i="231"/>
  <c r="N82" i="231"/>
  <c r="I82" i="231"/>
  <c r="B82" i="231"/>
  <c r="X81" i="231"/>
  <c r="S81" i="231"/>
  <c r="N81" i="231"/>
  <c r="I81" i="231"/>
  <c r="B81" i="231"/>
  <c r="X80" i="231"/>
  <c r="S80" i="231"/>
  <c r="N80" i="231"/>
  <c r="I80" i="231"/>
  <c r="B80" i="231"/>
  <c r="X79" i="231"/>
  <c r="S79" i="231"/>
  <c r="N79" i="231"/>
  <c r="I79" i="231"/>
  <c r="B79" i="231"/>
  <c r="X78" i="231"/>
  <c r="S78" i="231"/>
  <c r="N78" i="231"/>
  <c r="I78" i="231"/>
  <c r="B78" i="231"/>
  <c r="X77" i="231"/>
  <c r="S77" i="231"/>
  <c r="N77" i="231"/>
  <c r="I77" i="231"/>
  <c r="B77" i="231"/>
  <c r="X76" i="231"/>
  <c r="S76" i="231"/>
  <c r="N76" i="231"/>
  <c r="I76" i="231"/>
  <c r="B76" i="231"/>
  <c r="X75" i="231"/>
  <c r="S75" i="231"/>
  <c r="N75" i="231"/>
  <c r="I75" i="231"/>
  <c r="B75" i="231"/>
  <c r="X74" i="231"/>
  <c r="S74" i="231"/>
  <c r="N74" i="231"/>
  <c r="I74" i="231"/>
  <c r="B74" i="231"/>
  <c r="X73" i="231"/>
  <c r="S73" i="231"/>
  <c r="N73" i="231"/>
  <c r="I73" i="231"/>
  <c r="B73" i="231"/>
  <c r="X72" i="231"/>
  <c r="S72" i="231"/>
  <c r="N72" i="231"/>
  <c r="I72" i="231"/>
  <c r="B72" i="231"/>
  <c r="X71" i="231"/>
  <c r="S71" i="231"/>
  <c r="N71" i="231"/>
  <c r="I71" i="231"/>
  <c r="B71" i="231"/>
  <c r="X70" i="231"/>
  <c r="S70" i="231"/>
  <c r="N70" i="231"/>
  <c r="I70" i="231"/>
  <c r="B70" i="231"/>
  <c r="X69" i="231"/>
  <c r="S69" i="231"/>
  <c r="N69" i="231"/>
  <c r="I69" i="231"/>
  <c r="B69" i="231"/>
  <c r="X68" i="231"/>
  <c r="S68" i="231"/>
  <c r="N68" i="231"/>
  <c r="I68" i="231"/>
  <c r="B68" i="231"/>
  <c r="X67" i="231"/>
  <c r="S67" i="231"/>
  <c r="N67" i="231"/>
  <c r="I67" i="231"/>
  <c r="B67" i="231"/>
  <c r="X66" i="231"/>
  <c r="S66" i="231"/>
  <c r="N66" i="231"/>
  <c r="I66" i="231"/>
  <c r="B66" i="231"/>
  <c r="X65" i="231"/>
  <c r="S65" i="231"/>
  <c r="N65" i="231"/>
  <c r="I65" i="231"/>
  <c r="B65" i="231"/>
  <c r="X64" i="231"/>
  <c r="S64" i="231"/>
  <c r="N64" i="231"/>
  <c r="I64" i="231"/>
  <c r="B64" i="231"/>
  <c r="X63" i="231"/>
  <c r="S63" i="231"/>
  <c r="N63" i="231"/>
  <c r="I63" i="231"/>
  <c r="B63" i="231"/>
  <c r="X62" i="231"/>
  <c r="S62" i="231"/>
  <c r="N62" i="231"/>
  <c r="I62" i="231"/>
  <c r="B62" i="231"/>
  <c r="X61" i="231"/>
  <c r="S61" i="231"/>
  <c r="N61" i="231"/>
  <c r="I61" i="231"/>
  <c r="B61" i="231"/>
  <c r="X60" i="231"/>
  <c r="S60" i="231"/>
  <c r="N60" i="231"/>
  <c r="I60" i="231"/>
  <c r="B60" i="231"/>
  <c r="X59" i="231"/>
  <c r="S59" i="231"/>
  <c r="N59" i="231"/>
  <c r="I59" i="231"/>
  <c r="B59" i="231"/>
  <c r="X58" i="231"/>
  <c r="S58" i="231"/>
  <c r="N58" i="231"/>
  <c r="I58" i="231"/>
  <c r="B58" i="231"/>
  <c r="X57" i="231"/>
  <c r="S57" i="231"/>
  <c r="N57" i="231"/>
  <c r="I57" i="231"/>
  <c r="B57" i="231"/>
  <c r="X56" i="231"/>
  <c r="S56" i="231"/>
  <c r="N56" i="231"/>
  <c r="I56" i="231"/>
  <c r="B56" i="231"/>
  <c r="X55" i="231"/>
  <c r="S55" i="231"/>
  <c r="N55" i="231"/>
  <c r="I55" i="231"/>
  <c r="B55" i="231"/>
  <c r="X54" i="231"/>
  <c r="S54" i="231"/>
  <c r="N54" i="231"/>
  <c r="I54" i="231"/>
  <c r="B54" i="231"/>
  <c r="X53" i="231"/>
  <c r="S53" i="231"/>
  <c r="N53" i="231"/>
  <c r="I53" i="231"/>
  <c r="B53" i="231"/>
  <c r="X52" i="231"/>
  <c r="S52" i="231"/>
  <c r="N52" i="231"/>
  <c r="I52" i="231"/>
  <c r="B52" i="231"/>
  <c r="X51" i="231"/>
  <c r="S51" i="231"/>
  <c r="N51" i="231"/>
  <c r="I51" i="231"/>
  <c r="B51" i="231"/>
  <c r="X50" i="231"/>
  <c r="S50" i="231"/>
  <c r="N50" i="231"/>
  <c r="I50" i="231"/>
  <c r="B50" i="231"/>
  <c r="S49" i="231"/>
  <c r="N49" i="231"/>
  <c r="I49" i="231"/>
  <c r="B49" i="231"/>
  <c r="S48" i="231"/>
  <c r="N48" i="231"/>
  <c r="I48" i="231"/>
  <c r="B48" i="231"/>
  <c r="S47" i="231"/>
  <c r="N47" i="231"/>
  <c r="I47" i="231"/>
  <c r="B47" i="231"/>
  <c r="X46" i="231"/>
  <c r="S46" i="231"/>
  <c r="N46" i="231"/>
  <c r="I46" i="231"/>
  <c r="B46" i="231"/>
  <c r="W43" i="231"/>
  <c r="V43" i="231"/>
  <c r="U43" i="231"/>
  <c r="U128" i="231" s="1"/>
  <c r="R43" i="231"/>
  <c r="Q43" i="231"/>
  <c r="P43" i="231"/>
  <c r="M43" i="231"/>
  <c r="L43" i="231"/>
  <c r="K43" i="231"/>
  <c r="H43" i="231"/>
  <c r="G43" i="231"/>
  <c r="F43" i="231"/>
  <c r="X42" i="231"/>
  <c r="S42" i="231"/>
  <c r="N42" i="231"/>
  <c r="I42" i="231"/>
  <c r="B42" i="231"/>
  <c r="X41" i="231"/>
  <c r="S41" i="231"/>
  <c r="N41" i="231"/>
  <c r="I41" i="231"/>
  <c r="B41" i="231"/>
  <c r="X40" i="231"/>
  <c r="S40" i="231"/>
  <c r="N40" i="231"/>
  <c r="I40" i="231"/>
  <c r="X39" i="231"/>
  <c r="S39" i="231"/>
  <c r="N39" i="231"/>
  <c r="I39" i="231"/>
  <c r="B39" i="231"/>
  <c r="X38" i="231"/>
  <c r="S38" i="231"/>
  <c r="N38" i="231"/>
  <c r="I38" i="231"/>
  <c r="B38" i="231"/>
  <c r="X37" i="231"/>
  <c r="S37" i="231"/>
  <c r="N37" i="231"/>
  <c r="I37" i="231"/>
  <c r="B37" i="231"/>
  <c r="X36" i="231"/>
  <c r="S36" i="231"/>
  <c r="N36" i="231"/>
  <c r="I36" i="231"/>
  <c r="B36" i="231"/>
  <c r="X35" i="231"/>
  <c r="S35" i="231"/>
  <c r="N35" i="231"/>
  <c r="I35" i="231"/>
  <c r="B35" i="231"/>
  <c r="X34" i="231"/>
  <c r="S34" i="231"/>
  <c r="N34" i="231"/>
  <c r="I34" i="231"/>
  <c r="B34" i="231"/>
  <c r="X33" i="231"/>
  <c r="S33" i="231"/>
  <c r="N33" i="231"/>
  <c r="I33" i="231"/>
  <c r="B33" i="231"/>
  <c r="X32" i="231"/>
  <c r="S32" i="231"/>
  <c r="N32" i="231"/>
  <c r="I32" i="231"/>
  <c r="B32" i="231"/>
  <c r="X31" i="231"/>
  <c r="S31" i="231"/>
  <c r="N31" i="231"/>
  <c r="I31" i="231"/>
  <c r="B31" i="231"/>
  <c r="X30" i="231"/>
  <c r="S30" i="231"/>
  <c r="N30" i="231"/>
  <c r="I30" i="231"/>
  <c r="B30" i="231"/>
  <c r="X29" i="231"/>
  <c r="S29" i="231"/>
  <c r="N29" i="231"/>
  <c r="I29" i="231"/>
  <c r="B29" i="231"/>
  <c r="X28" i="231"/>
  <c r="S28" i="231"/>
  <c r="N28" i="231"/>
  <c r="I28" i="231"/>
  <c r="B28" i="231"/>
  <c r="X27" i="231"/>
  <c r="S27" i="231"/>
  <c r="N27" i="231"/>
  <c r="I27" i="231"/>
  <c r="B27" i="231"/>
  <c r="X26" i="231"/>
  <c r="S26" i="231"/>
  <c r="N26" i="231"/>
  <c r="I26" i="231"/>
  <c r="B26" i="231"/>
  <c r="X25" i="231"/>
  <c r="S25" i="231"/>
  <c r="N25" i="231"/>
  <c r="I25" i="231"/>
  <c r="B25" i="231"/>
  <c r="X24" i="231"/>
  <c r="S24" i="231"/>
  <c r="N24" i="231"/>
  <c r="I24" i="231"/>
  <c r="B24" i="231"/>
  <c r="X23" i="231"/>
  <c r="S23" i="231"/>
  <c r="N23" i="231"/>
  <c r="I23" i="231"/>
  <c r="B23" i="231"/>
  <c r="X22" i="231"/>
  <c r="S22" i="231"/>
  <c r="N22" i="231"/>
  <c r="I22" i="231"/>
  <c r="B22" i="231"/>
  <c r="X21" i="231"/>
  <c r="S21" i="231"/>
  <c r="N21" i="231"/>
  <c r="I21" i="231"/>
  <c r="B21" i="231"/>
  <c r="X20" i="231"/>
  <c r="S20" i="231"/>
  <c r="N20" i="231"/>
  <c r="I20" i="231"/>
  <c r="B20" i="231"/>
  <c r="X19" i="231"/>
  <c r="S19" i="231"/>
  <c r="N19" i="231"/>
  <c r="I19" i="231"/>
  <c r="B19" i="231"/>
  <c r="X18" i="231"/>
  <c r="S18" i="231"/>
  <c r="N18" i="231"/>
  <c r="I18" i="231"/>
  <c r="B18" i="231"/>
  <c r="X17" i="231"/>
  <c r="S17" i="231"/>
  <c r="N17" i="231"/>
  <c r="I17" i="231"/>
  <c r="B17" i="231"/>
  <c r="X16" i="231"/>
  <c r="S16" i="231"/>
  <c r="N16" i="231"/>
  <c r="I16" i="231"/>
  <c r="B16" i="231"/>
  <c r="X15" i="231"/>
  <c r="S15" i="231"/>
  <c r="N15" i="231"/>
  <c r="I15" i="231"/>
  <c r="B15" i="231"/>
  <c r="X14" i="231"/>
  <c r="S14" i="231"/>
  <c r="N14" i="231"/>
  <c r="I14" i="231"/>
  <c r="B14" i="231"/>
  <c r="X13" i="231"/>
  <c r="S13" i="231"/>
  <c r="N13" i="231"/>
  <c r="I13" i="231"/>
  <c r="B13" i="231"/>
  <c r="X12" i="231"/>
  <c r="S12" i="231"/>
  <c r="N12" i="231"/>
  <c r="I12" i="231"/>
  <c r="B12" i="231"/>
  <c r="X11" i="231"/>
  <c r="S11" i="231"/>
  <c r="N11" i="231"/>
  <c r="I11" i="231"/>
  <c r="B11" i="231"/>
  <c r="W127" i="230"/>
  <c r="V127" i="230"/>
  <c r="U127" i="230"/>
  <c r="R127" i="230"/>
  <c r="Q127" i="230"/>
  <c r="P127" i="230"/>
  <c r="M127" i="230"/>
  <c r="L127" i="230"/>
  <c r="K127" i="230"/>
  <c r="H127" i="230"/>
  <c r="G127" i="230"/>
  <c r="F127" i="230"/>
  <c r="X126" i="230"/>
  <c r="S126" i="230"/>
  <c r="N126" i="230"/>
  <c r="I126" i="230"/>
  <c r="B126" i="230"/>
  <c r="X125" i="230"/>
  <c r="S125" i="230"/>
  <c r="N125" i="230"/>
  <c r="I125" i="230"/>
  <c r="B125" i="230"/>
  <c r="X124" i="230"/>
  <c r="S124" i="230"/>
  <c r="N124" i="230"/>
  <c r="I124" i="230"/>
  <c r="B124" i="230"/>
  <c r="B123" i="230"/>
  <c r="X122" i="230"/>
  <c r="S122" i="230"/>
  <c r="N122" i="230"/>
  <c r="I122" i="230"/>
  <c r="B122" i="230"/>
  <c r="X121" i="230"/>
  <c r="S121" i="230"/>
  <c r="N121" i="230"/>
  <c r="I121" i="230"/>
  <c r="B121" i="230"/>
  <c r="X120" i="230"/>
  <c r="Z120" i="230" s="1"/>
  <c r="S120" i="230"/>
  <c r="N120" i="230"/>
  <c r="I120" i="230"/>
  <c r="B120" i="230"/>
  <c r="X119" i="230"/>
  <c r="S119" i="230"/>
  <c r="N119" i="230"/>
  <c r="I119" i="230"/>
  <c r="B119" i="230"/>
  <c r="X118" i="230"/>
  <c r="S118" i="230"/>
  <c r="N118" i="230"/>
  <c r="I118" i="230"/>
  <c r="B118" i="230"/>
  <c r="X117" i="230"/>
  <c r="Z117" i="230" s="1"/>
  <c r="S117" i="230"/>
  <c r="N117" i="230"/>
  <c r="I117" i="230"/>
  <c r="B117" i="230"/>
  <c r="X116" i="230"/>
  <c r="S116" i="230"/>
  <c r="N116" i="230"/>
  <c r="I116" i="230"/>
  <c r="B116" i="230"/>
  <c r="X115" i="230"/>
  <c r="S115" i="230"/>
  <c r="N115" i="230"/>
  <c r="I115" i="230"/>
  <c r="B115" i="230"/>
  <c r="X114" i="230"/>
  <c r="S114" i="230"/>
  <c r="N114" i="230"/>
  <c r="I114" i="230"/>
  <c r="B114" i="230"/>
  <c r="Z113" i="230"/>
  <c r="X113" i="230"/>
  <c r="S113" i="230"/>
  <c r="N113" i="230"/>
  <c r="I113" i="230"/>
  <c r="B113" i="230"/>
  <c r="X112" i="230"/>
  <c r="S112" i="230"/>
  <c r="N112" i="230"/>
  <c r="I112" i="230"/>
  <c r="B112" i="230"/>
  <c r="X111" i="230"/>
  <c r="S111" i="230"/>
  <c r="N111" i="230"/>
  <c r="I111" i="230"/>
  <c r="B111" i="230"/>
  <c r="X110" i="230"/>
  <c r="Z110" i="230" s="1"/>
  <c r="S110" i="230"/>
  <c r="N110" i="230"/>
  <c r="I110" i="230"/>
  <c r="B110" i="230"/>
  <c r="X109" i="230"/>
  <c r="S109" i="230"/>
  <c r="N109" i="230"/>
  <c r="I109" i="230"/>
  <c r="B109" i="230"/>
  <c r="X108" i="230"/>
  <c r="S108" i="230"/>
  <c r="N108" i="230"/>
  <c r="I108" i="230"/>
  <c r="B108" i="230"/>
  <c r="X107" i="230"/>
  <c r="S107" i="230"/>
  <c r="N107" i="230"/>
  <c r="I107" i="230"/>
  <c r="B107" i="230"/>
  <c r="X106" i="230"/>
  <c r="S106" i="230"/>
  <c r="N106" i="230"/>
  <c r="I106" i="230"/>
  <c r="B106" i="230"/>
  <c r="X105" i="230"/>
  <c r="S105" i="230"/>
  <c r="N105" i="230"/>
  <c r="I105" i="230"/>
  <c r="B105" i="230"/>
  <c r="X104" i="230"/>
  <c r="S104" i="230"/>
  <c r="N104" i="230"/>
  <c r="I104" i="230"/>
  <c r="B104" i="230"/>
  <c r="X103" i="230"/>
  <c r="S103" i="230"/>
  <c r="N103" i="230"/>
  <c r="I103" i="230"/>
  <c r="B103" i="230"/>
  <c r="X102" i="230"/>
  <c r="Z102" i="230" s="1"/>
  <c r="S102" i="230"/>
  <c r="N102" i="230"/>
  <c r="I102" i="230"/>
  <c r="B102" i="230"/>
  <c r="X101" i="230"/>
  <c r="S101" i="230"/>
  <c r="N101" i="230"/>
  <c r="I101" i="230"/>
  <c r="B101" i="230"/>
  <c r="X100" i="230"/>
  <c r="S100" i="230"/>
  <c r="N100" i="230"/>
  <c r="I100" i="230"/>
  <c r="B100" i="230"/>
  <c r="X99" i="230"/>
  <c r="S99" i="230"/>
  <c r="N99" i="230"/>
  <c r="I99" i="230"/>
  <c r="B99" i="230"/>
  <c r="X98" i="230"/>
  <c r="S98" i="230"/>
  <c r="N98" i="230"/>
  <c r="I98" i="230"/>
  <c r="B98" i="230"/>
  <c r="X97" i="230"/>
  <c r="S97" i="230"/>
  <c r="N97" i="230"/>
  <c r="I97" i="230"/>
  <c r="B97" i="230"/>
  <c r="X96" i="230"/>
  <c r="S96" i="230"/>
  <c r="N96" i="230"/>
  <c r="I96" i="230"/>
  <c r="B96" i="230"/>
  <c r="X95" i="230"/>
  <c r="S95" i="230"/>
  <c r="N95" i="230"/>
  <c r="I95" i="230"/>
  <c r="B95" i="230"/>
  <c r="X94" i="230"/>
  <c r="S94" i="230"/>
  <c r="N94" i="230"/>
  <c r="I94" i="230"/>
  <c r="B94" i="230"/>
  <c r="X93" i="230"/>
  <c r="S93" i="230"/>
  <c r="N93" i="230"/>
  <c r="I93" i="230"/>
  <c r="B93" i="230"/>
  <c r="X92" i="230"/>
  <c r="S92" i="230"/>
  <c r="N92" i="230"/>
  <c r="I92" i="230"/>
  <c r="B92" i="230"/>
  <c r="X91" i="230"/>
  <c r="S91" i="230"/>
  <c r="N91" i="230"/>
  <c r="I91" i="230"/>
  <c r="B91" i="230"/>
  <c r="X90" i="230"/>
  <c r="S90" i="230"/>
  <c r="N90" i="230"/>
  <c r="I90" i="230"/>
  <c r="B90" i="230"/>
  <c r="X89" i="230"/>
  <c r="S89" i="230"/>
  <c r="N89" i="230"/>
  <c r="I89" i="230"/>
  <c r="B89" i="230"/>
  <c r="X88" i="230"/>
  <c r="S88" i="230"/>
  <c r="N88" i="230"/>
  <c r="I88" i="230"/>
  <c r="B88" i="230"/>
  <c r="X87" i="230"/>
  <c r="S87" i="230"/>
  <c r="N87" i="230"/>
  <c r="I87" i="230"/>
  <c r="B87" i="230"/>
  <c r="X86" i="230"/>
  <c r="S86" i="230"/>
  <c r="N86" i="230"/>
  <c r="I86" i="230"/>
  <c r="B86" i="230"/>
  <c r="X85" i="230"/>
  <c r="S85" i="230"/>
  <c r="N85" i="230"/>
  <c r="I85" i="230"/>
  <c r="B85" i="230"/>
  <c r="X84" i="230"/>
  <c r="S84" i="230"/>
  <c r="N84" i="230"/>
  <c r="I84" i="230"/>
  <c r="B84" i="230"/>
  <c r="X83" i="230"/>
  <c r="S83" i="230"/>
  <c r="N83" i="230"/>
  <c r="I83" i="230"/>
  <c r="B83" i="230"/>
  <c r="X82" i="230"/>
  <c r="S82" i="230"/>
  <c r="N82" i="230"/>
  <c r="I82" i="230"/>
  <c r="B82" i="230"/>
  <c r="X81" i="230"/>
  <c r="S81" i="230"/>
  <c r="N81" i="230"/>
  <c r="I81" i="230"/>
  <c r="B81" i="230"/>
  <c r="X80" i="230"/>
  <c r="S80" i="230"/>
  <c r="N80" i="230"/>
  <c r="I80" i="230"/>
  <c r="B80" i="230"/>
  <c r="X79" i="230"/>
  <c r="S79" i="230"/>
  <c r="N79" i="230"/>
  <c r="I79" i="230"/>
  <c r="B79" i="230"/>
  <c r="X78" i="230"/>
  <c r="S78" i="230"/>
  <c r="N78" i="230"/>
  <c r="I78" i="230"/>
  <c r="B78" i="230"/>
  <c r="X77" i="230"/>
  <c r="S77" i="230"/>
  <c r="N77" i="230"/>
  <c r="I77" i="230"/>
  <c r="B77" i="230"/>
  <c r="X76" i="230"/>
  <c r="S76" i="230"/>
  <c r="N76" i="230"/>
  <c r="I76" i="230"/>
  <c r="B76" i="230"/>
  <c r="X75" i="230"/>
  <c r="S75" i="230"/>
  <c r="N75" i="230"/>
  <c r="I75" i="230"/>
  <c r="B75" i="230"/>
  <c r="X74" i="230"/>
  <c r="S74" i="230"/>
  <c r="N74" i="230"/>
  <c r="I74" i="230"/>
  <c r="B74" i="230"/>
  <c r="X73" i="230"/>
  <c r="S73" i="230"/>
  <c r="N73" i="230"/>
  <c r="I73" i="230"/>
  <c r="B73" i="230"/>
  <c r="X72" i="230"/>
  <c r="S72" i="230"/>
  <c r="N72" i="230"/>
  <c r="I72" i="230"/>
  <c r="B72" i="230"/>
  <c r="X71" i="230"/>
  <c r="S71" i="230"/>
  <c r="N71" i="230"/>
  <c r="I71" i="230"/>
  <c r="B71" i="230"/>
  <c r="X70" i="230"/>
  <c r="S70" i="230"/>
  <c r="N70" i="230"/>
  <c r="I70" i="230"/>
  <c r="B70" i="230"/>
  <c r="X69" i="230"/>
  <c r="S69" i="230"/>
  <c r="N69" i="230"/>
  <c r="I69" i="230"/>
  <c r="B69" i="230"/>
  <c r="X68" i="230"/>
  <c r="S68" i="230"/>
  <c r="N68" i="230"/>
  <c r="I68" i="230"/>
  <c r="B68" i="230"/>
  <c r="X67" i="230"/>
  <c r="S67" i="230"/>
  <c r="N67" i="230"/>
  <c r="I67" i="230"/>
  <c r="B67" i="230"/>
  <c r="X66" i="230"/>
  <c r="S66" i="230"/>
  <c r="N66" i="230"/>
  <c r="I66" i="230"/>
  <c r="B66" i="230"/>
  <c r="X65" i="230"/>
  <c r="S65" i="230"/>
  <c r="N65" i="230"/>
  <c r="I65" i="230"/>
  <c r="B65" i="230"/>
  <c r="X64" i="230"/>
  <c r="S64" i="230"/>
  <c r="N64" i="230"/>
  <c r="I64" i="230"/>
  <c r="B64" i="230"/>
  <c r="X63" i="230"/>
  <c r="S63" i="230"/>
  <c r="N63" i="230"/>
  <c r="I63" i="230"/>
  <c r="B63" i="230"/>
  <c r="X62" i="230"/>
  <c r="S62" i="230"/>
  <c r="N62" i="230"/>
  <c r="I62" i="230"/>
  <c r="B62" i="230"/>
  <c r="X61" i="230"/>
  <c r="S61" i="230"/>
  <c r="N61" i="230"/>
  <c r="I61" i="230"/>
  <c r="B61" i="230"/>
  <c r="X60" i="230"/>
  <c r="S60" i="230"/>
  <c r="N60" i="230"/>
  <c r="I60" i="230"/>
  <c r="B60" i="230"/>
  <c r="X59" i="230"/>
  <c r="S59" i="230"/>
  <c r="N59" i="230"/>
  <c r="I59" i="230"/>
  <c r="B59" i="230"/>
  <c r="X58" i="230"/>
  <c r="S58" i="230"/>
  <c r="N58" i="230"/>
  <c r="I58" i="230"/>
  <c r="B58" i="230"/>
  <c r="X57" i="230"/>
  <c r="S57" i="230"/>
  <c r="N57" i="230"/>
  <c r="I57" i="230"/>
  <c r="B57" i="230"/>
  <c r="X56" i="230"/>
  <c r="S56" i="230"/>
  <c r="N56" i="230"/>
  <c r="I56" i="230"/>
  <c r="B56" i="230"/>
  <c r="X55" i="230"/>
  <c r="S55" i="230"/>
  <c r="N55" i="230"/>
  <c r="I55" i="230"/>
  <c r="B55" i="230"/>
  <c r="Z54" i="230"/>
  <c r="X54" i="230"/>
  <c r="S54" i="230"/>
  <c r="N54" i="230"/>
  <c r="I54" i="230"/>
  <c r="B54" i="230"/>
  <c r="X53" i="230"/>
  <c r="S53" i="230"/>
  <c r="N53" i="230"/>
  <c r="I53" i="230"/>
  <c r="B53" i="230"/>
  <c r="X52" i="230"/>
  <c r="S52" i="230"/>
  <c r="N52" i="230"/>
  <c r="I52" i="230"/>
  <c r="B52" i="230"/>
  <c r="X51" i="230"/>
  <c r="S51" i="230"/>
  <c r="N51" i="230"/>
  <c r="I51" i="230"/>
  <c r="B51" i="230"/>
  <c r="X50" i="230"/>
  <c r="S50" i="230"/>
  <c r="N50" i="230"/>
  <c r="Z50" i="230" s="1"/>
  <c r="I50" i="230"/>
  <c r="B50" i="230"/>
  <c r="X49" i="230"/>
  <c r="S49" i="230"/>
  <c r="N49" i="230"/>
  <c r="I49" i="230"/>
  <c r="B49" i="230"/>
  <c r="X48" i="230"/>
  <c r="Z48" i="230" s="1"/>
  <c r="S48" i="230"/>
  <c r="N48" i="230"/>
  <c r="I48" i="230"/>
  <c r="B48" i="230"/>
  <c r="X47" i="230"/>
  <c r="S47" i="230"/>
  <c r="N47" i="230"/>
  <c r="I47" i="230"/>
  <c r="B47" i="230"/>
  <c r="X46" i="230"/>
  <c r="S46" i="230"/>
  <c r="N46" i="230"/>
  <c r="I46" i="230"/>
  <c r="B46" i="230"/>
  <c r="W43" i="230"/>
  <c r="V43" i="230"/>
  <c r="U43" i="230"/>
  <c r="R43" i="230"/>
  <c r="Q43" i="230"/>
  <c r="Q128" i="230" s="1"/>
  <c r="P43" i="230"/>
  <c r="M43" i="230"/>
  <c r="L43" i="230"/>
  <c r="K43" i="230"/>
  <c r="H43" i="230"/>
  <c r="G43" i="230"/>
  <c r="F43" i="230"/>
  <c r="X42" i="230"/>
  <c r="S42" i="230"/>
  <c r="N42" i="230"/>
  <c r="I42" i="230"/>
  <c r="B42" i="230"/>
  <c r="X41" i="230"/>
  <c r="Z41" i="230" s="1"/>
  <c r="S41" i="230"/>
  <c r="N41" i="230"/>
  <c r="I41" i="230"/>
  <c r="B41" i="230"/>
  <c r="X40" i="230"/>
  <c r="S40" i="230"/>
  <c r="N40" i="230"/>
  <c r="I40" i="230"/>
  <c r="X39" i="230"/>
  <c r="S39" i="230"/>
  <c r="N39" i="230"/>
  <c r="I39" i="230"/>
  <c r="B39" i="230"/>
  <c r="X38" i="230"/>
  <c r="S38" i="230"/>
  <c r="N38" i="230"/>
  <c r="I38" i="230"/>
  <c r="B38" i="230"/>
  <c r="X37" i="230"/>
  <c r="S37" i="230"/>
  <c r="N37" i="230"/>
  <c r="I37" i="230"/>
  <c r="B37" i="230"/>
  <c r="X36" i="230"/>
  <c r="S36" i="230"/>
  <c r="N36" i="230"/>
  <c r="I36" i="230"/>
  <c r="B36" i="230"/>
  <c r="X35" i="230"/>
  <c r="S35" i="230"/>
  <c r="N35" i="230"/>
  <c r="I35" i="230"/>
  <c r="B35" i="230"/>
  <c r="X34" i="230"/>
  <c r="S34" i="230"/>
  <c r="N34" i="230"/>
  <c r="I34" i="230"/>
  <c r="B34" i="230"/>
  <c r="X33" i="230"/>
  <c r="S33" i="230"/>
  <c r="N33" i="230"/>
  <c r="I33" i="230"/>
  <c r="B33" i="230"/>
  <c r="X32" i="230"/>
  <c r="S32" i="230"/>
  <c r="N32" i="230"/>
  <c r="I32" i="230"/>
  <c r="B32" i="230"/>
  <c r="X31" i="230"/>
  <c r="S31" i="230"/>
  <c r="N31" i="230"/>
  <c r="I31" i="230"/>
  <c r="B31" i="230"/>
  <c r="X30" i="230"/>
  <c r="S30" i="230"/>
  <c r="N30" i="230"/>
  <c r="I30" i="230"/>
  <c r="B30" i="230"/>
  <c r="X29" i="230"/>
  <c r="S29" i="230"/>
  <c r="N29" i="230"/>
  <c r="I29" i="230"/>
  <c r="B29" i="230"/>
  <c r="X28" i="230"/>
  <c r="Z28" i="230" s="1"/>
  <c r="S28" i="230"/>
  <c r="N28" i="230"/>
  <c r="I28" i="230"/>
  <c r="B28" i="230"/>
  <c r="X27" i="230"/>
  <c r="S27" i="230"/>
  <c r="N27" i="230"/>
  <c r="I27" i="230"/>
  <c r="B27" i="230"/>
  <c r="X26" i="230"/>
  <c r="S26" i="230"/>
  <c r="N26" i="230"/>
  <c r="I26" i="230"/>
  <c r="B26" i="230"/>
  <c r="X25" i="230"/>
  <c r="S25" i="230"/>
  <c r="N25" i="230"/>
  <c r="I25" i="230"/>
  <c r="B25" i="230"/>
  <c r="X24" i="230"/>
  <c r="S24" i="230"/>
  <c r="N24" i="230"/>
  <c r="I24" i="230"/>
  <c r="B24" i="230"/>
  <c r="X23" i="230"/>
  <c r="S23" i="230"/>
  <c r="N23" i="230"/>
  <c r="I23" i="230"/>
  <c r="B23" i="230"/>
  <c r="X22" i="230"/>
  <c r="S22" i="230"/>
  <c r="N22" i="230"/>
  <c r="I22" i="230"/>
  <c r="B22" i="230"/>
  <c r="X21" i="230"/>
  <c r="S21" i="230"/>
  <c r="N21" i="230"/>
  <c r="I21" i="230"/>
  <c r="B21" i="230"/>
  <c r="X20" i="230"/>
  <c r="Z20" i="230" s="1"/>
  <c r="S20" i="230"/>
  <c r="N20" i="230"/>
  <c r="I20" i="230"/>
  <c r="B20" i="230"/>
  <c r="X19" i="230"/>
  <c r="S19" i="230"/>
  <c r="N19" i="230"/>
  <c r="I19" i="230"/>
  <c r="B19" i="230"/>
  <c r="X18" i="230"/>
  <c r="S18" i="230"/>
  <c r="N18" i="230"/>
  <c r="I18" i="230"/>
  <c r="B18" i="230"/>
  <c r="X17" i="230"/>
  <c r="S17" i="230"/>
  <c r="N17" i="230"/>
  <c r="I17" i="230"/>
  <c r="B17" i="230"/>
  <c r="X16" i="230"/>
  <c r="S16" i="230"/>
  <c r="N16" i="230"/>
  <c r="I16" i="230"/>
  <c r="B16" i="230"/>
  <c r="X15" i="230"/>
  <c r="S15" i="230"/>
  <c r="N15" i="230"/>
  <c r="I15" i="230"/>
  <c r="B15" i="230"/>
  <c r="X14" i="230"/>
  <c r="S14" i="230"/>
  <c r="N14" i="230"/>
  <c r="I14" i="230"/>
  <c r="B14" i="230"/>
  <c r="X13" i="230"/>
  <c r="S13" i="230"/>
  <c r="N13" i="230"/>
  <c r="I13" i="230"/>
  <c r="B13" i="230"/>
  <c r="X12" i="230"/>
  <c r="Z12" i="230" s="1"/>
  <c r="S12" i="230"/>
  <c r="N12" i="230"/>
  <c r="I12" i="230"/>
  <c r="B12" i="230"/>
  <c r="X11" i="230"/>
  <c r="S11" i="230"/>
  <c r="N11" i="230"/>
  <c r="I11" i="230"/>
  <c r="B11" i="230"/>
  <c r="W127" i="229"/>
  <c r="V127" i="229"/>
  <c r="U127" i="229"/>
  <c r="R127" i="229"/>
  <c r="Q127" i="229"/>
  <c r="P127" i="229"/>
  <c r="M127" i="229"/>
  <c r="L127" i="229"/>
  <c r="K127" i="229"/>
  <c r="H127" i="229"/>
  <c r="G127" i="229"/>
  <c r="F127" i="229"/>
  <c r="X126" i="229"/>
  <c r="S126" i="229"/>
  <c r="N126" i="229"/>
  <c r="I126" i="229"/>
  <c r="B126" i="229"/>
  <c r="X125" i="229"/>
  <c r="S125" i="229"/>
  <c r="N125" i="229"/>
  <c r="I125" i="229"/>
  <c r="B125" i="229"/>
  <c r="X124" i="229"/>
  <c r="S124" i="229"/>
  <c r="N124" i="229"/>
  <c r="I124" i="229"/>
  <c r="B124" i="229"/>
  <c r="X123" i="229"/>
  <c r="S123" i="229"/>
  <c r="N123" i="229"/>
  <c r="I123" i="229"/>
  <c r="B123" i="229"/>
  <c r="X122" i="229"/>
  <c r="S122" i="229"/>
  <c r="N122" i="229"/>
  <c r="I122" i="229"/>
  <c r="B122" i="229"/>
  <c r="X121" i="229"/>
  <c r="S121" i="229"/>
  <c r="N121" i="229"/>
  <c r="I121" i="229"/>
  <c r="B121" i="229"/>
  <c r="X120" i="229"/>
  <c r="S120" i="229"/>
  <c r="N120" i="229"/>
  <c r="I120" i="229"/>
  <c r="B120" i="229"/>
  <c r="X119" i="229"/>
  <c r="S119" i="229"/>
  <c r="N119" i="229"/>
  <c r="I119" i="229"/>
  <c r="B119" i="229"/>
  <c r="X118" i="229"/>
  <c r="S118" i="229"/>
  <c r="N118" i="229"/>
  <c r="I118" i="229"/>
  <c r="B118" i="229"/>
  <c r="X117" i="229"/>
  <c r="S117" i="229"/>
  <c r="N117" i="229"/>
  <c r="I117" i="229"/>
  <c r="B117" i="229"/>
  <c r="X116" i="229"/>
  <c r="S116" i="229"/>
  <c r="N116" i="229"/>
  <c r="I116" i="229"/>
  <c r="B116" i="229"/>
  <c r="X115" i="229"/>
  <c r="S115" i="229"/>
  <c r="N115" i="229"/>
  <c r="I115" i="229"/>
  <c r="B115" i="229"/>
  <c r="X114" i="229"/>
  <c r="S114" i="229"/>
  <c r="N114" i="229"/>
  <c r="I114" i="229"/>
  <c r="B114" i="229"/>
  <c r="X113" i="229"/>
  <c r="S113" i="229"/>
  <c r="N113" i="229"/>
  <c r="I113" i="229"/>
  <c r="B113" i="229"/>
  <c r="X112" i="229"/>
  <c r="S112" i="229"/>
  <c r="N112" i="229"/>
  <c r="I112" i="229"/>
  <c r="B112" i="229"/>
  <c r="X111" i="229"/>
  <c r="S111" i="229"/>
  <c r="N111" i="229"/>
  <c r="I111" i="229"/>
  <c r="B111" i="229"/>
  <c r="X110" i="229"/>
  <c r="S110" i="229"/>
  <c r="N110" i="229"/>
  <c r="I110" i="229"/>
  <c r="B110" i="229"/>
  <c r="X109" i="229"/>
  <c r="S109" i="229"/>
  <c r="N109" i="229"/>
  <c r="I109" i="229"/>
  <c r="B109" i="229"/>
  <c r="X108" i="229"/>
  <c r="S108" i="229"/>
  <c r="N108" i="229"/>
  <c r="I108" i="229"/>
  <c r="B108" i="229"/>
  <c r="X107" i="229"/>
  <c r="S107" i="229"/>
  <c r="N107" i="229"/>
  <c r="I107" i="229"/>
  <c r="B107" i="229"/>
  <c r="X106" i="229"/>
  <c r="S106" i="229"/>
  <c r="N106" i="229"/>
  <c r="I106" i="229"/>
  <c r="B106" i="229"/>
  <c r="X105" i="229"/>
  <c r="S105" i="229"/>
  <c r="N105" i="229"/>
  <c r="I105" i="229"/>
  <c r="B105" i="229"/>
  <c r="X104" i="229"/>
  <c r="S104" i="229"/>
  <c r="N104" i="229"/>
  <c r="I104" i="229"/>
  <c r="B104" i="229"/>
  <c r="X103" i="229"/>
  <c r="S103" i="229"/>
  <c r="N103" i="229"/>
  <c r="I103" i="229"/>
  <c r="B103" i="229"/>
  <c r="X102" i="229"/>
  <c r="S102" i="229"/>
  <c r="N102" i="229"/>
  <c r="I102" i="229"/>
  <c r="B102" i="229"/>
  <c r="X101" i="229"/>
  <c r="S101" i="229"/>
  <c r="N101" i="229"/>
  <c r="I101" i="229"/>
  <c r="B101" i="229"/>
  <c r="X100" i="229"/>
  <c r="S100" i="229"/>
  <c r="N100" i="229"/>
  <c r="I100" i="229"/>
  <c r="B100" i="229"/>
  <c r="X99" i="229"/>
  <c r="S99" i="229"/>
  <c r="N99" i="229"/>
  <c r="I99" i="229"/>
  <c r="B99" i="229"/>
  <c r="X98" i="229"/>
  <c r="S98" i="229"/>
  <c r="N98" i="229"/>
  <c r="I98" i="229"/>
  <c r="B98" i="229"/>
  <c r="X97" i="229"/>
  <c r="S97" i="229"/>
  <c r="N97" i="229"/>
  <c r="I97" i="229"/>
  <c r="B97" i="229"/>
  <c r="X96" i="229"/>
  <c r="S96" i="229"/>
  <c r="N96" i="229"/>
  <c r="I96" i="229"/>
  <c r="B96" i="229"/>
  <c r="X95" i="229"/>
  <c r="S95" i="229"/>
  <c r="N95" i="229"/>
  <c r="I95" i="229"/>
  <c r="B95" i="229"/>
  <c r="X94" i="229"/>
  <c r="S94" i="229"/>
  <c r="N94" i="229"/>
  <c r="I94" i="229"/>
  <c r="B94" i="229"/>
  <c r="X93" i="229"/>
  <c r="S93" i="229"/>
  <c r="N93" i="229"/>
  <c r="I93" i="229"/>
  <c r="B93" i="229"/>
  <c r="X92" i="229"/>
  <c r="S92" i="229"/>
  <c r="N92" i="229"/>
  <c r="I92" i="229"/>
  <c r="B92" i="229"/>
  <c r="X91" i="229"/>
  <c r="S91" i="229"/>
  <c r="N91" i="229"/>
  <c r="I91" i="229"/>
  <c r="B91" i="229"/>
  <c r="X90" i="229"/>
  <c r="S90" i="229"/>
  <c r="N90" i="229"/>
  <c r="I90" i="229"/>
  <c r="B90" i="229"/>
  <c r="X89" i="229"/>
  <c r="S89" i="229"/>
  <c r="N89" i="229"/>
  <c r="I89" i="229"/>
  <c r="B89" i="229"/>
  <c r="X88" i="229"/>
  <c r="S88" i="229"/>
  <c r="N88" i="229"/>
  <c r="I88" i="229"/>
  <c r="B88" i="229"/>
  <c r="X87" i="229"/>
  <c r="S87" i="229"/>
  <c r="N87" i="229"/>
  <c r="I87" i="229"/>
  <c r="B87" i="229"/>
  <c r="X86" i="229"/>
  <c r="S86" i="229"/>
  <c r="N86" i="229"/>
  <c r="I86" i="229"/>
  <c r="B86" i="229"/>
  <c r="X85" i="229"/>
  <c r="S85" i="229"/>
  <c r="N85" i="229"/>
  <c r="I85" i="229"/>
  <c r="B85" i="229"/>
  <c r="X84" i="229"/>
  <c r="S84" i="229"/>
  <c r="N84" i="229"/>
  <c r="I84" i="229"/>
  <c r="B84" i="229"/>
  <c r="X83" i="229"/>
  <c r="S83" i="229"/>
  <c r="N83" i="229"/>
  <c r="I83" i="229"/>
  <c r="B83" i="229"/>
  <c r="X82" i="229"/>
  <c r="S82" i="229"/>
  <c r="N82" i="229"/>
  <c r="I82" i="229"/>
  <c r="B82" i="229"/>
  <c r="X81" i="229"/>
  <c r="S81" i="229"/>
  <c r="N81" i="229"/>
  <c r="I81" i="229"/>
  <c r="B81" i="229"/>
  <c r="X80" i="229"/>
  <c r="S80" i="229"/>
  <c r="N80" i="229"/>
  <c r="I80" i="229"/>
  <c r="B80" i="229"/>
  <c r="X79" i="229"/>
  <c r="S79" i="229"/>
  <c r="N79" i="229"/>
  <c r="I79" i="229"/>
  <c r="B79" i="229"/>
  <c r="X78" i="229"/>
  <c r="S78" i="229"/>
  <c r="N78" i="229"/>
  <c r="I78" i="229"/>
  <c r="B78" i="229"/>
  <c r="X77" i="229"/>
  <c r="S77" i="229"/>
  <c r="N77" i="229"/>
  <c r="I77" i="229"/>
  <c r="B77" i="229"/>
  <c r="X76" i="229"/>
  <c r="S76" i="229"/>
  <c r="N76" i="229"/>
  <c r="I76" i="229"/>
  <c r="B76" i="229"/>
  <c r="X75" i="229"/>
  <c r="S75" i="229"/>
  <c r="N75" i="229"/>
  <c r="I75" i="229"/>
  <c r="B75" i="229"/>
  <c r="X74" i="229"/>
  <c r="S74" i="229"/>
  <c r="N74" i="229"/>
  <c r="I74" i="229"/>
  <c r="B74" i="229"/>
  <c r="X73" i="229"/>
  <c r="S73" i="229"/>
  <c r="N73" i="229"/>
  <c r="I73" i="229"/>
  <c r="B73" i="229"/>
  <c r="X72" i="229"/>
  <c r="S72" i="229"/>
  <c r="N72" i="229"/>
  <c r="I72" i="229"/>
  <c r="B72" i="229"/>
  <c r="X71" i="229"/>
  <c r="S71" i="229"/>
  <c r="N71" i="229"/>
  <c r="I71" i="229"/>
  <c r="B71" i="229"/>
  <c r="X70" i="229"/>
  <c r="S70" i="229"/>
  <c r="N70" i="229"/>
  <c r="I70" i="229"/>
  <c r="B70" i="229"/>
  <c r="X69" i="229"/>
  <c r="S69" i="229"/>
  <c r="N69" i="229"/>
  <c r="I69" i="229"/>
  <c r="B69" i="229"/>
  <c r="X68" i="229"/>
  <c r="S68" i="229"/>
  <c r="N68" i="229"/>
  <c r="I68" i="229"/>
  <c r="B68" i="229"/>
  <c r="X67" i="229"/>
  <c r="S67" i="229"/>
  <c r="N67" i="229"/>
  <c r="I67" i="229"/>
  <c r="B67" i="229"/>
  <c r="X66" i="229"/>
  <c r="S66" i="229"/>
  <c r="N66" i="229"/>
  <c r="I66" i="229"/>
  <c r="B66" i="229"/>
  <c r="X65" i="229"/>
  <c r="S65" i="229"/>
  <c r="N65" i="229"/>
  <c r="I65" i="229"/>
  <c r="B65" i="229"/>
  <c r="X64" i="229"/>
  <c r="S64" i="229"/>
  <c r="N64" i="229"/>
  <c r="I64" i="229"/>
  <c r="B64" i="229"/>
  <c r="X63" i="229"/>
  <c r="S63" i="229"/>
  <c r="N63" i="229"/>
  <c r="I63" i="229"/>
  <c r="B63" i="229"/>
  <c r="X62" i="229"/>
  <c r="S62" i="229"/>
  <c r="N62" i="229"/>
  <c r="I62" i="229"/>
  <c r="B62" i="229"/>
  <c r="X61" i="229"/>
  <c r="S61" i="229"/>
  <c r="N61" i="229"/>
  <c r="I61" i="229"/>
  <c r="B61" i="229"/>
  <c r="X60" i="229"/>
  <c r="S60" i="229"/>
  <c r="N60" i="229"/>
  <c r="I60" i="229"/>
  <c r="B60" i="229"/>
  <c r="X59" i="229"/>
  <c r="S59" i="229"/>
  <c r="N59" i="229"/>
  <c r="I59" i="229"/>
  <c r="B59" i="229"/>
  <c r="X58" i="229"/>
  <c r="S58" i="229"/>
  <c r="N58" i="229"/>
  <c r="I58" i="229"/>
  <c r="B58" i="229"/>
  <c r="X57" i="229"/>
  <c r="S57" i="229"/>
  <c r="N57" i="229"/>
  <c r="I57" i="229"/>
  <c r="B57" i="229"/>
  <c r="X56" i="229"/>
  <c r="S56" i="229"/>
  <c r="N56" i="229"/>
  <c r="I56" i="229"/>
  <c r="B56" i="229"/>
  <c r="X55" i="229"/>
  <c r="S55" i="229"/>
  <c r="N55" i="229"/>
  <c r="I55" i="229"/>
  <c r="B55" i="229"/>
  <c r="X54" i="229"/>
  <c r="S54" i="229"/>
  <c r="N54" i="229"/>
  <c r="I54" i="229"/>
  <c r="B54" i="229"/>
  <c r="X53" i="229"/>
  <c r="S53" i="229"/>
  <c r="N53" i="229"/>
  <c r="I53" i="229"/>
  <c r="B53" i="229"/>
  <c r="X52" i="229"/>
  <c r="S52" i="229"/>
  <c r="N52" i="229"/>
  <c r="I52" i="229"/>
  <c r="B52" i="229"/>
  <c r="X51" i="229"/>
  <c r="S51" i="229"/>
  <c r="N51" i="229"/>
  <c r="I51" i="229"/>
  <c r="B51" i="229"/>
  <c r="X50" i="229"/>
  <c r="S50" i="229"/>
  <c r="N50" i="229"/>
  <c r="I50" i="229"/>
  <c r="B50" i="229"/>
  <c r="X49" i="229"/>
  <c r="S49" i="229"/>
  <c r="N49" i="229"/>
  <c r="I49" i="229"/>
  <c r="B49" i="229"/>
  <c r="X48" i="229"/>
  <c r="S48" i="229"/>
  <c r="N48" i="229"/>
  <c r="I48" i="229"/>
  <c r="B48" i="229"/>
  <c r="X47" i="229"/>
  <c r="S47" i="229"/>
  <c r="N47" i="229"/>
  <c r="I47" i="229"/>
  <c r="B47" i="229"/>
  <c r="X46" i="229"/>
  <c r="S46" i="229"/>
  <c r="N46" i="229"/>
  <c r="I46" i="229"/>
  <c r="B46" i="229"/>
  <c r="W43" i="229"/>
  <c r="V43" i="229"/>
  <c r="U43" i="229"/>
  <c r="R43" i="229"/>
  <c r="Q43" i="229"/>
  <c r="P43" i="229"/>
  <c r="M43" i="229"/>
  <c r="L43" i="229"/>
  <c r="K43" i="229"/>
  <c r="H43" i="229"/>
  <c r="G43" i="229"/>
  <c r="F43" i="229"/>
  <c r="X42" i="229"/>
  <c r="S42" i="229"/>
  <c r="N42" i="229"/>
  <c r="I42" i="229"/>
  <c r="B42" i="229"/>
  <c r="X41" i="229"/>
  <c r="S41" i="229"/>
  <c r="N41" i="229"/>
  <c r="I41" i="229"/>
  <c r="B41" i="229"/>
  <c r="X40" i="229"/>
  <c r="S40" i="229"/>
  <c r="N40" i="229"/>
  <c r="I40" i="229"/>
  <c r="X39" i="229"/>
  <c r="S39" i="229"/>
  <c r="N39" i="229"/>
  <c r="I39" i="229"/>
  <c r="B39" i="229"/>
  <c r="X38" i="229"/>
  <c r="S38" i="229"/>
  <c r="N38" i="229"/>
  <c r="I38" i="229"/>
  <c r="B38" i="229"/>
  <c r="X37" i="229"/>
  <c r="S37" i="229"/>
  <c r="N37" i="229"/>
  <c r="I37" i="229"/>
  <c r="B37" i="229"/>
  <c r="X36" i="229"/>
  <c r="S36" i="229"/>
  <c r="N36" i="229"/>
  <c r="I36" i="229"/>
  <c r="B36" i="229"/>
  <c r="X35" i="229"/>
  <c r="S35" i="229"/>
  <c r="N35" i="229"/>
  <c r="I35" i="229"/>
  <c r="B35" i="229"/>
  <c r="X34" i="229"/>
  <c r="S34" i="229"/>
  <c r="N34" i="229"/>
  <c r="I34" i="229"/>
  <c r="B34" i="229"/>
  <c r="X33" i="229"/>
  <c r="S33" i="229"/>
  <c r="N33" i="229"/>
  <c r="I33" i="229"/>
  <c r="B33" i="229"/>
  <c r="X32" i="229"/>
  <c r="S32" i="229"/>
  <c r="N32" i="229"/>
  <c r="I32" i="229"/>
  <c r="B32" i="229"/>
  <c r="X31" i="229"/>
  <c r="S31" i="229"/>
  <c r="N31" i="229"/>
  <c r="I31" i="229"/>
  <c r="B31" i="229"/>
  <c r="X30" i="229"/>
  <c r="S30" i="229"/>
  <c r="N30" i="229"/>
  <c r="I30" i="229"/>
  <c r="B30" i="229"/>
  <c r="X29" i="229"/>
  <c r="S29" i="229"/>
  <c r="N29" i="229"/>
  <c r="I29" i="229"/>
  <c r="B29" i="229"/>
  <c r="X28" i="229"/>
  <c r="S28" i="229"/>
  <c r="N28" i="229"/>
  <c r="I28" i="229"/>
  <c r="B28" i="229"/>
  <c r="X27" i="229"/>
  <c r="S27" i="229"/>
  <c r="N27" i="229"/>
  <c r="I27" i="229"/>
  <c r="B27" i="229"/>
  <c r="X26" i="229"/>
  <c r="S26" i="229"/>
  <c r="N26" i="229"/>
  <c r="I26" i="229"/>
  <c r="B26" i="229"/>
  <c r="X25" i="229"/>
  <c r="S25" i="229"/>
  <c r="N25" i="229"/>
  <c r="I25" i="229"/>
  <c r="B25" i="229"/>
  <c r="X24" i="229"/>
  <c r="S24" i="229"/>
  <c r="N24" i="229"/>
  <c r="I24" i="229"/>
  <c r="B24" i="229"/>
  <c r="X23" i="229"/>
  <c r="I23" i="229"/>
  <c r="B23" i="229"/>
  <c r="X22" i="229"/>
  <c r="I22" i="229"/>
  <c r="B22" i="229"/>
  <c r="X21" i="229"/>
  <c r="I21" i="229"/>
  <c r="B21" i="229"/>
  <c r="X20" i="229"/>
  <c r="I20" i="229"/>
  <c r="B20" i="229"/>
  <c r="X19" i="229"/>
  <c r="I19" i="229"/>
  <c r="B19" i="229"/>
  <c r="X18" i="229"/>
  <c r="I18" i="229"/>
  <c r="B18" i="229"/>
  <c r="X17" i="229"/>
  <c r="I17" i="229"/>
  <c r="B17" i="229"/>
  <c r="X16" i="229"/>
  <c r="I16" i="229"/>
  <c r="B16" i="229"/>
  <c r="X15" i="229"/>
  <c r="I15" i="229"/>
  <c r="B15" i="229"/>
  <c r="X14" i="229"/>
  <c r="I14" i="229"/>
  <c r="B14" i="229"/>
  <c r="X13" i="229"/>
  <c r="I13" i="229"/>
  <c r="B13" i="229"/>
  <c r="X12" i="229"/>
  <c r="I12" i="229"/>
  <c r="B12" i="229"/>
  <c r="X11" i="229"/>
  <c r="I11" i="229"/>
  <c r="B11" i="229"/>
  <c r="W127" i="227"/>
  <c r="V127" i="227"/>
  <c r="U127" i="227"/>
  <c r="R127" i="227"/>
  <c r="Q127" i="227"/>
  <c r="P127" i="227"/>
  <c r="M127" i="227"/>
  <c r="L127" i="227"/>
  <c r="K127" i="227"/>
  <c r="H127" i="227"/>
  <c r="G127" i="227"/>
  <c r="F127" i="227"/>
  <c r="X126" i="227"/>
  <c r="S126" i="227"/>
  <c r="N126" i="227"/>
  <c r="I126" i="227"/>
  <c r="B126" i="227"/>
  <c r="X125" i="227"/>
  <c r="S125" i="227"/>
  <c r="N125" i="227"/>
  <c r="I125" i="227"/>
  <c r="B125" i="227"/>
  <c r="X124" i="227"/>
  <c r="S124" i="227"/>
  <c r="N124" i="227"/>
  <c r="I124" i="227"/>
  <c r="B124" i="227"/>
  <c r="X123" i="227"/>
  <c r="S123" i="227"/>
  <c r="N123" i="227"/>
  <c r="I123" i="227"/>
  <c r="B123" i="227"/>
  <c r="X122" i="227"/>
  <c r="Z122" i="227" s="1"/>
  <c r="S122" i="227"/>
  <c r="N122" i="227"/>
  <c r="I122" i="227"/>
  <c r="B122" i="227"/>
  <c r="X121" i="227"/>
  <c r="S121" i="227"/>
  <c r="N121" i="227"/>
  <c r="I121" i="227"/>
  <c r="B121" i="227"/>
  <c r="X120" i="227"/>
  <c r="S120" i="227"/>
  <c r="N120" i="227"/>
  <c r="I120" i="227"/>
  <c r="B120" i="227"/>
  <c r="X119" i="227"/>
  <c r="S119" i="227"/>
  <c r="N119" i="227"/>
  <c r="I119" i="227"/>
  <c r="B119" i="227"/>
  <c r="X118" i="227"/>
  <c r="Z118" i="227" s="1"/>
  <c r="S118" i="227"/>
  <c r="N118" i="227"/>
  <c r="I118" i="227"/>
  <c r="B118" i="227"/>
  <c r="X117" i="227"/>
  <c r="S117" i="227"/>
  <c r="N117" i="227"/>
  <c r="I117" i="227"/>
  <c r="B117" i="227"/>
  <c r="Z116" i="227"/>
  <c r="X116" i="227"/>
  <c r="S116" i="227"/>
  <c r="N116" i="227"/>
  <c r="I116" i="227"/>
  <c r="B116" i="227"/>
  <c r="X115" i="227"/>
  <c r="S115" i="227"/>
  <c r="N115" i="227"/>
  <c r="I115" i="227"/>
  <c r="B115" i="227"/>
  <c r="X114" i="227"/>
  <c r="S114" i="227"/>
  <c r="N114" i="227"/>
  <c r="I114" i="227"/>
  <c r="B114" i="227"/>
  <c r="X113" i="227"/>
  <c r="S113" i="227"/>
  <c r="N113" i="227"/>
  <c r="I113" i="227"/>
  <c r="B113" i="227"/>
  <c r="X112" i="227"/>
  <c r="S112" i="227"/>
  <c r="N112" i="227"/>
  <c r="I112" i="227"/>
  <c r="B112" i="227"/>
  <c r="X111" i="227"/>
  <c r="S111" i="227"/>
  <c r="N111" i="227"/>
  <c r="I111" i="227"/>
  <c r="B111" i="227"/>
  <c r="X110" i="227"/>
  <c r="S110" i="227"/>
  <c r="N110" i="227"/>
  <c r="I110" i="227"/>
  <c r="B110" i="227"/>
  <c r="X109" i="227"/>
  <c r="S109" i="227"/>
  <c r="N109" i="227"/>
  <c r="I109" i="227"/>
  <c r="B109" i="227"/>
  <c r="X108" i="227"/>
  <c r="Z108" i="227" s="1"/>
  <c r="S108" i="227"/>
  <c r="N108" i="227"/>
  <c r="I108" i="227"/>
  <c r="B108" i="227"/>
  <c r="X107" i="227"/>
  <c r="S107" i="227"/>
  <c r="N107" i="227"/>
  <c r="I107" i="227"/>
  <c r="B107" i="227"/>
  <c r="X106" i="227"/>
  <c r="S106" i="227"/>
  <c r="N106" i="227"/>
  <c r="I106" i="227"/>
  <c r="B106" i="227"/>
  <c r="X105" i="227"/>
  <c r="S105" i="227"/>
  <c r="N105" i="227"/>
  <c r="I105" i="227"/>
  <c r="B105" i="227"/>
  <c r="X104" i="227"/>
  <c r="S104" i="227"/>
  <c r="N104" i="227"/>
  <c r="I104" i="227"/>
  <c r="B104" i="227"/>
  <c r="X103" i="227"/>
  <c r="S103" i="227"/>
  <c r="N103" i="227"/>
  <c r="I103" i="227"/>
  <c r="B103" i="227"/>
  <c r="X102" i="227"/>
  <c r="Z102" i="227" s="1"/>
  <c r="S102" i="227"/>
  <c r="N102" i="227"/>
  <c r="I102" i="227"/>
  <c r="B102" i="227"/>
  <c r="X101" i="227"/>
  <c r="S101" i="227"/>
  <c r="N101" i="227"/>
  <c r="I101" i="227"/>
  <c r="B101" i="227"/>
  <c r="X100" i="227"/>
  <c r="S100" i="227"/>
  <c r="N100" i="227"/>
  <c r="I100" i="227"/>
  <c r="B100" i="227"/>
  <c r="X99" i="227"/>
  <c r="S99" i="227"/>
  <c r="N99" i="227"/>
  <c r="I99" i="227"/>
  <c r="B99" i="227"/>
  <c r="X98" i="227"/>
  <c r="S98" i="227"/>
  <c r="N98" i="227"/>
  <c r="I98" i="227"/>
  <c r="B98" i="227"/>
  <c r="X97" i="227"/>
  <c r="S97" i="227"/>
  <c r="N97" i="227"/>
  <c r="I97" i="227"/>
  <c r="B97" i="227"/>
  <c r="Z96" i="227"/>
  <c r="X96" i="227"/>
  <c r="S96" i="227"/>
  <c r="N96" i="227"/>
  <c r="I96" i="227"/>
  <c r="B96" i="227"/>
  <c r="X95" i="227"/>
  <c r="S95" i="227"/>
  <c r="N95" i="227"/>
  <c r="I95" i="227"/>
  <c r="B95" i="227"/>
  <c r="X94" i="227"/>
  <c r="S94" i="227"/>
  <c r="N94" i="227"/>
  <c r="I94" i="227"/>
  <c r="B94" i="227"/>
  <c r="X93" i="227"/>
  <c r="S93" i="227"/>
  <c r="N93" i="227"/>
  <c r="I93" i="227"/>
  <c r="B93" i="227"/>
  <c r="X92" i="227"/>
  <c r="S92" i="227"/>
  <c r="N92" i="227"/>
  <c r="I92" i="227"/>
  <c r="B92" i="227"/>
  <c r="X91" i="227"/>
  <c r="S91" i="227"/>
  <c r="N91" i="227"/>
  <c r="I91" i="227"/>
  <c r="B91" i="227"/>
  <c r="X90" i="227"/>
  <c r="S90" i="227"/>
  <c r="N90" i="227"/>
  <c r="I90" i="227"/>
  <c r="B90" i="227"/>
  <c r="X89" i="227"/>
  <c r="S89" i="227"/>
  <c r="N89" i="227"/>
  <c r="I89" i="227"/>
  <c r="B89" i="227"/>
  <c r="X88" i="227"/>
  <c r="S88" i="227"/>
  <c r="N88" i="227"/>
  <c r="I88" i="227"/>
  <c r="B88" i="227"/>
  <c r="X87" i="227"/>
  <c r="S87" i="227"/>
  <c r="N87" i="227"/>
  <c r="I87" i="227"/>
  <c r="B87" i="227"/>
  <c r="X86" i="227"/>
  <c r="S86" i="227"/>
  <c r="N86" i="227"/>
  <c r="I86" i="227"/>
  <c r="B86" i="227"/>
  <c r="X85" i="227"/>
  <c r="S85" i="227"/>
  <c r="N85" i="227"/>
  <c r="I85" i="227"/>
  <c r="B85" i="227"/>
  <c r="X84" i="227"/>
  <c r="Z84" i="227" s="1"/>
  <c r="S84" i="227"/>
  <c r="N84" i="227"/>
  <c r="I84" i="227"/>
  <c r="B84" i="227"/>
  <c r="X83" i="227"/>
  <c r="S83" i="227"/>
  <c r="N83" i="227"/>
  <c r="I83" i="227"/>
  <c r="B83" i="227"/>
  <c r="X82" i="227"/>
  <c r="S82" i="227"/>
  <c r="N82" i="227"/>
  <c r="I82" i="227"/>
  <c r="B82" i="227"/>
  <c r="X81" i="227"/>
  <c r="S81" i="227"/>
  <c r="N81" i="227"/>
  <c r="I81" i="227"/>
  <c r="B81" i="227"/>
  <c r="X80" i="227"/>
  <c r="S80" i="227"/>
  <c r="N80" i="227"/>
  <c r="I80" i="227"/>
  <c r="B80" i="227"/>
  <c r="X79" i="227"/>
  <c r="Z79" i="227" s="1"/>
  <c r="S79" i="227"/>
  <c r="N79" i="227"/>
  <c r="I79" i="227"/>
  <c r="B79" i="227"/>
  <c r="X78" i="227"/>
  <c r="S78" i="227"/>
  <c r="N78" i="227"/>
  <c r="I78" i="227"/>
  <c r="B78" i="227"/>
  <c r="X77" i="227"/>
  <c r="S77" i="227"/>
  <c r="N77" i="227"/>
  <c r="I77" i="227"/>
  <c r="B77" i="227"/>
  <c r="X76" i="227"/>
  <c r="Z76" i="227" s="1"/>
  <c r="S76" i="227"/>
  <c r="N76" i="227"/>
  <c r="I76" i="227"/>
  <c r="B76" i="227"/>
  <c r="X75" i="227"/>
  <c r="S75" i="227"/>
  <c r="N75" i="227"/>
  <c r="I75" i="227"/>
  <c r="B75" i="227"/>
  <c r="X74" i="227"/>
  <c r="S74" i="227"/>
  <c r="N74" i="227"/>
  <c r="I74" i="227"/>
  <c r="B74" i="227"/>
  <c r="X73" i="227"/>
  <c r="S73" i="227"/>
  <c r="N73" i="227"/>
  <c r="I73" i="227"/>
  <c r="B73" i="227"/>
  <c r="X72" i="227"/>
  <c r="S72" i="227"/>
  <c r="N72" i="227"/>
  <c r="I72" i="227"/>
  <c r="Z72" i="227" s="1"/>
  <c r="B72" i="227"/>
  <c r="X71" i="227"/>
  <c r="S71" i="227"/>
  <c r="N71" i="227"/>
  <c r="I71" i="227"/>
  <c r="B71" i="227"/>
  <c r="X70" i="227"/>
  <c r="S70" i="227"/>
  <c r="N70" i="227"/>
  <c r="I70" i="227"/>
  <c r="B70" i="227"/>
  <c r="X69" i="227"/>
  <c r="S69" i="227"/>
  <c r="N69" i="227"/>
  <c r="I69" i="227"/>
  <c r="B69" i="227"/>
  <c r="X68" i="227"/>
  <c r="S68" i="227"/>
  <c r="N68" i="227"/>
  <c r="I68" i="227"/>
  <c r="B68" i="227"/>
  <c r="X67" i="227"/>
  <c r="S67" i="227"/>
  <c r="Z67" i="227" s="1"/>
  <c r="N67" i="227"/>
  <c r="I67" i="227"/>
  <c r="B67" i="227"/>
  <c r="X66" i="227"/>
  <c r="S66" i="227"/>
  <c r="N66" i="227"/>
  <c r="I66" i="227"/>
  <c r="B66" i="227"/>
  <c r="X65" i="227"/>
  <c r="S65" i="227"/>
  <c r="N65" i="227"/>
  <c r="I65" i="227"/>
  <c r="B65" i="227"/>
  <c r="X64" i="227"/>
  <c r="S64" i="227"/>
  <c r="N64" i="227"/>
  <c r="I64" i="227"/>
  <c r="B64" i="227"/>
  <c r="X63" i="227"/>
  <c r="S63" i="227"/>
  <c r="N63" i="227"/>
  <c r="I63" i="227"/>
  <c r="B63" i="227"/>
  <c r="X62" i="227"/>
  <c r="S62" i="227"/>
  <c r="N62" i="227"/>
  <c r="I62" i="227"/>
  <c r="B62" i="227"/>
  <c r="X61" i="227"/>
  <c r="S61" i="227"/>
  <c r="N61" i="227"/>
  <c r="I61" i="227"/>
  <c r="B61" i="227"/>
  <c r="X60" i="227"/>
  <c r="S60" i="227"/>
  <c r="N60" i="227"/>
  <c r="I60" i="227"/>
  <c r="B60" i="227"/>
  <c r="X59" i="227"/>
  <c r="S59" i="227"/>
  <c r="Z59" i="227" s="1"/>
  <c r="N59" i="227"/>
  <c r="I59" i="227"/>
  <c r="B59" i="227"/>
  <c r="X58" i="227"/>
  <c r="S58" i="227"/>
  <c r="N58" i="227"/>
  <c r="I58" i="227"/>
  <c r="B58" i="227"/>
  <c r="X57" i="227"/>
  <c r="S57" i="227"/>
  <c r="N57" i="227"/>
  <c r="I57" i="227"/>
  <c r="B57" i="227"/>
  <c r="X56" i="227"/>
  <c r="S56" i="227"/>
  <c r="N56" i="227"/>
  <c r="I56" i="227"/>
  <c r="B56" i="227"/>
  <c r="X55" i="227"/>
  <c r="S55" i="227"/>
  <c r="N55" i="227"/>
  <c r="I55" i="227"/>
  <c r="B55" i="227"/>
  <c r="X54" i="227"/>
  <c r="Z54" i="227" s="1"/>
  <c r="S54" i="227"/>
  <c r="N54" i="227"/>
  <c r="I54" i="227"/>
  <c r="B54" i="227"/>
  <c r="X53" i="227"/>
  <c r="S53" i="227"/>
  <c r="N53" i="227"/>
  <c r="I53" i="227"/>
  <c r="B53" i="227"/>
  <c r="X52" i="227"/>
  <c r="S52" i="227"/>
  <c r="N52" i="227"/>
  <c r="I52" i="227"/>
  <c r="B52" i="227"/>
  <c r="X51" i="227"/>
  <c r="S51" i="227"/>
  <c r="N51" i="227"/>
  <c r="I51" i="227"/>
  <c r="B51" i="227"/>
  <c r="X50" i="227"/>
  <c r="S50" i="227"/>
  <c r="N50" i="227"/>
  <c r="I50" i="227"/>
  <c r="B50" i="227"/>
  <c r="X49" i="227"/>
  <c r="S49" i="227"/>
  <c r="N49" i="227"/>
  <c r="I49" i="227"/>
  <c r="B49" i="227"/>
  <c r="X48" i="227"/>
  <c r="S48" i="227"/>
  <c r="N48" i="227"/>
  <c r="I48" i="227"/>
  <c r="B48" i="227"/>
  <c r="X47" i="227"/>
  <c r="S47" i="227"/>
  <c r="N47" i="227"/>
  <c r="I47" i="227"/>
  <c r="B47" i="227"/>
  <c r="X46" i="227"/>
  <c r="S46" i="227"/>
  <c r="N46" i="227"/>
  <c r="I46" i="227"/>
  <c r="B46" i="227"/>
  <c r="W43" i="227"/>
  <c r="V43" i="227"/>
  <c r="U43" i="227"/>
  <c r="R43" i="227"/>
  <c r="Q43" i="227"/>
  <c r="P43" i="227"/>
  <c r="M43" i="227"/>
  <c r="L43" i="227"/>
  <c r="K43" i="227"/>
  <c r="H43" i="227"/>
  <c r="G43" i="227"/>
  <c r="F43" i="227"/>
  <c r="X42" i="227"/>
  <c r="S42" i="227"/>
  <c r="Z42" i="227" s="1"/>
  <c r="N42" i="227"/>
  <c r="I42" i="227"/>
  <c r="B42" i="227"/>
  <c r="X41" i="227"/>
  <c r="Z41" i="227" s="1"/>
  <c r="S41" i="227"/>
  <c r="N41" i="227"/>
  <c r="I41" i="227"/>
  <c r="B41" i="227"/>
  <c r="X40" i="227"/>
  <c r="S40" i="227"/>
  <c r="N40" i="227"/>
  <c r="I40" i="227"/>
  <c r="X39" i="227"/>
  <c r="Z39" i="227" s="1"/>
  <c r="S39" i="227"/>
  <c r="N39" i="227"/>
  <c r="I39" i="227"/>
  <c r="B39" i="227"/>
  <c r="X38" i="227"/>
  <c r="S38" i="227"/>
  <c r="N38" i="227"/>
  <c r="I38" i="227"/>
  <c r="B38" i="227"/>
  <c r="X37" i="227"/>
  <c r="Z37" i="227" s="1"/>
  <c r="S37" i="227"/>
  <c r="N37" i="227"/>
  <c r="I37" i="227"/>
  <c r="B37" i="227"/>
  <c r="X36" i="227"/>
  <c r="S36" i="227"/>
  <c r="N36" i="227"/>
  <c r="I36" i="227"/>
  <c r="B36" i="227"/>
  <c r="X35" i="227"/>
  <c r="Z35" i="227" s="1"/>
  <c r="S35" i="227"/>
  <c r="N35" i="227"/>
  <c r="I35" i="227"/>
  <c r="B35" i="227"/>
  <c r="X34" i="227"/>
  <c r="S34" i="227"/>
  <c r="N34" i="227"/>
  <c r="I34" i="227"/>
  <c r="B34" i="227"/>
  <c r="X33" i="227"/>
  <c r="S33" i="227"/>
  <c r="N33" i="227"/>
  <c r="I33" i="227"/>
  <c r="B33" i="227"/>
  <c r="X32" i="227"/>
  <c r="S32" i="227"/>
  <c r="N32" i="227"/>
  <c r="I32" i="227"/>
  <c r="B32" i="227"/>
  <c r="X31" i="227"/>
  <c r="Z31" i="227" s="1"/>
  <c r="S31" i="227"/>
  <c r="N31" i="227"/>
  <c r="I31" i="227"/>
  <c r="B31" i="227"/>
  <c r="X30" i="227"/>
  <c r="S30" i="227"/>
  <c r="N30" i="227"/>
  <c r="I30" i="227"/>
  <c r="B30" i="227"/>
  <c r="X29" i="227"/>
  <c r="Z29" i="227" s="1"/>
  <c r="S29" i="227"/>
  <c r="N29" i="227"/>
  <c r="I29" i="227"/>
  <c r="B29" i="227"/>
  <c r="X28" i="227"/>
  <c r="S28" i="227"/>
  <c r="N28" i="227"/>
  <c r="I28" i="227"/>
  <c r="B28" i="227"/>
  <c r="X27" i="227"/>
  <c r="Z27" i="227" s="1"/>
  <c r="S27" i="227"/>
  <c r="N27" i="227"/>
  <c r="I27" i="227"/>
  <c r="B27" i="227"/>
  <c r="X26" i="227"/>
  <c r="S26" i="227"/>
  <c r="N26" i="227"/>
  <c r="I26" i="227"/>
  <c r="B26" i="227"/>
  <c r="X25" i="227"/>
  <c r="S25" i="227"/>
  <c r="N25" i="227"/>
  <c r="I25" i="227"/>
  <c r="B25" i="227"/>
  <c r="X24" i="227"/>
  <c r="S24" i="227"/>
  <c r="N24" i="227"/>
  <c r="I24" i="227"/>
  <c r="B24" i="227"/>
  <c r="X23" i="227"/>
  <c r="Z23" i="227" s="1"/>
  <c r="S23" i="227"/>
  <c r="N23" i="227"/>
  <c r="I23" i="227"/>
  <c r="B23" i="227"/>
  <c r="X22" i="227"/>
  <c r="S22" i="227"/>
  <c r="N22" i="227"/>
  <c r="I22" i="227"/>
  <c r="B22" i="227"/>
  <c r="X21" i="227"/>
  <c r="S21" i="227"/>
  <c r="N21" i="227"/>
  <c r="I21" i="227"/>
  <c r="B21" i="227"/>
  <c r="X20" i="227"/>
  <c r="S20" i="227"/>
  <c r="N20" i="227"/>
  <c r="I20" i="227"/>
  <c r="B20" i="227"/>
  <c r="X19" i="227"/>
  <c r="S19" i="227"/>
  <c r="N19" i="227"/>
  <c r="I19" i="227"/>
  <c r="B19" i="227"/>
  <c r="X18" i="227"/>
  <c r="Z18" i="227" s="1"/>
  <c r="S18" i="227"/>
  <c r="N18" i="227"/>
  <c r="I18" i="227"/>
  <c r="B18" i="227"/>
  <c r="X17" i="227"/>
  <c r="S17" i="227"/>
  <c r="Z17" i="227" s="1"/>
  <c r="N17" i="227"/>
  <c r="I17" i="227"/>
  <c r="B17" i="227"/>
  <c r="X16" i="227"/>
  <c r="S16" i="227"/>
  <c r="N16" i="227"/>
  <c r="I16" i="227"/>
  <c r="B16" i="227"/>
  <c r="X15" i="227"/>
  <c r="S15" i="227"/>
  <c r="Z15" i="227" s="1"/>
  <c r="N15" i="227"/>
  <c r="I15" i="227"/>
  <c r="B15" i="227"/>
  <c r="X14" i="227"/>
  <c r="S14" i="227"/>
  <c r="Z14" i="227" s="1"/>
  <c r="N14" i="227"/>
  <c r="I14" i="227"/>
  <c r="B14" i="227"/>
  <c r="X13" i="227"/>
  <c r="S13" i="227"/>
  <c r="N13" i="227"/>
  <c r="I13" i="227"/>
  <c r="B13" i="227"/>
  <c r="X12" i="227"/>
  <c r="S12" i="227"/>
  <c r="N12" i="227"/>
  <c r="I12" i="227"/>
  <c r="B12" i="227"/>
  <c r="X11" i="227"/>
  <c r="S11" i="227"/>
  <c r="N11" i="227"/>
  <c r="I11" i="227"/>
  <c r="B11" i="227"/>
  <c r="Z11" i="227" l="1"/>
  <c r="Z16" i="227"/>
  <c r="Z70" i="227"/>
  <c r="Z92" i="227"/>
  <c r="Z96" i="230"/>
  <c r="Z107" i="230"/>
  <c r="Z121" i="230"/>
  <c r="Z69" i="233"/>
  <c r="Z78" i="233"/>
  <c r="Z86" i="233"/>
  <c r="Z95" i="233"/>
  <c r="Z123" i="233"/>
  <c r="Z23" i="234"/>
  <c r="Z31" i="234"/>
  <c r="Z39" i="234"/>
  <c r="Z72" i="234"/>
  <c r="Z80" i="234"/>
  <c r="Z25" i="227"/>
  <c r="Z33" i="227"/>
  <c r="Z56" i="227"/>
  <c r="Z64" i="227"/>
  <c r="Z100" i="227"/>
  <c r="Z109" i="227"/>
  <c r="Z117" i="227"/>
  <c r="Z47" i="230"/>
  <c r="Z53" i="230"/>
  <c r="Z93" i="230"/>
  <c r="Z104" i="230"/>
  <c r="Z118" i="230"/>
  <c r="Z18" i="231"/>
  <c r="Z26" i="231"/>
  <c r="Z69" i="231"/>
  <c r="Z93" i="231"/>
  <c r="Z101" i="231"/>
  <c r="Z117" i="231"/>
  <c r="Z125" i="231"/>
  <c r="Z52" i="233"/>
  <c r="Z66" i="233"/>
  <c r="Z80" i="233"/>
  <c r="Z83" i="233"/>
  <c r="Z100" i="233"/>
  <c r="V128" i="234"/>
  <c r="Z107" i="234"/>
  <c r="Z15" i="236"/>
  <c r="Z34" i="236"/>
  <c r="Z13" i="227"/>
  <c r="Z19" i="227"/>
  <c r="Z22" i="227"/>
  <c r="Z24" i="227"/>
  <c r="Z30" i="227"/>
  <c r="Z32" i="227"/>
  <c r="Z38" i="227"/>
  <c r="Z40" i="227"/>
  <c r="Z53" i="227"/>
  <c r="Z55" i="227"/>
  <c r="Z125" i="227"/>
  <c r="Z76" i="230"/>
  <c r="Z92" i="230"/>
  <c r="Z109" i="230"/>
  <c r="Z23" i="231"/>
  <c r="Z31" i="231"/>
  <c r="Z39" i="231"/>
  <c r="Z54" i="233"/>
  <c r="Z63" i="233"/>
  <c r="Z88" i="233"/>
  <c r="Z114" i="233"/>
  <c r="Z111" i="234"/>
  <c r="Z21" i="236"/>
  <c r="Z22" i="236"/>
  <c r="Z31" i="236"/>
  <c r="Z12" i="227"/>
  <c r="Z60" i="227"/>
  <c r="Z80" i="227"/>
  <c r="Z68" i="227"/>
  <c r="Z88" i="227"/>
  <c r="Z105" i="227"/>
  <c r="Z21" i="229"/>
  <c r="Z49" i="230"/>
  <c r="Z108" i="230"/>
  <c r="Z111" i="230"/>
  <c r="Z114" i="230"/>
  <c r="Z51" i="233"/>
  <c r="Z96" i="233"/>
  <c r="Z47" i="234"/>
  <c r="Z79" i="234"/>
  <c r="Z114" i="234"/>
  <c r="Z81" i="236"/>
  <c r="Z89" i="236"/>
  <c r="Z62" i="227"/>
  <c r="Z97" i="230"/>
  <c r="Z105" i="230"/>
  <c r="Z116" i="230"/>
  <c r="Z17" i="233"/>
  <c r="Z25" i="233"/>
  <c r="Z33" i="233"/>
  <c r="W128" i="233"/>
  <c r="Z50" i="233"/>
  <c r="Z76" i="233"/>
  <c r="Z79" i="233"/>
  <c r="Z84" i="233"/>
  <c r="Z90" i="233"/>
  <c r="Z99" i="233"/>
  <c r="Z110" i="233"/>
  <c r="Z124" i="233"/>
  <c r="Z16" i="234"/>
  <c r="Z24" i="234"/>
  <c r="Z32" i="234"/>
  <c r="Z86" i="234"/>
  <c r="Z20" i="227"/>
  <c r="Z104" i="227"/>
  <c r="Z26" i="227"/>
  <c r="Z28" i="227"/>
  <c r="Z34" i="227"/>
  <c r="Z36" i="227"/>
  <c r="Q128" i="227"/>
  <c r="Z51" i="227"/>
  <c r="Z65" i="227"/>
  <c r="Z99" i="227"/>
  <c r="Z112" i="227"/>
  <c r="Z19" i="229"/>
  <c r="Z23" i="230"/>
  <c r="Z31" i="230"/>
  <c r="Z39" i="230"/>
  <c r="Z51" i="230"/>
  <c r="S43" i="233"/>
  <c r="Z14" i="233"/>
  <c r="Z22" i="233"/>
  <c r="Z30" i="233"/>
  <c r="Z38" i="233"/>
  <c r="Z56" i="233"/>
  <c r="Z61" i="233"/>
  <c r="Z75" i="233"/>
  <c r="Z87" i="233"/>
  <c r="Z121" i="233"/>
  <c r="Z100" i="234"/>
  <c r="Z115" i="234"/>
  <c r="Z121" i="234"/>
  <c r="Z35" i="236"/>
  <c r="Z42" i="236"/>
  <c r="K128" i="233"/>
  <c r="Z46" i="230"/>
  <c r="Q128" i="236"/>
  <c r="R128" i="236"/>
  <c r="F128" i="236"/>
  <c r="V128" i="229"/>
  <c r="Z46" i="234"/>
  <c r="Z46" i="233"/>
  <c r="Z48" i="233"/>
  <c r="Z99" i="230"/>
  <c r="Z112" i="230"/>
  <c r="Z103" i="230"/>
  <c r="Z100" i="230"/>
  <c r="Z95" i="230"/>
  <c r="M128" i="230"/>
  <c r="Z91" i="230"/>
  <c r="Z40" i="229"/>
  <c r="Z93" i="234"/>
  <c r="Z62" i="234"/>
  <c r="Z70" i="234"/>
  <c r="Z92" i="234"/>
  <c r="Z97" i="234"/>
  <c r="Z94" i="234"/>
  <c r="Z104" i="234"/>
  <c r="Z76" i="234"/>
  <c r="Z87" i="234"/>
  <c r="Z53" i="234"/>
  <c r="Z73" i="234"/>
  <c r="Z59" i="234"/>
  <c r="Z67" i="234"/>
  <c r="Z95" i="234"/>
  <c r="Z66" i="234"/>
  <c r="Z102" i="234"/>
  <c r="Z105" i="234"/>
  <c r="Z74" i="234"/>
  <c r="Z77" i="234"/>
  <c r="Z85" i="234"/>
  <c r="Z88" i="234"/>
  <c r="Z65" i="234"/>
  <c r="Z61" i="234"/>
  <c r="Z64" i="234"/>
  <c r="Z69" i="234"/>
  <c r="Z83" i="234"/>
  <c r="Z108" i="234"/>
  <c r="Z60" i="234"/>
  <c r="Z68" i="234"/>
  <c r="Z82" i="234"/>
  <c r="Z99" i="234"/>
  <c r="Z110" i="234"/>
  <c r="Z113" i="234"/>
  <c r="Z116" i="234"/>
  <c r="Z98" i="234"/>
  <c r="Z112" i="234"/>
  <c r="Z88" i="236"/>
  <c r="Z16" i="236"/>
  <c r="Z18" i="236"/>
  <c r="Z37" i="236"/>
  <c r="Z40" i="236"/>
  <c r="Z26" i="236"/>
  <c r="Z36" i="236"/>
  <c r="Z71" i="227"/>
  <c r="Z77" i="227"/>
  <c r="Z83" i="227"/>
  <c r="Z86" i="227"/>
  <c r="Z89" i="227"/>
  <c r="Z115" i="227"/>
  <c r="Z58" i="227"/>
  <c r="Z91" i="227"/>
  <c r="Z85" i="227"/>
  <c r="Z111" i="227"/>
  <c r="Z50" i="227"/>
  <c r="Z66" i="227"/>
  <c r="Z75" i="227"/>
  <c r="Z113" i="227"/>
  <c r="Z107" i="227"/>
  <c r="Z52" i="227"/>
  <c r="Z63" i="227"/>
  <c r="Z49" i="227"/>
  <c r="S43" i="227"/>
  <c r="Z103" i="227"/>
  <c r="Z106" i="227"/>
  <c r="Z73" i="227"/>
  <c r="Z94" i="227"/>
  <c r="Z97" i="227"/>
  <c r="Z52" i="230"/>
  <c r="N43" i="227"/>
  <c r="Z69" i="227"/>
  <c r="Z82" i="227"/>
  <c r="Z114" i="227"/>
  <c r="Z115" i="230"/>
  <c r="Z55" i="233"/>
  <c r="Z61" i="227"/>
  <c r="Z78" i="227"/>
  <c r="Z87" i="227"/>
  <c r="Z90" i="227"/>
  <c r="Z93" i="227"/>
  <c r="Z119" i="227"/>
  <c r="Z57" i="227"/>
  <c r="Z81" i="227"/>
  <c r="Z110" i="227"/>
  <c r="Z94" i="230"/>
  <c r="Z65" i="233"/>
  <c r="Z74" i="227"/>
  <c r="Z95" i="227"/>
  <c r="Z98" i="227"/>
  <c r="Z101" i="227"/>
  <c r="Z62" i="233"/>
  <c r="Z17" i="229"/>
  <c r="Z37" i="229"/>
  <c r="Z42" i="229"/>
  <c r="Z17" i="230"/>
  <c r="Z25" i="230"/>
  <c r="Z33" i="230"/>
  <c r="K128" i="230"/>
  <c r="W128" i="230"/>
  <c r="Z58" i="230"/>
  <c r="Z119" i="230"/>
  <c r="Z12" i="231"/>
  <c r="Z20" i="231"/>
  <c r="Z28" i="231"/>
  <c r="Z36" i="231"/>
  <c r="Z41" i="231"/>
  <c r="Z63" i="231"/>
  <c r="Z87" i="231"/>
  <c r="Z95" i="231"/>
  <c r="Z111" i="231"/>
  <c r="X43" i="233"/>
  <c r="Z19" i="233"/>
  <c r="Z27" i="233"/>
  <c r="Z35" i="233"/>
  <c r="Z40" i="233"/>
  <c r="Z98" i="233"/>
  <c r="Z112" i="233"/>
  <c r="Z32" i="236"/>
  <c r="Z124" i="227"/>
  <c r="Z14" i="230"/>
  <c r="Z22" i="230"/>
  <c r="Z30" i="230"/>
  <c r="Z38" i="230"/>
  <c r="Z122" i="230"/>
  <c r="Z17" i="231"/>
  <c r="Z25" i="231"/>
  <c r="Z33" i="231"/>
  <c r="K128" i="231"/>
  <c r="W128" i="231"/>
  <c r="Z24" i="233"/>
  <c r="Z32" i="233"/>
  <c r="Z59" i="233"/>
  <c r="Z72" i="233"/>
  <c r="Z84" i="234"/>
  <c r="Z121" i="227"/>
  <c r="Z123" i="227"/>
  <c r="Z15" i="229"/>
  <c r="Z23" i="229"/>
  <c r="Z31" i="229"/>
  <c r="Z39" i="229"/>
  <c r="Z51" i="229"/>
  <c r="Z19" i="230"/>
  <c r="Z27" i="230"/>
  <c r="Z35" i="230"/>
  <c r="Z40" i="230"/>
  <c r="Z90" i="230"/>
  <c r="Z101" i="230"/>
  <c r="Z126" i="230"/>
  <c r="Z14" i="231"/>
  <c r="Z22" i="231"/>
  <c r="Z30" i="231"/>
  <c r="Z38" i="231"/>
  <c r="Z57" i="231"/>
  <c r="Z89" i="231"/>
  <c r="Z113" i="231"/>
  <c r="Z13" i="233"/>
  <c r="Z21" i="233"/>
  <c r="Z29" i="233"/>
  <c r="Z37" i="233"/>
  <c r="Z42" i="233"/>
  <c r="Z68" i="233"/>
  <c r="Z78" i="234"/>
  <c r="Z109" i="234"/>
  <c r="Z24" i="236"/>
  <c r="Z126" i="227"/>
  <c r="Z41" i="229"/>
  <c r="Z88" i="229"/>
  <c r="Z32" i="230"/>
  <c r="P128" i="230"/>
  <c r="Z65" i="230"/>
  <c r="X43" i="231"/>
  <c r="Z19" i="231"/>
  <c r="Z27" i="231"/>
  <c r="Z35" i="231"/>
  <c r="Z40" i="231"/>
  <c r="M128" i="231"/>
  <c r="Z18" i="233"/>
  <c r="Z26" i="233"/>
  <c r="Z94" i="233"/>
  <c r="Z108" i="233"/>
  <c r="Z111" i="233"/>
  <c r="Z75" i="234"/>
  <c r="Z89" i="234"/>
  <c r="Z93" i="229"/>
  <c r="Z13" i="230"/>
  <c r="Z21" i="230"/>
  <c r="Z29" i="230"/>
  <c r="Z37" i="230"/>
  <c r="Z42" i="230"/>
  <c r="Z24" i="231"/>
  <c r="Z32" i="231"/>
  <c r="Z51" i="231"/>
  <c r="Z75" i="231"/>
  <c r="Z99" i="231"/>
  <c r="Z107" i="231"/>
  <c r="Z23" i="233"/>
  <c r="Z31" i="233"/>
  <c r="Z39" i="233"/>
  <c r="Z64" i="233"/>
  <c r="Z77" i="233"/>
  <c r="Z117" i="234"/>
  <c r="Z120" i="227"/>
  <c r="Z38" i="229"/>
  <c r="Z18" i="230"/>
  <c r="Z26" i="230"/>
  <c r="Z59" i="230"/>
  <c r="Z73" i="230"/>
  <c r="Z83" i="230"/>
  <c r="Z106" i="230"/>
  <c r="Z13" i="231"/>
  <c r="Z21" i="231"/>
  <c r="Z29" i="231"/>
  <c r="Z37" i="231"/>
  <c r="Z42" i="231"/>
  <c r="Z12" i="233"/>
  <c r="Z20" i="233"/>
  <c r="Z28" i="233"/>
  <c r="Z36" i="233"/>
  <c r="Z41" i="233"/>
  <c r="Z67" i="233"/>
  <c r="Z102" i="233"/>
  <c r="Z116" i="233"/>
  <c r="Z63" i="234"/>
  <c r="Z20" i="236"/>
  <c r="Z23" i="236"/>
  <c r="Z64" i="230"/>
  <c r="Z105" i="233"/>
  <c r="Z122" i="233"/>
  <c r="Z12" i="234"/>
  <c r="Z28" i="234"/>
  <c r="Z41" i="234"/>
  <c r="Z124" i="234"/>
  <c r="I43" i="236"/>
  <c r="Z12" i="236"/>
  <c r="Z85" i="236"/>
  <c r="Z93" i="236"/>
  <c r="Z109" i="236"/>
  <c r="Z117" i="236"/>
  <c r="M128" i="236"/>
  <c r="Z17" i="234"/>
  <c r="Z25" i="234"/>
  <c r="Z33" i="234"/>
  <c r="Z103" i="234"/>
  <c r="N43" i="236"/>
  <c r="Z82" i="236"/>
  <c r="Z90" i="236"/>
  <c r="Z82" i="233"/>
  <c r="Z101" i="233"/>
  <c r="Z107" i="233"/>
  <c r="Z119" i="233"/>
  <c r="Z126" i="233"/>
  <c r="Z14" i="234"/>
  <c r="Z22" i="234"/>
  <c r="Z30" i="234"/>
  <c r="Z38" i="234"/>
  <c r="Z81" i="234"/>
  <c r="Z106" i="234"/>
  <c r="Z120" i="234"/>
  <c r="Z14" i="236"/>
  <c r="Z79" i="236"/>
  <c r="Z87" i="236"/>
  <c r="Z103" i="236"/>
  <c r="Z111" i="236"/>
  <c r="Z19" i="234"/>
  <c r="Z27" i="234"/>
  <c r="Z35" i="234"/>
  <c r="Z40" i="234"/>
  <c r="Z58" i="234"/>
  <c r="Z123" i="234"/>
  <c r="X43" i="236"/>
  <c r="S43" i="236"/>
  <c r="Z76" i="236"/>
  <c r="Z84" i="236"/>
  <c r="Z100" i="236"/>
  <c r="Z108" i="236"/>
  <c r="Z49" i="234"/>
  <c r="Z81" i="233"/>
  <c r="Z13" i="234"/>
  <c r="Z21" i="234"/>
  <c r="Z29" i="234"/>
  <c r="Z37" i="234"/>
  <c r="Z42" i="234"/>
  <c r="Z54" i="234"/>
  <c r="Z119" i="234"/>
  <c r="Z13" i="236"/>
  <c r="Z46" i="236"/>
  <c r="Z94" i="236"/>
  <c r="Z102" i="236"/>
  <c r="Z118" i="236"/>
  <c r="Z123" i="236"/>
  <c r="Z103" i="233"/>
  <c r="Z106" i="233"/>
  <c r="Z120" i="233"/>
  <c r="Z18" i="234"/>
  <c r="Z26" i="234"/>
  <c r="F128" i="234"/>
  <c r="R128" i="234"/>
  <c r="Z101" i="234"/>
  <c r="Z75" i="236"/>
  <c r="Z91" i="236"/>
  <c r="Z99" i="236"/>
  <c r="Z115" i="236"/>
  <c r="W128" i="236"/>
  <c r="Z18" i="229"/>
  <c r="Z36" i="229"/>
  <c r="Z13" i="229"/>
  <c r="Z33" i="229"/>
  <c r="Z11" i="229"/>
  <c r="Z16" i="229"/>
  <c r="Z30" i="229"/>
  <c r="Z63" i="229"/>
  <c r="Z87" i="229"/>
  <c r="Z111" i="229"/>
  <c r="Z35" i="229"/>
  <c r="Z14" i="229"/>
  <c r="Z22" i="229"/>
  <c r="Z32" i="229"/>
  <c r="Z57" i="229"/>
  <c r="Z29" i="229"/>
  <c r="Z118" i="229"/>
  <c r="Z12" i="229"/>
  <c r="Z20" i="229"/>
  <c r="Z99" i="229"/>
  <c r="Z71" i="230"/>
  <c r="Z86" i="230"/>
  <c r="Z98" i="230"/>
  <c r="Z48" i="236"/>
  <c r="V128" i="236"/>
  <c r="Z91" i="234"/>
  <c r="W128" i="234"/>
  <c r="Z96" i="234"/>
  <c r="Z71" i="234"/>
  <c r="Z48" i="234"/>
  <c r="R128" i="231"/>
  <c r="Q128" i="231"/>
  <c r="Q128" i="229"/>
  <c r="M128" i="229"/>
  <c r="L128" i="229"/>
  <c r="R128" i="229"/>
  <c r="Z34" i="229"/>
  <c r="Z80" i="229"/>
  <c r="Z86" i="229"/>
  <c r="Z104" i="229"/>
  <c r="Z110" i="229"/>
  <c r="Z116" i="229"/>
  <c r="Z27" i="229"/>
  <c r="Z85" i="229"/>
  <c r="Z109" i="229"/>
  <c r="Z115" i="229"/>
  <c r="Z24" i="229"/>
  <c r="Z100" i="229"/>
  <c r="Z112" i="229"/>
  <c r="Z117" i="229"/>
  <c r="Z46" i="227"/>
  <c r="W128" i="227"/>
  <c r="V128" i="227"/>
  <c r="U128" i="227"/>
  <c r="P128" i="227"/>
  <c r="S127" i="227"/>
  <c r="S128" i="227" s="1"/>
  <c r="M128" i="227"/>
  <c r="Z48" i="227"/>
  <c r="L128" i="227"/>
  <c r="K128" i="227"/>
  <c r="H128" i="227"/>
  <c r="G128" i="227"/>
  <c r="I127" i="227"/>
  <c r="X41" i="21"/>
  <c r="X25" i="21"/>
  <c r="X26" i="21"/>
  <c r="F128" i="231"/>
  <c r="Z70" i="230"/>
  <c r="Z75" i="230"/>
  <c r="Z88" i="230"/>
  <c r="Z57" i="230"/>
  <c r="Z63" i="230"/>
  <c r="Z87" i="230"/>
  <c r="Z55" i="230"/>
  <c r="Z61" i="230"/>
  <c r="Z67" i="230"/>
  <c r="Z85" i="230"/>
  <c r="Z81" i="230"/>
  <c r="Z69" i="230"/>
  <c r="Z56" i="230"/>
  <c r="Z62" i="230"/>
  <c r="Z82" i="230"/>
  <c r="Z78" i="230"/>
  <c r="Z60" i="230"/>
  <c r="Z66" i="230"/>
  <c r="Z68" i="230"/>
  <c r="Z72" i="230"/>
  <c r="Z84" i="230"/>
  <c r="Z89" i="230"/>
  <c r="Z74" i="230"/>
  <c r="Z80" i="230"/>
  <c r="Z79" i="230"/>
  <c r="Z77" i="230"/>
  <c r="Z24" i="230"/>
  <c r="Z94" i="229"/>
  <c r="Z92" i="229"/>
  <c r="Z98" i="229"/>
  <c r="Z91" i="229"/>
  <c r="Z97" i="229"/>
  <c r="Z69" i="229"/>
  <c r="Z50" i="229"/>
  <c r="Z56" i="229"/>
  <c r="Z75" i="229"/>
  <c r="Z52" i="229"/>
  <c r="Z58" i="229"/>
  <c r="Z64" i="229"/>
  <c r="Z70" i="229"/>
  <c r="Z76" i="229"/>
  <c r="Z62" i="229"/>
  <c r="Z74" i="229"/>
  <c r="Z49" i="229"/>
  <c r="Z55" i="229"/>
  <c r="Z61" i="229"/>
  <c r="Z67" i="229"/>
  <c r="Z28" i="229"/>
  <c r="Z26" i="229"/>
  <c r="Z25" i="229"/>
  <c r="S43" i="229"/>
  <c r="Z50" i="234"/>
  <c r="Z55" i="234"/>
  <c r="Z51" i="234"/>
  <c r="Z56" i="234"/>
  <c r="Z52" i="234"/>
  <c r="Z57" i="234"/>
  <c r="Z20" i="234"/>
  <c r="Z96" i="236"/>
  <c r="Z97" i="236"/>
  <c r="Z52" i="236"/>
  <c r="Z58" i="236"/>
  <c r="Z64" i="236"/>
  <c r="Z70" i="236"/>
  <c r="Z51" i="236"/>
  <c r="Z57" i="236"/>
  <c r="Z63" i="236"/>
  <c r="Z69" i="236"/>
  <c r="Z47" i="227"/>
  <c r="X43" i="227"/>
  <c r="Z21" i="227"/>
  <c r="I43" i="227"/>
  <c r="Z123" i="231"/>
  <c r="Z105" i="231"/>
  <c r="Z81" i="231"/>
  <c r="L128" i="231"/>
  <c r="G128" i="231"/>
  <c r="I127" i="231"/>
  <c r="N127" i="231"/>
  <c r="H128" i="231"/>
  <c r="V128" i="231"/>
  <c r="Z34" i="231"/>
  <c r="Z16" i="231"/>
  <c r="P128" i="231"/>
  <c r="Z15" i="231"/>
  <c r="I43" i="231"/>
  <c r="N43" i="231"/>
  <c r="S43" i="231"/>
  <c r="Z16" i="230"/>
  <c r="Z15" i="230"/>
  <c r="Z34" i="230"/>
  <c r="S43" i="230"/>
  <c r="I43" i="230"/>
  <c r="Z36" i="230"/>
  <c r="N43" i="230"/>
  <c r="L128" i="230"/>
  <c r="X43" i="230"/>
  <c r="V128" i="230"/>
  <c r="Z125" i="230"/>
  <c r="I127" i="230"/>
  <c r="N127" i="230"/>
  <c r="F128" i="230"/>
  <c r="R128" i="230"/>
  <c r="S127" i="230"/>
  <c r="Z124" i="230"/>
  <c r="G128" i="230"/>
  <c r="X127" i="230"/>
  <c r="X128" i="230" s="1"/>
  <c r="H128" i="230"/>
  <c r="U128" i="230"/>
  <c r="I43" i="229"/>
  <c r="X43" i="229"/>
  <c r="H128" i="229"/>
  <c r="N43" i="229"/>
  <c r="W128" i="229"/>
  <c r="P128" i="229"/>
  <c r="Z68" i="229"/>
  <c r="Z73" i="229"/>
  <c r="F128" i="229"/>
  <c r="Z82" i="229"/>
  <c r="Z79" i="229"/>
  <c r="Z81" i="229"/>
  <c r="Z103" i="229"/>
  <c r="K128" i="229"/>
  <c r="Z106" i="229"/>
  <c r="S127" i="229"/>
  <c r="G128" i="229"/>
  <c r="Z105" i="229"/>
  <c r="Z122" i="229"/>
  <c r="I127" i="229"/>
  <c r="Z121" i="229"/>
  <c r="U128" i="229"/>
  <c r="Z123" i="229"/>
  <c r="X43" i="234"/>
  <c r="Z15" i="234"/>
  <c r="Z34" i="234"/>
  <c r="S43" i="234"/>
  <c r="N43" i="234"/>
  <c r="L128" i="234"/>
  <c r="I43" i="234"/>
  <c r="Z36" i="234"/>
  <c r="G128" i="234"/>
  <c r="H128" i="234"/>
  <c r="X127" i="234"/>
  <c r="P128" i="234"/>
  <c r="Z126" i="234"/>
  <c r="M128" i="234"/>
  <c r="I127" i="234"/>
  <c r="N127" i="234"/>
  <c r="S127" i="234"/>
  <c r="Z16" i="233"/>
  <c r="Z15" i="233"/>
  <c r="I43" i="233"/>
  <c r="Z34" i="233"/>
  <c r="N43" i="233"/>
  <c r="L128" i="233"/>
  <c r="N127" i="233"/>
  <c r="N128" i="233" s="1"/>
  <c r="P128" i="233"/>
  <c r="F128" i="233"/>
  <c r="R128" i="233"/>
  <c r="I127" i="233"/>
  <c r="Q128" i="233"/>
  <c r="S127" i="233"/>
  <c r="S128" i="233" s="1"/>
  <c r="X127" i="233"/>
  <c r="X128" i="233" s="1"/>
  <c r="X15" i="21"/>
  <c r="S127" i="236"/>
  <c r="Z106" i="236"/>
  <c r="P128" i="236"/>
  <c r="Z105" i="236"/>
  <c r="Z121" i="236"/>
  <c r="N127" i="236"/>
  <c r="X127" i="236"/>
  <c r="X128" i="236" s="1"/>
  <c r="Z120" i="236"/>
  <c r="U128" i="236"/>
  <c r="H128" i="236"/>
  <c r="Z122" i="236"/>
  <c r="Z119" i="236"/>
  <c r="Z124" i="236"/>
  <c r="X39" i="21"/>
  <c r="X23" i="21"/>
  <c r="X12" i="21"/>
  <c r="X38" i="21"/>
  <c r="X22" i="21"/>
  <c r="X36" i="21"/>
  <c r="X20" i="21"/>
  <c r="X33" i="21"/>
  <c r="X18" i="21"/>
  <c r="X31" i="21"/>
  <c r="X17" i="21"/>
  <c r="X37" i="21"/>
  <c r="X21" i="21"/>
  <c r="X13" i="21"/>
  <c r="X34" i="21"/>
  <c r="X42" i="21"/>
  <c r="X30" i="21"/>
  <c r="X14" i="21"/>
  <c r="X28" i="21"/>
  <c r="X40" i="21"/>
  <c r="X32" i="21"/>
  <c r="X24" i="21"/>
  <c r="X16" i="21"/>
  <c r="F43" i="21"/>
  <c r="F128" i="21" s="1"/>
  <c r="X127" i="227"/>
  <c r="N127" i="227"/>
  <c r="N128" i="227" s="1"/>
  <c r="F128" i="227"/>
  <c r="R128" i="227"/>
  <c r="N46" i="21"/>
  <c r="X35" i="21"/>
  <c r="X27" i="21"/>
  <c r="X19" i="21"/>
  <c r="G128" i="236"/>
  <c r="Z50" i="236"/>
  <c r="Z56" i="236"/>
  <c r="Z62" i="236"/>
  <c r="Z68" i="236"/>
  <c r="Z74" i="236"/>
  <c r="Z80" i="236"/>
  <c r="Z86" i="236"/>
  <c r="Z92" i="236"/>
  <c r="Z98" i="236"/>
  <c r="Z104" i="236"/>
  <c r="Z110" i="236"/>
  <c r="Z116" i="236"/>
  <c r="Z49" i="236"/>
  <c r="Z55" i="236"/>
  <c r="Z61" i="236"/>
  <c r="Z67" i="236"/>
  <c r="Z73" i="236"/>
  <c r="Z11" i="236"/>
  <c r="Z28" i="236"/>
  <c r="I127" i="236"/>
  <c r="Z54" i="236"/>
  <c r="Z60" i="236"/>
  <c r="Z66" i="236"/>
  <c r="Z72" i="236"/>
  <c r="Z78" i="236"/>
  <c r="Z114" i="236"/>
  <c r="Z27" i="236"/>
  <c r="L128" i="236"/>
  <c r="Z47" i="236"/>
  <c r="Z53" i="236"/>
  <c r="Z59" i="236"/>
  <c r="Z65" i="236"/>
  <c r="Z71" i="236"/>
  <c r="Z77" i="236"/>
  <c r="Z83" i="236"/>
  <c r="Z95" i="236"/>
  <c r="Z101" i="236"/>
  <c r="Z107" i="236"/>
  <c r="Z113" i="236"/>
  <c r="Z11" i="234"/>
  <c r="Z11" i="233"/>
  <c r="Z11" i="231"/>
  <c r="Z50" i="231"/>
  <c r="Z56" i="231"/>
  <c r="Z62" i="231"/>
  <c r="Z68" i="231"/>
  <c r="Z74" i="231"/>
  <c r="Z80" i="231"/>
  <c r="Z86" i="231"/>
  <c r="Z92" i="231"/>
  <c r="Z98" i="231"/>
  <c r="Z104" i="231"/>
  <c r="Z110" i="231"/>
  <c r="Z116" i="231"/>
  <c r="Z122" i="231"/>
  <c r="Z49" i="231"/>
  <c r="Z55" i="231"/>
  <c r="Z61" i="231"/>
  <c r="Z67" i="231"/>
  <c r="Z73" i="231"/>
  <c r="Z79" i="231"/>
  <c r="Z85" i="231"/>
  <c r="Z91" i="231"/>
  <c r="Z97" i="231"/>
  <c r="Z103" i="231"/>
  <c r="Z109" i="231"/>
  <c r="Z115" i="231"/>
  <c r="Z121" i="231"/>
  <c r="Z48" i="231"/>
  <c r="Z54" i="231"/>
  <c r="Z60" i="231"/>
  <c r="Z66" i="231"/>
  <c r="Z72" i="231"/>
  <c r="Z78" i="231"/>
  <c r="Z84" i="231"/>
  <c r="Z90" i="231"/>
  <c r="Z96" i="231"/>
  <c r="Z102" i="231"/>
  <c r="Z108" i="231"/>
  <c r="Z114" i="231"/>
  <c r="Z120" i="231"/>
  <c r="Z126" i="231"/>
  <c r="S127" i="231"/>
  <c r="Z47" i="231"/>
  <c r="Z53" i="231"/>
  <c r="Z59" i="231"/>
  <c r="Z65" i="231"/>
  <c r="Z71" i="231"/>
  <c r="Z77" i="231"/>
  <c r="Z83" i="231"/>
  <c r="Z119" i="231"/>
  <c r="X127" i="231"/>
  <c r="X128" i="231" s="1"/>
  <c r="Z46" i="231"/>
  <c r="Z52" i="231"/>
  <c r="Z58" i="231"/>
  <c r="Z64" i="231"/>
  <c r="Z70" i="231"/>
  <c r="Z76" i="231"/>
  <c r="Z82" i="231"/>
  <c r="Z88" i="231"/>
  <c r="Z94" i="231"/>
  <c r="Z100" i="231"/>
  <c r="Z106" i="231"/>
  <c r="Z112" i="231"/>
  <c r="Z118" i="231"/>
  <c r="Z124" i="231"/>
  <c r="Z11" i="230"/>
  <c r="N127" i="229"/>
  <c r="Z48" i="229"/>
  <c r="Z54" i="229"/>
  <c r="Z60" i="229"/>
  <c r="Z66" i="229"/>
  <c r="Z72" i="229"/>
  <c r="Z78" i="229"/>
  <c r="Z84" i="229"/>
  <c r="Z90" i="229"/>
  <c r="Z96" i="229"/>
  <c r="Z102" i="229"/>
  <c r="Z108" i="229"/>
  <c r="Z114" i="229"/>
  <c r="Z120" i="229"/>
  <c r="Z126" i="229"/>
  <c r="Z47" i="229"/>
  <c r="Z53" i="229"/>
  <c r="Z59" i="229"/>
  <c r="Z65" i="229"/>
  <c r="Z71" i="229"/>
  <c r="Z77" i="229"/>
  <c r="Z83" i="229"/>
  <c r="Z89" i="229"/>
  <c r="Z95" i="229"/>
  <c r="Z101" i="229"/>
  <c r="Z107" i="229"/>
  <c r="Z113" i="229"/>
  <c r="Z119" i="229"/>
  <c r="Z125" i="229"/>
  <c r="Z46" i="229"/>
  <c r="X127" i="229"/>
  <c r="Z124" i="229"/>
  <c r="I128" i="236" l="1"/>
  <c r="S128" i="236"/>
  <c r="N128" i="236"/>
  <c r="X128" i="234"/>
  <c r="Z43" i="227"/>
  <c r="S128" i="231"/>
  <c r="I128" i="233"/>
  <c r="Z127" i="233"/>
  <c r="I128" i="234"/>
  <c r="X128" i="227"/>
  <c r="Z43" i="230"/>
  <c r="I128" i="227"/>
  <c r="Z43" i="231"/>
  <c r="S128" i="230"/>
  <c r="I128" i="231"/>
  <c r="Z43" i="233"/>
  <c r="Z43" i="234"/>
  <c r="I128" i="229"/>
  <c r="X128" i="229"/>
  <c r="Z127" i="227"/>
  <c r="Z128" i="227" s="1"/>
  <c r="N128" i="231"/>
  <c r="Z127" i="230"/>
  <c r="Z43" i="229"/>
  <c r="S128" i="229"/>
  <c r="N128" i="229"/>
  <c r="Z127" i="234"/>
  <c r="I128" i="230"/>
  <c r="N128" i="230"/>
  <c r="S128" i="234"/>
  <c r="N128" i="234"/>
  <c r="Z127" i="236"/>
  <c r="Z43" i="236"/>
  <c r="Z127" i="231"/>
  <c r="Z127" i="229"/>
  <c r="Z128" i="233" l="1"/>
  <c r="Z128" i="234"/>
  <c r="Z128" i="231"/>
  <c r="Z128" i="230"/>
  <c r="Z128" i="229"/>
  <c r="Z128" i="236"/>
  <c r="D16" i="171"/>
  <c r="D47" i="172"/>
  <c r="D17" i="171"/>
  <c r="K127" i="68" l="1"/>
  <c r="K12" i="2"/>
  <c r="K12" i="123" s="1"/>
  <c r="B11" i="222"/>
  <c r="K43" i="123" l="1"/>
  <c r="L12" i="2"/>
  <c r="L12" i="123" s="1"/>
  <c r="L43" i="123" s="1"/>
  <c r="L127" i="68" l="1"/>
  <c r="M12" i="2"/>
  <c r="M12" i="123" s="1"/>
  <c r="M43" i="123" s="1"/>
  <c r="D10" i="171"/>
  <c r="N12" i="123" l="1"/>
  <c r="N43" i="123" s="1"/>
  <c r="P12" i="2"/>
  <c r="P12" i="123" s="1"/>
  <c r="D21" i="171"/>
  <c r="P43" i="123" l="1"/>
  <c r="P127" i="68"/>
  <c r="R12" i="2"/>
  <c r="R12" i="123" s="1"/>
  <c r="R43" i="123" s="1"/>
  <c r="Q12" i="2"/>
  <c r="Q12" i="123" s="1"/>
  <c r="Q43" i="123" s="1"/>
  <c r="S12" i="123" l="1"/>
  <c r="S43" i="123" s="1"/>
  <c r="Q127" i="68"/>
  <c r="L130" i="105"/>
  <c r="M132" i="117"/>
  <c r="N132" i="117" s="1"/>
  <c r="H131" i="222"/>
  <c r="H133" i="222" s="1"/>
  <c r="H136" i="222" s="1"/>
  <c r="H138" i="222" s="1"/>
  <c r="X46" i="70"/>
  <c r="S46" i="70"/>
  <c r="N46" i="70"/>
  <c r="I46" i="70"/>
  <c r="X47" i="70"/>
  <c r="S47" i="70"/>
  <c r="N47" i="70"/>
  <c r="I47" i="70"/>
  <c r="X48" i="70"/>
  <c r="S48" i="70"/>
  <c r="N48" i="70"/>
  <c r="I48" i="70"/>
  <c r="X49" i="70"/>
  <c r="S49" i="70"/>
  <c r="N49" i="70"/>
  <c r="I49" i="70"/>
  <c r="X50" i="70"/>
  <c r="S50" i="70"/>
  <c r="N50" i="70"/>
  <c r="I50" i="70"/>
  <c r="X51" i="70"/>
  <c r="S51" i="70"/>
  <c r="N51" i="70"/>
  <c r="I51" i="70"/>
  <c r="X52" i="70"/>
  <c r="S52" i="70"/>
  <c r="N52" i="70"/>
  <c r="I52" i="70"/>
  <c r="X53" i="70"/>
  <c r="S53" i="70"/>
  <c r="N53" i="70"/>
  <c r="I53" i="70"/>
  <c r="X54" i="70"/>
  <c r="S54" i="70"/>
  <c r="N54" i="70"/>
  <c r="I54" i="70"/>
  <c r="X55" i="70"/>
  <c r="S55" i="70"/>
  <c r="N55" i="70"/>
  <c r="I55" i="70"/>
  <c r="X56" i="70"/>
  <c r="S56" i="70"/>
  <c r="N56" i="70"/>
  <c r="I56" i="70"/>
  <c r="X57" i="70"/>
  <c r="S57" i="70"/>
  <c r="N57" i="70"/>
  <c r="I57" i="70"/>
  <c r="X58" i="70"/>
  <c r="S58" i="70"/>
  <c r="N58" i="70"/>
  <c r="I58" i="70"/>
  <c r="X59" i="70"/>
  <c r="S59" i="70"/>
  <c r="N59" i="70"/>
  <c r="I59" i="70"/>
  <c r="X60" i="70"/>
  <c r="S60" i="70"/>
  <c r="N60" i="70"/>
  <c r="I60" i="70"/>
  <c r="X61" i="70"/>
  <c r="S61" i="70"/>
  <c r="N61" i="70"/>
  <c r="I61" i="70"/>
  <c r="X62" i="70"/>
  <c r="S62" i="70"/>
  <c r="N62" i="70"/>
  <c r="I62" i="70"/>
  <c r="X63" i="70"/>
  <c r="S63" i="70"/>
  <c r="N63" i="70"/>
  <c r="I63" i="70"/>
  <c r="X64" i="70"/>
  <c r="S64" i="70"/>
  <c r="N64" i="70"/>
  <c r="I64" i="70"/>
  <c r="X65" i="70"/>
  <c r="S65" i="70"/>
  <c r="N65" i="70"/>
  <c r="I65" i="70"/>
  <c r="X66" i="70"/>
  <c r="S66" i="70"/>
  <c r="N66" i="70"/>
  <c r="I66" i="70"/>
  <c r="X67" i="70"/>
  <c r="S67" i="70"/>
  <c r="N67" i="70"/>
  <c r="I67" i="70"/>
  <c r="X68" i="70"/>
  <c r="S68" i="70"/>
  <c r="N68" i="70"/>
  <c r="I68" i="70"/>
  <c r="X69" i="70"/>
  <c r="S69" i="70"/>
  <c r="N69" i="70"/>
  <c r="I69" i="70"/>
  <c r="X70" i="70"/>
  <c r="S70" i="70"/>
  <c r="N70" i="70"/>
  <c r="I70" i="70"/>
  <c r="X71" i="70"/>
  <c r="S71" i="70"/>
  <c r="N71" i="70"/>
  <c r="I71" i="70"/>
  <c r="X72" i="70"/>
  <c r="S72" i="70"/>
  <c r="N72" i="70"/>
  <c r="I72" i="70"/>
  <c r="X73" i="70"/>
  <c r="S73" i="70"/>
  <c r="N73" i="70"/>
  <c r="I73" i="70"/>
  <c r="X74" i="70"/>
  <c r="S74" i="70"/>
  <c r="N74" i="70"/>
  <c r="I74" i="70"/>
  <c r="X75" i="70"/>
  <c r="S75" i="70"/>
  <c r="N75" i="70"/>
  <c r="I75" i="70"/>
  <c r="X76" i="70"/>
  <c r="S76" i="70"/>
  <c r="N76" i="70"/>
  <c r="I76" i="70"/>
  <c r="X77" i="70"/>
  <c r="S77" i="70"/>
  <c r="N77" i="70"/>
  <c r="I77" i="70"/>
  <c r="X78" i="70"/>
  <c r="S78" i="70"/>
  <c r="N78" i="70"/>
  <c r="I78" i="70"/>
  <c r="X79" i="70"/>
  <c r="S79" i="70"/>
  <c r="N79" i="70"/>
  <c r="I79" i="70"/>
  <c r="X80" i="70"/>
  <c r="S80" i="70"/>
  <c r="N80" i="70"/>
  <c r="I80" i="70"/>
  <c r="X81" i="70"/>
  <c r="S81" i="70"/>
  <c r="N81" i="70"/>
  <c r="I81" i="70"/>
  <c r="X82" i="70"/>
  <c r="S82" i="70"/>
  <c r="N82" i="70"/>
  <c r="I82" i="70"/>
  <c r="X83" i="70"/>
  <c r="S83" i="70"/>
  <c r="N83" i="70"/>
  <c r="I83" i="70"/>
  <c r="X84" i="70"/>
  <c r="S84" i="70"/>
  <c r="N84" i="70"/>
  <c r="I84" i="70"/>
  <c r="X85" i="70"/>
  <c r="S85" i="70"/>
  <c r="N85" i="70"/>
  <c r="I85" i="70"/>
  <c r="X86" i="70"/>
  <c r="S86" i="70"/>
  <c r="N86" i="70"/>
  <c r="I86" i="70"/>
  <c r="X87" i="70"/>
  <c r="S87" i="70"/>
  <c r="N87" i="70"/>
  <c r="I87" i="70"/>
  <c r="X88" i="70"/>
  <c r="S88" i="70"/>
  <c r="N88" i="70"/>
  <c r="I88" i="70"/>
  <c r="X89" i="70"/>
  <c r="S89" i="70"/>
  <c r="N89" i="70"/>
  <c r="I89" i="70"/>
  <c r="X90" i="70"/>
  <c r="S90" i="70"/>
  <c r="N90" i="70"/>
  <c r="I90" i="70"/>
  <c r="X91" i="70"/>
  <c r="S91" i="70"/>
  <c r="N91" i="70"/>
  <c r="I91" i="70"/>
  <c r="X92" i="70"/>
  <c r="S92" i="70"/>
  <c r="N92" i="70"/>
  <c r="I92" i="70"/>
  <c r="X93" i="70"/>
  <c r="S93" i="70"/>
  <c r="N93" i="70"/>
  <c r="I93" i="70"/>
  <c r="X94" i="70"/>
  <c r="S94" i="70"/>
  <c r="N94" i="70"/>
  <c r="I94" i="70"/>
  <c r="X95" i="70"/>
  <c r="S95" i="70"/>
  <c r="N95" i="70"/>
  <c r="I95" i="70"/>
  <c r="X96" i="70"/>
  <c r="S96" i="70"/>
  <c r="N96" i="70"/>
  <c r="I96" i="70"/>
  <c r="X97" i="70"/>
  <c r="S97" i="70"/>
  <c r="N97" i="70"/>
  <c r="I97" i="70"/>
  <c r="X98" i="70"/>
  <c r="S98" i="70"/>
  <c r="N98" i="70"/>
  <c r="I98" i="70"/>
  <c r="X99" i="70"/>
  <c r="S99" i="70"/>
  <c r="N99" i="70"/>
  <c r="I99" i="70"/>
  <c r="X100" i="70"/>
  <c r="S100" i="70"/>
  <c r="N100" i="70"/>
  <c r="I100" i="70"/>
  <c r="X101" i="70"/>
  <c r="S101" i="70"/>
  <c r="N101" i="70"/>
  <c r="I101" i="70"/>
  <c r="X102" i="70"/>
  <c r="S102" i="70"/>
  <c r="N102" i="70"/>
  <c r="I102" i="70"/>
  <c r="X103" i="70"/>
  <c r="S103" i="70"/>
  <c r="N103" i="70"/>
  <c r="I103" i="70"/>
  <c r="X104" i="70"/>
  <c r="S104" i="70"/>
  <c r="N104" i="70"/>
  <c r="I104" i="70"/>
  <c r="X105" i="70"/>
  <c r="S105" i="70"/>
  <c r="N105" i="70"/>
  <c r="I105" i="70"/>
  <c r="X106" i="70"/>
  <c r="S106" i="70"/>
  <c r="N106" i="70"/>
  <c r="I106" i="70"/>
  <c r="X107" i="70"/>
  <c r="S107" i="70"/>
  <c r="N107" i="70"/>
  <c r="I107" i="70"/>
  <c r="X108" i="70"/>
  <c r="S108" i="70"/>
  <c r="N108" i="70"/>
  <c r="I108" i="70"/>
  <c r="X109" i="70"/>
  <c r="S109" i="70"/>
  <c r="N109" i="70"/>
  <c r="I109" i="70"/>
  <c r="X110" i="70"/>
  <c r="S110" i="70"/>
  <c r="N110" i="70"/>
  <c r="I110" i="70"/>
  <c r="X111" i="70"/>
  <c r="S111" i="70"/>
  <c r="N111" i="70"/>
  <c r="I111" i="70"/>
  <c r="X112" i="70"/>
  <c r="S112" i="70"/>
  <c r="N112" i="70"/>
  <c r="I112" i="70"/>
  <c r="X113" i="70"/>
  <c r="S113" i="70"/>
  <c r="N113" i="70"/>
  <c r="I113" i="70"/>
  <c r="X114" i="70"/>
  <c r="S114" i="70"/>
  <c r="N114" i="70"/>
  <c r="I114" i="70"/>
  <c r="X115" i="70"/>
  <c r="S115" i="70"/>
  <c r="N115" i="70"/>
  <c r="I115" i="70"/>
  <c r="X116" i="70"/>
  <c r="S116" i="70"/>
  <c r="N116" i="70"/>
  <c r="I116" i="70"/>
  <c r="X117" i="70"/>
  <c r="S117" i="70"/>
  <c r="N117" i="70"/>
  <c r="I117" i="70"/>
  <c r="X118" i="70"/>
  <c r="S118" i="70"/>
  <c r="N118" i="70"/>
  <c r="I118" i="70"/>
  <c r="X119" i="70"/>
  <c r="S119" i="70"/>
  <c r="N119" i="70"/>
  <c r="I119" i="70"/>
  <c r="X120" i="70"/>
  <c r="S120" i="70"/>
  <c r="N120" i="70"/>
  <c r="I120" i="70"/>
  <c r="X121" i="70"/>
  <c r="S121" i="70"/>
  <c r="N121" i="70"/>
  <c r="I121" i="70"/>
  <c r="X122" i="70"/>
  <c r="S122" i="70"/>
  <c r="N122" i="70"/>
  <c r="I122" i="70"/>
  <c r="X123" i="70"/>
  <c r="S123" i="70"/>
  <c r="N123" i="70"/>
  <c r="I123" i="70"/>
  <c r="X124" i="70"/>
  <c r="S124" i="70"/>
  <c r="N124" i="70"/>
  <c r="I124" i="70"/>
  <c r="X126" i="70"/>
  <c r="S126" i="70"/>
  <c r="N126" i="70"/>
  <c r="I126" i="70"/>
  <c r="X46" i="71"/>
  <c r="S46" i="71"/>
  <c r="N46" i="71"/>
  <c r="I46" i="71"/>
  <c r="X47" i="71"/>
  <c r="S47" i="71"/>
  <c r="N47" i="71"/>
  <c r="I47" i="71"/>
  <c r="S48" i="71"/>
  <c r="N48" i="71"/>
  <c r="I48" i="71"/>
  <c r="S49" i="71"/>
  <c r="N49" i="71"/>
  <c r="I49" i="71"/>
  <c r="S50" i="71"/>
  <c r="N50" i="71"/>
  <c r="I50" i="71"/>
  <c r="S51" i="71"/>
  <c r="N51" i="71"/>
  <c r="I51" i="71"/>
  <c r="S52" i="71"/>
  <c r="N52" i="71"/>
  <c r="I52" i="71"/>
  <c r="S53" i="71"/>
  <c r="N53" i="71"/>
  <c r="I53" i="71"/>
  <c r="S54" i="71"/>
  <c r="N54" i="71"/>
  <c r="I54" i="71"/>
  <c r="X55" i="71"/>
  <c r="S55" i="71"/>
  <c r="N55" i="71"/>
  <c r="I55" i="71"/>
  <c r="X56" i="71"/>
  <c r="S56" i="71"/>
  <c r="N56" i="71"/>
  <c r="I56" i="71"/>
  <c r="X57" i="71"/>
  <c r="S57" i="71"/>
  <c r="N57" i="71"/>
  <c r="I57" i="71"/>
  <c r="S58" i="71"/>
  <c r="N58" i="71"/>
  <c r="I58" i="71"/>
  <c r="X59" i="71"/>
  <c r="S59" i="71"/>
  <c r="N59" i="71"/>
  <c r="I59" i="71"/>
  <c r="X60" i="71"/>
  <c r="S60" i="71"/>
  <c r="N60" i="71"/>
  <c r="I60" i="71"/>
  <c r="X61" i="71"/>
  <c r="S61" i="71"/>
  <c r="N61" i="71"/>
  <c r="I61" i="71"/>
  <c r="X62" i="71"/>
  <c r="S62" i="71"/>
  <c r="N62" i="71"/>
  <c r="I62" i="71"/>
  <c r="X63" i="71"/>
  <c r="S63" i="71"/>
  <c r="N63" i="71"/>
  <c r="I63" i="71"/>
  <c r="X64" i="71"/>
  <c r="S64" i="71"/>
  <c r="N64" i="71"/>
  <c r="I64" i="71"/>
  <c r="X65" i="71"/>
  <c r="S65" i="71"/>
  <c r="N65" i="71"/>
  <c r="I65" i="71"/>
  <c r="X66" i="71"/>
  <c r="S66" i="71"/>
  <c r="N66" i="71"/>
  <c r="I66" i="71"/>
  <c r="X67" i="71"/>
  <c r="S67" i="71"/>
  <c r="N67" i="71"/>
  <c r="I67" i="71"/>
  <c r="X68" i="71"/>
  <c r="S68" i="71"/>
  <c r="N68" i="71"/>
  <c r="I68" i="71"/>
  <c r="X69" i="71"/>
  <c r="S69" i="71"/>
  <c r="N69" i="71"/>
  <c r="I69" i="71"/>
  <c r="X70" i="71"/>
  <c r="S70" i="71"/>
  <c r="N70" i="71"/>
  <c r="I70" i="71"/>
  <c r="X71" i="71"/>
  <c r="S71" i="71"/>
  <c r="N71" i="71"/>
  <c r="I71" i="71"/>
  <c r="X72" i="71"/>
  <c r="S72" i="71"/>
  <c r="N72" i="71"/>
  <c r="I72" i="71"/>
  <c r="X73" i="71"/>
  <c r="S73" i="71"/>
  <c r="N73" i="71"/>
  <c r="I73" i="71"/>
  <c r="X74" i="71"/>
  <c r="S74" i="71"/>
  <c r="N74" i="71"/>
  <c r="I74" i="71"/>
  <c r="X75" i="71"/>
  <c r="S75" i="71"/>
  <c r="N75" i="71"/>
  <c r="I75" i="71"/>
  <c r="X76" i="71"/>
  <c r="S76" i="71"/>
  <c r="N76" i="71"/>
  <c r="I76" i="71"/>
  <c r="X77" i="71"/>
  <c r="S77" i="71"/>
  <c r="N77" i="71"/>
  <c r="I77" i="71"/>
  <c r="X78" i="71"/>
  <c r="S78" i="71"/>
  <c r="N78" i="71"/>
  <c r="I78" i="71"/>
  <c r="X79" i="71"/>
  <c r="S79" i="71"/>
  <c r="N79" i="71"/>
  <c r="I79" i="71"/>
  <c r="X80" i="71"/>
  <c r="S80" i="71"/>
  <c r="N80" i="71"/>
  <c r="I80" i="71"/>
  <c r="X81" i="71"/>
  <c r="S81" i="71"/>
  <c r="N81" i="71"/>
  <c r="I81" i="71"/>
  <c r="X82" i="71"/>
  <c r="S82" i="71"/>
  <c r="N82" i="71"/>
  <c r="I82" i="71"/>
  <c r="X83" i="71"/>
  <c r="S83" i="71"/>
  <c r="N83" i="71"/>
  <c r="I83" i="71"/>
  <c r="X84" i="71"/>
  <c r="S84" i="71"/>
  <c r="N84" i="71"/>
  <c r="I84" i="71"/>
  <c r="X85" i="71"/>
  <c r="S85" i="71"/>
  <c r="N85" i="71"/>
  <c r="I85" i="71"/>
  <c r="X86" i="71"/>
  <c r="S86" i="71"/>
  <c r="N86" i="71"/>
  <c r="I86" i="71"/>
  <c r="X87" i="71"/>
  <c r="S87" i="71"/>
  <c r="N87" i="71"/>
  <c r="I87" i="71"/>
  <c r="X88" i="71"/>
  <c r="S88" i="71"/>
  <c r="N88" i="71"/>
  <c r="I88" i="71"/>
  <c r="X89" i="71"/>
  <c r="S89" i="71"/>
  <c r="N89" i="71"/>
  <c r="I89" i="71"/>
  <c r="X90" i="71"/>
  <c r="S90" i="71"/>
  <c r="N90" i="71"/>
  <c r="I90" i="71"/>
  <c r="X91" i="71"/>
  <c r="S91" i="71"/>
  <c r="N91" i="71"/>
  <c r="I91" i="71"/>
  <c r="X92" i="71"/>
  <c r="S92" i="71"/>
  <c r="N92" i="71"/>
  <c r="I92" i="71"/>
  <c r="X93" i="71"/>
  <c r="S93" i="71"/>
  <c r="N93" i="71"/>
  <c r="I93" i="71"/>
  <c r="X94" i="71"/>
  <c r="S94" i="71"/>
  <c r="N94" i="71"/>
  <c r="I94" i="71"/>
  <c r="X95" i="71"/>
  <c r="S95" i="71"/>
  <c r="N95" i="71"/>
  <c r="I95" i="71"/>
  <c r="X96" i="71"/>
  <c r="S96" i="71"/>
  <c r="N96" i="71"/>
  <c r="I96" i="71"/>
  <c r="X97" i="71"/>
  <c r="S97" i="71"/>
  <c r="N97" i="71"/>
  <c r="I97" i="71"/>
  <c r="X98" i="71"/>
  <c r="S98" i="71"/>
  <c r="N98" i="71"/>
  <c r="I98" i="71"/>
  <c r="X99" i="71"/>
  <c r="S99" i="71"/>
  <c r="N99" i="71"/>
  <c r="I99" i="71"/>
  <c r="X100" i="71"/>
  <c r="S100" i="71"/>
  <c r="N100" i="71"/>
  <c r="I100" i="71"/>
  <c r="X101" i="71"/>
  <c r="S101" i="71"/>
  <c r="N101" i="71"/>
  <c r="I101" i="71"/>
  <c r="X102" i="71"/>
  <c r="S102" i="71"/>
  <c r="N102" i="71"/>
  <c r="I102" i="71"/>
  <c r="X103" i="71"/>
  <c r="S103" i="71"/>
  <c r="N103" i="71"/>
  <c r="I103" i="71"/>
  <c r="X104" i="71"/>
  <c r="S104" i="71"/>
  <c r="N104" i="71"/>
  <c r="I104" i="71"/>
  <c r="X105" i="71"/>
  <c r="S105" i="71"/>
  <c r="N105" i="71"/>
  <c r="I105" i="71"/>
  <c r="X106" i="71"/>
  <c r="S106" i="71"/>
  <c r="N106" i="71"/>
  <c r="I106" i="71"/>
  <c r="X107" i="71"/>
  <c r="S107" i="71"/>
  <c r="N107" i="71"/>
  <c r="I107" i="71"/>
  <c r="X108" i="71"/>
  <c r="S108" i="71"/>
  <c r="N108" i="71"/>
  <c r="I108" i="71"/>
  <c r="X109" i="71"/>
  <c r="S109" i="71"/>
  <c r="N109" i="71"/>
  <c r="I109" i="71"/>
  <c r="X110" i="71"/>
  <c r="S110" i="71"/>
  <c r="N110" i="71"/>
  <c r="I110" i="71"/>
  <c r="X111" i="71"/>
  <c r="S111" i="71"/>
  <c r="N111" i="71"/>
  <c r="I111" i="71"/>
  <c r="X112" i="71"/>
  <c r="S112" i="71"/>
  <c r="N112" i="71"/>
  <c r="I112" i="71"/>
  <c r="X113" i="71"/>
  <c r="S113" i="71"/>
  <c r="N113" i="71"/>
  <c r="I113" i="71"/>
  <c r="X114" i="71"/>
  <c r="S114" i="71"/>
  <c r="N114" i="71"/>
  <c r="I114" i="71"/>
  <c r="X115" i="71"/>
  <c r="S115" i="71"/>
  <c r="N115" i="71"/>
  <c r="I115" i="71"/>
  <c r="X116" i="71"/>
  <c r="S116" i="71"/>
  <c r="N116" i="71"/>
  <c r="I116" i="71"/>
  <c r="X117" i="71"/>
  <c r="S117" i="71"/>
  <c r="N117" i="71"/>
  <c r="I117" i="71"/>
  <c r="X118" i="71"/>
  <c r="S118" i="71"/>
  <c r="N118" i="71"/>
  <c r="I118" i="71"/>
  <c r="X119" i="71"/>
  <c r="S119" i="71"/>
  <c r="N119" i="71"/>
  <c r="I119" i="71"/>
  <c r="X120" i="71"/>
  <c r="S120" i="71"/>
  <c r="N120" i="71"/>
  <c r="I120" i="71"/>
  <c r="X121" i="71"/>
  <c r="S121" i="71"/>
  <c r="N121" i="71"/>
  <c r="I121" i="71"/>
  <c r="X122" i="71"/>
  <c r="S122" i="71"/>
  <c r="N122" i="71"/>
  <c r="I122" i="71"/>
  <c r="X123" i="71"/>
  <c r="S123" i="71"/>
  <c r="N123" i="71"/>
  <c r="I123" i="71"/>
  <c r="X125" i="71"/>
  <c r="S125" i="71"/>
  <c r="N125" i="71"/>
  <c r="Z125" i="71" s="1"/>
  <c r="I125" i="71"/>
  <c r="X126" i="71"/>
  <c r="S126" i="71"/>
  <c r="N126" i="71"/>
  <c r="I126" i="71"/>
  <c r="X46" i="72"/>
  <c r="S46" i="72"/>
  <c r="N46" i="72"/>
  <c r="I46" i="72"/>
  <c r="X47" i="72"/>
  <c r="S47" i="72"/>
  <c r="N47" i="72"/>
  <c r="I47" i="72"/>
  <c r="X48" i="72"/>
  <c r="I48" i="72"/>
  <c r="S48" i="72"/>
  <c r="N48" i="72"/>
  <c r="X49" i="72"/>
  <c r="S49" i="72"/>
  <c r="N49" i="72"/>
  <c r="I49" i="72"/>
  <c r="X50" i="72"/>
  <c r="I50" i="72"/>
  <c r="S50" i="72"/>
  <c r="N50" i="72"/>
  <c r="X51" i="72"/>
  <c r="S51" i="72"/>
  <c r="N51" i="72"/>
  <c r="I51" i="72"/>
  <c r="X52" i="72"/>
  <c r="S52" i="72"/>
  <c r="I52" i="72"/>
  <c r="N52" i="72"/>
  <c r="X53" i="72"/>
  <c r="S53" i="72"/>
  <c r="N53" i="72"/>
  <c r="I53" i="72"/>
  <c r="X54" i="72"/>
  <c r="S54" i="72"/>
  <c r="N54" i="72"/>
  <c r="I54" i="72"/>
  <c r="X55" i="72"/>
  <c r="S55" i="72"/>
  <c r="N55" i="72"/>
  <c r="I55" i="72"/>
  <c r="X56" i="72"/>
  <c r="I56" i="72"/>
  <c r="S56" i="72"/>
  <c r="N56" i="72"/>
  <c r="X57" i="72"/>
  <c r="I57" i="72"/>
  <c r="S57" i="72"/>
  <c r="N57" i="72"/>
  <c r="X58" i="72"/>
  <c r="S58" i="72"/>
  <c r="N58" i="72"/>
  <c r="I58" i="72"/>
  <c r="X59" i="72"/>
  <c r="S59" i="72"/>
  <c r="N59" i="72"/>
  <c r="I59" i="72"/>
  <c r="X60" i="72"/>
  <c r="S60" i="72"/>
  <c r="N60" i="72"/>
  <c r="I60" i="72"/>
  <c r="X61" i="72"/>
  <c r="I61" i="72"/>
  <c r="N61" i="72"/>
  <c r="S61" i="72"/>
  <c r="X62" i="72"/>
  <c r="S62" i="72"/>
  <c r="N62" i="72"/>
  <c r="I62" i="72"/>
  <c r="X63" i="72"/>
  <c r="S63" i="72"/>
  <c r="N63" i="72"/>
  <c r="I63" i="72"/>
  <c r="X64" i="72"/>
  <c r="S64" i="72"/>
  <c r="I64" i="72"/>
  <c r="N64" i="72"/>
  <c r="X65" i="72"/>
  <c r="S65" i="72"/>
  <c r="N65" i="72"/>
  <c r="I65" i="72"/>
  <c r="X66" i="72"/>
  <c r="I66" i="72"/>
  <c r="N66" i="72"/>
  <c r="S66" i="72"/>
  <c r="X67" i="72"/>
  <c r="S67" i="72"/>
  <c r="N67" i="72"/>
  <c r="I67" i="72"/>
  <c r="X68" i="72"/>
  <c r="I68" i="72"/>
  <c r="N68" i="72"/>
  <c r="S68" i="72"/>
  <c r="X69" i="72"/>
  <c r="S69" i="72"/>
  <c r="N69" i="72"/>
  <c r="I69" i="72"/>
  <c r="X70" i="72"/>
  <c r="S70" i="72"/>
  <c r="N70" i="72"/>
  <c r="I70" i="72"/>
  <c r="X71" i="72"/>
  <c r="S71" i="72"/>
  <c r="N71" i="72"/>
  <c r="I71" i="72"/>
  <c r="X72" i="72"/>
  <c r="S72" i="72"/>
  <c r="N72" i="72"/>
  <c r="I72" i="72"/>
  <c r="X73" i="72"/>
  <c r="I73" i="72"/>
  <c r="N73" i="72"/>
  <c r="S73" i="72"/>
  <c r="X74" i="72"/>
  <c r="S74" i="72"/>
  <c r="N74" i="72"/>
  <c r="I74" i="72"/>
  <c r="X75" i="72"/>
  <c r="S75" i="72"/>
  <c r="N75" i="72"/>
  <c r="I75" i="72"/>
  <c r="X76" i="72"/>
  <c r="S76" i="72"/>
  <c r="I76" i="72"/>
  <c r="N76" i="72"/>
  <c r="X77" i="72"/>
  <c r="S77" i="72"/>
  <c r="N77" i="72"/>
  <c r="I77" i="72"/>
  <c r="X78" i="72"/>
  <c r="S78" i="72"/>
  <c r="N78" i="72"/>
  <c r="I78" i="72"/>
  <c r="X79" i="72"/>
  <c r="I79" i="72"/>
  <c r="N79" i="72"/>
  <c r="S79" i="72"/>
  <c r="X80" i="72"/>
  <c r="S80" i="72"/>
  <c r="N80" i="72"/>
  <c r="I80" i="72"/>
  <c r="X81" i="72"/>
  <c r="I81" i="72"/>
  <c r="N81" i="72"/>
  <c r="S81" i="72"/>
  <c r="X82" i="72"/>
  <c r="S82" i="72"/>
  <c r="N82" i="72"/>
  <c r="I82" i="72"/>
  <c r="X83" i="72"/>
  <c r="S83" i="72"/>
  <c r="N83" i="72"/>
  <c r="I83" i="72"/>
  <c r="X84" i="72"/>
  <c r="S84" i="72"/>
  <c r="I84" i="72"/>
  <c r="N84" i="72"/>
  <c r="X85" i="72"/>
  <c r="S85" i="72"/>
  <c r="N85" i="72"/>
  <c r="I85" i="72"/>
  <c r="X86" i="72"/>
  <c r="S86" i="72"/>
  <c r="N86" i="72"/>
  <c r="I86" i="72"/>
  <c r="X87" i="72"/>
  <c r="S87" i="72"/>
  <c r="N87" i="72"/>
  <c r="I87" i="72"/>
  <c r="X88" i="72"/>
  <c r="S88" i="72"/>
  <c r="N88" i="72"/>
  <c r="I88" i="72"/>
  <c r="X89" i="72"/>
  <c r="S89" i="72"/>
  <c r="N89" i="72"/>
  <c r="I89" i="72"/>
  <c r="X90" i="72"/>
  <c r="I90" i="72"/>
  <c r="N90" i="72"/>
  <c r="S90" i="72"/>
  <c r="X91" i="72"/>
  <c r="S91" i="72"/>
  <c r="N91" i="72"/>
  <c r="I91" i="72"/>
  <c r="X92" i="72"/>
  <c r="I92" i="72"/>
  <c r="N92" i="72"/>
  <c r="Z92" i="72" s="1"/>
  <c r="S92" i="72"/>
  <c r="X93" i="72"/>
  <c r="S93" i="72"/>
  <c r="N93" i="72"/>
  <c r="I93" i="72"/>
  <c r="X94" i="72"/>
  <c r="S94" i="72"/>
  <c r="N94" i="72"/>
  <c r="I94" i="72"/>
  <c r="X95" i="72"/>
  <c r="N95" i="72"/>
  <c r="S95" i="72"/>
  <c r="I95" i="72"/>
  <c r="X96" i="72"/>
  <c r="S96" i="72"/>
  <c r="N96" i="72"/>
  <c r="I96" i="72"/>
  <c r="X97" i="72"/>
  <c r="S97" i="72"/>
  <c r="N97" i="72"/>
  <c r="I97" i="72"/>
  <c r="X98" i="72"/>
  <c r="S98" i="72"/>
  <c r="N98" i="72"/>
  <c r="I98" i="72"/>
  <c r="X99" i="72"/>
  <c r="S99" i="72"/>
  <c r="N99" i="72"/>
  <c r="I99" i="72"/>
  <c r="X100" i="72"/>
  <c r="S100" i="72"/>
  <c r="N100" i="72"/>
  <c r="I100" i="72"/>
  <c r="X101" i="72"/>
  <c r="S101" i="72"/>
  <c r="N101" i="72"/>
  <c r="I101" i="72"/>
  <c r="X102" i="72"/>
  <c r="S102" i="72"/>
  <c r="N102" i="72"/>
  <c r="I102" i="72"/>
  <c r="X103" i="72"/>
  <c r="S103" i="72"/>
  <c r="N103" i="72"/>
  <c r="I103" i="72"/>
  <c r="X104" i="72"/>
  <c r="S104" i="72"/>
  <c r="N104" i="72"/>
  <c r="I104" i="72"/>
  <c r="X105" i="72"/>
  <c r="S105" i="72"/>
  <c r="N105" i="72"/>
  <c r="I105" i="72"/>
  <c r="X106" i="72"/>
  <c r="S106" i="72"/>
  <c r="N106" i="72"/>
  <c r="I106" i="72"/>
  <c r="X107" i="72"/>
  <c r="S107" i="72"/>
  <c r="N107" i="72"/>
  <c r="I107" i="72"/>
  <c r="X108" i="72"/>
  <c r="S108" i="72"/>
  <c r="N108" i="72"/>
  <c r="I108" i="72"/>
  <c r="X109" i="72"/>
  <c r="S109" i="72"/>
  <c r="N109" i="72"/>
  <c r="I109" i="72"/>
  <c r="X110" i="72"/>
  <c r="S110" i="72"/>
  <c r="N110" i="72"/>
  <c r="I110" i="72"/>
  <c r="X111" i="72"/>
  <c r="S111" i="72"/>
  <c r="N111" i="72"/>
  <c r="I111" i="72"/>
  <c r="X112" i="72"/>
  <c r="S112" i="72"/>
  <c r="N112" i="72"/>
  <c r="Z112" i="72" s="1"/>
  <c r="I112" i="72"/>
  <c r="X113" i="72"/>
  <c r="S113" i="72"/>
  <c r="N113" i="72"/>
  <c r="Z113" i="72" s="1"/>
  <c r="I113" i="72"/>
  <c r="X114" i="72"/>
  <c r="S114" i="72"/>
  <c r="N114" i="72"/>
  <c r="I114" i="72"/>
  <c r="X115" i="72"/>
  <c r="S115" i="72"/>
  <c r="N115" i="72"/>
  <c r="I115" i="72"/>
  <c r="X116" i="72"/>
  <c r="S116" i="72"/>
  <c r="N116" i="72"/>
  <c r="I116" i="72"/>
  <c r="X117" i="72"/>
  <c r="S117" i="72"/>
  <c r="N117" i="72"/>
  <c r="Z117" i="72" s="1"/>
  <c r="I117" i="72"/>
  <c r="X118" i="72"/>
  <c r="Z118" i="72" s="1"/>
  <c r="S118" i="72"/>
  <c r="N118" i="72"/>
  <c r="I118" i="72"/>
  <c r="X119" i="72"/>
  <c r="S119" i="72"/>
  <c r="N119" i="72"/>
  <c r="I119" i="72"/>
  <c r="X120" i="72"/>
  <c r="S120" i="72"/>
  <c r="N120" i="72"/>
  <c r="I120" i="72"/>
  <c r="X121" i="72"/>
  <c r="S121" i="72"/>
  <c r="N121" i="72"/>
  <c r="I121" i="72"/>
  <c r="X122" i="72"/>
  <c r="S122" i="72"/>
  <c r="N122" i="72"/>
  <c r="I122" i="72"/>
  <c r="X123" i="72"/>
  <c r="S123" i="72"/>
  <c r="N123" i="72"/>
  <c r="I123" i="72"/>
  <c r="X124" i="72"/>
  <c r="S124" i="72"/>
  <c r="N124" i="72"/>
  <c r="I124" i="72"/>
  <c r="X126" i="72"/>
  <c r="S126" i="72"/>
  <c r="N126" i="72"/>
  <c r="I126" i="72"/>
  <c r="X47" i="73"/>
  <c r="S47" i="73"/>
  <c r="N47" i="73"/>
  <c r="I47" i="73"/>
  <c r="X48" i="73"/>
  <c r="S48" i="73"/>
  <c r="N48" i="73"/>
  <c r="I48" i="73"/>
  <c r="X49" i="73"/>
  <c r="S49" i="73"/>
  <c r="N49" i="73"/>
  <c r="I49" i="73"/>
  <c r="X50" i="73"/>
  <c r="S50" i="73"/>
  <c r="N50" i="73"/>
  <c r="I50" i="73"/>
  <c r="X51" i="73"/>
  <c r="S51" i="73"/>
  <c r="N51" i="73"/>
  <c r="I51" i="73"/>
  <c r="X52" i="73"/>
  <c r="S52" i="73"/>
  <c r="N52" i="73"/>
  <c r="I52" i="73"/>
  <c r="X53" i="73"/>
  <c r="S53" i="73"/>
  <c r="N53" i="73"/>
  <c r="I53" i="73"/>
  <c r="X54" i="73"/>
  <c r="S54" i="73"/>
  <c r="N54" i="73"/>
  <c r="I54" i="73"/>
  <c r="X55" i="73"/>
  <c r="S55" i="73"/>
  <c r="N55" i="73"/>
  <c r="I55" i="73"/>
  <c r="X56" i="73"/>
  <c r="S56" i="73"/>
  <c r="N56" i="73"/>
  <c r="I56" i="73"/>
  <c r="X57" i="73"/>
  <c r="S57" i="73"/>
  <c r="N57" i="73"/>
  <c r="I57" i="73"/>
  <c r="X58" i="73"/>
  <c r="S58" i="73"/>
  <c r="N58" i="73"/>
  <c r="I58" i="73"/>
  <c r="X59" i="73"/>
  <c r="S59" i="73"/>
  <c r="N59" i="73"/>
  <c r="I59" i="73"/>
  <c r="X60" i="73"/>
  <c r="S60" i="73"/>
  <c r="N60" i="73"/>
  <c r="I60" i="73"/>
  <c r="X61" i="73"/>
  <c r="S61" i="73"/>
  <c r="N61" i="73"/>
  <c r="I61" i="73"/>
  <c r="X62" i="73"/>
  <c r="S62" i="73"/>
  <c r="N62" i="73"/>
  <c r="I62" i="73"/>
  <c r="X63" i="73"/>
  <c r="S63" i="73"/>
  <c r="N63" i="73"/>
  <c r="I63" i="73"/>
  <c r="X64" i="73"/>
  <c r="S64" i="73"/>
  <c r="N64" i="73"/>
  <c r="I64" i="73"/>
  <c r="X65" i="73"/>
  <c r="S65" i="73"/>
  <c r="N65" i="73"/>
  <c r="I65" i="73"/>
  <c r="X66" i="73"/>
  <c r="S66" i="73"/>
  <c r="N66" i="73"/>
  <c r="I66" i="73"/>
  <c r="X67" i="73"/>
  <c r="S67" i="73"/>
  <c r="N67" i="73"/>
  <c r="I67" i="73"/>
  <c r="X68" i="73"/>
  <c r="S68" i="73"/>
  <c r="N68" i="73"/>
  <c r="I68" i="73"/>
  <c r="X69" i="73"/>
  <c r="S69" i="73"/>
  <c r="N69" i="73"/>
  <c r="I69" i="73"/>
  <c r="X70" i="73"/>
  <c r="S70" i="73"/>
  <c r="N70" i="73"/>
  <c r="I70" i="73"/>
  <c r="X71" i="73"/>
  <c r="S71" i="73"/>
  <c r="N71" i="73"/>
  <c r="I71" i="73"/>
  <c r="X72" i="73"/>
  <c r="S72" i="73"/>
  <c r="N72" i="73"/>
  <c r="I72" i="73"/>
  <c r="X73" i="73"/>
  <c r="S73" i="73"/>
  <c r="N73" i="73"/>
  <c r="I73" i="73"/>
  <c r="X74" i="73"/>
  <c r="S74" i="73"/>
  <c r="N74" i="73"/>
  <c r="I74" i="73"/>
  <c r="X75" i="73"/>
  <c r="S75" i="73"/>
  <c r="N75" i="73"/>
  <c r="I75" i="73"/>
  <c r="X76" i="73"/>
  <c r="S76" i="73"/>
  <c r="N76" i="73"/>
  <c r="I76" i="73"/>
  <c r="X77" i="73"/>
  <c r="S77" i="73"/>
  <c r="N77" i="73"/>
  <c r="I77" i="73"/>
  <c r="X78" i="73"/>
  <c r="S78" i="73"/>
  <c r="N78" i="73"/>
  <c r="I78" i="73"/>
  <c r="X79" i="73"/>
  <c r="S79" i="73"/>
  <c r="N79" i="73"/>
  <c r="I79" i="73"/>
  <c r="X80" i="73"/>
  <c r="S80" i="73"/>
  <c r="N80" i="73"/>
  <c r="I80" i="73"/>
  <c r="X81" i="73"/>
  <c r="S81" i="73"/>
  <c r="N81" i="73"/>
  <c r="I81" i="73"/>
  <c r="X82" i="73"/>
  <c r="S82" i="73"/>
  <c r="N82" i="73"/>
  <c r="I82" i="73"/>
  <c r="X83" i="73"/>
  <c r="S83" i="73"/>
  <c r="N83" i="73"/>
  <c r="I83" i="73"/>
  <c r="X84" i="73"/>
  <c r="S84" i="73"/>
  <c r="N84" i="73"/>
  <c r="I84" i="73"/>
  <c r="X85" i="73"/>
  <c r="S85" i="73"/>
  <c r="N85" i="73"/>
  <c r="I85" i="73"/>
  <c r="X86" i="73"/>
  <c r="S86" i="73"/>
  <c r="N86" i="73"/>
  <c r="I86" i="73"/>
  <c r="X87" i="73"/>
  <c r="S87" i="73"/>
  <c r="N87" i="73"/>
  <c r="I87" i="73"/>
  <c r="X88" i="73"/>
  <c r="S88" i="73"/>
  <c r="N88" i="73"/>
  <c r="I88" i="73"/>
  <c r="X89" i="73"/>
  <c r="S89" i="73"/>
  <c r="N89" i="73"/>
  <c r="I89" i="73"/>
  <c r="X90" i="73"/>
  <c r="S90" i="73"/>
  <c r="N90" i="73"/>
  <c r="I90" i="73"/>
  <c r="X91" i="73"/>
  <c r="S91" i="73"/>
  <c r="N91" i="73"/>
  <c r="I91" i="73"/>
  <c r="X92" i="73"/>
  <c r="S92" i="73"/>
  <c r="N92" i="73"/>
  <c r="I92" i="73"/>
  <c r="X93" i="73"/>
  <c r="S93" i="73"/>
  <c r="N93" i="73"/>
  <c r="I93" i="73"/>
  <c r="X94" i="73"/>
  <c r="S94" i="73"/>
  <c r="N94" i="73"/>
  <c r="I94" i="73"/>
  <c r="X95" i="73"/>
  <c r="S95" i="73"/>
  <c r="N95" i="73"/>
  <c r="I95" i="73"/>
  <c r="X96" i="73"/>
  <c r="S96" i="73"/>
  <c r="N96" i="73"/>
  <c r="I96" i="73"/>
  <c r="X97" i="73"/>
  <c r="S97" i="73"/>
  <c r="N97" i="73"/>
  <c r="I97" i="73"/>
  <c r="X98" i="73"/>
  <c r="S98" i="73"/>
  <c r="N98" i="73"/>
  <c r="I98" i="73"/>
  <c r="X99" i="73"/>
  <c r="S99" i="73"/>
  <c r="N99" i="73"/>
  <c r="I99" i="73"/>
  <c r="X100" i="73"/>
  <c r="S100" i="73"/>
  <c r="N100" i="73"/>
  <c r="I100" i="73"/>
  <c r="X101" i="73"/>
  <c r="S101" i="73"/>
  <c r="N101" i="73"/>
  <c r="I101" i="73"/>
  <c r="X102" i="73"/>
  <c r="S102" i="73"/>
  <c r="N102" i="73"/>
  <c r="I102" i="73"/>
  <c r="X103" i="73"/>
  <c r="S103" i="73"/>
  <c r="N103" i="73"/>
  <c r="I103" i="73"/>
  <c r="X104" i="73"/>
  <c r="S104" i="73"/>
  <c r="N104" i="73"/>
  <c r="I104" i="73"/>
  <c r="X105" i="73"/>
  <c r="S105" i="73"/>
  <c r="N105" i="73"/>
  <c r="I105" i="73"/>
  <c r="X106" i="73"/>
  <c r="S106" i="73"/>
  <c r="N106" i="73"/>
  <c r="I106" i="73"/>
  <c r="X107" i="73"/>
  <c r="S107" i="73"/>
  <c r="N107" i="73"/>
  <c r="I107" i="73"/>
  <c r="X108" i="73"/>
  <c r="S108" i="73"/>
  <c r="N108" i="73"/>
  <c r="I108" i="73"/>
  <c r="X109" i="73"/>
  <c r="S109" i="73"/>
  <c r="N109" i="73"/>
  <c r="I109" i="73"/>
  <c r="X110" i="73"/>
  <c r="S110" i="73"/>
  <c r="N110" i="73"/>
  <c r="I110" i="73"/>
  <c r="X111" i="73"/>
  <c r="S111" i="73"/>
  <c r="N111" i="73"/>
  <c r="I111" i="73"/>
  <c r="X112" i="73"/>
  <c r="S112" i="73"/>
  <c r="N112" i="73"/>
  <c r="I112" i="73"/>
  <c r="X113" i="73"/>
  <c r="S113" i="73"/>
  <c r="N113" i="73"/>
  <c r="I113" i="73"/>
  <c r="X114" i="73"/>
  <c r="S114" i="73"/>
  <c r="N114" i="73"/>
  <c r="I114" i="73"/>
  <c r="X115" i="73"/>
  <c r="S115" i="73"/>
  <c r="N115" i="73"/>
  <c r="I115" i="73"/>
  <c r="X116" i="73"/>
  <c r="S116" i="73"/>
  <c r="N116" i="73"/>
  <c r="I116" i="73"/>
  <c r="X117" i="73"/>
  <c r="S117" i="73"/>
  <c r="N117" i="73"/>
  <c r="I117" i="73"/>
  <c r="X118" i="73"/>
  <c r="S118" i="73"/>
  <c r="N118" i="73"/>
  <c r="I118" i="73"/>
  <c r="X119" i="73"/>
  <c r="S119" i="73"/>
  <c r="N119" i="73"/>
  <c r="I119" i="73"/>
  <c r="X120" i="73"/>
  <c r="S120" i="73"/>
  <c r="N120" i="73"/>
  <c r="I120" i="73"/>
  <c r="X121" i="73"/>
  <c r="S121" i="73"/>
  <c r="N121" i="73"/>
  <c r="I121" i="73"/>
  <c r="X122" i="73"/>
  <c r="S122" i="73"/>
  <c r="N122" i="73"/>
  <c r="I122" i="73"/>
  <c r="X123" i="73"/>
  <c r="S123" i="73"/>
  <c r="N123" i="73"/>
  <c r="I123" i="73"/>
  <c r="X124" i="73"/>
  <c r="S124" i="73"/>
  <c r="N124" i="73"/>
  <c r="I124" i="73"/>
  <c r="X125" i="73"/>
  <c r="S125" i="73"/>
  <c r="N125" i="73"/>
  <c r="I125" i="73"/>
  <c r="X126" i="73"/>
  <c r="S126" i="73"/>
  <c r="N126" i="73"/>
  <c r="I126" i="73"/>
  <c r="X46" i="148"/>
  <c r="S46" i="148"/>
  <c r="N46" i="148"/>
  <c r="I46" i="148"/>
  <c r="X47" i="148"/>
  <c r="S47" i="148"/>
  <c r="N47" i="148"/>
  <c r="I47" i="148"/>
  <c r="X48" i="148"/>
  <c r="S48" i="148"/>
  <c r="N48" i="148"/>
  <c r="I48" i="148"/>
  <c r="X49" i="148"/>
  <c r="S49" i="148"/>
  <c r="N49" i="148"/>
  <c r="I49" i="148"/>
  <c r="X50" i="148"/>
  <c r="S50" i="148"/>
  <c r="Z50" i="148" s="1"/>
  <c r="N50" i="148"/>
  <c r="I50" i="148"/>
  <c r="X51" i="148"/>
  <c r="S51" i="148"/>
  <c r="N51" i="148"/>
  <c r="I51" i="148"/>
  <c r="X52" i="148"/>
  <c r="S52" i="148"/>
  <c r="N52" i="148"/>
  <c r="I52" i="148"/>
  <c r="X53" i="148"/>
  <c r="S53" i="148"/>
  <c r="N53" i="148"/>
  <c r="I53" i="148"/>
  <c r="X54" i="148"/>
  <c r="S54" i="148"/>
  <c r="N54" i="148"/>
  <c r="I54" i="148"/>
  <c r="X55" i="148"/>
  <c r="S55" i="148"/>
  <c r="N55" i="148"/>
  <c r="I55" i="148"/>
  <c r="X56" i="148"/>
  <c r="Z56" i="148" s="1"/>
  <c r="S56" i="148"/>
  <c r="N56" i="148"/>
  <c r="I56" i="148"/>
  <c r="X57" i="148"/>
  <c r="Z57" i="148" s="1"/>
  <c r="S57" i="148"/>
  <c r="N57" i="148"/>
  <c r="I57" i="148"/>
  <c r="X58" i="148"/>
  <c r="S58" i="148"/>
  <c r="N58" i="148"/>
  <c r="I58" i="148"/>
  <c r="X59" i="148"/>
  <c r="S59" i="148"/>
  <c r="N59" i="148"/>
  <c r="I59" i="148"/>
  <c r="X60" i="148"/>
  <c r="Z60" i="148" s="1"/>
  <c r="S60" i="148"/>
  <c r="N60" i="148"/>
  <c r="I60" i="148"/>
  <c r="X61" i="148"/>
  <c r="S61" i="148"/>
  <c r="N61" i="148"/>
  <c r="I61" i="148"/>
  <c r="X62" i="148"/>
  <c r="S62" i="148"/>
  <c r="N62" i="148"/>
  <c r="I62" i="148"/>
  <c r="X63" i="148"/>
  <c r="Z63" i="148" s="1"/>
  <c r="S63" i="148"/>
  <c r="N63" i="148"/>
  <c r="I63" i="148"/>
  <c r="X64" i="148"/>
  <c r="S64" i="148"/>
  <c r="N64" i="148"/>
  <c r="I64" i="148"/>
  <c r="X65" i="148"/>
  <c r="S65" i="148"/>
  <c r="N65" i="148"/>
  <c r="I65" i="148"/>
  <c r="X66" i="148"/>
  <c r="Z66" i="148" s="1"/>
  <c r="S66" i="148"/>
  <c r="N66" i="148"/>
  <c r="I66" i="148"/>
  <c r="X67" i="148"/>
  <c r="S67" i="148"/>
  <c r="N67" i="148"/>
  <c r="I67" i="148"/>
  <c r="X68" i="148"/>
  <c r="Z68" i="148" s="1"/>
  <c r="S68" i="148"/>
  <c r="N68" i="148"/>
  <c r="I68" i="148"/>
  <c r="X69" i="148"/>
  <c r="Z69" i="148" s="1"/>
  <c r="S69" i="148"/>
  <c r="N69" i="148"/>
  <c r="I69" i="148"/>
  <c r="X70" i="148"/>
  <c r="S70" i="148"/>
  <c r="N70" i="148"/>
  <c r="I70" i="148"/>
  <c r="X71" i="148"/>
  <c r="S71" i="148"/>
  <c r="N71" i="148"/>
  <c r="I71" i="148"/>
  <c r="X72" i="148"/>
  <c r="S72" i="148"/>
  <c r="N72" i="148"/>
  <c r="I72" i="148"/>
  <c r="X73" i="148"/>
  <c r="S73" i="148"/>
  <c r="N73" i="148"/>
  <c r="I73" i="148"/>
  <c r="X74" i="148"/>
  <c r="S74" i="148"/>
  <c r="N74" i="148"/>
  <c r="I74" i="148"/>
  <c r="X75" i="148"/>
  <c r="S75" i="148"/>
  <c r="N75" i="148"/>
  <c r="I75" i="148"/>
  <c r="X76" i="148"/>
  <c r="S76" i="148"/>
  <c r="N76" i="148"/>
  <c r="I76" i="148"/>
  <c r="X77" i="148"/>
  <c r="S77" i="148"/>
  <c r="N77" i="148"/>
  <c r="I77" i="148"/>
  <c r="X78" i="148"/>
  <c r="S78" i="148"/>
  <c r="N78" i="148"/>
  <c r="I78" i="148"/>
  <c r="X79" i="148"/>
  <c r="S79" i="148"/>
  <c r="N79" i="148"/>
  <c r="I79" i="148"/>
  <c r="X80" i="148"/>
  <c r="S80" i="148"/>
  <c r="N80" i="148"/>
  <c r="I80" i="148"/>
  <c r="X81" i="148"/>
  <c r="S81" i="148"/>
  <c r="N81" i="148"/>
  <c r="I81" i="148"/>
  <c r="X82" i="148"/>
  <c r="S82" i="148"/>
  <c r="N82" i="148"/>
  <c r="I82" i="148"/>
  <c r="X83" i="148"/>
  <c r="S83" i="148"/>
  <c r="N83" i="148"/>
  <c r="I83" i="148"/>
  <c r="X84" i="148"/>
  <c r="S84" i="148"/>
  <c r="N84" i="148"/>
  <c r="I84" i="148"/>
  <c r="X85" i="148"/>
  <c r="S85" i="148"/>
  <c r="N85" i="148"/>
  <c r="I85" i="148"/>
  <c r="X86" i="148"/>
  <c r="S86" i="148"/>
  <c r="N86" i="148"/>
  <c r="I86" i="148"/>
  <c r="X87" i="148"/>
  <c r="S87" i="148"/>
  <c r="N87" i="148"/>
  <c r="I87" i="148"/>
  <c r="X88" i="148"/>
  <c r="S88" i="148"/>
  <c r="N88" i="148"/>
  <c r="I88" i="148"/>
  <c r="X89" i="148"/>
  <c r="S89" i="148"/>
  <c r="N89" i="148"/>
  <c r="I89" i="148"/>
  <c r="Z89" i="148" s="1"/>
  <c r="X90" i="148"/>
  <c r="Z90" i="148" s="1"/>
  <c r="S90" i="148"/>
  <c r="N90" i="148"/>
  <c r="I90" i="148"/>
  <c r="X91" i="148"/>
  <c r="S91" i="148"/>
  <c r="N91" i="148"/>
  <c r="I91" i="148"/>
  <c r="X92" i="148"/>
  <c r="S92" i="148"/>
  <c r="N92" i="148"/>
  <c r="I92" i="148"/>
  <c r="X93" i="148"/>
  <c r="S93" i="148"/>
  <c r="N93" i="148"/>
  <c r="I93" i="148"/>
  <c r="X94" i="148"/>
  <c r="Z94" i="148" s="1"/>
  <c r="S94" i="148"/>
  <c r="N94" i="148"/>
  <c r="I94" i="148"/>
  <c r="X95" i="148"/>
  <c r="S95" i="148"/>
  <c r="N95" i="148"/>
  <c r="I95" i="148"/>
  <c r="X96" i="148"/>
  <c r="S96" i="148"/>
  <c r="N96" i="148"/>
  <c r="I96" i="148"/>
  <c r="X97" i="148"/>
  <c r="S97" i="148"/>
  <c r="N97" i="148"/>
  <c r="I97" i="148"/>
  <c r="X98" i="148"/>
  <c r="S98" i="148"/>
  <c r="N98" i="148"/>
  <c r="I98" i="148"/>
  <c r="X99" i="148"/>
  <c r="Z99" i="148" s="1"/>
  <c r="S99" i="148"/>
  <c r="N99" i="148"/>
  <c r="I99" i="148"/>
  <c r="X100" i="148"/>
  <c r="S100" i="148"/>
  <c r="N100" i="148"/>
  <c r="I100" i="148"/>
  <c r="X101" i="148"/>
  <c r="S101" i="148"/>
  <c r="N101" i="148"/>
  <c r="I101" i="148"/>
  <c r="X102" i="148"/>
  <c r="S102" i="148"/>
  <c r="N102" i="148"/>
  <c r="I102" i="148"/>
  <c r="X103" i="148"/>
  <c r="S103" i="148"/>
  <c r="N103" i="148"/>
  <c r="I103" i="148"/>
  <c r="X104" i="148"/>
  <c r="S104" i="148"/>
  <c r="N104" i="148"/>
  <c r="I104" i="148"/>
  <c r="X105" i="148"/>
  <c r="S105" i="148"/>
  <c r="N105" i="148"/>
  <c r="I105" i="148"/>
  <c r="X106" i="148"/>
  <c r="S106" i="148"/>
  <c r="N106" i="148"/>
  <c r="I106" i="148"/>
  <c r="X107" i="148"/>
  <c r="S107" i="148"/>
  <c r="N107" i="148"/>
  <c r="I107" i="148"/>
  <c r="X108" i="148"/>
  <c r="Z108" i="148" s="1"/>
  <c r="S108" i="148"/>
  <c r="N108" i="148"/>
  <c r="I108" i="148"/>
  <c r="X109" i="148"/>
  <c r="S109" i="148"/>
  <c r="N109" i="148"/>
  <c r="I109" i="148"/>
  <c r="X110" i="148"/>
  <c r="S110" i="148"/>
  <c r="N110" i="148"/>
  <c r="I110" i="148"/>
  <c r="X111" i="148"/>
  <c r="S111" i="148"/>
  <c r="N111" i="148"/>
  <c r="I111" i="148"/>
  <c r="X112" i="148"/>
  <c r="Z112" i="148" s="1"/>
  <c r="S112" i="148"/>
  <c r="N112" i="148"/>
  <c r="I112" i="148"/>
  <c r="X113" i="148"/>
  <c r="S113" i="148"/>
  <c r="N113" i="148"/>
  <c r="I113" i="148"/>
  <c r="X114" i="148"/>
  <c r="S114" i="148"/>
  <c r="N114" i="148"/>
  <c r="I114" i="148"/>
  <c r="X115" i="148"/>
  <c r="S115" i="148"/>
  <c r="N115" i="148"/>
  <c r="I115" i="148"/>
  <c r="X116" i="148"/>
  <c r="S116" i="148"/>
  <c r="N116" i="148"/>
  <c r="I116" i="148"/>
  <c r="X117" i="148"/>
  <c r="S117" i="148"/>
  <c r="N117" i="148"/>
  <c r="I117" i="148"/>
  <c r="X118" i="148"/>
  <c r="S118" i="148"/>
  <c r="N118" i="148"/>
  <c r="I118" i="148"/>
  <c r="X119" i="148"/>
  <c r="S119" i="148"/>
  <c r="N119" i="148"/>
  <c r="I119" i="148"/>
  <c r="X120" i="148"/>
  <c r="S120" i="148"/>
  <c r="N120" i="148"/>
  <c r="I120" i="148"/>
  <c r="X121" i="148"/>
  <c r="S121" i="148"/>
  <c r="N121" i="148"/>
  <c r="I121" i="148"/>
  <c r="X122" i="148"/>
  <c r="S122" i="148"/>
  <c r="N122" i="148"/>
  <c r="I122" i="148"/>
  <c r="X123" i="148"/>
  <c r="S123" i="148"/>
  <c r="N123" i="148"/>
  <c r="I123" i="148"/>
  <c r="X125" i="148"/>
  <c r="S125" i="148"/>
  <c r="N125" i="148"/>
  <c r="I125" i="148"/>
  <c r="X126" i="148"/>
  <c r="S126" i="148"/>
  <c r="N126" i="148"/>
  <c r="I126" i="148"/>
  <c r="X46" i="75"/>
  <c r="S46" i="75"/>
  <c r="N46" i="75"/>
  <c r="I46" i="75"/>
  <c r="X47" i="75"/>
  <c r="S47" i="75"/>
  <c r="N47" i="75"/>
  <c r="I47" i="75"/>
  <c r="X48" i="75"/>
  <c r="S48" i="75"/>
  <c r="N48" i="75"/>
  <c r="I48" i="75"/>
  <c r="X49" i="75"/>
  <c r="S49" i="75"/>
  <c r="N49" i="75"/>
  <c r="I49" i="75"/>
  <c r="X50" i="75"/>
  <c r="S50" i="75"/>
  <c r="N50" i="75"/>
  <c r="I50" i="75"/>
  <c r="X51" i="75"/>
  <c r="S51" i="75"/>
  <c r="N51" i="75"/>
  <c r="I51" i="75"/>
  <c r="X52" i="75"/>
  <c r="S52" i="75"/>
  <c r="N52" i="75"/>
  <c r="I52" i="75"/>
  <c r="X53" i="75"/>
  <c r="S53" i="75"/>
  <c r="N53" i="75"/>
  <c r="I53" i="75"/>
  <c r="X54" i="75"/>
  <c r="S54" i="75"/>
  <c r="N54" i="75"/>
  <c r="I54" i="75"/>
  <c r="X55" i="75"/>
  <c r="S55" i="75"/>
  <c r="N55" i="75"/>
  <c r="I55" i="75"/>
  <c r="X56" i="75"/>
  <c r="S56" i="75"/>
  <c r="N56" i="75"/>
  <c r="I56" i="75"/>
  <c r="X57" i="75"/>
  <c r="S57" i="75"/>
  <c r="N57" i="75"/>
  <c r="I57" i="75"/>
  <c r="X58" i="75"/>
  <c r="S58" i="75"/>
  <c r="N58" i="75"/>
  <c r="I58" i="75"/>
  <c r="X59" i="75"/>
  <c r="S59" i="75"/>
  <c r="N59" i="75"/>
  <c r="I59" i="75"/>
  <c r="X60" i="75"/>
  <c r="I60" i="75"/>
  <c r="N60" i="75"/>
  <c r="S60" i="75"/>
  <c r="X61" i="75"/>
  <c r="S61" i="75"/>
  <c r="N61" i="75"/>
  <c r="I61" i="75"/>
  <c r="X62" i="75"/>
  <c r="S62" i="75"/>
  <c r="N62" i="75"/>
  <c r="I62" i="75"/>
  <c r="X63" i="75"/>
  <c r="S63" i="75"/>
  <c r="N63" i="75"/>
  <c r="I63" i="75"/>
  <c r="X64" i="75"/>
  <c r="S64" i="75"/>
  <c r="N64" i="75"/>
  <c r="I64" i="75"/>
  <c r="X65" i="75"/>
  <c r="S65" i="75"/>
  <c r="N65" i="75"/>
  <c r="I65" i="75"/>
  <c r="X66" i="75"/>
  <c r="S66" i="75"/>
  <c r="N66" i="75"/>
  <c r="I66" i="75"/>
  <c r="X67" i="75"/>
  <c r="S67" i="75"/>
  <c r="N67" i="75"/>
  <c r="I67" i="75"/>
  <c r="X68" i="75"/>
  <c r="S68" i="75"/>
  <c r="N68" i="75"/>
  <c r="I68" i="75"/>
  <c r="X69" i="75"/>
  <c r="S69" i="75"/>
  <c r="N69" i="75"/>
  <c r="I69" i="75"/>
  <c r="X70" i="75"/>
  <c r="S70" i="75"/>
  <c r="N70" i="75"/>
  <c r="I70" i="75"/>
  <c r="X71" i="75"/>
  <c r="I71" i="75"/>
  <c r="S71" i="75"/>
  <c r="N71" i="75"/>
  <c r="X72" i="75"/>
  <c r="S72" i="75"/>
  <c r="N72" i="75"/>
  <c r="I72" i="75"/>
  <c r="X73" i="75"/>
  <c r="S73" i="75"/>
  <c r="N73" i="75"/>
  <c r="I73" i="75"/>
  <c r="X74" i="75"/>
  <c r="S74" i="75"/>
  <c r="N74" i="75"/>
  <c r="I74" i="75"/>
  <c r="X75" i="75"/>
  <c r="S75" i="75"/>
  <c r="N75" i="75"/>
  <c r="I75" i="75"/>
  <c r="X76" i="75"/>
  <c r="S76" i="75"/>
  <c r="N76" i="75"/>
  <c r="I76" i="75"/>
  <c r="X77" i="75"/>
  <c r="S77" i="75"/>
  <c r="N77" i="75"/>
  <c r="I77" i="75"/>
  <c r="X78" i="75"/>
  <c r="S78" i="75"/>
  <c r="N78" i="75"/>
  <c r="I78" i="75"/>
  <c r="X79" i="75"/>
  <c r="S79" i="75"/>
  <c r="N79" i="75"/>
  <c r="I79" i="75"/>
  <c r="X80" i="75"/>
  <c r="S80" i="75"/>
  <c r="N80" i="75"/>
  <c r="I80" i="75"/>
  <c r="X81" i="75"/>
  <c r="S81" i="75"/>
  <c r="N81" i="75"/>
  <c r="I81" i="75"/>
  <c r="X82" i="75"/>
  <c r="S82" i="75"/>
  <c r="N82" i="75"/>
  <c r="I82" i="75"/>
  <c r="X83" i="75"/>
  <c r="S83" i="75"/>
  <c r="N83" i="75"/>
  <c r="I83" i="75"/>
  <c r="X84" i="75"/>
  <c r="S84" i="75"/>
  <c r="N84" i="75"/>
  <c r="I84" i="75"/>
  <c r="X85" i="75"/>
  <c r="S85" i="75"/>
  <c r="N85" i="75"/>
  <c r="I85" i="75"/>
  <c r="X86" i="75"/>
  <c r="S86" i="75"/>
  <c r="N86" i="75"/>
  <c r="I86" i="75"/>
  <c r="X87" i="75"/>
  <c r="S87" i="75"/>
  <c r="N87" i="75"/>
  <c r="I87" i="75"/>
  <c r="X88" i="75"/>
  <c r="S88" i="75"/>
  <c r="N88" i="75"/>
  <c r="I88" i="75"/>
  <c r="X89" i="75"/>
  <c r="S89" i="75"/>
  <c r="N89" i="75"/>
  <c r="I89" i="75"/>
  <c r="X90" i="75"/>
  <c r="S90" i="75"/>
  <c r="N90" i="75"/>
  <c r="I90" i="75"/>
  <c r="X91" i="75"/>
  <c r="S91" i="75"/>
  <c r="N91" i="75"/>
  <c r="I91" i="75"/>
  <c r="X92" i="75"/>
  <c r="S92" i="75"/>
  <c r="N92" i="75"/>
  <c r="I92" i="75"/>
  <c r="X93" i="75"/>
  <c r="S93" i="75"/>
  <c r="N93" i="75"/>
  <c r="I93" i="75"/>
  <c r="X94" i="75"/>
  <c r="S94" i="75"/>
  <c r="N94" i="75"/>
  <c r="I94" i="75"/>
  <c r="X95" i="75"/>
  <c r="S95" i="75"/>
  <c r="N95" i="75"/>
  <c r="I95" i="75"/>
  <c r="X96" i="75"/>
  <c r="S96" i="75"/>
  <c r="N96" i="75"/>
  <c r="I96" i="75"/>
  <c r="X97" i="75"/>
  <c r="S97" i="75"/>
  <c r="N97" i="75"/>
  <c r="I97" i="75"/>
  <c r="X98" i="75"/>
  <c r="S98" i="75"/>
  <c r="N98" i="75"/>
  <c r="I98" i="75"/>
  <c r="X99" i="75"/>
  <c r="S99" i="75"/>
  <c r="N99" i="75"/>
  <c r="I99" i="75"/>
  <c r="X100" i="75"/>
  <c r="S100" i="75"/>
  <c r="N100" i="75"/>
  <c r="I100" i="75"/>
  <c r="X101" i="75"/>
  <c r="S101" i="75"/>
  <c r="N101" i="75"/>
  <c r="I101" i="75"/>
  <c r="X102" i="75"/>
  <c r="S102" i="75"/>
  <c r="N102" i="75"/>
  <c r="I102" i="75"/>
  <c r="X103" i="75"/>
  <c r="S103" i="75"/>
  <c r="N103" i="75"/>
  <c r="I103" i="75"/>
  <c r="X104" i="75"/>
  <c r="S104" i="75"/>
  <c r="N104" i="75"/>
  <c r="I104" i="75"/>
  <c r="X105" i="75"/>
  <c r="S105" i="75"/>
  <c r="N105" i="75"/>
  <c r="I105" i="75"/>
  <c r="X106" i="75"/>
  <c r="S106" i="75"/>
  <c r="N106" i="75"/>
  <c r="I106" i="75"/>
  <c r="X107" i="75"/>
  <c r="S107" i="75"/>
  <c r="N107" i="75"/>
  <c r="I107" i="75"/>
  <c r="X108" i="75"/>
  <c r="S108" i="75"/>
  <c r="N108" i="75"/>
  <c r="I108" i="75"/>
  <c r="X109" i="75"/>
  <c r="S109" i="75"/>
  <c r="N109" i="75"/>
  <c r="I109" i="75"/>
  <c r="X110" i="75"/>
  <c r="S110" i="75"/>
  <c r="N110" i="75"/>
  <c r="I110" i="75"/>
  <c r="X111" i="75"/>
  <c r="S111" i="75"/>
  <c r="N111" i="75"/>
  <c r="I111" i="75"/>
  <c r="X112" i="75"/>
  <c r="S112" i="75"/>
  <c r="N112" i="75"/>
  <c r="I112" i="75"/>
  <c r="X113" i="75"/>
  <c r="S113" i="75"/>
  <c r="N113" i="75"/>
  <c r="I113" i="75"/>
  <c r="X114" i="75"/>
  <c r="S114" i="75"/>
  <c r="N114" i="75"/>
  <c r="I114" i="75"/>
  <c r="X115" i="75"/>
  <c r="S115" i="75"/>
  <c r="N115" i="75"/>
  <c r="I115" i="75"/>
  <c r="X116" i="75"/>
  <c r="S116" i="75"/>
  <c r="N116" i="75"/>
  <c r="I116" i="75"/>
  <c r="X117" i="75"/>
  <c r="S117" i="75"/>
  <c r="N117" i="75"/>
  <c r="I117" i="75"/>
  <c r="X118" i="75"/>
  <c r="S118" i="75"/>
  <c r="N118" i="75"/>
  <c r="I118" i="75"/>
  <c r="X119" i="75"/>
  <c r="S119" i="75"/>
  <c r="N119" i="75"/>
  <c r="I119" i="75"/>
  <c r="X120" i="75"/>
  <c r="S120" i="75"/>
  <c r="N120" i="75"/>
  <c r="I120" i="75"/>
  <c r="X121" i="75"/>
  <c r="S121" i="75"/>
  <c r="N121" i="75"/>
  <c r="I121" i="75"/>
  <c r="X122" i="75"/>
  <c r="S122" i="75"/>
  <c r="N122" i="75"/>
  <c r="I122" i="75"/>
  <c r="X123" i="75"/>
  <c r="S123" i="75"/>
  <c r="N123" i="75"/>
  <c r="I123" i="75"/>
  <c r="X124" i="75"/>
  <c r="S124" i="75"/>
  <c r="N124" i="75"/>
  <c r="I124" i="75"/>
  <c r="X125" i="75"/>
  <c r="S125" i="75"/>
  <c r="N125" i="75"/>
  <c r="I125" i="75"/>
  <c r="X126" i="75"/>
  <c r="S126" i="75"/>
  <c r="N126" i="75"/>
  <c r="I126" i="75"/>
  <c r="X11" i="149"/>
  <c r="S11" i="149"/>
  <c r="N11" i="149"/>
  <c r="Z11" i="149" s="1"/>
  <c r="I11" i="149"/>
  <c r="X12" i="149"/>
  <c r="S12" i="149"/>
  <c r="Z12" i="149" s="1"/>
  <c r="N12" i="149"/>
  <c r="I12" i="149"/>
  <c r="X13" i="149"/>
  <c r="S13" i="149"/>
  <c r="N13" i="149"/>
  <c r="I13" i="149"/>
  <c r="X14" i="149"/>
  <c r="Z14" i="149" s="1"/>
  <c r="S14" i="149"/>
  <c r="N14" i="149"/>
  <c r="I14" i="149"/>
  <c r="X15" i="149"/>
  <c r="Z15" i="149" s="1"/>
  <c r="S15" i="149"/>
  <c r="N15" i="149"/>
  <c r="I15" i="149"/>
  <c r="X16" i="149"/>
  <c r="Z16" i="149" s="1"/>
  <c r="S16" i="149"/>
  <c r="N16" i="149"/>
  <c r="I16" i="149"/>
  <c r="X17" i="149"/>
  <c r="Z17" i="149" s="1"/>
  <c r="S17" i="149"/>
  <c r="N17" i="149"/>
  <c r="I17" i="149"/>
  <c r="X18" i="149"/>
  <c r="S18" i="149"/>
  <c r="N18" i="149"/>
  <c r="I18" i="149"/>
  <c r="X19" i="149"/>
  <c r="Z19" i="149" s="1"/>
  <c r="S19" i="149"/>
  <c r="N19" i="149"/>
  <c r="I19" i="149"/>
  <c r="X20" i="149"/>
  <c r="S20" i="149"/>
  <c r="Z20" i="149" s="1"/>
  <c r="N20" i="149"/>
  <c r="I20" i="149"/>
  <c r="X21" i="149"/>
  <c r="S21" i="149"/>
  <c r="N21" i="149"/>
  <c r="I21" i="149"/>
  <c r="X22" i="149"/>
  <c r="Z22" i="149" s="1"/>
  <c r="S22" i="149"/>
  <c r="N22" i="149"/>
  <c r="I22" i="149"/>
  <c r="X23" i="149"/>
  <c r="Z23" i="149" s="1"/>
  <c r="S23" i="149"/>
  <c r="N23" i="149"/>
  <c r="I23" i="149"/>
  <c r="X24" i="149"/>
  <c r="S24" i="149"/>
  <c r="N24" i="149"/>
  <c r="I24" i="149"/>
  <c r="X25" i="149"/>
  <c r="S25" i="149"/>
  <c r="N25" i="149"/>
  <c r="I25" i="149"/>
  <c r="X26" i="149"/>
  <c r="S26" i="149"/>
  <c r="N26" i="149"/>
  <c r="I26" i="149"/>
  <c r="X27" i="149"/>
  <c r="Z27" i="149" s="1"/>
  <c r="S27" i="149"/>
  <c r="N27" i="149"/>
  <c r="I27" i="149"/>
  <c r="X28" i="149"/>
  <c r="Z28" i="149" s="1"/>
  <c r="S28" i="149"/>
  <c r="N28" i="149"/>
  <c r="I28" i="149"/>
  <c r="X29" i="149"/>
  <c r="S29" i="149"/>
  <c r="N29" i="149"/>
  <c r="I29" i="149"/>
  <c r="X30" i="149"/>
  <c r="Z30" i="149" s="1"/>
  <c r="S30" i="149"/>
  <c r="N30" i="149"/>
  <c r="I30" i="149"/>
  <c r="X31" i="149"/>
  <c r="S31" i="149"/>
  <c r="N31" i="149"/>
  <c r="I31" i="149"/>
  <c r="X32" i="149"/>
  <c r="S32" i="149"/>
  <c r="N32" i="149"/>
  <c r="I32" i="149"/>
  <c r="X33" i="149"/>
  <c r="S33" i="149"/>
  <c r="N33" i="149"/>
  <c r="I33" i="149"/>
  <c r="X34" i="149"/>
  <c r="S34" i="149"/>
  <c r="N34" i="149"/>
  <c r="I34" i="149"/>
  <c r="X35" i="149"/>
  <c r="S35" i="149"/>
  <c r="N35" i="149"/>
  <c r="I35" i="149"/>
  <c r="X36" i="149"/>
  <c r="Z36" i="149" s="1"/>
  <c r="S36" i="149"/>
  <c r="N36" i="149"/>
  <c r="I36" i="149"/>
  <c r="X37" i="149"/>
  <c r="S37" i="149"/>
  <c r="N37" i="149"/>
  <c r="I37" i="149"/>
  <c r="X38" i="149"/>
  <c r="S38" i="149"/>
  <c r="N38" i="149"/>
  <c r="I38" i="149"/>
  <c r="Z38" i="149"/>
  <c r="X39" i="149"/>
  <c r="S39" i="149"/>
  <c r="N39" i="149"/>
  <c r="I39" i="149"/>
  <c r="X40" i="149"/>
  <c r="S40" i="149"/>
  <c r="N40" i="149"/>
  <c r="I40" i="149"/>
  <c r="X41" i="149"/>
  <c r="S41" i="149"/>
  <c r="N41" i="149"/>
  <c r="I41" i="149"/>
  <c r="X42" i="149"/>
  <c r="S42" i="149"/>
  <c r="N42" i="149"/>
  <c r="I42" i="149"/>
  <c r="X46" i="149"/>
  <c r="S46" i="149"/>
  <c r="N46" i="149"/>
  <c r="I46" i="149"/>
  <c r="X47" i="149"/>
  <c r="S47" i="149"/>
  <c r="N47" i="149"/>
  <c r="I47" i="149"/>
  <c r="X48" i="149"/>
  <c r="S48" i="149"/>
  <c r="N48" i="149"/>
  <c r="I48" i="149"/>
  <c r="X49" i="149"/>
  <c r="S49" i="149"/>
  <c r="N49" i="149"/>
  <c r="I49" i="149"/>
  <c r="Z49" i="149" s="1"/>
  <c r="X50" i="149"/>
  <c r="Z50" i="149" s="1"/>
  <c r="S50" i="149"/>
  <c r="N50" i="149"/>
  <c r="I50" i="149"/>
  <c r="X51" i="149"/>
  <c r="S51" i="149"/>
  <c r="N51" i="149"/>
  <c r="I51" i="149"/>
  <c r="X52" i="149"/>
  <c r="Z52" i="149" s="1"/>
  <c r="S52" i="149"/>
  <c r="N52" i="149"/>
  <c r="I52" i="149"/>
  <c r="X53" i="149"/>
  <c r="Z53" i="149" s="1"/>
  <c r="S53" i="149"/>
  <c r="N53" i="149"/>
  <c r="I53" i="149"/>
  <c r="X54" i="149"/>
  <c r="Z54" i="149" s="1"/>
  <c r="S54" i="149"/>
  <c r="N54" i="149"/>
  <c r="I54" i="149"/>
  <c r="X55" i="149"/>
  <c r="Z55" i="149" s="1"/>
  <c r="S55" i="149"/>
  <c r="N55" i="149"/>
  <c r="I55" i="149"/>
  <c r="X56" i="149"/>
  <c r="S56" i="149"/>
  <c r="N56" i="149"/>
  <c r="I56" i="149"/>
  <c r="X57" i="149"/>
  <c r="Z57" i="149" s="1"/>
  <c r="S57" i="149"/>
  <c r="N57" i="149"/>
  <c r="I57" i="149"/>
  <c r="X58" i="149"/>
  <c r="S58" i="149"/>
  <c r="N58" i="149"/>
  <c r="I58" i="149"/>
  <c r="Z58" i="149" s="1"/>
  <c r="X59" i="149"/>
  <c r="S59" i="149"/>
  <c r="N59" i="149"/>
  <c r="I59" i="149"/>
  <c r="X60" i="149"/>
  <c r="S60" i="149"/>
  <c r="N60" i="149"/>
  <c r="Z60" i="149" s="1"/>
  <c r="I60" i="149"/>
  <c r="X61" i="149"/>
  <c r="Z61" i="149" s="1"/>
  <c r="S61" i="149"/>
  <c r="N61" i="149"/>
  <c r="I61" i="149"/>
  <c r="X62" i="149"/>
  <c r="S62" i="149"/>
  <c r="N62" i="149"/>
  <c r="I62" i="149"/>
  <c r="X63" i="149"/>
  <c r="Z63" i="149" s="1"/>
  <c r="S63" i="149"/>
  <c r="N63" i="149"/>
  <c r="I63" i="149"/>
  <c r="X64" i="149"/>
  <c r="S64" i="149"/>
  <c r="N64" i="149"/>
  <c r="I64" i="149"/>
  <c r="X65" i="149"/>
  <c r="Z65" i="149" s="1"/>
  <c r="S65" i="149"/>
  <c r="N65" i="149"/>
  <c r="I65" i="149"/>
  <c r="X66" i="149"/>
  <c r="Z66" i="149" s="1"/>
  <c r="S66" i="149"/>
  <c r="N66" i="149"/>
  <c r="I66" i="149"/>
  <c r="X67" i="149"/>
  <c r="S67" i="149"/>
  <c r="N67" i="149"/>
  <c r="I67" i="149"/>
  <c r="X68" i="149"/>
  <c r="Z68" i="149" s="1"/>
  <c r="S68" i="149"/>
  <c r="N68" i="149"/>
  <c r="I68" i="149"/>
  <c r="X69" i="149"/>
  <c r="S69" i="149"/>
  <c r="N69" i="149"/>
  <c r="I69" i="149"/>
  <c r="X70" i="149"/>
  <c r="S70" i="149"/>
  <c r="N70" i="149"/>
  <c r="I70" i="149"/>
  <c r="X71" i="149"/>
  <c r="S71" i="149"/>
  <c r="N71" i="149"/>
  <c r="I71" i="149"/>
  <c r="X72" i="149"/>
  <c r="S72" i="149"/>
  <c r="N72" i="149"/>
  <c r="I72" i="149"/>
  <c r="X73" i="149"/>
  <c r="Z73" i="149" s="1"/>
  <c r="S73" i="149"/>
  <c r="N73" i="149"/>
  <c r="I73" i="149"/>
  <c r="X74" i="149"/>
  <c r="Z74" i="149" s="1"/>
  <c r="S74" i="149"/>
  <c r="N74" i="149"/>
  <c r="I74" i="149"/>
  <c r="X75" i="149"/>
  <c r="S75" i="149"/>
  <c r="N75" i="149"/>
  <c r="I75" i="149"/>
  <c r="X76" i="149"/>
  <c r="S76" i="149"/>
  <c r="N76" i="149"/>
  <c r="I76" i="149"/>
  <c r="Z76" i="149"/>
  <c r="X77" i="149"/>
  <c r="S77" i="149"/>
  <c r="N77" i="149"/>
  <c r="I77" i="149"/>
  <c r="X78" i="149"/>
  <c r="S78" i="149"/>
  <c r="N78" i="149"/>
  <c r="I78" i="149"/>
  <c r="X79" i="149"/>
  <c r="S79" i="149"/>
  <c r="N79" i="149"/>
  <c r="I79" i="149"/>
  <c r="X80" i="149"/>
  <c r="S80" i="149"/>
  <c r="N80" i="149"/>
  <c r="I80" i="149"/>
  <c r="X81" i="149"/>
  <c r="Z81" i="149" s="1"/>
  <c r="S81" i="149"/>
  <c r="N81" i="149"/>
  <c r="I81" i="149"/>
  <c r="X82" i="149"/>
  <c r="S82" i="149"/>
  <c r="N82" i="149"/>
  <c r="Z82" i="149" s="1"/>
  <c r="I82" i="149"/>
  <c r="X83" i="149"/>
  <c r="S83" i="149"/>
  <c r="N83" i="149"/>
  <c r="I83" i="149"/>
  <c r="X84" i="149"/>
  <c r="S84" i="149"/>
  <c r="Z84" i="149" s="1"/>
  <c r="N84" i="149"/>
  <c r="I84" i="149"/>
  <c r="X85" i="149"/>
  <c r="Z85" i="149" s="1"/>
  <c r="S85" i="149"/>
  <c r="N85" i="149"/>
  <c r="I85" i="149"/>
  <c r="X86" i="149"/>
  <c r="Z86" i="149" s="1"/>
  <c r="S86" i="149"/>
  <c r="N86" i="149"/>
  <c r="I86" i="149"/>
  <c r="X87" i="149"/>
  <c r="S87" i="149"/>
  <c r="N87" i="149"/>
  <c r="I87" i="149"/>
  <c r="X88" i="149"/>
  <c r="S88" i="149"/>
  <c r="N88" i="149"/>
  <c r="I88" i="149"/>
  <c r="X89" i="149"/>
  <c r="S89" i="149"/>
  <c r="N89" i="149"/>
  <c r="I89" i="149"/>
  <c r="Z89" i="149"/>
  <c r="X90" i="149"/>
  <c r="Z90" i="149" s="1"/>
  <c r="S90" i="149"/>
  <c r="N90" i="149"/>
  <c r="I90" i="149"/>
  <c r="X91" i="149"/>
  <c r="S91" i="149"/>
  <c r="N91" i="149"/>
  <c r="I91" i="149"/>
  <c r="X92" i="149"/>
  <c r="Z92" i="149" s="1"/>
  <c r="S92" i="149"/>
  <c r="N92" i="149"/>
  <c r="I92" i="149"/>
  <c r="X93" i="149"/>
  <c r="S93" i="149"/>
  <c r="N93" i="149"/>
  <c r="I93" i="149"/>
  <c r="X94" i="149"/>
  <c r="S94" i="149"/>
  <c r="N94" i="149"/>
  <c r="I94" i="149"/>
  <c r="X95" i="149"/>
  <c r="S95" i="149"/>
  <c r="N95" i="149"/>
  <c r="I95" i="149"/>
  <c r="X96" i="149"/>
  <c r="S96" i="149"/>
  <c r="N96" i="149"/>
  <c r="I96" i="149"/>
  <c r="X97" i="149"/>
  <c r="S97" i="149"/>
  <c r="Z97" i="149" s="1"/>
  <c r="N97" i="149"/>
  <c r="I97" i="149"/>
  <c r="X98" i="149"/>
  <c r="S98" i="149"/>
  <c r="N98" i="149"/>
  <c r="I98" i="149"/>
  <c r="Z98" i="149"/>
  <c r="X99" i="149"/>
  <c r="S99" i="149"/>
  <c r="N99" i="149"/>
  <c r="I99" i="149"/>
  <c r="X100" i="149"/>
  <c r="Z100" i="149" s="1"/>
  <c r="S100" i="149"/>
  <c r="N100" i="149"/>
  <c r="I100" i="149"/>
  <c r="X101" i="149"/>
  <c r="S101" i="149"/>
  <c r="N101" i="149"/>
  <c r="I101" i="149"/>
  <c r="X102" i="149"/>
  <c r="S102" i="149"/>
  <c r="N102" i="149"/>
  <c r="I102" i="149"/>
  <c r="X103" i="149"/>
  <c r="S103" i="149"/>
  <c r="N103" i="149"/>
  <c r="I103" i="149"/>
  <c r="X104" i="149"/>
  <c r="S104" i="149"/>
  <c r="N104" i="149"/>
  <c r="I104" i="149"/>
  <c r="X105" i="149"/>
  <c r="Z105" i="149" s="1"/>
  <c r="S105" i="149"/>
  <c r="N105" i="149"/>
  <c r="I105" i="149"/>
  <c r="X106" i="149"/>
  <c r="S106" i="149"/>
  <c r="Z106" i="149" s="1"/>
  <c r="N106" i="149"/>
  <c r="I106" i="149"/>
  <c r="X107" i="149"/>
  <c r="S107" i="149"/>
  <c r="N107" i="149"/>
  <c r="I107" i="149"/>
  <c r="X108" i="149"/>
  <c r="Z108" i="149" s="1"/>
  <c r="S108" i="149"/>
  <c r="N108" i="149"/>
  <c r="I108" i="149"/>
  <c r="X109" i="149"/>
  <c r="S109" i="149"/>
  <c r="N109" i="149"/>
  <c r="I109" i="149"/>
  <c r="X110" i="149"/>
  <c r="S110" i="149"/>
  <c r="N110" i="149"/>
  <c r="I110" i="149"/>
  <c r="X111" i="149"/>
  <c r="S111" i="149"/>
  <c r="N111" i="149"/>
  <c r="I111" i="149"/>
  <c r="X112" i="149"/>
  <c r="S112" i="149"/>
  <c r="N112" i="149"/>
  <c r="I112" i="149"/>
  <c r="X113" i="149"/>
  <c r="S113" i="149"/>
  <c r="N113" i="149"/>
  <c r="I113" i="149"/>
  <c r="X114" i="149"/>
  <c r="Z114" i="149" s="1"/>
  <c r="S114" i="149"/>
  <c r="N114" i="149"/>
  <c r="I114" i="149"/>
  <c r="X115" i="149"/>
  <c r="S115" i="149"/>
  <c r="N115" i="149"/>
  <c r="I115" i="149"/>
  <c r="X116" i="149"/>
  <c r="Z116" i="149" s="1"/>
  <c r="S116" i="149"/>
  <c r="N116" i="149"/>
  <c r="I116" i="149"/>
  <c r="X117" i="149"/>
  <c r="Z117" i="149" s="1"/>
  <c r="S117" i="149"/>
  <c r="N117" i="149"/>
  <c r="I117" i="149"/>
  <c r="X118" i="149"/>
  <c r="Z118" i="149" s="1"/>
  <c r="S118" i="149"/>
  <c r="N118" i="149"/>
  <c r="I118" i="149"/>
  <c r="X119" i="149"/>
  <c r="S119" i="149"/>
  <c r="N119" i="149"/>
  <c r="I119" i="149"/>
  <c r="X120" i="149"/>
  <c r="S120" i="149"/>
  <c r="N120" i="149"/>
  <c r="I120" i="149"/>
  <c r="X121" i="149"/>
  <c r="Z121" i="149" s="1"/>
  <c r="S121" i="149"/>
  <c r="N121" i="149"/>
  <c r="I121" i="149"/>
  <c r="X122" i="149"/>
  <c r="S122" i="149"/>
  <c r="N122" i="149"/>
  <c r="I122" i="149"/>
  <c r="Z122" i="149" s="1"/>
  <c r="X123" i="149"/>
  <c r="S123" i="149"/>
  <c r="N123" i="149"/>
  <c r="I123" i="149"/>
  <c r="X124" i="149"/>
  <c r="S124" i="149"/>
  <c r="N124" i="149"/>
  <c r="Z124" i="149" s="1"/>
  <c r="I124" i="149"/>
  <c r="X125" i="149"/>
  <c r="S125" i="149"/>
  <c r="N125" i="149"/>
  <c r="I125" i="149"/>
  <c r="X11" i="150"/>
  <c r="S11" i="150"/>
  <c r="N11" i="150"/>
  <c r="I11" i="150"/>
  <c r="X12" i="150"/>
  <c r="Z12" i="150" s="1"/>
  <c r="S12" i="150"/>
  <c r="N12" i="150"/>
  <c r="I12" i="150"/>
  <c r="X13" i="150"/>
  <c r="Z13" i="150" s="1"/>
  <c r="S13" i="150"/>
  <c r="N13" i="150"/>
  <c r="I13" i="150"/>
  <c r="X14" i="150"/>
  <c r="S14" i="150"/>
  <c r="N14" i="150"/>
  <c r="I14" i="150"/>
  <c r="X15" i="150"/>
  <c r="Z15" i="150" s="1"/>
  <c r="S15" i="150"/>
  <c r="N15" i="150"/>
  <c r="I15" i="150"/>
  <c r="X16" i="150"/>
  <c r="S16" i="150"/>
  <c r="N16" i="150"/>
  <c r="I16" i="150"/>
  <c r="X17" i="150"/>
  <c r="S17" i="150"/>
  <c r="N17" i="150"/>
  <c r="I17" i="150"/>
  <c r="X18" i="150"/>
  <c r="S18" i="150"/>
  <c r="N18" i="150"/>
  <c r="I18" i="150"/>
  <c r="X19" i="150"/>
  <c r="Z19" i="150" s="1"/>
  <c r="S19" i="150"/>
  <c r="N19" i="150"/>
  <c r="I19" i="150"/>
  <c r="X20" i="150"/>
  <c r="S20" i="150"/>
  <c r="N20" i="150"/>
  <c r="Z20" i="150" s="1"/>
  <c r="I20" i="150"/>
  <c r="X21" i="150"/>
  <c r="Z21" i="150" s="1"/>
  <c r="S21" i="150"/>
  <c r="N21" i="150"/>
  <c r="I21" i="150"/>
  <c r="X22" i="150"/>
  <c r="S22" i="150"/>
  <c r="N22" i="150"/>
  <c r="I22" i="150"/>
  <c r="X23" i="150"/>
  <c r="S23" i="150"/>
  <c r="N23" i="150"/>
  <c r="I23" i="150"/>
  <c r="Z23" i="150"/>
  <c r="X24" i="150"/>
  <c r="S24" i="150"/>
  <c r="N24" i="150"/>
  <c r="I24" i="150"/>
  <c r="X25" i="150"/>
  <c r="S25" i="150"/>
  <c r="N25" i="150"/>
  <c r="I25" i="150"/>
  <c r="X26" i="150"/>
  <c r="S26" i="150"/>
  <c r="N26" i="150"/>
  <c r="I26" i="150"/>
  <c r="X27" i="150"/>
  <c r="S27" i="150"/>
  <c r="N27" i="150"/>
  <c r="I27" i="150"/>
  <c r="X28" i="150"/>
  <c r="Z28" i="150" s="1"/>
  <c r="S28" i="150"/>
  <c r="N28" i="150"/>
  <c r="I28" i="150"/>
  <c r="X29" i="150"/>
  <c r="S29" i="150"/>
  <c r="N29" i="150"/>
  <c r="Z29" i="150" s="1"/>
  <c r="I29" i="150"/>
  <c r="X30" i="150"/>
  <c r="S30" i="150"/>
  <c r="N30" i="150"/>
  <c r="I30" i="150"/>
  <c r="X31" i="150"/>
  <c r="S31" i="150"/>
  <c r="Z31" i="150" s="1"/>
  <c r="N31" i="150"/>
  <c r="I31" i="150"/>
  <c r="X32" i="150"/>
  <c r="Z32" i="150" s="1"/>
  <c r="S32" i="150"/>
  <c r="N32" i="150"/>
  <c r="I32" i="150"/>
  <c r="X33" i="150"/>
  <c r="Z33" i="150" s="1"/>
  <c r="S33" i="150"/>
  <c r="N33" i="150"/>
  <c r="I33" i="150"/>
  <c r="X34" i="150"/>
  <c r="Z34" i="150" s="1"/>
  <c r="S34" i="150"/>
  <c r="N34" i="150"/>
  <c r="I34" i="150"/>
  <c r="X35" i="150"/>
  <c r="S35" i="150"/>
  <c r="N35" i="150"/>
  <c r="I35" i="150"/>
  <c r="X36" i="150"/>
  <c r="S36" i="150"/>
  <c r="N36" i="150"/>
  <c r="I36" i="150"/>
  <c r="Z36" i="150"/>
  <c r="X37" i="150"/>
  <c r="Z37" i="150" s="1"/>
  <c r="S37" i="150"/>
  <c r="N37" i="150"/>
  <c r="I37" i="150"/>
  <c r="X38" i="150"/>
  <c r="S38" i="150"/>
  <c r="N38" i="150"/>
  <c r="I38" i="150"/>
  <c r="X39" i="150"/>
  <c r="Z39" i="150" s="1"/>
  <c r="S39" i="150"/>
  <c r="N39" i="150"/>
  <c r="I39" i="150"/>
  <c r="X40" i="150"/>
  <c r="S40" i="150"/>
  <c r="N40" i="150"/>
  <c r="I40" i="150"/>
  <c r="X41" i="150"/>
  <c r="S41" i="150"/>
  <c r="N41" i="150"/>
  <c r="I41" i="150"/>
  <c r="X42" i="150"/>
  <c r="S42" i="150"/>
  <c r="N42" i="150"/>
  <c r="I42" i="150"/>
  <c r="X46" i="150"/>
  <c r="S46" i="150"/>
  <c r="N46" i="150"/>
  <c r="I46" i="150"/>
  <c r="X47" i="150"/>
  <c r="S47" i="150"/>
  <c r="N47" i="150"/>
  <c r="I47" i="150"/>
  <c r="X48" i="150"/>
  <c r="S48" i="150"/>
  <c r="N48" i="150"/>
  <c r="I48" i="150"/>
  <c r="X49" i="150"/>
  <c r="S49" i="150"/>
  <c r="N49" i="150"/>
  <c r="I49" i="150"/>
  <c r="X50" i="150"/>
  <c r="Z50" i="150" s="1"/>
  <c r="S50" i="150"/>
  <c r="N50" i="150"/>
  <c r="I50" i="150"/>
  <c r="X51" i="150"/>
  <c r="Z51" i="150" s="1"/>
  <c r="S51" i="150"/>
  <c r="N51" i="150"/>
  <c r="I51" i="150"/>
  <c r="X52" i="150"/>
  <c r="S52" i="150"/>
  <c r="N52" i="150"/>
  <c r="I52" i="150"/>
  <c r="X53" i="150"/>
  <c r="Z53" i="150" s="1"/>
  <c r="S53" i="150"/>
  <c r="N53" i="150"/>
  <c r="I53" i="150"/>
  <c r="X54" i="150"/>
  <c r="S54" i="150"/>
  <c r="N54" i="150"/>
  <c r="I54" i="150"/>
  <c r="X55" i="150"/>
  <c r="S55" i="150"/>
  <c r="N55" i="150"/>
  <c r="I55" i="150"/>
  <c r="X56" i="150"/>
  <c r="S56" i="150"/>
  <c r="N56" i="150"/>
  <c r="I56" i="150"/>
  <c r="X57" i="150"/>
  <c r="S57" i="150"/>
  <c r="N57" i="150"/>
  <c r="I57" i="150"/>
  <c r="X58" i="150"/>
  <c r="Z58" i="150" s="1"/>
  <c r="S58" i="150"/>
  <c r="N58" i="150"/>
  <c r="I58" i="150"/>
  <c r="X59" i="150"/>
  <c r="Z59" i="150" s="1"/>
  <c r="S59" i="150"/>
  <c r="N59" i="150"/>
  <c r="I59" i="150"/>
  <c r="X60" i="150"/>
  <c r="S60" i="150"/>
  <c r="N60" i="150"/>
  <c r="I60" i="150"/>
  <c r="X61" i="150"/>
  <c r="S61" i="150"/>
  <c r="N61" i="150"/>
  <c r="I61" i="150"/>
  <c r="Z61" i="150"/>
  <c r="X62" i="150"/>
  <c r="S62" i="150"/>
  <c r="N62" i="150"/>
  <c r="I62" i="150"/>
  <c r="X63" i="150"/>
  <c r="S63" i="150"/>
  <c r="N63" i="150"/>
  <c r="I63" i="150"/>
  <c r="X64" i="150"/>
  <c r="S64" i="150"/>
  <c r="N64" i="150"/>
  <c r="I64" i="150"/>
  <c r="X65" i="150"/>
  <c r="S65" i="150"/>
  <c r="N65" i="150"/>
  <c r="I65" i="150"/>
  <c r="X66" i="150"/>
  <c r="Z66" i="150" s="1"/>
  <c r="S66" i="150"/>
  <c r="N66" i="150"/>
  <c r="I66" i="150"/>
  <c r="X67" i="150"/>
  <c r="S67" i="150"/>
  <c r="N67" i="150"/>
  <c r="I67" i="150"/>
  <c r="X68" i="150"/>
  <c r="S68" i="150"/>
  <c r="N68" i="150"/>
  <c r="I68" i="150"/>
  <c r="X69" i="150"/>
  <c r="S69" i="150"/>
  <c r="Z69" i="150" s="1"/>
  <c r="N69" i="150"/>
  <c r="I69" i="150"/>
  <c r="X70" i="150"/>
  <c r="Z70" i="150" s="1"/>
  <c r="S70" i="150"/>
  <c r="N70" i="150"/>
  <c r="I70" i="150"/>
  <c r="X71" i="150"/>
  <c r="Z71" i="150" s="1"/>
  <c r="S71" i="150"/>
  <c r="N71" i="150"/>
  <c r="I71" i="150"/>
  <c r="X72" i="150"/>
  <c r="Z72" i="150" s="1"/>
  <c r="S72" i="150"/>
  <c r="N72" i="150"/>
  <c r="I72" i="150"/>
  <c r="X73" i="150"/>
  <c r="S73" i="150"/>
  <c r="N73" i="150"/>
  <c r="I73" i="150"/>
  <c r="X74" i="150"/>
  <c r="S74" i="150"/>
  <c r="N74" i="150"/>
  <c r="I74" i="150"/>
  <c r="Z74" i="150"/>
  <c r="X75" i="150"/>
  <c r="Z75" i="150" s="1"/>
  <c r="S75" i="150"/>
  <c r="N75" i="150"/>
  <c r="I75" i="150"/>
  <c r="X76" i="150"/>
  <c r="S76" i="150"/>
  <c r="N76" i="150"/>
  <c r="I76" i="150"/>
  <c r="X77" i="150"/>
  <c r="Z77" i="150" s="1"/>
  <c r="S77" i="150"/>
  <c r="N77" i="150"/>
  <c r="I77" i="150"/>
  <c r="X78" i="150"/>
  <c r="S78" i="150"/>
  <c r="N78" i="150"/>
  <c r="I78" i="150"/>
  <c r="X79" i="150"/>
  <c r="S79" i="150"/>
  <c r="N79" i="150"/>
  <c r="I79" i="150"/>
  <c r="X80" i="150"/>
  <c r="S80" i="150"/>
  <c r="N80" i="150"/>
  <c r="I80" i="150"/>
  <c r="X81" i="150"/>
  <c r="S81" i="150"/>
  <c r="N81" i="150"/>
  <c r="I81" i="150"/>
  <c r="X82" i="150"/>
  <c r="Z82" i="150" s="1"/>
  <c r="S82" i="150"/>
  <c r="N82" i="150"/>
  <c r="I82" i="150"/>
  <c r="X83" i="150"/>
  <c r="S83" i="150"/>
  <c r="N83" i="150"/>
  <c r="I83" i="150"/>
  <c r="Z83" i="150"/>
  <c r="X84" i="150"/>
  <c r="S84" i="150"/>
  <c r="N84" i="150"/>
  <c r="I84" i="150"/>
  <c r="X85" i="150"/>
  <c r="S85" i="150"/>
  <c r="N85" i="150"/>
  <c r="Z85" i="150" s="1"/>
  <c r="I85" i="150"/>
  <c r="X86" i="150"/>
  <c r="S86" i="150"/>
  <c r="N86" i="150"/>
  <c r="I86" i="150"/>
  <c r="X87" i="150"/>
  <c r="S87" i="150"/>
  <c r="N87" i="150"/>
  <c r="I87" i="150"/>
  <c r="X88" i="150"/>
  <c r="S88" i="150"/>
  <c r="N88" i="150"/>
  <c r="I88" i="150"/>
  <c r="X89" i="150"/>
  <c r="S89" i="150"/>
  <c r="N89" i="150"/>
  <c r="I89" i="150"/>
  <c r="X90" i="150"/>
  <c r="Z90" i="150" s="1"/>
  <c r="S90" i="150"/>
  <c r="N90" i="150"/>
  <c r="I90" i="150"/>
  <c r="X91" i="150"/>
  <c r="S91" i="150"/>
  <c r="N91" i="150"/>
  <c r="I91" i="150"/>
  <c r="X92" i="150"/>
  <c r="S92" i="150"/>
  <c r="N92" i="150"/>
  <c r="I92" i="150"/>
  <c r="X93" i="150"/>
  <c r="Z93" i="150" s="1"/>
  <c r="S93" i="150"/>
  <c r="N93" i="150"/>
  <c r="I93" i="150"/>
  <c r="X94" i="150"/>
  <c r="S94" i="150"/>
  <c r="N94" i="150"/>
  <c r="I94" i="150"/>
  <c r="X95" i="150"/>
  <c r="S95" i="150"/>
  <c r="N95" i="150"/>
  <c r="I95" i="150"/>
  <c r="X96" i="150"/>
  <c r="S96" i="150"/>
  <c r="N96" i="150"/>
  <c r="I96" i="150"/>
  <c r="X97" i="150"/>
  <c r="S97" i="150"/>
  <c r="N97" i="150"/>
  <c r="I97" i="150"/>
  <c r="X98" i="150"/>
  <c r="S98" i="150"/>
  <c r="N98" i="150"/>
  <c r="I98" i="150"/>
  <c r="Z98" i="150" s="1"/>
  <c r="X99" i="150"/>
  <c r="Z99" i="150" s="1"/>
  <c r="S99" i="150"/>
  <c r="N99" i="150"/>
  <c r="I99" i="150"/>
  <c r="X100" i="150"/>
  <c r="S100" i="150"/>
  <c r="N100" i="150"/>
  <c r="I100" i="150"/>
  <c r="X101" i="150"/>
  <c r="S101" i="150"/>
  <c r="Z101" i="150" s="1"/>
  <c r="N101" i="150"/>
  <c r="I101" i="150"/>
  <c r="X102" i="150"/>
  <c r="Z102" i="150" s="1"/>
  <c r="S102" i="150"/>
  <c r="N102" i="150"/>
  <c r="I102" i="150"/>
  <c r="X103" i="150"/>
  <c r="Z103" i="150" s="1"/>
  <c r="S103" i="150"/>
  <c r="N103" i="150"/>
  <c r="I103" i="150"/>
  <c r="X104" i="150"/>
  <c r="Z104" i="150" s="1"/>
  <c r="S104" i="150"/>
  <c r="N104" i="150"/>
  <c r="I104" i="150"/>
  <c r="X105" i="150"/>
  <c r="S105" i="150"/>
  <c r="N105" i="150"/>
  <c r="I105" i="150"/>
  <c r="X106" i="150"/>
  <c r="Z106" i="150" s="1"/>
  <c r="S106" i="150"/>
  <c r="N106" i="150"/>
  <c r="I106" i="150"/>
  <c r="X107" i="150"/>
  <c r="S107" i="150"/>
  <c r="N107" i="150"/>
  <c r="I107" i="150"/>
  <c r="Z107" i="150" s="1"/>
  <c r="X108" i="150"/>
  <c r="S108" i="150"/>
  <c r="N108" i="150"/>
  <c r="I108" i="150"/>
  <c r="X109" i="150"/>
  <c r="S109" i="150"/>
  <c r="N109" i="150"/>
  <c r="Z109" i="150" s="1"/>
  <c r="I109" i="150"/>
  <c r="X110" i="150"/>
  <c r="S110" i="150"/>
  <c r="N110" i="150"/>
  <c r="I110" i="150"/>
  <c r="X111" i="150"/>
  <c r="S111" i="150"/>
  <c r="N111" i="150"/>
  <c r="I111" i="150"/>
  <c r="X112" i="150"/>
  <c r="S112" i="150"/>
  <c r="N112" i="150"/>
  <c r="I112" i="150"/>
  <c r="X113" i="150"/>
  <c r="S113" i="150"/>
  <c r="N113" i="150"/>
  <c r="I113" i="150"/>
  <c r="X114" i="150"/>
  <c r="Z114" i="150" s="1"/>
  <c r="S114" i="150"/>
  <c r="N114" i="150"/>
  <c r="I114" i="150"/>
  <c r="X115" i="150"/>
  <c r="Z115" i="150" s="1"/>
  <c r="S115" i="150"/>
  <c r="N115" i="150"/>
  <c r="I115" i="150"/>
  <c r="X116" i="150"/>
  <c r="S116" i="150"/>
  <c r="N116" i="150"/>
  <c r="I116" i="150"/>
  <c r="X117" i="150"/>
  <c r="Z117" i="150" s="1"/>
  <c r="S117" i="150"/>
  <c r="N117" i="150"/>
  <c r="I117" i="150"/>
  <c r="X118" i="150"/>
  <c r="S118" i="150"/>
  <c r="N118" i="150"/>
  <c r="I118" i="150"/>
  <c r="X119" i="150"/>
  <c r="S119" i="150"/>
  <c r="N119" i="150"/>
  <c r="I119" i="150"/>
  <c r="X120" i="150"/>
  <c r="S120" i="150"/>
  <c r="N120" i="150"/>
  <c r="I120" i="150"/>
  <c r="X121" i="150"/>
  <c r="S121" i="150"/>
  <c r="N121" i="150"/>
  <c r="I121" i="150"/>
  <c r="X122" i="150"/>
  <c r="S122" i="150"/>
  <c r="N122" i="150"/>
  <c r="I122" i="150"/>
  <c r="X123" i="150"/>
  <c r="Z123" i="150" s="1"/>
  <c r="S123" i="150"/>
  <c r="N123" i="150"/>
  <c r="I123" i="150"/>
  <c r="X124" i="150"/>
  <c r="S124" i="150"/>
  <c r="N124" i="150"/>
  <c r="I124" i="150"/>
  <c r="X125" i="150"/>
  <c r="S125" i="150"/>
  <c r="N125" i="150"/>
  <c r="I125" i="150"/>
  <c r="Z125" i="150"/>
  <c r="X46" i="151"/>
  <c r="S46" i="151"/>
  <c r="N46" i="151"/>
  <c r="I46" i="151"/>
  <c r="X47" i="151"/>
  <c r="Z47" i="151" s="1"/>
  <c r="S47" i="151"/>
  <c r="N47" i="151"/>
  <c r="I47" i="151"/>
  <c r="X48" i="151"/>
  <c r="Z48" i="151" s="1"/>
  <c r="S48" i="151"/>
  <c r="N48" i="151"/>
  <c r="I48" i="151"/>
  <c r="X49" i="151"/>
  <c r="S49" i="151"/>
  <c r="N49" i="151"/>
  <c r="I49" i="151"/>
  <c r="X50" i="151"/>
  <c r="S50" i="151"/>
  <c r="N50" i="151"/>
  <c r="I50" i="151"/>
  <c r="X51" i="151"/>
  <c r="S51" i="151"/>
  <c r="N51" i="151"/>
  <c r="I51" i="151"/>
  <c r="X52" i="151"/>
  <c r="Z52" i="151" s="1"/>
  <c r="S52" i="151"/>
  <c r="N52" i="151"/>
  <c r="I52" i="151"/>
  <c r="X53" i="151"/>
  <c r="Z53" i="151" s="1"/>
  <c r="S53" i="151"/>
  <c r="N53" i="151"/>
  <c r="I53" i="151"/>
  <c r="X54" i="151"/>
  <c r="S54" i="151"/>
  <c r="N54" i="151"/>
  <c r="I54" i="151"/>
  <c r="X55" i="151"/>
  <c r="S55" i="151"/>
  <c r="N55" i="151"/>
  <c r="Z55" i="151"/>
  <c r="I55" i="151"/>
  <c r="X56" i="151"/>
  <c r="S56" i="151"/>
  <c r="N56" i="151"/>
  <c r="I56" i="151"/>
  <c r="X57" i="151"/>
  <c r="S57" i="151"/>
  <c r="N57" i="151"/>
  <c r="I57" i="151"/>
  <c r="X58" i="151"/>
  <c r="S58" i="151"/>
  <c r="N58" i="151"/>
  <c r="Z58" i="151" s="1"/>
  <c r="I58" i="151"/>
  <c r="X59" i="151"/>
  <c r="S59" i="151"/>
  <c r="N59" i="151"/>
  <c r="I59" i="151"/>
  <c r="X60" i="151"/>
  <c r="S60" i="151"/>
  <c r="N60" i="151"/>
  <c r="I60" i="151"/>
  <c r="X61" i="151"/>
  <c r="S61" i="151"/>
  <c r="N61" i="151"/>
  <c r="I61" i="151"/>
  <c r="X62" i="151"/>
  <c r="S62" i="151"/>
  <c r="N62" i="151"/>
  <c r="I62" i="151"/>
  <c r="X63" i="151"/>
  <c r="Z63" i="151" s="1"/>
  <c r="S63" i="151"/>
  <c r="N63" i="151"/>
  <c r="I63" i="151"/>
  <c r="X64" i="151"/>
  <c r="S64" i="151"/>
  <c r="N64" i="151"/>
  <c r="I64" i="151"/>
  <c r="X65" i="151"/>
  <c r="S65" i="151"/>
  <c r="N65" i="151"/>
  <c r="I65" i="151"/>
  <c r="X66" i="151"/>
  <c r="S66" i="151"/>
  <c r="N66" i="151"/>
  <c r="I66" i="151"/>
  <c r="X67" i="151"/>
  <c r="Z67" i="151"/>
  <c r="S67" i="151"/>
  <c r="N67" i="151"/>
  <c r="I67" i="151"/>
  <c r="X68" i="151"/>
  <c r="Z68" i="151" s="1"/>
  <c r="S68" i="151"/>
  <c r="N68" i="151"/>
  <c r="I68" i="151"/>
  <c r="X69" i="151"/>
  <c r="S69" i="151"/>
  <c r="N69" i="151"/>
  <c r="I69" i="151"/>
  <c r="X70" i="151"/>
  <c r="S70" i="151"/>
  <c r="N70" i="151"/>
  <c r="I70" i="151"/>
  <c r="X71" i="151"/>
  <c r="S71" i="151"/>
  <c r="N71" i="151"/>
  <c r="I71" i="151"/>
  <c r="X72" i="151"/>
  <c r="S72" i="151"/>
  <c r="Z72" i="151" s="1"/>
  <c r="N72" i="151"/>
  <c r="I72" i="151"/>
  <c r="X73" i="151"/>
  <c r="S73" i="151"/>
  <c r="N73" i="151"/>
  <c r="I73" i="151"/>
  <c r="X74" i="151"/>
  <c r="S74" i="151"/>
  <c r="N74" i="151"/>
  <c r="I74" i="151"/>
  <c r="X75" i="151"/>
  <c r="S75" i="151"/>
  <c r="N75" i="151"/>
  <c r="I75" i="151"/>
  <c r="X76" i="151"/>
  <c r="Z76" i="151" s="1"/>
  <c r="S76" i="151"/>
  <c r="N76" i="151"/>
  <c r="I76" i="151"/>
  <c r="X77" i="151"/>
  <c r="S77" i="151"/>
  <c r="Z77" i="151" s="1"/>
  <c r="N77" i="151"/>
  <c r="I77" i="151"/>
  <c r="X78" i="151"/>
  <c r="S78" i="151"/>
  <c r="N78" i="151"/>
  <c r="I78" i="151"/>
  <c r="X79" i="151"/>
  <c r="S79" i="151"/>
  <c r="N79" i="151"/>
  <c r="I79" i="151"/>
  <c r="X80" i="151"/>
  <c r="S80" i="151"/>
  <c r="N80" i="151"/>
  <c r="I80" i="151"/>
  <c r="X81" i="151"/>
  <c r="S81" i="151"/>
  <c r="Z81" i="151" s="1"/>
  <c r="N81" i="151"/>
  <c r="I81" i="151"/>
  <c r="X82" i="151"/>
  <c r="Z82" i="151" s="1"/>
  <c r="S82" i="151"/>
  <c r="N82" i="151"/>
  <c r="I82" i="151"/>
  <c r="X83" i="151"/>
  <c r="S83" i="151"/>
  <c r="N83" i="151"/>
  <c r="I83" i="151"/>
  <c r="X84" i="151"/>
  <c r="S84" i="151"/>
  <c r="N84" i="151"/>
  <c r="I84" i="151"/>
  <c r="X85" i="151"/>
  <c r="S85" i="151"/>
  <c r="N85" i="151"/>
  <c r="I85" i="151"/>
  <c r="X86" i="151"/>
  <c r="S86" i="151"/>
  <c r="N86" i="151"/>
  <c r="I86" i="151"/>
  <c r="X87" i="151"/>
  <c r="S87" i="151"/>
  <c r="N87" i="151"/>
  <c r="I87" i="151"/>
  <c r="X88" i="151"/>
  <c r="S88" i="151"/>
  <c r="N88" i="151"/>
  <c r="I88" i="151"/>
  <c r="X89" i="151"/>
  <c r="S89" i="151"/>
  <c r="N89" i="151"/>
  <c r="I89" i="151"/>
  <c r="X90" i="151"/>
  <c r="S90" i="151"/>
  <c r="N90" i="151"/>
  <c r="I90" i="151"/>
  <c r="X91" i="151"/>
  <c r="S91" i="151"/>
  <c r="N91" i="151"/>
  <c r="I91" i="151"/>
  <c r="X92" i="151"/>
  <c r="S92" i="151"/>
  <c r="N92" i="151"/>
  <c r="I92" i="151"/>
  <c r="X93" i="151"/>
  <c r="S93" i="151"/>
  <c r="N93" i="151"/>
  <c r="I93" i="151"/>
  <c r="X94" i="151"/>
  <c r="S94" i="151"/>
  <c r="N94" i="151"/>
  <c r="I94" i="151"/>
  <c r="X95" i="151"/>
  <c r="S95" i="151"/>
  <c r="N95" i="151"/>
  <c r="I95" i="151"/>
  <c r="Z95" i="151" s="1"/>
  <c r="X96" i="151"/>
  <c r="S96" i="151"/>
  <c r="N96" i="151"/>
  <c r="I96" i="151"/>
  <c r="X97" i="151"/>
  <c r="S97" i="151"/>
  <c r="N97" i="151"/>
  <c r="Z97" i="151" s="1"/>
  <c r="I97" i="151"/>
  <c r="X98" i="151"/>
  <c r="S98" i="151"/>
  <c r="N98" i="151"/>
  <c r="I98" i="151"/>
  <c r="X99" i="151"/>
  <c r="S99" i="151"/>
  <c r="N99" i="151"/>
  <c r="I99" i="151"/>
  <c r="X100" i="151"/>
  <c r="S100" i="151"/>
  <c r="Z100" i="151" s="1"/>
  <c r="N100" i="151"/>
  <c r="I100" i="151"/>
  <c r="X101" i="151"/>
  <c r="Z101" i="151" s="1"/>
  <c r="S101" i="151"/>
  <c r="N101" i="151"/>
  <c r="I101" i="151"/>
  <c r="X102" i="151"/>
  <c r="S102" i="151"/>
  <c r="N102" i="151"/>
  <c r="I102" i="151"/>
  <c r="X103" i="151"/>
  <c r="S103" i="151"/>
  <c r="N103" i="151"/>
  <c r="I103" i="151"/>
  <c r="Z103" i="151"/>
  <c r="X104" i="151"/>
  <c r="S104" i="151"/>
  <c r="N104" i="151"/>
  <c r="I104" i="151"/>
  <c r="X105" i="151"/>
  <c r="S105" i="151"/>
  <c r="N105" i="151"/>
  <c r="Z105" i="151"/>
  <c r="I105" i="151"/>
  <c r="X106" i="151"/>
  <c r="Z106" i="151" s="1"/>
  <c r="S106" i="151"/>
  <c r="N106" i="151"/>
  <c r="I106" i="151"/>
  <c r="X107" i="151"/>
  <c r="S107" i="151"/>
  <c r="N107" i="151"/>
  <c r="I107" i="151"/>
  <c r="X108" i="151"/>
  <c r="S108" i="151"/>
  <c r="N108" i="151"/>
  <c r="I108" i="151"/>
  <c r="X109" i="151"/>
  <c r="S109" i="151"/>
  <c r="N109" i="151"/>
  <c r="I109" i="151"/>
  <c r="X110" i="151"/>
  <c r="S110" i="151"/>
  <c r="N110" i="151"/>
  <c r="I110" i="151"/>
  <c r="X111" i="151"/>
  <c r="S111" i="151"/>
  <c r="N111" i="151"/>
  <c r="I111" i="151"/>
  <c r="X112" i="151"/>
  <c r="S112" i="151"/>
  <c r="N112" i="151"/>
  <c r="I112" i="151"/>
  <c r="X113" i="151"/>
  <c r="S113" i="151"/>
  <c r="Z113" i="151" s="1"/>
  <c r="N113" i="151"/>
  <c r="I113" i="151"/>
  <c r="X114" i="151"/>
  <c r="Z114" i="151" s="1"/>
  <c r="S114" i="151"/>
  <c r="N114" i="151"/>
  <c r="I114" i="151"/>
  <c r="X115" i="151"/>
  <c r="S115" i="151"/>
  <c r="N115" i="151"/>
  <c r="I115" i="151"/>
  <c r="X116" i="151"/>
  <c r="S116" i="151"/>
  <c r="N116" i="151"/>
  <c r="I116" i="151"/>
  <c r="X117" i="151"/>
  <c r="S117" i="151"/>
  <c r="N117" i="151"/>
  <c r="I117" i="151"/>
  <c r="X118" i="151"/>
  <c r="S118" i="151"/>
  <c r="N118" i="151"/>
  <c r="I118" i="151"/>
  <c r="X119" i="151"/>
  <c r="S119" i="151"/>
  <c r="N119" i="151"/>
  <c r="I119" i="151"/>
  <c r="X120" i="151"/>
  <c r="S120" i="151"/>
  <c r="N120" i="151"/>
  <c r="I120" i="151"/>
  <c r="X121" i="151"/>
  <c r="S121" i="151"/>
  <c r="N121" i="151"/>
  <c r="I121" i="151"/>
  <c r="X122" i="151"/>
  <c r="S122" i="151"/>
  <c r="N122" i="151"/>
  <c r="I122" i="151"/>
  <c r="X123" i="151"/>
  <c r="Z123" i="151" s="1"/>
  <c r="S123" i="151"/>
  <c r="N123" i="151"/>
  <c r="I123" i="151"/>
  <c r="X125" i="151"/>
  <c r="S125" i="151"/>
  <c r="N125" i="151"/>
  <c r="I125" i="151"/>
  <c r="X126" i="151"/>
  <c r="S126" i="151"/>
  <c r="N126" i="151"/>
  <c r="I126" i="151"/>
  <c r="X46" i="153"/>
  <c r="S46" i="153"/>
  <c r="N46" i="153"/>
  <c r="I46" i="153"/>
  <c r="X47" i="153"/>
  <c r="S47" i="153"/>
  <c r="N47" i="153"/>
  <c r="I47" i="153"/>
  <c r="X48" i="153"/>
  <c r="S48" i="153"/>
  <c r="N48" i="153"/>
  <c r="I48" i="153"/>
  <c r="X49" i="153"/>
  <c r="S49" i="153"/>
  <c r="N49" i="153"/>
  <c r="I49" i="153"/>
  <c r="X50" i="153"/>
  <c r="S50" i="153"/>
  <c r="N50" i="153"/>
  <c r="I50" i="153"/>
  <c r="X51" i="153"/>
  <c r="S51" i="153"/>
  <c r="N51" i="153"/>
  <c r="I51" i="153"/>
  <c r="X52" i="153"/>
  <c r="S52" i="153"/>
  <c r="N52" i="153"/>
  <c r="I52" i="153"/>
  <c r="X53" i="153"/>
  <c r="S53" i="153"/>
  <c r="N53" i="153"/>
  <c r="I53" i="153"/>
  <c r="X54" i="153"/>
  <c r="S54" i="153"/>
  <c r="N54" i="153"/>
  <c r="I54" i="153"/>
  <c r="X55" i="153"/>
  <c r="S55" i="153"/>
  <c r="N55" i="153"/>
  <c r="I55" i="153"/>
  <c r="X56" i="153"/>
  <c r="S56" i="153"/>
  <c r="N56" i="153"/>
  <c r="I56" i="153"/>
  <c r="X57" i="153"/>
  <c r="S57" i="153"/>
  <c r="N57" i="153"/>
  <c r="I57" i="153"/>
  <c r="X58" i="153"/>
  <c r="S58" i="153"/>
  <c r="N58" i="153"/>
  <c r="I58" i="153"/>
  <c r="X59" i="153"/>
  <c r="S59" i="153"/>
  <c r="N59" i="153"/>
  <c r="I59" i="153"/>
  <c r="X60" i="153"/>
  <c r="S60" i="153"/>
  <c r="N60" i="153"/>
  <c r="I60" i="153"/>
  <c r="X61" i="153"/>
  <c r="S61" i="153"/>
  <c r="N61" i="153"/>
  <c r="I61" i="153"/>
  <c r="X62" i="153"/>
  <c r="S62" i="153"/>
  <c r="N62" i="153"/>
  <c r="I62" i="153"/>
  <c r="X63" i="153"/>
  <c r="S63" i="153"/>
  <c r="N63" i="153"/>
  <c r="I63" i="153"/>
  <c r="X64" i="153"/>
  <c r="S64" i="153"/>
  <c r="N64" i="153"/>
  <c r="I64" i="153"/>
  <c r="X65" i="153"/>
  <c r="S65" i="153"/>
  <c r="N65" i="153"/>
  <c r="I65" i="153"/>
  <c r="X66" i="153"/>
  <c r="S66" i="153"/>
  <c r="N66" i="153"/>
  <c r="I66" i="153"/>
  <c r="X67" i="153"/>
  <c r="S67" i="153"/>
  <c r="N67" i="153"/>
  <c r="I67" i="153"/>
  <c r="X68" i="153"/>
  <c r="S68" i="153"/>
  <c r="N68" i="153"/>
  <c r="I68" i="153"/>
  <c r="X69" i="153"/>
  <c r="S69" i="153"/>
  <c r="N69" i="153"/>
  <c r="I69" i="153"/>
  <c r="X70" i="153"/>
  <c r="S70" i="153"/>
  <c r="N70" i="153"/>
  <c r="I70" i="153"/>
  <c r="X71" i="153"/>
  <c r="S71" i="153"/>
  <c r="N71" i="153"/>
  <c r="I71" i="153"/>
  <c r="X72" i="153"/>
  <c r="S72" i="153"/>
  <c r="N72" i="153"/>
  <c r="I72" i="153"/>
  <c r="X73" i="153"/>
  <c r="S73" i="153"/>
  <c r="N73" i="153"/>
  <c r="I73" i="153"/>
  <c r="X74" i="153"/>
  <c r="S74" i="153"/>
  <c r="N74" i="153"/>
  <c r="I74" i="153"/>
  <c r="X75" i="153"/>
  <c r="S75" i="153"/>
  <c r="N75" i="153"/>
  <c r="I75" i="153"/>
  <c r="X76" i="153"/>
  <c r="S76" i="153"/>
  <c r="N76" i="153"/>
  <c r="I76" i="153"/>
  <c r="X77" i="153"/>
  <c r="S77" i="153"/>
  <c r="N77" i="153"/>
  <c r="I77" i="153"/>
  <c r="X78" i="153"/>
  <c r="S78" i="153"/>
  <c r="N78" i="153"/>
  <c r="I78" i="153"/>
  <c r="X79" i="153"/>
  <c r="S79" i="153"/>
  <c r="N79" i="153"/>
  <c r="I79" i="153"/>
  <c r="X80" i="153"/>
  <c r="S80" i="153"/>
  <c r="N80" i="153"/>
  <c r="I80" i="153"/>
  <c r="X81" i="153"/>
  <c r="S81" i="153"/>
  <c r="N81" i="153"/>
  <c r="I81" i="153"/>
  <c r="X82" i="153"/>
  <c r="S82" i="153"/>
  <c r="N82" i="153"/>
  <c r="I82" i="153"/>
  <c r="X83" i="153"/>
  <c r="S83" i="153"/>
  <c r="N83" i="153"/>
  <c r="I83" i="153"/>
  <c r="X84" i="153"/>
  <c r="S84" i="153"/>
  <c r="N84" i="153"/>
  <c r="I84" i="153"/>
  <c r="X85" i="153"/>
  <c r="S85" i="153"/>
  <c r="N85" i="153"/>
  <c r="I85" i="153"/>
  <c r="X86" i="153"/>
  <c r="S86" i="153"/>
  <c r="N86" i="153"/>
  <c r="I86" i="153"/>
  <c r="X87" i="153"/>
  <c r="S87" i="153"/>
  <c r="N87" i="153"/>
  <c r="I87" i="153"/>
  <c r="X88" i="153"/>
  <c r="S88" i="153"/>
  <c r="N88" i="153"/>
  <c r="I88" i="153"/>
  <c r="X89" i="153"/>
  <c r="S89" i="153"/>
  <c r="N89" i="153"/>
  <c r="I89" i="153"/>
  <c r="X90" i="153"/>
  <c r="S90" i="153"/>
  <c r="N90" i="153"/>
  <c r="I90" i="153"/>
  <c r="X91" i="153"/>
  <c r="S91" i="153"/>
  <c r="N91" i="153"/>
  <c r="I91" i="153"/>
  <c r="X92" i="153"/>
  <c r="S92" i="153"/>
  <c r="N92" i="153"/>
  <c r="I92" i="153"/>
  <c r="X93" i="153"/>
  <c r="S93" i="153"/>
  <c r="N93" i="153"/>
  <c r="I93" i="153"/>
  <c r="X94" i="153"/>
  <c r="S94" i="153"/>
  <c r="N94" i="153"/>
  <c r="I94" i="153"/>
  <c r="X95" i="153"/>
  <c r="S95" i="153"/>
  <c r="N95" i="153"/>
  <c r="I95" i="153"/>
  <c r="X96" i="153"/>
  <c r="S96" i="153"/>
  <c r="N96" i="153"/>
  <c r="I96" i="153"/>
  <c r="X97" i="153"/>
  <c r="S97" i="153"/>
  <c r="N97" i="153"/>
  <c r="I97" i="153"/>
  <c r="X98" i="153"/>
  <c r="S98" i="153"/>
  <c r="N98" i="153"/>
  <c r="I98" i="153"/>
  <c r="X99" i="153"/>
  <c r="S99" i="153"/>
  <c r="N99" i="153"/>
  <c r="I99" i="153"/>
  <c r="X100" i="153"/>
  <c r="S100" i="153"/>
  <c r="N100" i="153"/>
  <c r="I100" i="153"/>
  <c r="X101" i="153"/>
  <c r="S101" i="153"/>
  <c r="N101" i="153"/>
  <c r="I101" i="153"/>
  <c r="X102" i="153"/>
  <c r="S102" i="153"/>
  <c r="N102" i="153"/>
  <c r="I102" i="153"/>
  <c r="X103" i="153"/>
  <c r="S103" i="153"/>
  <c r="N103" i="153"/>
  <c r="I103" i="153"/>
  <c r="X104" i="153"/>
  <c r="S104" i="153"/>
  <c r="N104" i="153"/>
  <c r="I104" i="153"/>
  <c r="X105" i="153"/>
  <c r="S105" i="153"/>
  <c r="N105" i="153"/>
  <c r="I105" i="153"/>
  <c r="X106" i="153"/>
  <c r="S106" i="153"/>
  <c r="N106" i="153"/>
  <c r="I106" i="153"/>
  <c r="X107" i="153"/>
  <c r="S107" i="153"/>
  <c r="N107" i="153"/>
  <c r="I107" i="153"/>
  <c r="X108" i="153"/>
  <c r="S108" i="153"/>
  <c r="N108" i="153"/>
  <c r="I108" i="153"/>
  <c r="X109" i="153"/>
  <c r="S109" i="153"/>
  <c r="N109" i="153"/>
  <c r="I109" i="153"/>
  <c r="X110" i="153"/>
  <c r="S110" i="153"/>
  <c r="N110" i="153"/>
  <c r="I110" i="153"/>
  <c r="X111" i="153"/>
  <c r="S111" i="153"/>
  <c r="N111" i="153"/>
  <c r="I111" i="153"/>
  <c r="Z111" i="153" s="1"/>
  <c r="X112" i="153"/>
  <c r="S112" i="153"/>
  <c r="N112" i="153"/>
  <c r="I112" i="153"/>
  <c r="X113" i="153"/>
  <c r="S113" i="153"/>
  <c r="N113" i="153"/>
  <c r="I113" i="153"/>
  <c r="X114" i="153"/>
  <c r="S114" i="153"/>
  <c r="N114" i="153"/>
  <c r="I114" i="153"/>
  <c r="X115" i="153"/>
  <c r="S115" i="153"/>
  <c r="N115" i="153"/>
  <c r="I115" i="153"/>
  <c r="X116" i="153"/>
  <c r="S116" i="153"/>
  <c r="N116" i="153"/>
  <c r="I116" i="153"/>
  <c r="X117" i="153"/>
  <c r="S117" i="153"/>
  <c r="N117" i="153"/>
  <c r="I117" i="153"/>
  <c r="Z117" i="153" s="1"/>
  <c r="X118" i="153"/>
  <c r="S118" i="153"/>
  <c r="N118" i="153"/>
  <c r="I118" i="153"/>
  <c r="X119" i="153"/>
  <c r="S119" i="153"/>
  <c r="N119" i="153"/>
  <c r="I119" i="153"/>
  <c r="X120" i="153"/>
  <c r="S120" i="153"/>
  <c r="N120" i="153"/>
  <c r="I120" i="153"/>
  <c r="X121" i="153"/>
  <c r="S121" i="153"/>
  <c r="N121" i="153"/>
  <c r="I121" i="153"/>
  <c r="X122" i="153"/>
  <c r="S122" i="153"/>
  <c r="N122" i="153"/>
  <c r="I122" i="153"/>
  <c r="X123" i="153"/>
  <c r="S123" i="153"/>
  <c r="N123" i="153"/>
  <c r="I123" i="153"/>
  <c r="X125" i="153"/>
  <c r="S125" i="153"/>
  <c r="N125" i="153"/>
  <c r="I125" i="153"/>
  <c r="X126" i="153"/>
  <c r="S126" i="153"/>
  <c r="N126" i="153"/>
  <c r="I126" i="153"/>
  <c r="X46" i="78"/>
  <c r="S46" i="78"/>
  <c r="N46" i="78"/>
  <c r="I46" i="78"/>
  <c r="X47" i="78"/>
  <c r="S47" i="78"/>
  <c r="N47" i="78"/>
  <c r="I47" i="78"/>
  <c r="X48" i="78"/>
  <c r="S48" i="78"/>
  <c r="N48" i="78"/>
  <c r="I48" i="78"/>
  <c r="X49" i="78"/>
  <c r="S49" i="78"/>
  <c r="N49" i="78"/>
  <c r="I49" i="78"/>
  <c r="X50" i="78"/>
  <c r="S50" i="78"/>
  <c r="N50" i="78"/>
  <c r="I50" i="78"/>
  <c r="X51" i="78"/>
  <c r="S51" i="78"/>
  <c r="N51" i="78"/>
  <c r="I51" i="78"/>
  <c r="X52" i="78"/>
  <c r="S52" i="78"/>
  <c r="N52" i="78"/>
  <c r="I52" i="78"/>
  <c r="X53" i="78"/>
  <c r="S53" i="78"/>
  <c r="N53" i="78"/>
  <c r="I53" i="78"/>
  <c r="X54" i="78"/>
  <c r="S54" i="78"/>
  <c r="N54" i="78"/>
  <c r="I54" i="78"/>
  <c r="X55" i="78"/>
  <c r="I55" i="78"/>
  <c r="N55" i="78"/>
  <c r="S55" i="78"/>
  <c r="X56" i="78"/>
  <c r="S56" i="78"/>
  <c r="N56" i="78"/>
  <c r="I56" i="78"/>
  <c r="X57" i="78"/>
  <c r="S57" i="78"/>
  <c r="N57" i="78"/>
  <c r="I57" i="78"/>
  <c r="X58" i="78"/>
  <c r="S58" i="78"/>
  <c r="N58" i="78"/>
  <c r="I58" i="78"/>
  <c r="X59" i="78"/>
  <c r="S59" i="78"/>
  <c r="N59" i="78"/>
  <c r="I59" i="78"/>
  <c r="X60" i="78"/>
  <c r="S60" i="78"/>
  <c r="N60" i="78"/>
  <c r="I60" i="78"/>
  <c r="X61" i="78"/>
  <c r="S61" i="78"/>
  <c r="N61" i="78"/>
  <c r="I61" i="78"/>
  <c r="X62" i="78"/>
  <c r="S62" i="78"/>
  <c r="N62" i="78"/>
  <c r="I62" i="78"/>
  <c r="X63" i="78"/>
  <c r="S63" i="78"/>
  <c r="N63" i="78"/>
  <c r="I63" i="78"/>
  <c r="X64" i="78"/>
  <c r="S64" i="78"/>
  <c r="N64" i="78"/>
  <c r="I64" i="78"/>
  <c r="X65" i="78"/>
  <c r="S65" i="78"/>
  <c r="N65" i="78"/>
  <c r="I65" i="78"/>
  <c r="X66" i="78"/>
  <c r="S66" i="78"/>
  <c r="N66" i="78"/>
  <c r="I66" i="78"/>
  <c r="X67" i="78"/>
  <c r="S67" i="78"/>
  <c r="N67" i="78"/>
  <c r="I67" i="78"/>
  <c r="X68" i="78"/>
  <c r="S68" i="78"/>
  <c r="N68" i="78"/>
  <c r="I68" i="78"/>
  <c r="X69" i="78"/>
  <c r="S69" i="78"/>
  <c r="N69" i="78"/>
  <c r="I69" i="78"/>
  <c r="X70" i="78"/>
  <c r="S70" i="78"/>
  <c r="N70" i="78"/>
  <c r="I70" i="78"/>
  <c r="X71" i="78"/>
  <c r="S71" i="78"/>
  <c r="I71" i="78"/>
  <c r="X72" i="78"/>
  <c r="S72" i="78"/>
  <c r="N72" i="78"/>
  <c r="I72" i="78"/>
  <c r="X73" i="78"/>
  <c r="S73" i="78"/>
  <c r="N73" i="78"/>
  <c r="I73" i="78"/>
  <c r="X74" i="78"/>
  <c r="S74" i="78"/>
  <c r="N74" i="78"/>
  <c r="I74" i="78"/>
  <c r="X75" i="78"/>
  <c r="S75" i="78"/>
  <c r="N75" i="78"/>
  <c r="I75" i="78"/>
  <c r="X76" i="78"/>
  <c r="S76" i="78"/>
  <c r="N76" i="78"/>
  <c r="I76" i="78"/>
  <c r="X77" i="78"/>
  <c r="S77" i="78"/>
  <c r="N77" i="78"/>
  <c r="I77" i="78"/>
  <c r="X78" i="78"/>
  <c r="S78" i="78"/>
  <c r="N78" i="78"/>
  <c r="I78" i="78"/>
  <c r="X79" i="78"/>
  <c r="S79" i="78"/>
  <c r="N79" i="78"/>
  <c r="I79" i="78"/>
  <c r="X80" i="78"/>
  <c r="S80" i="78"/>
  <c r="N80" i="78"/>
  <c r="I80" i="78"/>
  <c r="X81" i="78"/>
  <c r="S81" i="78"/>
  <c r="N81" i="78"/>
  <c r="I81" i="78"/>
  <c r="X82" i="78"/>
  <c r="S82" i="78"/>
  <c r="N82" i="78"/>
  <c r="I82" i="78"/>
  <c r="X83" i="78"/>
  <c r="S83" i="78"/>
  <c r="N83" i="78"/>
  <c r="I83" i="78"/>
  <c r="X84" i="78"/>
  <c r="S84" i="78"/>
  <c r="N84" i="78"/>
  <c r="I84" i="78"/>
  <c r="X85" i="78"/>
  <c r="S85" i="78"/>
  <c r="N85" i="78"/>
  <c r="I85" i="78"/>
  <c r="X86" i="78"/>
  <c r="S86" i="78"/>
  <c r="N86" i="78"/>
  <c r="I86" i="78"/>
  <c r="X87" i="78"/>
  <c r="S87" i="78"/>
  <c r="N87" i="78"/>
  <c r="I87" i="78"/>
  <c r="X88" i="78"/>
  <c r="S88" i="78"/>
  <c r="N88" i="78"/>
  <c r="I88" i="78"/>
  <c r="X89" i="78"/>
  <c r="S89" i="78"/>
  <c r="N89" i="78"/>
  <c r="I89" i="78"/>
  <c r="X90" i="78"/>
  <c r="S90" i="78"/>
  <c r="N90" i="78"/>
  <c r="I90" i="78"/>
  <c r="X91" i="78"/>
  <c r="S91" i="78"/>
  <c r="N91" i="78"/>
  <c r="I91" i="78"/>
  <c r="X92" i="78"/>
  <c r="S92" i="78"/>
  <c r="N92" i="78"/>
  <c r="I92" i="78"/>
  <c r="X93" i="78"/>
  <c r="S93" i="78"/>
  <c r="N93" i="78"/>
  <c r="I93" i="78"/>
  <c r="X94" i="78"/>
  <c r="S94" i="78"/>
  <c r="N94" i="78"/>
  <c r="I94" i="78"/>
  <c r="X95" i="78"/>
  <c r="S95" i="78"/>
  <c r="N95" i="78"/>
  <c r="I95" i="78"/>
  <c r="X96" i="78"/>
  <c r="S96" i="78"/>
  <c r="N96" i="78"/>
  <c r="I96" i="78"/>
  <c r="X97" i="78"/>
  <c r="S97" i="78"/>
  <c r="N97" i="78"/>
  <c r="I97" i="78"/>
  <c r="X98" i="78"/>
  <c r="S98" i="78"/>
  <c r="N98" i="78"/>
  <c r="I98" i="78"/>
  <c r="X99" i="78"/>
  <c r="S99" i="78"/>
  <c r="N99" i="78"/>
  <c r="I99" i="78"/>
  <c r="X100" i="78"/>
  <c r="S100" i="78"/>
  <c r="N100" i="78"/>
  <c r="I100" i="78"/>
  <c r="X101" i="78"/>
  <c r="S101" i="78"/>
  <c r="N101" i="78"/>
  <c r="I101" i="78"/>
  <c r="X102" i="78"/>
  <c r="S102" i="78"/>
  <c r="N102" i="78"/>
  <c r="I102" i="78"/>
  <c r="X103" i="78"/>
  <c r="S103" i="78"/>
  <c r="N103" i="78"/>
  <c r="I103" i="78"/>
  <c r="X104" i="78"/>
  <c r="S104" i="78"/>
  <c r="N104" i="78"/>
  <c r="I104" i="78"/>
  <c r="X105" i="78"/>
  <c r="S105" i="78"/>
  <c r="N105" i="78"/>
  <c r="I105" i="78"/>
  <c r="X106" i="78"/>
  <c r="S106" i="78"/>
  <c r="N106" i="78"/>
  <c r="I106" i="78"/>
  <c r="X107" i="78"/>
  <c r="S107" i="78"/>
  <c r="N107" i="78"/>
  <c r="I107" i="78"/>
  <c r="X108" i="78"/>
  <c r="S108" i="78"/>
  <c r="N108" i="78"/>
  <c r="I108" i="78"/>
  <c r="X109" i="78"/>
  <c r="S109" i="78"/>
  <c r="N109" i="78"/>
  <c r="I109" i="78"/>
  <c r="X110" i="78"/>
  <c r="S110" i="78"/>
  <c r="N110" i="78"/>
  <c r="I110" i="78"/>
  <c r="X111" i="78"/>
  <c r="S111" i="78"/>
  <c r="N111" i="78"/>
  <c r="I111" i="78"/>
  <c r="X112" i="78"/>
  <c r="S112" i="78"/>
  <c r="N112" i="78"/>
  <c r="I112" i="78"/>
  <c r="X113" i="78"/>
  <c r="S113" i="78"/>
  <c r="N113" i="78"/>
  <c r="I113" i="78"/>
  <c r="X114" i="78"/>
  <c r="S114" i="78"/>
  <c r="N114" i="78"/>
  <c r="I114" i="78"/>
  <c r="X115" i="78"/>
  <c r="S115" i="78"/>
  <c r="N115" i="78"/>
  <c r="I115" i="78"/>
  <c r="X116" i="78"/>
  <c r="S116" i="78"/>
  <c r="N116" i="78"/>
  <c r="I116" i="78"/>
  <c r="X117" i="78"/>
  <c r="S117" i="78"/>
  <c r="N117" i="78"/>
  <c r="I117" i="78"/>
  <c r="X118" i="78"/>
  <c r="Z118" i="78" s="1"/>
  <c r="S118" i="78"/>
  <c r="N118" i="78"/>
  <c r="I118" i="78"/>
  <c r="X119" i="78"/>
  <c r="S119" i="78"/>
  <c r="N119" i="78"/>
  <c r="I119" i="78"/>
  <c r="X120" i="78"/>
  <c r="S120" i="78"/>
  <c r="N120" i="78"/>
  <c r="I120" i="78"/>
  <c r="X121" i="78"/>
  <c r="S121" i="78"/>
  <c r="N121" i="78"/>
  <c r="I121" i="78"/>
  <c r="X122" i="78"/>
  <c r="Z122" i="78" s="1"/>
  <c r="S122" i="78"/>
  <c r="N122" i="78"/>
  <c r="I122" i="78"/>
  <c r="X124" i="78"/>
  <c r="S124" i="78"/>
  <c r="N124" i="78"/>
  <c r="I124" i="78"/>
  <c r="X125" i="78"/>
  <c r="Z125" i="78" s="1"/>
  <c r="S125" i="78"/>
  <c r="N125" i="78"/>
  <c r="I125" i="78"/>
  <c r="X126" i="78"/>
  <c r="S126" i="78"/>
  <c r="N126" i="78"/>
  <c r="I126" i="78"/>
  <c r="X46" i="83"/>
  <c r="S46" i="83"/>
  <c r="N46" i="83"/>
  <c r="I46" i="83"/>
  <c r="X47" i="83"/>
  <c r="S47" i="83"/>
  <c r="N47" i="83"/>
  <c r="I47" i="83"/>
  <c r="X48" i="83"/>
  <c r="S48" i="83"/>
  <c r="N48" i="83"/>
  <c r="I48" i="83"/>
  <c r="X49" i="83"/>
  <c r="S49" i="83"/>
  <c r="N49" i="83"/>
  <c r="I49" i="83"/>
  <c r="X50" i="83"/>
  <c r="S50" i="83"/>
  <c r="N50" i="83"/>
  <c r="I50" i="83"/>
  <c r="X51" i="83"/>
  <c r="S51" i="83"/>
  <c r="N51" i="83"/>
  <c r="I51" i="83"/>
  <c r="X52" i="83"/>
  <c r="S52" i="83"/>
  <c r="N52" i="83"/>
  <c r="I52" i="83"/>
  <c r="X53" i="83"/>
  <c r="S53" i="83"/>
  <c r="N53" i="83"/>
  <c r="I53" i="83"/>
  <c r="X54" i="83"/>
  <c r="S54" i="83"/>
  <c r="N54" i="83"/>
  <c r="I54" i="83"/>
  <c r="X55" i="83"/>
  <c r="S55" i="83"/>
  <c r="N55" i="83"/>
  <c r="I55" i="83"/>
  <c r="X56" i="83"/>
  <c r="S56" i="83"/>
  <c r="N56" i="83"/>
  <c r="I56" i="83"/>
  <c r="X57" i="83"/>
  <c r="S57" i="83"/>
  <c r="N57" i="83"/>
  <c r="I57" i="83"/>
  <c r="X58" i="83"/>
  <c r="S58" i="83"/>
  <c r="N58" i="83"/>
  <c r="I58" i="83"/>
  <c r="X59" i="83"/>
  <c r="S59" i="83"/>
  <c r="N59" i="83"/>
  <c r="I59" i="83"/>
  <c r="X60" i="83"/>
  <c r="S60" i="83"/>
  <c r="N60" i="83"/>
  <c r="I60" i="83"/>
  <c r="X61" i="83"/>
  <c r="S61" i="83"/>
  <c r="N61" i="83"/>
  <c r="I61" i="83"/>
  <c r="X62" i="83"/>
  <c r="S62" i="83"/>
  <c r="N62" i="83"/>
  <c r="I62" i="83"/>
  <c r="X63" i="83"/>
  <c r="S63" i="83"/>
  <c r="N63" i="83"/>
  <c r="I63" i="83"/>
  <c r="X64" i="83"/>
  <c r="S64" i="83"/>
  <c r="N64" i="83"/>
  <c r="I64" i="83"/>
  <c r="X65" i="83"/>
  <c r="S65" i="83"/>
  <c r="N65" i="83"/>
  <c r="I65" i="83"/>
  <c r="X66" i="83"/>
  <c r="S66" i="83"/>
  <c r="N66" i="83"/>
  <c r="I66" i="83"/>
  <c r="X67" i="83"/>
  <c r="S67" i="83"/>
  <c r="N67" i="83"/>
  <c r="I67" i="83"/>
  <c r="X68" i="83"/>
  <c r="S68" i="83"/>
  <c r="N68" i="83"/>
  <c r="I68" i="83"/>
  <c r="X69" i="83"/>
  <c r="S69" i="83"/>
  <c r="N69" i="83"/>
  <c r="I69" i="83"/>
  <c r="X70" i="83"/>
  <c r="S70" i="83"/>
  <c r="N70" i="83"/>
  <c r="I70" i="83"/>
  <c r="X71" i="83"/>
  <c r="S71" i="83"/>
  <c r="N71" i="83"/>
  <c r="I71" i="83"/>
  <c r="X72" i="83"/>
  <c r="S72" i="83"/>
  <c r="N72" i="83"/>
  <c r="I72" i="83"/>
  <c r="X73" i="83"/>
  <c r="S73" i="83"/>
  <c r="N73" i="83"/>
  <c r="I73" i="83"/>
  <c r="X74" i="83"/>
  <c r="S74" i="83"/>
  <c r="N74" i="83"/>
  <c r="I74" i="83"/>
  <c r="X75" i="83"/>
  <c r="S75" i="83"/>
  <c r="N75" i="83"/>
  <c r="I75" i="83"/>
  <c r="X76" i="83"/>
  <c r="S76" i="83"/>
  <c r="N76" i="83"/>
  <c r="I76" i="83"/>
  <c r="X77" i="83"/>
  <c r="S77" i="83"/>
  <c r="N77" i="83"/>
  <c r="I77" i="83"/>
  <c r="X78" i="83"/>
  <c r="S78" i="83"/>
  <c r="N78" i="83"/>
  <c r="I78" i="83"/>
  <c r="X79" i="83"/>
  <c r="S79" i="83"/>
  <c r="N79" i="83"/>
  <c r="I79" i="83"/>
  <c r="X80" i="83"/>
  <c r="S80" i="83"/>
  <c r="N80" i="83"/>
  <c r="I80" i="83"/>
  <c r="X81" i="83"/>
  <c r="S81" i="83"/>
  <c r="N81" i="83"/>
  <c r="I81" i="83"/>
  <c r="X82" i="83"/>
  <c r="S82" i="83"/>
  <c r="N82" i="83"/>
  <c r="I82" i="83"/>
  <c r="X83" i="83"/>
  <c r="S83" i="83"/>
  <c r="N83" i="83"/>
  <c r="I83" i="83"/>
  <c r="X84" i="83"/>
  <c r="S84" i="83"/>
  <c r="N84" i="83"/>
  <c r="I84" i="83"/>
  <c r="X85" i="83"/>
  <c r="S85" i="83"/>
  <c r="N85" i="83"/>
  <c r="I85" i="83"/>
  <c r="S86" i="83"/>
  <c r="N86" i="83"/>
  <c r="I86" i="83"/>
  <c r="X87" i="83"/>
  <c r="S87" i="83"/>
  <c r="N87" i="83"/>
  <c r="I87" i="83"/>
  <c r="X88" i="83"/>
  <c r="S88" i="83"/>
  <c r="N88" i="83"/>
  <c r="I88" i="83"/>
  <c r="X89" i="83"/>
  <c r="S89" i="83"/>
  <c r="N89" i="83"/>
  <c r="I89" i="83"/>
  <c r="X90" i="83"/>
  <c r="S90" i="83"/>
  <c r="N90" i="83"/>
  <c r="I90" i="83"/>
  <c r="X91" i="83"/>
  <c r="S91" i="83"/>
  <c r="N91" i="83"/>
  <c r="I91" i="83"/>
  <c r="X92" i="83"/>
  <c r="S92" i="83"/>
  <c r="N92" i="83"/>
  <c r="I92" i="83"/>
  <c r="X93" i="83"/>
  <c r="S93" i="83"/>
  <c r="N93" i="83"/>
  <c r="I93" i="83"/>
  <c r="X94" i="83"/>
  <c r="S94" i="83"/>
  <c r="N94" i="83"/>
  <c r="I94" i="83"/>
  <c r="X95" i="83"/>
  <c r="S95" i="83"/>
  <c r="N95" i="83"/>
  <c r="I95" i="83"/>
  <c r="X96" i="83"/>
  <c r="S96" i="83"/>
  <c r="N96" i="83"/>
  <c r="I96" i="83"/>
  <c r="X97" i="83"/>
  <c r="S97" i="83"/>
  <c r="N97" i="83"/>
  <c r="I97" i="83"/>
  <c r="X98" i="83"/>
  <c r="S98" i="83"/>
  <c r="N98" i="83"/>
  <c r="I98" i="83"/>
  <c r="X99" i="83"/>
  <c r="S99" i="83"/>
  <c r="N99" i="83"/>
  <c r="I99" i="83"/>
  <c r="X100" i="83"/>
  <c r="S100" i="83"/>
  <c r="N100" i="83"/>
  <c r="I100" i="83"/>
  <c r="X101" i="83"/>
  <c r="S101" i="83"/>
  <c r="N101" i="83"/>
  <c r="I101" i="83"/>
  <c r="X102" i="83"/>
  <c r="S102" i="83"/>
  <c r="N102" i="83"/>
  <c r="I102" i="83"/>
  <c r="X103" i="83"/>
  <c r="S103" i="83"/>
  <c r="N103" i="83"/>
  <c r="I103" i="83"/>
  <c r="X104" i="83"/>
  <c r="S104" i="83"/>
  <c r="N104" i="83"/>
  <c r="I104" i="83"/>
  <c r="X105" i="83"/>
  <c r="S105" i="83"/>
  <c r="N105" i="83"/>
  <c r="I105" i="83"/>
  <c r="X106" i="83"/>
  <c r="S106" i="83"/>
  <c r="N106" i="83"/>
  <c r="I106" i="83"/>
  <c r="X107" i="83"/>
  <c r="S107" i="83"/>
  <c r="N107" i="83"/>
  <c r="I107" i="83"/>
  <c r="X108" i="83"/>
  <c r="S108" i="83"/>
  <c r="N108" i="83"/>
  <c r="I108" i="83"/>
  <c r="X109" i="83"/>
  <c r="S109" i="83"/>
  <c r="N109" i="83"/>
  <c r="I109" i="83"/>
  <c r="X110" i="83"/>
  <c r="S110" i="83"/>
  <c r="Z110" i="83" s="1"/>
  <c r="N110" i="83"/>
  <c r="I110" i="83"/>
  <c r="X111" i="83"/>
  <c r="Z111" i="83"/>
  <c r="S111" i="83"/>
  <c r="N111" i="83"/>
  <c r="I111" i="83"/>
  <c r="X112" i="83"/>
  <c r="S112" i="83"/>
  <c r="N112" i="83"/>
  <c r="I112" i="83"/>
  <c r="X113" i="83"/>
  <c r="S113" i="83"/>
  <c r="N113" i="83"/>
  <c r="I113" i="83"/>
  <c r="X114" i="83"/>
  <c r="S114" i="83"/>
  <c r="N114" i="83"/>
  <c r="I114" i="83"/>
  <c r="X115" i="83"/>
  <c r="S115" i="83"/>
  <c r="N115" i="83"/>
  <c r="I115" i="83"/>
  <c r="X116" i="83"/>
  <c r="S116" i="83"/>
  <c r="N116" i="83"/>
  <c r="I116" i="83"/>
  <c r="X117" i="83"/>
  <c r="S117" i="83"/>
  <c r="N117" i="83"/>
  <c r="I117" i="83"/>
  <c r="X118" i="83"/>
  <c r="S118" i="83"/>
  <c r="N118" i="83"/>
  <c r="I118" i="83"/>
  <c r="X119" i="83"/>
  <c r="Z119" i="83" s="1"/>
  <c r="S119" i="83"/>
  <c r="N119" i="83"/>
  <c r="I119" i="83"/>
  <c r="X120" i="83"/>
  <c r="S120" i="83"/>
  <c r="N120" i="83"/>
  <c r="I120" i="83"/>
  <c r="X121" i="83"/>
  <c r="S121" i="83"/>
  <c r="N121" i="83"/>
  <c r="I121" i="83"/>
  <c r="X122" i="83"/>
  <c r="S122" i="83"/>
  <c r="N122" i="83"/>
  <c r="I122" i="83"/>
  <c r="X123" i="83"/>
  <c r="S123" i="83"/>
  <c r="N123" i="83"/>
  <c r="I123" i="83"/>
  <c r="X125" i="83"/>
  <c r="S125" i="83"/>
  <c r="N125" i="83"/>
  <c r="I125" i="83"/>
  <c r="X126" i="83"/>
  <c r="S126" i="83"/>
  <c r="N126" i="83"/>
  <c r="I126" i="83"/>
  <c r="X46" i="154"/>
  <c r="S46" i="154"/>
  <c r="N46" i="154"/>
  <c r="I46" i="154"/>
  <c r="X47" i="154"/>
  <c r="S47" i="154"/>
  <c r="Z47" i="154" s="1"/>
  <c r="N47" i="154"/>
  <c r="I47" i="154"/>
  <c r="X48" i="154"/>
  <c r="S48" i="154"/>
  <c r="N48" i="154"/>
  <c r="I48" i="154"/>
  <c r="X49" i="154"/>
  <c r="S49" i="154"/>
  <c r="N49" i="154"/>
  <c r="I49" i="154"/>
  <c r="X50" i="154"/>
  <c r="S50" i="154"/>
  <c r="N50" i="154"/>
  <c r="I50" i="154"/>
  <c r="X51" i="154"/>
  <c r="S51" i="154"/>
  <c r="N51" i="154"/>
  <c r="I51" i="154"/>
  <c r="X52" i="154"/>
  <c r="S52" i="154"/>
  <c r="N52" i="154"/>
  <c r="I52" i="154"/>
  <c r="X53" i="154"/>
  <c r="S53" i="154"/>
  <c r="N53" i="154"/>
  <c r="I53" i="154"/>
  <c r="X54" i="154"/>
  <c r="S54" i="154"/>
  <c r="N54" i="154"/>
  <c r="Z54" i="154" s="1"/>
  <c r="I54" i="154"/>
  <c r="X55" i="154"/>
  <c r="S55" i="154"/>
  <c r="N55" i="154"/>
  <c r="I55" i="154"/>
  <c r="X56" i="154"/>
  <c r="S56" i="154"/>
  <c r="N56" i="154"/>
  <c r="I56" i="154"/>
  <c r="X57" i="154"/>
  <c r="Z57" i="154" s="1"/>
  <c r="S57" i="154"/>
  <c r="N57" i="154"/>
  <c r="I57" i="154"/>
  <c r="X58" i="154"/>
  <c r="S58" i="154"/>
  <c r="N58" i="154"/>
  <c r="I58" i="154"/>
  <c r="X59" i="154"/>
  <c r="S59" i="154"/>
  <c r="N59" i="154"/>
  <c r="I59" i="154"/>
  <c r="X60" i="154"/>
  <c r="S60" i="154"/>
  <c r="N60" i="154"/>
  <c r="I60" i="154"/>
  <c r="X61" i="154"/>
  <c r="S61" i="154"/>
  <c r="N61" i="154"/>
  <c r="I61" i="154"/>
  <c r="X62" i="154"/>
  <c r="S62" i="154"/>
  <c r="N62" i="154"/>
  <c r="Z62" i="154" s="1"/>
  <c r="I62" i="154"/>
  <c r="X63" i="154"/>
  <c r="S63" i="154"/>
  <c r="N63" i="154"/>
  <c r="I63" i="154"/>
  <c r="X64" i="154"/>
  <c r="S64" i="154"/>
  <c r="N64" i="154"/>
  <c r="I64" i="154"/>
  <c r="X65" i="154"/>
  <c r="Z65" i="154" s="1"/>
  <c r="S65" i="154"/>
  <c r="N65" i="154"/>
  <c r="I65" i="154"/>
  <c r="X66" i="154"/>
  <c r="Z66" i="154" s="1"/>
  <c r="S66" i="154"/>
  <c r="N66" i="154"/>
  <c r="I66" i="154"/>
  <c r="X67" i="154"/>
  <c r="S67" i="154"/>
  <c r="N67" i="154"/>
  <c r="I67" i="154"/>
  <c r="X68" i="154"/>
  <c r="S68" i="154"/>
  <c r="N68" i="154"/>
  <c r="I68" i="154"/>
  <c r="X69" i="154"/>
  <c r="S69" i="154"/>
  <c r="N69" i="154"/>
  <c r="I69" i="154"/>
  <c r="X70" i="154"/>
  <c r="Z70" i="154" s="1"/>
  <c r="S70" i="154"/>
  <c r="N70" i="154"/>
  <c r="I70" i="154"/>
  <c r="X71" i="154"/>
  <c r="S71" i="154"/>
  <c r="N71" i="154"/>
  <c r="I71" i="154"/>
  <c r="X72" i="154"/>
  <c r="Z72" i="154" s="1"/>
  <c r="S72" i="154"/>
  <c r="N72" i="154"/>
  <c r="I72" i="154"/>
  <c r="X73" i="154"/>
  <c r="S73" i="154"/>
  <c r="N73" i="154"/>
  <c r="I73" i="154"/>
  <c r="X74" i="154"/>
  <c r="Z74" i="154" s="1"/>
  <c r="S74" i="154"/>
  <c r="N74" i="154"/>
  <c r="I74" i="154"/>
  <c r="X75" i="154"/>
  <c r="Z75" i="154" s="1"/>
  <c r="S75" i="154"/>
  <c r="N75" i="154"/>
  <c r="I75" i="154"/>
  <c r="X76" i="154"/>
  <c r="S76" i="154"/>
  <c r="N76" i="154"/>
  <c r="I76" i="154"/>
  <c r="X77" i="154"/>
  <c r="S77" i="154"/>
  <c r="N77" i="154"/>
  <c r="I77" i="154"/>
  <c r="X78" i="154"/>
  <c r="S78" i="154"/>
  <c r="N78" i="154"/>
  <c r="I78" i="154"/>
  <c r="X79" i="154"/>
  <c r="S79" i="154"/>
  <c r="N79" i="154"/>
  <c r="I79" i="154"/>
  <c r="X80" i="154"/>
  <c r="S80" i="154"/>
  <c r="N80" i="154"/>
  <c r="I80" i="154"/>
  <c r="X81" i="154"/>
  <c r="Z81" i="154" s="1"/>
  <c r="S81" i="154"/>
  <c r="N81" i="154"/>
  <c r="I81" i="154"/>
  <c r="X82" i="154"/>
  <c r="S82" i="154"/>
  <c r="N82" i="154"/>
  <c r="I82" i="154"/>
  <c r="X83" i="154"/>
  <c r="Z83" i="154" s="1"/>
  <c r="S83" i="154"/>
  <c r="N83" i="154"/>
  <c r="I83" i="154"/>
  <c r="X84" i="154"/>
  <c r="S84" i="154"/>
  <c r="N84" i="154"/>
  <c r="I84" i="154"/>
  <c r="X85" i="154"/>
  <c r="S85" i="154"/>
  <c r="N85" i="154"/>
  <c r="I85" i="154"/>
  <c r="X86" i="154"/>
  <c r="S86" i="154"/>
  <c r="N86" i="154"/>
  <c r="I86" i="154"/>
  <c r="X87" i="154"/>
  <c r="S87" i="154"/>
  <c r="N87" i="154"/>
  <c r="I87" i="154"/>
  <c r="X88" i="154"/>
  <c r="S88" i="154"/>
  <c r="Z88" i="154"/>
  <c r="N88" i="154"/>
  <c r="I88" i="154"/>
  <c r="X89" i="154"/>
  <c r="S89" i="154"/>
  <c r="N89" i="154"/>
  <c r="I89" i="154"/>
  <c r="X90" i="154"/>
  <c r="S90" i="154"/>
  <c r="Z90" i="154" s="1"/>
  <c r="N90" i="154"/>
  <c r="I90" i="154"/>
  <c r="X91" i="154"/>
  <c r="Z91" i="154" s="1"/>
  <c r="S91" i="154"/>
  <c r="N91" i="154"/>
  <c r="I91" i="154"/>
  <c r="X92" i="154"/>
  <c r="S92" i="154"/>
  <c r="N92" i="154"/>
  <c r="I92" i="154"/>
  <c r="X93" i="154"/>
  <c r="S93" i="154"/>
  <c r="N93" i="154"/>
  <c r="I93" i="154"/>
  <c r="X94" i="154"/>
  <c r="S94" i="154"/>
  <c r="N94" i="154"/>
  <c r="I94" i="154"/>
  <c r="X95" i="154"/>
  <c r="S95" i="154"/>
  <c r="N95" i="154"/>
  <c r="I95" i="154"/>
  <c r="X96" i="154"/>
  <c r="S96" i="154"/>
  <c r="N96" i="154"/>
  <c r="I96" i="154"/>
  <c r="X97" i="154"/>
  <c r="S97" i="154"/>
  <c r="N97" i="154"/>
  <c r="I97" i="154"/>
  <c r="X98" i="154"/>
  <c r="S98" i="154"/>
  <c r="N98" i="154"/>
  <c r="I98" i="154"/>
  <c r="X99" i="154"/>
  <c r="S99" i="154"/>
  <c r="N99" i="154"/>
  <c r="I99" i="154"/>
  <c r="X100" i="154"/>
  <c r="S100" i="154"/>
  <c r="N100" i="154"/>
  <c r="I100" i="154"/>
  <c r="X101" i="154"/>
  <c r="S101" i="154"/>
  <c r="N101" i="154"/>
  <c r="I101" i="154"/>
  <c r="X102" i="154"/>
  <c r="S102" i="154"/>
  <c r="N102" i="154"/>
  <c r="I102" i="154"/>
  <c r="X103" i="154"/>
  <c r="S103" i="154"/>
  <c r="N103" i="154"/>
  <c r="I103" i="154"/>
  <c r="X104" i="154"/>
  <c r="S104" i="154"/>
  <c r="N104" i="154"/>
  <c r="I104" i="154"/>
  <c r="X105" i="154"/>
  <c r="S105" i="154"/>
  <c r="N105" i="154"/>
  <c r="I105" i="154"/>
  <c r="X106" i="154"/>
  <c r="S106" i="154"/>
  <c r="N106" i="154"/>
  <c r="I106" i="154"/>
  <c r="X107" i="154"/>
  <c r="S107" i="154"/>
  <c r="N107" i="154"/>
  <c r="I107" i="154"/>
  <c r="X108" i="154"/>
  <c r="S108" i="154"/>
  <c r="N108" i="154"/>
  <c r="I108" i="154"/>
  <c r="X109" i="154"/>
  <c r="S109" i="154"/>
  <c r="N109" i="154"/>
  <c r="I109" i="154"/>
  <c r="Z109" i="154" s="1"/>
  <c r="X110" i="154"/>
  <c r="S110" i="154"/>
  <c r="N110" i="154"/>
  <c r="I110" i="154"/>
  <c r="X111" i="154"/>
  <c r="S111" i="154"/>
  <c r="N111" i="154"/>
  <c r="I111" i="154"/>
  <c r="X112" i="154"/>
  <c r="S112" i="154"/>
  <c r="N112" i="154"/>
  <c r="I112" i="154"/>
  <c r="X113" i="154"/>
  <c r="S113" i="154"/>
  <c r="N113" i="154"/>
  <c r="I113" i="154"/>
  <c r="X114" i="154"/>
  <c r="S114" i="154"/>
  <c r="Z114" i="154" s="1"/>
  <c r="N114" i="154"/>
  <c r="I114" i="154"/>
  <c r="X115" i="154"/>
  <c r="S115" i="154"/>
  <c r="N115" i="154"/>
  <c r="I115" i="154"/>
  <c r="X116" i="154"/>
  <c r="S116" i="154"/>
  <c r="N116" i="154"/>
  <c r="I116" i="154"/>
  <c r="X117" i="154"/>
  <c r="S117" i="154"/>
  <c r="N117" i="154"/>
  <c r="I117" i="154"/>
  <c r="X118" i="154"/>
  <c r="S118" i="154"/>
  <c r="Z118" i="154" s="1"/>
  <c r="N118" i="154"/>
  <c r="I118" i="154"/>
  <c r="X119" i="154"/>
  <c r="S119" i="154"/>
  <c r="N119" i="154"/>
  <c r="I119" i="154"/>
  <c r="X120" i="154"/>
  <c r="S120" i="154"/>
  <c r="N120" i="154"/>
  <c r="I120" i="154"/>
  <c r="X121" i="154"/>
  <c r="S121" i="154"/>
  <c r="N121" i="154"/>
  <c r="I121" i="154"/>
  <c r="X122" i="154"/>
  <c r="S122" i="154"/>
  <c r="N122" i="154"/>
  <c r="I122" i="154"/>
  <c r="X123" i="154"/>
  <c r="S123" i="154"/>
  <c r="N123" i="154"/>
  <c r="I123" i="154"/>
  <c r="X124" i="154"/>
  <c r="S124" i="154"/>
  <c r="Z124" i="154" s="1"/>
  <c r="N124" i="154"/>
  <c r="I124" i="154"/>
  <c r="X125" i="154"/>
  <c r="S125" i="154"/>
  <c r="N125" i="154"/>
  <c r="Z125" i="154" s="1"/>
  <c r="I125" i="154"/>
  <c r="X126" i="154"/>
  <c r="Z126" i="154" s="1"/>
  <c r="S126" i="154"/>
  <c r="N126" i="154"/>
  <c r="I126" i="154"/>
  <c r="X11" i="89"/>
  <c r="S11" i="89"/>
  <c r="N11" i="89"/>
  <c r="I11" i="89"/>
  <c r="X12" i="89"/>
  <c r="S12" i="89"/>
  <c r="N12" i="89"/>
  <c r="I12" i="89"/>
  <c r="X13" i="89"/>
  <c r="S13" i="89"/>
  <c r="N13" i="89"/>
  <c r="I13" i="89"/>
  <c r="X14" i="89"/>
  <c r="S14" i="89"/>
  <c r="N14" i="89"/>
  <c r="I14" i="89"/>
  <c r="X15" i="89"/>
  <c r="S15" i="89"/>
  <c r="N15" i="89"/>
  <c r="I15" i="89"/>
  <c r="X16" i="89"/>
  <c r="S16" i="89"/>
  <c r="N16" i="89"/>
  <c r="I16" i="89"/>
  <c r="X17" i="89"/>
  <c r="S17" i="89"/>
  <c r="Z17" i="89" s="1"/>
  <c r="N17" i="89"/>
  <c r="I17" i="89"/>
  <c r="X18" i="89"/>
  <c r="S18" i="89"/>
  <c r="N18" i="89"/>
  <c r="I18" i="89"/>
  <c r="Z18" i="89" s="1"/>
  <c r="X19" i="89"/>
  <c r="S19" i="89"/>
  <c r="N19" i="89"/>
  <c r="I19" i="89"/>
  <c r="X20" i="89"/>
  <c r="S20" i="89"/>
  <c r="N20" i="89"/>
  <c r="I20" i="89"/>
  <c r="X21" i="89"/>
  <c r="S21" i="89"/>
  <c r="Z21" i="89" s="1"/>
  <c r="N21" i="89"/>
  <c r="I21" i="89"/>
  <c r="X22" i="89"/>
  <c r="S22" i="89"/>
  <c r="N22" i="89"/>
  <c r="I22" i="89"/>
  <c r="X23" i="89"/>
  <c r="S23" i="89"/>
  <c r="N23" i="89"/>
  <c r="I23" i="89"/>
  <c r="X24" i="89"/>
  <c r="S24" i="89"/>
  <c r="N24" i="89"/>
  <c r="I24" i="89"/>
  <c r="X25" i="89"/>
  <c r="S25" i="89"/>
  <c r="N25" i="89"/>
  <c r="I25" i="89"/>
  <c r="X26" i="89"/>
  <c r="S26" i="89"/>
  <c r="N26" i="89"/>
  <c r="I26" i="89"/>
  <c r="X27" i="89"/>
  <c r="S27" i="89"/>
  <c r="N27" i="89"/>
  <c r="I27" i="89"/>
  <c r="X28" i="89"/>
  <c r="S28" i="89"/>
  <c r="N28" i="89"/>
  <c r="I28" i="89"/>
  <c r="X29" i="89"/>
  <c r="S29" i="89"/>
  <c r="N29" i="89"/>
  <c r="I29" i="89"/>
  <c r="X30" i="89"/>
  <c r="S30" i="89"/>
  <c r="N30" i="89"/>
  <c r="I30" i="89"/>
  <c r="X31" i="89"/>
  <c r="S31" i="89"/>
  <c r="N31" i="89"/>
  <c r="I31" i="89"/>
  <c r="X32" i="89"/>
  <c r="S32" i="89"/>
  <c r="N32" i="89"/>
  <c r="I32" i="89"/>
  <c r="X33" i="89"/>
  <c r="S33" i="89"/>
  <c r="N33" i="89"/>
  <c r="I33" i="89"/>
  <c r="X34" i="89"/>
  <c r="S34" i="89"/>
  <c r="N34" i="89"/>
  <c r="I34" i="89"/>
  <c r="X35" i="89"/>
  <c r="S35" i="89"/>
  <c r="N35" i="89"/>
  <c r="I35" i="89"/>
  <c r="X36" i="89"/>
  <c r="S36" i="89"/>
  <c r="N36" i="89"/>
  <c r="I36" i="89"/>
  <c r="X37" i="89"/>
  <c r="S37" i="89"/>
  <c r="N37" i="89"/>
  <c r="I37" i="89"/>
  <c r="X38" i="89"/>
  <c r="S38" i="89"/>
  <c r="N38" i="89"/>
  <c r="I38" i="89"/>
  <c r="X39" i="89"/>
  <c r="Z39" i="89" s="1"/>
  <c r="S39" i="89"/>
  <c r="N39" i="89"/>
  <c r="I39" i="89"/>
  <c r="X40" i="89"/>
  <c r="S40" i="89"/>
  <c r="N40" i="89"/>
  <c r="I40" i="89"/>
  <c r="X41" i="89"/>
  <c r="S41" i="89"/>
  <c r="N41" i="89"/>
  <c r="I41" i="89"/>
  <c r="X42" i="89"/>
  <c r="S42" i="89"/>
  <c r="N42" i="89"/>
  <c r="I42" i="89"/>
  <c r="X11" i="90"/>
  <c r="Z11" i="90" s="1"/>
  <c r="S11" i="90"/>
  <c r="N11" i="90"/>
  <c r="I11" i="90"/>
  <c r="X12" i="90"/>
  <c r="Z12" i="90" s="1"/>
  <c r="S12" i="90"/>
  <c r="N12" i="90"/>
  <c r="I12" i="90"/>
  <c r="X13" i="90"/>
  <c r="S13" i="90"/>
  <c r="N13" i="90"/>
  <c r="I13" i="90"/>
  <c r="X14" i="90"/>
  <c r="S14" i="90"/>
  <c r="N14" i="90"/>
  <c r="I14" i="90"/>
  <c r="X15" i="90"/>
  <c r="S15" i="90"/>
  <c r="N15" i="90"/>
  <c r="I15" i="90"/>
  <c r="X16" i="90"/>
  <c r="S16" i="90"/>
  <c r="N16" i="90"/>
  <c r="I16" i="90"/>
  <c r="X17" i="90"/>
  <c r="S17" i="90"/>
  <c r="N17" i="90"/>
  <c r="I17" i="90"/>
  <c r="X18" i="90"/>
  <c r="Z18" i="90" s="1"/>
  <c r="S18" i="90"/>
  <c r="N18" i="90"/>
  <c r="I18" i="90"/>
  <c r="X19" i="90"/>
  <c r="S19" i="90"/>
  <c r="N19" i="90"/>
  <c r="I19" i="90"/>
  <c r="X20" i="90"/>
  <c r="S20" i="90"/>
  <c r="N20" i="90"/>
  <c r="I20" i="90"/>
  <c r="X21" i="90"/>
  <c r="Z21" i="90" s="1"/>
  <c r="S21" i="90"/>
  <c r="N21" i="90"/>
  <c r="I21" i="90"/>
  <c r="X22" i="90"/>
  <c r="S22" i="90"/>
  <c r="N22" i="90"/>
  <c r="I22" i="90"/>
  <c r="X23" i="90"/>
  <c r="S23" i="90"/>
  <c r="N23" i="90"/>
  <c r="I23" i="90"/>
  <c r="X24" i="90"/>
  <c r="S24" i="90"/>
  <c r="N24" i="90"/>
  <c r="I24" i="90"/>
  <c r="X25" i="90"/>
  <c r="Z25" i="90" s="1"/>
  <c r="S25" i="90"/>
  <c r="N25" i="90"/>
  <c r="I25" i="90"/>
  <c r="X26" i="90"/>
  <c r="S26" i="90"/>
  <c r="N26" i="90"/>
  <c r="I26" i="90"/>
  <c r="X27" i="90"/>
  <c r="Z27" i="90" s="1"/>
  <c r="S27" i="90"/>
  <c r="N27" i="90"/>
  <c r="I27" i="90"/>
  <c r="X28" i="90"/>
  <c r="S28" i="90"/>
  <c r="N28" i="90"/>
  <c r="I28" i="90"/>
  <c r="X29" i="90"/>
  <c r="S29" i="90"/>
  <c r="N29" i="90"/>
  <c r="I29" i="90"/>
  <c r="X30" i="90"/>
  <c r="S30" i="90"/>
  <c r="N30" i="90"/>
  <c r="I30" i="90"/>
  <c r="X31" i="90"/>
  <c r="S31" i="90"/>
  <c r="N31" i="90"/>
  <c r="I31" i="90"/>
  <c r="X32" i="90"/>
  <c r="S32" i="90"/>
  <c r="Z32" i="90" s="1"/>
  <c r="N32" i="90"/>
  <c r="I32" i="90"/>
  <c r="X33" i="90"/>
  <c r="Z33" i="90"/>
  <c r="S33" i="90"/>
  <c r="N33" i="90"/>
  <c r="I33" i="90"/>
  <c r="X34" i="90"/>
  <c r="S34" i="90"/>
  <c r="N34" i="90"/>
  <c r="I34" i="90"/>
  <c r="X35" i="90"/>
  <c r="Z35" i="90" s="1"/>
  <c r="S35" i="90"/>
  <c r="N35" i="90"/>
  <c r="I35" i="90"/>
  <c r="X36" i="90"/>
  <c r="S36" i="90"/>
  <c r="N36" i="90"/>
  <c r="I36" i="90"/>
  <c r="X37" i="90"/>
  <c r="S37" i="90"/>
  <c r="N37" i="90"/>
  <c r="I37" i="90"/>
  <c r="X38" i="90"/>
  <c r="S38" i="90"/>
  <c r="N38" i="90"/>
  <c r="I38" i="90"/>
  <c r="X39" i="90"/>
  <c r="S39" i="90"/>
  <c r="N39" i="90"/>
  <c r="I39" i="90"/>
  <c r="X40" i="90"/>
  <c r="Z40" i="90" s="1"/>
  <c r="S40" i="90"/>
  <c r="N40" i="90"/>
  <c r="I40" i="90"/>
  <c r="X41" i="90"/>
  <c r="Z41" i="90" s="1"/>
  <c r="S41" i="90"/>
  <c r="N41" i="90"/>
  <c r="I41" i="90"/>
  <c r="X42" i="90"/>
  <c r="S42" i="90"/>
  <c r="N42" i="90"/>
  <c r="I42" i="90"/>
  <c r="X11" i="91"/>
  <c r="S11" i="91"/>
  <c r="N11" i="91"/>
  <c r="I11" i="91"/>
  <c r="X12" i="91"/>
  <c r="S12" i="91"/>
  <c r="N12" i="91"/>
  <c r="I12" i="91"/>
  <c r="X13" i="91"/>
  <c r="S13" i="91"/>
  <c r="N13" i="91"/>
  <c r="I13" i="91"/>
  <c r="X14" i="91"/>
  <c r="Z14" i="91" s="1"/>
  <c r="S14" i="91"/>
  <c r="N14" i="91"/>
  <c r="I14" i="91"/>
  <c r="X15" i="91"/>
  <c r="S15" i="91"/>
  <c r="N15" i="91"/>
  <c r="I15" i="91"/>
  <c r="X16" i="91"/>
  <c r="S16" i="91"/>
  <c r="N16" i="91"/>
  <c r="I16" i="91"/>
  <c r="X17" i="91"/>
  <c r="S17" i="91"/>
  <c r="N17" i="91"/>
  <c r="I17" i="91"/>
  <c r="X18" i="91"/>
  <c r="S18" i="91"/>
  <c r="N18" i="91"/>
  <c r="I18" i="91"/>
  <c r="X19" i="91"/>
  <c r="S19" i="91"/>
  <c r="N19" i="91"/>
  <c r="I19" i="91"/>
  <c r="X20" i="91"/>
  <c r="S20" i="91"/>
  <c r="N20" i="91"/>
  <c r="I20" i="91"/>
  <c r="X21" i="91"/>
  <c r="S21" i="91"/>
  <c r="N21" i="91"/>
  <c r="Z21" i="91" s="1"/>
  <c r="I21" i="91"/>
  <c r="X22" i="91"/>
  <c r="S22" i="91"/>
  <c r="N22" i="91"/>
  <c r="I22" i="91"/>
  <c r="X23" i="91"/>
  <c r="S23" i="91"/>
  <c r="N23" i="91"/>
  <c r="I23" i="91"/>
  <c r="X24" i="91"/>
  <c r="S24" i="91"/>
  <c r="N24" i="91"/>
  <c r="I24" i="91"/>
  <c r="X25" i="91"/>
  <c r="S25" i="91"/>
  <c r="N25" i="91"/>
  <c r="I25" i="91"/>
  <c r="X26" i="91"/>
  <c r="S26" i="91"/>
  <c r="N26" i="91"/>
  <c r="I26" i="91"/>
  <c r="X27" i="91"/>
  <c r="S27" i="91"/>
  <c r="N27" i="91"/>
  <c r="I27" i="91"/>
  <c r="X28" i="91"/>
  <c r="S28" i="91"/>
  <c r="N28" i="91"/>
  <c r="I28" i="91"/>
  <c r="X29" i="91"/>
  <c r="S29" i="91"/>
  <c r="N29" i="91"/>
  <c r="I29" i="91"/>
  <c r="X30" i="91"/>
  <c r="S30" i="91"/>
  <c r="N30" i="91"/>
  <c r="I30" i="91"/>
  <c r="X31" i="91"/>
  <c r="S31" i="91"/>
  <c r="N31" i="91"/>
  <c r="I31" i="91"/>
  <c r="X32" i="91"/>
  <c r="S32" i="91"/>
  <c r="N32" i="91"/>
  <c r="I32" i="91"/>
  <c r="X33" i="91"/>
  <c r="S33" i="91"/>
  <c r="Z33" i="91" s="1"/>
  <c r="N33" i="91"/>
  <c r="I33" i="91"/>
  <c r="X34" i="91"/>
  <c r="S34" i="91"/>
  <c r="N34" i="91"/>
  <c r="I34" i="91"/>
  <c r="X35" i="91"/>
  <c r="S35" i="91"/>
  <c r="N35" i="91"/>
  <c r="I35" i="91"/>
  <c r="X36" i="91"/>
  <c r="S36" i="91"/>
  <c r="N36" i="91"/>
  <c r="I36" i="91"/>
  <c r="X37" i="91"/>
  <c r="S37" i="91"/>
  <c r="N37" i="91"/>
  <c r="I37" i="91"/>
  <c r="X38" i="91"/>
  <c r="S38" i="91"/>
  <c r="Z38" i="91" s="1"/>
  <c r="N38" i="91"/>
  <c r="I38" i="91"/>
  <c r="X39" i="91"/>
  <c r="Z39" i="91" s="1"/>
  <c r="S39" i="91"/>
  <c r="N39" i="91"/>
  <c r="I39" i="91"/>
  <c r="X40" i="91"/>
  <c r="S40" i="91"/>
  <c r="N40" i="91"/>
  <c r="I40" i="91"/>
  <c r="X41" i="91"/>
  <c r="Z41" i="91" s="1"/>
  <c r="S41" i="91"/>
  <c r="N41" i="91"/>
  <c r="I41" i="91"/>
  <c r="X42" i="91"/>
  <c r="Z42" i="91" s="1"/>
  <c r="S42" i="91"/>
  <c r="N42" i="91"/>
  <c r="I42" i="91"/>
  <c r="X11" i="93"/>
  <c r="S11" i="93"/>
  <c r="N11" i="93"/>
  <c r="I11" i="93"/>
  <c r="X12" i="93"/>
  <c r="S12" i="93"/>
  <c r="N12" i="93"/>
  <c r="I12" i="93"/>
  <c r="X13" i="93"/>
  <c r="S13" i="93"/>
  <c r="N13" i="93"/>
  <c r="I13" i="93"/>
  <c r="X14" i="93"/>
  <c r="S14" i="93"/>
  <c r="N14" i="93"/>
  <c r="I14" i="93"/>
  <c r="X15" i="93"/>
  <c r="S15" i="93"/>
  <c r="N15" i="93"/>
  <c r="I15" i="93"/>
  <c r="X16" i="93"/>
  <c r="S16" i="93"/>
  <c r="N16" i="93"/>
  <c r="I16" i="93"/>
  <c r="X17" i="93"/>
  <c r="S17" i="93"/>
  <c r="N17" i="93"/>
  <c r="I17" i="93"/>
  <c r="X18" i="93"/>
  <c r="S18" i="93"/>
  <c r="N18" i="93"/>
  <c r="I18" i="93"/>
  <c r="X19" i="93"/>
  <c r="Z19" i="93" s="1"/>
  <c r="S19" i="93"/>
  <c r="N19" i="93"/>
  <c r="I19" i="93"/>
  <c r="X20" i="93"/>
  <c r="S20" i="93"/>
  <c r="N20" i="93"/>
  <c r="I20" i="93"/>
  <c r="X21" i="93"/>
  <c r="S21" i="93"/>
  <c r="N21" i="93"/>
  <c r="I21" i="93"/>
  <c r="X22" i="93"/>
  <c r="S22" i="93"/>
  <c r="N22" i="93"/>
  <c r="I22" i="93"/>
  <c r="X23" i="93"/>
  <c r="Z23" i="93" s="1"/>
  <c r="S23" i="93"/>
  <c r="N23" i="93"/>
  <c r="I23" i="93"/>
  <c r="X24" i="93"/>
  <c r="S24" i="93"/>
  <c r="N24" i="93"/>
  <c r="I24" i="93"/>
  <c r="X25" i="93"/>
  <c r="S25" i="93"/>
  <c r="N25" i="93"/>
  <c r="I25" i="93"/>
  <c r="X26" i="93"/>
  <c r="S26" i="93"/>
  <c r="N26" i="93"/>
  <c r="I26" i="93"/>
  <c r="X27" i="93"/>
  <c r="S27" i="93"/>
  <c r="N27" i="93"/>
  <c r="I27" i="93"/>
  <c r="X28" i="93"/>
  <c r="S28" i="93"/>
  <c r="N28" i="93"/>
  <c r="I28" i="93"/>
  <c r="X29" i="93"/>
  <c r="Z29" i="93" s="1"/>
  <c r="S29" i="93"/>
  <c r="N29" i="93"/>
  <c r="I29" i="93"/>
  <c r="X30" i="93"/>
  <c r="S30" i="93"/>
  <c r="Z30" i="93" s="1"/>
  <c r="N30" i="93"/>
  <c r="I30" i="93"/>
  <c r="X31" i="93"/>
  <c r="S31" i="93"/>
  <c r="N31" i="93"/>
  <c r="I31" i="93"/>
  <c r="X32" i="93"/>
  <c r="Z32" i="93" s="1"/>
  <c r="S32" i="93"/>
  <c r="N32" i="93"/>
  <c r="I32" i="93"/>
  <c r="X33" i="93"/>
  <c r="S33" i="93"/>
  <c r="N33" i="93"/>
  <c r="I33" i="93"/>
  <c r="Z33" i="93" s="1"/>
  <c r="X34" i="93"/>
  <c r="Z34" i="93" s="1"/>
  <c r="S34" i="93"/>
  <c r="N34" i="93"/>
  <c r="I34" i="93"/>
  <c r="X35" i="93"/>
  <c r="S35" i="93"/>
  <c r="N35" i="93"/>
  <c r="I35" i="93"/>
  <c r="X36" i="93"/>
  <c r="Z36" i="93" s="1"/>
  <c r="S36" i="93"/>
  <c r="N36" i="93"/>
  <c r="I36" i="93"/>
  <c r="X37" i="93"/>
  <c r="S37" i="93"/>
  <c r="N37" i="93"/>
  <c r="I37" i="93"/>
  <c r="X38" i="93"/>
  <c r="Z38" i="93" s="1"/>
  <c r="S38" i="93"/>
  <c r="N38" i="93"/>
  <c r="I38" i="93"/>
  <c r="X39" i="93"/>
  <c r="S39" i="93"/>
  <c r="N39" i="93"/>
  <c r="I39" i="93"/>
  <c r="X40" i="93"/>
  <c r="Z40" i="93" s="1"/>
  <c r="S40" i="93"/>
  <c r="N40" i="93"/>
  <c r="I40" i="93"/>
  <c r="X41" i="93"/>
  <c r="S41" i="93"/>
  <c r="N41" i="93"/>
  <c r="I41" i="93"/>
  <c r="X42" i="93"/>
  <c r="Z42" i="93" s="1"/>
  <c r="S42" i="93"/>
  <c r="N42" i="93"/>
  <c r="I42" i="93"/>
  <c r="S11" i="88"/>
  <c r="I11" i="88"/>
  <c r="X12" i="88"/>
  <c r="S12" i="88"/>
  <c r="I12" i="88"/>
  <c r="X13" i="88"/>
  <c r="S13" i="88"/>
  <c r="N13" i="88"/>
  <c r="I13" i="88"/>
  <c r="X14" i="88"/>
  <c r="S14" i="88"/>
  <c r="N14" i="88"/>
  <c r="I14" i="88"/>
  <c r="X17" i="88"/>
  <c r="S17" i="88"/>
  <c r="N17" i="88"/>
  <c r="I17" i="88"/>
  <c r="X18" i="88"/>
  <c r="S18" i="88"/>
  <c r="N18" i="88"/>
  <c r="I18" i="88"/>
  <c r="X19" i="88"/>
  <c r="S19" i="88"/>
  <c r="N19" i="88"/>
  <c r="I19" i="88"/>
  <c r="S20" i="88"/>
  <c r="I20" i="88"/>
  <c r="X21" i="88"/>
  <c r="S21" i="88"/>
  <c r="N21" i="88"/>
  <c r="I21" i="88"/>
  <c r="X22" i="88"/>
  <c r="S22" i="88"/>
  <c r="N22" i="88"/>
  <c r="I22" i="88"/>
  <c r="X23" i="88"/>
  <c r="N23" i="88"/>
  <c r="X24" i="88"/>
  <c r="N24" i="88"/>
  <c r="X25" i="88"/>
  <c r="S25" i="88"/>
  <c r="N25" i="88"/>
  <c r="I25" i="88"/>
  <c r="X26" i="88"/>
  <c r="S26" i="88"/>
  <c r="N26" i="88"/>
  <c r="I26" i="88"/>
  <c r="S27" i="88"/>
  <c r="N27" i="88"/>
  <c r="I27" i="88"/>
  <c r="X28" i="88"/>
  <c r="S28" i="88"/>
  <c r="I28" i="88"/>
  <c r="X29" i="88"/>
  <c r="S29" i="88"/>
  <c r="N29" i="88"/>
  <c r="I29" i="88"/>
  <c r="X30" i="88"/>
  <c r="S30" i="88"/>
  <c r="N30" i="88"/>
  <c r="I30" i="88"/>
  <c r="X31" i="88"/>
  <c r="S31" i="88"/>
  <c r="N31" i="88"/>
  <c r="I31" i="88"/>
  <c r="X32" i="88"/>
  <c r="S32" i="88"/>
  <c r="N32" i="88"/>
  <c r="I32" i="88"/>
  <c r="X33" i="88"/>
  <c r="N33" i="88"/>
  <c r="I33" i="88"/>
  <c r="I34" i="88"/>
  <c r="X35" i="88"/>
  <c r="S35" i="88"/>
  <c r="N35" i="88"/>
  <c r="I35" i="88"/>
  <c r="S36" i="88"/>
  <c r="X37" i="88"/>
  <c r="S37" i="88"/>
  <c r="N37" i="88"/>
  <c r="I37" i="88"/>
  <c r="S38" i="88"/>
  <c r="I38" i="88"/>
  <c r="X39" i="88"/>
  <c r="S39" i="88"/>
  <c r="N39" i="88"/>
  <c r="I39" i="88"/>
  <c r="X40" i="88"/>
  <c r="S40" i="88"/>
  <c r="N40" i="88"/>
  <c r="I40" i="88"/>
  <c r="X41" i="88"/>
  <c r="N41" i="88"/>
  <c r="I41" i="88"/>
  <c r="X42" i="88"/>
  <c r="N42" i="88"/>
  <c r="X46" i="89"/>
  <c r="Z46" i="89" s="1"/>
  <c r="S46" i="89"/>
  <c r="N46" i="89"/>
  <c r="I46" i="89"/>
  <c r="X47" i="89"/>
  <c r="S47" i="89"/>
  <c r="N47" i="89"/>
  <c r="Z47" i="89" s="1"/>
  <c r="I47" i="89"/>
  <c r="X48" i="89"/>
  <c r="S48" i="89"/>
  <c r="N48" i="89"/>
  <c r="I48" i="89"/>
  <c r="X49" i="89"/>
  <c r="S49" i="89"/>
  <c r="N49" i="89"/>
  <c r="I49" i="89"/>
  <c r="X50" i="89"/>
  <c r="S50" i="89"/>
  <c r="Z50" i="89" s="1"/>
  <c r="N50" i="89"/>
  <c r="I50" i="89"/>
  <c r="X51" i="89"/>
  <c r="S51" i="89"/>
  <c r="N51" i="89"/>
  <c r="I51" i="89"/>
  <c r="X52" i="89"/>
  <c r="S52" i="89"/>
  <c r="N52" i="89"/>
  <c r="I52" i="89"/>
  <c r="X53" i="89"/>
  <c r="S53" i="89"/>
  <c r="N53" i="89"/>
  <c r="I53" i="89"/>
  <c r="X54" i="89"/>
  <c r="S54" i="89"/>
  <c r="N54" i="89"/>
  <c r="I54" i="89"/>
  <c r="X55" i="89"/>
  <c r="S55" i="89"/>
  <c r="N55" i="89"/>
  <c r="I55" i="89"/>
  <c r="X56" i="89"/>
  <c r="S56" i="89"/>
  <c r="N56" i="89"/>
  <c r="I56" i="89"/>
  <c r="X57" i="89"/>
  <c r="S57" i="89"/>
  <c r="N57" i="89"/>
  <c r="I57" i="89"/>
  <c r="X58" i="89"/>
  <c r="S58" i="89"/>
  <c r="N58" i="89"/>
  <c r="I58" i="89"/>
  <c r="X59" i="89"/>
  <c r="S59" i="89"/>
  <c r="N59" i="89"/>
  <c r="I59" i="89"/>
  <c r="X60" i="89"/>
  <c r="S60" i="89"/>
  <c r="N60" i="89"/>
  <c r="I60" i="89"/>
  <c r="X61" i="89"/>
  <c r="S61" i="89"/>
  <c r="N61" i="89"/>
  <c r="I61" i="89"/>
  <c r="X62" i="89"/>
  <c r="S62" i="89"/>
  <c r="N62" i="89"/>
  <c r="I62" i="89"/>
  <c r="X63" i="89"/>
  <c r="S63" i="89"/>
  <c r="N63" i="89"/>
  <c r="I63" i="89"/>
  <c r="X64" i="89"/>
  <c r="S64" i="89"/>
  <c r="N64" i="89"/>
  <c r="I64" i="89"/>
  <c r="X65" i="89"/>
  <c r="S65" i="89"/>
  <c r="N65" i="89"/>
  <c r="I65" i="89"/>
  <c r="X66" i="89"/>
  <c r="S66" i="89"/>
  <c r="N66" i="89"/>
  <c r="I66" i="89"/>
  <c r="X67" i="89"/>
  <c r="S67" i="89"/>
  <c r="N67" i="89"/>
  <c r="I67" i="89"/>
  <c r="X68" i="89"/>
  <c r="S68" i="89"/>
  <c r="N68" i="89"/>
  <c r="I68" i="89"/>
  <c r="X69" i="89"/>
  <c r="S69" i="89"/>
  <c r="N69" i="89"/>
  <c r="I69" i="89"/>
  <c r="X70" i="89"/>
  <c r="S70" i="89"/>
  <c r="N70" i="89"/>
  <c r="I70" i="89"/>
  <c r="X71" i="89"/>
  <c r="S71" i="89"/>
  <c r="N71" i="89"/>
  <c r="I71" i="89"/>
  <c r="X72" i="89"/>
  <c r="S72" i="89"/>
  <c r="N72" i="89"/>
  <c r="I72" i="89"/>
  <c r="X73" i="89"/>
  <c r="S73" i="89"/>
  <c r="N73" i="89"/>
  <c r="I73" i="89"/>
  <c r="X74" i="89"/>
  <c r="S74" i="89"/>
  <c r="N74" i="89"/>
  <c r="I74" i="89"/>
  <c r="X75" i="89"/>
  <c r="S75" i="89"/>
  <c r="N75" i="89"/>
  <c r="I75" i="89"/>
  <c r="X76" i="89"/>
  <c r="S76" i="89"/>
  <c r="N76" i="89"/>
  <c r="I76" i="89"/>
  <c r="X77" i="89"/>
  <c r="S77" i="89"/>
  <c r="N77" i="89"/>
  <c r="I77" i="89"/>
  <c r="X78" i="89"/>
  <c r="S78" i="89"/>
  <c r="N78" i="89"/>
  <c r="I78" i="89"/>
  <c r="X79" i="89"/>
  <c r="S79" i="89"/>
  <c r="N79" i="89"/>
  <c r="I79" i="89"/>
  <c r="X80" i="89"/>
  <c r="S80" i="89"/>
  <c r="N80" i="89"/>
  <c r="I80" i="89"/>
  <c r="X81" i="89"/>
  <c r="S81" i="89"/>
  <c r="N81" i="89"/>
  <c r="I81" i="89"/>
  <c r="X82" i="89"/>
  <c r="S82" i="89"/>
  <c r="N82" i="89"/>
  <c r="I82" i="89"/>
  <c r="X83" i="89"/>
  <c r="S83" i="89"/>
  <c r="N83" i="89"/>
  <c r="I83" i="89"/>
  <c r="X84" i="89"/>
  <c r="S84" i="89"/>
  <c r="N84" i="89"/>
  <c r="I84" i="89"/>
  <c r="X85" i="89"/>
  <c r="S85" i="89"/>
  <c r="N85" i="89"/>
  <c r="I85" i="89"/>
  <c r="X86" i="89"/>
  <c r="S86" i="89"/>
  <c r="N86" i="89"/>
  <c r="I86" i="89"/>
  <c r="X87" i="89"/>
  <c r="S87" i="89"/>
  <c r="N87" i="89"/>
  <c r="I87" i="89"/>
  <c r="X88" i="89"/>
  <c r="S88" i="89"/>
  <c r="N88" i="89"/>
  <c r="I88" i="89"/>
  <c r="X89" i="89"/>
  <c r="S89" i="89"/>
  <c r="N89" i="89"/>
  <c r="I89" i="89"/>
  <c r="X90" i="89"/>
  <c r="S90" i="89"/>
  <c r="N90" i="89"/>
  <c r="I90" i="89"/>
  <c r="X91" i="89"/>
  <c r="S91" i="89"/>
  <c r="N91" i="89"/>
  <c r="I91" i="89"/>
  <c r="X92" i="89"/>
  <c r="S92" i="89"/>
  <c r="N92" i="89"/>
  <c r="I92" i="89"/>
  <c r="X93" i="89"/>
  <c r="S93" i="89"/>
  <c r="N93" i="89"/>
  <c r="I93" i="89"/>
  <c r="X94" i="89"/>
  <c r="S94" i="89"/>
  <c r="N94" i="89"/>
  <c r="I94" i="89"/>
  <c r="X95" i="89"/>
  <c r="S95" i="89"/>
  <c r="N95" i="89"/>
  <c r="I95" i="89"/>
  <c r="X96" i="89"/>
  <c r="S96" i="89"/>
  <c r="N96" i="89"/>
  <c r="I96" i="89"/>
  <c r="X97" i="89"/>
  <c r="S97" i="89"/>
  <c r="N97" i="89"/>
  <c r="I97" i="89"/>
  <c r="X98" i="89"/>
  <c r="Z98" i="89" s="1"/>
  <c r="S98" i="89"/>
  <c r="N98" i="89"/>
  <c r="I98" i="89"/>
  <c r="X99" i="89"/>
  <c r="S99" i="89"/>
  <c r="N99" i="89"/>
  <c r="I99" i="89"/>
  <c r="X100" i="89"/>
  <c r="S100" i="89"/>
  <c r="N100" i="89"/>
  <c r="I100" i="89"/>
  <c r="X101" i="89"/>
  <c r="S101" i="89"/>
  <c r="N101" i="89"/>
  <c r="I101" i="89"/>
  <c r="X102" i="89"/>
  <c r="S102" i="89"/>
  <c r="N102" i="89"/>
  <c r="I102" i="89"/>
  <c r="X103" i="89"/>
  <c r="S103" i="89"/>
  <c r="N103" i="89"/>
  <c r="I103" i="89"/>
  <c r="X104" i="89"/>
  <c r="Z104" i="89" s="1"/>
  <c r="S104" i="89"/>
  <c r="N104" i="89"/>
  <c r="I104" i="89"/>
  <c r="X105" i="89"/>
  <c r="S105" i="89"/>
  <c r="N105" i="89"/>
  <c r="I105" i="89"/>
  <c r="X106" i="89"/>
  <c r="S106" i="89"/>
  <c r="N106" i="89"/>
  <c r="I106" i="89"/>
  <c r="X107" i="89"/>
  <c r="S107" i="89"/>
  <c r="N107" i="89"/>
  <c r="I107" i="89"/>
  <c r="X108" i="89"/>
  <c r="Z108" i="89" s="1"/>
  <c r="S108" i="89"/>
  <c r="N108" i="89"/>
  <c r="I108" i="89"/>
  <c r="X109" i="89"/>
  <c r="S109" i="89"/>
  <c r="N109" i="89"/>
  <c r="I109" i="89"/>
  <c r="X110" i="89"/>
  <c r="S110" i="89"/>
  <c r="N110" i="89"/>
  <c r="I110" i="89"/>
  <c r="X111" i="89"/>
  <c r="S111" i="89"/>
  <c r="N111" i="89"/>
  <c r="I111" i="89"/>
  <c r="X112" i="89"/>
  <c r="Z112" i="89" s="1"/>
  <c r="S112" i="89"/>
  <c r="N112" i="89"/>
  <c r="I112" i="89"/>
  <c r="X113" i="89"/>
  <c r="S113" i="89"/>
  <c r="N113" i="89"/>
  <c r="I113" i="89"/>
  <c r="X114" i="89"/>
  <c r="S114" i="89"/>
  <c r="N114" i="89"/>
  <c r="I114" i="89"/>
  <c r="X115" i="89"/>
  <c r="S115" i="89"/>
  <c r="N115" i="89"/>
  <c r="I115" i="89"/>
  <c r="X116" i="89"/>
  <c r="Z116" i="89" s="1"/>
  <c r="S116" i="89"/>
  <c r="N116" i="89"/>
  <c r="I116" i="89"/>
  <c r="X117" i="89"/>
  <c r="S117" i="89"/>
  <c r="N117" i="89"/>
  <c r="I117" i="89"/>
  <c r="X118" i="89"/>
  <c r="S118" i="89"/>
  <c r="N118" i="89"/>
  <c r="I118" i="89"/>
  <c r="X119" i="89"/>
  <c r="S119" i="89"/>
  <c r="N119" i="89"/>
  <c r="I119" i="89"/>
  <c r="X120" i="89"/>
  <c r="S120" i="89"/>
  <c r="N120" i="89"/>
  <c r="I120" i="89"/>
  <c r="X121" i="89"/>
  <c r="S121" i="89"/>
  <c r="N121" i="89"/>
  <c r="I121" i="89"/>
  <c r="X122" i="89"/>
  <c r="S122" i="89"/>
  <c r="N122" i="89"/>
  <c r="I122" i="89"/>
  <c r="X123" i="89"/>
  <c r="S123" i="89"/>
  <c r="Z123" i="89" s="1"/>
  <c r="N123" i="89"/>
  <c r="I123" i="89"/>
  <c r="X124" i="89"/>
  <c r="S124" i="89"/>
  <c r="N124" i="89"/>
  <c r="I124" i="89"/>
  <c r="X125" i="89"/>
  <c r="S125" i="89"/>
  <c r="N125" i="89"/>
  <c r="I125" i="89"/>
  <c r="X126" i="89"/>
  <c r="S126" i="89"/>
  <c r="N126" i="89"/>
  <c r="I126" i="89"/>
  <c r="Z126" i="89"/>
  <c r="X46" i="90"/>
  <c r="S46" i="90"/>
  <c r="N46" i="90"/>
  <c r="I46" i="90"/>
  <c r="X47" i="90"/>
  <c r="S47" i="90"/>
  <c r="N47" i="90"/>
  <c r="I47" i="90"/>
  <c r="X48" i="90"/>
  <c r="S48" i="90"/>
  <c r="N48" i="90"/>
  <c r="I48" i="90"/>
  <c r="X49" i="90"/>
  <c r="S49" i="90"/>
  <c r="N49" i="90"/>
  <c r="I49" i="90"/>
  <c r="X50" i="90"/>
  <c r="S50" i="90"/>
  <c r="N50" i="90"/>
  <c r="I50" i="90"/>
  <c r="X51" i="90"/>
  <c r="S51" i="90"/>
  <c r="N51" i="90"/>
  <c r="X52" i="90"/>
  <c r="Z52" i="90" s="1"/>
  <c r="S52" i="90"/>
  <c r="N52" i="90"/>
  <c r="I52" i="90"/>
  <c r="X53" i="90"/>
  <c r="S53" i="90"/>
  <c r="N53" i="90"/>
  <c r="I53" i="90"/>
  <c r="X54" i="90"/>
  <c r="Z54" i="90" s="1"/>
  <c r="S54" i="90"/>
  <c r="N54" i="90"/>
  <c r="I54" i="90"/>
  <c r="X55" i="90"/>
  <c r="S55" i="90"/>
  <c r="N55" i="90"/>
  <c r="I55" i="90"/>
  <c r="X56" i="90"/>
  <c r="Z56" i="90" s="1"/>
  <c r="S56" i="90"/>
  <c r="N56" i="90"/>
  <c r="I56" i="90"/>
  <c r="X57" i="90"/>
  <c r="S57" i="90"/>
  <c r="N57" i="90"/>
  <c r="I57" i="90"/>
  <c r="X58" i="90"/>
  <c r="Z58" i="90" s="1"/>
  <c r="S58" i="90"/>
  <c r="N58" i="90"/>
  <c r="I58" i="90"/>
  <c r="X59" i="90"/>
  <c r="S59" i="90"/>
  <c r="N59" i="90"/>
  <c r="I59" i="90"/>
  <c r="X60" i="90"/>
  <c r="Z60" i="90" s="1"/>
  <c r="S60" i="90"/>
  <c r="N60" i="90"/>
  <c r="I60" i="90"/>
  <c r="X61" i="90"/>
  <c r="S61" i="90"/>
  <c r="N61" i="90"/>
  <c r="I61" i="90"/>
  <c r="X62" i="90"/>
  <c r="Z62" i="90" s="1"/>
  <c r="S62" i="90"/>
  <c r="N62" i="90"/>
  <c r="I62" i="90"/>
  <c r="X63" i="90"/>
  <c r="S63" i="90"/>
  <c r="N63" i="90"/>
  <c r="I63" i="90"/>
  <c r="X64" i="90"/>
  <c r="Z64" i="90" s="1"/>
  <c r="S64" i="90"/>
  <c r="N64" i="90"/>
  <c r="I64" i="90"/>
  <c r="X65" i="90"/>
  <c r="S65" i="90"/>
  <c r="N65" i="90"/>
  <c r="I65" i="90"/>
  <c r="X66" i="90"/>
  <c r="Z66" i="90" s="1"/>
  <c r="S66" i="90"/>
  <c r="N66" i="90"/>
  <c r="I66" i="90"/>
  <c r="X67" i="90"/>
  <c r="S67" i="90"/>
  <c r="N67" i="90"/>
  <c r="I67" i="90"/>
  <c r="X68" i="90"/>
  <c r="Z68" i="90" s="1"/>
  <c r="S68" i="90"/>
  <c r="N68" i="90"/>
  <c r="I68" i="90"/>
  <c r="X69" i="90"/>
  <c r="S69" i="90"/>
  <c r="N69" i="90"/>
  <c r="I69" i="90"/>
  <c r="X70" i="90"/>
  <c r="Z70" i="90" s="1"/>
  <c r="S70" i="90"/>
  <c r="N70" i="90"/>
  <c r="I70" i="90"/>
  <c r="X71" i="90"/>
  <c r="S71" i="90"/>
  <c r="N71" i="90"/>
  <c r="I71" i="90"/>
  <c r="X72" i="90"/>
  <c r="Z72" i="90" s="1"/>
  <c r="S72" i="90"/>
  <c r="N72" i="90"/>
  <c r="I72" i="90"/>
  <c r="X73" i="90"/>
  <c r="S73" i="90"/>
  <c r="N73" i="90"/>
  <c r="I73" i="90"/>
  <c r="X74" i="90"/>
  <c r="Z74" i="90" s="1"/>
  <c r="S74" i="90"/>
  <c r="N74" i="90"/>
  <c r="I74" i="90"/>
  <c r="X75" i="90"/>
  <c r="S75" i="90"/>
  <c r="N75" i="90"/>
  <c r="I75" i="90"/>
  <c r="X76" i="90"/>
  <c r="Z76" i="90" s="1"/>
  <c r="S76" i="90"/>
  <c r="N76" i="90"/>
  <c r="I76" i="90"/>
  <c r="X77" i="90"/>
  <c r="S77" i="90"/>
  <c r="N77" i="90"/>
  <c r="I77" i="90"/>
  <c r="X78" i="90"/>
  <c r="Z78" i="90" s="1"/>
  <c r="S78" i="90"/>
  <c r="N78" i="90"/>
  <c r="I78" i="90"/>
  <c r="X79" i="90"/>
  <c r="S79" i="90"/>
  <c r="N79" i="90"/>
  <c r="I79" i="90"/>
  <c r="X80" i="90"/>
  <c r="Z80" i="90" s="1"/>
  <c r="S80" i="90"/>
  <c r="N80" i="90"/>
  <c r="I80" i="90"/>
  <c r="X81" i="90"/>
  <c r="S81" i="90"/>
  <c r="N81" i="90"/>
  <c r="I81" i="90"/>
  <c r="X82" i="90"/>
  <c r="Z82" i="90" s="1"/>
  <c r="S82" i="90"/>
  <c r="N82" i="90"/>
  <c r="I82" i="90"/>
  <c r="X83" i="90"/>
  <c r="S83" i="90"/>
  <c r="N83" i="90"/>
  <c r="I83" i="90"/>
  <c r="X84" i="90"/>
  <c r="Z84" i="90" s="1"/>
  <c r="S84" i="90"/>
  <c r="N84" i="90"/>
  <c r="I84" i="90"/>
  <c r="X85" i="90"/>
  <c r="S85" i="90"/>
  <c r="N85" i="90"/>
  <c r="I85" i="90"/>
  <c r="X86" i="90"/>
  <c r="Z86" i="90" s="1"/>
  <c r="S86" i="90"/>
  <c r="N86" i="90"/>
  <c r="I86" i="90"/>
  <c r="X87" i="90"/>
  <c r="S87" i="90"/>
  <c r="N87" i="90"/>
  <c r="I87" i="90"/>
  <c r="X88" i="90"/>
  <c r="Z88" i="90" s="1"/>
  <c r="S88" i="90"/>
  <c r="N88" i="90"/>
  <c r="I88" i="90"/>
  <c r="X89" i="90"/>
  <c r="S89" i="90"/>
  <c r="N89" i="90"/>
  <c r="I89" i="90"/>
  <c r="X90" i="90"/>
  <c r="Z90" i="90" s="1"/>
  <c r="S90" i="90"/>
  <c r="N90" i="90"/>
  <c r="I90" i="90"/>
  <c r="X91" i="90"/>
  <c r="S91" i="90"/>
  <c r="N91" i="90"/>
  <c r="I91" i="90"/>
  <c r="X92" i="90"/>
  <c r="Z92" i="90" s="1"/>
  <c r="S92" i="90"/>
  <c r="N92" i="90"/>
  <c r="I92" i="90"/>
  <c r="X93" i="90"/>
  <c r="S93" i="90"/>
  <c r="N93" i="90"/>
  <c r="I93" i="90"/>
  <c r="X94" i="90"/>
  <c r="Z94" i="90" s="1"/>
  <c r="S94" i="90"/>
  <c r="N94" i="90"/>
  <c r="I94" i="90"/>
  <c r="X95" i="90"/>
  <c r="S95" i="90"/>
  <c r="N95" i="90"/>
  <c r="I95" i="90"/>
  <c r="X96" i="90"/>
  <c r="Z96" i="90" s="1"/>
  <c r="S96" i="90"/>
  <c r="N96" i="90"/>
  <c r="I96" i="90"/>
  <c r="X97" i="90"/>
  <c r="S97" i="90"/>
  <c r="N97" i="90"/>
  <c r="I97" i="90"/>
  <c r="X98" i="90"/>
  <c r="Z98" i="90" s="1"/>
  <c r="S98" i="90"/>
  <c r="N98" i="90"/>
  <c r="I98" i="90"/>
  <c r="X99" i="90"/>
  <c r="S99" i="90"/>
  <c r="N99" i="90"/>
  <c r="I99" i="90"/>
  <c r="X100" i="90"/>
  <c r="Z100" i="90" s="1"/>
  <c r="S100" i="90"/>
  <c r="N100" i="90"/>
  <c r="I100" i="90"/>
  <c r="X101" i="90"/>
  <c r="S101" i="90"/>
  <c r="N101" i="90"/>
  <c r="I101" i="90"/>
  <c r="X102" i="90"/>
  <c r="Z102" i="90" s="1"/>
  <c r="S102" i="90"/>
  <c r="N102" i="90"/>
  <c r="I102" i="90"/>
  <c r="X103" i="90"/>
  <c r="S103" i="90"/>
  <c r="N103" i="90"/>
  <c r="I103" i="90"/>
  <c r="X104" i="90"/>
  <c r="Z104" i="90" s="1"/>
  <c r="S104" i="90"/>
  <c r="N104" i="90"/>
  <c r="I104" i="90"/>
  <c r="X105" i="90"/>
  <c r="S105" i="90"/>
  <c r="N105" i="90"/>
  <c r="I105" i="90"/>
  <c r="X106" i="90"/>
  <c r="Z106" i="90" s="1"/>
  <c r="S106" i="90"/>
  <c r="N106" i="90"/>
  <c r="I106" i="90"/>
  <c r="X107" i="90"/>
  <c r="S107" i="90"/>
  <c r="N107" i="90"/>
  <c r="I107" i="90"/>
  <c r="X108" i="90"/>
  <c r="Z108" i="90" s="1"/>
  <c r="S108" i="90"/>
  <c r="N108" i="90"/>
  <c r="I108" i="90"/>
  <c r="X109" i="90"/>
  <c r="S109" i="90"/>
  <c r="N109" i="90"/>
  <c r="I109" i="90"/>
  <c r="X110" i="90"/>
  <c r="Z110" i="90" s="1"/>
  <c r="S110" i="90"/>
  <c r="N110" i="90"/>
  <c r="I110" i="90"/>
  <c r="X111" i="90"/>
  <c r="S111" i="90"/>
  <c r="N111" i="90"/>
  <c r="I111" i="90"/>
  <c r="X112" i="90"/>
  <c r="Z112" i="90" s="1"/>
  <c r="S112" i="90"/>
  <c r="N112" i="90"/>
  <c r="I112" i="90"/>
  <c r="X113" i="90"/>
  <c r="S113" i="90"/>
  <c r="N113" i="90"/>
  <c r="I113" i="90"/>
  <c r="X114" i="90"/>
  <c r="Z114" i="90" s="1"/>
  <c r="S114" i="90"/>
  <c r="N114" i="90"/>
  <c r="I114" i="90"/>
  <c r="X115" i="90"/>
  <c r="S115" i="90"/>
  <c r="N115" i="90"/>
  <c r="I115" i="90"/>
  <c r="X116" i="90"/>
  <c r="Z116" i="90" s="1"/>
  <c r="S116" i="90"/>
  <c r="N116" i="90"/>
  <c r="I116" i="90"/>
  <c r="X117" i="90"/>
  <c r="S117" i="90"/>
  <c r="N117" i="90"/>
  <c r="I117" i="90"/>
  <c r="X118" i="90"/>
  <c r="Z118" i="90" s="1"/>
  <c r="S118" i="90"/>
  <c r="N118" i="90"/>
  <c r="I118" i="90"/>
  <c r="X119" i="90"/>
  <c r="S119" i="90"/>
  <c r="N119" i="90"/>
  <c r="I119" i="90"/>
  <c r="X120" i="90"/>
  <c r="Z120" i="90" s="1"/>
  <c r="S120" i="90"/>
  <c r="N120" i="90"/>
  <c r="I120" i="90"/>
  <c r="X121" i="90"/>
  <c r="S121" i="90"/>
  <c r="N121" i="90"/>
  <c r="I121" i="90"/>
  <c r="X122" i="90"/>
  <c r="S122" i="90"/>
  <c r="N122" i="90"/>
  <c r="I122" i="90"/>
  <c r="X123" i="90"/>
  <c r="S123" i="90"/>
  <c r="N123" i="90"/>
  <c r="I123" i="90"/>
  <c r="X124" i="90"/>
  <c r="S124" i="90"/>
  <c r="N124" i="90"/>
  <c r="I124" i="90"/>
  <c r="X126" i="90"/>
  <c r="S126" i="90"/>
  <c r="N126" i="90"/>
  <c r="I126" i="90"/>
  <c r="X46" i="91"/>
  <c r="S46" i="91"/>
  <c r="N46" i="91"/>
  <c r="I46" i="91"/>
  <c r="X47" i="91"/>
  <c r="S47" i="91"/>
  <c r="N47" i="91"/>
  <c r="I47" i="91"/>
  <c r="X48" i="91"/>
  <c r="S48" i="91"/>
  <c r="N48" i="91"/>
  <c r="I48" i="91"/>
  <c r="X49" i="91"/>
  <c r="S49" i="91"/>
  <c r="N49" i="91"/>
  <c r="I49" i="91"/>
  <c r="X50" i="91"/>
  <c r="S50" i="91"/>
  <c r="N50" i="91"/>
  <c r="I50" i="91"/>
  <c r="X51" i="91"/>
  <c r="S51" i="91"/>
  <c r="N51" i="91"/>
  <c r="I51" i="91"/>
  <c r="X52" i="91"/>
  <c r="S52" i="91"/>
  <c r="N52" i="91"/>
  <c r="I52" i="91"/>
  <c r="X53" i="91"/>
  <c r="S53" i="91"/>
  <c r="N53" i="91"/>
  <c r="I53" i="91"/>
  <c r="X54" i="91"/>
  <c r="Z54" i="91" s="1"/>
  <c r="S54" i="91"/>
  <c r="N54" i="91"/>
  <c r="I54" i="91"/>
  <c r="X55" i="91"/>
  <c r="S55" i="91"/>
  <c r="N55" i="91"/>
  <c r="I55" i="91"/>
  <c r="X56" i="91"/>
  <c r="S56" i="91"/>
  <c r="N56" i="91"/>
  <c r="I56" i="91"/>
  <c r="X57" i="91"/>
  <c r="S57" i="91"/>
  <c r="N57" i="91"/>
  <c r="I57" i="91"/>
  <c r="X58" i="91"/>
  <c r="S58" i="91"/>
  <c r="N58" i="91"/>
  <c r="I58" i="91"/>
  <c r="X59" i="91"/>
  <c r="Z59" i="91" s="1"/>
  <c r="S59" i="91"/>
  <c r="N59" i="91"/>
  <c r="I59" i="91"/>
  <c r="X60" i="91"/>
  <c r="S60" i="91"/>
  <c r="N60" i="91"/>
  <c r="I60" i="91"/>
  <c r="X61" i="91"/>
  <c r="S61" i="91"/>
  <c r="N61" i="91"/>
  <c r="I61" i="91"/>
  <c r="X62" i="91"/>
  <c r="S62" i="91"/>
  <c r="N62" i="91"/>
  <c r="I62" i="91"/>
  <c r="X63" i="91"/>
  <c r="S63" i="91"/>
  <c r="N63" i="91"/>
  <c r="I63" i="91"/>
  <c r="X64" i="91"/>
  <c r="S64" i="91"/>
  <c r="N64" i="91"/>
  <c r="I64" i="91"/>
  <c r="X65" i="91"/>
  <c r="S65" i="91"/>
  <c r="N65" i="91"/>
  <c r="I65" i="91"/>
  <c r="X66" i="91"/>
  <c r="S66" i="91"/>
  <c r="N66" i="91"/>
  <c r="I66" i="91"/>
  <c r="X67" i="91"/>
  <c r="S67" i="91"/>
  <c r="N67" i="91"/>
  <c r="I67" i="91"/>
  <c r="X68" i="91"/>
  <c r="S68" i="91"/>
  <c r="N68" i="91"/>
  <c r="I68" i="91"/>
  <c r="X69" i="91"/>
  <c r="S69" i="91"/>
  <c r="N69" i="91"/>
  <c r="I69" i="91"/>
  <c r="X70" i="91"/>
  <c r="S70" i="91"/>
  <c r="N70" i="91"/>
  <c r="I70" i="91"/>
  <c r="X71" i="91"/>
  <c r="S71" i="91"/>
  <c r="N71" i="91"/>
  <c r="I71" i="91"/>
  <c r="X72" i="91"/>
  <c r="S72" i="91"/>
  <c r="Z72" i="91" s="1"/>
  <c r="N72" i="91"/>
  <c r="I72" i="91"/>
  <c r="X73" i="91"/>
  <c r="S73" i="91"/>
  <c r="Z73" i="91" s="1"/>
  <c r="N73" i="91"/>
  <c r="I73" i="91"/>
  <c r="X74" i="91"/>
  <c r="Z74" i="91" s="1"/>
  <c r="S74" i="91"/>
  <c r="N74" i="91"/>
  <c r="I74" i="91"/>
  <c r="X75" i="91"/>
  <c r="S75" i="91"/>
  <c r="N75" i="91"/>
  <c r="I75" i="91"/>
  <c r="X76" i="91"/>
  <c r="Z76" i="91" s="1"/>
  <c r="S76" i="91"/>
  <c r="N76" i="91"/>
  <c r="I76" i="91"/>
  <c r="X77" i="91"/>
  <c r="S77" i="91"/>
  <c r="N77" i="91"/>
  <c r="I77" i="91"/>
  <c r="X78" i="91"/>
  <c r="S78" i="91"/>
  <c r="N78" i="91"/>
  <c r="I78" i="91"/>
  <c r="Z78" i="91"/>
  <c r="X79" i="91"/>
  <c r="S79" i="91"/>
  <c r="N79" i="91"/>
  <c r="I79" i="91"/>
  <c r="X80" i="91"/>
  <c r="S80" i="91"/>
  <c r="N80" i="91"/>
  <c r="I80" i="91"/>
  <c r="X81" i="91"/>
  <c r="S81" i="91"/>
  <c r="N81" i="91"/>
  <c r="I81" i="91"/>
  <c r="X82" i="91"/>
  <c r="S82" i="91"/>
  <c r="N82" i="91"/>
  <c r="I82" i="91"/>
  <c r="X83" i="91"/>
  <c r="S83" i="91"/>
  <c r="N83" i="91"/>
  <c r="I83" i="91"/>
  <c r="X84" i="91"/>
  <c r="Z84" i="91" s="1"/>
  <c r="S84" i="91"/>
  <c r="N84" i="91"/>
  <c r="I84" i="91"/>
  <c r="X85" i="91"/>
  <c r="S85" i="91"/>
  <c r="N85" i="91"/>
  <c r="I85" i="91"/>
  <c r="X86" i="91"/>
  <c r="S86" i="91"/>
  <c r="N86" i="91"/>
  <c r="I86" i="91"/>
  <c r="X87" i="91"/>
  <c r="S87" i="91"/>
  <c r="N87" i="91"/>
  <c r="I87" i="91"/>
  <c r="X88" i="91"/>
  <c r="S88" i="91"/>
  <c r="N88" i="91"/>
  <c r="I88" i="91"/>
  <c r="X89" i="91"/>
  <c r="S89" i="91"/>
  <c r="N89" i="91"/>
  <c r="I89" i="91"/>
  <c r="X90" i="91"/>
  <c r="S90" i="91"/>
  <c r="N90" i="91"/>
  <c r="I90" i="91"/>
  <c r="X91" i="91"/>
  <c r="S91" i="91"/>
  <c r="N91" i="91"/>
  <c r="I91" i="91"/>
  <c r="X92" i="91"/>
  <c r="S92" i="91"/>
  <c r="N92" i="91"/>
  <c r="I92" i="91"/>
  <c r="X93" i="91"/>
  <c r="S93" i="91"/>
  <c r="N93" i="91"/>
  <c r="I93" i="91"/>
  <c r="X94" i="91"/>
  <c r="S94" i="91"/>
  <c r="N94" i="91"/>
  <c r="Z94" i="91" s="1"/>
  <c r="I94" i="91"/>
  <c r="X95" i="91"/>
  <c r="S95" i="91"/>
  <c r="N95" i="91"/>
  <c r="I95" i="91"/>
  <c r="X96" i="91"/>
  <c r="S96" i="91"/>
  <c r="N96" i="91"/>
  <c r="I96" i="91"/>
  <c r="X97" i="91"/>
  <c r="Z97" i="91" s="1"/>
  <c r="S97" i="91"/>
  <c r="N97" i="91"/>
  <c r="I97" i="91"/>
  <c r="X98" i="91"/>
  <c r="S98" i="91"/>
  <c r="N98" i="91"/>
  <c r="I98" i="91"/>
  <c r="X99" i="91"/>
  <c r="S99" i="91"/>
  <c r="N99" i="91"/>
  <c r="I99" i="91"/>
  <c r="X100" i="91"/>
  <c r="Z100" i="91" s="1"/>
  <c r="S100" i="91"/>
  <c r="N100" i="91"/>
  <c r="I100" i="91"/>
  <c r="X101" i="91"/>
  <c r="S101" i="91"/>
  <c r="N101" i="91"/>
  <c r="I101" i="91"/>
  <c r="X102" i="91"/>
  <c r="S102" i="91"/>
  <c r="N102" i="91"/>
  <c r="Z102" i="91" s="1"/>
  <c r="I102" i="91"/>
  <c r="X103" i="91"/>
  <c r="S103" i="91"/>
  <c r="N103" i="91"/>
  <c r="I103" i="91"/>
  <c r="X104" i="91"/>
  <c r="S104" i="91"/>
  <c r="N104" i="91"/>
  <c r="I104" i="91"/>
  <c r="X105" i="91"/>
  <c r="S105" i="91"/>
  <c r="N105" i="91"/>
  <c r="I105" i="91"/>
  <c r="X106" i="91"/>
  <c r="S106" i="91"/>
  <c r="N106" i="91"/>
  <c r="I106" i="91"/>
  <c r="X107" i="91"/>
  <c r="S107" i="91"/>
  <c r="N107" i="91"/>
  <c r="I107" i="91"/>
  <c r="X108" i="91"/>
  <c r="S108" i="91"/>
  <c r="N108" i="91"/>
  <c r="I108" i="91"/>
  <c r="X109" i="91"/>
  <c r="S109" i="91"/>
  <c r="N109" i="91"/>
  <c r="I109" i="91"/>
  <c r="X110" i="91"/>
  <c r="S110" i="91"/>
  <c r="N110" i="91"/>
  <c r="Z110" i="91" s="1"/>
  <c r="I110" i="91"/>
  <c r="X111" i="91"/>
  <c r="S111" i="91"/>
  <c r="N111" i="91"/>
  <c r="I111" i="91"/>
  <c r="X112" i="91"/>
  <c r="S112" i="91"/>
  <c r="N112" i="91"/>
  <c r="I112" i="91"/>
  <c r="X113" i="91"/>
  <c r="Z113" i="91" s="1"/>
  <c r="S113" i="91"/>
  <c r="N113" i="91"/>
  <c r="I113" i="91"/>
  <c r="X114" i="91"/>
  <c r="S114" i="91"/>
  <c r="N114" i="91"/>
  <c r="I114" i="91"/>
  <c r="X115" i="91"/>
  <c r="S115" i="91"/>
  <c r="Z115" i="91" s="1"/>
  <c r="N115" i="91"/>
  <c r="I115" i="91"/>
  <c r="X116" i="91"/>
  <c r="S116" i="91"/>
  <c r="N116" i="91"/>
  <c r="I116" i="91"/>
  <c r="X117" i="91"/>
  <c r="S117" i="91"/>
  <c r="N117" i="91"/>
  <c r="I117" i="91"/>
  <c r="X118" i="91"/>
  <c r="S118" i="91"/>
  <c r="N118" i="91"/>
  <c r="I118" i="91"/>
  <c r="X119" i="91"/>
  <c r="S119" i="91"/>
  <c r="N119" i="91"/>
  <c r="I119" i="91"/>
  <c r="X120" i="91"/>
  <c r="S120" i="91"/>
  <c r="N120" i="91"/>
  <c r="I120" i="91"/>
  <c r="X121" i="91"/>
  <c r="S121" i="91"/>
  <c r="N121" i="91"/>
  <c r="I121" i="91"/>
  <c r="X122" i="91"/>
  <c r="S122" i="91"/>
  <c r="N122" i="91"/>
  <c r="I122" i="91"/>
  <c r="X123" i="91"/>
  <c r="S123" i="91"/>
  <c r="N123" i="91"/>
  <c r="I123" i="91"/>
  <c r="X124" i="91"/>
  <c r="S124" i="91"/>
  <c r="N124" i="91"/>
  <c r="I124" i="91"/>
  <c r="X125" i="91"/>
  <c r="S125" i="91"/>
  <c r="N125" i="91"/>
  <c r="I125" i="91"/>
  <c r="X126" i="91"/>
  <c r="S126" i="91"/>
  <c r="N126" i="91"/>
  <c r="I126" i="91"/>
  <c r="X46" i="93"/>
  <c r="S46" i="93"/>
  <c r="N46" i="93"/>
  <c r="I46" i="93"/>
  <c r="X47" i="93"/>
  <c r="S47" i="93"/>
  <c r="N47" i="93"/>
  <c r="I47" i="93"/>
  <c r="X48" i="93"/>
  <c r="S48" i="93"/>
  <c r="N48" i="93"/>
  <c r="I48" i="93"/>
  <c r="X49" i="93"/>
  <c r="S49" i="93"/>
  <c r="N49" i="93"/>
  <c r="I49" i="93"/>
  <c r="X50" i="93"/>
  <c r="S50" i="93"/>
  <c r="N50" i="93"/>
  <c r="I50" i="93"/>
  <c r="X51" i="93"/>
  <c r="S51" i="93"/>
  <c r="N51" i="93"/>
  <c r="I51" i="93"/>
  <c r="X52" i="93"/>
  <c r="S52" i="93"/>
  <c r="N52" i="93"/>
  <c r="I52" i="93"/>
  <c r="X53" i="93"/>
  <c r="S53" i="93"/>
  <c r="N53" i="93"/>
  <c r="I53" i="93"/>
  <c r="X54" i="93"/>
  <c r="S54" i="93"/>
  <c r="N54" i="93"/>
  <c r="I54" i="93"/>
  <c r="X55" i="93"/>
  <c r="S55" i="93"/>
  <c r="N55" i="93"/>
  <c r="I55" i="93"/>
  <c r="X56" i="93"/>
  <c r="S56" i="93"/>
  <c r="N56" i="93"/>
  <c r="I56" i="93"/>
  <c r="X57" i="93"/>
  <c r="S57" i="93"/>
  <c r="N57" i="93"/>
  <c r="I57" i="93"/>
  <c r="X58" i="93"/>
  <c r="S58" i="93"/>
  <c r="N58" i="93"/>
  <c r="I58" i="93"/>
  <c r="X59" i="93"/>
  <c r="S59" i="93"/>
  <c r="N59" i="93"/>
  <c r="I59" i="93"/>
  <c r="X60" i="93"/>
  <c r="S60" i="93"/>
  <c r="N60" i="93"/>
  <c r="I60" i="93"/>
  <c r="X61" i="93"/>
  <c r="S61" i="93"/>
  <c r="N61" i="93"/>
  <c r="I61" i="93"/>
  <c r="X62" i="93"/>
  <c r="S62" i="93"/>
  <c r="N62" i="93"/>
  <c r="I62" i="93"/>
  <c r="X63" i="93"/>
  <c r="S63" i="93"/>
  <c r="N63" i="93"/>
  <c r="I63" i="93"/>
  <c r="X64" i="93"/>
  <c r="S64" i="93"/>
  <c r="N64" i="93"/>
  <c r="I64" i="93"/>
  <c r="X65" i="93"/>
  <c r="S65" i="93"/>
  <c r="N65" i="93"/>
  <c r="I65" i="93"/>
  <c r="X66" i="93"/>
  <c r="S66" i="93"/>
  <c r="N66" i="93"/>
  <c r="I66" i="93"/>
  <c r="X67" i="93"/>
  <c r="S67" i="93"/>
  <c r="N67" i="93"/>
  <c r="I67" i="93"/>
  <c r="X68" i="93"/>
  <c r="S68" i="93"/>
  <c r="N68" i="93"/>
  <c r="I68" i="93"/>
  <c r="X69" i="93"/>
  <c r="S69" i="93"/>
  <c r="N69" i="93"/>
  <c r="I69" i="93"/>
  <c r="X70" i="93"/>
  <c r="S70" i="93"/>
  <c r="N70" i="93"/>
  <c r="I70" i="93"/>
  <c r="X71" i="93"/>
  <c r="S71" i="93"/>
  <c r="N71" i="93"/>
  <c r="I71" i="93"/>
  <c r="X72" i="93"/>
  <c r="S72" i="93"/>
  <c r="N72" i="93"/>
  <c r="I72" i="93"/>
  <c r="X73" i="93"/>
  <c r="S73" i="93"/>
  <c r="N73" i="93"/>
  <c r="I73" i="93"/>
  <c r="X74" i="93"/>
  <c r="Z74" i="93" s="1"/>
  <c r="S74" i="93"/>
  <c r="N74" i="93"/>
  <c r="I74" i="93"/>
  <c r="X75" i="93"/>
  <c r="S75" i="93"/>
  <c r="N75" i="93"/>
  <c r="I75" i="93"/>
  <c r="X76" i="93"/>
  <c r="S76" i="93"/>
  <c r="N76" i="93"/>
  <c r="I76" i="93"/>
  <c r="X77" i="93"/>
  <c r="S77" i="93"/>
  <c r="N77" i="93"/>
  <c r="I77" i="93"/>
  <c r="X78" i="93"/>
  <c r="S78" i="93"/>
  <c r="N78" i="93"/>
  <c r="I78" i="93"/>
  <c r="X79" i="93"/>
  <c r="S79" i="93"/>
  <c r="N79" i="93"/>
  <c r="I79" i="93"/>
  <c r="X80" i="93"/>
  <c r="S80" i="93"/>
  <c r="N80" i="93"/>
  <c r="I80" i="93"/>
  <c r="X81" i="93"/>
  <c r="S81" i="93"/>
  <c r="N81" i="93"/>
  <c r="I81" i="93"/>
  <c r="X82" i="93"/>
  <c r="Z82" i="93" s="1"/>
  <c r="S82" i="93"/>
  <c r="N82" i="93"/>
  <c r="I82" i="93"/>
  <c r="X83" i="93"/>
  <c r="S83" i="93"/>
  <c r="N83" i="93"/>
  <c r="I83" i="93"/>
  <c r="X84" i="93"/>
  <c r="Z84" i="93" s="1"/>
  <c r="S84" i="93"/>
  <c r="N84" i="93"/>
  <c r="I84" i="93"/>
  <c r="X85" i="93"/>
  <c r="S85" i="93"/>
  <c r="N85" i="93"/>
  <c r="I85" i="93"/>
  <c r="X86" i="93"/>
  <c r="S86" i="93"/>
  <c r="N86" i="93"/>
  <c r="I86" i="93"/>
  <c r="X87" i="93"/>
  <c r="S87" i="93"/>
  <c r="N87" i="93"/>
  <c r="I87" i="93"/>
  <c r="X88" i="93"/>
  <c r="S88" i="93"/>
  <c r="N88" i="93"/>
  <c r="I88" i="93"/>
  <c r="X89" i="93"/>
  <c r="S89" i="93"/>
  <c r="N89" i="93"/>
  <c r="I89" i="93"/>
  <c r="X90" i="93"/>
  <c r="S90" i="93"/>
  <c r="N90" i="93"/>
  <c r="I90" i="93"/>
  <c r="X91" i="93"/>
  <c r="S91" i="93"/>
  <c r="N91" i="93"/>
  <c r="I91" i="93"/>
  <c r="X92" i="93"/>
  <c r="Z92" i="93" s="1"/>
  <c r="S92" i="93"/>
  <c r="N92" i="93"/>
  <c r="I92" i="93"/>
  <c r="X93" i="93"/>
  <c r="S93" i="93"/>
  <c r="N93" i="93"/>
  <c r="I93" i="93"/>
  <c r="X94" i="93"/>
  <c r="S94" i="93"/>
  <c r="N94" i="93"/>
  <c r="I94" i="93"/>
  <c r="X95" i="93"/>
  <c r="S95" i="93"/>
  <c r="N95" i="93"/>
  <c r="I95" i="93"/>
  <c r="X96" i="93"/>
  <c r="S96" i="93"/>
  <c r="N96" i="93"/>
  <c r="I96" i="93"/>
  <c r="X97" i="93"/>
  <c r="S97" i="93"/>
  <c r="N97" i="93"/>
  <c r="I97" i="93"/>
  <c r="X98" i="93"/>
  <c r="Z98" i="93" s="1"/>
  <c r="S98" i="93"/>
  <c r="N98" i="93"/>
  <c r="I98" i="93"/>
  <c r="X99" i="93"/>
  <c r="S99" i="93"/>
  <c r="N99" i="93"/>
  <c r="I99" i="93"/>
  <c r="X100" i="93"/>
  <c r="Z100" i="93" s="1"/>
  <c r="S100" i="93"/>
  <c r="N100" i="93"/>
  <c r="I100" i="93"/>
  <c r="X101" i="93"/>
  <c r="S101" i="93"/>
  <c r="N101" i="93"/>
  <c r="I101" i="93"/>
  <c r="X102" i="93"/>
  <c r="S102" i="93"/>
  <c r="N102" i="93"/>
  <c r="I102" i="93"/>
  <c r="X103" i="93"/>
  <c r="S103" i="93"/>
  <c r="N103" i="93"/>
  <c r="I103" i="93"/>
  <c r="X104" i="93"/>
  <c r="S104" i="93"/>
  <c r="N104" i="93"/>
  <c r="I104" i="93"/>
  <c r="X105" i="93"/>
  <c r="S105" i="93"/>
  <c r="N105" i="93"/>
  <c r="I105" i="93"/>
  <c r="X106" i="93"/>
  <c r="S106" i="93"/>
  <c r="N106" i="93"/>
  <c r="I106" i="93"/>
  <c r="X107" i="93"/>
  <c r="S107" i="93"/>
  <c r="N107" i="93"/>
  <c r="I107" i="93"/>
  <c r="X108" i="93"/>
  <c r="S108" i="93"/>
  <c r="N108" i="93"/>
  <c r="I108" i="93"/>
  <c r="X109" i="93"/>
  <c r="S109" i="93"/>
  <c r="N109" i="93"/>
  <c r="I109" i="93"/>
  <c r="X110" i="93"/>
  <c r="S110" i="93"/>
  <c r="N110" i="93"/>
  <c r="I110" i="93"/>
  <c r="X111" i="93"/>
  <c r="S111" i="93"/>
  <c r="N111" i="93"/>
  <c r="I111" i="93"/>
  <c r="X112" i="93"/>
  <c r="S112" i="93"/>
  <c r="N112" i="93"/>
  <c r="I112" i="93"/>
  <c r="X113" i="93"/>
  <c r="S113" i="93"/>
  <c r="N113" i="93"/>
  <c r="I113" i="93"/>
  <c r="X114" i="93"/>
  <c r="S114" i="93"/>
  <c r="N114" i="93"/>
  <c r="I114" i="93"/>
  <c r="X115" i="93"/>
  <c r="S115" i="93"/>
  <c r="N115" i="93"/>
  <c r="I115" i="93"/>
  <c r="X116" i="93"/>
  <c r="S116" i="93"/>
  <c r="N116" i="93"/>
  <c r="I116" i="93"/>
  <c r="X117" i="93"/>
  <c r="S117" i="93"/>
  <c r="N117" i="93"/>
  <c r="I117" i="93"/>
  <c r="X118" i="93"/>
  <c r="S118" i="93"/>
  <c r="N118" i="93"/>
  <c r="I118" i="93"/>
  <c r="X119" i="93"/>
  <c r="S119" i="93"/>
  <c r="N119" i="93"/>
  <c r="I119" i="93"/>
  <c r="X120" i="93"/>
  <c r="Z120" i="93" s="1"/>
  <c r="S120" i="93"/>
  <c r="N120" i="93"/>
  <c r="I120" i="93"/>
  <c r="X121" i="93"/>
  <c r="S121" i="93"/>
  <c r="N121" i="93"/>
  <c r="I121" i="93"/>
  <c r="X122" i="93"/>
  <c r="S122" i="93"/>
  <c r="N122" i="93"/>
  <c r="I122" i="93"/>
  <c r="X123" i="93"/>
  <c r="S123" i="93"/>
  <c r="N123" i="93"/>
  <c r="I123" i="93"/>
  <c r="X124" i="93"/>
  <c r="S124" i="93"/>
  <c r="N124" i="93"/>
  <c r="I124" i="93"/>
  <c r="X125" i="93"/>
  <c r="S125" i="93"/>
  <c r="N125" i="93"/>
  <c r="I125" i="93"/>
  <c r="X126" i="93"/>
  <c r="S126" i="93"/>
  <c r="N126" i="93"/>
  <c r="I126" i="93"/>
  <c r="I46" i="88"/>
  <c r="X47" i="88"/>
  <c r="S47" i="88"/>
  <c r="N47" i="88"/>
  <c r="I47" i="88"/>
  <c r="S48" i="88"/>
  <c r="N48" i="88"/>
  <c r="I48" i="88"/>
  <c r="X49" i="88"/>
  <c r="N49" i="88"/>
  <c r="X50" i="88"/>
  <c r="N50" i="88"/>
  <c r="X52" i="88"/>
  <c r="S52" i="88"/>
  <c r="N52" i="88"/>
  <c r="I52" i="88"/>
  <c r="X53" i="88"/>
  <c r="S53" i="88"/>
  <c r="I53" i="88"/>
  <c r="X54" i="88"/>
  <c r="S54" i="88"/>
  <c r="I54" i="88"/>
  <c r="X55" i="88"/>
  <c r="S55" i="88"/>
  <c r="N55" i="88"/>
  <c r="I55" i="88"/>
  <c r="X56" i="88"/>
  <c r="S56" i="88"/>
  <c r="N56" i="88"/>
  <c r="I56" i="88"/>
  <c r="X57" i="88"/>
  <c r="N57" i="88"/>
  <c r="Z58" i="88"/>
  <c r="X59" i="88"/>
  <c r="S59" i="88"/>
  <c r="N59" i="88"/>
  <c r="I59" i="88"/>
  <c r="X60" i="88"/>
  <c r="S60" i="88"/>
  <c r="N60" i="88"/>
  <c r="I60" i="88"/>
  <c r="S61" i="88"/>
  <c r="I61" i="88"/>
  <c r="S62" i="88"/>
  <c r="I62" i="88"/>
  <c r="X63" i="88"/>
  <c r="S63" i="88"/>
  <c r="N63" i="88"/>
  <c r="I63" i="88"/>
  <c r="X64" i="88"/>
  <c r="S64" i="88"/>
  <c r="N64" i="88"/>
  <c r="I64" i="88"/>
  <c r="X65" i="88"/>
  <c r="N65" i="88"/>
  <c r="X66" i="88"/>
  <c r="N66" i="88"/>
  <c r="I66" i="88"/>
  <c r="X67" i="88"/>
  <c r="S67" i="88"/>
  <c r="N67" i="88"/>
  <c r="I67" i="88"/>
  <c r="X68" i="88"/>
  <c r="S69" i="88"/>
  <c r="N69" i="88"/>
  <c r="I69" i="88"/>
  <c r="S70" i="88"/>
  <c r="X71" i="88"/>
  <c r="N71" i="88"/>
  <c r="X72" i="88"/>
  <c r="S72" i="88"/>
  <c r="N72" i="88"/>
  <c r="I72" i="88"/>
  <c r="S74" i="88"/>
  <c r="X75" i="88"/>
  <c r="S75" i="88"/>
  <c r="N75" i="88"/>
  <c r="I75" i="88"/>
  <c r="X76" i="88"/>
  <c r="S76" i="88"/>
  <c r="N76" i="88"/>
  <c r="I76" i="88"/>
  <c r="S77" i="88"/>
  <c r="X78" i="88"/>
  <c r="S79" i="88"/>
  <c r="X82" i="88"/>
  <c r="X83" i="88"/>
  <c r="S83" i="88"/>
  <c r="N83" i="88"/>
  <c r="I83" i="88"/>
  <c r="X84" i="88"/>
  <c r="S84" i="88"/>
  <c r="N84" i="88"/>
  <c r="I84" i="88"/>
  <c r="X85" i="88"/>
  <c r="S85" i="88"/>
  <c r="I85" i="88"/>
  <c r="N86" i="88"/>
  <c r="I86" i="88"/>
  <c r="X87" i="88"/>
  <c r="S87" i="88"/>
  <c r="N87" i="88"/>
  <c r="I87" i="88"/>
  <c r="X88" i="88"/>
  <c r="N88" i="88"/>
  <c r="X89" i="88"/>
  <c r="N89" i="88"/>
  <c r="I90" i="88"/>
  <c r="X91" i="88"/>
  <c r="S91" i="88"/>
  <c r="I91" i="88"/>
  <c r="X92" i="88"/>
  <c r="S92" i="88"/>
  <c r="N92" i="88"/>
  <c r="I92" i="88"/>
  <c r="S93" i="88"/>
  <c r="I93" i="88"/>
  <c r="N94" i="88"/>
  <c r="I94" i="88"/>
  <c r="X95" i="88"/>
  <c r="S95" i="88"/>
  <c r="N95" i="88"/>
  <c r="I95" i="88"/>
  <c r="I96" i="88"/>
  <c r="X97" i="88"/>
  <c r="N97" i="88"/>
  <c r="I97" i="88"/>
  <c r="N98" i="88"/>
  <c r="I98" i="88"/>
  <c r="X99" i="88"/>
  <c r="S99" i="88"/>
  <c r="N99" i="88"/>
  <c r="I99" i="88"/>
  <c r="X100" i="88"/>
  <c r="S100" i="88"/>
  <c r="N100" i="88"/>
  <c r="I100" i="88"/>
  <c r="N101" i="88"/>
  <c r="S103" i="88"/>
  <c r="N103" i="88"/>
  <c r="X104" i="88"/>
  <c r="S104" i="88"/>
  <c r="N104" i="88"/>
  <c r="I104" i="88"/>
  <c r="X105" i="88"/>
  <c r="S105" i="88"/>
  <c r="S107" i="88"/>
  <c r="X108" i="88"/>
  <c r="S108" i="88"/>
  <c r="I108" i="88"/>
  <c r="X109" i="88"/>
  <c r="S109" i="88"/>
  <c r="N109" i="88"/>
  <c r="I109" i="88"/>
  <c r="X110" i="88"/>
  <c r="S110" i="88"/>
  <c r="N110" i="88"/>
  <c r="I110" i="88"/>
  <c r="X111" i="88"/>
  <c r="S111" i="88"/>
  <c r="N111" i="88"/>
  <c r="X112" i="88"/>
  <c r="N112" i="88"/>
  <c r="I112" i="88"/>
  <c r="X113" i="88"/>
  <c r="S113" i="88"/>
  <c r="N113" i="88"/>
  <c r="I113" i="88"/>
  <c r="X114" i="88"/>
  <c r="S114" i="88"/>
  <c r="N114" i="88"/>
  <c r="I114" i="88"/>
  <c r="X115" i="88"/>
  <c r="S115" i="88"/>
  <c r="I115" i="88"/>
  <c r="S116" i="88"/>
  <c r="I116" i="88"/>
  <c r="X117" i="88"/>
  <c r="S117" i="88"/>
  <c r="N117" i="88"/>
  <c r="I117" i="88"/>
  <c r="X118" i="88"/>
  <c r="S118" i="88"/>
  <c r="N118" i="88"/>
  <c r="I118" i="88"/>
  <c r="U119" i="88"/>
  <c r="V119" i="88"/>
  <c r="W119" i="88"/>
  <c r="P119" i="88"/>
  <c r="Q119" i="88"/>
  <c r="R119" i="88"/>
  <c r="K119" i="88"/>
  <c r="L119" i="88"/>
  <c r="M119" i="88"/>
  <c r="F119" i="88"/>
  <c r="G119" i="88"/>
  <c r="H119" i="88"/>
  <c r="U120" i="88"/>
  <c r="V120" i="88"/>
  <c r="W120" i="88"/>
  <c r="P120" i="88"/>
  <c r="Q120" i="88"/>
  <c r="R120" i="88"/>
  <c r="K120" i="88"/>
  <c r="L120" i="88"/>
  <c r="M120" i="88"/>
  <c r="F120" i="88"/>
  <c r="G120" i="88"/>
  <c r="H120" i="88"/>
  <c r="U121" i="88"/>
  <c r="V121" i="88"/>
  <c r="W121" i="88"/>
  <c r="P121" i="88"/>
  <c r="Q121" i="88"/>
  <c r="R121" i="88"/>
  <c r="K121" i="88"/>
  <c r="L121" i="88"/>
  <c r="M121" i="88"/>
  <c r="F121" i="88"/>
  <c r="G121" i="88"/>
  <c r="H121" i="88"/>
  <c r="U122" i="88"/>
  <c r="V122" i="88"/>
  <c r="W122" i="88"/>
  <c r="P122" i="88"/>
  <c r="Q122" i="88"/>
  <c r="R122" i="88"/>
  <c r="K122" i="88"/>
  <c r="L122" i="88"/>
  <c r="M122" i="88"/>
  <c r="F122" i="88"/>
  <c r="G122" i="88"/>
  <c r="H122" i="88"/>
  <c r="U123" i="88"/>
  <c r="V123" i="88"/>
  <c r="W123" i="88"/>
  <c r="P123" i="88"/>
  <c r="Q123" i="88"/>
  <c r="R123" i="88"/>
  <c r="K123" i="88"/>
  <c r="L123" i="88"/>
  <c r="M123" i="88"/>
  <c r="F123" i="88"/>
  <c r="G123" i="88"/>
  <c r="H123" i="88"/>
  <c r="U124" i="88"/>
  <c r="V124" i="88"/>
  <c r="W124" i="88"/>
  <c r="P124" i="88"/>
  <c r="Q124" i="88"/>
  <c r="R124" i="88"/>
  <c r="K124" i="88"/>
  <c r="L124" i="88"/>
  <c r="M124" i="88"/>
  <c r="F124" i="88"/>
  <c r="G124" i="88"/>
  <c r="H124" i="88"/>
  <c r="U125" i="88"/>
  <c r="V125" i="88"/>
  <c r="W125" i="88"/>
  <c r="P125" i="88"/>
  <c r="Q125" i="88"/>
  <c r="R125" i="88"/>
  <c r="K125" i="88"/>
  <c r="L125" i="88"/>
  <c r="M125" i="88"/>
  <c r="F125" i="88"/>
  <c r="G125" i="88"/>
  <c r="H125" i="88"/>
  <c r="U126" i="88"/>
  <c r="V126" i="88"/>
  <c r="W126" i="88"/>
  <c r="P126" i="88"/>
  <c r="Q126" i="88"/>
  <c r="R126" i="88"/>
  <c r="K126" i="88"/>
  <c r="L126" i="88"/>
  <c r="M126" i="88"/>
  <c r="F126" i="88"/>
  <c r="G126" i="88"/>
  <c r="H126" i="88"/>
  <c r="N30" i="21"/>
  <c r="S30" i="21"/>
  <c r="I30" i="21"/>
  <c r="S83" i="208"/>
  <c r="N83" i="208"/>
  <c r="I83" i="208"/>
  <c r="S78" i="45"/>
  <c r="N78" i="45"/>
  <c r="I78" i="45"/>
  <c r="B125" i="45"/>
  <c r="I125" i="45"/>
  <c r="N125" i="45"/>
  <c r="S125" i="45"/>
  <c r="X125" i="45"/>
  <c r="B47" i="45"/>
  <c r="B48" i="45"/>
  <c r="B49" i="45"/>
  <c r="B50" i="45"/>
  <c r="B51" i="45"/>
  <c r="B52" i="45"/>
  <c r="B53" i="45"/>
  <c r="B54" i="45"/>
  <c r="B55" i="45"/>
  <c r="B56" i="45"/>
  <c r="B57" i="45"/>
  <c r="B58" i="45"/>
  <c r="B59" i="45"/>
  <c r="B60" i="45"/>
  <c r="B61" i="45"/>
  <c r="B62" i="45"/>
  <c r="B63" i="45"/>
  <c r="B64" i="45"/>
  <c r="B65" i="45"/>
  <c r="B66" i="45"/>
  <c r="B67" i="45"/>
  <c r="B68" i="45"/>
  <c r="B69" i="45"/>
  <c r="B70" i="45"/>
  <c r="B71" i="45"/>
  <c r="B72" i="45"/>
  <c r="B73" i="45"/>
  <c r="B74" i="45"/>
  <c r="B75" i="45"/>
  <c r="B76" i="45"/>
  <c r="B77" i="45"/>
  <c r="B78" i="45"/>
  <c r="B79" i="45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106" i="45"/>
  <c r="B107" i="45"/>
  <c r="B108" i="45"/>
  <c r="B109" i="45"/>
  <c r="B110" i="45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6" i="45"/>
  <c r="U97" i="2"/>
  <c r="U97" i="123" s="1"/>
  <c r="V97" i="2"/>
  <c r="V97" i="123" s="1"/>
  <c r="W97" i="2"/>
  <c r="W97" i="123" s="1"/>
  <c r="P97" i="2"/>
  <c r="P97" i="123" s="1"/>
  <c r="Q97" i="2"/>
  <c r="Q97" i="123" s="1"/>
  <c r="R97" i="2"/>
  <c r="R97" i="123" s="1"/>
  <c r="K97" i="2"/>
  <c r="K97" i="123" s="1"/>
  <c r="L97" i="2"/>
  <c r="L97" i="123" s="1"/>
  <c r="M97" i="2"/>
  <c r="M97" i="123" s="1"/>
  <c r="F97" i="2"/>
  <c r="F97" i="123" s="1"/>
  <c r="G97" i="2"/>
  <c r="G97" i="123" s="1"/>
  <c r="H97" i="2"/>
  <c r="H97" i="123" s="1"/>
  <c r="U98" i="2"/>
  <c r="U98" i="123" s="1"/>
  <c r="V98" i="2"/>
  <c r="V98" i="123" s="1"/>
  <c r="W98" i="2"/>
  <c r="W98" i="123" s="1"/>
  <c r="P98" i="2"/>
  <c r="P98" i="123" s="1"/>
  <c r="Q98" i="2"/>
  <c r="Q98" i="123" s="1"/>
  <c r="R98" i="2"/>
  <c r="R98" i="123" s="1"/>
  <c r="K98" i="2"/>
  <c r="K98" i="123" s="1"/>
  <c r="N98" i="123" s="1"/>
  <c r="L98" i="2"/>
  <c r="L98" i="123" s="1"/>
  <c r="M98" i="2"/>
  <c r="M98" i="123" s="1"/>
  <c r="F98" i="2"/>
  <c r="F98" i="123" s="1"/>
  <c r="I98" i="123" s="1"/>
  <c r="G98" i="2"/>
  <c r="G98" i="123" s="1"/>
  <c r="H98" i="2"/>
  <c r="H98" i="123" s="1"/>
  <c r="U99" i="2"/>
  <c r="U99" i="123" s="1"/>
  <c r="V99" i="2"/>
  <c r="V99" i="123" s="1"/>
  <c r="W99" i="2"/>
  <c r="W99" i="123" s="1"/>
  <c r="P99" i="2"/>
  <c r="P99" i="123" s="1"/>
  <c r="Q99" i="2"/>
  <c r="Q99" i="123" s="1"/>
  <c r="R99" i="2"/>
  <c r="R99" i="123" s="1"/>
  <c r="K99" i="2"/>
  <c r="K99" i="123" s="1"/>
  <c r="L99" i="2"/>
  <c r="L99" i="123" s="1"/>
  <c r="M99" i="2"/>
  <c r="M99" i="123" s="1"/>
  <c r="F99" i="2"/>
  <c r="F99" i="123" s="1"/>
  <c r="I99" i="123" s="1"/>
  <c r="G99" i="2"/>
  <c r="G99" i="123" s="1"/>
  <c r="H99" i="2"/>
  <c r="H99" i="123" s="1"/>
  <c r="U100" i="2"/>
  <c r="U100" i="123" s="1"/>
  <c r="V100" i="2"/>
  <c r="V100" i="123" s="1"/>
  <c r="W100" i="2"/>
  <c r="W100" i="123" s="1"/>
  <c r="P100" i="2"/>
  <c r="P100" i="123" s="1"/>
  <c r="Q100" i="2"/>
  <c r="Q100" i="123" s="1"/>
  <c r="R100" i="2"/>
  <c r="R100" i="123" s="1"/>
  <c r="K100" i="2"/>
  <c r="K100" i="123" s="1"/>
  <c r="N100" i="123" s="1"/>
  <c r="L100" i="2"/>
  <c r="L100" i="123" s="1"/>
  <c r="M100" i="2"/>
  <c r="M100" i="123" s="1"/>
  <c r="F100" i="2"/>
  <c r="F100" i="123" s="1"/>
  <c r="I100" i="123" s="1"/>
  <c r="G100" i="2"/>
  <c r="G100" i="123" s="1"/>
  <c r="H100" i="2"/>
  <c r="H100" i="123" s="1"/>
  <c r="U101" i="2"/>
  <c r="U101" i="123" s="1"/>
  <c r="X101" i="123" s="1"/>
  <c r="V101" i="2"/>
  <c r="V101" i="123" s="1"/>
  <c r="W101" i="2"/>
  <c r="W101" i="123" s="1"/>
  <c r="P101" i="2"/>
  <c r="P101" i="123" s="1"/>
  <c r="Q101" i="2"/>
  <c r="Q101" i="123" s="1"/>
  <c r="R101" i="2"/>
  <c r="R101" i="123" s="1"/>
  <c r="K101" i="2"/>
  <c r="K101" i="123" s="1"/>
  <c r="L101" i="2"/>
  <c r="L101" i="123" s="1"/>
  <c r="M101" i="2"/>
  <c r="M101" i="123" s="1"/>
  <c r="F101" i="2"/>
  <c r="F101" i="123" s="1"/>
  <c r="G101" i="2"/>
  <c r="G101" i="123" s="1"/>
  <c r="H101" i="2"/>
  <c r="H101" i="123" s="1"/>
  <c r="U102" i="2"/>
  <c r="U102" i="123" s="1"/>
  <c r="V102" i="2"/>
  <c r="V102" i="123" s="1"/>
  <c r="W102" i="2"/>
  <c r="W102" i="123" s="1"/>
  <c r="P102" i="2"/>
  <c r="P102" i="123" s="1"/>
  <c r="Q102" i="2"/>
  <c r="Q102" i="123" s="1"/>
  <c r="R102" i="2"/>
  <c r="R102" i="123" s="1"/>
  <c r="K102" i="2"/>
  <c r="K102" i="123" s="1"/>
  <c r="N102" i="123" s="1"/>
  <c r="L102" i="2"/>
  <c r="L102" i="123" s="1"/>
  <c r="M102" i="2"/>
  <c r="M102" i="123" s="1"/>
  <c r="F102" i="2"/>
  <c r="F102" i="123" s="1"/>
  <c r="I102" i="123" s="1"/>
  <c r="G102" i="2"/>
  <c r="G102" i="123" s="1"/>
  <c r="H102" i="2"/>
  <c r="H102" i="123" s="1"/>
  <c r="U103" i="2"/>
  <c r="U103" i="123" s="1"/>
  <c r="V103" i="2"/>
  <c r="V103" i="123" s="1"/>
  <c r="W103" i="2"/>
  <c r="W103" i="123" s="1"/>
  <c r="P103" i="2"/>
  <c r="P103" i="123" s="1"/>
  <c r="Q103" i="2"/>
  <c r="Q103" i="123" s="1"/>
  <c r="R103" i="2"/>
  <c r="R103" i="123" s="1"/>
  <c r="K103" i="2"/>
  <c r="K103" i="123" s="1"/>
  <c r="L103" i="2"/>
  <c r="L103" i="123" s="1"/>
  <c r="M103" i="2"/>
  <c r="M103" i="123" s="1"/>
  <c r="F103" i="2"/>
  <c r="F103" i="123" s="1"/>
  <c r="G103" i="2"/>
  <c r="G103" i="123" s="1"/>
  <c r="H103" i="2"/>
  <c r="H103" i="123" s="1"/>
  <c r="U104" i="2"/>
  <c r="U104" i="123" s="1"/>
  <c r="V104" i="2"/>
  <c r="V104" i="123" s="1"/>
  <c r="W104" i="2"/>
  <c r="W104" i="123" s="1"/>
  <c r="P104" i="2"/>
  <c r="P104" i="123" s="1"/>
  <c r="S104" i="123" s="1"/>
  <c r="Q104" i="2"/>
  <c r="Q104" i="123" s="1"/>
  <c r="R104" i="2"/>
  <c r="R104" i="123" s="1"/>
  <c r="K104" i="2"/>
  <c r="K104" i="123" s="1"/>
  <c r="N104" i="123" s="1"/>
  <c r="L104" i="2"/>
  <c r="L104" i="123" s="1"/>
  <c r="M104" i="2"/>
  <c r="M104" i="123" s="1"/>
  <c r="F104" i="2"/>
  <c r="F104" i="123" s="1"/>
  <c r="I104" i="123" s="1"/>
  <c r="G104" i="2"/>
  <c r="G104" i="123" s="1"/>
  <c r="H104" i="2"/>
  <c r="H104" i="123" s="1"/>
  <c r="U105" i="2"/>
  <c r="U105" i="123" s="1"/>
  <c r="V105" i="2"/>
  <c r="V105" i="123" s="1"/>
  <c r="W105" i="2"/>
  <c r="W105" i="123" s="1"/>
  <c r="P105" i="2"/>
  <c r="P105" i="123" s="1"/>
  <c r="Q105" i="2"/>
  <c r="Q105" i="123" s="1"/>
  <c r="R105" i="2"/>
  <c r="R105" i="123" s="1"/>
  <c r="K105" i="2"/>
  <c r="K105" i="123" s="1"/>
  <c r="L105" i="2"/>
  <c r="L105" i="123" s="1"/>
  <c r="M105" i="2"/>
  <c r="M105" i="123" s="1"/>
  <c r="F105" i="2"/>
  <c r="F105" i="123" s="1"/>
  <c r="G105" i="2"/>
  <c r="G105" i="123" s="1"/>
  <c r="H105" i="2"/>
  <c r="H105" i="123" s="1"/>
  <c r="U106" i="2"/>
  <c r="U106" i="123" s="1"/>
  <c r="V106" i="2"/>
  <c r="V106" i="123" s="1"/>
  <c r="W106" i="2"/>
  <c r="W106" i="123" s="1"/>
  <c r="P106" i="2"/>
  <c r="P106" i="123" s="1"/>
  <c r="S106" i="123" s="1"/>
  <c r="Q106" i="2"/>
  <c r="Q106" i="123" s="1"/>
  <c r="R106" i="2"/>
  <c r="R106" i="123" s="1"/>
  <c r="K106" i="2"/>
  <c r="K106" i="123" s="1"/>
  <c r="N106" i="123" s="1"/>
  <c r="L106" i="2"/>
  <c r="L106" i="123" s="1"/>
  <c r="M106" i="2"/>
  <c r="M106" i="123" s="1"/>
  <c r="F106" i="2"/>
  <c r="F106" i="123" s="1"/>
  <c r="I106" i="123" s="1"/>
  <c r="G106" i="2"/>
  <c r="G106" i="123" s="1"/>
  <c r="H106" i="2"/>
  <c r="H106" i="123" s="1"/>
  <c r="U107" i="2"/>
  <c r="U107" i="123" s="1"/>
  <c r="V107" i="2"/>
  <c r="V107" i="123" s="1"/>
  <c r="W107" i="2"/>
  <c r="W107" i="123" s="1"/>
  <c r="P107" i="2"/>
  <c r="P107" i="123" s="1"/>
  <c r="Q107" i="2"/>
  <c r="Q107" i="123" s="1"/>
  <c r="R107" i="2"/>
  <c r="R107" i="123" s="1"/>
  <c r="K107" i="2"/>
  <c r="K107" i="123" s="1"/>
  <c r="L107" i="2"/>
  <c r="L107" i="123" s="1"/>
  <c r="M107" i="2"/>
  <c r="M107" i="123" s="1"/>
  <c r="F107" i="2"/>
  <c r="F107" i="123" s="1"/>
  <c r="G107" i="2"/>
  <c r="G107" i="123" s="1"/>
  <c r="H107" i="2"/>
  <c r="H107" i="123" s="1"/>
  <c r="U108" i="2"/>
  <c r="U108" i="123" s="1"/>
  <c r="V108" i="2"/>
  <c r="V108" i="123" s="1"/>
  <c r="W108" i="2"/>
  <c r="W108" i="123" s="1"/>
  <c r="P108" i="2"/>
  <c r="P108" i="123" s="1"/>
  <c r="S108" i="123" s="1"/>
  <c r="Q108" i="2"/>
  <c r="Q108" i="123" s="1"/>
  <c r="R108" i="2"/>
  <c r="R108" i="123" s="1"/>
  <c r="K108" i="2"/>
  <c r="K108" i="123" s="1"/>
  <c r="N108" i="123" s="1"/>
  <c r="L108" i="2"/>
  <c r="L108" i="123" s="1"/>
  <c r="M108" i="2"/>
  <c r="M108" i="123" s="1"/>
  <c r="F108" i="2"/>
  <c r="F108" i="123" s="1"/>
  <c r="I108" i="123" s="1"/>
  <c r="G108" i="2"/>
  <c r="G108" i="123" s="1"/>
  <c r="H108" i="2"/>
  <c r="H108" i="123" s="1"/>
  <c r="U109" i="2"/>
  <c r="U109" i="123" s="1"/>
  <c r="V109" i="2"/>
  <c r="V109" i="123" s="1"/>
  <c r="W109" i="2"/>
  <c r="W109" i="123" s="1"/>
  <c r="P109" i="2"/>
  <c r="P109" i="123" s="1"/>
  <c r="Q109" i="2"/>
  <c r="Q109" i="123" s="1"/>
  <c r="R109" i="2"/>
  <c r="R109" i="123" s="1"/>
  <c r="K109" i="2"/>
  <c r="K109" i="123" s="1"/>
  <c r="L109" i="2"/>
  <c r="L109" i="123" s="1"/>
  <c r="M109" i="2"/>
  <c r="M109" i="123" s="1"/>
  <c r="F109" i="2"/>
  <c r="F109" i="123" s="1"/>
  <c r="G109" i="2"/>
  <c r="G109" i="123" s="1"/>
  <c r="H109" i="2"/>
  <c r="H109" i="123" s="1"/>
  <c r="U110" i="2"/>
  <c r="U110" i="123" s="1"/>
  <c r="V110" i="2"/>
  <c r="V110" i="123" s="1"/>
  <c r="W110" i="2"/>
  <c r="W110" i="123" s="1"/>
  <c r="P110" i="2"/>
  <c r="P110" i="123" s="1"/>
  <c r="S110" i="123" s="1"/>
  <c r="Q110" i="2"/>
  <c r="Q110" i="123" s="1"/>
  <c r="R110" i="2"/>
  <c r="R110" i="123" s="1"/>
  <c r="K110" i="2"/>
  <c r="K110" i="123" s="1"/>
  <c r="N110" i="123" s="1"/>
  <c r="L110" i="2"/>
  <c r="L110" i="123" s="1"/>
  <c r="M110" i="2"/>
  <c r="M110" i="123" s="1"/>
  <c r="F110" i="2"/>
  <c r="F110" i="123" s="1"/>
  <c r="I110" i="123" s="1"/>
  <c r="G110" i="2"/>
  <c r="G110" i="123" s="1"/>
  <c r="H110" i="2"/>
  <c r="H110" i="123" s="1"/>
  <c r="U111" i="2"/>
  <c r="U111" i="123" s="1"/>
  <c r="V111" i="2"/>
  <c r="V111" i="123" s="1"/>
  <c r="W111" i="2"/>
  <c r="W111" i="123" s="1"/>
  <c r="P111" i="2"/>
  <c r="P111" i="123" s="1"/>
  <c r="Q111" i="2"/>
  <c r="Q111" i="123" s="1"/>
  <c r="R111" i="2"/>
  <c r="R111" i="123" s="1"/>
  <c r="K111" i="2"/>
  <c r="K111" i="123" s="1"/>
  <c r="L111" i="2"/>
  <c r="L111" i="123" s="1"/>
  <c r="M111" i="2"/>
  <c r="M111" i="123" s="1"/>
  <c r="F111" i="2"/>
  <c r="F111" i="123" s="1"/>
  <c r="G111" i="2"/>
  <c r="G111" i="123" s="1"/>
  <c r="H111" i="2"/>
  <c r="H111" i="123" s="1"/>
  <c r="U112" i="2"/>
  <c r="U112" i="123" s="1"/>
  <c r="V112" i="2"/>
  <c r="V112" i="123" s="1"/>
  <c r="W112" i="2"/>
  <c r="W112" i="123" s="1"/>
  <c r="P112" i="2"/>
  <c r="P112" i="123" s="1"/>
  <c r="S112" i="123" s="1"/>
  <c r="Q112" i="2"/>
  <c r="Q112" i="123" s="1"/>
  <c r="R112" i="2"/>
  <c r="R112" i="123" s="1"/>
  <c r="K112" i="2"/>
  <c r="K112" i="123" s="1"/>
  <c r="N112" i="123" s="1"/>
  <c r="L112" i="2"/>
  <c r="L112" i="123" s="1"/>
  <c r="M112" i="2"/>
  <c r="M112" i="123" s="1"/>
  <c r="F112" i="2"/>
  <c r="F112" i="123" s="1"/>
  <c r="I112" i="123" s="1"/>
  <c r="G112" i="2"/>
  <c r="G112" i="123" s="1"/>
  <c r="H112" i="2"/>
  <c r="H112" i="123" s="1"/>
  <c r="U113" i="2"/>
  <c r="U113" i="123" s="1"/>
  <c r="V113" i="2"/>
  <c r="V113" i="123" s="1"/>
  <c r="W113" i="2"/>
  <c r="W113" i="123" s="1"/>
  <c r="P113" i="2"/>
  <c r="P113" i="123" s="1"/>
  <c r="Q113" i="2"/>
  <c r="Q113" i="123" s="1"/>
  <c r="R113" i="2"/>
  <c r="R113" i="123" s="1"/>
  <c r="K113" i="2"/>
  <c r="K113" i="123" s="1"/>
  <c r="L113" i="2"/>
  <c r="L113" i="123" s="1"/>
  <c r="M113" i="2"/>
  <c r="M113" i="123" s="1"/>
  <c r="F113" i="2"/>
  <c r="F113" i="123" s="1"/>
  <c r="G113" i="2"/>
  <c r="G113" i="123" s="1"/>
  <c r="H113" i="2"/>
  <c r="H113" i="123" s="1"/>
  <c r="U114" i="2"/>
  <c r="U114" i="123" s="1"/>
  <c r="V114" i="2"/>
  <c r="V114" i="123" s="1"/>
  <c r="W114" i="2"/>
  <c r="W114" i="123" s="1"/>
  <c r="P114" i="2"/>
  <c r="P114" i="123" s="1"/>
  <c r="S114" i="123" s="1"/>
  <c r="Q114" i="2"/>
  <c r="Q114" i="123" s="1"/>
  <c r="R114" i="2"/>
  <c r="R114" i="123" s="1"/>
  <c r="K114" i="2"/>
  <c r="K114" i="123" s="1"/>
  <c r="L114" i="2"/>
  <c r="L114" i="123" s="1"/>
  <c r="M114" i="2"/>
  <c r="M114" i="123" s="1"/>
  <c r="F114" i="2"/>
  <c r="F114" i="123" s="1"/>
  <c r="I114" i="123" s="1"/>
  <c r="G114" i="2"/>
  <c r="G114" i="123" s="1"/>
  <c r="H114" i="2"/>
  <c r="H114" i="123" s="1"/>
  <c r="U115" i="2"/>
  <c r="U115" i="123" s="1"/>
  <c r="V115" i="2"/>
  <c r="V115" i="123" s="1"/>
  <c r="W115" i="2"/>
  <c r="W115" i="123" s="1"/>
  <c r="P115" i="2"/>
  <c r="P115" i="123" s="1"/>
  <c r="Q115" i="2"/>
  <c r="Q115" i="123" s="1"/>
  <c r="R115" i="2"/>
  <c r="R115" i="123" s="1"/>
  <c r="K115" i="2"/>
  <c r="K115" i="123" s="1"/>
  <c r="L115" i="2"/>
  <c r="L115" i="123" s="1"/>
  <c r="M115" i="2"/>
  <c r="M115" i="123" s="1"/>
  <c r="F115" i="2"/>
  <c r="F115" i="123" s="1"/>
  <c r="G115" i="2"/>
  <c r="G115" i="123" s="1"/>
  <c r="H115" i="2"/>
  <c r="H115" i="123" s="1"/>
  <c r="U116" i="2"/>
  <c r="U116" i="123" s="1"/>
  <c r="V116" i="2"/>
  <c r="V116" i="123" s="1"/>
  <c r="W116" i="2"/>
  <c r="W116" i="123" s="1"/>
  <c r="P116" i="2"/>
  <c r="P116" i="123" s="1"/>
  <c r="S116" i="123" s="1"/>
  <c r="Q116" i="2"/>
  <c r="Q116" i="123" s="1"/>
  <c r="R116" i="2"/>
  <c r="R116" i="123" s="1"/>
  <c r="K116" i="2"/>
  <c r="K116" i="123" s="1"/>
  <c r="L116" i="2"/>
  <c r="L116" i="123" s="1"/>
  <c r="M116" i="2"/>
  <c r="M116" i="123" s="1"/>
  <c r="F116" i="2"/>
  <c r="F116" i="123" s="1"/>
  <c r="I116" i="123" s="1"/>
  <c r="G116" i="2"/>
  <c r="G116" i="123" s="1"/>
  <c r="H116" i="2"/>
  <c r="H116" i="123" s="1"/>
  <c r="U117" i="2"/>
  <c r="U117" i="123" s="1"/>
  <c r="V117" i="2"/>
  <c r="V117" i="123" s="1"/>
  <c r="W117" i="2"/>
  <c r="W117" i="123" s="1"/>
  <c r="P117" i="2"/>
  <c r="P117" i="123" s="1"/>
  <c r="Q117" i="2"/>
  <c r="Q117" i="123" s="1"/>
  <c r="R117" i="2"/>
  <c r="R117" i="123" s="1"/>
  <c r="K117" i="2"/>
  <c r="K117" i="123" s="1"/>
  <c r="L117" i="2"/>
  <c r="L117" i="123" s="1"/>
  <c r="M117" i="2"/>
  <c r="M117" i="123" s="1"/>
  <c r="F117" i="2"/>
  <c r="F117" i="123" s="1"/>
  <c r="G117" i="2"/>
  <c r="G117" i="123" s="1"/>
  <c r="H117" i="2"/>
  <c r="H117" i="123" s="1"/>
  <c r="U118" i="2"/>
  <c r="U118" i="123" s="1"/>
  <c r="V118" i="2"/>
  <c r="V118" i="123" s="1"/>
  <c r="W118" i="2"/>
  <c r="W118" i="123" s="1"/>
  <c r="P118" i="2"/>
  <c r="P118" i="123" s="1"/>
  <c r="S118" i="123" s="1"/>
  <c r="Q118" i="2"/>
  <c r="Q118" i="123" s="1"/>
  <c r="R118" i="2"/>
  <c r="R118" i="123" s="1"/>
  <c r="K118" i="2"/>
  <c r="K118" i="123" s="1"/>
  <c r="L118" i="2"/>
  <c r="L118" i="123" s="1"/>
  <c r="M118" i="2"/>
  <c r="M118" i="123" s="1"/>
  <c r="F118" i="2"/>
  <c r="F118" i="123" s="1"/>
  <c r="I118" i="123" s="1"/>
  <c r="G118" i="2"/>
  <c r="G118" i="123" s="1"/>
  <c r="H118" i="2"/>
  <c r="H118" i="123" s="1"/>
  <c r="U119" i="2"/>
  <c r="V119" i="2"/>
  <c r="W119" i="2"/>
  <c r="P119" i="2"/>
  <c r="Q119" i="2"/>
  <c r="R119" i="2"/>
  <c r="K119" i="2"/>
  <c r="L119" i="2"/>
  <c r="M119" i="2"/>
  <c r="F119" i="2"/>
  <c r="G119" i="2"/>
  <c r="H119" i="2"/>
  <c r="U120" i="2"/>
  <c r="V120" i="2"/>
  <c r="W120" i="2"/>
  <c r="P120" i="2"/>
  <c r="Q120" i="2"/>
  <c r="R120" i="2"/>
  <c r="K120" i="2"/>
  <c r="L120" i="2"/>
  <c r="M120" i="2"/>
  <c r="F120" i="2"/>
  <c r="G120" i="2"/>
  <c r="H120" i="2"/>
  <c r="U121" i="2"/>
  <c r="V121" i="2"/>
  <c r="W121" i="2"/>
  <c r="P121" i="2"/>
  <c r="Q121" i="2"/>
  <c r="R121" i="2"/>
  <c r="K121" i="2"/>
  <c r="L121" i="2"/>
  <c r="M121" i="2"/>
  <c r="F121" i="2"/>
  <c r="G121" i="2"/>
  <c r="H121" i="2"/>
  <c r="U122" i="2"/>
  <c r="V122" i="2"/>
  <c r="W122" i="2"/>
  <c r="P122" i="2"/>
  <c r="Q122" i="2"/>
  <c r="R122" i="2"/>
  <c r="K122" i="2"/>
  <c r="L122" i="2"/>
  <c r="M122" i="2"/>
  <c r="F122" i="2"/>
  <c r="G122" i="2"/>
  <c r="H122" i="2"/>
  <c r="U123" i="2"/>
  <c r="V123" i="2"/>
  <c r="W123" i="2"/>
  <c r="P123" i="2"/>
  <c r="Q123" i="2"/>
  <c r="R123" i="2"/>
  <c r="K123" i="2"/>
  <c r="L123" i="2"/>
  <c r="M123" i="2"/>
  <c r="F123" i="2"/>
  <c r="G123" i="2"/>
  <c r="H123" i="2"/>
  <c r="U124" i="2"/>
  <c r="V124" i="2"/>
  <c r="W124" i="2"/>
  <c r="P124" i="2"/>
  <c r="Q124" i="2"/>
  <c r="R124" i="2"/>
  <c r="K124" i="2"/>
  <c r="L124" i="2"/>
  <c r="M124" i="2"/>
  <c r="F124" i="2"/>
  <c r="G124" i="2"/>
  <c r="H124" i="2"/>
  <c r="U125" i="2"/>
  <c r="V125" i="2"/>
  <c r="W125" i="2"/>
  <c r="P125" i="2"/>
  <c r="Q125" i="2"/>
  <c r="R125" i="2"/>
  <c r="K125" i="2"/>
  <c r="L125" i="2"/>
  <c r="M125" i="2"/>
  <c r="F125" i="2"/>
  <c r="G125" i="2"/>
  <c r="H125" i="2"/>
  <c r="U126" i="2"/>
  <c r="V126" i="2"/>
  <c r="W126" i="2"/>
  <c r="P126" i="2"/>
  <c r="Q126" i="2"/>
  <c r="R126" i="2"/>
  <c r="K126" i="2"/>
  <c r="L126" i="2"/>
  <c r="M126" i="2"/>
  <c r="F126" i="2"/>
  <c r="G126" i="2"/>
  <c r="H126" i="2"/>
  <c r="X52" i="2"/>
  <c r="I52" i="2"/>
  <c r="X54" i="2"/>
  <c r="N54" i="2"/>
  <c r="N56" i="2"/>
  <c r="I59" i="2"/>
  <c r="X61" i="2"/>
  <c r="X64" i="2"/>
  <c r="S66" i="2"/>
  <c r="X69" i="2"/>
  <c r="S69" i="2"/>
  <c r="N69" i="2"/>
  <c r="X73" i="2"/>
  <c r="S73" i="2"/>
  <c r="I58" i="2"/>
  <c r="N65" i="2"/>
  <c r="X75" i="2"/>
  <c r="X55" i="2"/>
  <c r="S71" i="2"/>
  <c r="S119" i="5"/>
  <c r="N119" i="5"/>
  <c r="I119" i="5"/>
  <c r="S120" i="5"/>
  <c r="N120" i="5"/>
  <c r="I120" i="5"/>
  <c r="S121" i="5"/>
  <c r="N121" i="5"/>
  <c r="I121" i="5"/>
  <c r="S122" i="5"/>
  <c r="N122" i="5"/>
  <c r="I122" i="5"/>
  <c r="S123" i="5"/>
  <c r="N123" i="5"/>
  <c r="I123" i="5"/>
  <c r="S124" i="5"/>
  <c r="N124" i="5"/>
  <c r="I124" i="5"/>
  <c r="S125" i="5"/>
  <c r="N125" i="5"/>
  <c r="I125" i="5"/>
  <c r="S126" i="5"/>
  <c r="N126" i="5"/>
  <c r="I126" i="5"/>
  <c r="X46" i="186"/>
  <c r="S46" i="186"/>
  <c r="N46" i="186"/>
  <c r="I46" i="186"/>
  <c r="X47" i="186"/>
  <c r="S47" i="186"/>
  <c r="N47" i="186"/>
  <c r="I47" i="186"/>
  <c r="X48" i="186"/>
  <c r="S48" i="186"/>
  <c r="N48" i="186"/>
  <c r="I48" i="186"/>
  <c r="X49" i="186"/>
  <c r="S49" i="186"/>
  <c r="N49" i="186"/>
  <c r="I49" i="186"/>
  <c r="X50" i="186"/>
  <c r="S50" i="186"/>
  <c r="N50" i="186"/>
  <c r="I50" i="186"/>
  <c r="X51" i="186"/>
  <c r="S51" i="186"/>
  <c r="N51" i="186"/>
  <c r="I51" i="186"/>
  <c r="X52" i="186"/>
  <c r="S52" i="186"/>
  <c r="N52" i="186"/>
  <c r="I52" i="186"/>
  <c r="X53" i="186"/>
  <c r="S53" i="186"/>
  <c r="N53" i="186"/>
  <c r="I53" i="186"/>
  <c r="X54" i="186"/>
  <c r="S54" i="186"/>
  <c r="N54" i="186"/>
  <c r="I54" i="186"/>
  <c r="X55" i="186"/>
  <c r="S55" i="186"/>
  <c r="N55" i="186"/>
  <c r="I55" i="186"/>
  <c r="X56" i="186"/>
  <c r="S56" i="186"/>
  <c r="N56" i="186"/>
  <c r="I56" i="186"/>
  <c r="X57" i="186"/>
  <c r="S57" i="186"/>
  <c r="N57" i="186"/>
  <c r="I57" i="186"/>
  <c r="X58" i="186"/>
  <c r="S58" i="186"/>
  <c r="N58" i="186"/>
  <c r="I58" i="186"/>
  <c r="X59" i="186"/>
  <c r="S59" i="186"/>
  <c r="N59" i="186"/>
  <c r="I59" i="186"/>
  <c r="X60" i="186"/>
  <c r="S60" i="186"/>
  <c r="N60" i="186"/>
  <c r="I60" i="186"/>
  <c r="X61" i="186"/>
  <c r="S61" i="186"/>
  <c r="N61" i="186"/>
  <c r="I61" i="186"/>
  <c r="X62" i="186"/>
  <c r="S62" i="186"/>
  <c r="N62" i="186"/>
  <c r="I62" i="186"/>
  <c r="X63" i="186"/>
  <c r="S63" i="186"/>
  <c r="N63" i="186"/>
  <c r="I63" i="186"/>
  <c r="X64" i="186"/>
  <c r="S64" i="186"/>
  <c r="N64" i="186"/>
  <c r="I64" i="186"/>
  <c r="X65" i="186"/>
  <c r="S65" i="186"/>
  <c r="N65" i="186"/>
  <c r="I65" i="186"/>
  <c r="X66" i="186"/>
  <c r="S66" i="186"/>
  <c r="N66" i="186"/>
  <c r="I66" i="186"/>
  <c r="X67" i="186"/>
  <c r="S67" i="186"/>
  <c r="N67" i="186"/>
  <c r="I67" i="186"/>
  <c r="X68" i="186"/>
  <c r="S68" i="186"/>
  <c r="N68" i="186"/>
  <c r="I68" i="186"/>
  <c r="X69" i="186"/>
  <c r="S69" i="186"/>
  <c r="N69" i="186"/>
  <c r="I69" i="186"/>
  <c r="X70" i="186"/>
  <c r="S70" i="186"/>
  <c r="N70" i="186"/>
  <c r="I70" i="186"/>
  <c r="X71" i="186"/>
  <c r="S71" i="186"/>
  <c r="N71" i="186"/>
  <c r="I71" i="186"/>
  <c r="X72" i="186"/>
  <c r="S72" i="186"/>
  <c r="N72" i="186"/>
  <c r="I72" i="186"/>
  <c r="X73" i="186"/>
  <c r="S73" i="186"/>
  <c r="N73" i="186"/>
  <c r="I73" i="186"/>
  <c r="X74" i="186"/>
  <c r="S74" i="186"/>
  <c r="N74" i="186"/>
  <c r="I74" i="186"/>
  <c r="X75" i="186"/>
  <c r="S75" i="186"/>
  <c r="N75" i="186"/>
  <c r="I75" i="186"/>
  <c r="X76" i="186"/>
  <c r="S76" i="186"/>
  <c r="N76" i="186"/>
  <c r="I76" i="186"/>
  <c r="X77" i="186"/>
  <c r="S77" i="186"/>
  <c r="N77" i="186"/>
  <c r="I77" i="186"/>
  <c r="X78" i="186"/>
  <c r="S78" i="186"/>
  <c r="N78" i="186"/>
  <c r="I78" i="186"/>
  <c r="X79" i="186"/>
  <c r="S79" i="186"/>
  <c r="N79" i="186"/>
  <c r="I79" i="186"/>
  <c r="X80" i="186"/>
  <c r="S80" i="186"/>
  <c r="N80" i="186"/>
  <c r="I80" i="186"/>
  <c r="X81" i="186"/>
  <c r="S81" i="186"/>
  <c r="N81" i="186"/>
  <c r="I81" i="186"/>
  <c r="X82" i="186"/>
  <c r="S82" i="186"/>
  <c r="N82" i="186"/>
  <c r="I82" i="186"/>
  <c r="X83" i="186"/>
  <c r="S83" i="186"/>
  <c r="N83" i="186"/>
  <c r="I83" i="186"/>
  <c r="X84" i="186"/>
  <c r="S84" i="186"/>
  <c r="N84" i="186"/>
  <c r="I84" i="186"/>
  <c r="X85" i="186"/>
  <c r="S85" i="186"/>
  <c r="N85" i="186"/>
  <c r="I85" i="186"/>
  <c r="X86" i="186"/>
  <c r="S86" i="186"/>
  <c r="N86" i="186"/>
  <c r="I86" i="186"/>
  <c r="X87" i="186"/>
  <c r="S87" i="186"/>
  <c r="N87" i="186"/>
  <c r="I87" i="186"/>
  <c r="X88" i="186"/>
  <c r="S88" i="186"/>
  <c r="N88" i="186"/>
  <c r="I88" i="186"/>
  <c r="X89" i="186"/>
  <c r="S89" i="186"/>
  <c r="N89" i="186"/>
  <c r="I89" i="186"/>
  <c r="X90" i="186"/>
  <c r="S90" i="186"/>
  <c r="N90" i="186"/>
  <c r="I90" i="186"/>
  <c r="X91" i="186"/>
  <c r="S91" i="186"/>
  <c r="N91" i="186"/>
  <c r="I91" i="186"/>
  <c r="X92" i="186"/>
  <c r="S92" i="186"/>
  <c r="N92" i="186"/>
  <c r="I92" i="186"/>
  <c r="X93" i="186"/>
  <c r="S93" i="186"/>
  <c r="N93" i="186"/>
  <c r="I93" i="186"/>
  <c r="X94" i="186"/>
  <c r="S94" i="186"/>
  <c r="N94" i="186"/>
  <c r="I94" i="186"/>
  <c r="X95" i="186"/>
  <c r="S95" i="186"/>
  <c r="N95" i="186"/>
  <c r="I95" i="186"/>
  <c r="X96" i="186"/>
  <c r="S96" i="186"/>
  <c r="N96" i="186"/>
  <c r="I96" i="186"/>
  <c r="X97" i="186"/>
  <c r="S97" i="186"/>
  <c r="N97" i="186"/>
  <c r="I97" i="186"/>
  <c r="X98" i="186"/>
  <c r="S98" i="186"/>
  <c r="N98" i="186"/>
  <c r="I98" i="186"/>
  <c r="X99" i="186"/>
  <c r="S99" i="186"/>
  <c r="N99" i="186"/>
  <c r="I99" i="186"/>
  <c r="X100" i="186"/>
  <c r="S100" i="186"/>
  <c r="N100" i="186"/>
  <c r="I100" i="186"/>
  <c r="X101" i="186"/>
  <c r="S101" i="186"/>
  <c r="N101" i="186"/>
  <c r="I101" i="186"/>
  <c r="X102" i="186"/>
  <c r="S102" i="186"/>
  <c r="N102" i="186"/>
  <c r="I102" i="186"/>
  <c r="X103" i="186"/>
  <c r="S103" i="186"/>
  <c r="N103" i="186"/>
  <c r="I103" i="186"/>
  <c r="X104" i="186"/>
  <c r="S104" i="186"/>
  <c r="N104" i="186"/>
  <c r="I104" i="186"/>
  <c r="X105" i="186"/>
  <c r="S105" i="186"/>
  <c r="N105" i="186"/>
  <c r="I105" i="186"/>
  <c r="X106" i="186"/>
  <c r="S106" i="186"/>
  <c r="N106" i="186"/>
  <c r="I106" i="186"/>
  <c r="X107" i="186"/>
  <c r="S107" i="186"/>
  <c r="N107" i="186"/>
  <c r="I107" i="186"/>
  <c r="X108" i="186"/>
  <c r="S108" i="186"/>
  <c r="N108" i="186"/>
  <c r="I108" i="186"/>
  <c r="X109" i="186"/>
  <c r="S109" i="186"/>
  <c r="N109" i="186"/>
  <c r="I109" i="186"/>
  <c r="X110" i="186"/>
  <c r="S110" i="186"/>
  <c r="N110" i="186"/>
  <c r="I110" i="186"/>
  <c r="X111" i="186"/>
  <c r="S111" i="186"/>
  <c r="N111" i="186"/>
  <c r="I111" i="186"/>
  <c r="X112" i="186"/>
  <c r="S112" i="186"/>
  <c r="N112" i="186"/>
  <c r="I112" i="186"/>
  <c r="X113" i="186"/>
  <c r="S113" i="186"/>
  <c r="N113" i="186"/>
  <c r="I113" i="186"/>
  <c r="X114" i="186"/>
  <c r="S114" i="186"/>
  <c r="N114" i="186"/>
  <c r="I114" i="186"/>
  <c r="X115" i="186"/>
  <c r="S115" i="186"/>
  <c r="N115" i="186"/>
  <c r="I115" i="186"/>
  <c r="X116" i="186"/>
  <c r="S116" i="186"/>
  <c r="N116" i="186"/>
  <c r="I116" i="186"/>
  <c r="X117" i="186"/>
  <c r="S117" i="186"/>
  <c r="N117" i="186"/>
  <c r="I117" i="186"/>
  <c r="X118" i="186"/>
  <c r="S118" i="186"/>
  <c r="N118" i="186"/>
  <c r="I118" i="186"/>
  <c r="X119" i="186"/>
  <c r="S119" i="186"/>
  <c r="N119" i="186"/>
  <c r="I119" i="186"/>
  <c r="X120" i="186"/>
  <c r="S120" i="186"/>
  <c r="N120" i="186"/>
  <c r="I120" i="186"/>
  <c r="X121" i="186"/>
  <c r="S121" i="186"/>
  <c r="N121" i="186"/>
  <c r="I121" i="186"/>
  <c r="X122" i="186"/>
  <c r="S122" i="186"/>
  <c r="N122" i="186"/>
  <c r="I122" i="186"/>
  <c r="X123" i="186"/>
  <c r="S123" i="186"/>
  <c r="N123" i="186"/>
  <c r="I123" i="186"/>
  <c r="X124" i="186"/>
  <c r="S124" i="186"/>
  <c r="N124" i="186"/>
  <c r="I124" i="186"/>
  <c r="X125" i="186"/>
  <c r="S125" i="186"/>
  <c r="N125" i="186"/>
  <c r="I125" i="186"/>
  <c r="X126" i="186"/>
  <c r="S126" i="186"/>
  <c r="N126" i="186"/>
  <c r="I126" i="186"/>
  <c r="X46" i="8"/>
  <c r="S46" i="8"/>
  <c r="N46" i="8"/>
  <c r="I46" i="8"/>
  <c r="X47" i="8"/>
  <c r="S47" i="8"/>
  <c r="N47" i="8"/>
  <c r="Z47" i="8" s="1"/>
  <c r="I47" i="8"/>
  <c r="X48" i="8"/>
  <c r="S48" i="8"/>
  <c r="N48" i="8"/>
  <c r="I48" i="8"/>
  <c r="X49" i="8"/>
  <c r="S49" i="8"/>
  <c r="N49" i="8"/>
  <c r="I49" i="8"/>
  <c r="X50" i="8"/>
  <c r="S50" i="8"/>
  <c r="N50" i="8"/>
  <c r="I50" i="8"/>
  <c r="X51" i="8"/>
  <c r="S51" i="8"/>
  <c r="N51" i="8"/>
  <c r="I51" i="8"/>
  <c r="X52" i="8"/>
  <c r="S52" i="8"/>
  <c r="N52" i="8"/>
  <c r="I52" i="8"/>
  <c r="X53" i="8"/>
  <c r="S53" i="8"/>
  <c r="N53" i="8"/>
  <c r="I53" i="8"/>
  <c r="X54" i="8"/>
  <c r="S54" i="8"/>
  <c r="N54" i="8"/>
  <c r="I54" i="8"/>
  <c r="X55" i="8"/>
  <c r="S55" i="8"/>
  <c r="N55" i="8"/>
  <c r="I55" i="8"/>
  <c r="X56" i="8"/>
  <c r="S56" i="8"/>
  <c r="N56" i="8"/>
  <c r="I56" i="8"/>
  <c r="X57" i="8"/>
  <c r="S57" i="8"/>
  <c r="N57" i="8"/>
  <c r="I57" i="8"/>
  <c r="X58" i="8"/>
  <c r="S58" i="8"/>
  <c r="N58" i="8"/>
  <c r="I58" i="8"/>
  <c r="X59" i="8"/>
  <c r="S59" i="8"/>
  <c r="N59" i="8"/>
  <c r="I59" i="8"/>
  <c r="X60" i="8"/>
  <c r="S60" i="8"/>
  <c r="N60" i="8"/>
  <c r="I60" i="8"/>
  <c r="X61" i="8"/>
  <c r="S61" i="8"/>
  <c r="N61" i="8"/>
  <c r="I61" i="8"/>
  <c r="X62" i="8"/>
  <c r="S62" i="8"/>
  <c r="N62" i="8"/>
  <c r="I62" i="8"/>
  <c r="X63" i="8"/>
  <c r="S63" i="8"/>
  <c r="N63" i="8"/>
  <c r="I63" i="8"/>
  <c r="X64" i="8"/>
  <c r="S64" i="8"/>
  <c r="N64" i="8"/>
  <c r="I64" i="8"/>
  <c r="X65" i="8"/>
  <c r="S65" i="8"/>
  <c r="N65" i="8"/>
  <c r="I65" i="8"/>
  <c r="X66" i="8"/>
  <c r="S66" i="8"/>
  <c r="N66" i="8"/>
  <c r="I66" i="8"/>
  <c r="X67" i="8"/>
  <c r="S67" i="8"/>
  <c r="N67" i="8"/>
  <c r="I67" i="8"/>
  <c r="X68" i="8"/>
  <c r="S68" i="8"/>
  <c r="N68" i="8"/>
  <c r="I68" i="8"/>
  <c r="X69" i="8"/>
  <c r="S69" i="8"/>
  <c r="N69" i="8"/>
  <c r="I69" i="8"/>
  <c r="X70" i="8"/>
  <c r="S70" i="8"/>
  <c r="N70" i="8"/>
  <c r="I70" i="8"/>
  <c r="X71" i="8"/>
  <c r="S71" i="8"/>
  <c r="N71" i="8"/>
  <c r="I71" i="8"/>
  <c r="X72" i="8"/>
  <c r="S72" i="8"/>
  <c r="N72" i="8"/>
  <c r="I72" i="8"/>
  <c r="X73" i="8"/>
  <c r="S73" i="8"/>
  <c r="N73" i="8"/>
  <c r="I73" i="8"/>
  <c r="X74" i="8"/>
  <c r="S74" i="8"/>
  <c r="N74" i="8"/>
  <c r="I74" i="8"/>
  <c r="X75" i="8"/>
  <c r="S75" i="8"/>
  <c r="N75" i="8"/>
  <c r="I75" i="8"/>
  <c r="X76" i="8"/>
  <c r="S76" i="8"/>
  <c r="N76" i="8"/>
  <c r="I76" i="8"/>
  <c r="X77" i="8"/>
  <c r="S77" i="8"/>
  <c r="N77" i="8"/>
  <c r="I77" i="8"/>
  <c r="X78" i="8"/>
  <c r="S78" i="8"/>
  <c r="N78" i="8"/>
  <c r="I78" i="8"/>
  <c r="X79" i="8"/>
  <c r="S79" i="8"/>
  <c r="N79" i="8"/>
  <c r="I79" i="8"/>
  <c r="X80" i="8"/>
  <c r="S80" i="8"/>
  <c r="N80" i="8"/>
  <c r="I80" i="8"/>
  <c r="X81" i="8"/>
  <c r="S81" i="8"/>
  <c r="N81" i="8"/>
  <c r="I81" i="8"/>
  <c r="X82" i="8"/>
  <c r="S82" i="8"/>
  <c r="N82" i="8"/>
  <c r="I82" i="8"/>
  <c r="X83" i="8"/>
  <c r="S83" i="8"/>
  <c r="N83" i="8"/>
  <c r="I83" i="8"/>
  <c r="X84" i="8"/>
  <c r="S84" i="8"/>
  <c r="N84" i="8"/>
  <c r="I84" i="8"/>
  <c r="X85" i="8"/>
  <c r="S85" i="8"/>
  <c r="N85" i="8"/>
  <c r="I85" i="8"/>
  <c r="X86" i="8"/>
  <c r="S86" i="8"/>
  <c r="N86" i="8"/>
  <c r="I86" i="8"/>
  <c r="X87" i="8"/>
  <c r="S87" i="8"/>
  <c r="N87" i="8"/>
  <c r="I87" i="8"/>
  <c r="X88" i="8"/>
  <c r="S88" i="8"/>
  <c r="N88" i="8"/>
  <c r="I88" i="8"/>
  <c r="X89" i="8"/>
  <c r="S89" i="8"/>
  <c r="N89" i="8"/>
  <c r="I89" i="8"/>
  <c r="X90" i="8"/>
  <c r="S90" i="8"/>
  <c r="N90" i="8"/>
  <c r="I90" i="8"/>
  <c r="X91" i="8"/>
  <c r="S91" i="8"/>
  <c r="N91" i="8"/>
  <c r="I91" i="8"/>
  <c r="X92" i="8"/>
  <c r="S92" i="8"/>
  <c r="N92" i="8"/>
  <c r="I92" i="8"/>
  <c r="X93" i="8"/>
  <c r="S93" i="8"/>
  <c r="N93" i="8"/>
  <c r="I93" i="8"/>
  <c r="X94" i="8"/>
  <c r="S94" i="8"/>
  <c r="N94" i="8"/>
  <c r="I94" i="8"/>
  <c r="X95" i="8"/>
  <c r="S95" i="8"/>
  <c r="N95" i="8"/>
  <c r="I95" i="8"/>
  <c r="X96" i="8"/>
  <c r="Z96" i="8" s="1"/>
  <c r="S96" i="8"/>
  <c r="N96" i="8"/>
  <c r="I96" i="8"/>
  <c r="X97" i="8"/>
  <c r="S97" i="8"/>
  <c r="N97" i="8"/>
  <c r="I97" i="8"/>
  <c r="X98" i="8"/>
  <c r="S98" i="8"/>
  <c r="N98" i="8"/>
  <c r="I98" i="8"/>
  <c r="X99" i="8"/>
  <c r="S99" i="8"/>
  <c r="N99" i="8"/>
  <c r="I99" i="8"/>
  <c r="X100" i="8"/>
  <c r="S100" i="8"/>
  <c r="N100" i="8"/>
  <c r="I100" i="8"/>
  <c r="X101" i="8"/>
  <c r="S101" i="8"/>
  <c r="N101" i="8"/>
  <c r="I101" i="8"/>
  <c r="X102" i="8"/>
  <c r="S102" i="8"/>
  <c r="N102" i="8"/>
  <c r="I102" i="8"/>
  <c r="X103" i="8"/>
  <c r="S103" i="8"/>
  <c r="N103" i="8"/>
  <c r="I103" i="8"/>
  <c r="X104" i="8"/>
  <c r="S104" i="8"/>
  <c r="N104" i="8"/>
  <c r="I104" i="8"/>
  <c r="X105" i="8"/>
  <c r="S105" i="8"/>
  <c r="N105" i="8"/>
  <c r="I105" i="8"/>
  <c r="X106" i="8"/>
  <c r="S106" i="8"/>
  <c r="N106" i="8"/>
  <c r="I106" i="8"/>
  <c r="X107" i="8"/>
  <c r="S107" i="8"/>
  <c r="N107" i="8"/>
  <c r="I107" i="8"/>
  <c r="X108" i="8"/>
  <c r="S108" i="8"/>
  <c r="N108" i="8"/>
  <c r="I108" i="8"/>
  <c r="X109" i="8"/>
  <c r="S109" i="8"/>
  <c r="N109" i="8"/>
  <c r="I109" i="8"/>
  <c r="X110" i="8"/>
  <c r="S110" i="8"/>
  <c r="N110" i="8"/>
  <c r="I110" i="8"/>
  <c r="X111" i="8"/>
  <c r="S111" i="8"/>
  <c r="N111" i="8"/>
  <c r="I111" i="8"/>
  <c r="X112" i="8"/>
  <c r="S112" i="8"/>
  <c r="N112" i="8"/>
  <c r="I112" i="8"/>
  <c r="X113" i="8"/>
  <c r="S113" i="8"/>
  <c r="N113" i="8"/>
  <c r="I113" i="8"/>
  <c r="X114" i="8"/>
  <c r="S114" i="8"/>
  <c r="N114" i="8"/>
  <c r="I114" i="8"/>
  <c r="X115" i="8"/>
  <c r="S115" i="8"/>
  <c r="N115" i="8"/>
  <c r="I115" i="8"/>
  <c r="X116" i="8"/>
  <c r="S116" i="8"/>
  <c r="N116" i="8"/>
  <c r="I116" i="8"/>
  <c r="X117" i="8"/>
  <c r="S117" i="8"/>
  <c r="N117" i="8"/>
  <c r="I117" i="8"/>
  <c r="X118" i="8"/>
  <c r="Z118" i="8" s="1"/>
  <c r="S118" i="8"/>
  <c r="N118" i="8"/>
  <c r="I118" i="8"/>
  <c r="X119" i="8"/>
  <c r="Z119" i="8" s="1"/>
  <c r="S119" i="8"/>
  <c r="N119" i="8"/>
  <c r="I119" i="8"/>
  <c r="X120" i="8"/>
  <c r="S120" i="8"/>
  <c r="N120" i="8"/>
  <c r="I120" i="8"/>
  <c r="X121" i="8"/>
  <c r="S121" i="8"/>
  <c r="N121" i="8"/>
  <c r="I121" i="8"/>
  <c r="X122" i="8"/>
  <c r="S122" i="8"/>
  <c r="N122" i="8"/>
  <c r="I122" i="8"/>
  <c r="X123" i="8"/>
  <c r="S123" i="8"/>
  <c r="N123" i="8"/>
  <c r="I123" i="8"/>
  <c r="X124" i="8"/>
  <c r="S124" i="8"/>
  <c r="N124" i="8"/>
  <c r="I124" i="8"/>
  <c r="X125" i="8"/>
  <c r="Z125" i="8" s="1"/>
  <c r="S125" i="8"/>
  <c r="N125" i="8"/>
  <c r="I125" i="8"/>
  <c r="X126" i="8"/>
  <c r="S126" i="8"/>
  <c r="N126" i="8"/>
  <c r="I126" i="8"/>
  <c r="X46" i="131"/>
  <c r="S46" i="131"/>
  <c r="N46" i="131"/>
  <c r="I46" i="131"/>
  <c r="X47" i="131"/>
  <c r="S47" i="131"/>
  <c r="N47" i="131"/>
  <c r="I47" i="131"/>
  <c r="X48" i="131"/>
  <c r="S48" i="131"/>
  <c r="N48" i="131"/>
  <c r="I48" i="131"/>
  <c r="X49" i="131"/>
  <c r="S49" i="131"/>
  <c r="N49" i="131"/>
  <c r="I49" i="131"/>
  <c r="X50" i="131"/>
  <c r="S50" i="131"/>
  <c r="N50" i="131"/>
  <c r="I50" i="131"/>
  <c r="X51" i="131"/>
  <c r="S51" i="131"/>
  <c r="N51" i="131"/>
  <c r="I51" i="131"/>
  <c r="X52" i="131"/>
  <c r="S52" i="131"/>
  <c r="N52" i="131"/>
  <c r="I52" i="131"/>
  <c r="X53" i="131"/>
  <c r="S53" i="131"/>
  <c r="N53" i="131"/>
  <c r="I53" i="131"/>
  <c r="X54" i="131"/>
  <c r="S54" i="131"/>
  <c r="N54" i="131"/>
  <c r="I54" i="131"/>
  <c r="X55" i="131"/>
  <c r="S55" i="131"/>
  <c r="N55" i="131"/>
  <c r="I55" i="131"/>
  <c r="X56" i="131"/>
  <c r="S56" i="131"/>
  <c r="N56" i="131"/>
  <c r="I56" i="131"/>
  <c r="X57" i="131"/>
  <c r="S57" i="131"/>
  <c r="N57" i="131"/>
  <c r="I57" i="131"/>
  <c r="X58" i="131"/>
  <c r="S58" i="131"/>
  <c r="N58" i="131"/>
  <c r="I58" i="131"/>
  <c r="X59" i="131"/>
  <c r="S59" i="131"/>
  <c r="N59" i="131"/>
  <c r="I59" i="131"/>
  <c r="X60" i="131"/>
  <c r="S60" i="131"/>
  <c r="N60" i="131"/>
  <c r="I60" i="131"/>
  <c r="X61" i="131"/>
  <c r="S61" i="131"/>
  <c r="N61" i="131"/>
  <c r="I61" i="131"/>
  <c r="X62" i="131"/>
  <c r="S62" i="131"/>
  <c r="N62" i="131"/>
  <c r="I62" i="131"/>
  <c r="X63" i="131"/>
  <c r="S63" i="131"/>
  <c r="N63" i="131"/>
  <c r="I63" i="131"/>
  <c r="X64" i="131"/>
  <c r="S64" i="131"/>
  <c r="N64" i="131"/>
  <c r="I64" i="131"/>
  <c r="X65" i="131"/>
  <c r="S65" i="131"/>
  <c r="N65" i="131"/>
  <c r="I65" i="131"/>
  <c r="X66" i="131"/>
  <c r="S66" i="131"/>
  <c r="N66" i="131"/>
  <c r="I66" i="131"/>
  <c r="X67" i="131"/>
  <c r="S67" i="131"/>
  <c r="N67" i="131"/>
  <c r="I67" i="131"/>
  <c r="X68" i="131"/>
  <c r="S68" i="131"/>
  <c r="N68" i="131"/>
  <c r="I68" i="131"/>
  <c r="X69" i="131"/>
  <c r="S69" i="131"/>
  <c r="N69" i="131"/>
  <c r="I69" i="131"/>
  <c r="X70" i="131"/>
  <c r="S70" i="131"/>
  <c r="N70" i="131"/>
  <c r="I70" i="131"/>
  <c r="X71" i="131"/>
  <c r="S71" i="131"/>
  <c r="N71" i="131"/>
  <c r="I71" i="131"/>
  <c r="X72" i="131"/>
  <c r="S72" i="131"/>
  <c r="N72" i="131"/>
  <c r="I72" i="131"/>
  <c r="X73" i="131"/>
  <c r="S73" i="131"/>
  <c r="N73" i="131"/>
  <c r="I73" i="131"/>
  <c r="X74" i="131"/>
  <c r="S74" i="131"/>
  <c r="N74" i="131"/>
  <c r="I74" i="131"/>
  <c r="X75" i="131"/>
  <c r="S75" i="131"/>
  <c r="N75" i="131"/>
  <c r="I75" i="131"/>
  <c r="X76" i="131"/>
  <c r="S76" i="131"/>
  <c r="N76" i="131"/>
  <c r="I76" i="131"/>
  <c r="X77" i="131"/>
  <c r="S77" i="131"/>
  <c r="N77" i="131"/>
  <c r="I77" i="131"/>
  <c r="X78" i="131"/>
  <c r="S78" i="131"/>
  <c r="N78" i="131"/>
  <c r="I78" i="131"/>
  <c r="X79" i="131"/>
  <c r="S79" i="131"/>
  <c r="N79" i="131"/>
  <c r="I79" i="131"/>
  <c r="X80" i="131"/>
  <c r="S80" i="131"/>
  <c r="N80" i="131"/>
  <c r="I80" i="131"/>
  <c r="X81" i="131"/>
  <c r="S81" i="131"/>
  <c r="N81" i="131"/>
  <c r="I81" i="131"/>
  <c r="X82" i="131"/>
  <c r="S82" i="131"/>
  <c r="N82" i="131"/>
  <c r="I82" i="131"/>
  <c r="X83" i="131"/>
  <c r="S83" i="131"/>
  <c r="N83" i="131"/>
  <c r="I83" i="131"/>
  <c r="X84" i="131"/>
  <c r="S84" i="131"/>
  <c r="N84" i="131"/>
  <c r="I84" i="131"/>
  <c r="X85" i="131"/>
  <c r="S85" i="131"/>
  <c r="N85" i="131"/>
  <c r="I85" i="131"/>
  <c r="X86" i="131"/>
  <c r="S86" i="131"/>
  <c r="N86" i="131"/>
  <c r="I86" i="131"/>
  <c r="X87" i="131"/>
  <c r="S87" i="131"/>
  <c r="N87" i="131"/>
  <c r="I87" i="131"/>
  <c r="X88" i="131"/>
  <c r="S88" i="131"/>
  <c r="N88" i="131"/>
  <c r="I88" i="131"/>
  <c r="X89" i="131"/>
  <c r="S89" i="131"/>
  <c r="N89" i="131"/>
  <c r="I89" i="131"/>
  <c r="X90" i="131"/>
  <c r="S90" i="131"/>
  <c r="N90" i="131"/>
  <c r="I90" i="131"/>
  <c r="X91" i="131"/>
  <c r="S91" i="131"/>
  <c r="N91" i="131"/>
  <c r="I91" i="131"/>
  <c r="X92" i="131"/>
  <c r="S92" i="131"/>
  <c r="N92" i="131"/>
  <c r="I92" i="131"/>
  <c r="X93" i="131"/>
  <c r="S93" i="131"/>
  <c r="N93" i="131"/>
  <c r="I93" i="131"/>
  <c r="X94" i="131"/>
  <c r="S94" i="131"/>
  <c r="N94" i="131"/>
  <c r="I94" i="131"/>
  <c r="X95" i="131"/>
  <c r="S95" i="131"/>
  <c r="N95" i="131"/>
  <c r="I95" i="131"/>
  <c r="Z95" i="131"/>
  <c r="X96" i="131"/>
  <c r="S96" i="131"/>
  <c r="N96" i="131"/>
  <c r="I96" i="131"/>
  <c r="X97" i="131"/>
  <c r="S97" i="131"/>
  <c r="N97" i="131"/>
  <c r="I97" i="131"/>
  <c r="X98" i="131"/>
  <c r="S98" i="131"/>
  <c r="N98" i="131"/>
  <c r="I98" i="131"/>
  <c r="X99" i="131"/>
  <c r="S99" i="131"/>
  <c r="N99" i="131"/>
  <c r="I99" i="131"/>
  <c r="X100" i="131"/>
  <c r="S100" i="131"/>
  <c r="N100" i="131"/>
  <c r="I100" i="131"/>
  <c r="X101" i="131"/>
  <c r="S101" i="131"/>
  <c r="N101" i="131"/>
  <c r="I101" i="131"/>
  <c r="X102" i="131"/>
  <c r="S102" i="131"/>
  <c r="N102" i="131"/>
  <c r="I102" i="131"/>
  <c r="X103" i="131"/>
  <c r="S103" i="131"/>
  <c r="N103" i="131"/>
  <c r="I103" i="131"/>
  <c r="X104" i="131"/>
  <c r="S104" i="131"/>
  <c r="N104" i="131"/>
  <c r="I104" i="131"/>
  <c r="X105" i="131"/>
  <c r="S105" i="131"/>
  <c r="N105" i="131"/>
  <c r="I105" i="131"/>
  <c r="X106" i="131"/>
  <c r="S106" i="131"/>
  <c r="N106" i="131"/>
  <c r="I106" i="131"/>
  <c r="X107" i="131"/>
  <c r="S107" i="131"/>
  <c r="N107" i="131"/>
  <c r="I107" i="131"/>
  <c r="X108" i="131"/>
  <c r="S108" i="131"/>
  <c r="N108" i="131"/>
  <c r="I108" i="131"/>
  <c r="X109" i="131"/>
  <c r="S109" i="131"/>
  <c r="N109" i="131"/>
  <c r="I109" i="131"/>
  <c r="X110" i="131"/>
  <c r="S110" i="131"/>
  <c r="N110" i="131"/>
  <c r="I110" i="131"/>
  <c r="X111" i="131"/>
  <c r="S111" i="131"/>
  <c r="N111" i="131"/>
  <c r="I111" i="131"/>
  <c r="X112" i="131"/>
  <c r="S112" i="131"/>
  <c r="N112" i="131"/>
  <c r="I112" i="131"/>
  <c r="X113" i="131"/>
  <c r="S113" i="131"/>
  <c r="N113" i="131"/>
  <c r="I113" i="131"/>
  <c r="X114" i="131"/>
  <c r="S114" i="131"/>
  <c r="N114" i="131"/>
  <c r="I114" i="131"/>
  <c r="X115" i="131"/>
  <c r="S115" i="131"/>
  <c r="N115" i="131"/>
  <c r="I115" i="131"/>
  <c r="X116" i="131"/>
  <c r="S116" i="131"/>
  <c r="N116" i="131"/>
  <c r="I116" i="131"/>
  <c r="X117" i="131"/>
  <c r="S117" i="131"/>
  <c r="N117" i="131"/>
  <c r="I117" i="131"/>
  <c r="X118" i="131"/>
  <c r="S118" i="131"/>
  <c r="N118" i="131"/>
  <c r="I118" i="131"/>
  <c r="X119" i="131"/>
  <c r="S119" i="131"/>
  <c r="N119" i="131"/>
  <c r="I119" i="131"/>
  <c r="X120" i="131"/>
  <c r="S120" i="131"/>
  <c r="N120" i="131"/>
  <c r="I120" i="131"/>
  <c r="X121" i="131"/>
  <c r="S121" i="131"/>
  <c r="N121" i="131"/>
  <c r="I121" i="131"/>
  <c r="X122" i="131"/>
  <c r="Z122" i="131" s="1"/>
  <c r="S122" i="131"/>
  <c r="N122" i="131"/>
  <c r="I122" i="131"/>
  <c r="X123" i="131"/>
  <c r="S123" i="131"/>
  <c r="N123" i="131"/>
  <c r="I123" i="131"/>
  <c r="X124" i="131"/>
  <c r="S124" i="131"/>
  <c r="N124" i="131"/>
  <c r="I124" i="131"/>
  <c r="X125" i="131"/>
  <c r="S125" i="131"/>
  <c r="N125" i="131"/>
  <c r="I125" i="131"/>
  <c r="X126" i="131"/>
  <c r="S126" i="131"/>
  <c r="N126" i="131"/>
  <c r="I126" i="131"/>
  <c r="X46" i="201"/>
  <c r="S46" i="201"/>
  <c r="N46" i="201"/>
  <c r="I46" i="201"/>
  <c r="X47" i="201"/>
  <c r="Z47" i="201" s="1"/>
  <c r="S47" i="201"/>
  <c r="N47" i="201"/>
  <c r="I47" i="201"/>
  <c r="X48" i="201"/>
  <c r="S48" i="201"/>
  <c r="N48" i="201"/>
  <c r="I48" i="201"/>
  <c r="X49" i="201"/>
  <c r="S49" i="201"/>
  <c r="N49" i="201"/>
  <c r="I49" i="201"/>
  <c r="X50" i="201"/>
  <c r="S50" i="201"/>
  <c r="N50" i="201"/>
  <c r="I50" i="201"/>
  <c r="X51" i="201"/>
  <c r="S51" i="201"/>
  <c r="N51" i="201"/>
  <c r="I51" i="201"/>
  <c r="X52" i="201"/>
  <c r="S52" i="201"/>
  <c r="N52" i="201"/>
  <c r="I52" i="201"/>
  <c r="X53" i="201"/>
  <c r="S53" i="201"/>
  <c r="N53" i="201"/>
  <c r="I53" i="201"/>
  <c r="X54" i="201"/>
  <c r="S54" i="201"/>
  <c r="N54" i="201"/>
  <c r="I54" i="201"/>
  <c r="X55" i="201"/>
  <c r="Z55" i="201" s="1"/>
  <c r="S55" i="201"/>
  <c r="N55" i="201"/>
  <c r="I55" i="201"/>
  <c r="X56" i="201"/>
  <c r="S56" i="201"/>
  <c r="N56" i="201"/>
  <c r="I56" i="201"/>
  <c r="X57" i="201"/>
  <c r="S57" i="201"/>
  <c r="N57" i="201"/>
  <c r="I57" i="201"/>
  <c r="X58" i="201"/>
  <c r="S58" i="201"/>
  <c r="N58" i="201"/>
  <c r="I58" i="201"/>
  <c r="X59" i="201"/>
  <c r="S59" i="201"/>
  <c r="N59" i="201"/>
  <c r="I59" i="201"/>
  <c r="X60" i="201"/>
  <c r="S60" i="201"/>
  <c r="N60" i="201"/>
  <c r="I60" i="201"/>
  <c r="X61" i="201"/>
  <c r="S61" i="201"/>
  <c r="N61" i="201"/>
  <c r="I61" i="201"/>
  <c r="X62" i="201"/>
  <c r="S62" i="201"/>
  <c r="N62" i="201"/>
  <c r="I62" i="201"/>
  <c r="X63" i="201"/>
  <c r="S63" i="201"/>
  <c r="N63" i="201"/>
  <c r="I63" i="201"/>
  <c r="X64" i="201"/>
  <c r="S64" i="201"/>
  <c r="N64" i="201"/>
  <c r="I64" i="201"/>
  <c r="X65" i="201"/>
  <c r="S65" i="201"/>
  <c r="N65" i="201"/>
  <c r="I65" i="201"/>
  <c r="X66" i="201"/>
  <c r="S66" i="201"/>
  <c r="N66" i="201"/>
  <c r="I66" i="201"/>
  <c r="X67" i="201"/>
  <c r="S67" i="201"/>
  <c r="N67" i="201"/>
  <c r="I67" i="201"/>
  <c r="X68" i="201"/>
  <c r="S68" i="201"/>
  <c r="N68" i="201"/>
  <c r="I68" i="201"/>
  <c r="X69" i="201"/>
  <c r="S69" i="201"/>
  <c r="N69" i="201"/>
  <c r="I69" i="201"/>
  <c r="X70" i="201"/>
  <c r="S70" i="201"/>
  <c r="N70" i="201"/>
  <c r="I70" i="201"/>
  <c r="X71" i="201"/>
  <c r="S71" i="201"/>
  <c r="N71" i="201"/>
  <c r="I71" i="201"/>
  <c r="X72" i="201"/>
  <c r="S72" i="201"/>
  <c r="N72" i="201"/>
  <c r="I72" i="201"/>
  <c r="X73" i="201"/>
  <c r="S73" i="201"/>
  <c r="N73" i="201"/>
  <c r="I73" i="201"/>
  <c r="X74" i="201"/>
  <c r="S74" i="201"/>
  <c r="N74" i="201"/>
  <c r="I74" i="201"/>
  <c r="X75" i="201"/>
  <c r="S75" i="201"/>
  <c r="N75" i="201"/>
  <c r="I75" i="201"/>
  <c r="X76" i="201"/>
  <c r="S76" i="201"/>
  <c r="N76" i="201"/>
  <c r="I76" i="201"/>
  <c r="X77" i="201"/>
  <c r="S77" i="201"/>
  <c r="N77" i="201"/>
  <c r="I77" i="201"/>
  <c r="X78" i="201"/>
  <c r="S78" i="201"/>
  <c r="N78" i="201"/>
  <c r="I78" i="201"/>
  <c r="X79" i="201"/>
  <c r="S79" i="201"/>
  <c r="N79" i="201"/>
  <c r="I79" i="201"/>
  <c r="X80" i="201"/>
  <c r="S80" i="201"/>
  <c r="N80" i="201"/>
  <c r="I80" i="201"/>
  <c r="X81" i="201"/>
  <c r="S81" i="201"/>
  <c r="N81" i="201"/>
  <c r="I81" i="201"/>
  <c r="X82" i="201"/>
  <c r="S82" i="201"/>
  <c r="N82" i="201"/>
  <c r="I82" i="201"/>
  <c r="X83" i="201"/>
  <c r="S83" i="201"/>
  <c r="N83" i="201"/>
  <c r="I83" i="201"/>
  <c r="X84" i="201"/>
  <c r="S84" i="201"/>
  <c r="N84" i="201"/>
  <c r="I84" i="201"/>
  <c r="X85" i="201"/>
  <c r="S85" i="201"/>
  <c r="N85" i="201"/>
  <c r="I85" i="201"/>
  <c r="X86" i="201"/>
  <c r="S86" i="201"/>
  <c r="N86" i="201"/>
  <c r="I86" i="201"/>
  <c r="X87" i="201"/>
  <c r="S87" i="201"/>
  <c r="N87" i="201"/>
  <c r="I87" i="201"/>
  <c r="X88" i="201"/>
  <c r="S88" i="201"/>
  <c r="N88" i="201"/>
  <c r="I88" i="201"/>
  <c r="X89" i="201"/>
  <c r="S89" i="201"/>
  <c r="N89" i="201"/>
  <c r="I89" i="201"/>
  <c r="X90" i="201"/>
  <c r="S90" i="201"/>
  <c r="N90" i="201"/>
  <c r="I90" i="201"/>
  <c r="X91" i="201"/>
  <c r="S91" i="201"/>
  <c r="N91" i="201"/>
  <c r="I91" i="201"/>
  <c r="X92" i="201"/>
  <c r="S92" i="201"/>
  <c r="N92" i="201"/>
  <c r="I92" i="201"/>
  <c r="X93" i="201"/>
  <c r="S93" i="201"/>
  <c r="N93" i="201"/>
  <c r="I93" i="201"/>
  <c r="X94" i="201"/>
  <c r="S94" i="201"/>
  <c r="N94" i="201"/>
  <c r="I94" i="201"/>
  <c r="X95" i="201"/>
  <c r="S95" i="201"/>
  <c r="N95" i="201"/>
  <c r="I95" i="201"/>
  <c r="X96" i="201"/>
  <c r="S96" i="201"/>
  <c r="N96" i="201"/>
  <c r="I96" i="201"/>
  <c r="X97" i="201"/>
  <c r="S97" i="201"/>
  <c r="N97" i="201"/>
  <c r="I97" i="201"/>
  <c r="X98" i="201"/>
  <c r="S98" i="201"/>
  <c r="N98" i="201"/>
  <c r="I98" i="201"/>
  <c r="X99" i="201"/>
  <c r="S99" i="201"/>
  <c r="N99" i="201"/>
  <c r="I99" i="201"/>
  <c r="X100" i="201"/>
  <c r="S100" i="201"/>
  <c r="N100" i="201"/>
  <c r="I100" i="201"/>
  <c r="X101" i="201"/>
  <c r="S101" i="201"/>
  <c r="N101" i="201"/>
  <c r="I101" i="201"/>
  <c r="X102" i="201"/>
  <c r="S102" i="201"/>
  <c r="N102" i="201"/>
  <c r="I102" i="201"/>
  <c r="X103" i="201"/>
  <c r="S103" i="201"/>
  <c r="N103" i="201"/>
  <c r="I103" i="201"/>
  <c r="X104" i="201"/>
  <c r="S104" i="201"/>
  <c r="N104" i="201"/>
  <c r="I104" i="201"/>
  <c r="X105" i="201"/>
  <c r="S105" i="201"/>
  <c r="N105" i="201"/>
  <c r="I105" i="201"/>
  <c r="X106" i="201"/>
  <c r="S106" i="201"/>
  <c r="N106" i="201"/>
  <c r="I106" i="201"/>
  <c r="X107" i="201"/>
  <c r="S107" i="201"/>
  <c r="N107" i="201"/>
  <c r="I107" i="201"/>
  <c r="X108" i="201"/>
  <c r="S108" i="201"/>
  <c r="N108" i="201"/>
  <c r="I108" i="201"/>
  <c r="X109" i="201"/>
  <c r="S109" i="201"/>
  <c r="N109" i="201"/>
  <c r="I109" i="201"/>
  <c r="X110" i="201"/>
  <c r="S110" i="201"/>
  <c r="N110" i="201"/>
  <c r="I110" i="201"/>
  <c r="X111" i="201"/>
  <c r="S111" i="201"/>
  <c r="N111" i="201"/>
  <c r="I111" i="201"/>
  <c r="X112" i="201"/>
  <c r="S112" i="201"/>
  <c r="N112" i="201"/>
  <c r="I112" i="201"/>
  <c r="X113" i="201"/>
  <c r="Z113" i="201" s="1"/>
  <c r="S113" i="201"/>
  <c r="N113" i="201"/>
  <c r="I113" i="201"/>
  <c r="X114" i="201"/>
  <c r="S114" i="201"/>
  <c r="N114" i="201"/>
  <c r="I114" i="201"/>
  <c r="X115" i="201"/>
  <c r="S115" i="201"/>
  <c r="N115" i="201"/>
  <c r="I115" i="201"/>
  <c r="X116" i="201"/>
  <c r="S116" i="201"/>
  <c r="N116" i="201"/>
  <c r="I116" i="201"/>
  <c r="X117" i="201"/>
  <c r="Z117" i="201" s="1"/>
  <c r="S117" i="201"/>
  <c r="N117" i="201"/>
  <c r="I117" i="201"/>
  <c r="X118" i="201"/>
  <c r="S118" i="201"/>
  <c r="N118" i="201"/>
  <c r="I118" i="201"/>
  <c r="X119" i="201"/>
  <c r="S119" i="201"/>
  <c r="N119" i="201"/>
  <c r="I119" i="201"/>
  <c r="X120" i="201"/>
  <c r="S120" i="201"/>
  <c r="N120" i="201"/>
  <c r="I120" i="201"/>
  <c r="X121" i="201"/>
  <c r="S121" i="201"/>
  <c r="N121" i="201"/>
  <c r="I121" i="201"/>
  <c r="X122" i="201"/>
  <c r="S122" i="201"/>
  <c r="N122" i="201"/>
  <c r="I122" i="201"/>
  <c r="X123" i="201"/>
  <c r="Z123" i="201" s="1"/>
  <c r="S123" i="201"/>
  <c r="N123" i="201"/>
  <c r="I123" i="201"/>
  <c r="X124" i="201"/>
  <c r="S124" i="201"/>
  <c r="N124" i="201"/>
  <c r="I124" i="201"/>
  <c r="X125" i="201"/>
  <c r="Z125" i="201" s="1"/>
  <c r="S125" i="201"/>
  <c r="N125" i="201"/>
  <c r="I125" i="201"/>
  <c r="X126" i="201"/>
  <c r="S126" i="201"/>
  <c r="N126" i="201"/>
  <c r="I126" i="201"/>
  <c r="X46" i="4"/>
  <c r="S46" i="4"/>
  <c r="N46" i="4"/>
  <c r="I46" i="4"/>
  <c r="X47" i="4"/>
  <c r="S47" i="4"/>
  <c r="N47" i="4"/>
  <c r="I47" i="4"/>
  <c r="X48" i="4"/>
  <c r="S48" i="4"/>
  <c r="N48" i="4"/>
  <c r="I48" i="4"/>
  <c r="X49" i="4"/>
  <c r="S49" i="4"/>
  <c r="N49" i="4"/>
  <c r="I49" i="4"/>
  <c r="X50" i="4"/>
  <c r="S50" i="4"/>
  <c r="N50" i="4"/>
  <c r="I50" i="4"/>
  <c r="X51" i="4"/>
  <c r="S51" i="4"/>
  <c r="N51" i="4"/>
  <c r="I51" i="4"/>
  <c r="X52" i="4"/>
  <c r="S52" i="4"/>
  <c r="N52" i="4"/>
  <c r="I52" i="4"/>
  <c r="X53" i="4"/>
  <c r="S53" i="4"/>
  <c r="N53" i="4"/>
  <c r="I53" i="4"/>
  <c r="X54" i="4"/>
  <c r="S54" i="4"/>
  <c r="N54" i="4"/>
  <c r="I54" i="4"/>
  <c r="X55" i="4"/>
  <c r="S55" i="4"/>
  <c r="N55" i="4"/>
  <c r="I55" i="4"/>
  <c r="X56" i="4"/>
  <c r="S56" i="4"/>
  <c r="N56" i="4"/>
  <c r="I56" i="4"/>
  <c r="X57" i="4"/>
  <c r="S57" i="4"/>
  <c r="N57" i="4"/>
  <c r="I57" i="4"/>
  <c r="X58" i="4"/>
  <c r="S58" i="4"/>
  <c r="N58" i="4"/>
  <c r="I58" i="4"/>
  <c r="X59" i="4"/>
  <c r="S59" i="4"/>
  <c r="N59" i="4"/>
  <c r="I59" i="4"/>
  <c r="X60" i="4"/>
  <c r="S60" i="4"/>
  <c r="N60" i="4"/>
  <c r="I60" i="4"/>
  <c r="X61" i="4"/>
  <c r="S61" i="4"/>
  <c r="N61" i="4"/>
  <c r="I61" i="4"/>
  <c r="X62" i="4"/>
  <c r="S62" i="4"/>
  <c r="N62" i="4"/>
  <c r="I62" i="4"/>
  <c r="X63" i="4"/>
  <c r="S63" i="4"/>
  <c r="N63" i="4"/>
  <c r="Z63" i="4"/>
  <c r="I63" i="4"/>
  <c r="X64" i="4"/>
  <c r="S64" i="4"/>
  <c r="N64" i="4"/>
  <c r="I64" i="4"/>
  <c r="X65" i="4"/>
  <c r="S65" i="4"/>
  <c r="N65" i="4"/>
  <c r="I65" i="4"/>
  <c r="X66" i="4"/>
  <c r="S66" i="4"/>
  <c r="N66" i="4"/>
  <c r="I66" i="4"/>
  <c r="Z66" i="4" s="1"/>
  <c r="X67" i="4"/>
  <c r="S67" i="4"/>
  <c r="N67" i="4"/>
  <c r="I67" i="4"/>
  <c r="X68" i="4"/>
  <c r="S68" i="4"/>
  <c r="N68" i="4"/>
  <c r="I68" i="4"/>
  <c r="X69" i="4"/>
  <c r="S69" i="4"/>
  <c r="N69" i="4"/>
  <c r="I69" i="4"/>
  <c r="X70" i="4"/>
  <c r="S70" i="4"/>
  <c r="N70" i="4"/>
  <c r="I70" i="4"/>
  <c r="X71" i="4"/>
  <c r="S71" i="4"/>
  <c r="N71" i="4"/>
  <c r="I71" i="4"/>
  <c r="X72" i="4"/>
  <c r="S72" i="4"/>
  <c r="N72" i="4"/>
  <c r="I72" i="4"/>
  <c r="X73" i="4"/>
  <c r="S73" i="4"/>
  <c r="N73" i="4"/>
  <c r="I73" i="4"/>
  <c r="X74" i="4"/>
  <c r="S74" i="4"/>
  <c r="N74" i="4"/>
  <c r="I74" i="4"/>
  <c r="X75" i="4"/>
  <c r="S75" i="4"/>
  <c r="N75" i="4"/>
  <c r="I75" i="4"/>
  <c r="X76" i="4"/>
  <c r="S76" i="4"/>
  <c r="N76" i="4"/>
  <c r="I76" i="4"/>
  <c r="X77" i="4"/>
  <c r="S77" i="4"/>
  <c r="N77" i="4"/>
  <c r="I77" i="4"/>
  <c r="X78" i="4"/>
  <c r="S78" i="4"/>
  <c r="N78" i="4"/>
  <c r="I78" i="4"/>
  <c r="X79" i="4"/>
  <c r="S79" i="4"/>
  <c r="N79" i="4"/>
  <c r="I79" i="4"/>
  <c r="X80" i="4"/>
  <c r="S80" i="4"/>
  <c r="N80" i="4"/>
  <c r="I80" i="4"/>
  <c r="X81" i="4"/>
  <c r="S81" i="4"/>
  <c r="N81" i="4"/>
  <c r="I81" i="4"/>
  <c r="X82" i="4"/>
  <c r="S82" i="4"/>
  <c r="N82" i="4"/>
  <c r="I82" i="4"/>
  <c r="X83" i="4"/>
  <c r="S83" i="4"/>
  <c r="N83" i="4"/>
  <c r="I83" i="4"/>
  <c r="X84" i="4"/>
  <c r="S84" i="4"/>
  <c r="N84" i="4"/>
  <c r="I84" i="4"/>
  <c r="X85" i="4"/>
  <c r="S85" i="4"/>
  <c r="N85" i="4"/>
  <c r="I85" i="4"/>
  <c r="X86" i="4"/>
  <c r="S86" i="4"/>
  <c r="N86" i="4"/>
  <c r="I86" i="4"/>
  <c r="X87" i="4"/>
  <c r="S87" i="4"/>
  <c r="N87" i="4"/>
  <c r="I87" i="4"/>
  <c r="X88" i="4"/>
  <c r="S88" i="4"/>
  <c r="N88" i="4"/>
  <c r="I88" i="4"/>
  <c r="X89" i="4"/>
  <c r="S89" i="4"/>
  <c r="N89" i="4"/>
  <c r="Z89" i="4" s="1"/>
  <c r="I89" i="4"/>
  <c r="X90" i="4"/>
  <c r="S90" i="4"/>
  <c r="N90" i="4"/>
  <c r="I90" i="4"/>
  <c r="X91" i="4"/>
  <c r="S91" i="4"/>
  <c r="N91" i="4"/>
  <c r="I91" i="4"/>
  <c r="X92" i="4"/>
  <c r="S92" i="4"/>
  <c r="N92" i="4"/>
  <c r="I92" i="4"/>
  <c r="X93" i="4"/>
  <c r="S93" i="4"/>
  <c r="N93" i="4"/>
  <c r="I93" i="4"/>
  <c r="X94" i="4"/>
  <c r="S94" i="4"/>
  <c r="N94" i="4"/>
  <c r="I94" i="4"/>
  <c r="X95" i="4"/>
  <c r="S95" i="4"/>
  <c r="N95" i="4"/>
  <c r="I95" i="4"/>
  <c r="X96" i="4"/>
  <c r="S96" i="4"/>
  <c r="N96" i="4"/>
  <c r="I96" i="4"/>
  <c r="X97" i="4"/>
  <c r="S97" i="4"/>
  <c r="N97" i="4"/>
  <c r="I97" i="4"/>
  <c r="X98" i="4"/>
  <c r="S98" i="4"/>
  <c r="N98" i="4"/>
  <c r="I98" i="4"/>
  <c r="X99" i="4"/>
  <c r="S99" i="4"/>
  <c r="N99" i="4"/>
  <c r="I99" i="4"/>
  <c r="X100" i="4"/>
  <c r="S100" i="4"/>
  <c r="N100" i="4"/>
  <c r="I100" i="4"/>
  <c r="X101" i="4"/>
  <c r="S101" i="4"/>
  <c r="N101" i="4"/>
  <c r="I101" i="4"/>
  <c r="X102" i="4"/>
  <c r="S102" i="4"/>
  <c r="N102" i="4"/>
  <c r="I102" i="4"/>
  <c r="Z102" i="4" s="1"/>
  <c r="X103" i="4"/>
  <c r="S103" i="4"/>
  <c r="N103" i="4"/>
  <c r="Z103" i="4" s="1"/>
  <c r="I103" i="4"/>
  <c r="X104" i="4"/>
  <c r="S104" i="4"/>
  <c r="N104" i="4"/>
  <c r="I104" i="4"/>
  <c r="X105" i="4"/>
  <c r="S105" i="4"/>
  <c r="N105" i="4"/>
  <c r="I105" i="4"/>
  <c r="X106" i="4"/>
  <c r="S106" i="4"/>
  <c r="N106" i="4"/>
  <c r="I106" i="4"/>
  <c r="X107" i="4"/>
  <c r="S107" i="4"/>
  <c r="N107" i="4"/>
  <c r="I107" i="4"/>
  <c r="X108" i="4"/>
  <c r="S108" i="4"/>
  <c r="N108" i="4"/>
  <c r="I108" i="4"/>
  <c r="X109" i="4"/>
  <c r="S109" i="4"/>
  <c r="N109" i="4"/>
  <c r="I109" i="4"/>
  <c r="X110" i="4"/>
  <c r="S110" i="4"/>
  <c r="N110" i="4"/>
  <c r="I110" i="4"/>
  <c r="X111" i="4"/>
  <c r="S111" i="4"/>
  <c r="N111" i="4"/>
  <c r="I111" i="4"/>
  <c r="X112" i="4"/>
  <c r="S112" i="4"/>
  <c r="N112" i="4"/>
  <c r="I112" i="4"/>
  <c r="X113" i="4"/>
  <c r="S113" i="4"/>
  <c r="N113" i="4"/>
  <c r="I113" i="4"/>
  <c r="X114" i="4"/>
  <c r="S114" i="4"/>
  <c r="N114" i="4"/>
  <c r="I114" i="4"/>
  <c r="X115" i="4"/>
  <c r="S115" i="4"/>
  <c r="N115" i="4"/>
  <c r="I115" i="4"/>
  <c r="X116" i="4"/>
  <c r="S116" i="4"/>
  <c r="N116" i="4"/>
  <c r="I116" i="4"/>
  <c r="X117" i="4"/>
  <c r="S117" i="4"/>
  <c r="N117" i="4"/>
  <c r="Z117" i="4" s="1"/>
  <c r="I117" i="4"/>
  <c r="X118" i="4"/>
  <c r="S118" i="4"/>
  <c r="N118" i="4"/>
  <c r="Z118" i="4" s="1"/>
  <c r="I118" i="4"/>
  <c r="X119" i="4"/>
  <c r="S119" i="4"/>
  <c r="N119" i="4"/>
  <c r="I119" i="4"/>
  <c r="X120" i="4"/>
  <c r="S120" i="4"/>
  <c r="N120" i="4"/>
  <c r="I120" i="4"/>
  <c r="X121" i="4"/>
  <c r="S121" i="4"/>
  <c r="N121" i="4"/>
  <c r="I121" i="4"/>
  <c r="X122" i="4"/>
  <c r="S122" i="4"/>
  <c r="N122" i="4"/>
  <c r="I122" i="4"/>
  <c r="X123" i="4"/>
  <c r="S123" i="4"/>
  <c r="N123" i="4"/>
  <c r="I123" i="4"/>
  <c r="X124" i="4"/>
  <c r="S124" i="4"/>
  <c r="N124" i="4"/>
  <c r="I124" i="4"/>
  <c r="X125" i="4"/>
  <c r="S125" i="4"/>
  <c r="N125" i="4"/>
  <c r="I125" i="4"/>
  <c r="X126" i="4"/>
  <c r="S126" i="4"/>
  <c r="N126" i="4"/>
  <c r="I126" i="4"/>
  <c r="X46" i="6"/>
  <c r="S46" i="6"/>
  <c r="N46" i="6"/>
  <c r="I46" i="6"/>
  <c r="X47" i="6"/>
  <c r="S47" i="6"/>
  <c r="N47" i="6"/>
  <c r="I47" i="6"/>
  <c r="Z47" i="6" s="1"/>
  <c r="X48" i="6"/>
  <c r="S48" i="6"/>
  <c r="N48" i="6"/>
  <c r="I48" i="6"/>
  <c r="X49" i="6"/>
  <c r="S49" i="6"/>
  <c r="N49" i="6"/>
  <c r="I49" i="6"/>
  <c r="X50" i="6"/>
  <c r="S50" i="6"/>
  <c r="N50" i="6"/>
  <c r="I50" i="6"/>
  <c r="X51" i="6"/>
  <c r="S51" i="6"/>
  <c r="N51" i="6"/>
  <c r="I51" i="6"/>
  <c r="X52" i="6"/>
  <c r="S52" i="6"/>
  <c r="N52" i="6"/>
  <c r="I52" i="6"/>
  <c r="X53" i="6"/>
  <c r="S53" i="6"/>
  <c r="N53" i="6"/>
  <c r="I53" i="6"/>
  <c r="X54" i="6"/>
  <c r="S54" i="6"/>
  <c r="N54" i="6"/>
  <c r="I54" i="6"/>
  <c r="X55" i="6"/>
  <c r="S55" i="6"/>
  <c r="N55" i="6"/>
  <c r="I55" i="6"/>
  <c r="X56" i="6"/>
  <c r="S56" i="6"/>
  <c r="N56" i="6"/>
  <c r="I56" i="6"/>
  <c r="X57" i="6"/>
  <c r="S57" i="6"/>
  <c r="N57" i="6"/>
  <c r="I57" i="6"/>
  <c r="X58" i="6"/>
  <c r="S58" i="6"/>
  <c r="N58" i="6"/>
  <c r="I58" i="6"/>
  <c r="X59" i="6"/>
  <c r="S59" i="6"/>
  <c r="N59" i="6"/>
  <c r="I59" i="6"/>
  <c r="X60" i="6"/>
  <c r="S60" i="6"/>
  <c r="N60" i="6"/>
  <c r="I60" i="6"/>
  <c r="X61" i="6"/>
  <c r="S61" i="6"/>
  <c r="N61" i="6"/>
  <c r="I61" i="6"/>
  <c r="X62" i="6"/>
  <c r="S62" i="6"/>
  <c r="N62" i="6"/>
  <c r="I62" i="6"/>
  <c r="X63" i="6"/>
  <c r="S63" i="6"/>
  <c r="N63" i="6"/>
  <c r="I63" i="6"/>
  <c r="X64" i="6"/>
  <c r="S64" i="6"/>
  <c r="N64" i="6"/>
  <c r="I64" i="6"/>
  <c r="X65" i="6"/>
  <c r="S65" i="6"/>
  <c r="N65" i="6"/>
  <c r="I65" i="6"/>
  <c r="X66" i="6"/>
  <c r="S66" i="6"/>
  <c r="N66" i="6"/>
  <c r="I66" i="6"/>
  <c r="X67" i="6"/>
  <c r="S67" i="6"/>
  <c r="N67" i="6"/>
  <c r="I67" i="6"/>
  <c r="X68" i="6"/>
  <c r="S68" i="6"/>
  <c r="N68" i="6"/>
  <c r="I68" i="6"/>
  <c r="X69" i="6"/>
  <c r="S69" i="6"/>
  <c r="N69" i="6"/>
  <c r="I69" i="6"/>
  <c r="X70" i="6"/>
  <c r="S70" i="6"/>
  <c r="N70" i="6"/>
  <c r="I70" i="6"/>
  <c r="X71" i="6"/>
  <c r="S71" i="6"/>
  <c r="N71" i="6"/>
  <c r="I71" i="6"/>
  <c r="X72" i="6"/>
  <c r="S72" i="6"/>
  <c r="N72" i="6"/>
  <c r="I72" i="6"/>
  <c r="X73" i="6"/>
  <c r="S73" i="6"/>
  <c r="N73" i="6"/>
  <c r="I73" i="6"/>
  <c r="X74" i="6"/>
  <c r="S74" i="6"/>
  <c r="Z74" i="6" s="1"/>
  <c r="N74" i="6"/>
  <c r="I74" i="6"/>
  <c r="X75" i="6"/>
  <c r="S75" i="6"/>
  <c r="N75" i="6"/>
  <c r="I75" i="6"/>
  <c r="X76" i="6"/>
  <c r="S76" i="6"/>
  <c r="N76" i="6"/>
  <c r="I76" i="6"/>
  <c r="X77" i="6"/>
  <c r="S77" i="6"/>
  <c r="N77" i="6"/>
  <c r="I77" i="6"/>
  <c r="X78" i="6"/>
  <c r="S78" i="6"/>
  <c r="N78" i="6"/>
  <c r="I78" i="6"/>
  <c r="X79" i="6"/>
  <c r="S79" i="6"/>
  <c r="Z79" i="6" s="1"/>
  <c r="N79" i="6"/>
  <c r="I79" i="6"/>
  <c r="X80" i="6"/>
  <c r="Z80" i="6" s="1"/>
  <c r="S80" i="6"/>
  <c r="N80" i="6"/>
  <c r="I80" i="6"/>
  <c r="X81" i="6"/>
  <c r="S81" i="6"/>
  <c r="N81" i="6"/>
  <c r="I81" i="6"/>
  <c r="X82" i="6"/>
  <c r="S82" i="6"/>
  <c r="N82" i="6"/>
  <c r="I82" i="6"/>
  <c r="X83" i="6"/>
  <c r="S83" i="6"/>
  <c r="N83" i="6"/>
  <c r="I83" i="6"/>
  <c r="X84" i="6"/>
  <c r="Z84" i="6" s="1"/>
  <c r="S84" i="6"/>
  <c r="N84" i="6"/>
  <c r="I84" i="6"/>
  <c r="X85" i="6"/>
  <c r="S85" i="6"/>
  <c r="N85" i="6"/>
  <c r="I85" i="6"/>
  <c r="X86" i="6"/>
  <c r="S86" i="6"/>
  <c r="N86" i="6"/>
  <c r="I86" i="6"/>
  <c r="X87" i="6"/>
  <c r="S87" i="6"/>
  <c r="N87" i="6"/>
  <c r="I87" i="6"/>
  <c r="X88" i="6"/>
  <c r="S88" i="6"/>
  <c r="N88" i="6"/>
  <c r="I88" i="6"/>
  <c r="X89" i="6"/>
  <c r="S89" i="6"/>
  <c r="N89" i="6"/>
  <c r="I89" i="6"/>
  <c r="X90" i="6"/>
  <c r="Z90" i="6" s="1"/>
  <c r="S90" i="6"/>
  <c r="N90" i="6"/>
  <c r="I90" i="6"/>
  <c r="X91" i="6"/>
  <c r="S91" i="6"/>
  <c r="N91" i="6"/>
  <c r="I91" i="6"/>
  <c r="X92" i="6"/>
  <c r="S92" i="6"/>
  <c r="N92" i="6"/>
  <c r="I92" i="6"/>
  <c r="X93" i="6"/>
  <c r="S93" i="6"/>
  <c r="N93" i="6"/>
  <c r="I93" i="6"/>
  <c r="X94" i="6"/>
  <c r="S94" i="6"/>
  <c r="N94" i="6"/>
  <c r="I94" i="6"/>
  <c r="X95" i="6"/>
  <c r="S95" i="6"/>
  <c r="N95" i="6"/>
  <c r="I95" i="6"/>
  <c r="X96" i="6"/>
  <c r="S96" i="6"/>
  <c r="N96" i="6"/>
  <c r="I96" i="6"/>
  <c r="X97" i="6"/>
  <c r="S97" i="6"/>
  <c r="N97" i="6"/>
  <c r="I97" i="6"/>
  <c r="X98" i="6"/>
  <c r="S98" i="6"/>
  <c r="N98" i="6"/>
  <c r="I98" i="6"/>
  <c r="X99" i="6"/>
  <c r="S99" i="6"/>
  <c r="N99" i="6"/>
  <c r="I99" i="6"/>
  <c r="X100" i="6"/>
  <c r="S100" i="6"/>
  <c r="N100" i="6"/>
  <c r="I100" i="6"/>
  <c r="X101" i="6"/>
  <c r="S101" i="6"/>
  <c r="N101" i="6"/>
  <c r="I101" i="6"/>
  <c r="X102" i="6"/>
  <c r="S102" i="6"/>
  <c r="N102" i="6"/>
  <c r="I102" i="6"/>
  <c r="X103" i="6"/>
  <c r="S103" i="6"/>
  <c r="N103" i="6"/>
  <c r="I103" i="6"/>
  <c r="X104" i="6"/>
  <c r="S104" i="6"/>
  <c r="N104" i="6"/>
  <c r="I104" i="6"/>
  <c r="X105" i="6"/>
  <c r="S105" i="6"/>
  <c r="N105" i="6"/>
  <c r="I105" i="6"/>
  <c r="X106" i="6"/>
  <c r="S106" i="6"/>
  <c r="N106" i="6"/>
  <c r="I106" i="6"/>
  <c r="X107" i="6"/>
  <c r="S107" i="6"/>
  <c r="N107" i="6"/>
  <c r="I107" i="6"/>
  <c r="X108" i="6"/>
  <c r="S108" i="6"/>
  <c r="N108" i="6"/>
  <c r="I108" i="6"/>
  <c r="X109" i="6"/>
  <c r="S109" i="6"/>
  <c r="N109" i="6"/>
  <c r="I109" i="6"/>
  <c r="X110" i="6"/>
  <c r="S110" i="6"/>
  <c r="N110" i="6"/>
  <c r="I110" i="6"/>
  <c r="X111" i="6"/>
  <c r="S111" i="6"/>
  <c r="N111" i="6"/>
  <c r="I111" i="6"/>
  <c r="X112" i="6"/>
  <c r="S112" i="6"/>
  <c r="N112" i="6"/>
  <c r="I112" i="6"/>
  <c r="X113" i="6"/>
  <c r="S113" i="6"/>
  <c r="N113" i="6"/>
  <c r="I113" i="6"/>
  <c r="X114" i="6"/>
  <c r="S114" i="6"/>
  <c r="N114" i="6"/>
  <c r="I114" i="6"/>
  <c r="X115" i="6"/>
  <c r="S115" i="6"/>
  <c r="N115" i="6"/>
  <c r="I115" i="6"/>
  <c r="X116" i="6"/>
  <c r="S116" i="6"/>
  <c r="N116" i="6"/>
  <c r="I116" i="6"/>
  <c r="X117" i="6"/>
  <c r="S117" i="6"/>
  <c r="N117" i="6"/>
  <c r="I117" i="6"/>
  <c r="X118" i="6"/>
  <c r="S118" i="6"/>
  <c r="N118" i="6"/>
  <c r="I118" i="6"/>
  <c r="X119" i="6"/>
  <c r="S119" i="6"/>
  <c r="N119" i="6"/>
  <c r="I119" i="6"/>
  <c r="X120" i="6"/>
  <c r="S120" i="6"/>
  <c r="N120" i="6"/>
  <c r="I120" i="6"/>
  <c r="X121" i="6"/>
  <c r="S121" i="6"/>
  <c r="N121" i="6"/>
  <c r="I121" i="6"/>
  <c r="X122" i="6"/>
  <c r="S122" i="6"/>
  <c r="N122" i="6"/>
  <c r="I122" i="6"/>
  <c r="X123" i="6"/>
  <c r="S123" i="6"/>
  <c r="N123" i="6"/>
  <c r="I123" i="6"/>
  <c r="X124" i="6"/>
  <c r="S124" i="6"/>
  <c r="N124" i="6"/>
  <c r="I124" i="6"/>
  <c r="X125" i="6"/>
  <c r="S125" i="6"/>
  <c r="N125" i="6"/>
  <c r="I125" i="6"/>
  <c r="X126" i="6"/>
  <c r="S126" i="6"/>
  <c r="N126" i="6"/>
  <c r="I126" i="6"/>
  <c r="S11" i="186"/>
  <c r="N11" i="186"/>
  <c r="I11" i="186"/>
  <c r="X12" i="186"/>
  <c r="S12" i="186"/>
  <c r="N12" i="186"/>
  <c r="I12" i="186"/>
  <c r="X13" i="186"/>
  <c r="S13" i="186"/>
  <c r="N13" i="186"/>
  <c r="I13" i="186"/>
  <c r="X14" i="186"/>
  <c r="Z14" i="186" s="1"/>
  <c r="S14" i="186"/>
  <c r="N14" i="186"/>
  <c r="I14" i="186"/>
  <c r="X15" i="186"/>
  <c r="S15" i="186"/>
  <c r="N15" i="186"/>
  <c r="I15" i="186"/>
  <c r="X16" i="186"/>
  <c r="Z16" i="186" s="1"/>
  <c r="S16" i="186"/>
  <c r="N16" i="186"/>
  <c r="I16" i="186"/>
  <c r="X17" i="186"/>
  <c r="S17" i="186"/>
  <c r="N17" i="186"/>
  <c r="I17" i="186"/>
  <c r="X18" i="186"/>
  <c r="Z18" i="186" s="1"/>
  <c r="S18" i="186"/>
  <c r="N18" i="186"/>
  <c r="I18" i="186"/>
  <c r="X19" i="186"/>
  <c r="S19" i="186"/>
  <c r="N19" i="186"/>
  <c r="I19" i="186"/>
  <c r="X20" i="186"/>
  <c r="Z20" i="186" s="1"/>
  <c r="S20" i="186"/>
  <c r="N20" i="186"/>
  <c r="I20" i="186"/>
  <c r="X21" i="186"/>
  <c r="S21" i="186"/>
  <c r="N21" i="186"/>
  <c r="I21" i="186"/>
  <c r="X22" i="186"/>
  <c r="Z22" i="186" s="1"/>
  <c r="S22" i="186"/>
  <c r="N22" i="186"/>
  <c r="I22" i="186"/>
  <c r="X23" i="186"/>
  <c r="S23" i="186"/>
  <c r="N23" i="186"/>
  <c r="I23" i="186"/>
  <c r="X24" i="186"/>
  <c r="Z24" i="186" s="1"/>
  <c r="S24" i="186"/>
  <c r="N24" i="186"/>
  <c r="I24" i="186"/>
  <c r="X25" i="186"/>
  <c r="S25" i="186"/>
  <c r="N25" i="186"/>
  <c r="I25" i="186"/>
  <c r="X26" i="186"/>
  <c r="Z26" i="186" s="1"/>
  <c r="S26" i="186"/>
  <c r="N26" i="186"/>
  <c r="I26" i="186"/>
  <c r="X27" i="186"/>
  <c r="S27" i="186"/>
  <c r="N27" i="186"/>
  <c r="I27" i="186"/>
  <c r="X28" i="186"/>
  <c r="S28" i="186"/>
  <c r="N28" i="186"/>
  <c r="I28" i="186"/>
  <c r="X29" i="186"/>
  <c r="S29" i="186"/>
  <c r="N29" i="186"/>
  <c r="I29" i="186"/>
  <c r="X30" i="186"/>
  <c r="S30" i="186"/>
  <c r="N30" i="186"/>
  <c r="I30" i="186"/>
  <c r="X31" i="186"/>
  <c r="S31" i="186"/>
  <c r="N31" i="186"/>
  <c r="I31" i="186"/>
  <c r="X32" i="186"/>
  <c r="Z32" i="186" s="1"/>
  <c r="S32" i="186"/>
  <c r="N32" i="186"/>
  <c r="I32" i="186"/>
  <c r="X33" i="186"/>
  <c r="S33" i="186"/>
  <c r="N33" i="186"/>
  <c r="I33" i="186"/>
  <c r="X34" i="186"/>
  <c r="Z34" i="186" s="1"/>
  <c r="S34" i="186"/>
  <c r="N34" i="186"/>
  <c r="I34" i="186"/>
  <c r="X35" i="186"/>
  <c r="S35" i="186"/>
  <c r="N35" i="186"/>
  <c r="I35" i="186"/>
  <c r="X36" i="186"/>
  <c r="Z36" i="186" s="1"/>
  <c r="S36" i="186"/>
  <c r="N36" i="186"/>
  <c r="I36" i="186"/>
  <c r="X37" i="186"/>
  <c r="S37" i="186"/>
  <c r="N37" i="186"/>
  <c r="I37" i="186"/>
  <c r="X38" i="186"/>
  <c r="S38" i="186"/>
  <c r="N38" i="186"/>
  <c r="I38" i="186"/>
  <c r="X39" i="186"/>
  <c r="S39" i="186"/>
  <c r="N39" i="186"/>
  <c r="I39" i="186"/>
  <c r="X40" i="186"/>
  <c r="S40" i="186"/>
  <c r="N40" i="186"/>
  <c r="I40" i="186"/>
  <c r="X41" i="186"/>
  <c r="S41" i="186"/>
  <c r="N41" i="186"/>
  <c r="I41" i="186"/>
  <c r="X42" i="186"/>
  <c r="S42" i="186"/>
  <c r="N42" i="186"/>
  <c r="I42" i="186"/>
  <c r="X11" i="8"/>
  <c r="S11" i="8"/>
  <c r="N11" i="8"/>
  <c r="I11" i="8"/>
  <c r="Z11" i="8" s="1"/>
  <c r="X12" i="8"/>
  <c r="Z12" i="8" s="1"/>
  <c r="S12" i="8"/>
  <c r="N12" i="8"/>
  <c r="I12" i="8"/>
  <c r="X13" i="8"/>
  <c r="S13" i="8"/>
  <c r="N13" i="8"/>
  <c r="I13" i="8"/>
  <c r="X14" i="8"/>
  <c r="S14" i="8"/>
  <c r="N14" i="8"/>
  <c r="I14" i="8"/>
  <c r="X15" i="8"/>
  <c r="S15" i="8"/>
  <c r="N15" i="8"/>
  <c r="I15" i="8"/>
  <c r="X16" i="8"/>
  <c r="Z16" i="8" s="1"/>
  <c r="S16" i="8"/>
  <c r="N16" i="8"/>
  <c r="I16" i="8"/>
  <c r="X17" i="8"/>
  <c r="S17" i="8"/>
  <c r="N17" i="8"/>
  <c r="I17" i="8"/>
  <c r="X18" i="8"/>
  <c r="S18" i="8"/>
  <c r="N18" i="8"/>
  <c r="I18" i="8"/>
  <c r="X19" i="8"/>
  <c r="S19" i="8"/>
  <c r="N19" i="8"/>
  <c r="I19" i="8"/>
  <c r="X20" i="8"/>
  <c r="Z20" i="8" s="1"/>
  <c r="S20" i="8"/>
  <c r="N20" i="8"/>
  <c r="I20" i="8"/>
  <c r="X21" i="8"/>
  <c r="S21" i="8"/>
  <c r="N21" i="8"/>
  <c r="I21" i="8"/>
  <c r="X22" i="8"/>
  <c r="S22" i="8"/>
  <c r="N22" i="8"/>
  <c r="I22" i="8"/>
  <c r="X23" i="8"/>
  <c r="S23" i="8"/>
  <c r="N23" i="8"/>
  <c r="I23" i="8"/>
  <c r="X24" i="8"/>
  <c r="S24" i="8"/>
  <c r="N24" i="8"/>
  <c r="I24" i="8"/>
  <c r="X25" i="8"/>
  <c r="S25" i="8"/>
  <c r="N25" i="8"/>
  <c r="I25" i="8"/>
  <c r="X26" i="8"/>
  <c r="S26" i="8"/>
  <c r="N26" i="8"/>
  <c r="I26" i="8"/>
  <c r="X27" i="8"/>
  <c r="Z27" i="8" s="1"/>
  <c r="S27" i="8"/>
  <c r="N27" i="8"/>
  <c r="I27" i="8"/>
  <c r="X28" i="8"/>
  <c r="S28" i="8"/>
  <c r="N28" i="8"/>
  <c r="I28" i="8"/>
  <c r="X29" i="8"/>
  <c r="S29" i="8"/>
  <c r="N29" i="8"/>
  <c r="I29" i="8"/>
  <c r="X30" i="8"/>
  <c r="S30" i="8"/>
  <c r="N30" i="8"/>
  <c r="I30" i="8"/>
  <c r="X31" i="8"/>
  <c r="S31" i="8"/>
  <c r="N31" i="8"/>
  <c r="I31" i="8"/>
  <c r="X32" i="8"/>
  <c r="S32" i="8"/>
  <c r="N32" i="8"/>
  <c r="I32" i="8"/>
  <c r="X33" i="8"/>
  <c r="S33" i="8"/>
  <c r="N33" i="8"/>
  <c r="I33" i="8"/>
  <c r="X34" i="8"/>
  <c r="S34" i="8"/>
  <c r="N34" i="8"/>
  <c r="I34" i="8"/>
  <c r="X35" i="8"/>
  <c r="S35" i="8"/>
  <c r="N35" i="8"/>
  <c r="I35" i="8"/>
  <c r="X36" i="8"/>
  <c r="S36" i="8"/>
  <c r="N36" i="8"/>
  <c r="I36" i="8"/>
  <c r="X37" i="8"/>
  <c r="S37" i="8"/>
  <c r="N37" i="8"/>
  <c r="I37" i="8"/>
  <c r="X38" i="8"/>
  <c r="S38" i="8"/>
  <c r="N38" i="8"/>
  <c r="I38" i="8"/>
  <c r="X39" i="8"/>
  <c r="S39" i="8"/>
  <c r="N39" i="8"/>
  <c r="I39" i="8"/>
  <c r="X40" i="8"/>
  <c r="S40" i="8"/>
  <c r="N40" i="8"/>
  <c r="I40" i="8"/>
  <c r="X41" i="8"/>
  <c r="S41" i="8"/>
  <c r="N41" i="8"/>
  <c r="I41" i="8"/>
  <c r="X42" i="8"/>
  <c r="S42" i="8"/>
  <c r="N42" i="8"/>
  <c r="I42" i="8"/>
  <c r="X11" i="131"/>
  <c r="Z11" i="131" s="1"/>
  <c r="S11" i="131"/>
  <c r="N11" i="131"/>
  <c r="I11" i="131"/>
  <c r="X12" i="131"/>
  <c r="S12" i="131"/>
  <c r="N12" i="131"/>
  <c r="I12" i="131"/>
  <c r="Z12" i="131" s="1"/>
  <c r="X13" i="131"/>
  <c r="Z13" i="131" s="1"/>
  <c r="S13" i="131"/>
  <c r="N13" i="131"/>
  <c r="I13" i="131"/>
  <c r="X14" i="131"/>
  <c r="S14" i="131"/>
  <c r="N14" i="131"/>
  <c r="I14" i="131"/>
  <c r="Z14" i="131" s="1"/>
  <c r="X15" i="131"/>
  <c r="S15" i="131"/>
  <c r="N15" i="131"/>
  <c r="I15" i="131"/>
  <c r="X16" i="131"/>
  <c r="S16" i="131"/>
  <c r="N16" i="131"/>
  <c r="I16" i="131"/>
  <c r="X17" i="131"/>
  <c r="S17" i="131"/>
  <c r="N17" i="131"/>
  <c r="I17" i="131"/>
  <c r="X18" i="131"/>
  <c r="S18" i="131"/>
  <c r="N18" i="131"/>
  <c r="I18" i="131"/>
  <c r="X19" i="131"/>
  <c r="S19" i="131"/>
  <c r="N19" i="131"/>
  <c r="I19" i="131"/>
  <c r="X20" i="131"/>
  <c r="S20" i="131"/>
  <c r="N20" i="131"/>
  <c r="I20" i="131"/>
  <c r="X21" i="131"/>
  <c r="Z21" i="131" s="1"/>
  <c r="S21" i="131"/>
  <c r="N21" i="131"/>
  <c r="I21" i="131"/>
  <c r="X22" i="131"/>
  <c r="S22" i="131"/>
  <c r="N22" i="131"/>
  <c r="I22" i="131"/>
  <c r="X23" i="131"/>
  <c r="Z23" i="131" s="1"/>
  <c r="S23" i="131"/>
  <c r="N23" i="131"/>
  <c r="I23" i="131"/>
  <c r="X24" i="131"/>
  <c r="S24" i="131"/>
  <c r="N24" i="131"/>
  <c r="I24" i="131"/>
  <c r="X25" i="131"/>
  <c r="S25" i="131"/>
  <c r="N25" i="131"/>
  <c r="I25" i="131"/>
  <c r="Z25" i="131" s="1"/>
  <c r="X26" i="131"/>
  <c r="S26" i="131"/>
  <c r="N26" i="131"/>
  <c r="I26" i="131"/>
  <c r="X27" i="131"/>
  <c r="S27" i="131"/>
  <c r="N27" i="131"/>
  <c r="I27" i="131"/>
  <c r="X28" i="131"/>
  <c r="S28" i="131"/>
  <c r="N28" i="131"/>
  <c r="I28" i="131"/>
  <c r="X29" i="131"/>
  <c r="S29" i="131"/>
  <c r="N29" i="131"/>
  <c r="I29" i="131"/>
  <c r="X30" i="131"/>
  <c r="S30" i="131"/>
  <c r="Z30" i="131"/>
  <c r="N30" i="131"/>
  <c r="I30" i="131"/>
  <c r="X31" i="131"/>
  <c r="S31" i="131"/>
  <c r="N31" i="131"/>
  <c r="I31" i="131"/>
  <c r="X32" i="131"/>
  <c r="Z32" i="131" s="1"/>
  <c r="S32" i="131"/>
  <c r="N32" i="131"/>
  <c r="I32" i="131"/>
  <c r="X33" i="131"/>
  <c r="S33" i="131"/>
  <c r="N33" i="131"/>
  <c r="I33" i="131"/>
  <c r="X34" i="131"/>
  <c r="Z34" i="131" s="1"/>
  <c r="S34" i="131"/>
  <c r="N34" i="131"/>
  <c r="I34" i="131"/>
  <c r="X35" i="131"/>
  <c r="S35" i="131"/>
  <c r="N35" i="131"/>
  <c r="I35" i="131"/>
  <c r="Z35" i="131" s="1"/>
  <c r="X36" i="131"/>
  <c r="Z36" i="131" s="1"/>
  <c r="S36" i="131"/>
  <c r="N36" i="131"/>
  <c r="I36" i="131"/>
  <c r="X37" i="131"/>
  <c r="S37" i="131"/>
  <c r="N37" i="131"/>
  <c r="I37" i="131"/>
  <c r="X38" i="131"/>
  <c r="Z38" i="131" s="1"/>
  <c r="S38" i="131"/>
  <c r="N38" i="131"/>
  <c r="I38" i="131"/>
  <c r="X39" i="131"/>
  <c r="S39" i="131"/>
  <c r="N39" i="131"/>
  <c r="I39" i="131"/>
  <c r="X40" i="131"/>
  <c r="S40" i="131"/>
  <c r="N40" i="131"/>
  <c r="I40" i="131"/>
  <c r="Z40" i="131" s="1"/>
  <c r="X41" i="131"/>
  <c r="S41" i="131"/>
  <c r="N41" i="131"/>
  <c r="I41" i="131"/>
  <c r="X42" i="131"/>
  <c r="S42" i="131"/>
  <c r="N42" i="131"/>
  <c r="I42" i="131"/>
  <c r="X11" i="201"/>
  <c r="S11" i="201"/>
  <c r="N11" i="201"/>
  <c r="I11" i="201"/>
  <c r="X12" i="201"/>
  <c r="S12" i="201"/>
  <c r="Z12" i="201" s="1"/>
  <c r="N12" i="201"/>
  <c r="I12" i="201"/>
  <c r="X13" i="201"/>
  <c r="S13" i="201"/>
  <c r="N13" i="201"/>
  <c r="I13" i="201"/>
  <c r="X14" i="201"/>
  <c r="S14" i="201"/>
  <c r="N14" i="201"/>
  <c r="I14" i="201"/>
  <c r="X15" i="201"/>
  <c r="S15" i="201"/>
  <c r="N15" i="201"/>
  <c r="I15" i="201"/>
  <c r="X16" i="201"/>
  <c r="S16" i="201"/>
  <c r="N16" i="201"/>
  <c r="I16" i="201"/>
  <c r="X17" i="201"/>
  <c r="Z17" i="201" s="1"/>
  <c r="S17" i="201"/>
  <c r="N17" i="201"/>
  <c r="I17" i="201"/>
  <c r="X18" i="201"/>
  <c r="S18" i="201"/>
  <c r="N18" i="201"/>
  <c r="I18" i="201"/>
  <c r="X19" i="201"/>
  <c r="Z19" i="201" s="1"/>
  <c r="S19" i="201"/>
  <c r="N19" i="201"/>
  <c r="I19" i="201"/>
  <c r="X20" i="201"/>
  <c r="S20" i="201"/>
  <c r="N20" i="201"/>
  <c r="I20" i="201"/>
  <c r="X21" i="201"/>
  <c r="Z21" i="201" s="1"/>
  <c r="S21" i="201"/>
  <c r="N21" i="201"/>
  <c r="I21" i="201"/>
  <c r="X22" i="201"/>
  <c r="S22" i="201"/>
  <c r="N22" i="201"/>
  <c r="Z22" i="201" s="1"/>
  <c r="I22" i="201"/>
  <c r="X23" i="201"/>
  <c r="S23" i="201"/>
  <c r="N23" i="201"/>
  <c r="I23" i="201"/>
  <c r="Z23" i="201" s="1"/>
  <c r="X24" i="201"/>
  <c r="Z24" i="201" s="1"/>
  <c r="S24" i="201"/>
  <c r="N24" i="201"/>
  <c r="I24" i="201"/>
  <c r="X25" i="201"/>
  <c r="S25" i="201"/>
  <c r="N25" i="201"/>
  <c r="Z25" i="201" s="1"/>
  <c r="I25" i="201"/>
  <c r="X26" i="201"/>
  <c r="S26" i="201"/>
  <c r="N26" i="201"/>
  <c r="I26" i="201"/>
  <c r="X27" i="201"/>
  <c r="S27" i="201"/>
  <c r="N27" i="201"/>
  <c r="I27" i="201"/>
  <c r="X28" i="201"/>
  <c r="S28" i="201"/>
  <c r="N28" i="201"/>
  <c r="I28" i="201"/>
  <c r="X29" i="201"/>
  <c r="S29" i="201"/>
  <c r="N29" i="201"/>
  <c r="I29" i="201"/>
  <c r="X30" i="201"/>
  <c r="Z30" i="201" s="1"/>
  <c r="S30" i="201"/>
  <c r="N30" i="201"/>
  <c r="I30" i="201"/>
  <c r="X31" i="201"/>
  <c r="S31" i="201"/>
  <c r="N31" i="201"/>
  <c r="I31" i="201"/>
  <c r="X32" i="201"/>
  <c r="Z32" i="201" s="1"/>
  <c r="S32" i="201"/>
  <c r="N32" i="201"/>
  <c r="I32" i="201"/>
  <c r="X33" i="201"/>
  <c r="S33" i="201"/>
  <c r="N33" i="201"/>
  <c r="I33" i="201"/>
  <c r="X34" i="201"/>
  <c r="Z34" i="201" s="1"/>
  <c r="S34" i="201"/>
  <c r="N34" i="201"/>
  <c r="I34" i="201"/>
  <c r="X35" i="201"/>
  <c r="S35" i="201"/>
  <c r="N35" i="201"/>
  <c r="Z35" i="201" s="1"/>
  <c r="I35" i="201"/>
  <c r="X36" i="201"/>
  <c r="S36" i="201"/>
  <c r="N36" i="201"/>
  <c r="I36" i="201"/>
  <c r="X37" i="201"/>
  <c r="S37" i="201"/>
  <c r="Z37" i="201" s="1"/>
  <c r="N37" i="201"/>
  <c r="I37" i="201"/>
  <c r="X38" i="201"/>
  <c r="S38" i="201"/>
  <c r="N38" i="201"/>
  <c r="I38" i="201"/>
  <c r="X39" i="201"/>
  <c r="S39" i="201"/>
  <c r="N39" i="201"/>
  <c r="I39" i="201"/>
  <c r="X40" i="201"/>
  <c r="S40" i="201"/>
  <c r="N40" i="201"/>
  <c r="I40" i="201"/>
  <c r="X41" i="201"/>
  <c r="Z41" i="201" s="1"/>
  <c r="S41" i="201"/>
  <c r="N41" i="201"/>
  <c r="I41" i="201"/>
  <c r="X42" i="201"/>
  <c r="S42" i="201"/>
  <c r="N42" i="201"/>
  <c r="I42" i="201"/>
  <c r="X11" i="4"/>
  <c r="S11" i="4"/>
  <c r="N11" i="4"/>
  <c r="I11" i="4"/>
  <c r="X12" i="4"/>
  <c r="S12" i="4"/>
  <c r="N12" i="4"/>
  <c r="I12" i="4"/>
  <c r="X13" i="4"/>
  <c r="S13" i="4"/>
  <c r="N13" i="4"/>
  <c r="Z13" i="4" s="1"/>
  <c r="I13" i="4"/>
  <c r="X14" i="4"/>
  <c r="S14" i="4"/>
  <c r="N14" i="4"/>
  <c r="I14" i="4"/>
  <c r="X15" i="4"/>
  <c r="S15" i="4"/>
  <c r="N15" i="4"/>
  <c r="I15" i="4"/>
  <c r="X16" i="4"/>
  <c r="S16" i="4"/>
  <c r="N16" i="4"/>
  <c r="I16" i="4"/>
  <c r="X17" i="4"/>
  <c r="S17" i="4"/>
  <c r="N17" i="4"/>
  <c r="I17" i="4"/>
  <c r="X18" i="4"/>
  <c r="S18" i="4"/>
  <c r="N18" i="4"/>
  <c r="I18" i="4"/>
  <c r="X19" i="4"/>
  <c r="S19" i="4"/>
  <c r="N19" i="4"/>
  <c r="I19" i="4"/>
  <c r="X20" i="4"/>
  <c r="S20" i="4"/>
  <c r="N20" i="4"/>
  <c r="I20" i="4"/>
  <c r="X21" i="4"/>
  <c r="S21" i="4"/>
  <c r="N21" i="4"/>
  <c r="I21" i="4"/>
  <c r="X22" i="4"/>
  <c r="S22" i="4"/>
  <c r="N22" i="4"/>
  <c r="I22" i="4"/>
  <c r="X23" i="4"/>
  <c r="S23" i="4"/>
  <c r="N23" i="4"/>
  <c r="I23" i="4"/>
  <c r="X24" i="4"/>
  <c r="S24" i="4"/>
  <c r="N24" i="4"/>
  <c r="I24" i="4"/>
  <c r="X25" i="4"/>
  <c r="Z25" i="4" s="1"/>
  <c r="S25" i="4"/>
  <c r="N25" i="4"/>
  <c r="I25" i="4"/>
  <c r="X26" i="4"/>
  <c r="S26" i="4"/>
  <c r="N26" i="4"/>
  <c r="I26" i="4"/>
  <c r="X27" i="4"/>
  <c r="S27" i="4"/>
  <c r="N27" i="4"/>
  <c r="I27" i="4"/>
  <c r="X28" i="4"/>
  <c r="S28" i="4"/>
  <c r="N28" i="4"/>
  <c r="I28" i="4"/>
  <c r="X29" i="4"/>
  <c r="Z29" i="4" s="1"/>
  <c r="S29" i="4"/>
  <c r="N29" i="4"/>
  <c r="I29" i="4"/>
  <c r="X30" i="4"/>
  <c r="S30" i="4"/>
  <c r="N30" i="4"/>
  <c r="I30" i="4"/>
  <c r="X31" i="4"/>
  <c r="S31" i="4"/>
  <c r="N31" i="4"/>
  <c r="I31" i="4"/>
  <c r="X32" i="4"/>
  <c r="S32" i="4"/>
  <c r="N32" i="4"/>
  <c r="I32" i="4"/>
  <c r="X33" i="4"/>
  <c r="Z33" i="4" s="1"/>
  <c r="S33" i="4"/>
  <c r="N33" i="4"/>
  <c r="I33" i="4"/>
  <c r="X34" i="4"/>
  <c r="S34" i="4"/>
  <c r="N34" i="4"/>
  <c r="I34" i="4"/>
  <c r="X35" i="4"/>
  <c r="S35" i="4"/>
  <c r="N35" i="4"/>
  <c r="I35" i="4"/>
  <c r="X36" i="4"/>
  <c r="S36" i="4"/>
  <c r="N36" i="4"/>
  <c r="I36" i="4"/>
  <c r="X37" i="4"/>
  <c r="Z37" i="4" s="1"/>
  <c r="S37" i="4"/>
  <c r="N37" i="4"/>
  <c r="I37" i="4"/>
  <c r="X38" i="4"/>
  <c r="S38" i="4"/>
  <c r="N38" i="4"/>
  <c r="Z38" i="4" s="1"/>
  <c r="I38" i="4"/>
  <c r="X39" i="4"/>
  <c r="S39" i="4"/>
  <c r="N39" i="4"/>
  <c r="I39" i="4"/>
  <c r="X40" i="4"/>
  <c r="S40" i="4"/>
  <c r="N40" i="4"/>
  <c r="I40" i="4"/>
  <c r="X41" i="4"/>
  <c r="S41" i="4"/>
  <c r="N41" i="4"/>
  <c r="I41" i="4"/>
  <c r="X42" i="4"/>
  <c r="S42" i="4"/>
  <c r="N42" i="4"/>
  <c r="I42" i="4"/>
  <c r="X11" i="5"/>
  <c r="S11" i="5"/>
  <c r="N11" i="5"/>
  <c r="I11" i="5"/>
  <c r="X12" i="5"/>
  <c r="S12" i="5"/>
  <c r="N12" i="5"/>
  <c r="I12" i="5"/>
  <c r="X13" i="5"/>
  <c r="S13" i="5"/>
  <c r="N13" i="5"/>
  <c r="I13" i="5"/>
  <c r="X14" i="5"/>
  <c r="S14" i="5"/>
  <c r="N14" i="5"/>
  <c r="I14" i="5"/>
  <c r="X15" i="5"/>
  <c r="S15" i="5"/>
  <c r="N15" i="5"/>
  <c r="I15" i="5"/>
  <c r="X16" i="5"/>
  <c r="S16" i="5"/>
  <c r="N16" i="5"/>
  <c r="I16" i="5"/>
  <c r="X17" i="5"/>
  <c r="S17" i="5"/>
  <c r="N17" i="5"/>
  <c r="I17" i="5"/>
  <c r="X18" i="5"/>
  <c r="S18" i="5"/>
  <c r="N18" i="5"/>
  <c r="I18" i="5"/>
  <c r="X19" i="5"/>
  <c r="S19" i="5"/>
  <c r="N19" i="5"/>
  <c r="I19" i="5"/>
  <c r="X20" i="5"/>
  <c r="S20" i="5"/>
  <c r="N20" i="5"/>
  <c r="I20" i="5"/>
  <c r="X21" i="5"/>
  <c r="S21" i="5"/>
  <c r="N21" i="5"/>
  <c r="I21" i="5"/>
  <c r="X22" i="5"/>
  <c r="S22" i="5"/>
  <c r="N22" i="5"/>
  <c r="I22" i="5"/>
  <c r="X23" i="5"/>
  <c r="S23" i="5"/>
  <c r="N23" i="5"/>
  <c r="I23" i="5"/>
  <c r="X24" i="5"/>
  <c r="S24" i="5"/>
  <c r="N24" i="5"/>
  <c r="I24" i="5"/>
  <c r="X25" i="5"/>
  <c r="Z25" i="5" s="1"/>
  <c r="S25" i="5"/>
  <c r="N25" i="5"/>
  <c r="I25" i="5"/>
  <c r="X26" i="5"/>
  <c r="S26" i="5"/>
  <c r="N26" i="5"/>
  <c r="I26" i="5"/>
  <c r="X27" i="5"/>
  <c r="S27" i="5"/>
  <c r="N27" i="5"/>
  <c r="I27" i="5"/>
  <c r="X28" i="5"/>
  <c r="S28" i="5"/>
  <c r="N28" i="5"/>
  <c r="I28" i="5"/>
  <c r="X29" i="5"/>
  <c r="S29" i="5"/>
  <c r="N29" i="5"/>
  <c r="I29" i="5"/>
  <c r="X30" i="5"/>
  <c r="S30" i="5"/>
  <c r="N30" i="5"/>
  <c r="I30" i="5"/>
  <c r="X31" i="5"/>
  <c r="Z31" i="5" s="1"/>
  <c r="S31" i="5"/>
  <c r="N31" i="5"/>
  <c r="I31" i="5"/>
  <c r="X32" i="5"/>
  <c r="S32" i="5"/>
  <c r="N32" i="5"/>
  <c r="I32" i="5"/>
  <c r="X33" i="5"/>
  <c r="S33" i="5"/>
  <c r="N33" i="5"/>
  <c r="I33" i="5"/>
  <c r="X34" i="5"/>
  <c r="S34" i="5"/>
  <c r="N34" i="5"/>
  <c r="I34" i="5"/>
  <c r="X35" i="5"/>
  <c r="S35" i="5"/>
  <c r="N35" i="5"/>
  <c r="I35" i="5"/>
  <c r="X36" i="5"/>
  <c r="S36" i="5"/>
  <c r="N36" i="5"/>
  <c r="I36" i="5"/>
  <c r="X37" i="5"/>
  <c r="S37" i="5"/>
  <c r="N37" i="5"/>
  <c r="I37" i="5"/>
  <c r="X38" i="5"/>
  <c r="S38" i="5"/>
  <c r="N38" i="5"/>
  <c r="I38" i="5"/>
  <c r="X39" i="5"/>
  <c r="S39" i="5"/>
  <c r="N39" i="5"/>
  <c r="I39" i="5"/>
  <c r="X40" i="5"/>
  <c r="S40" i="5"/>
  <c r="N40" i="5"/>
  <c r="I40" i="5"/>
  <c r="X41" i="5"/>
  <c r="S41" i="5"/>
  <c r="N41" i="5"/>
  <c r="I41" i="5"/>
  <c r="X42" i="5"/>
  <c r="S42" i="5"/>
  <c r="N42" i="5"/>
  <c r="I42" i="5"/>
  <c r="X11" i="6"/>
  <c r="S11" i="6"/>
  <c r="N11" i="6"/>
  <c r="I11" i="6"/>
  <c r="X12" i="6"/>
  <c r="S12" i="6"/>
  <c r="N12" i="6"/>
  <c r="I12" i="6"/>
  <c r="X13" i="6"/>
  <c r="S13" i="6"/>
  <c r="N13" i="6"/>
  <c r="I13" i="6"/>
  <c r="X14" i="6"/>
  <c r="S14" i="6"/>
  <c r="N14" i="6"/>
  <c r="Z14" i="6" s="1"/>
  <c r="I14" i="6"/>
  <c r="X15" i="6"/>
  <c r="S15" i="6"/>
  <c r="N15" i="6"/>
  <c r="I15" i="6"/>
  <c r="X16" i="6"/>
  <c r="S16" i="6"/>
  <c r="N16" i="6"/>
  <c r="I16" i="6"/>
  <c r="X17" i="6"/>
  <c r="S17" i="6"/>
  <c r="N17" i="6"/>
  <c r="I17" i="6"/>
  <c r="X18" i="6"/>
  <c r="S18" i="6"/>
  <c r="N18" i="6"/>
  <c r="I18" i="6"/>
  <c r="X19" i="6"/>
  <c r="S19" i="6"/>
  <c r="N19" i="6"/>
  <c r="I19" i="6"/>
  <c r="X20" i="6"/>
  <c r="S20" i="6"/>
  <c r="N20" i="6"/>
  <c r="I20" i="6"/>
  <c r="X21" i="6"/>
  <c r="S21" i="6"/>
  <c r="N21" i="6"/>
  <c r="I21" i="6"/>
  <c r="X22" i="6"/>
  <c r="S22" i="6"/>
  <c r="N22" i="6"/>
  <c r="I22" i="6"/>
  <c r="X23" i="6"/>
  <c r="S23" i="6"/>
  <c r="N23" i="6"/>
  <c r="I23" i="6"/>
  <c r="X24" i="6"/>
  <c r="S24" i="6"/>
  <c r="N24" i="6"/>
  <c r="I24" i="6"/>
  <c r="X25" i="6"/>
  <c r="S25" i="6"/>
  <c r="N25" i="6"/>
  <c r="I25" i="6"/>
  <c r="X26" i="6"/>
  <c r="S26" i="6"/>
  <c r="N26" i="6"/>
  <c r="I26" i="6"/>
  <c r="X27" i="6"/>
  <c r="Z27" i="6" s="1"/>
  <c r="S27" i="6"/>
  <c r="N27" i="6"/>
  <c r="I27" i="6"/>
  <c r="X28" i="6"/>
  <c r="S28" i="6"/>
  <c r="N28" i="6"/>
  <c r="I28" i="6"/>
  <c r="X29" i="6"/>
  <c r="S29" i="6"/>
  <c r="N29" i="6"/>
  <c r="I29" i="6"/>
  <c r="X30" i="6"/>
  <c r="S30" i="6"/>
  <c r="N30" i="6"/>
  <c r="I30" i="6"/>
  <c r="X31" i="6"/>
  <c r="S31" i="6"/>
  <c r="N31" i="6"/>
  <c r="I31" i="6"/>
  <c r="X32" i="6"/>
  <c r="S32" i="6"/>
  <c r="N32" i="6"/>
  <c r="I32" i="6"/>
  <c r="X33" i="6"/>
  <c r="S33" i="6"/>
  <c r="N33" i="6"/>
  <c r="I33" i="6"/>
  <c r="X34" i="6"/>
  <c r="S34" i="6"/>
  <c r="N34" i="6"/>
  <c r="I34" i="6"/>
  <c r="X35" i="6"/>
  <c r="S35" i="6"/>
  <c r="N35" i="6"/>
  <c r="I35" i="6"/>
  <c r="X36" i="6"/>
  <c r="S36" i="6"/>
  <c r="N36" i="6"/>
  <c r="I36" i="6"/>
  <c r="X37" i="6"/>
  <c r="S37" i="6"/>
  <c r="N37" i="6"/>
  <c r="I37" i="6"/>
  <c r="X38" i="6"/>
  <c r="S38" i="6"/>
  <c r="N38" i="6"/>
  <c r="I38" i="6"/>
  <c r="X39" i="6"/>
  <c r="S39" i="6"/>
  <c r="N39" i="6"/>
  <c r="I39" i="6"/>
  <c r="X40" i="6"/>
  <c r="S40" i="6"/>
  <c r="N40" i="6"/>
  <c r="I40" i="6"/>
  <c r="X41" i="6"/>
  <c r="S41" i="6"/>
  <c r="N41" i="6"/>
  <c r="I41" i="6"/>
  <c r="X42" i="6"/>
  <c r="S42" i="6"/>
  <c r="N42" i="6"/>
  <c r="I42" i="6"/>
  <c r="X11" i="2"/>
  <c r="S11" i="2"/>
  <c r="N11" i="2"/>
  <c r="I12" i="2"/>
  <c r="N13" i="2"/>
  <c r="S14" i="2"/>
  <c r="N14" i="2"/>
  <c r="X17" i="2"/>
  <c r="S17" i="2"/>
  <c r="N17" i="2"/>
  <c r="S18" i="2"/>
  <c r="N18" i="2"/>
  <c r="I18" i="2"/>
  <c r="X19" i="2"/>
  <c r="S19" i="2"/>
  <c r="N19" i="2"/>
  <c r="S20" i="2"/>
  <c r="N20" i="2"/>
  <c r="N21" i="2"/>
  <c r="X29" i="2"/>
  <c r="S29" i="2"/>
  <c r="N29" i="2"/>
  <c r="I29" i="2"/>
  <c r="X30" i="2"/>
  <c r="S30" i="2"/>
  <c r="N30" i="2"/>
  <c r="I30" i="2"/>
  <c r="I31" i="2"/>
  <c r="N32" i="2"/>
  <c r="S33" i="2"/>
  <c r="I33" i="2"/>
  <c r="I35" i="2"/>
  <c r="S37" i="2"/>
  <c r="N37" i="2"/>
  <c r="X38" i="2"/>
  <c r="S38" i="2"/>
  <c r="N38" i="2"/>
  <c r="X39" i="2"/>
  <c r="S39" i="2"/>
  <c r="N39" i="2"/>
  <c r="I39" i="2"/>
  <c r="X40" i="2"/>
  <c r="S40" i="2"/>
  <c r="N40" i="2"/>
  <c r="I40" i="2"/>
  <c r="X41" i="2"/>
  <c r="S41" i="2"/>
  <c r="N41" i="2"/>
  <c r="I41" i="2"/>
  <c r="X42" i="2"/>
  <c r="S42" i="2"/>
  <c r="N42" i="2"/>
  <c r="I42" i="2"/>
  <c r="X103" i="21"/>
  <c r="S103" i="21"/>
  <c r="M43" i="21"/>
  <c r="I103" i="21"/>
  <c r="X105" i="21"/>
  <c r="S105" i="21"/>
  <c r="N105" i="21"/>
  <c r="I105" i="21"/>
  <c r="X106" i="21"/>
  <c r="S106" i="21"/>
  <c r="N106" i="21"/>
  <c r="I106" i="21"/>
  <c r="X107" i="21"/>
  <c r="S107" i="21"/>
  <c r="N107" i="21"/>
  <c r="I107" i="21"/>
  <c r="X109" i="21"/>
  <c r="S109" i="21"/>
  <c r="N109" i="21"/>
  <c r="I109" i="21"/>
  <c r="X110" i="21"/>
  <c r="S110" i="21"/>
  <c r="N110" i="21"/>
  <c r="I110" i="21"/>
  <c r="S111" i="21"/>
  <c r="I111" i="21"/>
  <c r="X113" i="21"/>
  <c r="S113" i="21"/>
  <c r="N113" i="21"/>
  <c r="I113" i="21"/>
  <c r="X114" i="21"/>
  <c r="S114" i="21"/>
  <c r="N114" i="21"/>
  <c r="I114" i="21"/>
  <c r="X115" i="21"/>
  <c r="S115" i="21"/>
  <c r="N115" i="21"/>
  <c r="I115" i="21"/>
  <c r="X117" i="21"/>
  <c r="S117" i="21"/>
  <c r="N117" i="21"/>
  <c r="I117" i="21"/>
  <c r="X118" i="21"/>
  <c r="S118" i="21"/>
  <c r="N118" i="21"/>
  <c r="I118" i="21"/>
  <c r="S119" i="21"/>
  <c r="N119" i="21"/>
  <c r="I119" i="21"/>
  <c r="X121" i="21"/>
  <c r="S121" i="21"/>
  <c r="N121" i="21"/>
  <c r="I121" i="21"/>
  <c r="X122" i="21"/>
  <c r="S122" i="21"/>
  <c r="N122" i="21"/>
  <c r="I122" i="21"/>
  <c r="X123" i="21"/>
  <c r="N123" i="21"/>
  <c r="X125" i="21"/>
  <c r="S125" i="21"/>
  <c r="N125" i="21"/>
  <c r="I125" i="21"/>
  <c r="S126" i="21"/>
  <c r="X98" i="21"/>
  <c r="S98" i="21"/>
  <c r="N98" i="21"/>
  <c r="I98" i="21"/>
  <c r="X99" i="21"/>
  <c r="X100" i="21"/>
  <c r="S100" i="21"/>
  <c r="N100" i="21"/>
  <c r="I100" i="21"/>
  <c r="X101" i="21"/>
  <c r="S101" i="21"/>
  <c r="N101" i="21"/>
  <c r="I101" i="21"/>
  <c r="X92" i="21"/>
  <c r="N92" i="21"/>
  <c r="X93" i="21"/>
  <c r="I93" i="21"/>
  <c r="X94" i="21"/>
  <c r="S94" i="21"/>
  <c r="N94" i="21"/>
  <c r="I94" i="21"/>
  <c r="X68" i="21"/>
  <c r="S68" i="21"/>
  <c r="X69" i="21"/>
  <c r="S69" i="21"/>
  <c r="N69" i="21"/>
  <c r="X70" i="21"/>
  <c r="S70" i="21"/>
  <c r="N70" i="21"/>
  <c r="I70" i="21"/>
  <c r="X72" i="21"/>
  <c r="S72" i="21"/>
  <c r="N72" i="21"/>
  <c r="I72" i="21"/>
  <c r="X73" i="21"/>
  <c r="X74" i="21"/>
  <c r="S74" i="21"/>
  <c r="I74" i="21"/>
  <c r="X75" i="21"/>
  <c r="S75" i="21"/>
  <c r="N75" i="21"/>
  <c r="I75" i="21"/>
  <c r="X76" i="21"/>
  <c r="S76" i="21"/>
  <c r="N76" i="21"/>
  <c r="I76" i="21"/>
  <c r="X77" i="21"/>
  <c r="N77" i="21"/>
  <c r="I77" i="21"/>
  <c r="X78" i="21"/>
  <c r="S78" i="21"/>
  <c r="N78" i="21"/>
  <c r="X79" i="21"/>
  <c r="S79" i="21"/>
  <c r="N79" i="21"/>
  <c r="I79" i="21"/>
  <c r="X80" i="21"/>
  <c r="N80" i="21"/>
  <c r="X81" i="21"/>
  <c r="S81" i="21"/>
  <c r="I81" i="21"/>
  <c r="X82" i="21"/>
  <c r="S82" i="21"/>
  <c r="N82" i="21"/>
  <c r="I82" i="21"/>
  <c r="X84" i="21"/>
  <c r="S84" i="21"/>
  <c r="N84" i="21"/>
  <c r="I84" i="21"/>
  <c r="S85" i="21"/>
  <c r="N85" i="21"/>
  <c r="I85" i="21"/>
  <c r="S86" i="21"/>
  <c r="N86" i="21"/>
  <c r="I86" i="21"/>
  <c r="X87" i="21"/>
  <c r="S87" i="21"/>
  <c r="N87" i="21"/>
  <c r="I87" i="21"/>
  <c r="X67" i="21"/>
  <c r="S67" i="21"/>
  <c r="X64" i="21"/>
  <c r="S64" i="21"/>
  <c r="I64" i="21"/>
  <c r="X61" i="21"/>
  <c r="S61" i="21"/>
  <c r="N61" i="21"/>
  <c r="I61" i="21"/>
  <c r="X58" i="21"/>
  <c r="S58" i="21"/>
  <c r="N58" i="21"/>
  <c r="I58" i="21"/>
  <c r="X59" i="21"/>
  <c r="S59" i="21"/>
  <c r="N59" i="21"/>
  <c r="I59" i="21"/>
  <c r="X54" i="21"/>
  <c r="S54" i="21"/>
  <c r="N54" i="21"/>
  <c r="X50" i="21"/>
  <c r="S50" i="21"/>
  <c r="N50" i="21"/>
  <c r="I50" i="21"/>
  <c r="X51" i="21"/>
  <c r="S51" i="21"/>
  <c r="N51" i="21"/>
  <c r="I51" i="21"/>
  <c r="X49" i="21"/>
  <c r="S49" i="21"/>
  <c r="X71" i="21"/>
  <c r="S71" i="21"/>
  <c r="I71" i="21"/>
  <c r="S83" i="21"/>
  <c r="X46" i="21"/>
  <c r="S46" i="21"/>
  <c r="I46" i="21"/>
  <c r="X47" i="21"/>
  <c r="S47" i="21"/>
  <c r="N47" i="21"/>
  <c r="I47" i="21"/>
  <c r="X48" i="21"/>
  <c r="S48" i="21"/>
  <c r="N48" i="21"/>
  <c r="I48" i="21"/>
  <c r="X52" i="21"/>
  <c r="S52" i="21"/>
  <c r="X53" i="21"/>
  <c r="S53" i="21"/>
  <c r="N53" i="21"/>
  <c r="X55" i="21"/>
  <c r="S55" i="21"/>
  <c r="N55" i="21"/>
  <c r="I55" i="21"/>
  <c r="X56" i="21"/>
  <c r="S56" i="21"/>
  <c r="N56" i="21"/>
  <c r="I56" i="21"/>
  <c r="X57" i="21"/>
  <c r="X60" i="21"/>
  <c r="S60" i="21"/>
  <c r="I60" i="21"/>
  <c r="X62" i="21"/>
  <c r="S62" i="21"/>
  <c r="N62" i="21"/>
  <c r="I62" i="21"/>
  <c r="X63" i="21"/>
  <c r="S63" i="21"/>
  <c r="N63" i="21"/>
  <c r="I63" i="21"/>
  <c r="X65" i="21"/>
  <c r="S65" i="21"/>
  <c r="X66" i="21"/>
  <c r="S66" i="21"/>
  <c r="N66" i="21"/>
  <c r="S88" i="21"/>
  <c r="X89" i="21"/>
  <c r="S89" i="21"/>
  <c r="N89" i="21"/>
  <c r="I89" i="21"/>
  <c r="X90" i="21"/>
  <c r="S90" i="21"/>
  <c r="N90" i="21"/>
  <c r="I90" i="21"/>
  <c r="S91" i="21"/>
  <c r="N91" i="21"/>
  <c r="I91" i="21"/>
  <c r="S95" i="21"/>
  <c r="N95" i="21"/>
  <c r="I95" i="21"/>
  <c r="X96" i="21"/>
  <c r="S96" i="21"/>
  <c r="N96" i="21"/>
  <c r="I96" i="21"/>
  <c r="X97" i="21"/>
  <c r="N97" i="21"/>
  <c r="X102" i="21"/>
  <c r="N102" i="21"/>
  <c r="I102" i="21"/>
  <c r="X46" i="15"/>
  <c r="S46" i="15"/>
  <c r="N46" i="15"/>
  <c r="I46" i="15"/>
  <c r="X47" i="15"/>
  <c r="S47" i="15"/>
  <c r="N47" i="15"/>
  <c r="I47" i="15"/>
  <c r="X48" i="15"/>
  <c r="I48" i="15"/>
  <c r="N48" i="15"/>
  <c r="S48" i="15"/>
  <c r="X49" i="15"/>
  <c r="S49" i="15"/>
  <c r="N49" i="15"/>
  <c r="I49" i="15"/>
  <c r="X50" i="15"/>
  <c r="S50" i="15"/>
  <c r="N50" i="15"/>
  <c r="I50" i="15"/>
  <c r="X51" i="15"/>
  <c r="S51" i="15"/>
  <c r="N51" i="15"/>
  <c r="I51" i="15"/>
  <c r="X52" i="15"/>
  <c r="S52" i="15"/>
  <c r="N52" i="15"/>
  <c r="I52" i="15"/>
  <c r="X53" i="15"/>
  <c r="S53" i="15"/>
  <c r="N53" i="15"/>
  <c r="I53" i="15"/>
  <c r="X54" i="15"/>
  <c r="S54" i="15"/>
  <c r="N54" i="15"/>
  <c r="I54" i="15"/>
  <c r="X55" i="15"/>
  <c r="S55" i="15"/>
  <c r="N55" i="15"/>
  <c r="I55" i="15"/>
  <c r="X56" i="15"/>
  <c r="S56" i="15"/>
  <c r="N56" i="15"/>
  <c r="I56" i="15"/>
  <c r="X57" i="15"/>
  <c r="S57" i="15"/>
  <c r="N57" i="15"/>
  <c r="I57" i="15"/>
  <c r="X58" i="15"/>
  <c r="S58" i="15"/>
  <c r="N58" i="15"/>
  <c r="I58" i="15"/>
  <c r="X59" i="15"/>
  <c r="S59" i="15"/>
  <c r="N59" i="15"/>
  <c r="I59" i="15"/>
  <c r="X60" i="15"/>
  <c r="S60" i="15"/>
  <c r="N60" i="15"/>
  <c r="I60" i="15"/>
  <c r="X61" i="15"/>
  <c r="S61" i="15"/>
  <c r="N61" i="15"/>
  <c r="I61" i="15"/>
  <c r="X62" i="15"/>
  <c r="S62" i="15"/>
  <c r="I62" i="15"/>
  <c r="N62" i="15"/>
  <c r="X63" i="15"/>
  <c r="S63" i="15"/>
  <c r="N63" i="15"/>
  <c r="I63" i="15"/>
  <c r="X64" i="15"/>
  <c r="S64" i="15"/>
  <c r="N64" i="15"/>
  <c r="I64" i="15"/>
  <c r="X65" i="15"/>
  <c r="S65" i="15"/>
  <c r="N65" i="15"/>
  <c r="I65" i="15"/>
  <c r="X66" i="15"/>
  <c r="S66" i="15"/>
  <c r="N66" i="15"/>
  <c r="I66" i="15"/>
  <c r="X67" i="15"/>
  <c r="S67" i="15"/>
  <c r="N67" i="15"/>
  <c r="I67" i="15"/>
  <c r="X68" i="15"/>
  <c r="S68" i="15"/>
  <c r="N68" i="15"/>
  <c r="I68" i="15"/>
  <c r="X69" i="15"/>
  <c r="S69" i="15"/>
  <c r="N69" i="15"/>
  <c r="I69" i="15"/>
  <c r="X70" i="15"/>
  <c r="S70" i="15"/>
  <c r="N70" i="15"/>
  <c r="I70" i="15"/>
  <c r="X71" i="15"/>
  <c r="S71" i="15"/>
  <c r="N71" i="15"/>
  <c r="I71" i="15"/>
  <c r="X72" i="15"/>
  <c r="S72" i="15"/>
  <c r="N72" i="15"/>
  <c r="I72" i="15"/>
  <c r="X73" i="15"/>
  <c r="S73" i="15"/>
  <c r="N73" i="15"/>
  <c r="I73" i="15"/>
  <c r="X74" i="15"/>
  <c r="S74" i="15"/>
  <c r="N74" i="15"/>
  <c r="I74" i="15"/>
  <c r="X75" i="15"/>
  <c r="S75" i="15"/>
  <c r="N75" i="15"/>
  <c r="I75" i="15"/>
  <c r="X76" i="15"/>
  <c r="S76" i="15"/>
  <c r="N76" i="15"/>
  <c r="I76" i="15"/>
  <c r="X77" i="15"/>
  <c r="S77" i="15"/>
  <c r="N77" i="15"/>
  <c r="I77" i="15"/>
  <c r="X78" i="15"/>
  <c r="S78" i="15"/>
  <c r="N78" i="15"/>
  <c r="I78" i="15"/>
  <c r="X79" i="15"/>
  <c r="S79" i="15"/>
  <c r="N79" i="15"/>
  <c r="I79" i="15"/>
  <c r="X80" i="15"/>
  <c r="S80" i="15"/>
  <c r="N80" i="15"/>
  <c r="I80" i="15"/>
  <c r="X81" i="15"/>
  <c r="S81" i="15"/>
  <c r="N81" i="15"/>
  <c r="I81" i="15"/>
  <c r="X82" i="15"/>
  <c r="S82" i="15"/>
  <c r="N82" i="15"/>
  <c r="I82" i="15"/>
  <c r="X83" i="15"/>
  <c r="S83" i="15"/>
  <c r="N83" i="15"/>
  <c r="I83" i="15"/>
  <c r="X84" i="15"/>
  <c r="S84" i="15"/>
  <c r="N84" i="15"/>
  <c r="I84" i="15"/>
  <c r="X85" i="15"/>
  <c r="S85" i="15"/>
  <c r="N85" i="15"/>
  <c r="I85" i="15"/>
  <c r="X86" i="15"/>
  <c r="S86" i="15"/>
  <c r="N86" i="15"/>
  <c r="I86" i="15"/>
  <c r="X87" i="15"/>
  <c r="S87" i="15"/>
  <c r="N87" i="15"/>
  <c r="I87" i="15"/>
  <c r="X88" i="15"/>
  <c r="S88" i="15"/>
  <c r="N88" i="15"/>
  <c r="I88" i="15"/>
  <c r="X89" i="15"/>
  <c r="S89" i="15"/>
  <c r="N89" i="15"/>
  <c r="I89" i="15"/>
  <c r="X90" i="15"/>
  <c r="S90" i="15"/>
  <c r="N90" i="15"/>
  <c r="I90" i="15"/>
  <c r="X91" i="15"/>
  <c r="S91" i="15"/>
  <c r="N91" i="15"/>
  <c r="I91" i="15"/>
  <c r="X92" i="15"/>
  <c r="S92" i="15"/>
  <c r="N92" i="15"/>
  <c r="I92" i="15"/>
  <c r="X93" i="15"/>
  <c r="S93" i="15"/>
  <c r="N93" i="15"/>
  <c r="I93" i="15"/>
  <c r="X94" i="15"/>
  <c r="S94" i="15"/>
  <c r="N94" i="15"/>
  <c r="I94" i="15"/>
  <c r="X95" i="15"/>
  <c r="S95" i="15"/>
  <c r="N95" i="15"/>
  <c r="I95" i="15"/>
  <c r="X96" i="15"/>
  <c r="S96" i="15"/>
  <c r="N96" i="15"/>
  <c r="I96" i="15"/>
  <c r="X97" i="15"/>
  <c r="S97" i="15"/>
  <c r="N97" i="15"/>
  <c r="I97" i="15"/>
  <c r="X98" i="15"/>
  <c r="S98" i="15"/>
  <c r="N98" i="15"/>
  <c r="I98" i="15"/>
  <c r="X99" i="15"/>
  <c r="S99" i="15"/>
  <c r="N99" i="15"/>
  <c r="I99" i="15"/>
  <c r="X100" i="15"/>
  <c r="S100" i="15"/>
  <c r="N100" i="15"/>
  <c r="I100" i="15"/>
  <c r="X101" i="15"/>
  <c r="S101" i="15"/>
  <c r="N101" i="15"/>
  <c r="I101" i="15"/>
  <c r="X102" i="15"/>
  <c r="S102" i="15"/>
  <c r="N102" i="15"/>
  <c r="I102" i="15"/>
  <c r="X103" i="15"/>
  <c r="S103" i="15"/>
  <c r="N103" i="15"/>
  <c r="I103" i="15"/>
  <c r="X104" i="15"/>
  <c r="S104" i="15"/>
  <c r="N104" i="15"/>
  <c r="I104" i="15"/>
  <c r="X105" i="15"/>
  <c r="S105" i="15"/>
  <c r="N105" i="15"/>
  <c r="I105" i="15"/>
  <c r="X106" i="15"/>
  <c r="S106" i="15"/>
  <c r="N106" i="15"/>
  <c r="I106" i="15"/>
  <c r="X107" i="15"/>
  <c r="S107" i="15"/>
  <c r="N107" i="15"/>
  <c r="I107" i="15"/>
  <c r="X108" i="15"/>
  <c r="S108" i="15"/>
  <c r="N108" i="15"/>
  <c r="I108" i="15"/>
  <c r="X109" i="15"/>
  <c r="S109" i="15"/>
  <c r="N109" i="15"/>
  <c r="I109" i="15"/>
  <c r="X110" i="15"/>
  <c r="S110" i="15"/>
  <c r="N110" i="15"/>
  <c r="I110" i="15"/>
  <c r="X111" i="15"/>
  <c r="S111" i="15"/>
  <c r="N111" i="15"/>
  <c r="I111" i="15"/>
  <c r="X112" i="15"/>
  <c r="S112" i="15"/>
  <c r="N112" i="15"/>
  <c r="I112" i="15"/>
  <c r="S121" i="15"/>
  <c r="S122" i="15"/>
  <c r="S123" i="15"/>
  <c r="S124" i="15"/>
  <c r="I124" i="15"/>
  <c r="X125" i="15"/>
  <c r="S125" i="15"/>
  <c r="I125" i="15"/>
  <c r="X126" i="15"/>
  <c r="S126" i="15"/>
  <c r="N126" i="15"/>
  <c r="I126" i="15"/>
  <c r="X46" i="22"/>
  <c r="S46" i="22"/>
  <c r="N46" i="22"/>
  <c r="I46" i="22"/>
  <c r="X47" i="22"/>
  <c r="S47" i="22"/>
  <c r="N47" i="22"/>
  <c r="I47" i="22"/>
  <c r="X48" i="22"/>
  <c r="S48" i="22"/>
  <c r="N48" i="22"/>
  <c r="I48" i="22"/>
  <c r="X49" i="22"/>
  <c r="S49" i="22"/>
  <c r="N49" i="22"/>
  <c r="I49" i="22"/>
  <c r="X50" i="22"/>
  <c r="S50" i="22"/>
  <c r="N50" i="22"/>
  <c r="I50" i="22"/>
  <c r="X51" i="22"/>
  <c r="S51" i="22"/>
  <c r="N51" i="22"/>
  <c r="I51" i="22"/>
  <c r="X52" i="22"/>
  <c r="S52" i="22"/>
  <c r="N52" i="22"/>
  <c r="I52" i="22"/>
  <c r="X53" i="22"/>
  <c r="S53" i="22"/>
  <c r="N53" i="22"/>
  <c r="I53" i="22"/>
  <c r="X54" i="22"/>
  <c r="S54" i="22"/>
  <c r="N54" i="22"/>
  <c r="I54" i="22"/>
  <c r="X55" i="22"/>
  <c r="S55" i="22"/>
  <c r="N55" i="22"/>
  <c r="I55" i="22"/>
  <c r="X56" i="22"/>
  <c r="S56" i="22"/>
  <c r="N56" i="22"/>
  <c r="I56" i="22"/>
  <c r="X57" i="22"/>
  <c r="S57" i="22"/>
  <c r="N57" i="22"/>
  <c r="I57" i="22"/>
  <c r="X58" i="22"/>
  <c r="S58" i="22"/>
  <c r="N58" i="22"/>
  <c r="I58" i="22"/>
  <c r="X59" i="22"/>
  <c r="S59" i="22"/>
  <c r="N59" i="22"/>
  <c r="I59" i="22"/>
  <c r="X60" i="22"/>
  <c r="S60" i="22"/>
  <c r="N60" i="22"/>
  <c r="I60" i="22"/>
  <c r="X61" i="22"/>
  <c r="S61" i="22"/>
  <c r="N61" i="22"/>
  <c r="I61" i="22"/>
  <c r="X62" i="22"/>
  <c r="S62" i="22"/>
  <c r="N62" i="22"/>
  <c r="I62" i="22"/>
  <c r="X63" i="22"/>
  <c r="S63" i="22"/>
  <c r="N63" i="22"/>
  <c r="I63" i="22"/>
  <c r="X64" i="22"/>
  <c r="S64" i="22"/>
  <c r="N64" i="22"/>
  <c r="I64" i="22"/>
  <c r="X65" i="22"/>
  <c r="S65" i="22"/>
  <c r="N65" i="22"/>
  <c r="I65" i="22"/>
  <c r="X66" i="22"/>
  <c r="S66" i="22"/>
  <c r="N66" i="22"/>
  <c r="I66" i="22"/>
  <c r="X67" i="22"/>
  <c r="S67" i="22"/>
  <c r="N67" i="22"/>
  <c r="I67" i="22"/>
  <c r="X68" i="22"/>
  <c r="S68" i="22"/>
  <c r="N68" i="22"/>
  <c r="I68" i="22"/>
  <c r="X69" i="22"/>
  <c r="S69" i="22"/>
  <c r="N69" i="22"/>
  <c r="I69" i="22"/>
  <c r="X70" i="22"/>
  <c r="S70" i="22"/>
  <c r="N70" i="22"/>
  <c r="I70" i="22"/>
  <c r="X71" i="22"/>
  <c r="S71" i="22"/>
  <c r="N71" i="22"/>
  <c r="I71" i="22"/>
  <c r="X72" i="22"/>
  <c r="S72" i="22"/>
  <c r="N72" i="22"/>
  <c r="I72" i="22"/>
  <c r="X73" i="22"/>
  <c r="S73" i="22"/>
  <c r="N73" i="22"/>
  <c r="I73" i="22"/>
  <c r="X74" i="22"/>
  <c r="S74" i="22"/>
  <c r="N74" i="22"/>
  <c r="I74" i="22"/>
  <c r="X75" i="22"/>
  <c r="S75" i="22"/>
  <c r="N75" i="22"/>
  <c r="I75" i="22"/>
  <c r="X76" i="22"/>
  <c r="S76" i="22"/>
  <c r="N76" i="22"/>
  <c r="I76" i="22"/>
  <c r="X77" i="22"/>
  <c r="S77" i="22"/>
  <c r="N77" i="22"/>
  <c r="I77" i="22"/>
  <c r="X78" i="22"/>
  <c r="S78" i="22"/>
  <c r="N78" i="22"/>
  <c r="I78" i="22"/>
  <c r="X79" i="22"/>
  <c r="S79" i="22"/>
  <c r="N79" i="22"/>
  <c r="I79" i="22"/>
  <c r="X80" i="22"/>
  <c r="S80" i="22"/>
  <c r="N80" i="22"/>
  <c r="I80" i="22"/>
  <c r="X81" i="22"/>
  <c r="S81" i="22"/>
  <c r="N81" i="22"/>
  <c r="I81" i="22"/>
  <c r="X82" i="22"/>
  <c r="S82" i="22"/>
  <c r="N82" i="22"/>
  <c r="I82" i="22"/>
  <c r="X83" i="22"/>
  <c r="S83" i="22"/>
  <c r="N83" i="22"/>
  <c r="I83" i="22"/>
  <c r="X84" i="22"/>
  <c r="S84" i="22"/>
  <c r="N84" i="22"/>
  <c r="I84" i="22"/>
  <c r="X85" i="22"/>
  <c r="S85" i="22"/>
  <c r="N85" i="22"/>
  <c r="I85" i="22"/>
  <c r="X86" i="22"/>
  <c r="S86" i="22"/>
  <c r="N86" i="22"/>
  <c r="I86" i="22"/>
  <c r="X87" i="22"/>
  <c r="S87" i="22"/>
  <c r="N87" i="22"/>
  <c r="I87" i="22"/>
  <c r="X88" i="22"/>
  <c r="S88" i="22"/>
  <c r="N88" i="22"/>
  <c r="I88" i="22"/>
  <c r="X89" i="22"/>
  <c r="S89" i="22"/>
  <c r="N89" i="22"/>
  <c r="I89" i="22"/>
  <c r="X90" i="22"/>
  <c r="S90" i="22"/>
  <c r="N90" i="22"/>
  <c r="I90" i="22"/>
  <c r="X91" i="22"/>
  <c r="S91" i="22"/>
  <c r="N91" i="22"/>
  <c r="I91" i="22"/>
  <c r="X92" i="22"/>
  <c r="S92" i="22"/>
  <c r="N92" i="22"/>
  <c r="I92" i="22"/>
  <c r="X93" i="22"/>
  <c r="S93" i="22"/>
  <c r="N93" i="22"/>
  <c r="I93" i="22"/>
  <c r="X94" i="22"/>
  <c r="S94" i="22"/>
  <c r="N94" i="22"/>
  <c r="I94" i="22"/>
  <c r="X95" i="22"/>
  <c r="S95" i="22"/>
  <c r="N95" i="22"/>
  <c r="I95" i="22"/>
  <c r="X96" i="22"/>
  <c r="S96" i="22"/>
  <c r="N96" i="22"/>
  <c r="I96" i="22"/>
  <c r="X97" i="22"/>
  <c r="S97" i="22"/>
  <c r="N97" i="22"/>
  <c r="I97" i="22"/>
  <c r="X98" i="22"/>
  <c r="S98" i="22"/>
  <c r="N98" i="22"/>
  <c r="I98" i="22"/>
  <c r="X99" i="22"/>
  <c r="S99" i="22"/>
  <c r="N99" i="22"/>
  <c r="I99" i="22"/>
  <c r="X100" i="22"/>
  <c r="S100" i="22"/>
  <c r="N100" i="22"/>
  <c r="I100" i="22"/>
  <c r="X101" i="22"/>
  <c r="S101" i="22"/>
  <c r="N101" i="22"/>
  <c r="I101" i="22"/>
  <c r="X102" i="22"/>
  <c r="S102" i="22"/>
  <c r="N102" i="22"/>
  <c r="I102" i="22"/>
  <c r="X103" i="22"/>
  <c r="S103" i="22"/>
  <c r="N103" i="22"/>
  <c r="I103" i="22"/>
  <c r="X104" i="22"/>
  <c r="S104" i="22"/>
  <c r="N104" i="22"/>
  <c r="I104" i="22"/>
  <c r="X105" i="22"/>
  <c r="S105" i="22"/>
  <c r="N105" i="22"/>
  <c r="I105" i="22"/>
  <c r="X106" i="22"/>
  <c r="S106" i="22"/>
  <c r="N106" i="22"/>
  <c r="I106" i="22"/>
  <c r="X107" i="22"/>
  <c r="S107" i="22"/>
  <c r="N107" i="22"/>
  <c r="I107" i="22"/>
  <c r="X108" i="22"/>
  <c r="S108" i="22"/>
  <c r="N108" i="22"/>
  <c r="I108" i="22"/>
  <c r="X109" i="22"/>
  <c r="S109" i="22"/>
  <c r="N109" i="22"/>
  <c r="I109" i="22"/>
  <c r="X110" i="22"/>
  <c r="S110" i="22"/>
  <c r="N110" i="22"/>
  <c r="I110" i="22"/>
  <c r="X111" i="22"/>
  <c r="S111" i="22"/>
  <c r="N111" i="22"/>
  <c r="I111" i="22"/>
  <c r="X112" i="22"/>
  <c r="S112" i="22"/>
  <c r="N112" i="22"/>
  <c r="I112" i="22"/>
  <c r="X113" i="22"/>
  <c r="S113" i="22"/>
  <c r="N113" i="22"/>
  <c r="I113" i="22"/>
  <c r="X114" i="22"/>
  <c r="S114" i="22"/>
  <c r="N114" i="22"/>
  <c r="I114" i="22"/>
  <c r="X115" i="22"/>
  <c r="S115" i="22"/>
  <c r="N115" i="22"/>
  <c r="I115" i="22"/>
  <c r="X116" i="22"/>
  <c r="S116" i="22"/>
  <c r="N116" i="22"/>
  <c r="I116" i="22"/>
  <c r="X117" i="22"/>
  <c r="S117" i="22"/>
  <c r="N117" i="22"/>
  <c r="I117" i="22"/>
  <c r="X118" i="22"/>
  <c r="S118" i="22"/>
  <c r="N118" i="22"/>
  <c r="I118" i="22"/>
  <c r="X119" i="22"/>
  <c r="S119" i="22"/>
  <c r="N119" i="22"/>
  <c r="I119" i="22"/>
  <c r="X120" i="22"/>
  <c r="S120" i="22"/>
  <c r="N120" i="22"/>
  <c r="I120" i="22"/>
  <c r="X121" i="22"/>
  <c r="Z121" i="22" s="1"/>
  <c r="S121" i="22"/>
  <c r="N121" i="22"/>
  <c r="I121" i="22"/>
  <c r="X122" i="22"/>
  <c r="Z122" i="22" s="1"/>
  <c r="S122" i="22"/>
  <c r="N122" i="22"/>
  <c r="I122" i="22"/>
  <c r="X123" i="22"/>
  <c r="S123" i="22"/>
  <c r="N123" i="22"/>
  <c r="Z123" i="22" s="1"/>
  <c r="I123" i="22"/>
  <c r="X124" i="22"/>
  <c r="S124" i="22"/>
  <c r="N124" i="22"/>
  <c r="I124" i="22"/>
  <c r="X125" i="22"/>
  <c r="S125" i="22"/>
  <c r="N125" i="22"/>
  <c r="I125" i="22"/>
  <c r="X46" i="217"/>
  <c r="S46" i="217"/>
  <c r="N46" i="217"/>
  <c r="I46" i="217"/>
  <c r="X47" i="217"/>
  <c r="S47" i="217"/>
  <c r="N47" i="217"/>
  <c r="I47" i="217"/>
  <c r="X48" i="217"/>
  <c r="S48" i="217"/>
  <c r="N48" i="217"/>
  <c r="I48" i="217"/>
  <c r="X49" i="217"/>
  <c r="N49" i="217"/>
  <c r="S49" i="217"/>
  <c r="I49" i="217"/>
  <c r="X50" i="217"/>
  <c r="S50" i="217"/>
  <c r="N50" i="217"/>
  <c r="I50" i="217"/>
  <c r="X51" i="217"/>
  <c r="S51" i="217"/>
  <c r="N51" i="217"/>
  <c r="I51" i="217"/>
  <c r="X52" i="217"/>
  <c r="S52" i="217"/>
  <c r="N52" i="217"/>
  <c r="I52" i="217"/>
  <c r="X53" i="217"/>
  <c r="S53" i="217"/>
  <c r="N53" i="217"/>
  <c r="I53" i="217"/>
  <c r="X54" i="217"/>
  <c r="S54" i="217"/>
  <c r="N54" i="217"/>
  <c r="I54" i="217"/>
  <c r="X55" i="217"/>
  <c r="S55" i="217"/>
  <c r="N55" i="217"/>
  <c r="I55" i="217"/>
  <c r="X56" i="217"/>
  <c r="S56" i="217"/>
  <c r="N56" i="217"/>
  <c r="I56" i="217"/>
  <c r="X57" i="217"/>
  <c r="S57" i="217"/>
  <c r="N57" i="217"/>
  <c r="I57" i="217"/>
  <c r="X58" i="217"/>
  <c r="S58" i="217"/>
  <c r="N58" i="217"/>
  <c r="I58" i="217"/>
  <c r="X59" i="217"/>
  <c r="S59" i="217"/>
  <c r="N59" i="217"/>
  <c r="I59" i="217"/>
  <c r="X60" i="217"/>
  <c r="S60" i="217"/>
  <c r="N60" i="217"/>
  <c r="I60" i="217"/>
  <c r="X61" i="217"/>
  <c r="S61" i="217"/>
  <c r="N61" i="217"/>
  <c r="I61" i="217"/>
  <c r="X62" i="217"/>
  <c r="S62" i="217"/>
  <c r="N62" i="217"/>
  <c r="I62" i="217"/>
  <c r="X63" i="217"/>
  <c r="S63" i="217"/>
  <c r="N63" i="217"/>
  <c r="I63" i="217"/>
  <c r="X64" i="217"/>
  <c r="S64" i="217"/>
  <c r="N64" i="217"/>
  <c r="I64" i="217"/>
  <c r="X65" i="217"/>
  <c r="S65" i="217"/>
  <c r="N65" i="217"/>
  <c r="I65" i="217"/>
  <c r="X66" i="217"/>
  <c r="S66" i="217"/>
  <c r="N66" i="217"/>
  <c r="I66" i="217"/>
  <c r="X67" i="217"/>
  <c r="S67" i="217"/>
  <c r="N67" i="217"/>
  <c r="I67" i="217"/>
  <c r="X68" i="217"/>
  <c r="Z68" i="217" s="1"/>
  <c r="S68" i="217"/>
  <c r="N68" i="217"/>
  <c r="I68" i="217"/>
  <c r="X69" i="217"/>
  <c r="S69" i="217"/>
  <c r="N69" i="217"/>
  <c r="I69" i="217"/>
  <c r="X70" i="217"/>
  <c r="Z70" i="217" s="1"/>
  <c r="S70" i="217"/>
  <c r="N70" i="217"/>
  <c r="I70" i="217"/>
  <c r="X71" i="217"/>
  <c r="S71" i="217"/>
  <c r="N71" i="217"/>
  <c r="I71" i="217"/>
  <c r="X72" i="217"/>
  <c r="S72" i="217"/>
  <c r="N72" i="217"/>
  <c r="I72" i="217"/>
  <c r="X73" i="217"/>
  <c r="S73" i="217"/>
  <c r="N73" i="217"/>
  <c r="I73" i="217"/>
  <c r="X74" i="217"/>
  <c r="S74" i="217"/>
  <c r="N74" i="217"/>
  <c r="I74" i="217"/>
  <c r="X75" i="217"/>
  <c r="S75" i="217"/>
  <c r="N75" i="217"/>
  <c r="I75" i="217"/>
  <c r="X76" i="217"/>
  <c r="S76" i="217"/>
  <c r="N76" i="217"/>
  <c r="I76" i="217"/>
  <c r="X77" i="217"/>
  <c r="S77" i="217"/>
  <c r="N77" i="217"/>
  <c r="I77" i="217"/>
  <c r="X78" i="217"/>
  <c r="Z78" i="217" s="1"/>
  <c r="S78" i="217"/>
  <c r="N78" i="217"/>
  <c r="I78" i="217"/>
  <c r="X79" i="217"/>
  <c r="S79" i="217"/>
  <c r="N79" i="217"/>
  <c r="I79" i="217"/>
  <c r="X80" i="217"/>
  <c r="S80" i="217"/>
  <c r="N80" i="217"/>
  <c r="I80" i="217"/>
  <c r="X81" i="217"/>
  <c r="S81" i="217"/>
  <c r="N81" i="217"/>
  <c r="I81" i="217"/>
  <c r="X82" i="217"/>
  <c r="S82" i="217"/>
  <c r="N82" i="217"/>
  <c r="I82" i="217"/>
  <c r="X83" i="217"/>
  <c r="S83" i="217"/>
  <c r="N83" i="217"/>
  <c r="I83" i="217"/>
  <c r="X84" i="217"/>
  <c r="Z84" i="217" s="1"/>
  <c r="S84" i="217"/>
  <c r="N84" i="217"/>
  <c r="I84" i="217"/>
  <c r="X85" i="217"/>
  <c r="S85" i="217"/>
  <c r="N85" i="217"/>
  <c r="I85" i="217"/>
  <c r="X86" i="217"/>
  <c r="S86" i="217"/>
  <c r="N86" i="217"/>
  <c r="I86" i="217"/>
  <c r="X87" i="217"/>
  <c r="S87" i="217"/>
  <c r="N87" i="217"/>
  <c r="I87" i="217"/>
  <c r="X88" i="217"/>
  <c r="S88" i="217"/>
  <c r="N88" i="217"/>
  <c r="I88" i="217"/>
  <c r="X89" i="217"/>
  <c r="S89" i="217"/>
  <c r="N89" i="217"/>
  <c r="I89" i="217"/>
  <c r="X90" i="217"/>
  <c r="S90" i="217"/>
  <c r="N90" i="217"/>
  <c r="I90" i="217"/>
  <c r="X91" i="217"/>
  <c r="S91" i="217"/>
  <c r="N91" i="217"/>
  <c r="I91" i="217"/>
  <c r="X92" i="217"/>
  <c r="S92" i="217"/>
  <c r="N92" i="217"/>
  <c r="I92" i="217"/>
  <c r="X93" i="217"/>
  <c r="S93" i="217"/>
  <c r="N93" i="217"/>
  <c r="I93" i="217"/>
  <c r="X94" i="217"/>
  <c r="S94" i="217"/>
  <c r="N94" i="217"/>
  <c r="I94" i="217"/>
  <c r="X95" i="217"/>
  <c r="S95" i="217"/>
  <c r="N95" i="217"/>
  <c r="I95" i="217"/>
  <c r="X96" i="217"/>
  <c r="S96" i="217"/>
  <c r="N96" i="217"/>
  <c r="I96" i="217"/>
  <c r="X97" i="217"/>
  <c r="S97" i="217"/>
  <c r="N97" i="217"/>
  <c r="I97" i="217"/>
  <c r="X98" i="217"/>
  <c r="S98" i="217"/>
  <c r="N98" i="217"/>
  <c r="I98" i="217"/>
  <c r="X99" i="217"/>
  <c r="S99" i="217"/>
  <c r="N99" i="217"/>
  <c r="I99" i="217"/>
  <c r="X100" i="217"/>
  <c r="S100" i="217"/>
  <c r="N100" i="217"/>
  <c r="I100" i="217"/>
  <c r="X101" i="217"/>
  <c r="S101" i="217"/>
  <c r="N101" i="217"/>
  <c r="I101" i="217"/>
  <c r="X102" i="217"/>
  <c r="S102" i="217"/>
  <c r="N102" i="217"/>
  <c r="I102" i="217"/>
  <c r="X103" i="217"/>
  <c r="S103" i="217"/>
  <c r="N103" i="217"/>
  <c r="I103" i="217"/>
  <c r="X104" i="217"/>
  <c r="S104" i="217"/>
  <c r="N104" i="217"/>
  <c r="I104" i="217"/>
  <c r="X105" i="217"/>
  <c r="S105" i="217"/>
  <c r="N105" i="217"/>
  <c r="I105" i="217"/>
  <c r="X106" i="217"/>
  <c r="S106" i="217"/>
  <c r="N106" i="217"/>
  <c r="I106" i="217"/>
  <c r="X107" i="217"/>
  <c r="S107" i="217"/>
  <c r="N107" i="217"/>
  <c r="I107" i="217"/>
  <c r="X108" i="217"/>
  <c r="S108" i="217"/>
  <c r="N108" i="217"/>
  <c r="I108" i="217"/>
  <c r="X109" i="217"/>
  <c r="S109" i="217"/>
  <c r="N109" i="217"/>
  <c r="I109" i="217"/>
  <c r="X110" i="217"/>
  <c r="S110" i="217"/>
  <c r="N110" i="217"/>
  <c r="I110" i="217"/>
  <c r="X111" i="217"/>
  <c r="S111" i="217"/>
  <c r="N111" i="217"/>
  <c r="I111" i="217"/>
  <c r="X112" i="217"/>
  <c r="S112" i="217"/>
  <c r="N112" i="217"/>
  <c r="I112" i="217"/>
  <c r="X113" i="217"/>
  <c r="S113" i="217"/>
  <c r="N113" i="217"/>
  <c r="I113" i="217"/>
  <c r="X114" i="217"/>
  <c r="S114" i="217"/>
  <c r="N114" i="217"/>
  <c r="I114" i="217"/>
  <c r="X115" i="217"/>
  <c r="S115" i="217"/>
  <c r="N115" i="217"/>
  <c r="I115" i="217"/>
  <c r="X116" i="217"/>
  <c r="S116" i="217"/>
  <c r="N116" i="217"/>
  <c r="I116" i="217"/>
  <c r="X117" i="217"/>
  <c r="S117" i="217"/>
  <c r="N117" i="217"/>
  <c r="I117" i="217"/>
  <c r="X118" i="217"/>
  <c r="S118" i="217"/>
  <c r="N118" i="217"/>
  <c r="I118" i="217"/>
  <c r="X119" i="217"/>
  <c r="S119" i="217"/>
  <c r="N119" i="217"/>
  <c r="I119" i="217"/>
  <c r="X120" i="217"/>
  <c r="S120" i="217"/>
  <c r="N120" i="217"/>
  <c r="I120" i="217"/>
  <c r="X121" i="217"/>
  <c r="S121" i="217"/>
  <c r="N121" i="217"/>
  <c r="I121" i="217"/>
  <c r="X122" i="217"/>
  <c r="S122" i="217"/>
  <c r="N122" i="217"/>
  <c r="I122" i="217"/>
  <c r="X123" i="217"/>
  <c r="S123" i="217"/>
  <c r="N123" i="217"/>
  <c r="I123" i="217"/>
  <c r="X124" i="217"/>
  <c r="S124" i="217"/>
  <c r="N124" i="217"/>
  <c r="I124" i="217"/>
  <c r="X126" i="217"/>
  <c r="S126" i="217"/>
  <c r="N126" i="217"/>
  <c r="I126" i="217"/>
  <c r="X46" i="26"/>
  <c r="Z46" i="26" s="1"/>
  <c r="S46" i="26"/>
  <c r="N46" i="26"/>
  <c r="I46" i="26"/>
  <c r="X47" i="26"/>
  <c r="S47" i="26"/>
  <c r="N47" i="26"/>
  <c r="I47" i="26"/>
  <c r="X48" i="26"/>
  <c r="S48" i="26"/>
  <c r="N48" i="26"/>
  <c r="I48" i="26"/>
  <c r="X49" i="26"/>
  <c r="S49" i="26"/>
  <c r="N49" i="26"/>
  <c r="I49" i="26"/>
  <c r="X50" i="26"/>
  <c r="S50" i="26"/>
  <c r="N50" i="26"/>
  <c r="I50" i="26"/>
  <c r="X51" i="26"/>
  <c r="S51" i="26"/>
  <c r="N51" i="26"/>
  <c r="I51" i="26"/>
  <c r="X52" i="26"/>
  <c r="S52" i="26"/>
  <c r="N52" i="26"/>
  <c r="I52" i="26"/>
  <c r="X53" i="26"/>
  <c r="S53" i="26"/>
  <c r="N53" i="26"/>
  <c r="I53" i="26"/>
  <c r="X54" i="26"/>
  <c r="Z54" i="26" s="1"/>
  <c r="S54" i="26"/>
  <c r="N54" i="26"/>
  <c r="I54" i="26"/>
  <c r="X55" i="26"/>
  <c r="S55" i="26"/>
  <c r="N55" i="26"/>
  <c r="I55" i="26"/>
  <c r="X56" i="26"/>
  <c r="Z56" i="26" s="1"/>
  <c r="S56" i="26"/>
  <c r="N56" i="26"/>
  <c r="I56" i="26"/>
  <c r="X57" i="26"/>
  <c r="S57" i="26"/>
  <c r="N57" i="26"/>
  <c r="I57" i="26"/>
  <c r="X58" i="26"/>
  <c r="S58" i="26"/>
  <c r="N58" i="26"/>
  <c r="I58" i="26"/>
  <c r="X59" i="26"/>
  <c r="S59" i="26"/>
  <c r="N59" i="26"/>
  <c r="I59" i="26"/>
  <c r="X60" i="26"/>
  <c r="S60" i="26"/>
  <c r="Z60" i="26" s="1"/>
  <c r="N60" i="26"/>
  <c r="I60" i="26"/>
  <c r="X61" i="26"/>
  <c r="S61" i="26"/>
  <c r="N61" i="26"/>
  <c r="I61" i="26"/>
  <c r="X62" i="26"/>
  <c r="S62" i="26"/>
  <c r="N62" i="26"/>
  <c r="I62" i="26"/>
  <c r="X63" i="26"/>
  <c r="S63" i="26"/>
  <c r="N63" i="26"/>
  <c r="I63" i="26"/>
  <c r="X64" i="26"/>
  <c r="S64" i="26"/>
  <c r="N64" i="26"/>
  <c r="I64" i="26"/>
  <c r="Z64" i="26"/>
  <c r="X65" i="26"/>
  <c r="S65" i="26"/>
  <c r="N65" i="26"/>
  <c r="I65" i="26"/>
  <c r="X66" i="26"/>
  <c r="Z66" i="26" s="1"/>
  <c r="S66" i="26"/>
  <c r="N66" i="26"/>
  <c r="I66" i="26"/>
  <c r="X67" i="26"/>
  <c r="Z67" i="26" s="1"/>
  <c r="S67" i="26"/>
  <c r="N67" i="26"/>
  <c r="I67" i="26"/>
  <c r="X68" i="26"/>
  <c r="S68" i="26"/>
  <c r="N68" i="26"/>
  <c r="I68" i="26"/>
  <c r="X69" i="26"/>
  <c r="Z69" i="26" s="1"/>
  <c r="S69" i="26"/>
  <c r="N69" i="26"/>
  <c r="I69" i="26"/>
  <c r="X70" i="26"/>
  <c r="S70" i="26"/>
  <c r="Z70" i="26" s="1"/>
  <c r="N70" i="26"/>
  <c r="I70" i="26"/>
  <c r="X71" i="26"/>
  <c r="S71" i="26"/>
  <c r="N71" i="26"/>
  <c r="I71" i="26"/>
  <c r="X72" i="26"/>
  <c r="S72" i="26"/>
  <c r="N72" i="26"/>
  <c r="I72" i="26"/>
  <c r="X73" i="26"/>
  <c r="S73" i="26"/>
  <c r="N73" i="26"/>
  <c r="I73" i="26"/>
  <c r="X74" i="26"/>
  <c r="S74" i="26"/>
  <c r="N74" i="26"/>
  <c r="I74" i="26"/>
  <c r="X75" i="26"/>
  <c r="S75" i="26"/>
  <c r="Z75" i="26" s="1"/>
  <c r="N75" i="26"/>
  <c r="I75" i="26"/>
  <c r="X76" i="26"/>
  <c r="S76" i="26"/>
  <c r="N76" i="26"/>
  <c r="I76" i="26"/>
  <c r="X77" i="26"/>
  <c r="S77" i="26"/>
  <c r="N77" i="26"/>
  <c r="I77" i="26"/>
  <c r="X78" i="26"/>
  <c r="S78" i="26"/>
  <c r="N78" i="26"/>
  <c r="I78" i="26"/>
  <c r="X79" i="26"/>
  <c r="S79" i="26"/>
  <c r="N79" i="26"/>
  <c r="I79" i="26"/>
  <c r="X80" i="26"/>
  <c r="S80" i="26"/>
  <c r="N80" i="26"/>
  <c r="Z80" i="26" s="1"/>
  <c r="I80" i="26"/>
  <c r="X81" i="26"/>
  <c r="S81" i="26"/>
  <c r="N81" i="26"/>
  <c r="I81" i="26"/>
  <c r="X82" i="26"/>
  <c r="S82" i="26"/>
  <c r="N82" i="26"/>
  <c r="I82" i="26"/>
  <c r="X83" i="26"/>
  <c r="S83" i="26"/>
  <c r="N83" i="26"/>
  <c r="I83" i="26"/>
  <c r="X84" i="26"/>
  <c r="S84" i="26"/>
  <c r="N84" i="26"/>
  <c r="I84" i="26"/>
  <c r="X85" i="26"/>
  <c r="S85" i="26"/>
  <c r="N85" i="26"/>
  <c r="I85" i="26"/>
  <c r="X86" i="26"/>
  <c r="S86" i="26"/>
  <c r="N86" i="26"/>
  <c r="I86" i="26"/>
  <c r="X87" i="26"/>
  <c r="S87" i="26"/>
  <c r="N87" i="26"/>
  <c r="I87" i="26"/>
  <c r="X88" i="26"/>
  <c r="S88" i="26"/>
  <c r="N88" i="26"/>
  <c r="I88" i="26"/>
  <c r="X89" i="26"/>
  <c r="S89" i="26"/>
  <c r="N89" i="26"/>
  <c r="I89" i="26"/>
  <c r="X90" i="26"/>
  <c r="S90" i="26"/>
  <c r="N90" i="26"/>
  <c r="I90" i="26"/>
  <c r="X91" i="26"/>
  <c r="S91" i="26"/>
  <c r="N91" i="26"/>
  <c r="I91" i="26"/>
  <c r="X92" i="26"/>
  <c r="S92" i="26"/>
  <c r="N92" i="26"/>
  <c r="I92" i="26"/>
  <c r="X93" i="26"/>
  <c r="Z93" i="26" s="1"/>
  <c r="S93" i="26"/>
  <c r="N93" i="26"/>
  <c r="I93" i="26"/>
  <c r="X94" i="26"/>
  <c r="Z94" i="26" s="1"/>
  <c r="S94" i="26"/>
  <c r="N94" i="26"/>
  <c r="I94" i="26"/>
  <c r="X95" i="26"/>
  <c r="S95" i="26"/>
  <c r="N95" i="26"/>
  <c r="I95" i="26"/>
  <c r="X96" i="26"/>
  <c r="S96" i="26"/>
  <c r="N96" i="26"/>
  <c r="I96" i="26"/>
  <c r="X97" i="26"/>
  <c r="S97" i="26"/>
  <c r="N97" i="26"/>
  <c r="I97" i="26"/>
  <c r="X98" i="26"/>
  <c r="S98" i="26"/>
  <c r="N98" i="26"/>
  <c r="I98" i="26"/>
  <c r="X99" i="26"/>
  <c r="S99" i="26"/>
  <c r="N99" i="26"/>
  <c r="I99" i="26"/>
  <c r="X100" i="26"/>
  <c r="S100" i="26"/>
  <c r="N100" i="26"/>
  <c r="I100" i="26"/>
  <c r="X101" i="26"/>
  <c r="S101" i="26"/>
  <c r="N101" i="26"/>
  <c r="Z101" i="26" s="1"/>
  <c r="I101" i="26"/>
  <c r="X102" i="26"/>
  <c r="S102" i="26"/>
  <c r="N102" i="26"/>
  <c r="I102" i="26"/>
  <c r="X103" i="26"/>
  <c r="S103" i="26"/>
  <c r="N103" i="26"/>
  <c r="I103" i="26"/>
  <c r="X104" i="26"/>
  <c r="Z104" i="26" s="1"/>
  <c r="S104" i="26"/>
  <c r="N104" i="26"/>
  <c r="I104" i="26"/>
  <c r="X105" i="26"/>
  <c r="S105" i="26"/>
  <c r="N105" i="26"/>
  <c r="I105" i="26"/>
  <c r="X106" i="26"/>
  <c r="S106" i="26"/>
  <c r="N106" i="26"/>
  <c r="I106" i="26"/>
  <c r="X107" i="26"/>
  <c r="S107" i="26"/>
  <c r="N107" i="26"/>
  <c r="I107" i="26"/>
  <c r="X108" i="26"/>
  <c r="S108" i="26"/>
  <c r="N108" i="26"/>
  <c r="I108" i="26"/>
  <c r="X109" i="26"/>
  <c r="S109" i="26"/>
  <c r="N109" i="26"/>
  <c r="I109" i="26"/>
  <c r="X110" i="26"/>
  <c r="S110" i="26"/>
  <c r="N110" i="26"/>
  <c r="I110" i="26"/>
  <c r="X111" i="26"/>
  <c r="S111" i="26"/>
  <c r="N111" i="26"/>
  <c r="I111" i="26"/>
  <c r="X112" i="26"/>
  <c r="S112" i="26"/>
  <c r="N112" i="26"/>
  <c r="I112" i="26"/>
  <c r="X113" i="26"/>
  <c r="S113" i="26"/>
  <c r="N113" i="26"/>
  <c r="I113" i="26"/>
  <c r="Z113" i="26" s="1"/>
  <c r="X114" i="26"/>
  <c r="S114" i="26"/>
  <c r="N114" i="26"/>
  <c r="I114" i="26"/>
  <c r="X115" i="26"/>
  <c r="S115" i="26"/>
  <c r="N115" i="26"/>
  <c r="I115" i="26"/>
  <c r="X116" i="26"/>
  <c r="S116" i="26"/>
  <c r="N116" i="26"/>
  <c r="I116" i="26"/>
  <c r="X117" i="26"/>
  <c r="S117" i="26"/>
  <c r="N117" i="26"/>
  <c r="I117" i="26"/>
  <c r="X118" i="26"/>
  <c r="S118" i="26"/>
  <c r="N118" i="26"/>
  <c r="I118" i="26"/>
  <c r="X119" i="26"/>
  <c r="S119" i="26"/>
  <c r="N119" i="26"/>
  <c r="I119" i="26"/>
  <c r="X120" i="26"/>
  <c r="S120" i="26"/>
  <c r="N120" i="26"/>
  <c r="I120" i="26"/>
  <c r="X121" i="26"/>
  <c r="S121" i="26"/>
  <c r="N121" i="26"/>
  <c r="I121" i="26"/>
  <c r="X122" i="26"/>
  <c r="S122" i="26"/>
  <c r="N122" i="26"/>
  <c r="I122" i="26"/>
  <c r="X123" i="26"/>
  <c r="S123" i="26"/>
  <c r="N123" i="26"/>
  <c r="I123" i="26"/>
  <c r="X124" i="26"/>
  <c r="S124" i="26"/>
  <c r="N124" i="26"/>
  <c r="I124" i="26"/>
  <c r="X126" i="26"/>
  <c r="S126" i="26"/>
  <c r="N126" i="26"/>
  <c r="I126" i="26"/>
  <c r="X46" i="27"/>
  <c r="S46" i="27"/>
  <c r="N46" i="27"/>
  <c r="I46" i="27"/>
  <c r="X47" i="27"/>
  <c r="S47" i="27"/>
  <c r="N47" i="27"/>
  <c r="I47" i="27"/>
  <c r="X48" i="27"/>
  <c r="S48" i="27"/>
  <c r="N48" i="27"/>
  <c r="I48" i="27"/>
  <c r="X49" i="27"/>
  <c r="S49" i="27"/>
  <c r="N49" i="27"/>
  <c r="I49" i="27"/>
  <c r="X50" i="27"/>
  <c r="S50" i="27"/>
  <c r="N50" i="27"/>
  <c r="I50" i="27"/>
  <c r="X51" i="27"/>
  <c r="S51" i="27"/>
  <c r="N51" i="27"/>
  <c r="I51" i="27"/>
  <c r="X52" i="27"/>
  <c r="S52" i="27"/>
  <c r="N52" i="27"/>
  <c r="I52" i="27"/>
  <c r="X53" i="27"/>
  <c r="S53" i="27"/>
  <c r="N53" i="27"/>
  <c r="I53" i="27"/>
  <c r="X54" i="27"/>
  <c r="S54" i="27"/>
  <c r="N54" i="27"/>
  <c r="I54" i="27"/>
  <c r="X55" i="27"/>
  <c r="S55" i="27"/>
  <c r="N55" i="27"/>
  <c r="I55" i="27"/>
  <c r="X56" i="27"/>
  <c r="S56" i="27"/>
  <c r="N56" i="27"/>
  <c r="I56" i="27"/>
  <c r="X57" i="27"/>
  <c r="S57" i="27"/>
  <c r="N57" i="27"/>
  <c r="I57" i="27"/>
  <c r="X58" i="27"/>
  <c r="S58" i="27"/>
  <c r="N58" i="27"/>
  <c r="I58" i="27"/>
  <c r="X59" i="27"/>
  <c r="S59" i="27"/>
  <c r="N59" i="27"/>
  <c r="I59" i="27"/>
  <c r="X60" i="27"/>
  <c r="S60" i="27"/>
  <c r="N60" i="27"/>
  <c r="I60" i="27"/>
  <c r="X61" i="27"/>
  <c r="S61" i="27"/>
  <c r="N61" i="27"/>
  <c r="I61" i="27"/>
  <c r="X62" i="27"/>
  <c r="S62" i="27"/>
  <c r="N62" i="27"/>
  <c r="I62" i="27"/>
  <c r="X63" i="27"/>
  <c r="S63" i="27"/>
  <c r="N63" i="27"/>
  <c r="I63" i="27"/>
  <c r="X64" i="27"/>
  <c r="S64" i="27"/>
  <c r="N64" i="27"/>
  <c r="I64" i="27"/>
  <c r="X65" i="27"/>
  <c r="S65" i="27"/>
  <c r="N65" i="27"/>
  <c r="I65" i="27"/>
  <c r="X66" i="27"/>
  <c r="S66" i="27"/>
  <c r="N66" i="27"/>
  <c r="I66" i="27"/>
  <c r="X67" i="27"/>
  <c r="S67" i="27"/>
  <c r="N67" i="27"/>
  <c r="I67" i="27"/>
  <c r="X68" i="27"/>
  <c r="S68" i="27"/>
  <c r="N68" i="27"/>
  <c r="I68" i="27"/>
  <c r="X69" i="27"/>
  <c r="S69" i="27"/>
  <c r="N69" i="27"/>
  <c r="I69" i="27"/>
  <c r="X70" i="27"/>
  <c r="S70" i="27"/>
  <c r="N70" i="27"/>
  <c r="I70" i="27"/>
  <c r="X71" i="27"/>
  <c r="S71" i="27"/>
  <c r="N71" i="27"/>
  <c r="I71" i="27"/>
  <c r="X72" i="27"/>
  <c r="S72" i="27"/>
  <c r="N72" i="27"/>
  <c r="I72" i="27"/>
  <c r="X73" i="27"/>
  <c r="S73" i="27"/>
  <c r="N73" i="27"/>
  <c r="I73" i="27"/>
  <c r="X74" i="27"/>
  <c r="S74" i="27"/>
  <c r="N74" i="27"/>
  <c r="I74" i="27"/>
  <c r="X75" i="27"/>
  <c r="S75" i="27"/>
  <c r="N75" i="27"/>
  <c r="I75" i="27"/>
  <c r="X76" i="27"/>
  <c r="S76" i="27"/>
  <c r="N76" i="27"/>
  <c r="I76" i="27"/>
  <c r="X77" i="27"/>
  <c r="S77" i="27"/>
  <c r="N77" i="27"/>
  <c r="I77" i="27"/>
  <c r="X78" i="27"/>
  <c r="S78" i="27"/>
  <c r="N78" i="27"/>
  <c r="I78" i="27"/>
  <c r="X79" i="27"/>
  <c r="S79" i="27"/>
  <c r="N79" i="27"/>
  <c r="I79" i="27"/>
  <c r="X80" i="27"/>
  <c r="S80" i="27"/>
  <c r="N80" i="27"/>
  <c r="I80" i="27"/>
  <c r="X81" i="27"/>
  <c r="S81" i="27"/>
  <c r="N81" i="27"/>
  <c r="I81" i="27"/>
  <c r="X82" i="27"/>
  <c r="S82" i="27"/>
  <c r="N82" i="27"/>
  <c r="I82" i="27"/>
  <c r="X83" i="27"/>
  <c r="S83" i="27"/>
  <c r="N83" i="27"/>
  <c r="I83" i="27"/>
  <c r="X84" i="27"/>
  <c r="S84" i="27"/>
  <c r="N84" i="27"/>
  <c r="I84" i="27"/>
  <c r="X85" i="27"/>
  <c r="S85" i="27"/>
  <c r="N85" i="27"/>
  <c r="I85" i="27"/>
  <c r="X86" i="27"/>
  <c r="S86" i="27"/>
  <c r="N86" i="27"/>
  <c r="I86" i="27"/>
  <c r="X87" i="27"/>
  <c r="S87" i="27"/>
  <c r="N87" i="27"/>
  <c r="I87" i="27"/>
  <c r="X88" i="27"/>
  <c r="S88" i="27"/>
  <c r="N88" i="27"/>
  <c r="I88" i="27"/>
  <c r="X89" i="27"/>
  <c r="S89" i="27"/>
  <c r="N89" i="27"/>
  <c r="I89" i="27"/>
  <c r="X90" i="27"/>
  <c r="S90" i="27"/>
  <c r="N90" i="27"/>
  <c r="I90" i="27"/>
  <c r="X91" i="27"/>
  <c r="S91" i="27"/>
  <c r="N91" i="27"/>
  <c r="I91" i="27"/>
  <c r="X92" i="27"/>
  <c r="S92" i="27"/>
  <c r="N92" i="27"/>
  <c r="I92" i="27"/>
  <c r="X93" i="27"/>
  <c r="S93" i="27"/>
  <c r="N93" i="27"/>
  <c r="I93" i="27"/>
  <c r="X94" i="27"/>
  <c r="S94" i="27"/>
  <c r="N94" i="27"/>
  <c r="I94" i="27"/>
  <c r="X95" i="27"/>
  <c r="S95" i="27"/>
  <c r="N95" i="27"/>
  <c r="I95" i="27"/>
  <c r="X96" i="27"/>
  <c r="S96" i="27"/>
  <c r="N96" i="27"/>
  <c r="I96" i="27"/>
  <c r="X97" i="27"/>
  <c r="S97" i="27"/>
  <c r="N97" i="27"/>
  <c r="I97" i="27"/>
  <c r="X98" i="27"/>
  <c r="S98" i="27"/>
  <c r="N98" i="27"/>
  <c r="I98" i="27"/>
  <c r="X99" i="27"/>
  <c r="S99" i="27"/>
  <c r="N99" i="27"/>
  <c r="I99" i="27"/>
  <c r="X100" i="27"/>
  <c r="S100" i="27"/>
  <c r="N100" i="27"/>
  <c r="I100" i="27"/>
  <c r="X101" i="27"/>
  <c r="S101" i="27"/>
  <c r="N101" i="27"/>
  <c r="I101" i="27"/>
  <c r="X102" i="27"/>
  <c r="S102" i="27"/>
  <c r="N102" i="27"/>
  <c r="I102" i="27"/>
  <c r="X103" i="27"/>
  <c r="S103" i="27"/>
  <c r="N103" i="27"/>
  <c r="I103" i="27"/>
  <c r="X104" i="27"/>
  <c r="S104" i="27"/>
  <c r="N104" i="27"/>
  <c r="I104" i="27"/>
  <c r="X105" i="27"/>
  <c r="S105" i="27"/>
  <c r="N105" i="27"/>
  <c r="I105" i="27"/>
  <c r="X106" i="27"/>
  <c r="S106" i="27"/>
  <c r="N106" i="27"/>
  <c r="I106" i="27"/>
  <c r="X107" i="27"/>
  <c r="S107" i="27"/>
  <c r="N107" i="27"/>
  <c r="I107" i="27"/>
  <c r="X108" i="27"/>
  <c r="S108" i="27"/>
  <c r="N108" i="27"/>
  <c r="I108" i="27"/>
  <c r="X109" i="27"/>
  <c r="S109" i="27"/>
  <c r="N109" i="27"/>
  <c r="I109" i="27"/>
  <c r="X110" i="27"/>
  <c r="S110" i="27"/>
  <c r="N110" i="27"/>
  <c r="I110" i="27"/>
  <c r="X111" i="27"/>
  <c r="S111" i="27"/>
  <c r="N111" i="27"/>
  <c r="I111" i="27"/>
  <c r="X112" i="27"/>
  <c r="S112" i="27"/>
  <c r="N112" i="27"/>
  <c r="I112" i="27"/>
  <c r="X113" i="27"/>
  <c r="S113" i="27"/>
  <c r="N113" i="27"/>
  <c r="I113" i="27"/>
  <c r="X114" i="27"/>
  <c r="S114" i="27"/>
  <c r="N114" i="27"/>
  <c r="I114" i="27"/>
  <c r="X115" i="27"/>
  <c r="S115" i="27"/>
  <c r="N115" i="27"/>
  <c r="I115" i="27"/>
  <c r="X116" i="27"/>
  <c r="S116" i="27"/>
  <c r="N116" i="27"/>
  <c r="I116" i="27"/>
  <c r="X117" i="27"/>
  <c r="S117" i="27"/>
  <c r="N117" i="27"/>
  <c r="I117" i="27"/>
  <c r="X118" i="27"/>
  <c r="S118" i="27"/>
  <c r="N118" i="27"/>
  <c r="I118" i="27"/>
  <c r="X119" i="27"/>
  <c r="S119" i="27"/>
  <c r="N119" i="27"/>
  <c r="I119" i="27"/>
  <c r="X120" i="27"/>
  <c r="S120" i="27"/>
  <c r="N120" i="27"/>
  <c r="I120" i="27"/>
  <c r="X121" i="27"/>
  <c r="S121" i="27"/>
  <c r="N121" i="27"/>
  <c r="I121" i="27"/>
  <c r="X122" i="27"/>
  <c r="S122" i="27"/>
  <c r="N122" i="27"/>
  <c r="I122" i="27"/>
  <c r="X123" i="27"/>
  <c r="S123" i="27"/>
  <c r="N123" i="27"/>
  <c r="I123" i="27"/>
  <c r="X124" i="27"/>
  <c r="S124" i="27"/>
  <c r="N124" i="27"/>
  <c r="I124" i="27"/>
  <c r="X126" i="27"/>
  <c r="S126" i="27"/>
  <c r="N126" i="27"/>
  <c r="I126" i="27"/>
  <c r="X46" i="28"/>
  <c r="S46" i="28"/>
  <c r="I46" i="28"/>
  <c r="X47" i="28"/>
  <c r="S47" i="28"/>
  <c r="I47" i="28"/>
  <c r="X48" i="28"/>
  <c r="S48" i="28"/>
  <c r="N48" i="28"/>
  <c r="I48" i="28"/>
  <c r="X49" i="28"/>
  <c r="S49" i="28"/>
  <c r="N49" i="28"/>
  <c r="I49" i="28"/>
  <c r="X50" i="28"/>
  <c r="S50" i="28"/>
  <c r="N50" i="28"/>
  <c r="I50" i="28"/>
  <c r="X51" i="28"/>
  <c r="S51" i="28"/>
  <c r="N51" i="28"/>
  <c r="I51" i="28"/>
  <c r="X52" i="28"/>
  <c r="S52" i="28"/>
  <c r="N52" i="28"/>
  <c r="I52" i="28"/>
  <c r="X53" i="28"/>
  <c r="S53" i="28"/>
  <c r="N53" i="28"/>
  <c r="I53" i="28"/>
  <c r="X54" i="28"/>
  <c r="S54" i="28"/>
  <c r="Z54" i="28" s="1"/>
  <c r="N54" i="28"/>
  <c r="I54" i="28"/>
  <c r="X55" i="28"/>
  <c r="S55" i="28"/>
  <c r="N55" i="28"/>
  <c r="I55" i="28"/>
  <c r="X56" i="28"/>
  <c r="S56" i="28"/>
  <c r="N56" i="28"/>
  <c r="I56" i="28"/>
  <c r="X57" i="28"/>
  <c r="S57" i="28"/>
  <c r="N57" i="28"/>
  <c r="I57" i="28"/>
  <c r="X58" i="28"/>
  <c r="S58" i="28"/>
  <c r="N58" i="28"/>
  <c r="I58" i="28"/>
  <c r="X59" i="28"/>
  <c r="S59" i="28"/>
  <c r="N59" i="28"/>
  <c r="I59" i="28"/>
  <c r="X60" i="28"/>
  <c r="S60" i="28"/>
  <c r="N60" i="28"/>
  <c r="I60" i="28"/>
  <c r="X61" i="28"/>
  <c r="S61" i="28"/>
  <c r="N61" i="28"/>
  <c r="I61" i="28"/>
  <c r="X62" i="28"/>
  <c r="S62" i="28"/>
  <c r="N62" i="28"/>
  <c r="I62" i="28"/>
  <c r="X63" i="28"/>
  <c r="S63" i="28"/>
  <c r="N63" i="28"/>
  <c r="I63" i="28"/>
  <c r="X64" i="28"/>
  <c r="S64" i="28"/>
  <c r="N64" i="28"/>
  <c r="I64" i="28"/>
  <c r="X65" i="28"/>
  <c r="S65" i="28"/>
  <c r="N65" i="28"/>
  <c r="I65" i="28"/>
  <c r="X66" i="28"/>
  <c r="S66" i="28"/>
  <c r="N66" i="28"/>
  <c r="I66" i="28"/>
  <c r="X67" i="28"/>
  <c r="S67" i="28"/>
  <c r="N67" i="28"/>
  <c r="I67" i="28"/>
  <c r="X68" i="28"/>
  <c r="S68" i="28"/>
  <c r="N68" i="28"/>
  <c r="I68" i="28"/>
  <c r="X69" i="28"/>
  <c r="S69" i="28"/>
  <c r="N69" i="28"/>
  <c r="I69" i="28"/>
  <c r="X70" i="28"/>
  <c r="S70" i="28"/>
  <c r="N70" i="28"/>
  <c r="I70" i="28"/>
  <c r="X71" i="28"/>
  <c r="S71" i="28"/>
  <c r="N71" i="28"/>
  <c r="I71" i="28"/>
  <c r="X72" i="28"/>
  <c r="S72" i="28"/>
  <c r="Z72" i="28" s="1"/>
  <c r="N72" i="28"/>
  <c r="I72" i="28"/>
  <c r="X73" i="28"/>
  <c r="S73" i="28"/>
  <c r="N73" i="28"/>
  <c r="I73" i="28"/>
  <c r="X74" i="28"/>
  <c r="S74" i="28"/>
  <c r="N74" i="28"/>
  <c r="I74" i="28"/>
  <c r="X75" i="28"/>
  <c r="S75" i="28"/>
  <c r="N75" i="28"/>
  <c r="Z75" i="28" s="1"/>
  <c r="I75" i="28"/>
  <c r="X76" i="28"/>
  <c r="Z76" i="28" s="1"/>
  <c r="S76" i="28"/>
  <c r="N76" i="28"/>
  <c r="I76" i="28"/>
  <c r="X77" i="28"/>
  <c r="Z77" i="28" s="1"/>
  <c r="S77" i="28"/>
  <c r="N77" i="28"/>
  <c r="I77" i="28"/>
  <c r="X78" i="28"/>
  <c r="S78" i="28"/>
  <c r="N78" i="28"/>
  <c r="I78" i="28"/>
  <c r="X79" i="28"/>
  <c r="S79" i="28"/>
  <c r="N79" i="28"/>
  <c r="I79" i="28"/>
  <c r="X80" i="28"/>
  <c r="S80" i="28"/>
  <c r="N80" i="28"/>
  <c r="I80" i="28"/>
  <c r="X81" i="28"/>
  <c r="S81" i="28"/>
  <c r="N81" i="28"/>
  <c r="I81" i="28"/>
  <c r="X82" i="28"/>
  <c r="S82" i="28"/>
  <c r="N82" i="28"/>
  <c r="I82" i="28"/>
  <c r="X83" i="28"/>
  <c r="Z83" i="28" s="1"/>
  <c r="S83" i="28"/>
  <c r="N83" i="28"/>
  <c r="I83" i="28"/>
  <c r="X84" i="28"/>
  <c r="S84" i="28"/>
  <c r="N84" i="28"/>
  <c r="I84" i="28"/>
  <c r="Z84" i="28" s="1"/>
  <c r="X85" i="28"/>
  <c r="S85" i="28"/>
  <c r="Z85" i="28" s="1"/>
  <c r="N85" i="28"/>
  <c r="I85" i="28"/>
  <c r="X86" i="28"/>
  <c r="S86" i="28"/>
  <c r="N86" i="28"/>
  <c r="I86" i="28"/>
  <c r="X87" i="28"/>
  <c r="Z87" i="28" s="1"/>
  <c r="S87" i="28"/>
  <c r="N87" i="28"/>
  <c r="I87" i="28"/>
  <c r="X88" i="28"/>
  <c r="S88" i="28"/>
  <c r="N88" i="28"/>
  <c r="I88" i="28"/>
  <c r="X89" i="28"/>
  <c r="S89" i="28"/>
  <c r="N89" i="28"/>
  <c r="I89" i="28"/>
  <c r="X90" i="28"/>
  <c r="S90" i="28"/>
  <c r="N90" i="28"/>
  <c r="I90" i="28"/>
  <c r="X91" i="28"/>
  <c r="S91" i="28"/>
  <c r="N91" i="28"/>
  <c r="I91" i="28"/>
  <c r="X92" i="28"/>
  <c r="S92" i="28"/>
  <c r="N92" i="28"/>
  <c r="I92" i="28"/>
  <c r="X93" i="28"/>
  <c r="S93" i="28"/>
  <c r="N93" i="28"/>
  <c r="I93" i="28"/>
  <c r="X94" i="28"/>
  <c r="S94" i="28"/>
  <c r="N94" i="28"/>
  <c r="I94" i="28"/>
  <c r="Z94" i="28" s="1"/>
  <c r="X95" i="28"/>
  <c r="S95" i="28"/>
  <c r="N95" i="28"/>
  <c r="I95" i="28"/>
  <c r="X96" i="28"/>
  <c r="S96" i="28"/>
  <c r="N96" i="28"/>
  <c r="I96" i="28"/>
  <c r="X97" i="28"/>
  <c r="S97" i="28"/>
  <c r="N97" i="28"/>
  <c r="I97" i="28"/>
  <c r="X98" i="28"/>
  <c r="S98" i="28"/>
  <c r="N98" i="28"/>
  <c r="I98" i="28"/>
  <c r="X99" i="28"/>
  <c r="S99" i="28"/>
  <c r="N99" i="28"/>
  <c r="I99" i="28"/>
  <c r="X100" i="28"/>
  <c r="S100" i="28"/>
  <c r="N100" i="28"/>
  <c r="I100" i="28"/>
  <c r="X101" i="28"/>
  <c r="S101" i="28"/>
  <c r="N101" i="28"/>
  <c r="I101" i="28"/>
  <c r="X102" i="28"/>
  <c r="S102" i="28"/>
  <c r="N102" i="28"/>
  <c r="I102" i="28"/>
  <c r="X103" i="28"/>
  <c r="S103" i="28"/>
  <c r="N103" i="28"/>
  <c r="I103" i="28"/>
  <c r="X104" i="28"/>
  <c r="Z104" i="28" s="1"/>
  <c r="S104" i="28"/>
  <c r="N104" i="28"/>
  <c r="I104" i="28"/>
  <c r="X105" i="28"/>
  <c r="S105" i="28"/>
  <c r="N105" i="28"/>
  <c r="I105" i="28"/>
  <c r="X106" i="28"/>
  <c r="S106" i="28"/>
  <c r="N106" i="28"/>
  <c r="I106" i="28"/>
  <c r="X107" i="28"/>
  <c r="S107" i="28"/>
  <c r="N107" i="28"/>
  <c r="I107" i="28"/>
  <c r="X108" i="28"/>
  <c r="S108" i="28"/>
  <c r="N108" i="28"/>
  <c r="I108" i="28"/>
  <c r="X109" i="28"/>
  <c r="S109" i="28"/>
  <c r="Z109" i="28" s="1"/>
  <c r="N109" i="28"/>
  <c r="I109" i="28"/>
  <c r="X110" i="28"/>
  <c r="Z110" i="28" s="1"/>
  <c r="S110" i="28"/>
  <c r="N110" i="28"/>
  <c r="I110" i="28"/>
  <c r="X111" i="28"/>
  <c r="S111" i="28"/>
  <c r="N111" i="28"/>
  <c r="I111" i="28"/>
  <c r="X112" i="28"/>
  <c r="S112" i="28"/>
  <c r="N112" i="28"/>
  <c r="I112" i="28"/>
  <c r="X113" i="28"/>
  <c r="S113" i="28"/>
  <c r="N113" i="28"/>
  <c r="I113" i="28"/>
  <c r="X114" i="28"/>
  <c r="S114" i="28"/>
  <c r="N114" i="28"/>
  <c r="I114" i="28"/>
  <c r="X115" i="28"/>
  <c r="S115" i="28"/>
  <c r="N115" i="28"/>
  <c r="I115" i="28"/>
  <c r="X116" i="28"/>
  <c r="S116" i="28"/>
  <c r="N116" i="28"/>
  <c r="I116" i="28"/>
  <c r="X117" i="28"/>
  <c r="S117" i="28"/>
  <c r="N117" i="28"/>
  <c r="I117" i="28"/>
  <c r="X118" i="28"/>
  <c r="S118" i="28"/>
  <c r="N118" i="28"/>
  <c r="I118" i="28"/>
  <c r="X119" i="28"/>
  <c r="S119" i="28"/>
  <c r="N119" i="28"/>
  <c r="I119" i="28"/>
  <c r="X120" i="28"/>
  <c r="S120" i="28"/>
  <c r="N120" i="28"/>
  <c r="I120" i="28"/>
  <c r="X121" i="28"/>
  <c r="S121" i="28"/>
  <c r="N121" i="28"/>
  <c r="I121" i="28"/>
  <c r="X122" i="28"/>
  <c r="S122" i="28"/>
  <c r="N122" i="28"/>
  <c r="I122" i="28"/>
  <c r="X123" i="28"/>
  <c r="S123" i="28"/>
  <c r="N123" i="28"/>
  <c r="I123" i="28"/>
  <c r="X124" i="28"/>
  <c r="S124" i="28"/>
  <c r="N124" i="28"/>
  <c r="I124" i="28"/>
  <c r="X126" i="28"/>
  <c r="Z126" i="28" s="1"/>
  <c r="S126" i="28"/>
  <c r="N126" i="28"/>
  <c r="I126" i="28"/>
  <c r="X46" i="31"/>
  <c r="Z46" i="31" s="1"/>
  <c r="S46" i="31"/>
  <c r="N46" i="31"/>
  <c r="I46" i="31"/>
  <c r="X47" i="31"/>
  <c r="S47" i="31"/>
  <c r="N47" i="31"/>
  <c r="I47" i="31"/>
  <c r="X48" i="31"/>
  <c r="S48" i="31"/>
  <c r="N48" i="31"/>
  <c r="I48" i="31"/>
  <c r="X49" i="31"/>
  <c r="S49" i="31"/>
  <c r="N49" i="31"/>
  <c r="I49" i="31"/>
  <c r="X50" i="31"/>
  <c r="Z50" i="31" s="1"/>
  <c r="S50" i="31"/>
  <c r="N50" i="31"/>
  <c r="I50" i="31"/>
  <c r="X51" i="31"/>
  <c r="S51" i="31"/>
  <c r="N51" i="31"/>
  <c r="I51" i="31"/>
  <c r="X52" i="31"/>
  <c r="S52" i="31"/>
  <c r="N52" i="31"/>
  <c r="I52" i="31"/>
  <c r="X53" i="31"/>
  <c r="S53" i="31"/>
  <c r="N53" i="31"/>
  <c r="I53" i="31"/>
  <c r="X54" i="31"/>
  <c r="Z54" i="31" s="1"/>
  <c r="S54" i="31"/>
  <c r="N54" i="31"/>
  <c r="I54" i="31"/>
  <c r="X55" i="31"/>
  <c r="S55" i="31"/>
  <c r="N55" i="31"/>
  <c r="I55" i="31"/>
  <c r="X56" i="31"/>
  <c r="Z56" i="31" s="1"/>
  <c r="S56" i="31"/>
  <c r="N56" i="31"/>
  <c r="I56" i="31"/>
  <c r="X57" i="31"/>
  <c r="S57" i="31"/>
  <c r="N57" i="31"/>
  <c r="I57" i="31"/>
  <c r="X58" i="31"/>
  <c r="S58" i="31"/>
  <c r="N58" i="31"/>
  <c r="I58" i="31"/>
  <c r="X59" i="31"/>
  <c r="S59" i="31"/>
  <c r="N59" i="31"/>
  <c r="I59" i="31"/>
  <c r="Z59" i="31" s="1"/>
  <c r="X60" i="31"/>
  <c r="S60" i="31"/>
  <c r="N60" i="31"/>
  <c r="I60" i="31"/>
  <c r="X61" i="31"/>
  <c r="S61" i="31"/>
  <c r="N61" i="31"/>
  <c r="I61" i="31"/>
  <c r="Z61" i="31" s="1"/>
  <c r="X62" i="31"/>
  <c r="S62" i="31"/>
  <c r="N62" i="31"/>
  <c r="I62" i="31"/>
  <c r="X63" i="31"/>
  <c r="S63" i="31"/>
  <c r="N63" i="31"/>
  <c r="I63" i="31"/>
  <c r="X64" i="31"/>
  <c r="S64" i="31"/>
  <c r="N64" i="31"/>
  <c r="I64" i="31"/>
  <c r="X65" i="31"/>
  <c r="S65" i="31"/>
  <c r="N65" i="31"/>
  <c r="I65" i="31"/>
  <c r="X66" i="31"/>
  <c r="S66" i="31"/>
  <c r="N66" i="31"/>
  <c r="I66" i="31"/>
  <c r="X67" i="31"/>
  <c r="S67" i="31"/>
  <c r="N67" i="31"/>
  <c r="I67" i="31"/>
  <c r="X68" i="31"/>
  <c r="S68" i="31"/>
  <c r="N68" i="31"/>
  <c r="I68" i="31"/>
  <c r="X69" i="31"/>
  <c r="S69" i="31"/>
  <c r="N69" i="31"/>
  <c r="I69" i="31"/>
  <c r="X70" i="31"/>
  <c r="S70" i="31"/>
  <c r="N70" i="31"/>
  <c r="I70" i="31"/>
  <c r="X71" i="31"/>
  <c r="I71" i="31"/>
  <c r="N71" i="31"/>
  <c r="S71" i="31"/>
  <c r="X72" i="31"/>
  <c r="S72" i="31"/>
  <c r="N72" i="31"/>
  <c r="I72" i="31"/>
  <c r="X73" i="31"/>
  <c r="S73" i="31"/>
  <c r="N73" i="31"/>
  <c r="I73" i="31"/>
  <c r="X74" i="31"/>
  <c r="S74" i="31"/>
  <c r="N74" i="31"/>
  <c r="I74" i="31"/>
  <c r="X75" i="31"/>
  <c r="S75" i="31"/>
  <c r="N75" i="31"/>
  <c r="I75" i="31"/>
  <c r="X76" i="31"/>
  <c r="S76" i="31"/>
  <c r="N76" i="31"/>
  <c r="Z76" i="31" s="1"/>
  <c r="I76" i="31"/>
  <c r="X77" i="31"/>
  <c r="S77" i="31"/>
  <c r="N77" i="31"/>
  <c r="I77" i="31"/>
  <c r="X78" i="31"/>
  <c r="S78" i="31"/>
  <c r="N78" i="31"/>
  <c r="I78" i="31"/>
  <c r="X79" i="31"/>
  <c r="S79" i="31"/>
  <c r="N79" i="31"/>
  <c r="I79" i="31"/>
  <c r="X80" i="31"/>
  <c r="S80" i="31"/>
  <c r="N80" i="31"/>
  <c r="I80" i="31"/>
  <c r="X81" i="31"/>
  <c r="S81" i="31"/>
  <c r="N81" i="31"/>
  <c r="I81" i="31"/>
  <c r="X82" i="31"/>
  <c r="S82" i="31"/>
  <c r="N82" i="31"/>
  <c r="I82" i="31"/>
  <c r="X83" i="31"/>
  <c r="S83" i="31"/>
  <c r="N83" i="31"/>
  <c r="I83" i="31"/>
  <c r="X84" i="31"/>
  <c r="S84" i="31"/>
  <c r="N84" i="31"/>
  <c r="I84" i="31"/>
  <c r="X85" i="31"/>
  <c r="S85" i="31"/>
  <c r="N85" i="31"/>
  <c r="I85" i="31"/>
  <c r="X86" i="31"/>
  <c r="S86" i="31"/>
  <c r="N86" i="31"/>
  <c r="I86" i="31"/>
  <c r="X87" i="31"/>
  <c r="S87" i="31"/>
  <c r="N87" i="31"/>
  <c r="I87" i="31"/>
  <c r="X88" i="31"/>
  <c r="Z88" i="31" s="1"/>
  <c r="S88" i="31"/>
  <c r="N88" i="31"/>
  <c r="I88" i="31"/>
  <c r="X89" i="31"/>
  <c r="S89" i="31"/>
  <c r="N89" i="31"/>
  <c r="I89" i="31"/>
  <c r="X90" i="31"/>
  <c r="S90" i="31"/>
  <c r="N90" i="31"/>
  <c r="I90" i="31"/>
  <c r="X91" i="31"/>
  <c r="S91" i="31"/>
  <c r="N91" i="31"/>
  <c r="I91" i="31"/>
  <c r="X92" i="31"/>
  <c r="S92" i="31"/>
  <c r="N92" i="31"/>
  <c r="I92" i="31"/>
  <c r="Z92" i="31" s="1"/>
  <c r="X93" i="31"/>
  <c r="S93" i="31"/>
  <c r="N93" i="31"/>
  <c r="I93" i="31"/>
  <c r="X94" i="31"/>
  <c r="S94" i="31"/>
  <c r="N94" i="31"/>
  <c r="I94" i="31"/>
  <c r="X95" i="31"/>
  <c r="S95" i="31"/>
  <c r="N95" i="31"/>
  <c r="I95" i="31"/>
  <c r="X96" i="31"/>
  <c r="S96" i="31"/>
  <c r="N96" i="31"/>
  <c r="I96" i="31"/>
  <c r="X97" i="31"/>
  <c r="S97" i="31"/>
  <c r="N97" i="31"/>
  <c r="I97" i="31"/>
  <c r="X98" i="31"/>
  <c r="S98" i="31"/>
  <c r="N98" i="31"/>
  <c r="I98" i="31"/>
  <c r="X99" i="31"/>
  <c r="S99" i="31"/>
  <c r="Z99" i="31" s="1"/>
  <c r="N99" i="31"/>
  <c r="I99" i="31"/>
  <c r="X100" i="31"/>
  <c r="S100" i="31"/>
  <c r="N100" i="31"/>
  <c r="I100" i="31"/>
  <c r="X101" i="31"/>
  <c r="Z101" i="31" s="1"/>
  <c r="S101" i="31"/>
  <c r="N101" i="31"/>
  <c r="I101" i="31"/>
  <c r="X102" i="31"/>
  <c r="S102" i="31"/>
  <c r="N102" i="31"/>
  <c r="I102" i="31"/>
  <c r="X103" i="31"/>
  <c r="S103" i="31"/>
  <c r="N103" i="31"/>
  <c r="I103" i="31"/>
  <c r="X104" i="31"/>
  <c r="S104" i="31"/>
  <c r="N104" i="31"/>
  <c r="I104" i="31"/>
  <c r="X105" i="31"/>
  <c r="S105" i="31"/>
  <c r="N105" i="31"/>
  <c r="I105" i="31"/>
  <c r="X106" i="31"/>
  <c r="S106" i="31"/>
  <c r="N106" i="31"/>
  <c r="I106" i="31"/>
  <c r="X107" i="31"/>
  <c r="S107" i="31"/>
  <c r="N107" i="31"/>
  <c r="I107" i="31"/>
  <c r="X108" i="31"/>
  <c r="S108" i="31"/>
  <c r="N108" i="31"/>
  <c r="I108" i="31"/>
  <c r="X109" i="31"/>
  <c r="S109" i="31"/>
  <c r="N109" i="31"/>
  <c r="I109" i="31"/>
  <c r="X110" i="31"/>
  <c r="S110" i="31"/>
  <c r="N110" i="31"/>
  <c r="I110" i="31"/>
  <c r="X111" i="31"/>
  <c r="S111" i="31"/>
  <c r="N111" i="31"/>
  <c r="I111" i="31"/>
  <c r="X112" i="31"/>
  <c r="S112" i="31"/>
  <c r="N112" i="31"/>
  <c r="I112" i="31"/>
  <c r="Z112" i="31"/>
  <c r="X113" i="31"/>
  <c r="S113" i="31"/>
  <c r="N113" i="31"/>
  <c r="I113" i="31"/>
  <c r="X114" i="31"/>
  <c r="Z114" i="31" s="1"/>
  <c r="S114" i="31"/>
  <c r="N114" i="31"/>
  <c r="I114" i="31"/>
  <c r="X115" i="31"/>
  <c r="S115" i="31"/>
  <c r="N115" i="31"/>
  <c r="I115" i="31"/>
  <c r="X116" i="31"/>
  <c r="S116" i="31"/>
  <c r="N116" i="31"/>
  <c r="I116" i="31"/>
  <c r="X117" i="31"/>
  <c r="S117" i="31"/>
  <c r="N117" i="31"/>
  <c r="I117" i="31"/>
  <c r="X118" i="31"/>
  <c r="S118" i="31"/>
  <c r="N118" i="31"/>
  <c r="I118" i="31"/>
  <c r="X119" i="31"/>
  <c r="S119" i="31"/>
  <c r="N119" i="31"/>
  <c r="I119" i="31"/>
  <c r="X120" i="31"/>
  <c r="S120" i="31"/>
  <c r="N120" i="31"/>
  <c r="I120" i="31"/>
  <c r="X121" i="31"/>
  <c r="S121" i="31"/>
  <c r="N121" i="31"/>
  <c r="I121" i="31"/>
  <c r="X122" i="31"/>
  <c r="S122" i="31"/>
  <c r="N122" i="31"/>
  <c r="I122" i="31"/>
  <c r="X123" i="31"/>
  <c r="S123" i="31"/>
  <c r="Z123" i="31" s="1"/>
  <c r="N123" i="31"/>
  <c r="I123" i="31"/>
  <c r="X124" i="31"/>
  <c r="S124" i="31"/>
  <c r="N124" i="31"/>
  <c r="I124" i="31"/>
  <c r="X125" i="31"/>
  <c r="S125" i="31"/>
  <c r="N125" i="31"/>
  <c r="I125" i="31"/>
  <c r="X126" i="31"/>
  <c r="S126" i="31"/>
  <c r="N126" i="31"/>
  <c r="I126" i="31"/>
  <c r="X46" i="139"/>
  <c r="S46" i="139"/>
  <c r="N46" i="139"/>
  <c r="I46" i="139"/>
  <c r="X47" i="139"/>
  <c r="S47" i="139"/>
  <c r="N47" i="139"/>
  <c r="I47" i="139"/>
  <c r="X48" i="139"/>
  <c r="S48" i="139"/>
  <c r="N48" i="139"/>
  <c r="I48" i="139"/>
  <c r="X49" i="139"/>
  <c r="S49" i="139"/>
  <c r="N49" i="139"/>
  <c r="I49" i="139"/>
  <c r="X50" i="139"/>
  <c r="S50" i="139"/>
  <c r="N50" i="139"/>
  <c r="I50" i="139"/>
  <c r="X51" i="139"/>
  <c r="S51" i="139"/>
  <c r="N51" i="139"/>
  <c r="I51" i="139"/>
  <c r="X52" i="139"/>
  <c r="S52" i="139"/>
  <c r="N52" i="139"/>
  <c r="I52" i="139"/>
  <c r="X53" i="139"/>
  <c r="S53" i="139"/>
  <c r="N53" i="139"/>
  <c r="I53" i="139"/>
  <c r="X54" i="139"/>
  <c r="S54" i="139"/>
  <c r="N54" i="139"/>
  <c r="I54" i="139"/>
  <c r="X55" i="139"/>
  <c r="S55" i="139"/>
  <c r="N55" i="139"/>
  <c r="I55" i="139"/>
  <c r="X56" i="139"/>
  <c r="S56" i="139"/>
  <c r="N56" i="139"/>
  <c r="I56" i="139"/>
  <c r="X57" i="139"/>
  <c r="S57" i="139"/>
  <c r="N57" i="139"/>
  <c r="I57" i="139"/>
  <c r="X58" i="139"/>
  <c r="S58" i="139"/>
  <c r="N58" i="139"/>
  <c r="I58" i="139"/>
  <c r="X59" i="139"/>
  <c r="S59" i="139"/>
  <c r="N59" i="139"/>
  <c r="I59" i="139"/>
  <c r="X60" i="139"/>
  <c r="S60" i="139"/>
  <c r="N60" i="139"/>
  <c r="I60" i="139"/>
  <c r="X61" i="139"/>
  <c r="S61" i="139"/>
  <c r="N61" i="139"/>
  <c r="I61" i="139"/>
  <c r="X62" i="139"/>
  <c r="S62" i="139"/>
  <c r="N62" i="139"/>
  <c r="I62" i="139"/>
  <c r="X63" i="139"/>
  <c r="S63" i="139"/>
  <c r="N63" i="139"/>
  <c r="I63" i="139"/>
  <c r="X64" i="139"/>
  <c r="S64" i="139"/>
  <c r="N64" i="139"/>
  <c r="I64" i="139"/>
  <c r="X65" i="139"/>
  <c r="S65" i="139"/>
  <c r="N65" i="139"/>
  <c r="I65" i="139"/>
  <c r="X66" i="139"/>
  <c r="S66" i="139"/>
  <c r="N66" i="139"/>
  <c r="I66" i="139"/>
  <c r="X67" i="139"/>
  <c r="S67" i="139"/>
  <c r="N67" i="139"/>
  <c r="I67" i="139"/>
  <c r="X68" i="139"/>
  <c r="S68" i="139"/>
  <c r="N68" i="139"/>
  <c r="I68" i="139"/>
  <c r="X69" i="139"/>
  <c r="S69" i="139"/>
  <c r="N69" i="139"/>
  <c r="I69" i="139"/>
  <c r="X70" i="139"/>
  <c r="S70" i="139"/>
  <c r="N70" i="139"/>
  <c r="I70" i="139"/>
  <c r="X71" i="139"/>
  <c r="S71" i="139"/>
  <c r="N71" i="139"/>
  <c r="I71" i="139"/>
  <c r="X72" i="139"/>
  <c r="S72" i="139"/>
  <c r="N72" i="139"/>
  <c r="I72" i="139"/>
  <c r="X73" i="139"/>
  <c r="S73" i="139"/>
  <c r="N73" i="139"/>
  <c r="I73" i="139"/>
  <c r="X74" i="139"/>
  <c r="S74" i="139"/>
  <c r="N74" i="139"/>
  <c r="I74" i="139"/>
  <c r="X75" i="139"/>
  <c r="S75" i="139"/>
  <c r="N75" i="139"/>
  <c r="I75" i="139"/>
  <c r="X76" i="139"/>
  <c r="S76" i="139"/>
  <c r="N76" i="139"/>
  <c r="I76" i="139"/>
  <c r="X77" i="139"/>
  <c r="S77" i="139"/>
  <c r="N77" i="139"/>
  <c r="I77" i="139"/>
  <c r="X78" i="139"/>
  <c r="S78" i="139"/>
  <c r="N78" i="139"/>
  <c r="I78" i="139"/>
  <c r="X79" i="139"/>
  <c r="S79" i="139"/>
  <c r="N79" i="139"/>
  <c r="I79" i="139"/>
  <c r="X80" i="139"/>
  <c r="S80" i="139"/>
  <c r="N80" i="139"/>
  <c r="I80" i="139"/>
  <c r="X81" i="139"/>
  <c r="S81" i="139"/>
  <c r="N81" i="139"/>
  <c r="I81" i="139"/>
  <c r="X82" i="139"/>
  <c r="S82" i="139"/>
  <c r="N82" i="139"/>
  <c r="I82" i="139"/>
  <c r="X83" i="139"/>
  <c r="S83" i="139"/>
  <c r="N83" i="139"/>
  <c r="I83" i="139"/>
  <c r="X84" i="139"/>
  <c r="S84" i="139"/>
  <c r="N84" i="139"/>
  <c r="I84" i="139"/>
  <c r="X85" i="139"/>
  <c r="S85" i="139"/>
  <c r="N85" i="139"/>
  <c r="I85" i="139"/>
  <c r="X86" i="139"/>
  <c r="S86" i="139"/>
  <c r="N86" i="139"/>
  <c r="I86" i="139"/>
  <c r="X87" i="139"/>
  <c r="S87" i="139"/>
  <c r="N87" i="139"/>
  <c r="I87" i="139"/>
  <c r="X88" i="139"/>
  <c r="S88" i="139"/>
  <c r="N88" i="139"/>
  <c r="I88" i="139"/>
  <c r="X89" i="139"/>
  <c r="S89" i="139"/>
  <c r="N89" i="139"/>
  <c r="I89" i="139"/>
  <c r="X90" i="139"/>
  <c r="S90" i="139"/>
  <c r="N90" i="139"/>
  <c r="I90" i="139"/>
  <c r="X91" i="139"/>
  <c r="S91" i="139"/>
  <c r="N91" i="139"/>
  <c r="I91" i="139"/>
  <c r="X92" i="139"/>
  <c r="S92" i="139"/>
  <c r="N92" i="139"/>
  <c r="I92" i="139"/>
  <c r="X93" i="139"/>
  <c r="S93" i="139"/>
  <c r="N93" i="139"/>
  <c r="I93" i="139"/>
  <c r="X94" i="139"/>
  <c r="S94" i="139"/>
  <c r="N94" i="139"/>
  <c r="I94" i="139"/>
  <c r="X95" i="139"/>
  <c r="S95" i="139"/>
  <c r="N95" i="139"/>
  <c r="I95" i="139"/>
  <c r="X96" i="139"/>
  <c r="S96" i="139"/>
  <c r="N96" i="139"/>
  <c r="I96" i="139"/>
  <c r="X97" i="139"/>
  <c r="S97" i="139"/>
  <c r="N97" i="139"/>
  <c r="I97" i="139"/>
  <c r="X98" i="139"/>
  <c r="S98" i="139"/>
  <c r="N98" i="139"/>
  <c r="I98" i="139"/>
  <c r="X99" i="139"/>
  <c r="S99" i="139"/>
  <c r="N99" i="139"/>
  <c r="I99" i="139"/>
  <c r="X100" i="139"/>
  <c r="S100" i="139"/>
  <c r="N100" i="139"/>
  <c r="I100" i="139"/>
  <c r="X101" i="139"/>
  <c r="S101" i="139"/>
  <c r="N101" i="139"/>
  <c r="I101" i="139"/>
  <c r="X102" i="139"/>
  <c r="S102" i="139"/>
  <c r="N102" i="139"/>
  <c r="I102" i="139"/>
  <c r="X103" i="139"/>
  <c r="S103" i="139"/>
  <c r="N103" i="139"/>
  <c r="I103" i="139"/>
  <c r="X104" i="139"/>
  <c r="S104" i="139"/>
  <c r="N104" i="139"/>
  <c r="I104" i="139"/>
  <c r="X105" i="139"/>
  <c r="S105" i="139"/>
  <c r="N105" i="139"/>
  <c r="I105" i="139"/>
  <c r="X106" i="139"/>
  <c r="S106" i="139"/>
  <c r="N106" i="139"/>
  <c r="I106" i="139"/>
  <c r="X107" i="139"/>
  <c r="S107" i="139"/>
  <c r="N107" i="139"/>
  <c r="I107" i="139"/>
  <c r="X108" i="139"/>
  <c r="S108" i="139"/>
  <c r="N108" i="139"/>
  <c r="I108" i="139"/>
  <c r="X109" i="139"/>
  <c r="S109" i="139"/>
  <c r="N109" i="139"/>
  <c r="I109" i="139"/>
  <c r="X110" i="139"/>
  <c r="S110" i="139"/>
  <c r="N110" i="139"/>
  <c r="I110" i="139"/>
  <c r="X111" i="139"/>
  <c r="S111" i="139"/>
  <c r="N111" i="139"/>
  <c r="I111" i="139"/>
  <c r="X112" i="139"/>
  <c r="S112" i="139"/>
  <c r="N112" i="139"/>
  <c r="I112" i="139"/>
  <c r="X113" i="139"/>
  <c r="S113" i="139"/>
  <c r="N113" i="139"/>
  <c r="I113" i="139"/>
  <c r="X114" i="139"/>
  <c r="S114" i="139"/>
  <c r="N114" i="139"/>
  <c r="I114" i="139"/>
  <c r="X115" i="139"/>
  <c r="S115" i="139"/>
  <c r="N115" i="139"/>
  <c r="I115" i="139"/>
  <c r="X116" i="139"/>
  <c r="S116" i="139"/>
  <c r="N116" i="139"/>
  <c r="I116" i="139"/>
  <c r="X117" i="139"/>
  <c r="S117" i="139"/>
  <c r="N117" i="139"/>
  <c r="I117" i="139"/>
  <c r="X118" i="139"/>
  <c r="S118" i="139"/>
  <c r="N118" i="139"/>
  <c r="I118" i="139"/>
  <c r="Z118" i="139"/>
  <c r="X119" i="139"/>
  <c r="S119" i="139"/>
  <c r="N119" i="139"/>
  <c r="I119" i="139"/>
  <c r="X120" i="139"/>
  <c r="S120" i="139"/>
  <c r="N120" i="139"/>
  <c r="I120" i="139"/>
  <c r="X121" i="139"/>
  <c r="S121" i="139"/>
  <c r="N121" i="139"/>
  <c r="I121" i="139"/>
  <c r="X122" i="139"/>
  <c r="S122" i="139"/>
  <c r="N122" i="139"/>
  <c r="I122" i="139"/>
  <c r="X123" i="139"/>
  <c r="S123" i="139"/>
  <c r="N123" i="139"/>
  <c r="I123" i="139"/>
  <c r="X125" i="139"/>
  <c r="S125" i="139"/>
  <c r="N125" i="139"/>
  <c r="I125" i="139"/>
  <c r="X126" i="139"/>
  <c r="S126" i="139"/>
  <c r="N126" i="139"/>
  <c r="I126" i="139"/>
  <c r="S13" i="21"/>
  <c r="N13" i="21"/>
  <c r="I13" i="21"/>
  <c r="S14" i="21"/>
  <c r="I14" i="21"/>
  <c r="S15" i="21"/>
  <c r="I15" i="21"/>
  <c r="S16" i="21"/>
  <c r="N16" i="21"/>
  <c r="I16" i="21"/>
  <c r="S18" i="21"/>
  <c r="N18" i="21"/>
  <c r="I18" i="21"/>
  <c r="N19" i="21"/>
  <c r="N20" i="21"/>
  <c r="I20" i="21"/>
  <c r="S21" i="21"/>
  <c r="N21" i="21"/>
  <c r="I21" i="21"/>
  <c r="S22" i="21"/>
  <c r="N22" i="21"/>
  <c r="I22" i="21"/>
  <c r="S23" i="21"/>
  <c r="N23" i="21"/>
  <c r="I23" i="21"/>
  <c r="S24" i="21"/>
  <c r="I24" i="21"/>
  <c r="S26" i="21"/>
  <c r="N26" i="21"/>
  <c r="I26" i="21"/>
  <c r="S27" i="21"/>
  <c r="N27" i="21"/>
  <c r="I27" i="21"/>
  <c r="S31" i="21"/>
  <c r="I31" i="21"/>
  <c r="S32" i="21"/>
  <c r="N32" i="21"/>
  <c r="I32" i="21"/>
  <c r="S33" i="21"/>
  <c r="N33" i="21"/>
  <c r="I33" i="21"/>
  <c r="N34" i="21"/>
  <c r="N35" i="21"/>
  <c r="I35" i="21"/>
  <c r="S36" i="21"/>
  <c r="N36" i="21"/>
  <c r="I36" i="21"/>
  <c r="S37" i="21"/>
  <c r="N37" i="21"/>
  <c r="I37" i="21"/>
  <c r="S38" i="21"/>
  <c r="I38" i="21"/>
  <c r="S41" i="21"/>
  <c r="N41" i="21"/>
  <c r="I41" i="21"/>
  <c r="S42" i="21"/>
  <c r="N42" i="21"/>
  <c r="I42" i="21"/>
  <c r="X11" i="21"/>
  <c r="I11" i="21"/>
  <c r="N11" i="21"/>
  <c r="S11" i="21"/>
  <c r="N12" i="21"/>
  <c r="N17" i="21"/>
  <c r="I17" i="21"/>
  <c r="S25" i="21"/>
  <c r="N25" i="21"/>
  <c r="I25" i="21"/>
  <c r="S28" i="21"/>
  <c r="N28" i="21"/>
  <c r="I28" i="21"/>
  <c r="S29" i="21"/>
  <c r="N29" i="21"/>
  <c r="I29" i="21"/>
  <c r="N39" i="21"/>
  <c r="S40" i="21"/>
  <c r="N40" i="21"/>
  <c r="I40" i="21"/>
  <c r="X11" i="15"/>
  <c r="S11" i="15"/>
  <c r="N11" i="15"/>
  <c r="I11" i="15"/>
  <c r="X12" i="15"/>
  <c r="S12" i="15"/>
  <c r="N12" i="15"/>
  <c r="I12" i="15"/>
  <c r="X13" i="15"/>
  <c r="S13" i="15"/>
  <c r="N13" i="15"/>
  <c r="I13" i="15"/>
  <c r="X14" i="15"/>
  <c r="S14" i="15"/>
  <c r="N14" i="15"/>
  <c r="I14" i="15"/>
  <c r="X15" i="15"/>
  <c r="S15" i="15"/>
  <c r="N15" i="15"/>
  <c r="I15" i="15"/>
  <c r="X16" i="15"/>
  <c r="S16" i="15"/>
  <c r="N16" i="15"/>
  <c r="I16" i="15"/>
  <c r="X17" i="15"/>
  <c r="S17" i="15"/>
  <c r="N17" i="15"/>
  <c r="I17" i="15"/>
  <c r="X18" i="15"/>
  <c r="S18" i="15"/>
  <c r="N18" i="15"/>
  <c r="I18" i="15"/>
  <c r="X19" i="15"/>
  <c r="S19" i="15"/>
  <c r="N19" i="15"/>
  <c r="I19" i="15"/>
  <c r="X20" i="15"/>
  <c r="S20" i="15"/>
  <c r="N20" i="15"/>
  <c r="I20" i="15"/>
  <c r="X21" i="15"/>
  <c r="S21" i="15"/>
  <c r="N21" i="15"/>
  <c r="I21" i="15"/>
  <c r="X22" i="15"/>
  <c r="S22" i="15"/>
  <c r="N22" i="15"/>
  <c r="I22" i="15"/>
  <c r="X23" i="15"/>
  <c r="S23" i="15"/>
  <c r="N23" i="15"/>
  <c r="I23" i="15"/>
  <c r="X24" i="15"/>
  <c r="S24" i="15"/>
  <c r="N24" i="15"/>
  <c r="I24" i="15"/>
  <c r="X25" i="15"/>
  <c r="S25" i="15"/>
  <c r="N25" i="15"/>
  <c r="I25" i="15"/>
  <c r="X26" i="15"/>
  <c r="S26" i="15"/>
  <c r="N26" i="15"/>
  <c r="I26" i="15"/>
  <c r="X27" i="15"/>
  <c r="S27" i="15"/>
  <c r="N27" i="15"/>
  <c r="I27" i="15"/>
  <c r="I28" i="15"/>
  <c r="Z28" i="15" s="1"/>
  <c r="I29" i="15"/>
  <c r="Z29" i="15" s="1"/>
  <c r="I30" i="15"/>
  <c r="Z30" i="15" s="1"/>
  <c r="I31" i="15"/>
  <c r="Z31" i="15" s="1"/>
  <c r="I32" i="15"/>
  <c r="Z32" i="15" s="1"/>
  <c r="I33" i="15"/>
  <c r="Z33" i="15" s="1"/>
  <c r="I34" i="15"/>
  <c r="Z34" i="15" s="1"/>
  <c r="S35" i="15"/>
  <c r="I35" i="15"/>
  <c r="S36" i="15"/>
  <c r="N36" i="15"/>
  <c r="I36" i="15"/>
  <c r="X37" i="15"/>
  <c r="S37" i="15"/>
  <c r="N37" i="15"/>
  <c r="I37" i="15"/>
  <c r="X38" i="15"/>
  <c r="S38" i="15"/>
  <c r="N38" i="15"/>
  <c r="I38" i="15"/>
  <c r="X39" i="15"/>
  <c r="S39" i="15"/>
  <c r="N39" i="15"/>
  <c r="I39" i="15"/>
  <c r="X40" i="15"/>
  <c r="S40" i="15"/>
  <c r="N40" i="15"/>
  <c r="I40" i="15"/>
  <c r="X41" i="15"/>
  <c r="S41" i="15"/>
  <c r="N41" i="15"/>
  <c r="I41" i="15"/>
  <c r="X42" i="15"/>
  <c r="S42" i="15"/>
  <c r="N42" i="15"/>
  <c r="I42" i="15"/>
  <c r="X11" i="22"/>
  <c r="S11" i="22"/>
  <c r="N11" i="22"/>
  <c r="I11" i="22"/>
  <c r="X12" i="22"/>
  <c r="S12" i="22"/>
  <c r="N12" i="22"/>
  <c r="I12" i="22"/>
  <c r="X13" i="22"/>
  <c r="Z13" i="22" s="1"/>
  <c r="S13" i="22"/>
  <c r="N13" i="22"/>
  <c r="I13" i="22"/>
  <c r="X14" i="22"/>
  <c r="Z14" i="22" s="1"/>
  <c r="S14" i="22"/>
  <c r="N14" i="22"/>
  <c r="I14" i="22"/>
  <c r="X15" i="22"/>
  <c r="S15" i="22"/>
  <c r="N15" i="22"/>
  <c r="I15" i="22"/>
  <c r="X16" i="22"/>
  <c r="S16" i="22"/>
  <c r="N16" i="22"/>
  <c r="I16" i="22"/>
  <c r="X17" i="22"/>
  <c r="S17" i="22"/>
  <c r="N17" i="22"/>
  <c r="I17" i="22"/>
  <c r="X18" i="22"/>
  <c r="S18" i="22"/>
  <c r="N18" i="22"/>
  <c r="I18" i="22"/>
  <c r="X19" i="22"/>
  <c r="Z19" i="22" s="1"/>
  <c r="S19" i="22"/>
  <c r="N19" i="22"/>
  <c r="I19" i="22"/>
  <c r="X20" i="22"/>
  <c r="Z20" i="22" s="1"/>
  <c r="S20" i="22"/>
  <c r="N20" i="22"/>
  <c r="I20" i="22"/>
  <c r="X21" i="22"/>
  <c r="S21" i="22"/>
  <c r="N21" i="22"/>
  <c r="I21" i="22"/>
  <c r="X22" i="22"/>
  <c r="Z22" i="22" s="1"/>
  <c r="S22" i="22"/>
  <c r="N22" i="22"/>
  <c r="I22" i="22"/>
  <c r="X23" i="22"/>
  <c r="S23" i="22"/>
  <c r="N23" i="22"/>
  <c r="Z23" i="22" s="1"/>
  <c r="I23" i="22"/>
  <c r="X24" i="22"/>
  <c r="S24" i="22"/>
  <c r="N24" i="22"/>
  <c r="I24" i="22"/>
  <c r="X25" i="22"/>
  <c r="S25" i="22"/>
  <c r="N25" i="22"/>
  <c r="I25" i="22"/>
  <c r="X26" i="22"/>
  <c r="S26" i="22"/>
  <c r="N26" i="22"/>
  <c r="I26" i="22"/>
  <c r="X27" i="22"/>
  <c r="Z27" i="22" s="1"/>
  <c r="S27" i="22"/>
  <c r="N27" i="22"/>
  <c r="I27" i="22"/>
  <c r="X28" i="22"/>
  <c r="I28" i="22"/>
  <c r="S28" i="22"/>
  <c r="N28" i="22"/>
  <c r="X29" i="22"/>
  <c r="S29" i="22"/>
  <c r="N29" i="22"/>
  <c r="I29" i="22"/>
  <c r="X30" i="22"/>
  <c r="S30" i="22"/>
  <c r="N30" i="22"/>
  <c r="I30" i="22"/>
  <c r="X31" i="22"/>
  <c r="S31" i="22"/>
  <c r="N31" i="22"/>
  <c r="I31" i="22"/>
  <c r="X32" i="22"/>
  <c r="S32" i="22"/>
  <c r="N32" i="22"/>
  <c r="I32" i="22"/>
  <c r="X33" i="22"/>
  <c r="S33" i="22"/>
  <c r="N33" i="22"/>
  <c r="I33" i="22"/>
  <c r="X34" i="22"/>
  <c r="S34" i="22"/>
  <c r="N34" i="22"/>
  <c r="I34" i="22"/>
  <c r="X35" i="22"/>
  <c r="S35" i="22"/>
  <c r="N35" i="22"/>
  <c r="I35" i="22"/>
  <c r="X36" i="22"/>
  <c r="S36" i="22"/>
  <c r="N36" i="22"/>
  <c r="I36" i="22"/>
  <c r="X37" i="22"/>
  <c r="S37" i="22"/>
  <c r="N37" i="22"/>
  <c r="I37" i="22"/>
  <c r="X38" i="22"/>
  <c r="Z38" i="22" s="1"/>
  <c r="S38" i="22"/>
  <c r="N38" i="22"/>
  <c r="I38" i="22"/>
  <c r="X39" i="22"/>
  <c r="Z39" i="22" s="1"/>
  <c r="S39" i="22"/>
  <c r="N39" i="22"/>
  <c r="I39" i="22"/>
  <c r="X40" i="22"/>
  <c r="S40" i="22"/>
  <c r="N40" i="22"/>
  <c r="I40" i="22"/>
  <c r="X41" i="22"/>
  <c r="S41" i="22"/>
  <c r="N41" i="22"/>
  <c r="I41" i="22"/>
  <c r="X42" i="22"/>
  <c r="S42" i="22"/>
  <c r="N42" i="22"/>
  <c r="I42" i="22"/>
  <c r="X11" i="217"/>
  <c r="S11" i="217"/>
  <c r="N11" i="217"/>
  <c r="I11" i="217"/>
  <c r="X12" i="217"/>
  <c r="S12" i="217"/>
  <c r="N12" i="217"/>
  <c r="I12" i="217"/>
  <c r="X13" i="217"/>
  <c r="S13" i="217"/>
  <c r="N13" i="217"/>
  <c r="I13" i="217"/>
  <c r="X14" i="217"/>
  <c r="S14" i="217"/>
  <c r="N14" i="217"/>
  <c r="I14" i="217"/>
  <c r="X15" i="217"/>
  <c r="Z15" i="217" s="1"/>
  <c r="S15" i="217"/>
  <c r="N15" i="217"/>
  <c r="I15" i="217"/>
  <c r="X16" i="217"/>
  <c r="S16" i="217"/>
  <c r="N16" i="217"/>
  <c r="I16" i="217"/>
  <c r="I17" i="217"/>
  <c r="Z17" i="217" s="1"/>
  <c r="X18" i="217"/>
  <c r="S18" i="217"/>
  <c r="N18" i="217"/>
  <c r="I18" i="217"/>
  <c r="X19" i="217"/>
  <c r="Z19" i="217" s="1"/>
  <c r="S19" i="217"/>
  <c r="N19" i="217"/>
  <c r="I19" i="217"/>
  <c r="X20" i="217"/>
  <c r="S20" i="217"/>
  <c r="N20" i="217"/>
  <c r="I20" i="217"/>
  <c r="Z20" i="217" s="1"/>
  <c r="X21" i="217"/>
  <c r="S21" i="217"/>
  <c r="N21" i="217"/>
  <c r="I21" i="217"/>
  <c r="X22" i="217"/>
  <c r="S22" i="217"/>
  <c r="N22" i="217"/>
  <c r="I22" i="217"/>
  <c r="X23" i="217"/>
  <c r="S23" i="217"/>
  <c r="N23" i="217"/>
  <c r="I23" i="217"/>
  <c r="X24" i="217"/>
  <c r="Z24" i="217" s="1"/>
  <c r="S24" i="217"/>
  <c r="N24" i="217"/>
  <c r="I24" i="217"/>
  <c r="X25" i="217"/>
  <c r="Z25" i="217" s="1"/>
  <c r="S25" i="217"/>
  <c r="N25" i="217"/>
  <c r="I25" i="217"/>
  <c r="X26" i="217"/>
  <c r="S26" i="217"/>
  <c r="N26" i="217"/>
  <c r="I26" i="217"/>
  <c r="X27" i="217"/>
  <c r="S27" i="217"/>
  <c r="N27" i="217"/>
  <c r="Z27" i="217" s="1"/>
  <c r="I27" i="217"/>
  <c r="X28" i="217"/>
  <c r="I28" i="217"/>
  <c r="S28" i="217"/>
  <c r="N28" i="217"/>
  <c r="X29" i="217"/>
  <c r="S29" i="217"/>
  <c r="N29" i="217"/>
  <c r="I29" i="217"/>
  <c r="X30" i="217"/>
  <c r="S30" i="217"/>
  <c r="N30" i="217"/>
  <c r="I30" i="217"/>
  <c r="X31" i="217"/>
  <c r="S31" i="217"/>
  <c r="N31" i="217"/>
  <c r="I31" i="217"/>
  <c r="X32" i="217"/>
  <c r="S32" i="217"/>
  <c r="N32" i="217"/>
  <c r="I32" i="217"/>
  <c r="X33" i="217"/>
  <c r="S33" i="217"/>
  <c r="N33" i="217"/>
  <c r="I33" i="217"/>
  <c r="X34" i="217"/>
  <c r="S34" i="217"/>
  <c r="N34" i="217"/>
  <c r="I34" i="217"/>
  <c r="X35" i="217"/>
  <c r="S35" i="217"/>
  <c r="N35" i="217"/>
  <c r="I35" i="217"/>
  <c r="X36" i="217"/>
  <c r="S36" i="217"/>
  <c r="N36" i="217"/>
  <c r="I36" i="217"/>
  <c r="X37" i="217"/>
  <c r="S37" i="217"/>
  <c r="N37" i="217"/>
  <c r="I37" i="217"/>
  <c r="X38" i="217"/>
  <c r="S38" i="217"/>
  <c r="N38" i="217"/>
  <c r="I38" i="217"/>
  <c r="X39" i="217"/>
  <c r="S39" i="217"/>
  <c r="N39" i="217"/>
  <c r="I39" i="217"/>
  <c r="X40" i="217"/>
  <c r="S40" i="217"/>
  <c r="N40" i="217"/>
  <c r="I40" i="217"/>
  <c r="X41" i="217"/>
  <c r="S41" i="217"/>
  <c r="N41" i="217"/>
  <c r="I41" i="217"/>
  <c r="X42" i="217"/>
  <c r="S42" i="217"/>
  <c r="N42" i="217"/>
  <c r="I42" i="217"/>
  <c r="X11" i="26"/>
  <c r="S11" i="26"/>
  <c r="N11" i="26"/>
  <c r="I11" i="26"/>
  <c r="X12" i="26"/>
  <c r="S12" i="26"/>
  <c r="N12" i="26"/>
  <c r="I12" i="26"/>
  <c r="X13" i="26"/>
  <c r="S13" i="26"/>
  <c r="N13" i="26"/>
  <c r="I13" i="26"/>
  <c r="X14" i="26"/>
  <c r="S14" i="26"/>
  <c r="N14" i="26"/>
  <c r="I14" i="26"/>
  <c r="X15" i="26"/>
  <c r="S15" i="26"/>
  <c r="N15" i="26"/>
  <c r="I15" i="26"/>
  <c r="X16" i="26"/>
  <c r="S16" i="26"/>
  <c r="N16" i="26"/>
  <c r="I16" i="26"/>
  <c r="X17" i="26"/>
  <c r="I17" i="26"/>
  <c r="N17" i="26"/>
  <c r="S17" i="26"/>
  <c r="X18" i="26"/>
  <c r="S18" i="26"/>
  <c r="N18" i="26"/>
  <c r="I18" i="26"/>
  <c r="X19" i="26"/>
  <c r="S19" i="26"/>
  <c r="N19" i="26"/>
  <c r="I19" i="26"/>
  <c r="X20" i="26"/>
  <c r="S20" i="26"/>
  <c r="N20" i="26"/>
  <c r="I20" i="26"/>
  <c r="X21" i="26"/>
  <c r="S21" i="26"/>
  <c r="N21" i="26"/>
  <c r="I21" i="26"/>
  <c r="Z21" i="26"/>
  <c r="X22" i="26"/>
  <c r="Z22" i="26"/>
  <c r="S22" i="26"/>
  <c r="N22" i="26"/>
  <c r="I22" i="26"/>
  <c r="X23" i="26"/>
  <c r="S23" i="26"/>
  <c r="N23" i="26"/>
  <c r="I23" i="26"/>
  <c r="X24" i="26"/>
  <c r="Z24" i="26" s="1"/>
  <c r="S24" i="26"/>
  <c r="N24" i="26"/>
  <c r="I24" i="26"/>
  <c r="X25" i="26"/>
  <c r="S25" i="26"/>
  <c r="N25" i="26"/>
  <c r="I25" i="26"/>
  <c r="X26" i="26"/>
  <c r="S26" i="26"/>
  <c r="N26" i="26"/>
  <c r="I26" i="26"/>
  <c r="X27" i="26"/>
  <c r="S27" i="26"/>
  <c r="N27" i="26"/>
  <c r="I27" i="26"/>
  <c r="Z27" i="26" s="1"/>
  <c r="X28" i="26"/>
  <c r="S28" i="26"/>
  <c r="N28" i="26"/>
  <c r="I28" i="26"/>
  <c r="X29" i="26"/>
  <c r="S29" i="26"/>
  <c r="N29" i="26"/>
  <c r="I29" i="26"/>
  <c r="X30" i="26"/>
  <c r="S30" i="26"/>
  <c r="N30" i="26"/>
  <c r="I30" i="26"/>
  <c r="X31" i="26"/>
  <c r="S31" i="26"/>
  <c r="N31" i="26"/>
  <c r="I31" i="26"/>
  <c r="X32" i="26"/>
  <c r="S32" i="26"/>
  <c r="N32" i="26"/>
  <c r="I32" i="26"/>
  <c r="X33" i="26"/>
  <c r="S33" i="26"/>
  <c r="N33" i="26"/>
  <c r="I33" i="26"/>
  <c r="X34" i="26"/>
  <c r="S34" i="26"/>
  <c r="N34" i="26"/>
  <c r="I34" i="26"/>
  <c r="X35" i="26"/>
  <c r="S35" i="26"/>
  <c r="N35" i="26"/>
  <c r="I35" i="26"/>
  <c r="Z35" i="26" s="1"/>
  <c r="X36" i="26"/>
  <c r="S36" i="26"/>
  <c r="N36" i="26"/>
  <c r="I36" i="26"/>
  <c r="X37" i="26"/>
  <c r="S37" i="26"/>
  <c r="N37" i="26"/>
  <c r="I37" i="26"/>
  <c r="X38" i="26"/>
  <c r="S38" i="26"/>
  <c r="N38" i="26"/>
  <c r="I38" i="26"/>
  <c r="X39" i="26"/>
  <c r="S39" i="26"/>
  <c r="N39" i="26"/>
  <c r="I39" i="26"/>
  <c r="X40" i="26"/>
  <c r="S40" i="26"/>
  <c r="N40" i="26"/>
  <c r="I40" i="26"/>
  <c r="X41" i="26"/>
  <c r="S41" i="26"/>
  <c r="N41" i="26"/>
  <c r="I41" i="26"/>
  <c r="X42" i="26"/>
  <c r="S42" i="26"/>
  <c r="N42" i="26"/>
  <c r="I42" i="26"/>
  <c r="X11" i="27"/>
  <c r="S11" i="27"/>
  <c r="N11" i="27"/>
  <c r="I11" i="27"/>
  <c r="X12" i="27"/>
  <c r="S12" i="27"/>
  <c r="N12" i="27"/>
  <c r="I12" i="27"/>
  <c r="X13" i="27"/>
  <c r="S13" i="27"/>
  <c r="N13" i="27"/>
  <c r="I13" i="27"/>
  <c r="X14" i="27"/>
  <c r="S14" i="27"/>
  <c r="N14" i="27"/>
  <c r="I14" i="27"/>
  <c r="X15" i="27"/>
  <c r="S15" i="27"/>
  <c r="N15" i="27"/>
  <c r="I15" i="27"/>
  <c r="X16" i="27"/>
  <c r="S16" i="27"/>
  <c r="N16" i="27"/>
  <c r="I16" i="27"/>
  <c r="X17" i="27"/>
  <c r="S17" i="27"/>
  <c r="N17" i="27"/>
  <c r="I17" i="27"/>
  <c r="X18" i="27"/>
  <c r="S18" i="27"/>
  <c r="N18" i="27"/>
  <c r="I18" i="27"/>
  <c r="X19" i="27"/>
  <c r="S19" i="27"/>
  <c r="N19" i="27"/>
  <c r="I19" i="27"/>
  <c r="X20" i="27"/>
  <c r="S20" i="27"/>
  <c r="N20" i="27"/>
  <c r="I20" i="27"/>
  <c r="X21" i="27"/>
  <c r="S21" i="27"/>
  <c r="N21" i="27"/>
  <c r="I21" i="27"/>
  <c r="X22" i="27"/>
  <c r="S22" i="27"/>
  <c r="N22" i="27"/>
  <c r="I22" i="27"/>
  <c r="X23" i="27"/>
  <c r="S23" i="27"/>
  <c r="N23" i="27"/>
  <c r="I23" i="27"/>
  <c r="X24" i="27"/>
  <c r="S24" i="27"/>
  <c r="N24" i="27"/>
  <c r="I24" i="27"/>
  <c r="X25" i="27"/>
  <c r="S25" i="27"/>
  <c r="N25" i="27"/>
  <c r="I25" i="27"/>
  <c r="X26" i="27"/>
  <c r="S26" i="27"/>
  <c r="N26" i="27"/>
  <c r="I26" i="27"/>
  <c r="X27" i="27"/>
  <c r="S27" i="27"/>
  <c r="N27" i="27"/>
  <c r="I27" i="27"/>
  <c r="X28" i="27"/>
  <c r="S28" i="27"/>
  <c r="N28" i="27"/>
  <c r="I28" i="27"/>
  <c r="X29" i="27"/>
  <c r="S29" i="27"/>
  <c r="N29" i="27"/>
  <c r="I29" i="27"/>
  <c r="X30" i="27"/>
  <c r="S30" i="27"/>
  <c r="N30" i="27"/>
  <c r="I30" i="27"/>
  <c r="X31" i="27"/>
  <c r="S31" i="27"/>
  <c r="N31" i="27"/>
  <c r="I31" i="27"/>
  <c r="X32" i="27"/>
  <c r="S32" i="27"/>
  <c r="N32" i="27"/>
  <c r="I32" i="27"/>
  <c r="X33" i="27"/>
  <c r="S33" i="27"/>
  <c r="N33" i="27"/>
  <c r="I33" i="27"/>
  <c r="X34" i="27"/>
  <c r="S34" i="27"/>
  <c r="N34" i="27"/>
  <c r="I34" i="27"/>
  <c r="X35" i="27"/>
  <c r="S35" i="27"/>
  <c r="N35" i="27"/>
  <c r="I35" i="27"/>
  <c r="X36" i="27"/>
  <c r="S36" i="27"/>
  <c r="N36" i="27"/>
  <c r="I36" i="27"/>
  <c r="X37" i="27"/>
  <c r="S37" i="27"/>
  <c r="N37" i="27"/>
  <c r="I37" i="27"/>
  <c r="X38" i="27"/>
  <c r="S38" i="27"/>
  <c r="N38" i="27"/>
  <c r="I38" i="27"/>
  <c r="X39" i="27"/>
  <c r="S39" i="27"/>
  <c r="N39" i="27"/>
  <c r="I39" i="27"/>
  <c r="X40" i="27"/>
  <c r="S40" i="27"/>
  <c r="N40" i="27"/>
  <c r="I40" i="27"/>
  <c r="X41" i="27"/>
  <c r="S41" i="27"/>
  <c r="N41" i="27"/>
  <c r="I41" i="27"/>
  <c r="X42" i="27"/>
  <c r="S42" i="27"/>
  <c r="N42" i="27"/>
  <c r="I42" i="27"/>
  <c r="X11" i="28"/>
  <c r="S11" i="28"/>
  <c r="Z11" i="28" s="1"/>
  <c r="N11" i="28"/>
  <c r="I11" i="28"/>
  <c r="X12" i="28"/>
  <c r="S12" i="28"/>
  <c r="N12" i="28"/>
  <c r="I12" i="28"/>
  <c r="Z12" i="28" s="1"/>
  <c r="X13" i="28"/>
  <c r="S13" i="28"/>
  <c r="N13" i="28"/>
  <c r="I13" i="28"/>
  <c r="X14" i="28"/>
  <c r="S14" i="28"/>
  <c r="N14" i="28"/>
  <c r="I14" i="28"/>
  <c r="X15" i="28"/>
  <c r="S15" i="28"/>
  <c r="N15" i="28"/>
  <c r="I15" i="28"/>
  <c r="X16" i="28"/>
  <c r="S16" i="28"/>
  <c r="N16" i="28"/>
  <c r="I16" i="28"/>
  <c r="X17" i="28"/>
  <c r="S17" i="28"/>
  <c r="I17" i="28"/>
  <c r="N17" i="28"/>
  <c r="X18" i="28"/>
  <c r="S18" i="28"/>
  <c r="N18" i="28"/>
  <c r="I18" i="28"/>
  <c r="X19" i="28"/>
  <c r="S19" i="28"/>
  <c r="N19" i="28"/>
  <c r="I19" i="28"/>
  <c r="X20" i="28"/>
  <c r="S20" i="28"/>
  <c r="N20" i="28"/>
  <c r="I20" i="28"/>
  <c r="X21" i="28"/>
  <c r="S21" i="28"/>
  <c r="N21" i="28"/>
  <c r="I21" i="28"/>
  <c r="X22" i="28"/>
  <c r="Z22" i="28" s="1"/>
  <c r="S22" i="28"/>
  <c r="N22" i="28"/>
  <c r="I22" i="28"/>
  <c r="X23" i="28"/>
  <c r="Z23" i="28" s="1"/>
  <c r="S23" i="28"/>
  <c r="N23" i="28"/>
  <c r="I23" i="28"/>
  <c r="X24" i="28"/>
  <c r="S24" i="28"/>
  <c r="N24" i="28"/>
  <c r="I24" i="28"/>
  <c r="X25" i="28"/>
  <c r="S25" i="28"/>
  <c r="N25" i="28"/>
  <c r="I25" i="28"/>
  <c r="X26" i="28"/>
  <c r="S26" i="28"/>
  <c r="N26" i="28"/>
  <c r="I26" i="28"/>
  <c r="X27" i="28"/>
  <c r="Z27" i="28" s="1"/>
  <c r="S27" i="28"/>
  <c r="N27" i="28"/>
  <c r="I27" i="28"/>
  <c r="X28" i="28"/>
  <c r="S28" i="28"/>
  <c r="N28" i="28"/>
  <c r="I28" i="28"/>
  <c r="X29" i="28"/>
  <c r="Z29" i="28" s="1"/>
  <c r="S29" i="28"/>
  <c r="N29" i="28"/>
  <c r="I29" i="28"/>
  <c r="X30" i="28"/>
  <c r="S30" i="28"/>
  <c r="N30" i="28"/>
  <c r="I30" i="28"/>
  <c r="Z30" i="28"/>
  <c r="X31" i="28"/>
  <c r="S31" i="28"/>
  <c r="Z31" i="28" s="1"/>
  <c r="N31" i="28"/>
  <c r="I31" i="28"/>
  <c r="X32" i="28"/>
  <c r="S32" i="28"/>
  <c r="N32" i="28"/>
  <c r="I32" i="28"/>
  <c r="X33" i="28"/>
  <c r="S33" i="28"/>
  <c r="N33" i="28"/>
  <c r="I33" i="28"/>
  <c r="X34" i="28"/>
  <c r="S34" i="28"/>
  <c r="N34" i="28"/>
  <c r="I34" i="28"/>
  <c r="X35" i="28"/>
  <c r="S35" i="28"/>
  <c r="N35" i="28"/>
  <c r="I35" i="28"/>
  <c r="X36" i="28"/>
  <c r="S36" i="28"/>
  <c r="N36" i="28"/>
  <c r="I36" i="28"/>
  <c r="X37" i="28"/>
  <c r="S37" i="28"/>
  <c r="N37" i="28"/>
  <c r="I37" i="28"/>
  <c r="X38" i="28"/>
  <c r="S38" i="28"/>
  <c r="N38" i="28"/>
  <c r="I38" i="28"/>
  <c r="X39" i="28"/>
  <c r="S39" i="28"/>
  <c r="N39" i="28"/>
  <c r="I39" i="28"/>
  <c r="X40" i="28"/>
  <c r="S40" i="28"/>
  <c r="N40" i="28"/>
  <c r="I40" i="28"/>
  <c r="X41" i="28"/>
  <c r="Z41" i="28" s="1"/>
  <c r="S41" i="28"/>
  <c r="N41" i="28"/>
  <c r="I41" i="28"/>
  <c r="X42" i="28"/>
  <c r="S42" i="28"/>
  <c r="N42" i="28"/>
  <c r="I42" i="28"/>
  <c r="X11" i="31"/>
  <c r="S11" i="31"/>
  <c r="N11" i="31"/>
  <c r="I11" i="31"/>
  <c r="X12" i="31"/>
  <c r="S12" i="31"/>
  <c r="N12" i="31"/>
  <c r="I12" i="31"/>
  <c r="X13" i="31"/>
  <c r="S13" i="31"/>
  <c r="N13" i="31"/>
  <c r="I13" i="31"/>
  <c r="X14" i="31"/>
  <c r="S14" i="31"/>
  <c r="N14" i="31"/>
  <c r="I14" i="31"/>
  <c r="X15" i="31"/>
  <c r="S15" i="31"/>
  <c r="N15" i="31"/>
  <c r="I15" i="31"/>
  <c r="X16" i="31"/>
  <c r="S16" i="31"/>
  <c r="N16" i="31"/>
  <c r="I16" i="31"/>
  <c r="X17" i="31"/>
  <c r="S17" i="31"/>
  <c r="N17" i="31"/>
  <c r="I17" i="31"/>
  <c r="X18" i="31"/>
  <c r="S18" i="31"/>
  <c r="N18" i="31"/>
  <c r="I18" i="31"/>
  <c r="X19" i="31"/>
  <c r="S19" i="31"/>
  <c r="N19" i="31"/>
  <c r="I19" i="31"/>
  <c r="X20" i="31"/>
  <c r="S20" i="31"/>
  <c r="Z20" i="31" s="1"/>
  <c r="N20" i="31"/>
  <c r="I20" i="31"/>
  <c r="X21" i="31"/>
  <c r="S21" i="31"/>
  <c r="N21" i="31"/>
  <c r="I21" i="31"/>
  <c r="X22" i="31"/>
  <c r="S22" i="31"/>
  <c r="N22" i="31"/>
  <c r="I22" i="31"/>
  <c r="X23" i="31"/>
  <c r="S23" i="31"/>
  <c r="N23" i="31"/>
  <c r="I23" i="31"/>
  <c r="X24" i="31"/>
  <c r="S24" i="31"/>
  <c r="N24" i="31"/>
  <c r="I24" i="31"/>
  <c r="X25" i="31"/>
  <c r="S25" i="31"/>
  <c r="N25" i="31"/>
  <c r="I25" i="31"/>
  <c r="X26" i="31"/>
  <c r="S26" i="31"/>
  <c r="N26" i="31"/>
  <c r="I26" i="31"/>
  <c r="X27" i="31"/>
  <c r="S27" i="31"/>
  <c r="N27" i="31"/>
  <c r="I27" i="31"/>
  <c r="X28" i="31"/>
  <c r="S28" i="31"/>
  <c r="Z28" i="31" s="1"/>
  <c r="N28" i="31"/>
  <c r="I28" i="31"/>
  <c r="X29" i="31"/>
  <c r="S29" i="31"/>
  <c r="N29" i="31"/>
  <c r="I29" i="31"/>
  <c r="X30" i="31"/>
  <c r="S30" i="31"/>
  <c r="N30" i="31"/>
  <c r="I30" i="31"/>
  <c r="X31" i="31"/>
  <c r="S31" i="31"/>
  <c r="N31" i="31"/>
  <c r="I31" i="31"/>
  <c r="X32" i="31"/>
  <c r="S32" i="31"/>
  <c r="N32" i="31"/>
  <c r="I32" i="31"/>
  <c r="X33" i="31"/>
  <c r="S33" i="31"/>
  <c r="N33" i="31"/>
  <c r="I33" i="31"/>
  <c r="X34" i="31"/>
  <c r="S34" i="31"/>
  <c r="N34" i="31"/>
  <c r="I34" i="31"/>
  <c r="X35" i="31"/>
  <c r="S35" i="31"/>
  <c r="N35" i="31"/>
  <c r="I35" i="31"/>
  <c r="X36" i="31"/>
  <c r="S36" i="31"/>
  <c r="N36" i="31"/>
  <c r="I36" i="31"/>
  <c r="X37" i="31"/>
  <c r="S37" i="31"/>
  <c r="N37" i="31"/>
  <c r="I37" i="31"/>
  <c r="X38" i="31"/>
  <c r="S38" i="31"/>
  <c r="N38" i="31"/>
  <c r="I38" i="31"/>
  <c r="X39" i="31"/>
  <c r="S39" i="31"/>
  <c r="N39" i="31"/>
  <c r="I39" i="31"/>
  <c r="X40" i="31"/>
  <c r="S40" i="31"/>
  <c r="N40" i="31"/>
  <c r="I40" i="31"/>
  <c r="X41" i="31"/>
  <c r="Z41" i="31" s="1"/>
  <c r="S41" i="31"/>
  <c r="N41" i="31"/>
  <c r="I41" i="31"/>
  <c r="X42" i="31"/>
  <c r="Z42" i="31" s="1"/>
  <c r="S42" i="31"/>
  <c r="N42" i="31"/>
  <c r="I42" i="31"/>
  <c r="X11" i="139"/>
  <c r="I11" i="139"/>
  <c r="S11" i="139"/>
  <c r="N11" i="139"/>
  <c r="X12" i="139"/>
  <c r="S12" i="139"/>
  <c r="N12" i="139"/>
  <c r="I12" i="139"/>
  <c r="X13" i="139"/>
  <c r="S13" i="139"/>
  <c r="N13" i="139"/>
  <c r="I13" i="139"/>
  <c r="X14" i="139"/>
  <c r="S14" i="139"/>
  <c r="N14" i="139"/>
  <c r="I14" i="139"/>
  <c r="X15" i="139"/>
  <c r="S15" i="139"/>
  <c r="N15" i="139"/>
  <c r="I15" i="139"/>
  <c r="X16" i="139"/>
  <c r="S16" i="139"/>
  <c r="N16" i="139"/>
  <c r="I16" i="139"/>
  <c r="X17" i="139"/>
  <c r="S17" i="139"/>
  <c r="N17" i="139"/>
  <c r="I17" i="139"/>
  <c r="X18" i="139"/>
  <c r="S18" i="139"/>
  <c r="N18" i="139"/>
  <c r="I18" i="139"/>
  <c r="X19" i="139"/>
  <c r="Z19" i="139" s="1"/>
  <c r="S19" i="139"/>
  <c r="N19" i="139"/>
  <c r="I19" i="139"/>
  <c r="X20" i="139"/>
  <c r="S20" i="139"/>
  <c r="N20" i="139"/>
  <c r="I20" i="139"/>
  <c r="X21" i="139"/>
  <c r="S21" i="139"/>
  <c r="N21" i="139"/>
  <c r="I21" i="139"/>
  <c r="X22" i="139"/>
  <c r="S22" i="139"/>
  <c r="N22" i="139"/>
  <c r="I22" i="139"/>
  <c r="X23" i="139"/>
  <c r="S23" i="139"/>
  <c r="N23" i="139"/>
  <c r="I23" i="139"/>
  <c r="X24" i="139"/>
  <c r="S24" i="139"/>
  <c r="N24" i="139"/>
  <c r="I24" i="139"/>
  <c r="S25" i="139"/>
  <c r="N25" i="139"/>
  <c r="I25" i="139"/>
  <c r="X26" i="139"/>
  <c r="S26" i="139"/>
  <c r="N26" i="139"/>
  <c r="I26" i="139"/>
  <c r="X27" i="139"/>
  <c r="Z27" i="139" s="1"/>
  <c r="S27" i="139"/>
  <c r="N27" i="139"/>
  <c r="I27" i="139"/>
  <c r="X28" i="139"/>
  <c r="S28" i="139"/>
  <c r="N28" i="139"/>
  <c r="I28" i="139"/>
  <c r="X29" i="139"/>
  <c r="S29" i="139"/>
  <c r="N29" i="139"/>
  <c r="I29" i="139"/>
  <c r="X30" i="139"/>
  <c r="S30" i="139"/>
  <c r="N30" i="139"/>
  <c r="I30" i="139"/>
  <c r="X31" i="139"/>
  <c r="S31" i="139"/>
  <c r="N31" i="139"/>
  <c r="I31" i="139"/>
  <c r="X32" i="139"/>
  <c r="S32" i="139"/>
  <c r="N32" i="139"/>
  <c r="I32" i="139"/>
  <c r="Z32" i="139"/>
  <c r="X33" i="139"/>
  <c r="S33" i="139"/>
  <c r="N33" i="139"/>
  <c r="I33" i="139"/>
  <c r="X34" i="139"/>
  <c r="S34" i="139"/>
  <c r="N34" i="139"/>
  <c r="I34" i="139"/>
  <c r="Z34" i="139" s="1"/>
  <c r="X35" i="139"/>
  <c r="S35" i="139"/>
  <c r="N35" i="139"/>
  <c r="I35" i="139"/>
  <c r="X36" i="139"/>
  <c r="S36" i="139"/>
  <c r="N36" i="139"/>
  <c r="I36" i="139"/>
  <c r="X37" i="139"/>
  <c r="S37" i="139"/>
  <c r="N37" i="139"/>
  <c r="I37" i="139"/>
  <c r="X38" i="139"/>
  <c r="S38" i="139"/>
  <c r="N38" i="139"/>
  <c r="I38" i="139"/>
  <c r="X39" i="139"/>
  <c r="Z39" i="139" s="1"/>
  <c r="S39" i="139"/>
  <c r="N39" i="139"/>
  <c r="I39" i="139"/>
  <c r="X40" i="139"/>
  <c r="S40" i="139"/>
  <c r="N40" i="139"/>
  <c r="I40" i="139"/>
  <c r="X41" i="139"/>
  <c r="S41" i="139"/>
  <c r="N41" i="139"/>
  <c r="I41" i="139"/>
  <c r="X42" i="139"/>
  <c r="S42" i="139"/>
  <c r="N42" i="139"/>
  <c r="I42" i="139"/>
  <c r="B47" i="28"/>
  <c r="B48" i="28"/>
  <c r="B49" i="28"/>
  <c r="B50" i="28"/>
  <c r="B51" i="28"/>
  <c r="B52" i="28"/>
  <c r="B53" i="28"/>
  <c r="B54" i="28"/>
  <c r="B55" i="28"/>
  <c r="B56" i="28"/>
  <c r="B57" i="28"/>
  <c r="B58" i="28"/>
  <c r="B59" i="28"/>
  <c r="B60" i="28"/>
  <c r="B61" i="28"/>
  <c r="B62" i="28"/>
  <c r="B63" i="28"/>
  <c r="B64" i="28"/>
  <c r="B65" i="28"/>
  <c r="B66" i="28"/>
  <c r="B67" i="28"/>
  <c r="B68" i="28"/>
  <c r="B69" i="28"/>
  <c r="B70" i="28"/>
  <c r="B71" i="28"/>
  <c r="B72" i="28"/>
  <c r="B73" i="28"/>
  <c r="B74" i="28"/>
  <c r="B75" i="28"/>
  <c r="B76" i="28"/>
  <c r="B77" i="28"/>
  <c r="B78" i="28"/>
  <c r="B79" i="28"/>
  <c r="B80" i="28"/>
  <c r="B81" i="28"/>
  <c r="B82" i="28"/>
  <c r="B83" i="28"/>
  <c r="B84" i="28"/>
  <c r="B85" i="28"/>
  <c r="B86" i="28"/>
  <c r="B87" i="28"/>
  <c r="B88" i="28"/>
  <c r="B89" i="28"/>
  <c r="B90" i="28"/>
  <c r="B91" i="28"/>
  <c r="B92" i="28"/>
  <c r="B93" i="28"/>
  <c r="B94" i="28"/>
  <c r="B95" i="28"/>
  <c r="B96" i="28"/>
  <c r="B97" i="28"/>
  <c r="B98" i="28"/>
  <c r="B99" i="28"/>
  <c r="B100" i="28"/>
  <c r="B101" i="28"/>
  <c r="B102" i="28"/>
  <c r="B103" i="28"/>
  <c r="B104" i="28"/>
  <c r="B105" i="28"/>
  <c r="B106" i="28"/>
  <c r="B107" i="28"/>
  <c r="B108" i="28"/>
  <c r="B109" i="28"/>
  <c r="B110" i="28"/>
  <c r="B111" i="28"/>
  <c r="B112" i="28"/>
  <c r="B113" i="28"/>
  <c r="B114" i="28"/>
  <c r="B115" i="28"/>
  <c r="B116" i="28"/>
  <c r="B117" i="28"/>
  <c r="B118" i="28"/>
  <c r="B119" i="28"/>
  <c r="B120" i="28"/>
  <c r="B121" i="28"/>
  <c r="B122" i="28"/>
  <c r="B123" i="28"/>
  <c r="B124" i="28"/>
  <c r="B125" i="28"/>
  <c r="B126" i="28"/>
  <c r="X13" i="43"/>
  <c r="S13" i="43"/>
  <c r="N13" i="43"/>
  <c r="I13" i="43"/>
  <c r="X14" i="43"/>
  <c r="S14" i="43"/>
  <c r="N14" i="43"/>
  <c r="I14" i="43"/>
  <c r="X15" i="43"/>
  <c r="S15" i="43"/>
  <c r="N15" i="43"/>
  <c r="I15" i="43"/>
  <c r="X16" i="43"/>
  <c r="S16" i="43"/>
  <c r="N16" i="43"/>
  <c r="I16" i="43"/>
  <c r="X17" i="43"/>
  <c r="S17" i="43"/>
  <c r="N17" i="43"/>
  <c r="I17" i="43"/>
  <c r="X18" i="43"/>
  <c r="S18" i="43"/>
  <c r="N18" i="43"/>
  <c r="I18" i="43"/>
  <c r="X19" i="43"/>
  <c r="S19" i="43"/>
  <c r="N19" i="43"/>
  <c r="I19" i="43"/>
  <c r="X12" i="43"/>
  <c r="S12" i="43"/>
  <c r="N12" i="43"/>
  <c r="I12" i="43"/>
  <c r="X20" i="43"/>
  <c r="S20" i="43"/>
  <c r="N20" i="43"/>
  <c r="I20" i="43"/>
  <c r="X21" i="43"/>
  <c r="S21" i="43"/>
  <c r="N21" i="43"/>
  <c r="I21" i="43"/>
  <c r="X22" i="43"/>
  <c r="S22" i="43"/>
  <c r="N22" i="43"/>
  <c r="I22" i="43"/>
  <c r="X23" i="43"/>
  <c r="S23" i="43"/>
  <c r="N23" i="43"/>
  <c r="I23" i="43"/>
  <c r="X24" i="43"/>
  <c r="S24" i="43"/>
  <c r="N24" i="43"/>
  <c r="I24" i="43"/>
  <c r="X25" i="43"/>
  <c r="S25" i="43"/>
  <c r="N25" i="43"/>
  <c r="I25" i="43"/>
  <c r="X26" i="43"/>
  <c r="S26" i="43"/>
  <c r="N26" i="43"/>
  <c r="I26" i="43"/>
  <c r="X27" i="43"/>
  <c r="S27" i="43"/>
  <c r="N27" i="43"/>
  <c r="I27" i="43"/>
  <c r="X28" i="43"/>
  <c r="S28" i="43"/>
  <c r="N28" i="43"/>
  <c r="I28" i="43"/>
  <c r="X29" i="43"/>
  <c r="S29" i="43"/>
  <c r="N29" i="43"/>
  <c r="I29" i="43"/>
  <c r="X30" i="43"/>
  <c r="S30" i="43"/>
  <c r="N30" i="43"/>
  <c r="I30" i="43"/>
  <c r="X31" i="43"/>
  <c r="S31" i="43"/>
  <c r="N31" i="43"/>
  <c r="I31" i="43"/>
  <c r="X32" i="43"/>
  <c r="S32" i="43"/>
  <c r="N32" i="43"/>
  <c r="I32" i="43"/>
  <c r="X33" i="43"/>
  <c r="S33" i="43"/>
  <c r="N33" i="43"/>
  <c r="I33" i="43"/>
  <c r="X34" i="43"/>
  <c r="S34" i="43"/>
  <c r="N34" i="43"/>
  <c r="I34" i="43"/>
  <c r="X35" i="43"/>
  <c r="S35" i="43"/>
  <c r="N35" i="43"/>
  <c r="I35" i="43"/>
  <c r="X36" i="43"/>
  <c r="S36" i="43"/>
  <c r="N36" i="43"/>
  <c r="I36" i="43"/>
  <c r="X37" i="43"/>
  <c r="S37" i="43"/>
  <c r="N37" i="43"/>
  <c r="I37" i="43"/>
  <c r="X38" i="43"/>
  <c r="S38" i="43"/>
  <c r="N38" i="43"/>
  <c r="I38" i="43"/>
  <c r="X39" i="43"/>
  <c r="S39" i="43"/>
  <c r="N39" i="43"/>
  <c r="I39" i="43"/>
  <c r="X40" i="43"/>
  <c r="S40" i="43"/>
  <c r="N40" i="43"/>
  <c r="I40" i="43"/>
  <c r="X41" i="43"/>
  <c r="S41" i="43"/>
  <c r="N41" i="43"/>
  <c r="I41" i="43"/>
  <c r="X42" i="43"/>
  <c r="S42" i="43"/>
  <c r="N42" i="43"/>
  <c r="I42" i="43"/>
  <c r="X11" i="43"/>
  <c r="S11" i="43"/>
  <c r="N11" i="43"/>
  <c r="I11" i="43"/>
  <c r="X11" i="41"/>
  <c r="S11" i="41"/>
  <c r="N11" i="41"/>
  <c r="I11" i="41"/>
  <c r="X12" i="41"/>
  <c r="S12" i="41"/>
  <c r="N12" i="41"/>
  <c r="I12" i="41"/>
  <c r="X13" i="41"/>
  <c r="S13" i="41"/>
  <c r="Z13" i="41" s="1"/>
  <c r="N13" i="41"/>
  <c r="I13" i="41"/>
  <c r="X14" i="41"/>
  <c r="S14" i="41"/>
  <c r="N14" i="41"/>
  <c r="I14" i="41"/>
  <c r="X15" i="41"/>
  <c r="S15" i="41"/>
  <c r="N15" i="41"/>
  <c r="I15" i="41"/>
  <c r="X16" i="41"/>
  <c r="S16" i="41"/>
  <c r="N16" i="41"/>
  <c r="I16" i="41"/>
  <c r="X17" i="41"/>
  <c r="S17" i="41"/>
  <c r="N17" i="41"/>
  <c r="I17" i="41"/>
  <c r="X18" i="41"/>
  <c r="S18" i="41"/>
  <c r="N18" i="41"/>
  <c r="I18" i="41"/>
  <c r="X19" i="41"/>
  <c r="S19" i="41"/>
  <c r="N19" i="41"/>
  <c r="I19" i="41"/>
  <c r="X20" i="41"/>
  <c r="S20" i="41"/>
  <c r="N20" i="41"/>
  <c r="I20" i="41"/>
  <c r="X21" i="41"/>
  <c r="S21" i="41"/>
  <c r="Z21" i="41" s="1"/>
  <c r="N21" i="41"/>
  <c r="I21" i="41"/>
  <c r="X22" i="41"/>
  <c r="S22" i="41"/>
  <c r="Z22" i="41" s="1"/>
  <c r="N22" i="41"/>
  <c r="I22" i="41"/>
  <c r="X23" i="41"/>
  <c r="Z23" i="41" s="1"/>
  <c r="S23" i="41"/>
  <c r="N23" i="41"/>
  <c r="I23" i="41"/>
  <c r="X24" i="41"/>
  <c r="S24" i="41"/>
  <c r="N24" i="41"/>
  <c r="I24" i="41"/>
  <c r="X25" i="41"/>
  <c r="Z25" i="41" s="1"/>
  <c r="S25" i="41"/>
  <c r="N25" i="41"/>
  <c r="I25" i="41"/>
  <c r="X26" i="41"/>
  <c r="S26" i="41"/>
  <c r="N26" i="41"/>
  <c r="I26" i="41"/>
  <c r="X27" i="41"/>
  <c r="S27" i="41"/>
  <c r="N27" i="41"/>
  <c r="I27" i="41"/>
  <c r="X28" i="41"/>
  <c r="S28" i="41"/>
  <c r="N28" i="41"/>
  <c r="I28" i="41"/>
  <c r="X29" i="41"/>
  <c r="Z29" i="41" s="1"/>
  <c r="S29" i="41"/>
  <c r="N29" i="41"/>
  <c r="I29" i="41"/>
  <c r="I30" i="41"/>
  <c r="Z30" i="41"/>
  <c r="X31" i="41"/>
  <c r="S31" i="41"/>
  <c r="N31" i="41"/>
  <c r="I31" i="41"/>
  <c r="X32" i="41"/>
  <c r="S32" i="41"/>
  <c r="N32" i="41"/>
  <c r="I32" i="41"/>
  <c r="X33" i="41"/>
  <c r="S33" i="41"/>
  <c r="N33" i="41"/>
  <c r="I33" i="41"/>
  <c r="X34" i="41"/>
  <c r="S34" i="41"/>
  <c r="N34" i="41"/>
  <c r="I34" i="41"/>
  <c r="X35" i="41"/>
  <c r="S35" i="41"/>
  <c r="N35" i="41"/>
  <c r="I35" i="41"/>
  <c r="X36" i="41"/>
  <c r="S36" i="41"/>
  <c r="N36" i="41"/>
  <c r="I36" i="41"/>
  <c r="X37" i="41"/>
  <c r="S37" i="41"/>
  <c r="N37" i="41"/>
  <c r="I37" i="41"/>
  <c r="X38" i="41"/>
  <c r="S38" i="41"/>
  <c r="N38" i="41"/>
  <c r="Z38" i="41" s="1"/>
  <c r="I38" i="41"/>
  <c r="X39" i="41"/>
  <c r="S39" i="41"/>
  <c r="Z39" i="41" s="1"/>
  <c r="N39" i="41"/>
  <c r="I39" i="41"/>
  <c r="X40" i="41"/>
  <c r="S40" i="41"/>
  <c r="N40" i="41"/>
  <c r="I40" i="41"/>
  <c r="X41" i="41"/>
  <c r="S41" i="41"/>
  <c r="N41" i="41"/>
  <c r="I41" i="41"/>
  <c r="X42" i="41"/>
  <c r="S42" i="41"/>
  <c r="N42" i="41"/>
  <c r="I42" i="41"/>
  <c r="Z42" i="41"/>
  <c r="X11" i="42"/>
  <c r="S11" i="42"/>
  <c r="N11" i="42"/>
  <c r="I11" i="42"/>
  <c r="X12" i="42"/>
  <c r="S12" i="42"/>
  <c r="N12" i="42"/>
  <c r="I12" i="42"/>
  <c r="Z12" i="42" s="1"/>
  <c r="X13" i="42"/>
  <c r="S13" i="42"/>
  <c r="N13" i="42"/>
  <c r="I13" i="42"/>
  <c r="X14" i="42"/>
  <c r="S14" i="42"/>
  <c r="N14" i="42"/>
  <c r="I14" i="42"/>
  <c r="X15" i="42"/>
  <c r="S15" i="42"/>
  <c r="N15" i="42"/>
  <c r="I15" i="42"/>
  <c r="X16" i="42"/>
  <c r="S16" i="42"/>
  <c r="N16" i="42"/>
  <c r="I16" i="42"/>
  <c r="X17" i="42"/>
  <c r="S17" i="42"/>
  <c r="N17" i="42"/>
  <c r="I17" i="42"/>
  <c r="X18" i="42"/>
  <c r="S18" i="42"/>
  <c r="N18" i="42"/>
  <c r="I18" i="42"/>
  <c r="X19" i="42"/>
  <c r="S19" i="42"/>
  <c r="N19" i="42"/>
  <c r="I19" i="42"/>
  <c r="X20" i="42"/>
  <c r="S20" i="42"/>
  <c r="N20" i="42"/>
  <c r="I20" i="42"/>
  <c r="X21" i="42"/>
  <c r="S21" i="42"/>
  <c r="N21" i="42"/>
  <c r="I21" i="42"/>
  <c r="X22" i="42"/>
  <c r="S22" i="42"/>
  <c r="N22" i="42"/>
  <c r="I22" i="42"/>
  <c r="X23" i="42"/>
  <c r="S23" i="42"/>
  <c r="N23" i="42"/>
  <c r="I23" i="42"/>
  <c r="X24" i="42"/>
  <c r="S24" i="42"/>
  <c r="N24" i="42"/>
  <c r="I24" i="42"/>
  <c r="Z24" i="42" s="1"/>
  <c r="X25" i="42"/>
  <c r="S25" i="42"/>
  <c r="N25" i="42"/>
  <c r="I25" i="42"/>
  <c r="X26" i="42"/>
  <c r="S26" i="42"/>
  <c r="N26" i="42"/>
  <c r="I26" i="42"/>
  <c r="X27" i="42"/>
  <c r="S27" i="42"/>
  <c r="N27" i="42"/>
  <c r="I27" i="42"/>
  <c r="X28" i="42"/>
  <c r="S28" i="42"/>
  <c r="N28" i="42"/>
  <c r="I28" i="42"/>
  <c r="X29" i="42"/>
  <c r="S29" i="42"/>
  <c r="N29" i="42"/>
  <c r="I29" i="42"/>
  <c r="X30" i="42"/>
  <c r="S30" i="42"/>
  <c r="N30" i="42"/>
  <c r="I30" i="42"/>
  <c r="X31" i="42"/>
  <c r="S31" i="42"/>
  <c r="N31" i="42"/>
  <c r="I31" i="42"/>
  <c r="X32" i="42"/>
  <c r="S32" i="42"/>
  <c r="N32" i="42"/>
  <c r="I32" i="42"/>
  <c r="X33" i="42"/>
  <c r="S33" i="42"/>
  <c r="N33" i="42"/>
  <c r="I33" i="42"/>
  <c r="X34" i="42"/>
  <c r="S34" i="42"/>
  <c r="N34" i="42"/>
  <c r="I34" i="42"/>
  <c r="Z34" i="42" s="1"/>
  <c r="X35" i="42"/>
  <c r="S35" i="42"/>
  <c r="N35" i="42"/>
  <c r="I35" i="42"/>
  <c r="X36" i="42"/>
  <c r="S36" i="42"/>
  <c r="N36" i="42"/>
  <c r="I36" i="42"/>
  <c r="X37" i="42"/>
  <c r="S37" i="42"/>
  <c r="N37" i="42"/>
  <c r="I37" i="42"/>
  <c r="Z37" i="42"/>
  <c r="X38" i="42"/>
  <c r="S38" i="42"/>
  <c r="N38" i="42"/>
  <c r="I38" i="42"/>
  <c r="X39" i="42"/>
  <c r="S39" i="42"/>
  <c r="N39" i="42"/>
  <c r="I39" i="42"/>
  <c r="Z39" i="42" s="1"/>
  <c r="X40" i="42"/>
  <c r="S40" i="42"/>
  <c r="N40" i="42"/>
  <c r="I40" i="42"/>
  <c r="X41" i="42"/>
  <c r="S41" i="42"/>
  <c r="N41" i="42"/>
  <c r="I41" i="42"/>
  <c r="X42" i="42"/>
  <c r="Z42" i="42" s="1"/>
  <c r="S42" i="42"/>
  <c r="N42" i="42"/>
  <c r="I42" i="42"/>
  <c r="X11" i="206"/>
  <c r="S11" i="206"/>
  <c r="N11" i="206"/>
  <c r="I11" i="206"/>
  <c r="X12" i="206"/>
  <c r="S12" i="206"/>
  <c r="N12" i="206"/>
  <c r="I12" i="206"/>
  <c r="X13" i="206"/>
  <c r="S13" i="206"/>
  <c r="N13" i="206"/>
  <c r="I13" i="206"/>
  <c r="X14" i="206"/>
  <c r="S14" i="206"/>
  <c r="N14" i="206"/>
  <c r="I14" i="206"/>
  <c r="X15" i="206"/>
  <c r="S15" i="206"/>
  <c r="N15" i="206"/>
  <c r="I15" i="206"/>
  <c r="X16" i="206"/>
  <c r="S16" i="206"/>
  <c r="N16" i="206"/>
  <c r="I16" i="206"/>
  <c r="X17" i="206"/>
  <c r="S17" i="206"/>
  <c r="N17" i="206"/>
  <c r="I17" i="206"/>
  <c r="X18" i="206"/>
  <c r="S18" i="206"/>
  <c r="N18" i="206"/>
  <c r="I18" i="206"/>
  <c r="X19" i="206"/>
  <c r="S19" i="206"/>
  <c r="N19" i="206"/>
  <c r="I19" i="206"/>
  <c r="X20" i="206"/>
  <c r="S20" i="206"/>
  <c r="Z20" i="206" s="1"/>
  <c r="N20" i="206"/>
  <c r="I20" i="206"/>
  <c r="X21" i="206"/>
  <c r="S21" i="206"/>
  <c r="N21" i="206"/>
  <c r="I21" i="206"/>
  <c r="X22" i="206"/>
  <c r="S22" i="206"/>
  <c r="N22" i="206"/>
  <c r="I22" i="206"/>
  <c r="X23" i="206"/>
  <c r="S23" i="206"/>
  <c r="N23" i="206"/>
  <c r="I23" i="206"/>
  <c r="X24" i="206"/>
  <c r="S24" i="206"/>
  <c r="N24" i="206"/>
  <c r="I24" i="206"/>
  <c r="X25" i="206"/>
  <c r="S25" i="206"/>
  <c r="N25" i="206"/>
  <c r="I25" i="206"/>
  <c r="X26" i="206"/>
  <c r="S26" i="206"/>
  <c r="Z26" i="206" s="1"/>
  <c r="N26" i="206"/>
  <c r="I26" i="206"/>
  <c r="X27" i="206"/>
  <c r="S27" i="206"/>
  <c r="N27" i="206"/>
  <c r="I27" i="206"/>
  <c r="X28" i="206"/>
  <c r="Z28" i="206" s="1"/>
  <c r="S28" i="206"/>
  <c r="N28" i="206"/>
  <c r="I28" i="206"/>
  <c r="X29" i="206"/>
  <c r="S29" i="206"/>
  <c r="N29" i="206"/>
  <c r="I29" i="206"/>
  <c r="X30" i="206"/>
  <c r="S30" i="206"/>
  <c r="N30" i="206"/>
  <c r="I30" i="206"/>
  <c r="X31" i="206"/>
  <c r="S31" i="206"/>
  <c r="N31" i="206"/>
  <c r="I31" i="206"/>
  <c r="X32" i="206"/>
  <c r="Z32" i="206" s="1"/>
  <c r="S32" i="206"/>
  <c r="N32" i="206"/>
  <c r="I32" i="206"/>
  <c r="X33" i="206"/>
  <c r="S33" i="206"/>
  <c r="N33" i="206"/>
  <c r="I33" i="206"/>
  <c r="X34" i="206"/>
  <c r="S34" i="206"/>
  <c r="N34" i="206"/>
  <c r="I34" i="206"/>
  <c r="X35" i="206"/>
  <c r="S35" i="206"/>
  <c r="N35" i="206"/>
  <c r="I35" i="206"/>
  <c r="X36" i="206"/>
  <c r="Z36" i="206" s="1"/>
  <c r="S36" i="206"/>
  <c r="N36" i="206"/>
  <c r="I36" i="206"/>
  <c r="X37" i="206"/>
  <c r="Z37" i="206" s="1"/>
  <c r="S37" i="206"/>
  <c r="N37" i="206"/>
  <c r="I37" i="206"/>
  <c r="X38" i="206"/>
  <c r="S38" i="206"/>
  <c r="N38" i="206"/>
  <c r="I38" i="206"/>
  <c r="X39" i="206"/>
  <c r="S39" i="206"/>
  <c r="N39" i="206"/>
  <c r="I39" i="206"/>
  <c r="X40" i="206"/>
  <c r="S40" i="206"/>
  <c r="N40" i="206"/>
  <c r="I40" i="206"/>
  <c r="X41" i="206"/>
  <c r="S41" i="206"/>
  <c r="N41" i="206"/>
  <c r="I41" i="206"/>
  <c r="X42" i="206"/>
  <c r="S42" i="206"/>
  <c r="N42" i="206"/>
  <c r="I42" i="206"/>
  <c r="X11" i="46"/>
  <c r="S11" i="46"/>
  <c r="N11" i="46"/>
  <c r="I11" i="46"/>
  <c r="X12" i="46"/>
  <c r="S12" i="46"/>
  <c r="N12" i="46"/>
  <c r="I12" i="46"/>
  <c r="X13" i="46"/>
  <c r="S13" i="46"/>
  <c r="N13" i="46"/>
  <c r="I13" i="46"/>
  <c r="X14" i="46"/>
  <c r="S14" i="46"/>
  <c r="N14" i="46"/>
  <c r="I14" i="46"/>
  <c r="X15" i="46"/>
  <c r="S15" i="46"/>
  <c r="N15" i="46"/>
  <c r="I15" i="46"/>
  <c r="X16" i="46"/>
  <c r="S16" i="46"/>
  <c r="N16" i="46"/>
  <c r="I16" i="46"/>
  <c r="X17" i="46"/>
  <c r="S17" i="46"/>
  <c r="N17" i="46"/>
  <c r="I17" i="46"/>
  <c r="X18" i="46"/>
  <c r="S18" i="46"/>
  <c r="N18" i="46"/>
  <c r="I18" i="46"/>
  <c r="Z18" i="46" s="1"/>
  <c r="X19" i="46"/>
  <c r="S19" i="46"/>
  <c r="N19" i="46"/>
  <c r="I19" i="46"/>
  <c r="X20" i="46"/>
  <c r="S20" i="46"/>
  <c r="N20" i="46"/>
  <c r="I20" i="46"/>
  <c r="X21" i="46"/>
  <c r="S21" i="46"/>
  <c r="N21" i="46"/>
  <c r="I21" i="46"/>
  <c r="X22" i="46"/>
  <c r="S22" i="46"/>
  <c r="N22" i="46"/>
  <c r="I22" i="46"/>
  <c r="X23" i="46"/>
  <c r="S23" i="46"/>
  <c r="N23" i="46"/>
  <c r="I23" i="46"/>
  <c r="X24" i="46"/>
  <c r="S24" i="46"/>
  <c r="N24" i="46"/>
  <c r="I24" i="46"/>
  <c r="X25" i="46"/>
  <c r="S25" i="46"/>
  <c r="N25" i="46"/>
  <c r="I25" i="46"/>
  <c r="X26" i="46"/>
  <c r="S26" i="46"/>
  <c r="Z26" i="46" s="1"/>
  <c r="N26" i="46"/>
  <c r="I26" i="46"/>
  <c r="X27" i="46"/>
  <c r="S27" i="46"/>
  <c r="N27" i="46"/>
  <c r="I27" i="46"/>
  <c r="X28" i="46"/>
  <c r="Z28" i="46" s="1"/>
  <c r="S28" i="46"/>
  <c r="N28" i="46"/>
  <c r="I28" i="46"/>
  <c r="X29" i="46"/>
  <c r="Z29" i="46" s="1"/>
  <c r="S29" i="46"/>
  <c r="N29" i="46"/>
  <c r="I29" i="46"/>
  <c r="X30" i="46"/>
  <c r="S30" i="46"/>
  <c r="N30" i="46"/>
  <c r="I30" i="46"/>
  <c r="X31" i="46"/>
  <c r="S31" i="46"/>
  <c r="N31" i="46"/>
  <c r="I31" i="46"/>
  <c r="X32" i="46"/>
  <c r="Z32" i="46" s="1"/>
  <c r="S32" i="46"/>
  <c r="N32" i="46"/>
  <c r="I32" i="46"/>
  <c r="X33" i="46"/>
  <c r="S33" i="46"/>
  <c r="N33" i="46"/>
  <c r="I33" i="46"/>
  <c r="X34" i="46"/>
  <c r="S34" i="46"/>
  <c r="N34" i="46"/>
  <c r="I34" i="46"/>
  <c r="X35" i="46"/>
  <c r="S35" i="46"/>
  <c r="N35" i="46"/>
  <c r="I35" i="46"/>
  <c r="X36" i="46"/>
  <c r="Z36" i="46" s="1"/>
  <c r="S36" i="46"/>
  <c r="N36" i="46"/>
  <c r="I36" i="46"/>
  <c r="X37" i="46"/>
  <c r="S37" i="46"/>
  <c r="N37" i="46"/>
  <c r="I37" i="46"/>
  <c r="Z37" i="46"/>
  <c r="X38" i="46"/>
  <c r="S38" i="46"/>
  <c r="N38" i="46"/>
  <c r="I38" i="46"/>
  <c r="X39" i="46"/>
  <c r="S39" i="46"/>
  <c r="N39" i="46"/>
  <c r="I39" i="46"/>
  <c r="X40" i="46"/>
  <c r="S40" i="46"/>
  <c r="N40" i="46"/>
  <c r="I40" i="46"/>
  <c r="X41" i="46"/>
  <c r="S41" i="46"/>
  <c r="N41" i="46"/>
  <c r="Z41" i="46" s="1"/>
  <c r="I41" i="46"/>
  <c r="X42" i="46"/>
  <c r="S42" i="46"/>
  <c r="Z42" i="46" s="1"/>
  <c r="N42" i="46"/>
  <c r="I42" i="46"/>
  <c r="X11" i="47"/>
  <c r="S11" i="47"/>
  <c r="N11" i="47"/>
  <c r="I11" i="47"/>
  <c r="X12" i="47"/>
  <c r="S12" i="47"/>
  <c r="N12" i="47"/>
  <c r="I12" i="47"/>
  <c r="X13" i="47"/>
  <c r="S13" i="47"/>
  <c r="N13" i="47"/>
  <c r="I13" i="47"/>
  <c r="Z13" i="47"/>
  <c r="X14" i="47"/>
  <c r="S14" i="47"/>
  <c r="Z14" i="47" s="1"/>
  <c r="N14" i="47"/>
  <c r="I14" i="47"/>
  <c r="X15" i="47"/>
  <c r="S15" i="47"/>
  <c r="N15" i="47"/>
  <c r="I15" i="47"/>
  <c r="X16" i="47"/>
  <c r="S16" i="47"/>
  <c r="N16" i="47"/>
  <c r="I16" i="47"/>
  <c r="X17" i="47"/>
  <c r="S17" i="47"/>
  <c r="N17" i="47"/>
  <c r="I17" i="47"/>
  <c r="X18" i="47"/>
  <c r="S18" i="47"/>
  <c r="N18" i="47"/>
  <c r="I18" i="47"/>
  <c r="X19" i="47"/>
  <c r="S19" i="47"/>
  <c r="N19" i="47"/>
  <c r="Z19" i="47" s="1"/>
  <c r="I19" i="47"/>
  <c r="X20" i="47"/>
  <c r="S20" i="47"/>
  <c r="I20" i="47"/>
  <c r="N20" i="47"/>
  <c r="X21" i="47"/>
  <c r="Z21" i="47" s="1"/>
  <c r="N21" i="47"/>
  <c r="I21" i="47"/>
  <c r="X22" i="47"/>
  <c r="S22" i="47"/>
  <c r="N22" i="47"/>
  <c r="I22" i="47"/>
  <c r="X23" i="47"/>
  <c r="S23" i="47"/>
  <c r="N23" i="47"/>
  <c r="I23" i="47"/>
  <c r="X24" i="47"/>
  <c r="S24" i="47"/>
  <c r="N24" i="47"/>
  <c r="I24" i="47"/>
  <c r="X25" i="47"/>
  <c r="S25" i="47"/>
  <c r="N25" i="47"/>
  <c r="I25" i="47"/>
  <c r="X26" i="47"/>
  <c r="S26" i="47"/>
  <c r="N26" i="47"/>
  <c r="I26" i="47"/>
  <c r="X27" i="47"/>
  <c r="S27" i="47"/>
  <c r="N27" i="47"/>
  <c r="I27" i="47"/>
  <c r="X28" i="47"/>
  <c r="S28" i="47"/>
  <c r="N28" i="47"/>
  <c r="I28" i="47"/>
  <c r="X29" i="47"/>
  <c r="S29" i="47"/>
  <c r="N29" i="47"/>
  <c r="I29" i="47"/>
  <c r="X30" i="47"/>
  <c r="S30" i="47"/>
  <c r="N30" i="47"/>
  <c r="I30" i="47"/>
  <c r="X31" i="47"/>
  <c r="S31" i="47"/>
  <c r="N31" i="47"/>
  <c r="I31" i="47"/>
  <c r="X32" i="47"/>
  <c r="S32" i="47"/>
  <c r="N32" i="47"/>
  <c r="I32" i="47"/>
  <c r="X33" i="47"/>
  <c r="S33" i="47"/>
  <c r="N33" i="47"/>
  <c r="I33" i="47"/>
  <c r="X34" i="47"/>
  <c r="S34" i="47"/>
  <c r="N34" i="47"/>
  <c r="I34" i="47"/>
  <c r="X35" i="47"/>
  <c r="S35" i="47"/>
  <c r="N35" i="47"/>
  <c r="I35" i="47"/>
  <c r="X36" i="47"/>
  <c r="S36" i="47"/>
  <c r="N36" i="47"/>
  <c r="I36" i="47"/>
  <c r="X37" i="47"/>
  <c r="Z37" i="47" s="1"/>
  <c r="S37" i="47"/>
  <c r="N37" i="47"/>
  <c r="I37" i="47"/>
  <c r="X38" i="47"/>
  <c r="S38" i="47"/>
  <c r="N38" i="47"/>
  <c r="I38" i="47"/>
  <c r="X39" i="47"/>
  <c r="S39" i="47"/>
  <c r="N39" i="47"/>
  <c r="I39" i="47"/>
  <c r="X40" i="47"/>
  <c r="S40" i="47"/>
  <c r="N40" i="47"/>
  <c r="I40" i="47"/>
  <c r="X41" i="47"/>
  <c r="S41" i="47"/>
  <c r="N41" i="47"/>
  <c r="I41" i="47"/>
  <c r="X42" i="47"/>
  <c r="S42" i="47"/>
  <c r="N42" i="47"/>
  <c r="I42" i="47"/>
  <c r="X11" i="48"/>
  <c r="S11" i="48"/>
  <c r="N11" i="48"/>
  <c r="I11" i="48"/>
  <c r="X12" i="48"/>
  <c r="S12" i="48"/>
  <c r="N12" i="48"/>
  <c r="I12" i="48"/>
  <c r="X13" i="48"/>
  <c r="S13" i="48"/>
  <c r="Z13" i="48" s="1"/>
  <c r="N13" i="48"/>
  <c r="I13" i="48"/>
  <c r="X14" i="48"/>
  <c r="S14" i="48"/>
  <c r="N14" i="48"/>
  <c r="I14" i="48"/>
  <c r="X15" i="48"/>
  <c r="S15" i="48"/>
  <c r="N15" i="48"/>
  <c r="I15" i="48"/>
  <c r="X16" i="48"/>
  <c r="S16" i="48"/>
  <c r="N16" i="48"/>
  <c r="I16" i="48"/>
  <c r="X17" i="48"/>
  <c r="S17" i="48"/>
  <c r="N17" i="48"/>
  <c r="I17" i="48"/>
  <c r="X18" i="48"/>
  <c r="S18" i="48"/>
  <c r="N18" i="48"/>
  <c r="I18" i="48"/>
  <c r="X19" i="48"/>
  <c r="S19" i="48"/>
  <c r="N19" i="48"/>
  <c r="I19" i="48"/>
  <c r="X20" i="48"/>
  <c r="S20" i="48"/>
  <c r="N20" i="48"/>
  <c r="I20" i="48"/>
  <c r="X21" i="48"/>
  <c r="S21" i="48"/>
  <c r="Z21" i="48" s="1"/>
  <c r="N21" i="48"/>
  <c r="I21" i="48"/>
  <c r="X22" i="48"/>
  <c r="S22" i="48"/>
  <c r="Z22" i="48" s="1"/>
  <c r="N22" i="48"/>
  <c r="I22" i="48"/>
  <c r="X23" i="48"/>
  <c r="S23" i="48"/>
  <c r="N23" i="48"/>
  <c r="I23" i="48"/>
  <c r="X24" i="48"/>
  <c r="S24" i="48"/>
  <c r="Z24" i="48" s="1"/>
  <c r="N24" i="48"/>
  <c r="I24" i="48"/>
  <c r="X25" i="48"/>
  <c r="S25" i="48"/>
  <c r="N25" i="48"/>
  <c r="I25" i="48"/>
  <c r="X26" i="48"/>
  <c r="Z26" i="48" s="1"/>
  <c r="S26" i="48"/>
  <c r="N26" i="48"/>
  <c r="I26" i="48"/>
  <c r="X27" i="48"/>
  <c r="S27" i="48"/>
  <c r="N27" i="48"/>
  <c r="I27" i="48"/>
  <c r="X28" i="48"/>
  <c r="S28" i="48"/>
  <c r="N28" i="48"/>
  <c r="I28" i="48"/>
  <c r="X29" i="48"/>
  <c r="S29" i="48"/>
  <c r="N29" i="48"/>
  <c r="I29" i="48"/>
  <c r="X30" i="48"/>
  <c r="Z30" i="48" s="1"/>
  <c r="S30" i="48"/>
  <c r="N30" i="48"/>
  <c r="I30" i="48"/>
  <c r="X31" i="48"/>
  <c r="S31" i="48"/>
  <c r="N31" i="48"/>
  <c r="I31" i="48"/>
  <c r="X32" i="48"/>
  <c r="Z32" i="48" s="1"/>
  <c r="S32" i="48"/>
  <c r="N32" i="48"/>
  <c r="I32" i="48"/>
  <c r="X33" i="48"/>
  <c r="S33" i="48"/>
  <c r="N33" i="48"/>
  <c r="I33" i="48"/>
  <c r="X34" i="48"/>
  <c r="S34" i="48"/>
  <c r="N34" i="48"/>
  <c r="I34" i="48"/>
  <c r="X35" i="48"/>
  <c r="S35" i="48"/>
  <c r="N35" i="48"/>
  <c r="I35" i="48"/>
  <c r="X36" i="48"/>
  <c r="S36" i="48"/>
  <c r="N36" i="48"/>
  <c r="I36" i="48"/>
  <c r="X37" i="48"/>
  <c r="S37" i="48"/>
  <c r="N37" i="48"/>
  <c r="I37" i="48"/>
  <c r="X38" i="48"/>
  <c r="S38" i="48"/>
  <c r="N38" i="48"/>
  <c r="Z38" i="48" s="1"/>
  <c r="I38" i="48"/>
  <c r="X39" i="48"/>
  <c r="S39" i="48"/>
  <c r="N39" i="48"/>
  <c r="I39" i="48"/>
  <c r="Z39" i="48" s="1"/>
  <c r="X40" i="48"/>
  <c r="Z40" i="48" s="1"/>
  <c r="S40" i="48"/>
  <c r="N40" i="48"/>
  <c r="I40" i="48"/>
  <c r="X41" i="48"/>
  <c r="S41" i="48"/>
  <c r="N41" i="48"/>
  <c r="I41" i="48"/>
  <c r="X42" i="48"/>
  <c r="S42" i="48"/>
  <c r="N42" i="48"/>
  <c r="I42" i="48"/>
  <c r="X11" i="49"/>
  <c r="S11" i="49"/>
  <c r="N11" i="49"/>
  <c r="I11" i="49"/>
  <c r="X12" i="49"/>
  <c r="S12" i="49"/>
  <c r="N12" i="49"/>
  <c r="I12" i="49"/>
  <c r="Z12" i="49" s="1"/>
  <c r="X13" i="49"/>
  <c r="S13" i="49"/>
  <c r="N13" i="49"/>
  <c r="I13" i="49"/>
  <c r="X14" i="49"/>
  <c r="S14" i="49"/>
  <c r="N14" i="49"/>
  <c r="I14" i="49"/>
  <c r="Z14" i="49" s="1"/>
  <c r="X15" i="49"/>
  <c r="S15" i="49"/>
  <c r="N15" i="49"/>
  <c r="I15" i="49"/>
  <c r="X16" i="49"/>
  <c r="S16" i="49"/>
  <c r="N16" i="49"/>
  <c r="I16" i="49"/>
  <c r="X17" i="49"/>
  <c r="S17" i="49"/>
  <c r="N17" i="49"/>
  <c r="I17" i="49"/>
  <c r="X18" i="49"/>
  <c r="S18" i="49"/>
  <c r="N18" i="49"/>
  <c r="I18" i="49"/>
  <c r="X19" i="49"/>
  <c r="S19" i="49"/>
  <c r="N19" i="49"/>
  <c r="I19" i="49"/>
  <c r="X20" i="49"/>
  <c r="S20" i="49"/>
  <c r="N20" i="49"/>
  <c r="I20" i="49"/>
  <c r="X21" i="49"/>
  <c r="S21" i="49"/>
  <c r="N21" i="49"/>
  <c r="I21" i="49"/>
  <c r="X22" i="49"/>
  <c r="S22" i="49"/>
  <c r="N22" i="49"/>
  <c r="I22" i="49"/>
  <c r="X23" i="49"/>
  <c r="S23" i="49"/>
  <c r="N23" i="49"/>
  <c r="I23" i="49"/>
  <c r="X24" i="49"/>
  <c r="Z24" i="49" s="1"/>
  <c r="S24" i="49"/>
  <c r="N24" i="49"/>
  <c r="I24" i="49"/>
  <c r="X25" i="49"/>
  <c r="S25" i="49"/>
  <c r="N25" i="49"/>
  <c r="I25" i="49"/>
  <c r="X26" i="49"/>
  <c r="S26" i="49"/>
  <c r="N26" i="49"/>
  <c r="I26" i="49"/>
  <c r="X27" i="49"/>
  <c r="S27" i="49"/>
  <c r="N27" i="49"/>
  <c r="I27" i="49"/>
  <c r="X28" i="49"/>
  <c r="Z28" i="49"/>
  <c r="S28" i="49"/>
  <c r="N28" i="49"/>
  <c r="I28" i="49"/>
  <c r="X29" i="49"/>
  <c r="S29" i="49"/>
  <c r="N29" i="49"/>
  <c r="I29" i="49"/>
  <c r="Z29" i="49"/>
  <c r="X30" i="49"/>
  <c r="S30" i="49"/>
  <c r="N30" i="49"/>
  <c r="I30" i="49"/>
  <c r="X31" i="49"/>
  <c r="Z31" i="49" s="1"/>
  <c r="S31" i="49"/>
  <c r="N31" i="49"/>
  <c r="I31" i="49"/>
  <c r="X32" i="49"/>
  <c r="S32" i="49"/>
  <c r="N32" i="49"/>
  <c r="I32" i="49"/>
  <c r="X33" i="49"/>
  <c r="S33" i="49"/>
  <c r="N33" i="49"/>
  <c r="I33" i="49"/>
  <c r="X34" i="49"/>
  <c r="S34" i="49"/>
  <c r="N34" i="49"/>
  <c r="I34" i="49"/>
  <c r="X35" i="49"/>
  <c r="S35" i="49"/>
  <c r="Z35" i="49"/>
  <c r="N35" i="49"/>
  <c r="I35" i="49"/>
  <c r="X36" i="49"/>
  <c r="S36" i="49"/>
  <c r="N36" i="49"/>
  <c r="I36" i="49"/>
  <c r="X37" i="49"/>
  <c r="S37" i="49"/>
  <c r="Z37" i="49" s="1"/>
  <c r="N37" i="49"/>
  <c r="I37" i="49"/>
  <c r="X38" i="49"/>
  <c r="S38" i="49"/>
  <c r="N38" i="49"/>
  <c r="I38" i="49"/>
  <c r="X39" i="49"/>
  <c r="S39" i="49"/>
  <c r="N39" i="49"/>
  <c r="I39" i="49"/>
  <c r="X40" i="49"/>
  <c r="S40" i="49"/>
  <c r="N40" i="49"/>
  <c r="I40" i="49"/>
  <c r="X41" i="49"/>
  <c r="Z41" i="49" s="1"/>
  <c r="S41" i="49"/>
  <c r="N41" i="49"/>
  <c r="I41" i="49"/>
  <c r="X42" i="49"/>
  <c r="S42" i="49"/>
  <c r="N42" i="49"/>
  <c r="I42" i="49"/>
  <c r="X11" i="141"/>
  <c r="S11" i="141"/>
  <c r="N11" i="141"/>
  <c r="I11" i="141"/>
  <c r="X12" i="141"/>
  <c r="S12" i="141"/>
  <c r="N12" i="141"/>
  <c r="I12" i="141"/>
  <c r="X13" i="141"/>
  <c r="S13" i="141"/>
  <c r="N13" i="141"/>
  <c r="I13" i="141"/>
  <c r="X14" i="141"/>
  <c r="S14" i="141"/>
  <c r="N14" i="141"/>
  <c r="I14" i="141"/>
  <c r="X15" i="141"/>
  <c r="S15" i="141"/>
  <c r="N15" i="141"/>
  <c r="I15" i="141"/>
  <c r="X16" i="141"/>
  <c r="S16" i="141"/>
  <c r="N16" i="141"/>
  <c r="Z16" i="141" s="1"/>
  <c r="I16" i="141"/>
  <c r="X17" i="141"/>
  <c r="S17" i="141"/>
  <c r="N17" i="141"/>
  <c r="I17" i="141"/>
  <c r="X18" i="141"/>
  <c r="S18" i="141"/>
  <c r="N18" i="141"/>
  <c r="I18" i="141"/>
  <c r="X19" i="141"/>
  <c r="Z19" i="141" s="1"/>
  <c r="S19" i="141"/>
  <c r="N19" i="141"/>
  <c r="I19" i="141"/>
  <c r="X20" i="141"/>
  <c r="S20" i="141"/>
  <c r="N20" i="141"/>
  <c r="I20" i="141"/>
  <c r="X21" i="141"/>
  <c r="S21" i="141"/>
  <c r="N21" i="141"/>
  <c r="I21" i="141"/>
  <c r="X22" i="141"/>
  <c r="S22" i="141"/>
  <c r="N22" i="141"/>
  <c r="I22" i="141"/>
  <c r="X23" i="141"/>
  <c r="S23" i="141"/>
  <c r="N23" i="141"/>
  <c r="I23" i="141"/>
  <c r="X24" i="141"/>
  <c r="S24" i="141"/>
  <c r="N24" i="141"/>
  <c r="I24" i="141"/>
  <c r="X25" i="141"/>
  <c r="Z25" i="141" s="1"/>
  <c r="S25" i="141"/>
  <c r="N25" i="141"/>
  <c r="I25" i="141"/>
  <c r="X26" i="141"/>
  <c r="S26" i="141"/>
  <c r="N26" i="141"/>
  <c r="I26" i="141"/>
  <c r="X27" i="141"/>
  <c r="S27" i="141"/>
  <c r="N27" i="141"/>
  <c r="I27" i="141"/>
  <c r="X28" i="141"/>
  <c r="S28" i="141"/>
  <c r="N28" i="141"/>
  <c r="I28" i="141"/>
  <c r="X29" i="141"/>
  <c r="I29" i="141"/>
  <c r="S29" i="141"/>
  <c r="N29" i="141"/>
  <c r="X30" i="141"/>
  <c r="S30" i="141"/>
  <c r="N30" i="141"/>
  <c r="I30" i="141"/>
  <c r="X31" i="141"/>
  <c r="S31" i="141"/>
  <c r="N31" i="141"/>
  <c r="I31" i="141"/>
  <c r="X32" i="141"/>
  <c r="S32" i="141"/>
  <c r="N32" i="141"/>
  <c r="I32" i="141"/>
  <c r="X33" i="141"/>
  <c r="S33" i="141"/>
  <c r="N33" i="141"/>
  <c r="I33" i="141"/>
  <c r="X34" i="141"/>
  <c r="S34" i="141"/>
  <c r="N34" i="141"/>
  <c r="I34" i="141"/>
  <c r="X35" i="141"/>
  <c r="S35" i="141"/>
  <c r="N35" i="141"/>
  <c r="I35" i="141"/>
  <c r="X36" i="141"/>
  <c r="S36" i="141"/>
  <c r="N36" i="141"/>
  <c r="I36" i="141"/>
  <c r="X37" i="141"/>
  <c r="S37" i="141"/>
  <c r="N37" i="141"/>
  <c r="I37" i="141"/>
  <c r="X38" i="141"/>
  <c r="S38" i="141"/>
  <c r="N38" i="141"/>
  <c r="I38" i="141"/>
  <c r="X39" i="141"/>
  <c r="S39" i="141"/>
  <c r="N39" i="141"/>
  <c r="I39" i="141"/>
  <c r="X40" i="141"/>
  <c r="S40" i="141"/>
  <c r="N40" i="141"/>
  <c r="I40" i="141"/>
  <c r="X41" i="141"/>
  <c r="S41" i="141"/>
  <c r="N41" i="141"/>
  <c r="I41" i="141"/>
  <c r="X42" i="141"/>
  <c r="S42" i="141"/>
  <c r="N42" i="141"/>
  <c r="I42" i="141"/>
  <c r="X11" i="50"/>
  <c r="S11" i="50"/>
  <c r="N11" i="50"/>
  <c r="I11" i="50"/>
  <c r="X12" i="50"/>
  <c r="S12" i="50"/>
  <c r="N12" i="50"/>
  <c r="I12" i="50"/>
  <c r="X13" i="50"/>
  <c r="S13" i="50"/>
  <c r="N13" i="50"/>
  <c r="I13" i="50"/>
  <c r="X14" i="50"/>
  <c r="S14" i="50"/>
  <c r="N14" i="50"/>
  <c r="I14" i="50"/>
  <c r="X15" i="50"/>
  <c r="S15" i="50"/>
  <c r="N15" i="50"/>
  <c r="I15" i="50"/>
  <c r="X16" i="50"/>
  <c r="S16" i="50"/>
  <c r="N16" i="50"/>
  <c r="I16" i="50"/>
  <c r="X17" i="50"/>
  <c r="Z17" i="50" s="1"/>
  <c r="S17" i="50"/>
  <c r="N17" i="50"/>
  <c r="I17" i="50"/>
  <c r="X18" i="50"/>
  <c r="S18" i="50"/>
  <c r="N18" i="50"/>
  <c r="I18" i="50"/>
  <c r="X19" i="50"/>
  <c r="S19" i="50"/>
  <c r="N19" i="50"/>
  <c r="I19" i="50"/>
  <c r="X20" i="50"/>
  <c r="S20" i="50"/>
  <c r="N20" i="50"/>
  <c r="I20" i="50"/>
  <c r="X21" i="50"/>
  <c r="S21" i="50"/>
  <c r="N21" i="50"/>
  <c r="I21" i="50"/>
  <c r="X22" i="50"/>
  <c r="S22" i="50"/>
  <c r="N22" i="50"/>
  <c r="I22" i="50"/>
  <c r="X23" i="50"/>
  <c r="Z23" i="50" s="1"/>
  <c r="S23" i="50"/>
  <c r="N23" i="50"/>
  <c r="I23" i="50"/>
  <c r="X24" i="50"/>
  <c r="S24" i="50"/>
  <c r="N24" i="50"/>
  <c r="I24" i="50"/>
  <c r="X25" i="50"/>
  <c r="Z25" i="50" s="1"/>
  <c r="S25" i="50"/>
  <c r="N25" i="50"/>
  <c r="I25" i="50"/>
  <c r="X26" i="50"/>
  <c r="S26" i="50"/>
  <c r="N26" i="50"/>
  <c r="I26" i="50"/>
  <c r="X27" i="50"/>
  <c r="Z27" i="50" s="1"/>
  <c r="S27" i="50"/>
  <c r="N27" i="50"/>
  <c r="I27" i="50"/>
  <c r="X28" i="50"/>
  <c r="S28" i="50"/>
  <c r="N28" i="50"/>
  <c r="I28" i="50"/>
  <c r="X29" i="50"/>
  <c r="S29" i="50"/>
  <c r="N29" i="50"/>
  <c r="I29" i="50"/>
  <c r="X30" i="50"/>
  <c r="S30" i="50"/>
  <c r="N30" i="50"/>
  <c r="I30" i="50"/>
  <c r="X31" i="50"/>
  <c r="Z31" i="50" s="1"/>
  <c r="S31" i="50"/>
  <c r="N31" i="50"/>
  <c r="I31" i="50"/>
  <c r="X32" i="50"/>
  <c r="S32" i="50"/>
  <c r="N32" i="50"/>
  <c r="I32" i="50"/>
  <c r="X33" i="50"/>
  <c r="Z33" i="50" s="1"/>
  <c r="S33" i="50"/>
  <c r="N33" i="50"/>
  <c r="I33" i="50"/>
  <c r="X34" i="50"/>
  <c r="S34" i="50"/>
  <c r="N34" i="50"/>
  <c r="I34" i="50"/>
  <c r="X35" i="50"/>
  <c r="S35" i="50"/>
  <c r="N35" i="50"/>
  <c r="I35" i="50"/>
  <c r="X36" i="50"/>
  <c r="S36" i="50"/>
  <c r="N36" i="50"/>
  <c r="I36" i="50"/>
  <c r="X37" i="50"/>
  <c r="S37" i="50"/>
  <c r="N37" i="50"/>
  <c r="I37" i="50"/>
  <c r="X38" i="50"/>
  <c r="S38" i="50"/>
  <c r="N38" i="50"/>
  <c r="I38" i="50"/>
  <c r="X39" i="50"/>
  <c r="S39" i="50"/>
  <c r="N39" i="50"/>
  <c r="I39" i="50"/>
  <c r="X40" i="50"/>
  <c r="S40" i="50"/>
  <c r="N40" i="50"/>
  <c r="I40" i="50"/>
  <c r="X41" i="50"/>
  <c r="S41" i="50"/>
  <c r="N41" i="50"/>
  <c r="I41" i="50"/>
  <c r="X42" i="50"/>
  <c r="S42" i="50"/>
  <c r="N42" i="50"/>
  <c r="I42" i="50"/>
  <c r="X11" i="51"/>
  <c r="S11" i="51"/>
  <c r="N11" i="51"/>
  <c r="I11" i="51"/>
  <c r="X12" i="51"/>
  <c r="S12" i="51"/>
  <c r="N12" i="51"/>
  <c r="I12" i="51"/>
  <c r="X13" i="51"/>
  <c r="S13" i="51"/>
  <c r="N13" i="51"/>
  <c r="I13" i="51"/>
  <c r="X14" i="51"/>
  <c r="S14" i="51"/>
  <c r="N14" i="51"/>
  <c r="I14" i="51"/>
  <c r="X15" i="51"/>
  <c r="S15" i="51"/>
  <c r="N15" i="51"/>
  <c r="I15" i="51"/>
  <c r="X16" i="51"/>
  <c r="S16" i="51"/>
  <c r="N16" i="51"/>
  <c r="I16" i="51"/>
  <c r="X17" i="51"/>
  <c r="S17" i="51"/>
  <c r="N17" i="51"/>
  <c r="I17" i="51"/>
  <c r="X18" i="51"/>
  <c r="S18" i="51"/>
  <c r="N18" i="51"/>
  <c r="I18" i="51"/>
  <c r="X19" i="51"/>
  <c r="S19" i="51"/>
  <c r="N19" i="51"/>
  <c r="I19" i="51"/>
  <c r="I20" i="51"/>
  <c r="Z20" i="51" s="1"/>
  <c r="X21" i="51"/>
  <c r="S21" i="51"/>
  <c r="N21" i="51"/>
  <c r="I21" i="51"/>
  <c r="X22" i="51"/>
  <c r="S22" i="51"/>
  <c r="N22" i="51"/>
  <c r="I22" i="51"/>
  <c r="X23" i="51"/>
  <c r="S23" i="51"/>
  <c r="N23" i="51"/>
  <c r="I23" i="51"/>
  <c r="X24" i="51"/>
  <c r="S24" i="51"/>
  <c r="N24" i="51"/>
  <c r="I24" i="51"/>
  <c r="X25" i="51"/>
  <c r="S25" i="51"/>
  <c r="N25" i="51"/>
  <c r="I25" i="51"/>
  <c r="X26" i="51"/>
  <c r="S26" i="51"/>
  <c r="N26" i="51"/>
  <c r="I26" i="51"/>
  <c r="X27" i="51"/>
  <c r="S27" i="51"/>
  <c r="N27" i="51"/>
  <c r="I27" i="51"/>
  <c r="X28" i="51"/>
  <c r="S28" i="51"/>
  <c r="N28" i="51"/>
  <c r="I28" i="51"/>
  <c r="X29" i="51"/>
  <c r="S29" i="51"/>
  <c r="N29" i="51"/>
  <c r="I29" i="51"/>
  <c r="X30" i="51"/>
  <c r="S30" i="51"/>
  <c r="N30" i="51"/>
  <c r="I30" i="51"/>
  <c r="X31" i="51"/>
  <c r="S31" i="51"/>
  <c r="N31" i="51"/>
  <c r="I31" i="51"/>
  <c r="X32" i="51"/>
  <c r="S32" i="51"/>
  <c r="N32" i="51"/>
  <c r="I32" i="51"/>
  <c r="X33" i="51"/>
  <c r="S33" i="51"/>
  <c r="N33" i="51"/>
  <c r="I33" i="51"/>
  <c r="X34" i="51"/>
  <c r="S34" i="51"/>
  <c r="N34" i="51"/>
  <c r="I34" i="51"/>
  <c r="X35" i="51"/>
  <c r="S35" i="51"/>
  <c r="N35" i="51"/>
  <c r="I35" i="51"/>
  <c r="X36" i="51"/>
  <c r="S36" i="51"/>
  <c r="N36" i="51"/>
  <c r="I36" i="51"/>
  <c r="X37" i="51"/>
  <c r="S37" i="51"/>
  <c r="N37" i="51"/>
  <c r="I37" i="51"/>
  <c r="X38" i="51"/>
  <c r="S38" i="51"/>
  <c r="N38" i="51"/>
  <c r="I38" i="51"/>
  <c r="X39" i="51"/>
  <c r="S39" i="51"/>
  <c r="N39" i="51"/>
  <c r="I39" i="51"/>
  <c r="X40" i="51"/>
  <c r="S40" i="51"/>
  <c r="N40" i="51"/>
  <c r="I40" i="51"/>
  <c r="X41" i="51"/>
  <c r="S41" i="51"/>
  <c r="N41" i="51"/>
  <c r="I41" i="51"/>
  <c r="X42" i="51"/>
  <c r="S42" i="51"/>
  <c r="N42" i="51"/>
  <c r="I42" i="51"/>
  <c r="X11" i="52"/>
  <c r="S11" i="52"/>
  <c r="N11" i="52"/>
  <c r="I11" i="52"/>
  <c r="X12" i="52"/>
  <c r="S12" i="52"/>
  <c r="N12" i="52"/>
  <c r="I12" i="52"/>
  <c r="X13" i="52"/>
  <c r="S13" i="52"/>
  <c r="N13" i="52"/>
  <c r="I13" i="52"/>
  <c r="X14" i="52"/>
  <c r="S14" i="52"/>
  <c r="N14" i="52"/>
  <c r="I14" i="52"/>
  <c r="X15" i="52"/>
  <c r="S15" i="52"/>
  <c r="N15" i="52"/>
  <c r="I15" i="52"/>
  <c r="X16" i="52"/>
  <c r="S16" i="52"/>
  <c r="N16" i="52"/>
  <c r="I16" i="52"/>
  <c r="X17" i="52"/>
  <c r="S17" i="52"/>
  <c r="N17" i="52"/>
  <c r="I17" i="52"/>
  <c r="X18" i="52"/>
  <c r="S18" i="52"/>
  <c r="N18" i="52"/>
  <c r="I18" i="52"/>
  <c r="X19" i="52"/>
  <c r="S19" i="52"/>
  <c r="N19" i="52"/>
  <c r="I19" i="52"/>
  <c r="X20" i="52"/>
  <c r="S20" i="52"/>
  <c r="N20" i="52"/>
  <c r="I20" i="52"/>
  <c r="X21" i="52"/>
  <c r="S21" i="52"/>
  <c r="N21" i="52"/>
  <c r="I21" i="52"/>
  <c r="X22" i="52"/>
  <c r="S22" i="52"/>
  <c r="N22" i="52"/>
  <c r="I22" i="52"/>
  <c r="X23" i="52"/>
  <c r="S23" i="52"/>
  <c r="N23" i="52"/>
  <c r="I23" i="52"/>
  <c r="X24" i="52"/>
  <c r="S24" i="52"/>
  <c r="N24" i="52"/>
  <c r="I24" i="52"/>
  <c r="X25" i="52"/>
  <c r="S25" i="52"/>
  <c r="N25" i="52"/>
  <c r="I25" i="52"/>
  <c r="X26" i="52"/>
  <c r="S26" i="52"/>
  <c r="N26" i="52"/>
  <c r="I26" i="52"/>
  <c r="X27" i="52"/>
  <c r="S27" i="52"/>
  <c r="N27" i="52"/>
  <c r="I27" i="52"/>
  <c r="X28" i="52"/>
  <c r="S28" i="52"/>
  <c r="N28" i="52"/>
  <c r="I28" i="52"/>
  <c r="X29" i="52"/>
  <c r="S29" i="52"/>
  <c r="N29" i="52"/>
  <c r="I29" i="52"/>
  <c r="X30" i="52"/>
  <c r="S30" i="52"/>
  <c r="N30" i="52"/>
  <c r="I30" i="52"/>
  <c r="X31" i="52"/>
  <c r="S31" i="52"/>
  <c r="N31" i="52"/>
  <c r="I31" i="52"/>
  <c r="X32" i="52"/>
  <c r="S32" i="52"/>
  <c r="N32" i="52"/>
  <c r="I32" i="52"/>
  <c r="X33" i="52"/>
  <c r="S33" i="52"/>
  <c r="N33" i="52"/>
  <c r="I33" i="52"/>
  <c r="X34" i="52"/>
  <c r="S34" i="52"/>
  <c r="N34" i="52"/>
  <c r="I34" i="52"/>
  <c r="X35" i="52"/>
  <c r="S35" i="52"/>
  <c r="N35" i="52"/>
  <c r="I35" i="52"/>
  <c r="X36" i="52"/>
  <c r="S36" i="52"/>
  <c r="N36" i="52"/>
  <c r="I36" i="52"/>
  <c r="X37" i="52"/>
  <c r="S37" i="52"/>
  <c r="N37" i="52"/>
  <c r="I37" i="52"/>
  <c r="X38" i="52"/>
  <c r="S38" i="52"/>
  <c r="N38" i="52"/>
  <c r="I38" i="52"/>
  <c r="X39" i="52"/>
  <c r="S39" i="52"/>
  <c r="N39" i="52"/>
  <c r="I39" i="52"/>
  <c r="X40" i="52"/>
  <c r="S40" i="52"/>
  <c r="N40" i="52"/>
  <c r="I40" i="52"/>
  <c r="X41" i="52"/>
  <c r="S41" i="52"/>
  <c r="N41" i="52"/>
  <c r="I41" i="52"/>
  <c r="X42" i="52"/>
  <c r="S42" i="52"/>
  <c r="N42" i="52"/>
  <c r="I42" i="52"/>
  <c r="X11" i="191"/>
  <c r="S11" i="191"/>
  <c r="N11" i="191"/>
  <c r="I11" i="191"/>
  <c r="X12" i="191"/>
  <c r="S12" i="191"/>
  <c r="N12" i="191"/>
  <c r="I12" i="191"/>
  <c r="X13" i="191"/>
  <c r="S13" i="191"/>
  <c r="N13" i="191"/>
  <c r="I13" i="191"/>
  <c r="X14" i="191"/>
  <c r="S14" i="191"/>
  <c r="Z14" i="191" s="1"/>
  <c r="N14" i="191"/>
  <c r="I14" i="191"/>
  <c r="X15" i="191"/>
  <c r="S15" i="191"/>
  <c r="N15" i="191"/>
  <c r="I15" i="191"/>
  <c r="X16" i="191"/>
  <c r="S16" i="191"/>
  <c r="N16" i="191"/>
  <c r="I16" i="191"/>
  <c r="X17" i="191"/>
  <c r="S17" i="191"/>
  <c r="N17" i="191"/>
  <c r="I17" i="191"/>
  <c r="X18" i="191"/>
  <c r="S18" i="191"/>
  <c r="N18" i="191"/>
  <c r="I18" i="191"/>
  <c r="X19" i="191"/>
  <c r="S19" i="191"/>
  <c r="N19" i="191"/>
  <c r="I19" i="191"/>
  <c r="X20" i="191"/>
  <c r="S20" i="191"/>
  <c r="N20" i="191"/>
  <c r="I20" i="191"/>
  <c r="X21" i="191"/>
  <c r="S21" i="191"/>
  <c r="N21" i="191"/>
  <c r="I21" i="191"/>
  <c r="X22" i="191"/>
  <c r="S22" i="191"/>
  <c r="N22" i="191"/>
  <c r="I22" i="191"/>
  <c r="X23" i="191"/>
  <c r="S23" i="191"/>
  <c r="N23" i="191"/>
  <c r="I23" i="191"/>
  <c r="X24" i="191"/>
  <c r="S24" i="191"/>
  <c r="N24" i="191"/>
  <c r="I24" i="191"/>
  <c r="X25" i="191"/>
  <c r="S25" i="191"/>
  <c r="N25" i="191"/>
  <c r="I25" i="191"/>
  <c r="X26" i="191"/>
  <c r="S26" i="191"/>
  <c r="N26" i="191"/>
  <c r="I26" i="191"/>
  <c r="X27" i="191"/>
  <c r="S27" i="191"/>
  <c r="N27" i="191"/>
  <c r="I27" i="191"/>
  <c r="X28" i="191"/>
  <c r="Z28" i="191" s="1"/>
  <c r="S28" i="191"/>
  <c r="N28" i="191"/>
  <c r="I28" i="191"/>
  <c r="X29" i="191"/>
  <c r="S29" i="191"/>
  <c r="N29" i="191"/>
  <c r="I29" i="191"/>
  <c r="X30" i="191"/>
  <c r="S30" i="191"/>
  <c r="N30" i="191"/>
  <c r="I30" i="191"/>
  <c r="X31" i="191"/>
  <c r="Z31" i="191"/>
  <c r="S31" i="191"/>
  <c r="N31" i="191"/>
  <c r="I31" i="191"/>
  <c r="X32" i="191"/>
  <c r="Z32" i="191" s="1"/>
  <c r="S32" i="191"/>
  <c r="N32" i="191"/>
  <c r="I32" i="191"/>
  <c r="X33" i="191"/>
  <c r="S33" i="191"/>
  <c r="N33" i="191"/>
  <c r="I33" i="191"/>
  <c r="X34" i="191"/>
  <c r="S34" i="191"/>
  <c r="N34" i="191"/>
  <c r="I34" i="191"/>
  <c r="X35" i="191"/>
  <c r="S35" i="191"/>
  <c r="N35" i="191"/>
  <c r="I35" i="191"/>
  <c r="X36" i="191"/>
  <c r="S36" i="191"/>
  <c r="N36" i="191"/>
  <c r="I36" i="191"/>
  <c r="X37" i="191"/>
  <c r="S37" i="191"/>
  <c r="N37" i="191"/>
  <c r="I37" i="191"/>
  <c r="X38" i="191"/>
  <c r="S38" i="191"/>
  <c r="N38" i="191"/>
  <c r="I38" i="191"/>
  <c r="X39" i="191"/>
  <c r="S39" i="191"/>
  <c r="N39" i="191"/>
  <c r="I39" i="191"/>
  <c r="X40" i="191"/>
  <c r="S40" i="191"/>
  <c r="N40" i="191"/>
  <c r="I40" i="191"/>
  <c r="X41" i="191"/>
  <c r="S41" i="191"/>
  <c r="N41" i="191"/>
  <c r="I41" i="191"/>
  <c r="X42" i="191"/>
  <c r="S42" i="191"/>
  <c r="N42" i="191"/>
  <c r="I42" i="191"/>
  <c r="X11" i="54"/>
  <c r="S11" i="54"/>
  <c r="N11" i="54"/>
  <c r="I11" i="54"/>
  <c r="X12" i="54"/>
  <c r="S12" i="54"/>
  <c r="N12" i="54"/>
  <c r="I12" i="54"/>
  <c r="X13" i="54"/>
  <c r="S13" i="54"/>
  <c r="N13" i="54"/>
  <c r="I13" i="54"/>
  <c r="X14" i="54"/>
  <c r="S14" i="54"/>
  <c r="N14" i="54"/>
  <c r="I14" i="54"/>
  <c r="X15" i="54"/>
  <c r="S15" i="54"/>
  <c r="N15" i="54"/>
  <c r="I15" i="54"/>
  <c r="X16" i="54"/>
  <c r="S16" i="54"/>
  <c r="N16" i="54"/>
  <c r="I16" i="54"/>
  <c r="X17" i="54"/>
  <c r="S17" i="54"/>
  <c r="N17" i="54"/>
  <c r="I17" i="54"/>
  <c r="X18" i="54"/>
  <c r="S18" i="54"/>
  <c r="N18" i="54"/>
  <c r="Z18" i="54" s="1"/>
  <c r="I18" i="54"/>
  <c r="X19" i="54"/>
  <c r="S19" i="54"/>
  <c r="N19" i="54"/>
  <c r="I19" i="54"/>
  <c r="X20" i="54"/>
  <c r="S20" i="54"/>
  <c r="N20" i="54"/>
  <c r="I20" i="54"/>
  <c r="X21" i="54"/>
  <c r="S21" i="54"/>
  <c r="N21" i="54"/>
  <c r="I21" i="54"/>
  <c r="X22" i="54"/>
  <c r="S22" i="54"/>
  <c r="N22" i="54"/>
  <c r="I22" i="54"/>
  <c r="X23" i="54"/>
  <c r="S23" i="54"/>
  <c r="N23" i="54"/>
  <c r="I23" i="54"/>
  <c r="X24" i="54"/>
  <c r="S24" i="54"/>
  <c r="N24" i="54"/>
  <c r="I24" i="54"/>
  <c r="X25" i="54"/>
  <c r="S25" i="54"/>
  <c r="N25" i="54"/>
  <c r="I25" i="54"/>
  <c r="X26" i="54"/>
  <c r="S26" i="54"/>
  <c r="N26" i="54"/>
  <c r="I26" i="54"/>
  <c r="X27" i="54"/>
  <c r="S27" i="54"/>
  <c r="N27" i="54"/>
  <c r="I27" i="54"/>
  <c r="X28" i="54"/>
  <c r="S28" i="54"/>
  <c r="N28" i="54"/>
  <c r="I28" i="54"/>
  <c r="X29" i="54"/>
  <c r="S29" i="54"/>
  <c r="N29" i="54"/>
  <c r="I29" i="54"/>
  <c r="X30" i="54"/>
  <c r="S30" i="54"/>
  <c r="N30" i="54"/>
  <c r="I30" i="54"/>
  <c r="X31" i="54"/>
  <c r="S31" i="54"/>
  <c r="N31" i="54"/>
  <c r="I31" i="54"/>
  <c r="X32" i="54"/>
  <c r="S32" i="54"/>
  <c r="N32" i="54"/>
  <c r="I32" i="54"/>
  <c r="X33" i="54"/>
  <c r="S33" i="54"/>
  <c r="Z33" i="54" s="1"/>
  <c r="N33" i="54"/>
  <c r="I33" i="54"/>
  <c r="X34" i="54"/>
  <c r="S34" i="54"/>
  <c r="N34" i="54"/>
  <c r="I34" i="54"/>
  <c r="X35" i="54"/>
  <c r="S35" i="54"/>
  <c r="N35" i="54"/>
  <c r="I35" i="54"/>
  <c r="X36" i="54"/>
  <c r="S36" i="54"/>
  <c r="N36" i="54"/>
  <c r="I36" i="54"/>
  <c r="X37" i="54"/>
  <c r="S37" i="54"/>
  <c r="N37" i="54"/>
  <c r="I37" i="54"/>
  <c r="X38" i="54"/>
  <c r="S38" i="54"/>
  <c r="N38" i="54"/>
  <c r="I38" i="54"/>
  <c r="X39" i="54"/>
  <c r="S39" i="54"/>
  <c r="Z39" i="54" s="1"/>
  <c r="N39" i="54"/>
  <c r="I39" i="54"/>
  <c r="X40" i="54"/>
  <c r="S40" i="54"/>
  <c r="N40" i="54"/>
  <c r="I40" i="54"/>
  <c r="X41" i="54"/>
  <c r="S41" i="54"/>
  <c r="N41" i="54"/>
  <c r="I41" i="54"/>
  <c r="X42" i="54"/>
  <c r="S42" i="54"/>
  <c r="N42" i="54"/>
  <c r="I42" i="54"/>
  <c r="X11" i="57"/>
  <c r="S11" i="57"/>
  <c r="N11" i="57"/>
  <c r="I11" i="57"/>
  <c r="X12" i="57"/>
  <c r="S12" i="57"/>
  <c r="N12" i="57"/>
  <c r="I12" i="57"/>
  <c r="X13" i="57"/>
  <c r="S13" i="57"/>
  <c r="N13" i="57"/>
  <c r="I13" i="57"/>
  <c r="X14" i="57"/>
  <c r="S14" i="57"/>
  <c r="N14" i="57"/>
  <c r="I14" i="57"/>
  <c r="X15" i="57"/>
  <c r="S15" i="57"/>
  <c r="N15" i="57"/>
  <c r="I15" i="57"/>
  <c r="X16" i="57"/>
  <c r="S16" i="57"/>
  <c r="N16" i="57"/>
  <c r="I16" i="57"/>
  <c r="X17" i="57"/>
  <c r="S17" i="57"/>
  <c r="N17" i="57"/>
  <c r="I17" i="57"/>
  <c r="X18" i="57"/>
  <c r="S18" i="57"/>
  <c r="N18" i="57"/>
  <c r="I18" i="57"/>
  <c r="X19" i="57"/>
  <c r="S19" i="57"/>
  <c r="Z19" i="57" s="1"/>
  <c r="N19" i="57"/>
  <c r="I19" i="57"/>
  <c r="X20" i="57"/>
  <c r="S20" i="57"/>
  <c r="N20" i="57"/>
  <c r="I20" i="57"/>
  <c r="X21" i="57"/>
  <c r="S21" i="57"/>
  <c r="N21" i="57"/>
  <c r="I21" i="57"/>
  <c r="X22" i="57"/>
  <c r="S22" i="57"/>
  <c r="N22" i="57"/>
  <c r="I22" i="57"/>
  <c r="X23" i="57"/>
  <c r="S23" i="57"/>
  <c r="N23" i="57"/>
  <c r="I23" i="57"/>
  <c r="X24" i="57"/>
  <c r="S24" i="57"/>
  <c r="Z24" i="57"/>
  <c r="N24" i="57"/>
  <c r="I24" i="57"/>
  <c r="X25" i="57"/>
  <c r="S25" i="57"/>
  <c r="N25" i="57"/>
  <c r="I25" i="57"/>
  <c r="X26" i="57"/>
  <c r="S26" i="57"/>
  <c r="N26" i="57"/>
  <c r="I26" i="57"/>
  <c r="X27" i="57"/>
  <c r="Z27" i="57" s="1"/>
  <c r="S27" i="57"/>
  <c r="N27" i="57"/>
  <c r="I27" i="57"/>
  <c r="X28" i="57"/>
  <c r="S28" i="57"/>
  <c r="N28" i="57"/>
  <c r="I28" i="57"/>
  <c r="X29" i="57"/>
  <c r="Z29" i="57" s="1"/>
  <c r="S29" i="57"/>
  <c r="N29" i="57"/>
  <c r="I29" i="57"/>
  <c r="X30" i="57"/>
  <c r="S30" i="57"/>
  <c r="N30" i="57"/>
  <c r="I30" i="57"/>
  <c r="Z30" i="57" s="1"/>
  <c r="X31" i="57"/>
  <c r="S31" i="57"/>
  <c r="N31" i="57"/>
  <c r="I31" i="57"/>
  <c r="X32" i="57"/>
  <c r="S32" i="57"/>
  <c r="N32" i="57"/>
  <c r="I32" i="57"/>
  <c r="X33" i="57"/>
  <c r="S33" i="57"/>
  <c r="N33" i="57"/>
  <c r="I33" i="57"/>
  <c r="X34" i="57"/>
  <c r="S34" i="57"/>
  <c r="N34" i="57"/>
  <c r="I34" i="57"/>
  <c r="X35" i="57"/>
  <c r="S35" i="57"/>
  <c r="N35" i="57"/>
  <c r="I35" i="57"/>
  <c r="X36" i="57"/>
  <c r="S36" i="57"/>
  <c r="N36" i="57"/>
  <c r="I36" i="57"/>
  <c r="X37" i="57"/>
  <c r="S37" i="57"/>
  <c r="N37" i="57"/>
  <c r="Z37" i="57" s="1"/>
  <c r="I37" i="57"/>
  <c r="X38" i="57"/>
  <c r="S38" i="57"/>
  <c r="N38" i="57"/>
  <c r="I38" i="57"/>
  <c r="X39" i="57"/>
  <c r="S39" i="57"/>
  <c r="N39" i="57"/>
  <c r="I39" i="57"/>
  <c r="X40" i="57"/>
  <c r="S40" i="57"/>
  <c r="N40" i="57"/>
  <c r="I40" i="57"/>
  <c r="X41" i="57"/>
  <c r="Z41" i="57" s="1"/>
  <c r="S41" i="57"/>
  <c r="N41" i="57"/>
  <c r="I41" i="57"/>
  <c r="X42" i="57"/>
  <c r="S42" i="57"/>
  <c r="N42" i="57"/>
  <c r="I42" i="57"/>
  <c r="X11" i="58"/>
  <c r="S11" i="58"/>
  <c r="N11" i="58"/>
  <c r="I11" i="58"/>
  <c r="X12" i="58"/>
  <c r="S12" i="58"/>
  <c r="N12" i="58"/>
  <c r="I12" i="58"/>
  <c r="X13" i="58"/>
  <c r="S13" i="58"/>
  <c r="N13" i="58"/>
  <c r="I13" i="58"/>
  <c r="X14" i="58"/>
  <c r="S14" i="58"/>
  <c r="N14" i="58"/>
  <c r="I14" i="58"/>
  <c r="X15" i="58"/>
  <c r="S15" i="58"/>
  <c r="N15" i="58"/>
  <c r="I15" i="58"/>
  <c r="X16" i="58"/>
  <c r="S16" i="58"/>
  <c r="N16" i="58"/>
  <c r="I16" i="58"/>
  <c r="X17" i="58"/>
  <c r="S17" i="58"/>
  <c r="N17" i="58"/>
  <c r="I17" i="58"/>
  <c r="X18" i="58"/>
  <c r="S18" i="58"/>
  <c r="N18" i="58"/>
  <c r="I18" i="58"/>
  <c r="X19" i="58"/>
  <c r="S19" i="58"/>
  <c r="N19" i="58"/>
  <c r="I19" i="58"/>
  <c r="X20" i="58"/>
  <c r="I20" i="58"/>
  <c r="S20" i="58"/>
  <c r="N20" i="58"/>
  <c r="X21" i="58"/>
  <c r="S21" i="58"/>
  <c r="N21" i="58"/>
  <c r="I21" i="58"/>
  <c r="X22" i="58"/>
  <c r="S22" i="58"/>
  <c r="N22" i="58"/>
  <c r="Z22" i="58" s="1"/>
  <c r="I22" i="58"/>
  <c r="X23" i="58"/>
  <c r="S23" i="58"/>
  <c r="N23" i="58"/>
  <c r="I23" i="58"/>
  <c r="X24" i="58"/>
  <c r="S24" i="58"/>
  <c r="N24" i="58"/>
  <c r="I24" i="58"/>
  <c r="X25" i="58"/>
  <c r="S25" i="58"/>
  <c r="N25" i="58"/>
  <c r="I25" i="58"/>
  <c r="X26" i="58"/>
  <c r="S26" i="58"/>
  <c r="N26" i="58"/>
  <c r="I26" i="58"/>
  <c r="X27" i="58"/>
  <c r="S27" i="58"/>
  <c r="N27" i="58"/>
  <c r="I27" i="58"/>
  <c r="X28" i="58"/>
  <c r="S28" i="58"/>
  <c r="N28" i="58"/>
  <c r="I28" i="58"/>
  <c r="X29" i="58"/>
  <c r="S29" i="58"/>
  <c r="N29" i="58"/>
  <c r="I29" i="58"/>
  <c r="X30" i="58"/>
  <c r="S30" i="58"/>
  <c r="N30" i="58"/>
  <c r="I30" i="58"/>
  <c r="X31" i="58"/>
  <c r="S31" i="58"/>
  <c r="N31" i="58"/>
  <c r="I31" i="58"/>
  <c r="X32" i="58"/>
  <c r="S32" i="58"/>
  <c r="N32" i="58"/>
  <c r="Z32" i="58" s="1"/>
  <c r="I32" i="58"/>
  <c r="X33" i="58"/>
  <c r="S33" i="58"/>
  <c r="N33" i="58"/>
  <c r="I33" i="58"/>
  <c r="X34" i="58"/>
  <c r="S34" i="58"/>
  <c r="N34" i="58"/>
  <c r="I34" i="58"/>
  <c r="X35" i="58"/>
  <c r="S35" i="58"/>
  <c r="N35" i="58"/>
  <c r="Z35" i="58"/>
  <c r="I35" i="58"/>
  <c r="X36" i="58"/>
  <c r="S36" i="58"/>
  <c r="N36" i="58"/>
  <c r="I36" i="58"/>
  <c r="X37" i="58"/>
  <c r="S37" i="58"/>
  <c r="N37" i="58"/>
  <c r="Z37" i="58" s="1"/>
  <c r="I37" i="58"/>
  <c r="X38" i="58"/>
  <c r="S38" i="58"/>
  <c r="N38" i="58"/>
  <c r="I38" i="58"/>
  <c r="X39" i="58"/>
  <c r="S39" i="58"/>
  <c r="N39" i="58"/>
  <c r="I39" i="58"/>
  <c r="X40" i="58"/>
  <c r="S40" i="58"/>
  <c r="N40" i="58"/>
  <c r="I40" i="58"/>
  <c r="X41" i="58"/>
  <c r="Z41" i="58" s="1"/>
  <c r="S41" i="58"/>
  <c r="N41" i="58"/>
  <c r="I41" i="58"/>
  <c r="X42" i="58"/>
  <c r="Z42" i="58" s="1"/>
  <c r="S42" i="58"/>
  <c r="N42" i="58"/>
  <c r="I42" i="58"/>
  <c r="X11" i="59"/>
  <c r="S11" i="59"/>
  <c r="N11" i="59"/>
  <c r="I11" i="59"/>
  <c r="X12" i="59"/>
  <c r="S12" i="59"/>
  <c r="N12" i="59"/>
  <c r="I12" i="59"/>
  <c r="X13" i="59"/>
  <c r="S13" i="59"/>
  <c r="N13" i="59"/>
  <c r="I13" i="59"/>
  <c r="X14" i="59"/>
  <c r="S14" i="59"/>
  <c r="N14" i="59"/>
  <c r="I14" i="59"/>
  <c r="X15" i="59"/>
  <c r="S15" i="59"/>
  <c r="N15" i="59"/>
  <c r="I15" i="59"/>
  <c r="X16" i="59"/>
  <c r="S16" i="59"/>
  <c r="N16" i="59"/>
  <c r="I16" i="59"/>
  <c r="X17" i="59"/>
  <c r="S17" i="59"/>
  <c r="N17" i="59"/>
  <c r="I17" i="59"/>
  <c r="X18" i="59"/>
  <c r="S18" i="59"/>
  <c r="N18" i="59"/>
  <c r="I18" i="59"/>
  <c r="X19" i="59"/>
  <c r="S19" i="59"/>
  <c r="N19" i="59"/>
  <c r="I19" i="59"/>
  <c r="X20" i="59"/>
  <c r="S20" i="59"/>
  <c r="N20" i="59"/>
  <c r="I20" i="59"/>
  <c r="X21" i="59"/>
  <c r="S21" i="59"/>
  <c r="N21" i="59"/>
  <c r="I21" i="59"/>
  <c r="X22" i="59"/>
  <c r="S22" i="59"/>
  <c r="N22" i="59"/>
  <c r="I22" i="59"/>
  <c r="X23" i="59"/>
  <c r="S23" i="59"/>
  <c r="N23" i="59"/>
  <c r="I23" i="59"/>
  <c r="X24" i="59"/>
  <c r="S24" i="59"/>
  <c r="N24" i="59"/>
  <c r="I24" i="59"/>
  <c r="X25" i="59"/>
  <c r="S25" i="59"/>
  <c r="N25" i="59"/>
  <c r="I25" i="59"/>
  <c r="X26" i="59"/>
  <c r="S26" i="59"/>
  <c r="N26" i="59"/>
  <c r="I26" i="59"/>
  <c r="X27" i="59"/>
  <c r="S27" i="59"/>
  <c r="N27" i="59"/>
  <c r="I27" i="59"/>
  <c r="X28" i="59"/>
  <c r="S28" i="59"/>
  <c r="N28" i="59"/>
  <c r="I28" i="59"/>
  <c r="X29" i="59"/>
  <c r="S29" i="59"/>
  <c r="N29" i="59"/>
  <c r="I29" i="59"/>
  <c r="X30" i="59"/>
  <c r="S30" i="59"/>
  <c r="N30" i="59"/>
  <c r="I30" i="59"/>
  <c r="X31" i="59"/>
  <c r="S31" i="59"/>
  <c r="N31" i="59"/>
  <c r="I31" i="59"/>
  <c r="X32" i="59"/>
  <c r="S32" i="59"/>
  <c r="N32" i="59"/>
  <c r="I32" i="59"/>
  <c r="X33" i="59"/>
  <c r="S33" i="59"/>
  <c r="N33" i="59"/>
  <c r="I33" i="59"/>
  <c r="X34" i="59"/>
  <c r="S34" i="59"/>
  <c r="N34" i="59"/>
  <c r="I34" i="59"/>
  <c r="X35" i="59"/>
  <c r="S35" i="59"/>
  <c r="N35" i="59"/>
  <c r="I35" i="59"/>
  <c r="X36" i="59"/>
  <c r="S36" i="59"/>
  <c r="N36" i="59"/>
  <c r="I36" i="59"/>
  <c r="X37" i="59"/>
  <c r="S37" i="59"/>
  <c r="N37" i="59"/>
  <c r="I37" i="59"/>
  <c r="X38" i="59"/>
  <c r="S38" i="59"/>
  <c r="N38" i="59"/>
  <c r="I38" i="59"/>
  <c r="X39" i="59"/>
  <c r="S39" i="59"/>
  <c r="N39" i="59"/>
  <c r="I39" i="59"/>
  <c r="X40" i="59"/>
  <c r="S40" i="59"/>
  <c r="N40" i="59"/>
  <c r="I40" i="59"/>
  <c r="X41" i="59"/>
  <c r="S41" i="59"/>
  <c r="N41" i="59"/>
  <c r="I41" i="59"/>
  <c r="X42" i="59"/>
  <c r="S42" i="59"/>
  <c r="N42" i="59"/>
  <c r="I42" i="59"/>
  <c r="X11" i="193"/>
  <c r="S11" i="193"/>
  <c r="N11" i="193"/>
  <c r="I11" i="193"/>
  <c r="X12" i="193"/>
  <c r="S12" i="193"/>
  <c r="N12" i="193"/>
  <c r="I12" i="193"/>
  <c r="X13" i="193"/>
  <c r="S13" i="193"/>
  <c r="N13" i="193"/>
  <c r="I13" i="193"/>
  <c r="X14" i="193"/>
  <c r="S14" i="193"/>
  <c r="N14" i="193"/>
  <c r="I14" i="193"/>
  <c r="X15" i="193"/>
  <c r="S15" i="193"/>
  <c r="N15" i="193"/>
  <c r="I15" i="193"/>
  <c r="X16" i="193"/>
  <c r="S16" i="193"/>
  <c r="N16" i="193"/>
  <c r="I16" i="193"/>
  <c r="X17" i="193"/>
  <c r="S17" i="193"/>
  <c r="N17" i="193"/>
  <c r="I17" i="193"/>
  <c r="X18" i="193"/>
  <c r="S18" i="193"/>
  <c r="N18" i="193"/>
  <c r="I18" i="193"/>
  <c r="X19" i="193"/>
  <c r="Z19" i="193" s="1"/>
  <c r="S19" i="193"/>
  <c r="N19" i="193"/>
  <c r="I19" i="193"/>
  <c r="X20" i="193"/>
  <c r="S20" i="193"/>
  <c r="N20" i="193"/>
  <c r="I20" i="193"/>
  <c r="X21" i="193"/>
  <c r="S21" i="193"/>
  <c r="N21" i="193"/>
  <c r="I21" i="193"/>
  <c r="X22" i="193"/>
  <c r="S22" i="193"/>
  <c r="N22" i="193"/>
  <c r="I22" i="193"/>
  <c r="X23" i="193"/>
  <c r="Z23" i="193" s="1"/>
  <c r="S23" i="193"/>
  <c r="N23" i="193"/>
  <c r="I23" i="193"/>
  <c r="X24" i="193"/>
  <c r="S24" i="193"/>
  <c r="N24" i="193"/>
  <c r="I24" i="193"/>
  <c r="X25" i="193"/>
  <c r="S25" i="193"/>
  <c r="N25" i="193"/>
  <c r="I25" i="193"/>
  <c r="X26" i="193"/>
  <c r="S26" i="193"/>
  <c r="N26" i="193"/>
  <c r="I26" i="193"/>
  <c r="X27" i="193"/>
  <c r="S27" i="193"/>
  <c r="N27" i="193"/>
  <c r="I27" i="193"/>
  <c r="X28" i="193"/>
  <c r="S28" i="193"/>
  <c r="N28" i="193"/>
  <c r="Z28" i="193" s="1"/>
  <c r="I28" i="193"/>
  <c r="X29" i="193"/>
  <c r="Z29" i="193" s="1"/>
  <c r="S29" i="193"/>
  <c r="N29" i="193"/>
  <c r="I29" i="193"/>
  <c r="X30" i="193"/>
  <c r="S30" i="193"/>
  <c r="N30" i="193"/>
  <c r="I30" i="193"/>
  <c r="X31" i="193"/>
  <c r="S31" i="193"/>
  <c r="N31" i="193"/>
  <c r="I31" i="193"/>
  <c r="Z31" i="193" s="1"/>
  <c r="X32" i="193"/>
  <c r="S32" i="193"/>
  <c r="N32" i="193"/>
  <c r="I32" i="193"/>
  <c r="X33" i="193"/>
  <c r="S33" i="193"/>
  <c r="N33" i="193"/>
  <c r="I33" i="193"/>
  <c r="X34" i="193"/>
  <c r="S34" i="193"/>
  <c r="N34" i="193"/>
  <c r="I34" i="193"/>
  <c r="X35" i="193"/>
  <c r="S35" i="193"/>
  <c r="N35" i="193"/>
  <c r="I35" i="193"/>
  <c r="X36" i="193"/>
  <c r="S36" i="193"/>
  <c r="N36" i="193"/>
  <c r="I36" i="193"/>
  <c r="X37" i="193"/>
  <c r="S37" i="193"/>
  <c r="N37" i="193"/>
  <c r="I37" i="193"/>
  <c r="X38" i="193"/>
  <c r="S38" i="193"/>
  <c r="N38" i="193"/>
  <c r="I38" i="193"/>
  <c r="X39" i="193"/>
  <c r="Z39" i="193" s="1"/>
  <c r="S39" i="193"/>
  <c r="N39" i="193"/>
  <c r="I39" i="193"/>
  <c r="X40" i="193"/>
  <c r="Z40" i="193" s="1"/>
  <c r="S40" i="193"/>
  <c r="N40" i="193"/>
  <c r="I40" i="193"/>
  <c r="X41" i="193"/>
  <c r="Z41" i="193" s="1"/>
  <c r="S41" i="193"/>
  <c r="N41" i="193"/>
  <c r="I41" i="193"/>
  <c r="X42" i="193"/>
  <c r="S42" i="193"/>
  <c r="N42" i="193"/>
  <c r="I42" i="193"/>
  <c r="X11" i="62"/>
  <c r="S11" i="62"/>
  <c r="N11" i="62"/>
  <c r="I11" i="62"/>
  <c r="X12" i="62"/>
  <c r="S12" i="62"/>
  <c r="N12" i="62"/>
  <c r="I12" i="62"/>
  <c r="Z12" i="62" s="1"/>
  <c r="X13" i="62"/>
  <c r="Z13" i="62"/>
  <c r="S13" i="62"/>
  <c r="N13" i="62"/>
  <c r="I13" i="62"/>
  <c r="X14" i="62"/>
  <c r="S14" i="62"/>
  <c r="N14" i="62"/>
  <c r="I14" i="62"/>
  <c r="X15" i="62"/>
  <c r="Z15" i="62" s="1"/>
  <c r="S15" i="62"/>
  <c r="N15" i="62"/>
  <c r="I15" i="62"/>
  <c r="X16" i="62"/>
  <c r="S16" i="62"/>
  <c r="N16" i="62"/>
  <c r="I16" i="62"/>
  <c r="X17" i="62"/>
  <c r="Z17" i="62" s="1"/>
  <c r="S17" i="62"/>
  <c r="N17" i="62"/>
  <c r="I17" i="62"/>
  <c r="X18" i="62"/>
  <c r="S18" i="62"/>
  <c r="N18" i="62"/>
  <c r="I18" i="62"/>
  <c r="X19" i="62"/>
  <c r="S19" i="62"/>
  <c r="N19" i="62"/>
  <c r="I19" i="62"/>
  <c r="X20" i="62"/>
  <c r="S20" i="62"/>
  <c r="N20" i="62"/>
  <c r="I20" i="62"/>
  <c r="X21" i="62"/>
  <c r="S21" i="62"/>
  <c r="N21" i="62"/>
  <c r="I21" i="62"/>
  <c r="X22" i="62"/>
  <c r="S22" i="62"/>
  <c r="N22" i="62"/>
  <c r="I22" i="62"/>
  <c r="X23" i="62"/>
  <c r="Z23" i="62" s="1"/>
  <c r="S23" i="62"/>
  <c r="N23" i="62"/>
  <c r="I23" i="62"/>
  <c r="X24" i="62"/>
  <c r="S24" i="62"/>
  <c r="N24" i="62"/>
  <c r="I24" i="62"/>
  <c r="X25" i="62"/>
  <c r="S25" i="62"/>
  <c r="N25" i="62"/>
  <c r="I25" i="62"/>
  <c r="Z25" i="62"/>
  <c r="X26" i="62"/>
  <c r="S26" i="62"/>
  <c r="N26" i="62"/>
  <c r="Z26" i="62" s="1"/>
  <c r="I26" i="62"/>
  <c r="X27" i="62"/>
  <c r="S27" i="62"/>
  <c r="N27" i="62"/>
  <c r="I27" i="62"/>
  <c r="X28" i="62"/>
  <c r="S28" i="62"/>
  <c r="N28" i="62"/>
  <c r="I28" i="62"/>
  <c r="X29" i="62"/>
  <c r="S29" i="62"/>
  <c r="N29" i="62"/>
  <c r="I29" i="62"/>
  <c r="X30" i="62"/>
  <c r="S30" i="62"/>
  <c r="N30" i="62"/>
  <c r="I30" i="62"/>
  <c r="X31" i="62"/>
  <c r="S31" i="62"/>
  <c r="N31" i="62"/>
  <c r="I31" i="62"/>
  <c r="X32" i="62"/>
  <c r="S32" i="62"/>
  <c r="N32" i="62"/>
  <c r="I32" i="62"/>
  <c r="X33" i="62"/>
  <c r="S33" i="62"/>
  <c r="N33" i="62"/>
  <c r="I33" i="62"/>
  <c r="Z33" i="62" s="1"/>
  <c r="X34" i="62"/>
  <c r="S34" i="62"/>
  <c r="N34" i="62"/>
  <c r="I34" i="62"/>
  <c r="X35" i="62"/>
  <c r="S35" i="62"/>
  <c r="N35" i="62"/>
  <c r="I35" i="62"/>
  <c r="X36" i="62"/>
  <c r="S36" i="62"/>
  <c r="N36" i="62"/>
  <c r="I36" i="62"/>
  <c r="X37" i="62"/>
  <c r="S37" i="62"/>
  <c r="N37" i="62"/>
  <c r="I37" i="62"/>
  <c r="X38" i="62"/>
  <c r="S38" i="62"/>
  <c r="N38" i="62"/>
  <c r="I38" i="62"/>
  <c r="X39" i="62"/>
  <c r="S39" i="62"/>
  <c r="N39" i="62"/>
  <c r="I39" i="62"/>
  <c r="X40" i="62"/>
  <c r="S40" i="62"/>
  <c r="N40" i="62"/>
  <c r="I40" i="62"/>
  <c r="X41" i="62"/>
  <c r="S41" i="62"/>
  <c r="N41" i="62"/>
  <c r="I41" i="62"/>
  <c r="X42" i="62"/>
  <c r="S42" i="62"/>
  <c r="Z42" i="62" s="1"/>
  <c r="N42" i="62"/>
  <c r="I42" i="62"/>
  <c r="X11" i="203"/>
  <c r="S11" i="203"/>
  <c r="N11" i="203"/>
  <c r="I11" i="203"/>
  <c r="X12" i="203"/>
  <c r="S12" i="203"/>
  <c r="N12" i="203"/>
  <c r="I12" i="203"/>
  <c r="X13" i="203"/>
  <c r="S13" i="203"/>
  <c r="N13" i="203"/>
  <c r="I13" i="203"/>
  <c r="X14" i="203"/>
  <c r="S14" i="203"/>
  <c r="N14" i="203"/>
  <c r="I14" i="203"/>
  <c r="X15" i="203"/>
  <c r="S15" i="203"/>
  <c r="N15" i="203"/>
  <c r="I15" i="203"/>
  <c r="X16" i="203"/>
  <c r="S16" i="203"/>
  <c r="N16" i="203"/>
  <c r="I16" i="203"/>
  <c r="X17" i="203"/>
  <c r="S17" i="203"/>
  <c r="N17" i="203"/>
  <c r="I17" i="203"/>
  <c r="X18" i="203"/>
  <c r="S18" i="203"/>
  <c r="N18" i="203"/>
  <c r="I18" i="203"/>
  <c r="X19" i="203"/>
  <c r="S19" i="203"/>
  <c r="N19" i="203"/>
  <c r="I19" i="203"/>
  <c r="X20" i="203"/>
  <c r="I20" i="203"/>
  <c r="S20" i="203"/>
  <c r="N20" i="203"/>
  <c r="X21" i="203"/>
  <c r="S21" i="203"/>
  <c r="N21" i="203"/>
  <c r="I21" i="203"/>
  <c r="X22" i="203"/>
  <c r="S22" i="203"/>
  <c r="N22" i="203"/>
  <c r="I22" i="203"/>
  <c r="Z22" i="203"/>
  <c r="X23" i="203"/>
  <c r="S23" i="203"/>
  <c r="N23" i="203"/>
  <c r="I23" i="203"/>
  <c r="X24" i="203"/>
  <c r="S24" i="203"/>
  <c r="N24" i="203"/>
  <c r="I24" i="203"/>
  <c r="X25" i="203"/>
  <c r="S25" i="203"/>
  <c r="N25" i="203"/>
  <c r="I25" i="203"/>
  <c r="X26" i="203"/>
  <c r="S26" i="203"/>
  <c r="N26" i="203"/>
  <c r="I26" i="203"/>
  <c r="X27" i="203"/>
  <c r="S27" i="203"/>
  <c r="N27" i="203"/>
  <c r="I27" i="203"/>
  <c r="X28" i="203"/>
  <c r="S28" i="203"/>
  <c r="N28" i="203"/>
  <c r="I28" i="203"/>
  <c r="X29" i="203"/>
  <c r="S29" i="203"/>
  <c r="N29" i="203"/>
  <c r="I29" i="203"/>
  <c r="X30" i="203"/>
  <c r="S30" i="203"/>
  <c r="N30" i="203"/>
  <c r="I30" i="203"/>
  <c r="X31" i="203"/>
  <c r="S31" i="203"/>
  <c r="N31" i="203"/>
  <c r="Z31" i="203" s="1"/>
  <c r="I31" i="203"/>
  <c r="X32" i="203"/>
  <c r="S32" i="203"/>
  <c r="N32" i="203"/>
  <c r="I32" i="203"/>
  <c r="Z32" i="203" s="1"/>
  <c r="X33" i="203"/>
  <c r="Z33" i="203"/>
  <c r="S33" i="203"/>
  <c r="N33" i="203"/>
  <c r="I33" i="203"/>
  <c r="X34" i="203"/>
  <c r="S34" i="203"/>
  <c r="N34" i="203"/>
  <c r="I34" i="203"/>
  <c r="X35" i="203"/>
  <c r="Z35" i="203" s="1"/>
  <c r="S35" i="203"/>
  <c r="N35" i="203"/>
  <c r="I35" i="203"/>
  <c r="X36" i="203"/>
  <c r="S36" i="203"/>
  <c r="N36" i="203"/>
  <c r="I36" i="203"/>
  <c r="X37" i="203"/>
  <c r="Z37" i="203" s="1"/>
  <c r="S37" i="203"/>
  <c r="N37" i="203"/>
  <c r="I37" i="203"/>
  <c r="X38" i="203"/>
  <c r="Z38" i="203" s="1"/>
  <c r="S38" i="203"/>
  <c r="N38" i="203"/>
  <c r="I38" i="203"/>
  <c r="X39" i="203"/>
  <c r="S39" i="203"/>
  <c r="N39" i="203"/>
  <c r="I39" i="203"/>
  <c r="X40" i="203"/>
  <c r="S40" i="203"/>
  <c r="N40" i="203"/>
  <c r="I40" i="203"/>
  <c r="X41" i="203"/>
  <c r="S41" i="203"/>
  <c r="N41" i="203"/>
  <c r="I41" i="203"/>
  <c r="X42" i="203"/>
  <c r="Z42" i="203" s="1"/>
  <c r="S42" i="203"/>
  <c r="N42" i="203"/>
  <c r="I42" i="203"/>
  <c r="X11" i="64"/>
  <c r="S11" i="64"/>
  <c r="N11" i="64"/>
  <c r="I11" i="64"/>
  <c r="X12" i="64"/>
  <c r="Z12" i="64" s="1"/>
  <c r="S12" i="64"/>
  <c r="N12" i="64"/>
  <c r="I12" i="64"/>
  <c r="X13" i="64"/>
  <c r="S13" i="64"/>
  <c r="N13" i="64"/>
  <c r="I13" i="64"/>
  <c r="X14" i="64"/>
  <c r="Z14" i="64" s="1"/>
  <c r="S14" i="64"/>
  <c r="N14" i="64"/>
  <c r="I14" i="64"/>
  <c r="X15" i="64"/>
  <c r="S15" i="64"/>
  <c r="N15" i="64"/>
  <c r="I15" i="64"/>
  <c r="X16" i="64"/>
  <c r="S16" i="64"/>
  <c r="N16" i="64"/>
  <c r="I16" i="64"/>
  <c r="X17" i="64"/>
  <c r="S17" i="64"/>
  <c r="N17" i="64"/>
  <c r="I17" i="64"/>
  <c r="X18" i="64"/>
  <c r="Z18" i="64" s="1"/>
  <c r="S18" i="64"/>
  <c r="N18" i="64"/>
  <c r="I18" i="64"/>
  <c r="X19" i="64"/>
  <c r="S19" i="64"/>
  <c r="N19" i="64"/>
  <c r="I19" i="64"/>
  <c r="X20" i="64"/>
  <c r="S20" i="64"/>
  <c r="N20" i="64"/>
  <c r="I20" i="64"/>
  <c r="X21" i="64"/>
  <c r="S21" i="64"/>
  <c r="N21" i="64"/>
  <c r="I21" i="64"/>
  <c r="X22" i="64"/>
  <c r="Z22" i="64" s="1"/>
  <c r="S22" i="64"/>
  <c r="N22" i="64"/>
  <c r="I22" i="64"/>
  <c r="X23" i="64"/>
  <c r="S23" i="64"/>
  <c r="N23" i="64"/>
  <c r="I23" i="64"/>
  <c r="X24" i="64"/>
  <c r="S24" i="64"/>
  <c r="N24" i="64"/>
  <c r="I24" i="64"/>
  <c r="X25" i="64"/>
  <c r="S25" i="64"/>
  <c r="N25" i="64"/>
  <c r="Z25" i="64" s="1"/>
  <c r="I25" i="64"/>
  <c r="X26" i="64"/>
  <c r="S26" i="64"/>
  <c r="N26" i="64"/>
  <c r="I26" i="64"/>
  <c r="X27" i="64"/>
  <c r="S27" i="64"/>
  <c r="Z27" i="64" s="1"/>
  <c r="N27" i="64"/>
  <c r="I27" i="64"/>
  <c r="X28" i="64"/>
  <c r="S28" i="64"/>
  <c r="N28" i="64"/>
  <c r="I28" i="64"/>
  <c r="Z28" i="64"/>
  <c r="X29" i="64"/>
  <c r="Z29" i="64" s="1"/>
  <c r="S29" i="64"/>
  <c r="N29" i="64"/>
  <c r="I29" i="64"/>
  <c r="X30" i="64"/>
  <c r="S30" i="64"/>
  <c r="N30" i="64"/>
  <c r="I30" i="64"/>
  <c r="X31" i="64"/>
  <c r="Z31" i="64" s="1"/>
  <c r="S31" i="64"/>
  <c r="N31" i="64"/>
  <c r="I31" i="64"/>
  <c r="X32" i="64"/>
  <c r="S32" i="64"/>
  <c r="N32" i="64"/>
  <c r="I32" i="64"/>
  <c r="X33" i="64"/>
  <c r="S33" i="64"/>
  <c r="N33" i="64"/>
  <c r="I33" i="64"/>
  <c r="X34" i="64"/>
  <c r="S34" i="64"/>
  <c r="N34" i="64"/>
  <c r="I34" i="64"/>
  <c r="X35" i="64"/>
  <c r="S35" i="64"/>
  <c r="N35" i="64"/>
  <c r="I35" i="64"/>
  <c r="X36" i="64"/>
  <c r="S36" i="64"/>
  <c r="N36" i="64"/>
  <c r="I36" i="64"/>
  <c r="X37" i="64"/>
  <c r="S37" i="64"/>
  <c r="N37" i="64"/>
  <c r="I37" i="64"/>
  <c r="X38" i="64"/>
  <c r="S38" i="64"/>
  <c r="N38" i="64"/>
  <c r="I38" i="64"/>
  <c r="X39" i="64"/>
  <c r="Z39" i="64" s="1"/>
  <c r="S39" i="64"/>
  <c r="N39" i="64"/>
  <c r="I39" i="64"/>
  <c r="X40" i="64"/>
  <c r="S40" i="64"/>
  <c r="N40" i="64"/>
  <c r="I40" i="64"/>
  <c r="X41" i="64"/>
  <c r="Z41" i="64" s="1"/>
  <c r="S41" i="64"/>
  <c r="N41" i="64"/>
  <c r="I41" i="64"/>
  <c r="X42" i="64"/>
  <c r="S42" i="64"/>
  <c r="N42" i="64"/>
  <c r="I42" i="64"/>
  <c r="X11" i="65"/>
  <c r="S11" i="65"/>
  <c r="N11" i="65"/>
  <c r="I11" i="65"/>
  <c r="X12" i="65"/>
  <c r="S12" i="65"/>
  <c r="N12" i="65"/>
  <c r="Z12" i="65"/>
  <c r="I12" i="65"/>
  <c r="X13" i="65"/>
  <c r="S13" i="65"/>
  <c r="N13" i="65"/>
  <c r="I13" i="65"/>
  <c r="X14" i="65"/>
  <c r="S14" i="65"/>
  <c r="N14" i="65"/>
  <c r="Z14" i="65" s="1"/>
  <c r="I14" i="65"/>
  <c r="X15" i="65"/>
  <c r="S15" i="65"/>
  <c r="N15" i="65"/>
  <c r="I15" i="65"/>
  <c r="X16" i="65"/>
  <c r="S16" i="65"/>
  <c r="N16" i="65"/>
  <c r="I16" i="65"/>
  <c r="X17" i="65"/>
  <c r="S17" i="65"/>
  <c r="N17" i="65"/>
  <c r="I17" i="65"/>
  <c r="X18" i="65"/>
  <c r="S18" i="65"/>
  <c r="N18" i="65"/>
  <c r="I18" i="65"/>
  <c r="X19" i="65"/>
  <c r="S19" i="65"/>
  <c r="N19" i="65"/>
  <c r="I19" i="65"/>
  <c r="X20" i="65"/>
  <c r="S20" i="65"/>
  <c r="N20" i="65"/>
  <c r="I20" i="65"/>
  <c r="X21" i="65"/>
  <c r="S21" i="65"/>
  <c r="N21" i="65"/>
  <c r="I21" i="65"/>
  <c r="X22" i="65"/>
  <c r="S22" i="65"/>
  <c r="N22" i="65"/>
  <c r="I22" i="65"/>
  <c r="X23" i="65"/>
  <c r="S23" i="65"/>
  <c r="N23" i="65"/>
  <c r="I23" i="65"/>
  <c r="X24" i="65"/>
  <c r="S24" i="65"/>
  <c r="N24" i="65"/>
  <c r="I24" i="65"/>
  <c r="X25" i="65"/>
  <c r="S25" i="65"/>
  <c r="N25" i="65"/>
  <c r="I25" i="65"/>
  <c r="X26" i="65"/>
  <c r="S26" i="65"/>
  <c r="N26" i="65"/>
  <c r="I26" i="65"/>
  <c r="X27" i="65"/>
  <c r="S27" i="65"/>
  <c r="N27" i="65"/>
  <c r="I27" i="65"/>
  <c r="X28" i="65"/>
  <c r="S28" i="65"/>
  <c r="N28" i="65"/>
  <c r="I28" i="65"/>
  <c r="X29" i="65"/>
  <c r="S29" i="65"/>
  <c r="Z29" i="65" s="1"/>
  <c r="N29" i="65"/>
  <c r="I29" i="65"/>
  <c r="X30" i="65"/>
  <c r="S30" i="65"/>
  <c r="N30" i="65"/>
  <c r="I30" i="65"/>
  <c r="X31" i="65"/>
  <c r="Z31" i="65" s="1"/>
  <c r="S31" i="65"/>
  <c r="N31" i="65"/>
  <c r="I31" i="65"/>
  <c r="X32" i="65"/>
  <c r="S32" i="65"/>
  <c r="N32" i="65"/>
  <c r="I32" i="65"/>
  <c r="X33" i="65"/>
  <c r="S33" i="65"/>
  <c r="N33" i="65"/>
  <c r="I33" i="65"/>
  <c r="X34" i="65"/>
  <c r="S34" i="65"/>
  <c r="N34" i="65"/>
  <c r="I34" i="65"/>
  <c r="X35" i="65"/>
  <c r="S35" i="65"/>
  <c r="N35" i="65"/>
  <c r="I35" i="65"/>
  <c r="X36" i="65"/>
  <c r="S36" i="65"/>
  <c r="N36" i="65"/>
  <c r="I36" i="65"/>
  <c r="X37" i="65"/>
  <c r="S37" i="65"/>
  <c r="N37" i="65"/>
  <c r="I37" i="65"/>
  <c r="X38" i="65"/>
  <c r="S38" i="65"/>
  <c r="N38" i="65"/>
  <c r="I38" i="65"/>
  <c r="X39" i="65"/>
  <c r="S39" i="65"/>
  <c r="N39" i="65"/>
  <c r="Z39" i="65" s="1"/>
  <c r="I39" i="65"/>
  <c r="X40" i="65"/>
  <c r="S40" i="65"/>
  <c r="N40" i="65"/>
  <c r="I40" i="65"/>
  <c r="X41" i="65"/>
  <c r="S41" i="65"/>
  <c r="N41" i="65"/>
  <c r="I41" i="65"/>
  <c r="X42" i="65"/>
  <c r="S42" i="65"/>
  <c r="N42" i="65"/>
  <c r="I42" i="65"/>
  <c r="X11" i="194"/>
  <c r="S11" i="194"/>
  <c r="N11" i="194"/>
  <c r="I11" i="194"/>
  <c r="X12" i="194"/>
  <c r="S12" i="194"/>
  <c r="N12" i="194"/>
  <c r="I12" i="194"/>
  <c r="X13" i="194"/>
  <c r="S13" i="194"/>
  <c r="N13" i="194"/>
  <c r="I13" i="194"/>
  <c r="X14" i="194"/>
  <c r="S14" i="194"/>
  <c r="N14" i="194"/>
  <c r="I14" i="194"/>
  <c r="X15" i="194"/>
  <c r="S15" i="194"/>
  <c r="N15" i="194"/>
  <c r="I15" i="194"/>
  <c r="X16" i="194"/>
  <c r="S16" i="194"/>
  <c r="N16" i="194"/>
  <c r="I16" i="194"/>
  <c r="X17" i="194"/>
  <c r="S17" i="194"/>
  <c r="N17" i="194"/>
  <c r="I17" i="194"/>
  <c r="Z17" i="194" s="1"/>
  <c r="X18" i="194"/>
  <c r="S18" i="194"/>
  <c r="Z18" i="194" s="1"/>
  <c r="N18" i="194"/>
  <c r="I18" i="194"/>
  <c r="X19" i="194"/>
  <c r="S19" i="194"/>
  <c r="N19" i="194"/>
  <c r="I19" i="194"/>
  <c r="X20" i="194"/>
  <c r="S20" i="194"/>
  <c r="N20" i="194"/>
  <c r="I20" i="194"/>
  <c r="X21" i="194"/>
  <c r="I21" i="194"/>
  <c r="Z21" i="194"/>
  <c r="S21" i="194"/>
  <c r="N21" i="194"/>
  <c r="X22" i="194"/>
  <c r="S22" i="194"/>
  <c r="N22" i="194"/>
  <c r="I22" i="194"/>
  <c r="X23" i="194"/>
  <c r="S23" i="194"/>
  <c r="N23" i="194"/>
  <c r="I23" i="194"/>
  <c r="X24" i="194"/>
  <c r="S24" i="194"/>
  <c r="N24" i="194"/>
  <c r="I24" i="194"/>
  <c r="X25" i="194"/>
  <c r="S25" i="194"/>
  <c r="N25" i="194"/>
  <c r="I25" i="194"/>
  <c r="X26" i="194"/>
  <c r="I26" i="194"/>
  <c r="S26" i="194"/>
  <c r="N26" i="194"/>
  <c r="X27" i="194"/>
  <c r="S27" i="194"/>
  <c r="N27" i="194"/>
  <c r="I27" i="194"/>
  <c r="X28" i="194"/>
  <c r="Z28" i="194" s="1"/>
  <c r="S28" i="194"/>
  <c r="N28" i="194"/>
  <c r="I28" i="194"/>
  <c r="X29" i="194"/>
  <c r="I29" i="194"/>
  <c r="S29" i="194"/>
  <c r="N29" i="194"/>
  <c r="X30" i="194"/>
  <c r="S30" i="194"/>
  <c r="N30" i="194"/>
  <c r="I30" i="194"/>
  <c r="X31" i="194"/>
  <c r="S31" i="194"/>
  <c r="N31" i="194"/>
  <c r="I31" i="194"/>
  <c r="Z31" i="194"/>
  <c r="X32" i="194"/>
  <c r="I32" i="194"/>
  <c r="S32" i="194"/>
  <c r="N32" i="194"/>
  <c r="X33" i="194"/>
  <c r="S33" i="194"/>
  <c r="N33" i="194"/>
  <c r="I33" i="194"/>
  <c r="X34" i="194"/>
  <c r="S34" i="194"/>
  <c r="N34" i="194"/>
  <c r="I34" i="194"/>
  <c r="X35" i="194"/>
  <c r="S35" i="194"/>
  <c r="N35" i="194"/>
  <c r="I35" i="194"/>
  <c r="X36" i="194"/>
  <c r="S36" i="194"/>
  <c r="N36" i="194"/>
  <c r="I36" i="194"/>
  <c r="X37" i="194"/>
  <c r="Z37" i="194" s="1"/>
  <c r="S37" i="194"/>
  <c r="N37" i="194"/>
  <c r="I37" i="194"/>
  <c r="X38" i="194"/>
  <c r="S38" i="194"/>
  <c r="N38" i="194"/>
  <c r="I38" i="194"/>
  <c r="X39" i="194"/>
  <c r="S39" i="194"/>
  <c r="N39" i="194"/>
  <c r="I39" i="194"/>
  <c r="X40" i="194"/>
  <c r="S40" i="194"/>
  <c r="N40" i="194"/>
  <c r="I40" i="194"/>
  <c r="X41" i="194"/>
  <c r="S41" i="194"/>
  <c r="N41" i="194"/>
  <c r="I41" i="194"/>
  <c r="X42" i="194"/>
  <c r="S42" i="194"/>
  <c r="N42" i="194"/>
  <c r="I42" i="194"/>
  <c r="X11" i="208"/>
  <c r="S11" i="208"/>
  <c r="N11" i="208"/>
  <c r="I11" i="208"/>
  <c r="X12" i="208"/>
  <c r="S12" i="208"/>
  <c r="N12" i="208"/>
  <c r="I12" i="208"/>
  <c r="X13" i="208"/>
  <c r="S13" i="208"/>
  <c r="N13" i="208"/>
  <c r="I13" i="208"/>
  <c r="X14" i="208"/>
  <c r="S14" i="208"/>
  <c r="N14" i="208"/>
  <c r="I14" i="208"/>
  <c r="X15" i="208"/>
  <c r="S15" i="208"/>
  <c r="N15" i="208"/>
  <c r="I15" i="208"/>
  <c r="X16" i="208"/>
  <c r="S16" i="208"/>
  <c r="N16" i="208"/>
  <c r="I16" i="208"/>
  <c r="X17" i="208"/>
  <c r="S17" i="208"/>
  <c r="N17" i="208"/>
  <c r="I17" i="208"/>
  <c r="X18" i="208"/>
  <c r="S18" i="208"/>
  <c r="N18" i="208"/>
  <c r="I18" i="208"/>
  <c r="X19" i="208"/>
  <c r="S19" i="208"/>
  <c r="N19" i="208"/>
  <c r="I19" i="208"/>
  <c r="X20" i="208"/>
  <c r="S20" i="208"/>
  <c r="N20" i="208"/>
  <c r="I20" i="208"/>
  <c r="X21" i="208"/>
  <c r="S21" i="208"/>
  <c r="N21" i="208"/>
  <c r="I21" i="208"/>
  <c r="X22" i="208"/>
  <c r="Z22" i="208" s="1"/>
  <c r="S22" i="208"/>
  <c r="N22" i="208"/>
  <c r="I22" i="208"/>
  <c r="X23" i="208"/>
  <c r="Z23" i="208" s="1"/>
  <c r="S23" i="208"/>
  <c r="N23" i="208"/>
  <c r="I23" i="208"/>
  <c r="X24" i="208"/>
  <c r="Z24" i="208" s="1"/>
  <c r="S24" i="208"/>
  <c r="N24" i="208"/>
  <c r="I24" i="208"/>
  <c r="X25" i="208"/>
  <c r="S25" i="208"/>
  <c r="N25" i="208"/>
  <c r="I25" i="208"/>
  <c r="X26" i="208"/>
  <c r="Z26" i="208" s="1"/>
  <c r="S26" i="208"/>
  <c r="N26" i="208"/>
  <c r="I26" i="208"/>
  <c r="X27" i="208"/>
  <c r="S27" i="208"/>
  <c r="N27" i="208"/>
  <c r="I27" i="208"/>
  <c r="X28" i="208"/>
  <c r="Z28" i="208" s="1"/>
  <c r="S28" i="208"/>
  <c r="N28" i="208"/>
  <c r="I28" i="208"/>
  <c r="X29" i="208"/>
  <c r="S29" i="208"/>
  <c r="N29" i="208"/>
  <c r="I29" i="208"/>
  <c r="X30" i="208"/>
  <c r="S30" i="208"/>
  <c r="N30" i="208"/>
  <c r="I30" i="208"/>
  <c r="X31" i="208"/>
  <c r="S31" i="208"/>
  <c r="N31" i="208"/>
  <c r="I31" i="208"/>
  <c r="X32" i="208"/>
  <c r="Z32" i="208" s="1"/>
  <c r="S32" i="208"/>
  <c r="N32" i="208"/>
  <c r="I32" i="208"/>
  <c r="X33" i="208"/>
  <c r="S33" i="208"/>
  <c r="N33" i="208"/>
  <c r="I33" i="208"/>
  <c r="X34" i="208"/>
  <c r="Z34" i="208" s="1"/>
  <c r="S34" i="208"/>
  <c r="N34" i="208"/>
  <c r="I34" i="208"/>
  <c r="X35" i="208"/>
  <c r="S35" i="208"/>
  <c r="N35" i="208"/>
  <c r="I35" i="208"/>
  <c r="X36" i="208"/>
  <c r="S36" i="208"/>
  <c r="N36" i="208"/>
  <c r="I36" i="208"/>
  <c r="X37" i="208"/>
  <c r="S37" i="208"/>
  <c r="N37" i="208"/>
  <c r="I37" i="208"/>
  <c r="X38" i="208"/>
  <c r="Z38" i="208" s="1"/>
  <c r="S38" i="208"/>
  <c r="N38" i="208"/>
  <c r="I38" i="208"/>
  <c r="X39" i="208"/>
  <c r="S39" i="208"/>
  <c r="N39" i="208"/>
  <c r="I39" i="208"/>
  <c r="X40" i="208"/>
  <c r="S40" i="208"/>
  <c r="N40" i="208"/>
  <c r="I40" i="208"/>
  <c r="X41" i="208"/>
  <c r="S41" i="208"/>
  <c r="N41" i="208"/>
  <c r="I41" i="208"/>
  <c r="X42" i="208"/>
  <c r="Z42" i="208" s="1"/>
  <c r="S42" i="208"/>
  <c r="N42" i="208"/>
  <c r="I42" i="208"/>
  <c r="X11" i="205"/>
  <c r="S11" i="205"/>
  <c r="N11" i="205"/>
  <c r="I11" i="205"/>
  <c r="X12" i="205"/>
  <c r="Z12" i="205" s="1"/>
  <c r="S12" i="205"/>
  <c r="N12" i="205"/>
  <c r="I12" i="205"/>
  <c r="X13" i="205"/>
  <c r="S13" i="205"/>
  <c r="N13" i="205"/>
  <c r="I13" i="205"/>
  <c r="Z13" i="205" s="1"/>
  <c r="X14" i="205"/>
  <c r="S14" i="205"/>
  <c r="N14" i="205"/>
  <c r="I14" i="205"/>
  <c r="X15" i="205"/>
  <c r="S15" i="205"/>
  <c r="N15" i="205"/>
  <c r="I15" i="205"/>
  <c r="X16" i="205"/>
  <c r="S16" i="205"/>
  <c r="N16" i="205"/>
  <c r="I16" i="205"/>
  <c r="X17" i="205"/>
  <c r="S17" i="205"/>
  <c r="N17" i="205"/>
  <c r="I17" i="205"/>
  <c r="X18" i="205"/>
  <c r="S18" i="205"/>
  <c r="N18" i="205"/>
  <c r="I18" i="205"/>
  <c r="X19" i="205"/>
  <c r="S19" i="205"/>
  <c r="N19" i="205"/>
  <c r="I19" i="205"/>
  <c r="X20" i="205"/>
  <c r="S20" i="205"/>
  <c r="N20" i="205"/>
  <c r="I20" i="205"/>
  <c r="X21" i="205"/>
  <c r="Z21" i="205" s="1"/>
  <c r="S21" i="205"/>
  <c r="N21" i="205"/>
  <c r="I21" i="205"/>
  <c r="X22" i="205"/>
  <c r="Z22" i="205" s="1"/>
  <c r="S22" i="205"/>
  <c r="N22" i="205"/>
  <c r="I22" i="205"/>
  <c r="X23" i="205"/>
  <c r="S23" i="205"/>
  <c r="N23" i="205"/>
  <c r="I23" i="205"/>
  <c r="X24" i="205"/>
  <c r="Z24" i="205" s="1"/>
  <c r="S24" i="205"/>
  <c r="N24" i="205"/>
  <c r="I24" i="205"/>
  <c r="X25" i="205"/>
  <c r="S25" i="205"/>
  <c r="N25" i="205"/>
  <c r="Z25" i="205" s="1"/>
  <c r="I25" i="205"/>
  <c r="X26" i="205"/>
  <c r="Z26" i="205" s="1"/>
  <c r="S26" i="205"/>
  <c r="N26" i="205"/>
  <c r="I26" i="205"/>
  <c r="X27" i="205"/>
  <c r="Z27" i="205" s="1"/>
  <c r="S27" i="205"/>
  <c r="N27" i="205"/>
  <c r="I27" i="205"/>
  <c r="X28" i="205"/>
  <c r="S28" i="205"/>
  <c r="N28" i="205"/>
  <c r="I28" i="205"/>
  <c r="X29" i="205"/>
  <c r="Z29" i="205" s="1"/>
  <c r="S29" i="205"/>
  <c r="N29" i="205"/>
  <c r="I29" i="205"/>
  <c r="X30" i="205"/>
  <c r="I30" i="205"/>
  <c r="S30" i="205"/>
  <c r="Z30" i="205" s="1"/>
  <c r="N30" i="205"/>
  <c r="X31" i="205"/>
  <c r="Z31" i="205" s="1"/>
  <c r="S31" i="205"/>
  <c r="N31" i="205"/>
  <c r="I31" i="205"/>
  <c r="X32" i="205"/>
  <c r="S32" i="205"/>
  <c r="N32" i="205"/>
  <c r="I32" i="205"/>
  <c r="X33" i="205"/>
  <c r="S33" i="205"/>
  <c r="N33" i="205"/>
  <c r="I33" i="205"/>
  <c r="X34" i="205"/>
  <c r="S34" i="205"/>
  <c r="N34" i="205"/>
  <c r="I34" i="205"/>
  <c r="X35" i="205"/>
  <c r="Z35" i="205" s="1"/>
  <c r="S35" i="205"/>
  <c r="N35" i="205"/>
  <c r="I35" i="205"/>
  <c r="X36" i="205"/>
  <c r="S36" i="205"/>
  <c r="N36" i="205"/>
  <c r="I36" i="205"/>
  <c r="X37" i="205"/>
  <c r="Z37" i="205" s="1"/>
  <c r="S37" i="205"/>
  <c r="N37" i="205"/>
  <c r="I37" i="205"/>
  <c r="X38" i="205"/>
  <c r="S38" i="205"/>
  <c r="N38" i="205"/>
  <c r="I38" i="205"/>
  <c r="X39" i="205"/>
  <c r="Z39" i="205" s="1"/>
  <c r="S39" i="205"/>
  <c r="N39" i="205"/>
  <c r="I39" i="205"/>
  <c r="X40" i="205"/>
  <c r="S40" i="205"/>
  <c r="N40" i="205"/>
  <c r="I40" i="205"/>
  <c r="X41" i="205"/>
  <c r="S41" i="205"/>
  <c r="N41" i="205"/>
  <c r="I41" i="205"/>
  <c r="X42" i="205"/>
  <c r="S42" i="205"/>
  <c r="N42" i="205"/>
  <c r="I42" i="205"/>
  <c r="B12" i="43"/>
  <c r="B13" i="43"/>
  <c r="B14" i="43"/>
  <c r="B15" i="43"/>
  <c r="B16" i="43"/>
  <c r="B17" i="43"/>
  <c r="B18" i="43"/>
  <c r="B19" i="43"/>
  <c r="B20" i="43"/>
  <c r="B21" i="43"/>
  <c r="B22" i="43"/>
  <c r="B23" i="43"/>
  <c r="B24" i="43"/>
  <c r="B25" i="43"/>
  <c r="B26" i="43"/>
  <c r="B27" i="43"/>
  <c r="B28" i="43"/>
  <c r="B29" i="43"/>
  <c r="B30" i="43"/>
  <c r="B31" i="43"/>
  <c r="B32" i="43"/>
  <c r="B33" i="43"/>
  <c r="B34" i="43"/>
  <c r="B35" i="43"/>
  <c r="B36" i="43"/>
  <c r="B37" i="43"/>
  <c r="B38" i="43"/>
  <c r="B39" i="43"/>
  <c r="B41" i="43"/>
  <c r="B42" i="43"/>
  <c r="X46" i="43"/>
  <c r="S46" i="43"/>
  <c r="N46" i="43"/>
  <c r="I46" i="43"/>
  <c r="X47" i="43"/>
  <c r="S47" i="43"/>
  <c r="N47" i="43"/>
  <c r="I47" i="43"/>
  <c r="X48" i="43"/>
  <c r="S48" i="43"/>
  <c r="N48" i="43"/>
  <c r="I48" i="43"/>
  <c r="X49" i="43"/>
  <c r="S49" i="43"/>
  <c r="N49" i="43"/>
  <c r="I49" i="43"/>
  <c r="X50" i="43"/>
  <c r="S50" i="43"/>
  <c r="N50" i="43"/>
  <c r="I50" i="43"/>
  <c r="X51" i="43"/>
  <c r="S51" i="43"/>
  <c r="N51" i="43"/>
  <c r="I51" i="43"/>
  <c r="X52" i="43"/>
  <c r="S52" i="43"/>
  <c r="N52" i="43"/>
  <c r="I52" i="43"/>
  <c r="X53" i="43"/>
  <c r="S53" i="43"/>
  <c r="N53" i="43"/>
  <c r="I53" i="43"/>
  <c r="X54" i="43"/>
  <c r="S54" i="43"/>
  <c r="N54" i="43"/>
  <c r="I54" i="43"/>
  <c r="X55" i="43"/>
  <c r="S55" i="43"/>
  <c r="N55" i="43"/>
  <c r="I55" i="43"/>
  <c r="X56" i="43"/>
  <c r="S56" i="43"/>
  <c r="N56" i="43"/>
  <c r="I56" i="43"/>
  <c r="X57" i="43"/>
  <c r="S57" i="43"/>
  <c r="N57" i="43"/>
  <c r="I57" i="43"/>
  <c r="X58" i="43"/>
  <c r="S58" i="43"/>
  <c r="N58" i="43"/>
  <c r="I58" i="43"/>
  <c r="X59" i="43"/>
  <c r="S59" i="43"/>
  <c r="N59" i="43"/>
  <c r="I59" i="43"/>
  <c r="X60" i="43"/>
  <c r="S60" i="43"/>
  <c r="N60" i="43"/>
  <c r="I60" i="43"/>
  <c r="X61" i="43"/>
  <c r="S61" i="43"/>
  <c r="N61" i="43"/>
  <c r="I61" i="43"/>
  <c r="X62" i="43"/>
  <c r="S62" i="43"/>
  <c r="N62" i="43"/>
  <c r="I62" i="43"/>
  <c r="X63" i="43"/>
  <c r="S63" i="43"/>
  <c r="N63" i="43"/>
  <c r="I63" i="43"/>
  <c r="X64" i="43"/>
  <c r="S64" i="43"/>
  <c r="N64" i="43"/>
  <c r="I64" i="43"/>
  <c r="X65" i="43"/>
  <c r="S65" i="43"/>
  <c r="N65" i="43"/>
  <c r="I65" i="43"/>
  <c r="X66" i="43"/>
  <c r="S66" i="43"/>
  <c r="N66" i="43"/>
  <c r="I66" i="43"/>
  <c r="X67" i="43"/>
  <c r="S67" i="43"/>
  <c r="N67" i="43"/>
  <c r="I67" i="43"/>
  <c r="X68" i="43"/>
  <c r="S68" i="43"/>
  <c r="N68" i="43"/>
  <c r="I68" i="43"/>
  <c r="X69" i="43"/>
  <c r="S69" i="43"/>
  <c r="N69" i="43"/>
  <c r="I69" i="43"/>
  <c r="X70" i="43"/>
  <c r="S70" i="43"/>
  <c r="N70" i="43"/>
  <c r="I70" i="43"/>
  <c r="X71" i="43"/>
  <c r="S71" i="43"/>
  <c r="N71" i="43"/>
  <c r="I71" i="43"/>
  <c r="X72" i="43"/>
  <c r="S72" i="43"/>
  <c r="N72" i="43"/>
  <c r="I72" i="43"/>
  <c r="X73" i="43"/>
  <c r="S73" i="43"/>
  <c r="N73" i="43"/>
  <c r="I73" i="43"/>
  <c r="X74" i="43"/>
  <c r="S74" i="43"/>
  <c r="N74" i="43"/>
  <c r="I74" i="43"/>
  <c r="X75" i="43"/>
  <c r="S75" i="43"/>
  <c r="N75" i="43"/>
  <c r="I75" i="43"/>
  <c r="X76" i="43"/>
  <c r="S76" i="43"/>
  <c r="N76" i="43"/>
  <c r="I76" i="43"/>
  <c r="X77" i="43"/>
  <c r="S77" i="43"/>
  <c r="N77" i="43"/>
  <c r="I77" i="43"/>
  <c r="X78" i="43"/>
  <c r="S78" i="43"/>
  <c r="N78" i="43"/>
  <c r="I78" i="43"/>
  <c r="X79" i="43"/>
  <c r="S79" i="43"/>
  <c r="N79" i="43"/>
  <c r="I79" i="43"/>
  <c r="X80" i="43"/>
  <c r="S80" i="43"/>
  <c r="N80" i="43"/>
  <c r="I80" i="43"/>
  <c r="X81" i="43"/>
  <c r="S81" i="43"/>
  <c r="N81" i="43"/>
  <c r="I81" i="43"/>
  <c r="X82" i="43"/>
  <c r="S82" i="43"/>
  <c r="N82" i="43"/>
  <c r="I82" i="43"/>
  <c r="X83" i="43"/>
  <c r="S83" i="43"/>
  <c r="N83" i="43"/>
  <c r="I83" i="43"/>
  <c r="X84" i="43"/>
  <c r="S84" i="43"/>
  <c r="N84" i="43"/>
  <c r="I84" i="43"/>
  <c r="X85" i="43"/>
  <c r="S85" i="43"/>
  <c r="N85" i="43"/>
  <c r="I85" i="43"/>
  <c r="X86" i="43"/>
  <c r="S86" i="43"/>
  <c r="N86" i="43"/>
  <c r="I86" i="43"/>
  <c r="X87" i="43"/>
  <c r="S87" i="43"/>
  <c r="N87" i="43"/>
  <c r="I87" i="43"/>
  <c r="X88" i="43"/>
  <c r="S88" i="43"/>
  <c r="N88" i="43"/>
  <c r="I88" i="43"/>
  <c r="X89" i="43"/>
  <c r="S89" i="43"/>
  <c r="N89" i="43"/>
  <c r="I89" i="43"/>
  <c r="X90" i="43"/>
  <c r="S90" i="43"/>
  <c r="N90" i="43"/>
  <c r="I90" i="43"/>
  <c r="X91" i="43"/>
  <c r="S91" i="43"/>
  <c r="N91" i="43"/>
  <c r="I91" i="43"/>
  <c r="X92" i="43"/>
  <c r="S92" i="43"/>
  <c r="N92" i="43"/>
  <c r="I92" i="43"/>
  <c r="X93" i="43"/>
  <c r="S93" i="43"/>
  <c r="N93" i="43"/>
  <c r="I93" i="43"/>
  <c r="X94" i="43"/>
  <c r="S94" i="43"/>
  <c r="N94" i="43"/>
  <c r="I94" i="43"/>
  <c r="X95" i="43"/>
  <c r="S95" i="43"/>
  <c r="N95" i="43"/>
  <c r="I95" i="43"/>
  <c r="X96" i="43"/>
  <c r="S96" i="43"/>
  <c r="N96" i="43"/>
  <c r="I96" i="43"/>
  <c r="X97" i="43"/>
  <c r="S97" i="43"/>
  <c r="N97" i="43"/>
  <c r="I97" i="43"/>
  <c r="X98" i="43"/>
  <c r="S98" i="43"/>
  <c r="N98" i="43"/>
  <c r="I98" i="43"/>
  <c r="X99" i="43"/>
  <c r="S99" i="43"/>
  <c r="N99" i="43"/>
  <c r="I99" i="43"/>
  <c r="X100" i="43"/>
  <c r="S100" i="43"/>
  <c r="N100" i="43"/>
  <c r="I100" i="43"/>
  <c r="X101" i="43"/>
  <c r="S101" i="43"/>
  <c r="N101" i="43"/>
  <c r="I101" i="43"/>
  <c r="X102" i="43"/>
  <c r="S102" i="43"/>
  <c r="N102" i="43"/>
  <c r="I102" i="43"/>
  <c r="X103" i="43"/>
  <c r="S103" i="43"/>
  <c r="N103" i="43"/>
  <c r="Z103" i="43" s="1"/>
  <c r="I103" i="43"/>
  <c r="X104" i="43"/>
  <c r="S104" i="43"/>
  <c r="N104" i="43"/>
  <c r="I104" i="43"/>
  <c r="X105" i="43"/>
  <c r="S105" i="43"/>
  <c r="N105" i="43"/>
  <c r="I105" i="43"/>
  <c r="X106" i="43"/>
  <c r="S106" i="43"/>
  <c r="N106" i="43"/>
  <c r="I106" i="43"/>
  <c r="X107" i="43"/>
  <c r="S107" i="43"/>
  <c r="N107" i="43"/>
  <c r="I107" i="43"/>
  <c r="X108" i="43"/>
  <c r="S108" i="43"/>
  <c r="N108" i="43"/>
  <c r="I108" i="43"/>
  <c r="X109" i="43"/>
  <c r="S109" i="43"/>
  <c r="N109" i="43"/>
  <c r="I109" i="43"/>
  <c r="X110" i="43"/>
  <c r="S110" i="43"/>
  <c r="N110" i="43"/>
  <c r="I110" i="43"/>
  <c r="X111" i="43"/>
  <c r="S111" i="43"/>
  <c r="N111" i="43"/>
  <c r="I111" i="43"/>
  <c r="X112" i="43"/>
  <c r="S112" i="43"/>
  <c r="N112" i="43"/>
  <c r="I112" i="43"/>
  <c r="X113" i="43"/>
  <c r="S113" i="43"/>
  <c r="N113" i="43"/>
  <c r="I113" i="43"/>
  <c r="X114" i="43"/>
  <c r="S114" i="43"/>
  <c r="N114" i="43"/>
  <c r="I114" i="43"/>
  <c r="X115" i="43"/>
  <c r="S115" i="43"/>
  <c r="N115" i="43"/>
  <c r="I115" i="43"/>
  <c r="X116" i="43"/>
  <c r="S116" i="43"/>
  <c r="N116" i="43"/>
  <c r="I116" i="43"/>
  <c r="X117" i="43"/>
  <c r="S117" i="43"/>
  <c r="N117" i="43"/>
  <c r="I117" i="43"/>
  <c r="X118" i="43"/>
  <c r="S118" i="43"/>
  <c r="N118" i="43"/>
  <c r="I118" i="43"/>
  <c r="X119" i="43"/>
  <c r="S119" i="43"/>
  <c r="N119" i="43"/>
  <c r="I119" i="43"/>
  <c r="X120" i="43"/>
  <c r="S120" i="43"/>
  <c r="N120" i="43"/>
  <c r="I120" i="43"/>
  <c r="X121" i="43"/>
  <c r="S121" i="43"/>
  <c r="N121" i="43"/>
  <c r="I121" i="43"/>
  <c r="X122" i="43"/>
  <c r="S122" i="43"/>
  <c r="N122" i="43"/>
  <c r="I122" i="43"/>
  <c r="X123" i="43"/>
  <c r="S123" i="43"/>
  <c r="N123" i="43"/>
  <c r="I123" i="43"/>
  <c r="X124" i="43"/>
  <c r="S124" i="43"/>
  <c r="N124" i="43"/>
  <c r="I124" i="43"/>
  <c r="X126" i="43"/>
  <c r="S126" i="43"/>
  <c r="N126" i="43"/>
  <c r="I126" i="43"/>
  <c r="X82" i="208"/>
  <c r="S82" i="208"/>
  <c r="N82" i="208"/>
  <c r="I82" i="208"/>
  <c r="X83" i="208"/>
  <c r="Z83" i="208" s="1"/>
  <c r="X84" i="208"/>
  <c r="S84" i="208"/>
  <c r="I84" i="208"/>
  <c r="N84" i="208"/>
  <c r="X85" i="208"/>
  <c r="S85" i="208"/>
  <c r="I85" i="208"/>
  <c r="N85" i="208"/>
  <c r="Z85" i="208"/>
  <c r="X86" i="208"/>
  <c r="S86" i="208"/>
  <c r="N86" i="208"/>
  <c r="I86" i="208"/>
  <c r="X87" i="208"/>
  <c r="I87" i="208"/>
  <c r="N87" i="208"/>
  <c r="S87" i="208"/>
  <c r="X88" i="208"/>
  <c r="I88" i="208"/>
  <c r="N88" i="208"/>
  <c r="S88" i="208"/>
  <c r="X89" i="208"/>
  <c r="I89" i="208"/>
  <c r="N89" i="208"/>
  <c r="S89" i="208"/>
  <c r="X90" i="208"/>
  <c r="I90" i="208"/>
  <c r="N90" i="208"/>
  <c r="S90" i="208"/>
  <c r="X91" i="208"/>
  <c r="Z91" i="208" s="1"/>
  <c r="S91" i="208"/>
  <c r="I91" i="208"/>
  <c r="N91" i="208"/>
  <c r="X92" i="208"/>
  <c r="Z92" i="208" s="1"/>
  <c r="S92" i="208"/>
  <c r="I92" i="208"/>
  <c r="N92" i="208"/>
  <c r="X93" i="208"/>
  <c r="S93" i="208"/>
  <c r="N93" i="208"/>
  <c r="I93" i="208"/>
  <c r="Z93" i="208"/>
  <c r="X94" i="208"/>
  <c r="S94" i="208"/>
  <c r="N94" i="208"/>
  <c r="I94" i="208"/>
  <c r="Z94" i="208"/>
  <c r="X95" i="208"/>
  <c r="S95" i="208"/>
  <c r="N95" i="208"/>
  <c r="I95" i="208"/>
  <c r="X96" i="208"/>
  <c r="S96" i="208"/>
  <c r="N96" i="208"/>
  <c r="I96" i="208"/>
  <c r="Z96" i="208" s="1"/>
  <c r="X46" i="208"/>
  <c r="S46" i="208"/>
  <c r="N46" i="208"/>
  <c r="I46" i="208"/>
  <c r="X47" i="208"/>
  <c r="S47" i="208"/>
  <c r="N47" i="208"/>
  <c r="I47" i="208"/>
  <c r="X48" i="208"/>
  <c r="S48" i="208"/>
  <c r="N48" i="208"/>
  <c r="I48" i="208"/>
  <c r="X49" i="208"/>
  <c r="S49" i="208"/>
  <c r="I49" i="208"/>
  <c r="N49" i="208"/>
  <c r="X50" i="208"/>
  <c r="S50" i="208"/>
  <c r="N50" i="208"/>
  <c r="I50" i="208"/>
  <c r="X51" i="208"/>
  <c r="S51" i="208"/>
  <c r="N51" i="208"/>
  <c r="I51" i="208"/>
  <c r="X52" i="208"/>
  <c r="S52" i="208"/>
  <c r="N52" i="208"/>
  <c r="I52" i="208"/>
  <c r="X53" i="208"/>
  <c r="S53" i="208"/>
  <c r="N53" i="208"/>
  <c r="Z53" i="208" s="1"/>
  <c r="I53" i="208"/>
  <c r="X54" i="208"/>
  <c r="S54" i="208"/>
  <c r="N54" i="208"/>
  <c r="I54" i="208"/>
  <c r="X55" i="208"/>
  <c r="S55" i="208"/>
  <c r="N55" i="208"/>
  <c r="I55" i="208"/>
  <c r="X56" i="208"/>
  <c r="Z56" i="208" s="1"/>
  <c r="S56" i="208"/>
  <c r="N56" i="208"/>
  <c r="I56" i="208"/>
  <c r="X57" i="208"/>
  <c r="S57" i="208"/>
  <c r="N57" i="208"/>
  <c r="I57" i="208"/>
  <c r="X58" i="208"/>
  <c r="Z58" i="208" s="1"/>
  <c r="S58" i="208"/>
  <c r="N58" i="208"/>
  <c r="I58" i="208"/>
  <c r="X59" i="208"/>
  <c r="S59" i="208"/>
  <c r="Z59" i="208" s="1"/>
  <c r="N59" i="208"/>
  <c r="I59" i="208"/>
  <c r="X60" i="208"/>
  <c r="S60" i="208"/>
  <c r="N60" i="208"/>
  <c r="I60" i="208"/>
  <c r="X61" i="208"/>
  <c r="S61" i="208"/>
  <c r="N61" i="208"/>
  <c r="I61" i="208"/>
  <c r="X62" i="208"/>
  <c r="Z62" i="208" s="1"/>
  <c r="S62" i="208"/>
  <c r="N62" i="208"/>
  <c r="I62" i="208"/>
  <c r="X63" i="208"/>
  <c r="S63" i="208"/>
  <c r="N63" i="208"/>
  <c r="I63" i="208"/>
  <c r="X64" i="208"/>
  <c r="S64" i="208"/>
  <c r="N64" i="208"/>
  <c r="I64" i="208"/>
  <c r="X65" i="208"/>
  <c r="S65" i="208"/>
  <c r="N65" i="208"/>
  <c r="I65" i="208"/>
  <c r="X66" i="208"/>
  <c r="S66" i="208"/>
  <c r="N66" i="208"/>
  <c r="I66" i="208"/>
  <c r="X67" i="208"/>
  <c r="S67" i="208"/>
  <c r="N67" i="208"/>
  <c r="I67" i="208"/>
  <c r="X68" i="208"/>
  <c r="S68" i="208"/>
  <c r="N68" i="208"/>
  <c r="I68" i="208"/>
  <c r="X69" i="208"/>
  <c r="S69" i="208"/>
  <c r="N69" i="208"/>
  <c r="I69" i="208"/>
  <c r="X70" i="208"/>
  <c r="Z70" i="208" s="1"/>
  <c r="S70" i="208"/>
  <c r="N70" i="208"/>
  <c r="I70" i="208"/>
  <c r="X71" i="208"/>
  <c r="S71" i="208"/>
  <c r="N71" i="208"/>
  <c r="I71" i="208"/>
  <c r="X72" i="208"/>
  <c r="S72" i="208"/>
  <c r="N72" i="208"/>
  <c r="I72" i="208"/>
  <c r="X73" i="208"/>
  <c r="S73" i="208"/>
  <c r="N73" i="208"/>
  <c r="I73" i="208"/>
  <c r="X74" i="208"/>
  <c r="S74" i="208"/>
  <c r="N74" i="208"/>
  <c r="I74" i="208"/>
  <c r="Z74" i="208"/>
  <c r="X75" i="208"/>
  <c r="S75" i="208"/>
  <c r="N75" i="208"/>
  <c r="I75" i="208"/>
  <c r="X76" i="208"/>
  <c r="S76" i="208"/>
  <c r="N76" i="208"/>
  <c r="I76" i="208"/>
  <c r="X77" i="208"/>
  <c r="S77" i="208"/>
  <c r="N77" i="208"/>
  <c r="I77" i="208"/>
  <c r="X78" i="208"/>
  <c r="S78" i="208"/>
  <c r="N78" i="208"/>
  <c r="I78" i="208"/>
  <c r="X79" i="208"/>
  <c r="S79" i="208"/>
  <c r="N79" i="208"/>
  <c r="I79" i="208"/>
  <c r="X80" i="208"/>
  <c r="S80" i="208"/>
  <c r="N80" i="208"/>
  <c r="I80" i="208"/>
  <c r="X81" i="208"/>
  <c r="S81" i="208"/>
  <c r="N81" i="208"/>
  <c r="I81" i="208"/>
  <c r="X97" i="208"/>
  <c r="S97" i="208"/>
  <c r="I97" i="208"/>
  <c r="N97" i="208"/>
  <c r="X98" i="208"/>
  <c r="Z98" i="208" s="1"/>
  <c r="S98" i="208"/>
  <c r="N98" i="208"/>
  <c r="I98" i="208"/>
  <c r="X99" i="208"/>
  <c r="I99" i="208"/>
  <c r="N99" i="208"/>
  <c r="S99" i="208"/>
  <c r="Z99" i="208" s="1"/>
  <c r="X100" i="208"/>
  <c r="I100" i="208"/>
  <c r="N100" i="208"/>
  <c r="S100" i="208"/>
  <c r="X101" i="208"/>
  <c r="I101" i="208"/>
  <c r="N101" i="208"/>
  <c r="S101" i="208"/>
  <c r="X102" i="208"/>
  <c r="S102" i="208"/>
  <c r="N102" i="208"/>
  <c r="I102" i="208"/>
  <c r="X103" i="208"/>
  <c r="I103" i="208"/>
  <c r="S103" i="208"/>
  <c r="N103" i="208"/>
  <c r="X104" i="208"/>
  <c r="Z104" i="208" s="1"/>
  <c r="S104" i="208"/>
  <c r="N104" i="208"/>
  <c r="I104" i="208"/>
  <c r="X105" i="208"/>
  <c r="S105" i="208"/>
  <c r="N105" i="208"/>
  <c r="I105" i="208"/>
  <c r="X106" i="208"/>
  <c r="S106" i="208"/>
  <c r="N106" i="208"/>
  <c r="I106" i="208"/>
  <c r="X107" i="208"/>
  <c r="S107" i="208"/>
  <c r="N107" i="208"/>
  <c r="I107" i="208"/>
  <c r="X108" i="208"/>
  <c r="S108" i="208"/>
  <c r="N108" i="208"/>
  <c r="I108" i="208"/>
  <c r="X109" i="208"/>
  <c r="S109" i="208"/>
  <c r="N109" i="208"/>
  <c r="I109" i="208"/>
  <c r="X110" i="208"/>
  <c r="Z110" i="208" s="1"/>
  <c r="S110" i="208"/>
  <c r="N110" i="208"/>
  <c r="I110" i="208"/>
  <c r="X111" i="208"/>
  <c r="S111" i="208"/>
  <c r="N111" i="208"/>
  <c r="I111" i="208"/>
  <c r="X112" i="208"/>
  <c r="S112" i="208"/>
  <c r="N112" i="208"/>
  <c r="I112" i="208"/>
  <c r="X113" i="208"/>
  <c r="S113" i="208"/>
  <c r="N113" i="208"/>
  <c r="I113" i="208"/>
  <c r="Z113" i="208" s="1"/>
  <c r="X114" i="208"/>
  <c r="S114" i="208"/>
  <c r="N114" i="208"/>
  <c r="I114" i="208"/>
  <c r="X115" i="208"/>
  <c r="S115" i="208"/>
  <c r="N115" i="208"/>
  <c r="I115" i="208"/>
  <c r="X116" i="208"/>
  <c r="S116" i="208"/>
  <c r="N116" i="208"/>
  <c r="I116" i="208"/>
  <c r="X117" i="208"/>
  <c r="S117" i="208"/>
  <c r="N117" i="208"/>
  <c r="I117" i="208"/>
  <c r="X118" i="208"/>
  <c r="S118" i="208"/>
  <c r="Z118" i="208" s="1"/>
  <c r="N118" i="208"/>
  <c r="I118" i="208"/>
  <c r="X119" i="208"/>
  <c r="S119" i="208"/>
  <c r="N119" i="208"/>
  <c r="I119" i="208"/>
  <c r="X120" i="208"/>
  <c r="Z120" i="208" s="1"/>
  <c r="S120" i="208"/>
  <c r="N120" i="208"/>
  <c r="I120" i="208"/>
  <c r="X121" i="208"/>
  <c r="S121" i="208"/>
  <c r="N121" i="208"/>
  <c r="I121" i="208"/>
  <c r="X122" i="208"/>
  <c r="S122" i="208"/>
  <c r="N122" i="208"/>
  <c r="I122" i="208"/>
  <c r="X123" i="208"/>
  <c r="S123" i="208"/>
  <c r="N123" i="208"/>
  <c r="I123" i="208"/>
  <c r="X124" i="208"/>
  <c r="S124" i="208"/>
  <c r="N124" i="208"/>
  <c r="I124" i="208"/>
  <c r="X126" i="208"/>
  <c r="S126" i="208"/>
  <c r="N126" i="208"/>
  <c r="I126" i="208"/>
  <c r="X46" i="41"/>
  <c r="S46" i="41"/>
  <c r="N46" i="41"/>
  <c r="I46" i="41"/>
  <c r="X47" i="41"/>
  <c r="S47" i="41"/>
  <c r="N47" i="41"/>
  <c r="I47" i="41"/>
  <c r="X48" i="41"/>
  <c r="S48" i="41"/>
  <c r="S91" i="41"/>
  <c r="S92" i="41"/>
  <c r="N48" i="41"/>
  <c r="I48" i="41"/>
  <c r="X49" i="41"/>
  <c r="Z49" i="41" s="1"/>
  <c r="S49" i="41"/>
  <c r="N49" i="41"/>
  <c r="I49" i="41"/>
  <c r="X50" i="41"/>
  <c r="S50" i="41"/>
  <c r="N50" i="41"/>
  <c r="I50" i="41"/>
  <c r="X51" i="41"/>
  <c r="Z51" i="41" s="1"/>
  <c r="S51" i="41"/>
  <c r="N51" i="41"/>
  <c r="I51" i="41"/>
  <c r="X52" i="41"/>
  <c r="S52" i="41"/>
  <c r="Z52" i="41" s="1"/>
  <c r="N52" i="41"/>
  <c r="I52" i="41"/>
  <c r="X53" i="41"/>
  <c r="Z53" i="41" s="1"/>
  <c r="S53" i="41"/>
  <c r="N53" i="41"/>
  <c r="I53" i="41"/>
  <c r="X54" i="41"/>
  <c r="S54" i="41"/>
  <c r="N54" i="41"/>
  <c r="I54" i="41"/>
  <c r="X55" i="41"/>
  <c r="S55" i="41"/>
  <c r="N55" i="41"/>
  <c r="I55" i="41"/>
  <c r="X56" i="41"/>
  <c r="S56" i="41"/>
  <c r="N56" i="41"/>
  <c r="I56" i="41"/>
  <c r="X57" i="41"/>
  <c r="S57" i="41"/>
  <c r="N57" i="41"/>
  <c r="I57" i="41"/>
  <c r="X58" i="41"/>
  <c r="S58" i="41"/>
  <c r="N58" i="41"/>
  <c r="I58" i="41"/>
  <c r="X59" i="41"/>
  <c r="S59" i="41"/>
  <c r="N59" i="41"/>
  <c r="I59" i="41"/>
  <c r="X60" i="41"/>
  <c r="S60" i="41"/>
  <c r="N60" i="41"/>
  <c r="I60" i="41"/>
  <c r="X61" i="41"/>
  <c r="S61" i="41"/>
  <c r="N61" i="41"/>
  <c r="I61" i="41"/>
  <c r="X62" i="41"/>
  <c r="S62" i="41"/>
  <c r="N62" i="41"/>
  <c r="I62" i="41"/>
  <c r="X63" i="41"/>
  <c r="S63" i="41"/>
  <c r="N63" i="41"/>
  <c r="I63" i="41"/>
  <c r="X64" i="41"/>
  <c r="S64" i="41"/>
  <c r="N64" i="41"/>
  <c r="I64" i="41"/>
  <c r="X65" i="41"/>
  <c r="S65" i="41"/>
  <c r="N65" i="41"/>
  <c r="I65" i="41"/>
  <c r="X66" i="41"/>
  <c r="S66" i="41"/>
  <c r="N66" i="41"/>
  <c r="I66" i="41"/>
  <c r="Z66" i="41" s="1"/>
  <c r="X67" i="41"/>
  <c r="Z67" i="41" s="1"/>
  <c r="S67" i="41"/>
  <c r="N67" i="41"/>
  <c r="I67" i="41"/>
  <c r="X68" i="41"/>
  <c r="S68" i="41"/>
  <c r="N68" i="41"/>
  <c r="I68" i="41"/>
  <c r="X69" i="41"/>
  <c r="Z69" i="41" s="1"/>
  <c r="S69" i="41"/>
  <c r="N69" i="41"/>
  <c r="I69" i="41"/>
  <c r="X70" i="41"/>
  <c r="S70" i="41"/>
  <c r="N70" i="41"/>
  <c r="I70" i="41"/>
  <c r="X71" i="41"/>
  <c r="S71" i="41"/>
  <c r="N71" i="41"/>
  <c r="I71" i="41"/>
  <c r="X72" i="41"/>
  <c r="S72" i="41"/>
  <c r="N72" i="41"/>
  <c r="I72" i="41"/>
  <c r="X73" i="41"/>
  <c r="S73" i="41"/>
  <c r="N73" i="41"/>
  <c r="I73" i="41"/>
  <c r="X74" i="41"/>
  <c r="S74" i="41"/>
  <c r="N74" i="41"/>
  <c r="I74" i="41"/>
  <c r="X75" i="41"/>
  <c r="S75" i="41"/>
  <c r="N75" i="41"/>
  <c r="I75" i="41"/>
  <c r="X76" i="41"/>
  <c r="S76" i="41"/>
  <c r="N76" i="41"/>
  <c r="I76" i="41"/>
  <c r="X77" i="41"/>
  <c r="S77" i="41"/>
  <c r="N77" i="41"/>
  <c r="I77" i="41"/>
  <c r="X78" i="41"/>
  <c r="S78" i="41"/>
  <c r="N78" i="41"/>
  <c r="I78" i="41"/>
  <c r="X79" i="41"/>
  <c r="S79" i="41"/>
  <c r="N79" i="41"/>
  <c r="I79" i="41"/>
  <c r="X80" i="41"/>
  <c r="S80" i="41"/>
  <c r="N80" i="41"/>
  <c r="I80" i="41"/>
  <c r="X81" i="41"/>
  <c r="S81" i="41"/>
  <c r="N81" i="41"/>
  <c r="I81" i="41"/>
  <c r="X82" i="41"/>
  <c r="S82" i="41"/>
  <c r="N82" i="41"/>
  <c r="I82" i="41"/>
  <c r="X83" i="41"/>
  <c r="S83" i="41"/>
  <c r="N83" i="41"/>
  <c r="I83" i="41"/>
  <c r="X84" i="41"/>
  <c r="Z84" i="41" s="1"/>
  <c r="S84" i="41"/>
  <c r="N84" i="41"/>
  <c r="I84" i="41"/>
  <c r="X85" i="41"/>
  <c r="S85" i="41"/>
  <c r="N85" i="41"/>
  <c r="I85" i="41"/>
  <c r="X86" i="41"/>
  <c r="S86" i="41"/>
  <c r="N86" i="41"/>
  <c r="I86" i="41"/>
  <c r="X87" i="41"/>
  <c r="S87" i="41"/>
  <c r="N87" i="41"/>
  <c r="I87" i="41"/>
  <c r="X88" i="41"/>
  <c r="Z88" i="41" s="1"/>
  <c r="S88" i="41"/>
  <c r="N88" i="41"/>
  <c r="I88" i="41"/>
  <c r="X89" i="41"/>
  <c r="S89" i="41"/>
  <c r="N89" i="41"/>
  <c r="I89" i="41"/>
  <c r="X90" i="41"/>
  <c r="Z90" i="41" s="1"/>
  <c r="S90" i="41"/>
  <c r="N90" i="41"/>
  <c r="I90" i="41"/>
  <c r="X91" i="41"/>
  <c r="N91" i="41"/>
  <c r="I91" i="41"/>
  <c r="X92" i="41"/>
  <c r="N92" i="41"/>
  <c r="I92" i="41"/>
  <c r="X93" i="41"/>
  <c r="S93" i="41"/>
  <c r="N93" i="41"/>
  <c r="I93" i="41"/>
  <c r="X94" i="41"/>
  <c r="S94" i="41"/>
  <c r="N94" i="41"/>
  <c r="I94" i="41"/>
  <c r="X95" i="41"/>
  <c r="S95" i="41"/>
  <c r="N95" i="41"/>
  <c r="I95" i="41"/>
  <c r="Z95" i="41"/>
  <c r="X96" i="41"/>
  <c r="S96" i="41"/>
  <c r="N96" i="41"/>
  <c r="I96" i="41"/>
  <c r="X97" i="41"/>
  <c r="S97" i="41"/>
  <c r="N97" i="41"/>
  <c r="I97" i="41"/>
  <c r="X98" i="41"/>
  <c r="S98" i="41"/>
  <c r="N98" i="41"/>
  <c r="I98" i="41"/>
  <c r="X99" i="41"/>
  <c r="S99" i="41"/>
  <c r="N99" i="41"/>
  <c r="Z99" i="41" s="1"/>
  <c r="I99" i="41"/>
  <c r="X100" i="41"/>
  <c r="S100" i="41"/>
  <c r="N100" i="41"/>
  <c r="I100" i="41"/>
  <c r="X101" i="41"/>
  <c r="S101" i="41"/>
  <c r="N101" i="41"/>
  <c r="I101" i="41"/>
  <c r="X102" i="41"/>
  <c r="S102" i="41"/>
  <c r="N102" i="41"/>
  <c r="I102" i="41"/>
  <c r="X103" i="41"/>
  <c r="S103" i="41"/>
  <c r="N103" i="41"/>
  <c r="I103" i="41"/>
  <c r="X104" i="41"/>
  <c r="S104" i="41"/>
  <c r="N104" i="41"/>
  <c r="I104" i="41"/>
  <c r="X105" i="41"/>
  <c r="S105" i="41"/>
  <c r="N105" i="41"/>
  <c r="I105" i="41"/>
  <c r="X106" i="41"/>
  <c r="S106" i="41"/>
  <c r="N106" i="41"/>
  <c r="I106" i="41"/>
  <c r="X107" i="41"/>
  <c r="S107" i="41"/>
  <c r="N107" i="41"/>
  <c r="I107" i="41"/>
  <c r="X108" i="41"/>
  <c r="S108" i="41"/>
  <c r="N108" i="41"/>
  <c r="I108" i="41"/>
  <c r="X109" i="41"/>
  <c r="S109" i="41"/>
  <c r="N109" i="41"/>
  <c r="I109" i="41"/>
  <c r="X110" i="41"/>
  <c r="S110" i="41"/>
  <c r="N110" i="41"/>
  <c r="I110" i="41"/>
  <c r="X111" i="41"/>
  <c r="S111" i="41"/>
  <c r="N111" i="41"/>
  <c r="I111" i="41"/>
  <c r="X112" i="41"/>
  <c r="S112" i="41"/>
  <c r="N112" i="41"/>
  <c r="I112" i="41"/>
  <c r="X113" i="41"/>
  <c r="S113" i="41"/>
  <c r="N113" i="41"/>
  <c r="I113" i="41"/>
  <c r="X114" i="41"/>
  <c r="S114" i="41"/>
  <c r="N114" i="41"/>
  <c r="I114" i="41"/>
  <c r="X115" i="41"/>
  <c r="S115" i="41"/>
  <c r="N115" i="41"/>
  <c r="Z115" i="41" s="1"/>
  <c r="I115" i="41"/>
  <c r="X116" i="41"/>
  <c r="S116" i="41"/>
  <c r="N116" i="41"/>
  <c r="I116" i="41"/>
  <c r="X117" i="41"/>
  <c r="S117" i="41"/>
  <c r="N117" i="41"/>
  <c r="I117" i="41"/>
  <c r="X118" i="41"/>
  <c r="S118" i="41"/>
  <c r="N118" i="41"/>
  <c r="I118" i="41"/>
  <c r="X119" i="41"/>
  <c r="S119" i="41"/>
  <c r="N119" i="41"/>
  <c r="I119" i="41"/>
  <c r="X120" i="41"/>
  <c r="S120" i="41"/>
  <c r="N120" i="41"/>
  <c r="I120" i="41"/>
  <c r="X121" i="41"/>
  <c r="S121" i="41"/>
  <c r="N121" i="41"/>
  <c r="I121" i="41"/>
  <c r="X122" i="41"/>
  <c r="S122" i="41"/>
  <c r="N122" i="41"/>
  <c r="I122" i="41"/>
  <c r="X123" i="41"/>
  <c r="S123" i="41"/>
  <c r="N123" i="41"/>
  <c r="I123" i="41"/>
  <c r="X124" i="41"/>
  <c r="S124" i="41"/>
  <c r="N124" i="41"/>
  <c r="I124" i="41"/>
  <c r="X126" i="41"/>
  <c r="S126" i="41"/>
  <c r="N126" i="41"/>
  <c r="I126" i="41"/>
  <c r="X46" i="42"/>
  <c r="S46" i="42"/>
  <c r="N46" i="42"/>
  <c r="I46" i="42"/>
  <c r="X47" i="42"/>
  <c r="S47" i="42"/>
  <c r="N47" i="42"/>
  <c r="I47" i="42"/>
  <c r="X48" i="42"/>
  <c r="S48" i="42"/>
  <c r="N48" i="42"/>
  <c r="I48" i="42"/>
  <c r="X49" i="42"/>
  <c r="S49" i="42"/>
  <c r="N49" i="42"/>
  <c r="I49" i="42"/>
  <c r="X50" i="42"/>
  <c r="S50" i="42"/>
  <c r="N50" i="42"/>
  <c r="I50" i="42"/>
  <c r="X51" i="42"/>
  <c r="S51" i="42"/>
  <c r="N51" i="42"/>
  <c r="I51" i="42"/>
  <c r="X52" i="42"/>
  <c r="S52" i="42"/>
  <c r="N52" i="42"/>
  <c r="I52" i="42"/>
  <c r="X53" i="42"/>
  <c r="S53" i="42"/>
  <c r="N53" i="42"/>
  <c r="I53" i="42"/>
  <c r="X54" i="42"/>
  <c r="S54" i="42"/>
  <c r="N54" i="42"/>
  <c r="I54" i="42"/>
  <c r="X55" i="42"/>
  <c r="S55" i="42"/>
  <c r="N55" i="42"/>
  <c r="I55" i="42"/>
  <c r="X56" i="42"/>
  <c r="S56" i="42"/>
  <c r="N56" i="42"/>
  <c r="I56" i="42"/>
  <c r="X57" i="42"/>
  <c r="S57" i="42"/>
  <c r="N57" i="42"/>
  <c r="I57" i="42"/>
  <c r="X58" i="42"/>
  <c r="S58" i="42"/>
  <c r="N58" i="42"/>
  <c r="I58" i="42"/>
  <c r="X59" i="42"/>
  <c r="S59" i="42"/>
  <c r="N59" i="42"/>
  <c r="I59" i="42"/>
  <c r="X60" i="42"/>
  <c r="S60" i="42"/>
  <c r="N60" i="42"/>
  <c r="I60" i="42"/>
  <c r="X61" i="42"/>
  <c r="S61" i="42"/>
  <c r="N61" i="42"/>
  <c r="I61" i="42"/>
  <c r="X62" i="42"/>
  <c r="S62" i="42"/>
  <c r="N62" i="42"/>
  <c r="I62" i="42"/>
  <c r="X63" i="42"/>
  <c r="S63" i="42"/>
  <c r="N63" i="42"/>
  <c r="I63" i="42"/>
  <c r="X64" i="42"/>
  <c r="S64" i="42"/>
  <c r="N64" i="42"/>
  <c r="I64" i="42"/>
  <c r="X65" i="42"/>
  <c r="S65" i="42"/>
  <c r="N65" i="42"/>
  <c r="I65" i="42"/>
  <c r="X66" i="42"/>
  <c r="S66" i="42"/>
  <c r="N66" i="42"/>
  <c r="I66" i="42"/>
  <c r="X67" i="42"/>
  <c r="S67" i="42"/>
  <c r="N67" i="42"/>
  <c r="I67" i="42"/>
  <c r="X68" i="42"/>
  <c r="S68" i="42"/>
  <c r="N68" i="42"/>
  <c r="I68" i="42"/>
  <c r="X69" i="42"/>
  <c r="S69" i="42"/>
  <c r="N69" i="42"/>
  <c r="I69" i="42"/>
  <c r="X70" i="42"/>
  <c r="S70" i="42"/>
  <c r="N70" i="42"/>
  <c r="I70" i="42"/>
  <c r="X71" i="42"/>
  <c r="S71" i="42"/>
  <c r="N71" i="42"/>
  <c r="I71" i="42"/>
  <c r="X72" i="42"/>
  <c r="S72" i="42"/>
  <c r="N72" i="42"/>
  <c r="I72" i="42"/>
  <c r="X73" i="42"/>
  <c r="S73" i="42"/>
  <c r="N73" i="42"/>
  <c r="I73" i="42"/>
  <c r="X74" i="42"/>
  <c r="S74" i="42"/>
  <c r="N74" i="42"/>
  <c r="I74" i="42"/>
  <c r="X75" i="42"/>
  <c r="S75" i="42"/>
  <c r="N75" i="42"/>
  <c r="I75" i="42"/>
  <c r="X76" i="42"/>
  <c r="S76" i="42"/>
  <c r="N76" i="42"/>
  <c r="I76" i="42"/>
  <c r="X77" i="42"/>
  <c r="S77" i="42"/>
  <c r="N77" i="42"/>
  <c r="I77" i="42"/>
  <c r="X78" i="42"/>
  <c r="Z78" i="42" s="1"/>
  <c r="S78" i="42"/>
  <c r="N78" i="42"/>
  <c r="I78" i="42"/>
  <c r="X79" i="42"/>
  <c r="S79" i="42"/>
  <c r="N79" i="42"/>
  <c r="I79" i="42"/>
  <c r="X80" i="42"/>
  <c r="S80" i="42"/>
  <c r="N80" i="42"/>
  <c r="I80" i="42"/>
  <c r="X81" i="42"/>
  <c r="S81" i="42"/>
  <c r="N81" i="42"/>
  <c r="I81" i="42"/>
  <c r="X82" i="42"/>
  <c r="Z82" i="42" s="1"/>
  <c r="S82" i="42"/>
  <c r="N82" i="42"/>
  <c r="I82" i="42"/>
  <c r="X83" i="42"/>
  <c r="S83" i="42"/>
  <c r="N83" i="42"/>
  <c r="I83" i="42"/>
  <c r="X84" i="42"/>
  <c r="S84" i="42"/>
  <c r="N84" i="42"/>
  <c r="I84" i="42"/>
  <c r="X85" i="42"/>
  <c r="S85" i="42"/>
  <c r="N85" i="42"/>
  <c r="I85" i="42"/>
  <c r="X86" i="42"/>
  <c r="S86" i="42"/>
  <c r="N86" i="42"/>
  <c r="I86" i="42"/>
  <c r="X87" i="42"/>
  <c r="S87" i="42"/>
  <c r="N87" i="42"/>
  <c r="I87" i="42"/>
  <c r="X88" i="42"/>
  <c r="S88" i="42"/>
  <c r="N88" i="42"/>
  <c r="I88" i="42"/>
  <c r="X89" i="42"/>
  <c r="S89" i="42"/>
  <c r="N89" i="42"/>
  <c r="I89" i="42"/>
  <c r="X90" i="42"/>
  <c r="S90" i="42"/>
  <c r="N90" i="42"/>
  <c r="I90" i="42"/>
  <c r="X91" i="42"/>
  <c r="S91" i="42"/>
  <c r="N91" i="42"/>
  <c r="I91" i="42"/>
  <c r="X92" i="42"/>
  <c r="S92" i="42"/>
  <c r="N92" i="42"/>
  <c r="I92" i="42"/>
  <c r="X93" i="42"/>
  <c r="S93" i="42"/>
  <c r="N93" i="42"/>
  <c r="I93" i="42"/>
  <c r="X94" i="42"/>
  <c r="Z94" i="42" s="1"/>
  <c r="S94" i="42"/>
  <c r="N94" i="42"/>
  <c r="I94" i="42"/>
  <c r="X95" i="42"/>
  <c r="S95" i="42"/>
  <c r="N95" i="42"/>
  <c r="I95" i="42"/>
  <c r="X96" i="42"/>
  <c r="S96" i="42"/>
  <c r="N96" i="42"/>
  <c r="I96" i="42"/>
  <c r="X97" i="42"/>
  <c r="S97" i="42"/>
  <c r="N97" i="42"/>
  <c r="I97" i="42"/>
  <c r="X98" i="42"/>
  <c r="S98" i="42"/>
  <c r="N98" i="42"/>
  <c r="I98" i="42"/>
  <c r="X99" i="42"/>
  <c r="S99" i="42"/>
  <c r="N99" i="42"/>
  <c r="I99" i="42"/>
  <c r="X100" i="42"/>
  <c r="S100" i="42"/>
  <c r="N100" i="42"/>
  <c r="I100" i="42"/>
  <c r="X101" i="42"/>
  <c r="S101" i="42"/>
  <c r="N101" i="42"/>
  <c r="I101" i="42"/>
  <c r="X102" i="42"/>
  <c r="S102" i="42"/>
  <c r="N102" i="42"/>
  <c r="I102" i="42"/>
  <c r="X103" i="42"/>
  <c r="S103" i="42"/>
  <c r="N103" i="42"/>
  <c r="I103" i="42"/>
  <c r="X104" i="42"/>
  <c r="S104" i="42"/>
  <c r="N104" i="42"/>
  <c r="I104" i="42"/>
  <c r="X105" i="42"/>
  <c r="S105" i="42"/>
  <c r="N105" i="42"/>
  <c r="I105" i="42"/>
  <c r="X106" i="42"/>
  <c r="S106" i="42"/>
  <c r="N106" i="42"/>
  <c r="I106" i="42"/>
  <c r="X107" i="42"/>
  <c r="S107" i="42"/>
  <c r="N107" i="42"/>
  <c r="I107" i="42"/>
  <c r="X108" i="42"/>
  <c r="S108" i="42"/>
  <c r="N108" i="42"/>
  <c r="I108" i="42"/>
  <c r="X109" i="42"/>
  <c r="S109" i="42"/>
  <c r="N109" i="42"/>
  <c r="I109" i="42"/>
  <c r="X110" i="42"/>
  <c r="S110" i="42"/>
  <c r="N110" i="42"/>
  <c r="I110" i="42"/>
  <c r="X111" i="42"/>
  <c r="S111" i="42"/>
  <c r="N111" i="42"/>
  <c r="I111" i="42"/>
  <c r="X112" i="42"/>
  <c r="S112" i="42"/>
  <c r="N112" i="42"/>
  <c r="I112" i="42"/>
  <c r="X113" i="42"/>
  <c r="S113" i="42"/>
  <c r="N113" i="42"/>
  <c r="I113" i="42"/>
  <c r="X114" i="42"/>
  <c r="S114" i="42"/>
  <c r="N114" i="42"/>
  <c r="I114" i="42"/>
  <c r="X115" i="42"/>
  <c r="S115" i="42"/>
  <c r="N115" i="42"/>
  <c r="I115" i="42"/>
  <c r="X116" i="42"/>
  <c r="S116" i="42"/>
  <c r="N116" i="42"/>
  <c r="I116" i="42"/>
  <c r="X117" i="42"/>
  <c r="S117" i="42"/>
  <c r="N117" i="42"/>
  <c r="I117" i="42"/>
  <c r="X118" i="42"/>
  <c r="S118" i="42"/>
  <c r="N118" i="42"/>
  <c r="I118" i="42"/>
  <c r="X119" i="42"/>
  <c r="S119" i="42"/>
  <c r="N119" i="42"/>
  <c r="I119" i="42"/>
  <c r="X120" i="42"/>
  <c r="S120" i="42"/>
  <c r="N120" i="42"/>
  <c r="I120" i="42"/>
  <c r="X121" i="42"/>
  <c r="S121" i="42"/>
  <c r="N121" i="42"/>
  <c r="I121" i="42"/>
  <c r="X122" i="42"/>
  <c r="S122" i="42"/>
  <c r="N122" i="42"/>
  <c r="I122" i="42"/>
  <c r="X123" i="42"/>
  <c r="S123" i="42"/>
  <c r="N123" i="42"/>
  <c r="I123" i="42"/>
  <c r="X124" i="42"/>
  <c r="S124" i="42"/>
  <c r="N124" i="42"/>
  <c r="I124" i="42"/>
  <c r="X126" i="42"/>
  <c r="S126" i="42"/>
  <c r="N126" i="42"/>
  <c r="I126" i="42"/>
  <c r="X46" i="206"/>
  <c r="Z46" i="206" s="1"/>
  <c r="S46" i="206"/>
  <c r="N46" i="206"/>
  <c r="I46" i="206"/>
  <c r="X47" i="206"/>
  <c r="S47" i="206"/>
  <c r="N47" i="206"/>
  <c r="I47" i="206"/>
  <c r="X48" i="206"/>
  <c r="S48" i="206"/>
  <c r="N48" i="206"/>
  <c r="I48" i="206"/>
  <c r="X49" i="206"/>
  <c r="S49" i="206"/>
  <c r="N49" i="206"/>
  <c r="I49" i="206"/>
  <c r="X50" i="206"/>
  <c r="S50" i="206"/>
  <c r="N50" i="206"/>
  <c r="I50" i="206"/>
  <c r="X51" i="206"/>
  <c r="S51" i="206"/>
  <c r="N51" i="206"/>
  <c r="I51" i="206"/>
  <c r="X52" i="206"/>
  <c r="S52" i="206"/>
  <c r="N52" i="206"/>
  <c r="I52" i="206"/>
  <c r="X53" i="206"/>
  <c r="S53" i="206"/>
  <c r="N53" i="206"/>
  <c r="I53" i="206"/>
  <c r="X54" i="206"/>
  <c r="S54" i="206"/>
  <c r="N54" i="206"/>
  <c r="I54" i="206"/>
  <c r="X55" i="206"/>
  <c r="S55" i="206"/>
  <c r="N55" i="206"/>
  <c r="I55" i="206"/>
  <c r="X56" i="206"/>
  <c r="S56" i="206"/>
  <c r="N56" i="206"/>
  <c r="I56" i="206"/>
  <c r="X57" i="206"/>
  <c r="S57" i="206"/>
  <c r="N57" i="206"/>
  <c r="I57" i="206"/>
  <c r="X58" i="206"/>
  <c r="S58" i="206"/>
  <c r="N58" i="206"/>
  <c r="I58" i="206"/>
  <c r="X59" i="206"/>
  <c r="S59" i="206"/>
  <c r="N59" i="206"/>
  <c r="I59" i="206"/>
  <c r="X60" i="206"/>
  <c r="S60" i="206"/>
  <c r="N60" i="206"/>
  <c r="I60" i="206"/>
  <c r="X61" i="206"/>
  <c r="S61" i="206"/>
  <c r="N61" i="206"/>
  <c r="I61" i="206"/>
  <c r="X62" i="206"/>
  <c r="S62" i="206"/>
  <c r="N62" i="206"/>
  <c r="I62" i="206"/>
  <c r="X63" i="206"/>
  <c r="S63" i="206"/>
  <c r="N63" i="206"/>
  <c r="Z63" i="206" s="1"/>
  <c r="I63" i="206"/>
  <c r="X64" i="206"/>
  <c r="S64" i="206"/>
  <c r="N64" i="206"/>
  <c r="I64" i="206"/>
  <c r="X65" i="206"/>
  <c r="S65" i="206"/>
  <c r="N65" i="206"/>
  <c r="I65" i="206"/>
  <c r="X66" i="206"/>
  <c r="S66" i="206"/>
  <c r="N66" i="206"/>
  <c r="I66" i="206"/>
  <c r="X67" i="206"/>
  <c r="S67" i="206"/>
  <c r="N67" i="206"/>
  <c r="I67" i="206"/>
  <c r="X68" i="206"/>
  <c r="S68" i="206"/>
  <c r="N68" i="206"/>
  <c r="I68" i="206"/>
  <c r="X69" i="206"/>
  <c r="S69" i="206"/>
  <c r="N69" i="206"/>
  <c r="I69" i="206"/>
  <c r="X70" i="206"/>
  <c r="S70" i="206"/>
  <c r="N70" i="206"/>
  <c r="I70" i="206"/>
  <c r="X71" i="206"/>
  <c r="S71" i="206"/>
  <c r="N71" i="206"/>
  <c r="I71" i="206"/>
  <c r="X72" i="206"/>
  <c r="S72" i="206"/>
  <c r="N72" i="206"/>
  <c r="I72" i="206"/>
  <c r="X73" i="206"/>
  <c r="S73" i="206"/>
  <c r="N73" i="206"/>
  <c r="I73" i="206"/>
  <c r="X74" i="206"/>
  <c r="S74" i="206"/>
  <c r="N74" i="206"/>
  <c r="I74" i="206"/>
  <c r="X75" i="206"/>
  <c r="S75" i="206"/>
  <c r="N75" i="206"/>
  <c r="I75" i="206"/>
  <c r="X76" i="206"/>
  <c r="S76" i="206"/>
  <c r="N76" i="206"/>
  <c r="I76" i="206"/>
  <c r="X77" i="206"/>
  <c r="S77" i="206"/>
  <c r="N77" i="206"/>
  <c r="I77" i="206"/>
  <c r="X78" i="206"/>
  <c r="S78" i="206"/>
  <c r="N78" i="206"/>
  <c r="I78" i="206"/>
  <c r="X79" i="206"/>
  <c r="S79" i="206"/>
  <c r="N79" i="206"/>
  <c r="I79" i="206"/>
  <c r="X80" i="206"/>
  <c r="S80" i="206"/>
  <c r="N80" i="206"/>
  <c r="I80" i="206"/>
  <c r="X81" i="206"/>
  <c r="S81" i="206"/>
  <c r="N81" i="206"/>
  <c r="I81" i="206"/>
  <c r="X82" i="206"/>
  <c r="S82" i="206"/>
  <c r="N82" i="206"/>
  <c r="I82" i="206"/>
  <c r="X83" i="206"/>
  <c r="S83" i="206"/>
  <c r="N83" i="206"/>
  <c r="I83" i="206"/>
  <c r="X84" i="206"/>
  <c r="S84" i="206"/>
  <c r="N84" i="206"/>
  <c r="I84" i="206"/>
  <c r="X85" i="206"/>
  <c r="S85" i="206"/>
  <c r="N85" i="206"/>
  <c r="I85" i="206"/>
  <c r="X86" i="206"/>
  <c r="S86" i="206"/>
  <c r="N86" i="206"/>
  <c r="I86" i="206"/>
  <c r="X87" i="206"/>
  <c r="S87" i="206"/>
  <c r="N87" i="206"/>
  <c r="I87" i="206"/>
  <c r="X88" i="206"/>
  <c r="S88" i="206"/>
  <c r="N88" i="206"/>
  <c r="I88" i="206"/>
  <c r="X89" i="206"/>
  <c r="S89" i="206"/>
  <c r="N89" i="206"/>
  <c r="I89" i="206"/>
  <c r="X90" i="206"/>
  <c r="S90" i="206"/>
  <c r="N90" i="206"/>
  <c r="I90" i="206"/>
  <c r="X91" i="206"/>
  <c r="S91" i="206"/>
  <c r="N91" i="206"/>
  <c r="I91" i="206"/>
  <c r="X92" i="206"/>
  <c r="S92" i="206"/>
  <c r="N92" i="206"/>
  <c r="I92" i="206"/>
  <c r="X93" i="206"/>
  <c r="S93" i="206"/>
  <c r="N93" i="206"/>
  <c r="I93" i="206"/>
  <c r="X94" i="206"/>
  <c r="S94" i="206"/>
  <c r="N94" i="206"/>
  <c r="I94" i="206"/>
  <c r="X95" i="206"/>
  <c r="S95" i="206"/>
  <c r="N95" i="206"/>
  <c r="I95" i="206"/>
  <c r="X96" i="206"/>
  <c r="S96" i="206"/>
  <c r="N96" i="206"/>
  <c r="I96" i="206"/>
  <c r="X97" i="206"/>
  <c r="S97" i="206"/>
  <c r="N97" i="206"/>
  <c r="I97" i="206"/>
  <c r="X98" i="206"/>
  <c r="S98" i="206"/>
  <c r="N98" i="206"/>
  <c r="I98" i="206"/>
  <c r="X99" i="206"/>
  <c r="S99" i="206"/>
  <c r="N99" i="206"/>
  <c r="I99" i="206"/>
  <c r="X100" i="206"/>
  <c r="S100" i="206"/>
  <c r="N100" i="206"/>
  <c r="I100" i="206"/>
  <c r="X101" i="206"/>
  <c r="S101" i="206"/>
  <c r="N101" i="206"/>
  <c r="I101" i="206"/>
  <c r="X102" i="206"/>
  <c r="S102" i="206"/>
  <c r="N102" i="206"/>
  <c r="I102" i="206"/>
  <c r="X103" i="206"/>
  <c r="S103" i="206"/>
  <c r="Z103" i="206" s="1"/>
  <c r="N103" i="206"/>
  <c r="I103" i="206"/>
  <c r="X104" i="206"/>
  <c r="S104" i="206"/>
  <c r="N104" i="206"/>
  <c r="I104" i="206"/>
  <c r="X105" i="206"/>
  <c r="S105" i="206"/>
  <c r="N105" i="206"/>
  <c r="I105" i="206"/>
  <c r="X106" i="206"/>
  <c r="S106" i="206"/>
  <c r="N106" i="206"/>
  <c r="I106" i="206"/>
  <c r="X107" i="206"/>
  <c r="S107" i="206"/>
  <c r="N107" i="206"/>
  <c r="I107" i="206"/>
  <c r="X108" i="206"/>
  <c r="S108" i="206"/>
  <c r="N108" i="206"/>
  <c r="I108" i="206"/>
  <c r="X109" i="206"/>
  <c r="S109" i="206"/>
  <c r="N109" i="206"/>
  <c r="I109" i="206"/>
  <c r="X110" i="206"/>
  <c r="S110" i="206"/>
  <c r="N110" i="206"/>
  <c r="I110" i="206"/>
  <c r="X111" i="206"/>
  <c r="S111" i="206"/>
  <c r="N111" i="206"/>
  <c r="I111" i="206"/>
  <c r="X112" i="206"/>
  <c r="S112" i="206"/>
  <c r="N112" i="206"/>
  <c r="I112" i="206"/>
  <c r="X113" i="206"/>
  <c r="S113" i="206"/>
  <c r="N113" i="206"/>
  <c r="I113" i="206"/>
  <c r="X114" i="206"/>
  <c r="S114" i="206"/>
  <c r="N114" i="206"/>
  <c r="I114" i="206"/>
  <c r="X115" i="206"/>
  <c r="S115" i="206"/>
  <c r="N115" i="206"/>
  <c r="I115" i="206"/>
  <c r="X116" i="206"/>
  <c r="S116" i="206"/>
  <c r="N116" i="206"/>
  <c r="I116" i="206"/>
  <c r="X117" i="206"/>
  <c r="S117" i="206"/>
  <c r="N117" i="206"/>
  <c r="I117" i="206"/>
  <c r="X118" i="206"/>
  <c r="S118" i="206"/>
  <c r="N118" i="206"/>
  <c r="I118" i="206"/>
  <c r="X119" i="206"/>
  <c r="S119" i="206"/>
  <c r="N119" i="206"/>
  <c r="I119" i="206"/>
  <c r="X120" i="206"/>
  <c r="S120" i="206"/>
  <c r="N120" i="206"/>
  <c r="I120" i="206"/>
  <c r="X121" i="206"/>
  <c r="S121" i="206"/>
  <c r="N121" i="206"/>
  <c r="I121" i="206"/>
  <c r="X122" i="206"/>
  <c r="S122" i="206"/>
  <c r="N122" i="206"/>
  <c r="I122" i="206"/>
  <c r="X123" i="206"/>
  <c r="S123" i="206"/>
  <c r="N123" i="206"/>
  <c r="I123" i="206"/>
  <c r="X125" i="206"/>
  <c r="Z125" i="206" s="1"/>
  <c r="S125" i="206"/>
  <c r="N125" i="206"/>
  <c r="I125" i="206"/>
  <c r="X126" i="206"/>
  <c r="S126" i="206"/>
  <c r="N126" i="206"/>
  <c r="I126" i="206"/>
  <c r="X46" i="46"/>
  <c r="S46" i="46"/>
  <c r="N46" i="46"/>
  <c r="I46" i="46"/>
  <c r="X47" i="46"/>
  <c r="S47" i="46"/>
  <c r="N47" i="46"/>
  <c r="I47" i="46"/>
  <c r="X48" i="46"/>
  <c r="S48" i="46"/>
  <c r="N48" i="46"/>
  <c r="I48" i="46"/>
  <c r="X49" i="46"/>
  <c r="S49" i="46"/>
  <c r="N49" i="46"/>
  <c r="I49" i="46"/>
  <c r="X50" i="46"/>
  <c r="S50" i="46"/>
  <c r="N50" i="46"/>
  <c r="I50" i="46"/>
  <c r="X51" i="46"/>
  <c r="S51" i="46"/>
  <c r="N51" i="46"/>
  <c r="I51" i="46"/>
  <c r="X52" i="46"/>
  <c r="S52" i="46"/>
  <c r="N52" i="46"/>
  <c r="I52" i="46"/>
  <c r="X53" i="46"/>
  <c r="S53" i="46"/>
  <c r="N53" i="46"/>
  <c r="I53" i="46"/>
  <c r="X54" i="46"/>
  <c r="S54" i="46"/>
  <c r="N54" i="46"/>
  <c r="I54" i="46"/>
  <c r="X55" i="46"/>
  <c r="S55" i="46"/>
  <c r="N55" i="46"/>
  <c r="I55" i="46"/>
  <c r="X56" i="46"/>
  <c r="S56" i="46"/>
  <c r="N56" i="46"/>
  <c r="I56" i="46"/>
  <c r="X57" i="46"/>
  <c r="S57" i="46"/>
  <c r="N57" i="46"/>
  <c r="I57" i="46"/>
  <c r="X58" i="46"/>
  <c r="S58" i="46"/>
  <c r="N58" i="46"/>
  <c r="I58" i="46"/>
  <c r="X59" i="46"/>
  <c r="S59" i="46"/>
  <c r="N59" i="46"/>
  <c r="I59" i="46"/>
  <c r="X60" i="46"/>
  <c r="S60" i="46"/>
  <c r="N60" i="46"/>
  <c r="I60" i="46"/>
  <c r="X61" i="46"/>
  <c r="S61" i="46"/>
  <c r="N61" i="46"/>
  <c r="I61" i="46"/>
  <c r="X62" i="46"/>
  <c r="S62" i="46"/>
  <c r="N62" i="46"/>
  <c r="I62" i="46"/>
  <c r="X63" i="46"/>
  <c r="S63" i="46"/>
  <c r="N63" i="46"/>
  <c r="I63" i="46"/>
  <c r="X64" i="46"/>
  <c r="S64" i="46"/>
  <c r="N64" i="46"/>
  <c r="I64" i="46"/>
  <c r="X65" i="46"/>
  <c r="S65" i="46"/>
  <c r="N65" i="46"/>
  <c r="I65" i="46"/>
  <c r="X66" i="46"/>
  <c r="S66" i="46"/>
  <c r="N66" i="46"/>
  <c r="I66" i="46"/>
  <c r="X67" i="46"/>
  <c r="S67" i="46"/>
  <c r="Z67" i="46" s="1"/>
  <c r="N67" i="46"/>
  <c r="I67" i="46"/>
  <c r="X68" i="46"/>
  <c r="S68" i="46"/>
  <c r="N68" i="46"/>
  <c r="I68" i="46"/>
  <c r="X69" i="46"/>
  <c r="S69" i="46"/>
  <c r="N69" i="46"/>
  <c r="I69" i="46"/>
  <c r="X70" i="46"/>
  <c r="S70" i="46"/>
  <c r="N70" i="46"/>
  <c r="I70" i="46"/>
  <c r="Z70" i="46" s="1"/>
  <c r="X71" i="46"/>
  <c r="S71" i="46"/>
  <c r="N71" i="46"/>
  <c r="I71" i="46"/>
  <c r="X72" i="46"/>
  <c r="S72" i="46"/>
  <c r="N72" i="46"/>
  <c r="I72" i="46"/>
  <c r="X73" i="46"/>
  <c r="S73" i="46"/>
  <c r="N73" i="46"/>
  <c r="I73" i="46"/>
  <c r="X74" i="46"/>
  <c r="Z74" i="46" s="1"/>
  <c r="S74" i="46"/>
  <c r="N74" i="46"/>
  <c r="I74" i="46"/>
  <c r="X75" i="46"/>
  <c r="S75" i="46"/>
  <c r="N75" i="46"/>
  <c r="I75" i="46"/>
  <c r="X76" i="46"/>
  <c r="S76" i="46"/>
  <c r="N76" i="46"/>
  <c r="I76" i="46"/>
  <c r="X77" i="46"/>
  <c r="S77" i="46"/>
  <c r="N77" i="46"/>
  <c r="I77" i="46"/>
  <c r="X78" i="46"/>
  <c r="S78" i="46"/>
  <c r="N78" i="46"/>
  <c r="I78" i="46"/>
  <c r="X79" i="46"/>
  <c r="S79" i="46"/>
  <c r="N79" i="46"/>
  <c r="I79" i="46"/>
  <c r="X80" i="46"/>
  <c r="S80" i="46"/>
  <c r="N80" i="46"/>
  <c r="I80" i="46"/>
  <c r="X81" i="46"/>
  <c r="S81" i="46"/>
  <c r="N81" i="46"/>
  <c r="I81" i="46"/>
  <c r="X82" i="46"/>
  <c r="S82" i="46"/>
  <c r="N82" i="46"/>
  <c r="I82" i="46"/>
  <c r="X83" i="46"/>
  <c r="S83" i="46"/>
  <c r="N83" i="46"/>
  <c r="I83" i="46"/>
  <c r="X84" i="46"/>
  <c r="S84" i="46"/>
  <c r="N84" i="46"/>
  <c r="I84" i="46"/>
  <c r="X85" i="46"/>
  <c r="S85" i="46"/>
  <c r="N85" i="46"/>
  <c r="I85" i="46"/>
  <c r="X86" i="46"/>
  <c r="S86" i="46"/>
  <c r="N86" i="46"/>
  <c r="I86" i="46"/>
  <c r="Z86" i="46" s="1"/>
  <c r="X87" i="46"/>
  <c r="S87" i="46"/>
  <c r="N87" i="46"/>
  <c r="I87" i="46"/>
  <c r="X88" i="46"/>
  <c r="S88" i="46"/>
  <c r="N88" i="46"/>
  <c r="I88" i="46"/>
  <c r="X89" i="46"/>
  <c r="S89" i="46"/>
  <c r="N89" i="46"/>
  <c r="I89" i="46"/>
  <c r="X90" i="46"/>
  <c r="S90" i="46"/>
  <c r="N90" i="46"/>
  <c r="I90" i="46"/>
  <c r="X91" i="46"/>
  <c r="S91" i="46"/>
  <c r="N91" i="46"/>
  <c r="I91" i="46"/>
  <c r="X92" i="46"/>
  <c r="S92" i="46"/>
  <c r="N92" i="46"/>
  <c r="I92" i="46"/>
  <c r="X93" i="46"/>
  <c r="S93" i="46"/>
  <c r="N93" i="46"/>
  <c r="I93" i="46"/>
  <c r="X94" i="46"/>
  <c r="S94" i="46"/>
  <c r="N94" i="46"/>
  <c r="I94" i="46"/>
  <c r="X95" i="46"/>
  <c r="S95" i="46"/>
  <c r="N95" i="46"/>
  <c r="I95" i="46"/>
  <c r="X96" i="46"/>
  <c r="S96" i="46"/>
  <c r="N96" i="46"/>
  <c r="I96" i="46"/>
  <c r="X97" i="46"/>
  <c r="S97" i="46"/>
  <c r="N97" i="46"/>
  <c r="I97" i="46"/>
  <c r="X98" i="46"/>
  <c r="S98" i="46"/>
  <c r="N98" i="46"/>
  <c r="I98" i="46"/>
  <c r="X99" i="46"/>
  <c r="S99" i="46"/>
  <c r="N99" i="46"/>
  <c r="I99" i="46"/>
  <c r="X100" i="46"/>
  <c r="S100" i="46"/>
  <c r="N100" i="46"/>
  <c r="I100" i="46"/>
  <c r="X101" i="46"/>
  <c r="S101" i="46"/>
  <c r="N101" i="46"/>
  <c r="I101" i="46"/>
  <c r="X102" i="46"/>
  <c r="S102" i="46"/>
  <c r="N102" i="46"/>
  <c r="I102" i="46"/>
  <c r="X103" i="46"/>
  <c r="S103" i="46"/>
  <c r="N103" i="46"/>
  <c r="I103" i="46"/>
  <c r="X104" i="46"/>
  <c r="S104" i="46"/>
  <c r="N104" i="46"/>
  <c r="I104" i="46"/>
  <c r="X105" i="46"/>
  <c r="S105" i="46"/>
  <c r="N105" i="46"/>
  <c r="I105" i="46"/>
  <c r="X106" i="46"/>
  <c r="S106" i="46"/>
  <c r="N106" i="46"/>
  <c r="I106" i="46"/>
  <c r="X107" i="46"/>
  <c r="S107" i="46"/>
  <c r="N107" i="46"/>
  <c r="I107" i="46"/>
  <c r="X108" i="46"/>
  <c r="S108" i="46"/>
  <c r="N108" i="46"/>
  <c r="I108" i="46"/>
  <c r="X109" i="46"/>
  <c r="Z109" i="46" s="1"/>
  <c r="S109" i="46"/>
  <c r="N109" i="46"/>
  <c r="I109" i="46"/>
  <c r="X110" i="46"/>
  <c r="S110" i="46"/>
  <c r="N110" i="46"/>
  <c r="I110" i="46"/>
  <c r="X111" i="46"/>
  <c r="Z111" i="46" s="1"/>
  <c r="S111" i="46"/>
  <c r="N111" i="46"/>
  <c r="I111" i="46"/>
  <c r="X112" i="46"/>
  <c r="S112" i="46"/>
  <c r="N112" i="46"/>
  <c r="I112" i="46"/>
  <c r="X113" i="46"/>
  <c r="Z113" i="46" s="1"/>
  <c r="S113" i="46"/>
  <c r="N113" i="46"/>
  <c r="I113" i="46"/>
  <c r="X114" i="46"/>
  <c r="S114" i="46"/>
  <c r="N114" i="46"/>
  <c r="I114" i="46"/>
  <c r="X115" i="46"/>
  <c r="S115" i="46"/>
  <c r="N115" i="46"/>
  <c r="I115" i="46"/>
  <c r="X116" i="46"/>
  <c r="S116" i="46"/>
  <c r="Z116" i="46" s="1"/>
  <c r="N116" i="46"/>
  <c r="I116" i="46"/>
  <c r="X117" i="46"/>
  <c r="S117" i="46"/>
  <c r="N117" i="46"/>
  <c r="I117" i="46"/>
  <c r="X118" i="46"/>
  <c r="S118" i="46"/>
  <c r="Z118" i="46" s="1"/>
  <c r="N118" i="46"/>
  <c r="I118" i="46"/>
  <c r="X119" i="46"/>
  <c r="S119" i="46"/>
  <c r="N119" i="46"/>
  <c r="I119" i="46"/>
  <c r="X120" i="46"/>
  <c r="S120" i="46"/>
  <c r="N120" i="46"/>
  <c r="I120" i="46"/>
  <c r="X121" i="46"/>
  <c r="Z121" i="46" s="1"/>
  <c r="S121" i="46"/>
  <c r="N121" i="46"/>
  <c r="I121" i="46"/>
  <c r="X122" i="46"/>
  <c r="S122" i="46"/>
  <c r="N122" i="46"/>
  <c r="I122" i="46"/>
  <c r="X123" i="46"/>
  <c r="S123" i="46"/>
  <c r="N123" i="46"/>
  <c r="I123" i="46"/>
  <c r="X124" i="46"/>
  <c r="S124" i="46"/>
  <c r="N124" i="46"/>
  <c r="I124" i="46"/>
  <c r="X126" i="46"/>
  <c r="S126" i="46"/>
  <c r="N126" i="46"/>
  <c r="I126" i="46"/>
  <c r="S46" i="47"/>
  <c r="N46" i="47"/>
  <c r="X47" i="47"/>
  <c r="S47" i="47"/>
  <c r="N47" i="47"/>
  <c r="I47" i="47"/>
  <c r="X48" i="47"/>
  <c r="S48" i="47"/>
  <c r="N48" i="47"/>
  <c r="I48" i="47"/>
  <c r="X49" i="47"/>
  <c r="S49" i="47"/>
  <c r="N49" i="47"/>
  <c r="I49" i="47"/>
  <c r="X50" i="47"/>
  <c r="S50" i="47"/>
  <c r="N50" i="47"/>
  <c r="I50" i="47"/>
  <c r="X51" i="47"/>
  <c r="S51" i="47"/>
  <c r="N51" i="47"/>
  <c r="I51" i="47"/>
  <c r="X52" i="47"/>
  <c r="S52" i="47"/>
  <c r="N52" i="47"/>
  <c r="I52" i="47"/>
  <c r="X53" i="47"/>
  <c r="S53" i="47"/>
  <c r="N53" i="47"/>
  <c r="I53" i="47"/>
  <c r="X54" i="47"/>
  <c r="S54" i="47"/>
  <c r="N54" i="47"/>
  <c r="I54" i="47"/>
  <c r="X55" i="47"/>
  <c r="S55" i="47"/>
  <c r="N55" i="47"/>
  <c r="I55" i="47"/>
  <c r="X56" i="47"/>
  <c r="S56" i="47"/>
  <c r="N56" i="47"/>
  <c r="I56" i="47"/>
  <c r="X57" i="47"/>
  <c r="S57" i="47"/>
  <c r="N57" i="47"/>
  <c r="I57" i="47"/>
  <c r="X58" i="47"/>
  <c r="S58" i="47"/>
  <c r="N58" i="47"/>
  <c r="I58" i="47"/>
  <c r="X59" i="47"/>
  <c r="S59" i="47"/>
  <c r="N59" i="47"/>
  <c r="I59" i="47"/>
  <c r="X60" i="47"/>
  <c r="S60" i="47"/>
  <c r="N60" i="47"/>
  <c r="I60" i="47"/>
  <c r="X61" i="47"/>
  <c r="S61" i="47"/>
  <c r="N61" i="47"/>
  <c r="I61" i="47"/>
  <c r="X62" i="47"/>
  <c r="S62" i="47"/>
  <c r="N62" i="47"/>
  <c r="I62" i="47"/>
  <c r="X63" i="47"/>
  <c r="S63" i="47"/>
  <c r="N63" i="47"/>
  <c r="I63" i="47"/>
  <c r="X64" i="47"/>
  <c r="S64" i="47"/>
  <c r="N64" i="47"/>
  <c r="I64" i="47"/>
  <c r="X65" i="47"/>
  <c r="S65" i="47"/>
  <c r="N65" i="47"/>
  <c r="I65" i="47"/>
  <c r="X66" i="47"/>
  <c r="S66" i="47"/>
  <c r="N66" i="47"/>
  <c r="I66" i="47"/>
  <c r="X67" i="47"/>
  <c r="S67" i="47"/>
  <c r="N67" i="47"/>
  <c r="I67" i="47"/>
  <c r="X68" i="47"/>
  <c r="S68" i="47"/>
  <c r="N68" i="47"/>
  <c r="I68" i="47"/>
  <c r="X69" i="47"/>
  <c r="S69" i="47"/>
  <c r="N69" i="47"/>
  <c r="I69" i="47"/>
  <c r="X70" i="47"/>
  <c r="S70" i="47"/>
  <c r="N70" i="47"/>
  <c r="I70" i="47"/>
  <c r="X71" i="47"/>
  <c r="I71" i="47"/>
  <c r="S71" i="47"/>
  <c r="N71" i="47"/>
  <c r="X72" i="47"/>
  <c r="S72" i="47"/>
  <c r="N72" i="47"/>
  <c r="I72" i="47"/>
  <c r="X73" i="47"/>
  <c r="S73" i="47"/>
  <c r="N73" i="47"/>
  <c r="I73" i="47"/>
  <c r="X74" i="47"/>
  <c r="S74" i="47"/>
  <c r="N74" i="47"/>
  <c r="I74" i="47"/>
  <c r="X75" i="47"/>
  <c r="S75" i="47"/>
  <c r="N75" i="47"/>
  <c r="I75" i="47"/>
  <c r="X76" i="47"/>
  <c r="S76" i="47"/>
  <c r="N76" i="47"/>
  <c r="I76" i="47"/>
  <c r="X77" i="47"/>
  <c r="S77" i="47"/>
  <c r="N77" i="47"/>
  <c r="I77" i="47"/>
  <c r="X78" i="47"/>
  <c r="S78" i="47"/>
  <c r="N78" i="47"/>
  <c r="I78" i="47"/>
  <c r="X79" i="47"/>
  <c r="S79" i="47"/>
  <c r="N79" i="47"/>
  <c r="I79" i="47"/>
  <c r="X80" i="47"/>
  <c r="S80" i="47"/>
  <c r="N80" i="47"/>
  <c r="I80" i="47"/>
  <c r="X81" i="47"/>
  <c r="S81" i="47"/>
  <c r="N81" i="47"/>
  <c r="I81" i="47"/>
  <c r="X82" i="47"/>
  <c r="S82" i="47"/>
  <c r="N82" i="47"/>
  <c r="I82" i="47"/>
  <c r="X83" i="47"/>
  <c r="S83" i="47"/>
  <c r="N83" i="47"/>
  <c r="I83" i="47"/>
  <c r="X84" i="47"/>
  <c r="S84" i="47"/>
  <c r="N84" i="47"/>
  <c r="I84" i="47"/>
  <c r="X85" i="47"/>
  <c r="S85" i="47"/>
  <c r="N85" i="47"/>
  <c r="I85" i="47"/>
  <c r="X86" i="47"/>
  <c r="S86" i="47"/>
  <c r="N86" i="47"/>
  <c r="I86" i="47"/>
  <c r="X87" i="47"/>
  <c r="S87" i="47"/>
  <c r="N87" i="47"/>
  <c r="I87" i="47"/>
  <c r="X88" i="47"/>
  <c r="S88" i="47"/>
  <c r="N88" i="47"/>
  <c r="I88" i="47"/>
  <c r="X89" i="47"/>
  <c r="S89" i="47"/>
  <c r="N89" i="47"/>
  <c r="I89" i="47"/>
  <c r="X90" i="47"/>
  <c r="S90" i="47"/>
  <c r="N90" i="47"/>
  <c r="I90" i="47"/>
  <c r="X91" i="47"/>
  <c r="S91" i="47"/>
  <c r="N91" i="47"/>
  <c r="I91" i="47"/>
  <c r="X92" i="47"/>
  <c r="S92" i="47"/>
  <c r="N92" i="47"/>
  <c r="I92" i="47"/>
  <c r="X93" i="47"/>
  <c r="S93" i="47"/>
  <c r="N93" i="47"/>
  <c r="I93" i="47"/>
  <c r="X94" i="47"/>
  <c r="S94" i="47"/>
  <c r="N94" i="47"/>
  <c r="I94" i="47"/>
  <c r="X95" i="47"/>
  <c r="S95" i="47"/>
  <c r="N95" i="47"/>
  <c r="I95" i="47"/>
  <c r="X96" i="47"/>
  <c r="S96" i="47"/>
  <c r="N96" i="47"/>
  <c r="I96" i="47"/>
  <c r="X97" i="47"/>
  <c r="S97" i="47"/>
  <c r="N97" i="47"/>
  <c r="I97" i="47"/>
  <c r="X98" i="47"/>
  <c r="S98" i="47"/>
  <c r="N98" i="47"/>
  <c r="I98" i="47"/>
  <c r="X99" i="47"/>
  <c r="S99" i="47"/>
  <c r="N99" i="47"/>
  <c r="I99" i="47"/>
  <c r="X100" i="47"/>
  <c r="S100" i="47"/>
  <c r="N100" i="47"/>
  <c r="I100" i="47"/>
  <c r="X101" i="47"/>
  <c r="S101" i="47"/>
  <c r="N101" i="47"/>
  <c r="I101" i="47"/>
  <c r="X102" i="47"/>
  <c r="S102" i="47"/>
  <c r="N102" i="47"/>
  <c r="I102" i="47"/>
  <c r="X103" i="47"/>
  <c r="S103" i="47"/>
  <c r="N103" i="47"/>
  <c r="I103" i="47"/>
  <c r="X104" i="47"/>
  <c r="S104" i="47"/>
  <c r="N104" i="47"/>
  <c r="I104" i="47"/>
  <c r="X105" i="47"/>
  <c r="S105" i="47"/>
  <c r="N105" i="47"/>
  <c r="I105" i="47"/>
  <c r="X106" i="47"/>
  <c r="S106" i="47"/>
  <c r="N106" i="47"/>
  <c r="I106" i="47"/>
  <c r="X107" i="47"/>
  <c r="S107" i="47"/>
  <c r="N107" i="47"/>
  <c r="I107" i="47"/>
  <c r="X108" i="47"/>
  <c r="S108" i="47"/>
  <c r="N108" i="47"/>
  <c r="I108" i="47"/>
  <c r="X109" i="47"/>
  <c r="S109" i="47"/>
  <c r="N109" i="47"/>
  <c r="I109" i="47"/>
  <c r="X110" i="47"/>
  <c r="S110" i="47"/>
  <c r="N110" i="47"/>
  <c r="I110" i="47"/>
  <c r="X111" i="47"/>
  <c r="S111" i="47"/>
  <c r="N111" i="47"/>
  <c r="I111" i="47"/>
  <c r="X112" i="47"/>
  <c r="S112" i="47"/>
  <c r="N112" i="47"/>
  <c r="I112" i="47"/>
  <c r="X113" i="47"/>
  <c r="S113" i="47"/>
  <c r="N113" i="47"/>
  <c r="I113" i="47"/>
  <c r="X114" i="47"/>
  <c r="S114" i="47"/>
  <c r="N114" i="47"/>
  <c r="I114" i="47"/>
  <c r="X115" i="47"/>
  <c r="S115" i="47"/>
  <c r="N115" i="47"/>
  <c r="I115" i="47"/>
  <c r="X116" i="47"/>
  <c r="S116" i="47"/>
  <c r="N116" i="47"/>
  <c r="I116" i="47"/>
  <c r="X117" i="47"/>
  <c r="S117" i="47"/>
  <c r="N117" i="47"/>
  <c r="I117" i="47"/>
  <c r="X118" i="47"/>
  <c r="S118" i="47"/>
  <c r="N118" i="47"/>
  <c r="I118" i="47"/>
  <c r="X119" i="47"/>
  <c r="S119" i="47"/>
  <c r="N119" i="47"/>
  <c r="I119" i="47"/>
  <c r="X120" i="47"/>
  <c r="S120" i="47"/>
  <c r="N120" i="47"/>
  <c r="I120" i="47"/>
  <c r="X121" i="47"/>
  <c r="S121" i="47"/>
  <c r="N121" i="47"/>
  <c r="I121" i="47"/>
  <c r="X122" i="47"/>
  <c r="S122" i="47"/>
  <c r="N122" i="47"/>
  <c r="I122" i="47"/>
  <c r="X123" i="47"/>
  <c r="S123" i="47"/>
  <c r="N123" i="47"/>
  <c r="I123" i="47"/>
  <c r="X125" i="47"/>
  <c r="S125" i="47"/>
  <c r="N125" i="47"/>
  <c r="I125" i="47"/>
  <c r="X126" i="47"/>
  <c r="S126" i="47"/>
  <c r="N126" i="47"/>
  <c r="I126" i="47"/>
  <c r="X46" i="48"/>
  <c r="S46" i="48"/>
  <c r="N46" i="48"/>
  <c r="I46" i="48"/>
  <c r="X47" i="48"/>
  <c r="S47" i="48"/>
  <c r="N47" i="48"/>
  <c r="I47" i="48"/>
  <c r="X48" i="48"/>
  <c r="S48" i="48"/>
  <c r="N48" i="48"/>
  <c r="I48" i="48"/>
  <c r="X49" i="48"/>
  <c r="S49" i="48"/>
  <c r="N49" i="48"/>
  <c r="I49" i="48"/>
  <c r="X50" i="48"/>
  <c r="S50" i="48"/>
  <c r="N50" i="48"/>
  <c r="I50" i="48"/>
  <c r="X51" i="48"/>
  <c r="S51" i="48"/>
  <c r="N51" i="48"/>
  <c r="I51" i="48"/>
  <c r="X52" i="48"/>
  <c r="S52" i="48"/>
  <c r="N52" i="48"/>
  <c r="I52" i="48"/>
  <c r="X53" i="48"/>
  <c r="S53" i="48"/>
  <c r="N53" i="48"/>
  <c r="I53" i="48"/>
  <c r="X54" i="48"/>
  <c r="S54" i="48"/>
  <c r="N54" i="48"/>
  <c r="I54" i="48"/>
  <c r="X55" i="48"/>
  <c r="S55" i="48"/>
  <c r="N55" i="48"/>
  <c r="I55" i="48"/>
  <c r="X56" i="48"/>
  <c r="S56" i="48"/>
  <c r="N56" i="48"/>
  <c r="I56" i="48"/>
  <c r="X57" i="48"/>
  <c r="S57" i="48"/>
  <c r="N57" i="48"/>
  <c r="I57" i="48"/>
  <c r="X58" i="48"/>
  <c r="S58" i="48"/>
  <c r="N58" i="48"/>
  <c r="I58" i="48"/>
  <c r="X59" i="48"/>
  <c r="S59" i="48"/>
  <c r="Z59" i="48" s="1"/>
  <c r="N59" i="48"/>
  <c r="I59" i="48"/>
  <c r="X60" i="48"/>
  <c r="S60" i="48"/>
  <c r="N60" i="48"/>
  <c r="I60" i="48"/>
  <c r="X61" i="48"/>
  <c r="S61" i="48"/>
  <c r="N61" i="48"/>
  <c r="I61" i="48"/>
  <c r="X62" i="48"/>
  <c r="S62" i="48"/>
  <c r="N62" i="48"/>
  <c r="I62" i="48"/>
  <c r="X63" i="48"/>
  <c r="S63" i="48"/>
  <c r="N63" i="48"/>
  <c r="I63" i="48"/>
  <c r="X64" i="48"/>
  <c r="S64" i="48"/>
  <c r="N64" i="48"/>
  <c r="I64" i="48"/>
  <c r="X65" i="48"/>
  <c r="S65" i="48"/>
  <c r="N65" i="48"/>
  <c r="I65" i="48"/>
  <c r="X66" i="48"/>
  <c r="S66" i="48"/>
  <c r="N66" i="48"/>
  <c r="I66" i="48"/>
  <c r="X67" i="48"/>
  <c r="S67" i="48"/>
  <c r="N67" i="48"/>
  <c r="I67" i="48"/>
  <c r="X68" i="48"/>
  <c r="S68" i="48"/>
  <c r="N68" i="48"/>
  <c r="I68" i="48"/>
  <c r="X69" i="48"/>
  <c r="S69" i="48"/>
  <c r="Z69" i="48" s="1"/>
  <c r="N69" i="48"/>
  <c r="I69" i="48"/>
  <c r="X70" i="48"/>
  <c r="S70" i="48"/>
  <c r="N70" i="48"/>
  <c r="I70" i="48"/>
  <c r="X71" i="48"/>
  <c r="S71" i="48"/>
  <c r="N71" i="48"/>
  <c r="I71" i="48"/>
  <c r="X72" i="48"/>
  <c r="S72" i="48"/>
  <c r="N72" i="48"/>
  <c r="I72" i="48"/>
  <c r="X73" i="48"/>
  <c r="S73" i="48"/>
  <c r="N73" i="48"/>
  <c r="I73" i="48"/>
  <c r="X74" i="48"/>
  <c r="S74" i="48"/>
  <c r="N74" i="48"/>
  <c r="I74" i="48"/>
  <c r="X75" i="48"/>
  <c r="S75" i="48"/>
  <c r="N75" i="48"/>
  <c r="I75" i="48"/>
  <c r="X76" i="48"/>
  <c r="S76" i="48"/>
  <c r="N76" i="48"/>
  <c r="I76" i="48"/>
  <c r="X77" i="48"/>
  <c r="S77" i="48"/>
  <c r="N77" i="48"/>
  <c r="I77" i="48"/>
  <c r="X78" i="48"/>
  <c r="S78" i="48"/>
  <c r="N78" i="48"/>
  <c r="I78" i="48"/>
  <c r="X79" i="48"/>
  <c r="S79" i="48"/>
  <c r="N79" i="48"/>
  <c r="I79" i="48"/>
  <c r="X80" i="48"/>
  <c r="S80" i="48"/>
  <c r="N80" i="48"/>
  <c r="I80" i="48"/>
  <c r="X81" i="48"/>
  <c r="S81" i="48"/>
  <c r="N81" i="48"/>
  <c r="I81" i="48"/>
  <c r="X82" i="48"/>
  <c r="S82" i="48"/>
  <c r="N82" i="48"/>
  <c r="I82" i="48"/>
  <c r="X83" i="48"/>
  <c r="S83" i="48"/>
  <c r="N83" i="48"/>
  <c r="I83" i="48"/>
  <c r="X84" i="48"/>
  <c r="S84" i="48"/>
  <c r="N84" i="48"/>
  <c r="I84" i="48"/>
  <c r="Z84" i="48" s="1"/>
  <c r="X85" i="48"/>
  <c r="S85" i="48"/>
  <c r="N85" i="48"/>
  <c r="I85" i="48"/>
  <c r="X86" i="48"/>
  <c r="S86" i="48"/>
  <c r="N86" i="48"/>
  <c r="I86" i="48"/>
  <c r="X87" i="48"/>
  <c r="S87" i="48"/>
  <c r="Z87" i="48" s="1"/>
  <c r="N87" i="48"/>
  <c r="I87" i="48"/>
  <c r="X88" i="48"/>
  <c r="S88" i="48"/>
  <c r="N88" i="48"/>
  <c r="I88" i="48"/>
  <c r="Z88" i="48" s="1"/>
  <c r="X89" i="48"/>
  <c r="S89" i="48"/>
  <c r="N89" i="48"/>
  <c r="I89" i="48"/>
  <c r="X90" i="48"/>
  <c r="S90" i="48"/>
  <c r="N90" i="48"/>
  <c r="I90" i="48"/>
  <c r="X91" i="48"/>
  <c r="S91" i="48"/>
  <c r="N91" i="48"/>
  <c r="I91" i="48"/>
  <c r="X92" i="48"/>
  <c r="S92" i="48"/>
  <c r="N92" i="48"/>
  <c r="I92" i="48"/>
  <c r="Z92" i="48" s="1"/>
  <c r="X93" i="48"/>
  <c r="S93" i="48"/>
  <c r="N93" i="48"/>
  <c r="I93" i="48"/>
  <c r="X94" i="48"/>
  <c r="S94" i="48"/>
  <c r="N94" i="48"/>
  <c r="I94" i="48"/>
  <c r="Z94" i="48" s="1"/>
  <c r="X95" i="48"/>
  <c r="S95" i="48"/>
  <c r="N95" i="48"/>
  <c r="I95" i="48"/>
  <c r="X96" i="48"/>
  <c r="S96" i="48"/>
  <c r="N96" i="48"/>
  <c r="I96" i="48"/>
  <c r="X97" i="48"/>
  <c r="S97" i="48"/>
  <c r="N97" i="48"/>
  <c r="I97" i="48"/>
  <c r="X98" i="48"/>
  <c r="S98" i="48"/>
  <c r="N98" i="48"/>
  <c r="I98" i="48"/>
  <c r="Z98" i="48" s="1"/>
  <c r="X99" i="48"/>
  <c r="S99" i="48"/>
  <c r="N99" i="48"/>
  <c r="I99" i="48"/>
  <c r="X100" i="48"/>
  <c r="S100" i="48"/>
  <c r="N100" i="48"/>
  <c r="I100" i="48"/>
  <c r="X101" i="48"/>
  <c r="S101" i="48"/>
  <c r="N101" i="48"/>
  <c r="I101" i="48"/>
  <c r="X102" i="48"/>
  <c r="S102" i="48"/>
  <c r="N102" i="48"/>
  <c r="I102" i="48"/>
  <c r="X103" i="48"/>
  <c r="S103" i="48"/>
  <c r="Z103" i="48" s="1"/>
  <c r="N103" i="48"/>
  <c r="I103" i="48"/>
  <c r="X104" i="48"/>
  <c r="S104" i="48"/>
  <c r="N104" i="48"/>
  <c r="I104" i="48"/>
  <c r="X105" i="48"/>
  <c r="S105" i="48"/>
  <c r="N105" i="48"/>
  <c r="I105" i="48"/>
  <c r="X106" i="48"/>
  <c r="S106" i="48"/>
  <c r="N106" i="48"/>
  <c r="I106" i="48"/>
  <c r="X107" i="48"/>
  <c r="S107" i="48"/>
  <c r="N107" i="48"/>
  <c r="I107" i="48"/>
  <c r="X108" i="48"/>
  <c r="S108" i="48"/>
  <c r="N108" i="48"/>
  <c r="I108" i="48"/>
  <c r="X109" i="48"/>
  <c r="S109" i="48"/>
  <c r="Z109" i="48" s="1"/>
  <c r="N109" i="48"/>
  <c r="I109" i="48"/>
  <c r="X110" i="48"/>
  <c r="S110" i="48"/>
  <c r="N110" i="48"/>
  <c r="Z110" i="48" s="1"/>
  <c r="I110" i="48"/>
  <c r="X111" i="48"/>
  <c r="S111" i="48"/>
  <c r="N111" i="48"/>
  <c r="I111" i="48"/>
  <c r="X112" i="48"/>
  <c r="S112" i="48"/>
  <c r="N112" i="48"/>
  <c r="I112" i="48"/>
  <c r="X113" i="48"/>
  <c r="Z113" i="48" s="1"/>
  <c r="S113" i="48"/>
  <c r="N113" i="48"/>
  <c r="I113" i="48"/>
  <c r="X114" i="48"/>
  <c r="S114" i="48"/>
  <c r="N114" i="48"/>
  <c r="I114" i="48"/>
  <c r="X115" i="48"/>
  <c r="Z115" i="48" s="1"/>
  <c r="S115" i="48"/>
  <c r="N115" i="48"/>
  <c r="I115" i="48"/>
  <c r="X116" i="48"/>
  <c r="S116" i="48"/>
  <c r="N116" i="48"/>
  <c r="I116" i="48"/>
  <c r="X117" i="48"/>
  <c r="S117" i="48"/>
  <c r="N117" i="48"/>
  <c r="I117" i="48"/>
  <c r="X118" i="48"/>
  <c r="S118" i="48"/>
  <c r="N118" i="48"/>
  <c r="I118" i="48"/>
  <c r="X119" i="48"/>
  <c r="S119" i="48"/>
  <c r="N119" i="48"/>
  <c r="I119" i="48"/>
  <c r="X120" i="48"/>
  <c r="S120" i="48"/>
  <c r="N120" i="48"/>
  <c r="I120" i="48"/>
  <c r="X121" i="48"/>
  <c r="S121" i="48"/>
  <c r="N121" i="48"/>
  <c r="I121" i="48"/>
  <c r="X122" i="48"/>
  <c r="S122" i="48"/>
  <c r="N122" i="48"/>
  <c r="I122" i="48"/>
  <c r="X123" i="48"/>
  <c r="S123" i="48"/>
  <c r="N123" i="48"/>
  <c r="I123" i="48"/>
  <c r="X125" i="48"/>
  <c r="S125" i="48"/>
  <c r="N125" i="48"/>
  <c r="I125" i="48"/>
  <c r="X126" i="48"/>
  <c r="S126" i="48"/>
  <c r="N126" i="48"/>
  <c r="I126" i="48"/>
  <c r="X46" i="49"/>
  <c r="S46" i="49"/>
  <c r="N46" i="49"/>
  <c r="I46" i="49"/>
  <c r="X47" i="49"/>
  <c r="S47" i="49"/>
  <c r="N47" i="49"/>
  <c r="I47" i="49"/>
  <c r="X48" i="49"/>
  <c r="S48" i="49"/>
  <c r="N48" i="49"/>
  <c r="I48" i="49"/>
  <c r="X49" i="49"/>
  <c r="S49" i="49"/>
  <c r="N49" i="49"/>
  <c r="I49" i="49"/>
  <c r="X50" i="49"/>
  <c r="S50" i="49"/>
  <c r="N50" i="49"/>
  <c r="I50" i="49"/>
  <c r="X51" i="49"/>
  <c r="S51" i="49"/>
  <c r="N51" i="49"/>
  <c r="I51" i="49"/>
  <c r="X52" i="49"/>
  <c r="S52" i="49"/>
  <c r="N52" i="49"/>
  <c r="I52" i="49"/>
  <c r="X53" i="49"/>
  <c r="S53" i="49"/>
  <c r="N53" i="49"/>
  <c r="I53" i="49"/>
  <c r="X54" i="49"/>
  <c r="S54" i="49"/>
  <c r="N54" i="49"/>
  <c r="I54" i="49"/>
  <c r="X55" i="49"/>
  <c r="S55" i="49"/>
  <c r="N55" i="49"/>
  <c r="I55" i="49"/>
  <c r="X56" i="49"/>
  <c r="S56" i="49"/>
  <c r="Z56" i="49" s="1"/>
  <c r="N56" i="49"/>
  <c r="I56" i="49"/>
  <c r="X57" i="49"/>
  <c r="S57" i="49"/>
  <c r="N57" i="49"/>
  <c r="I57" i="49"/>
  <c r="X58" i="49"/>
  <c r="S58" i="49"/>
  <c r="N58" i="49"/>
  <c r="I58" i="49"/>
  <c r="X59" i="49"/>
  <c r="S59" i="49"/>
  <c r="N59" i="49"/>
  <c r="I59" i="49"/>
  <c r="X60" i="49"/>
  <c r="S60" i="49"/>
  <c r="N60" i="49"/>
  <c r="I60" i="49"/>
  <c r="X61" i="49"/>
  <c r="S61" i="49"/>
  <c r="N61" i="49"/>
  <c r="I61" i="49"/>
  <c r="X62" i="49"/>
  <c r="S62" i="49"/>
  <c r="N62" i="49"/>
  <c r="I62" i="49"/>
  <c r="X63" i="49"/>
  <c r="S63" i="49"/>
  <c r="Z63" i="49" s="1"/>
  <c r="N63" i="49"/>
  <c r="I63" i="49"/>
  <c r="X64" i="49"/>
  <c r="S64" i="49"/>
  <c r="N64" i="49"/>
  <c r="I64" i="49"/>
  <c r="X65" i="49"/>
  <c r="S65" i="49"/>
  <c r="N65" i="49"/>
  <c r="I65" i="49"/>
  <c r="X66" i="49"/>
  <c r="S66" i="49"/>
  <c r="N66" i="49"/>
  <c r="I66" i="49"/>
  <c r="X67" i="49"/>
  <c r="S67" i="49"/>
  <c r="N67" i="49"/>
  <c r="I67" i="49"/>
  <c r="X68" i="49"/>
  <c r="S68" i="49"/>
  <c r="N68" i="49"/>
  <c r="I68" i="49"/>
  <c r="X69" i="49"/>
  <c r="S69" i="49"/>
  <c r="Z69" i="49" s="1"/>
  <c r="N69" i="49"/>
  <c r="I69" i="49"/>
  <c r="X70" i="49"/>
  <c r="Z70" i="49"/>
  <c r="S70" i="49"/>
  <c r="N70" i="49"/>
  <c r="I70" i="49"/>
  <c r="X71" i="49"/>
  <c r="S71" i="49"/>
  <c r="N71" i="49"/>
  <c r="I71" i="49"/>
  <c r="X72" i="49"/>
  <c r="S72" i="49"/>
  <c r="N72" i="49"/>
  <c r="I72" i="49"/>
  <c r="X73" i="49"/>
  <c r="S73" i="49"/>
  <c r="N73" i="49"/>
  <c r="I73" i="49"/>
  <c r="X74" i="49"/>
  <c r="Z74" i="49" s="1"/>
  <c r="S74" i="49"/>
  <c r="N74" i="49"/>
  <c r="I74" i="49"/>
  <c r="X75" i="49"/>
  <c r="Z75" i="49" s="1"/>
  <c r="S75" i="49"/>
  <c r="N75" i="49"/>
  <c r="I75" i="49"/>
  <c r="X76" i="49"/>
  <c r="S76" i="49"/>
  <c r="N76" i="49"/>
  <c r="I76" i="49"/>
  <c r="X77" i="49"/>
  <c r="S77" i="49"/>
  <c r="N77" i="49"/>
  <c r="I77" i="49"/>
  <c r="X78" i="49"/>
  <c r="S78" i="49"/>
  <c r="N78" i="49"/>
  <c r="I78" i="49"/>
  <c r="X79" i="49"/>
  <c r="S79" i="49"/>
  <c r="N79" i="49"/>
  <c r="I79" i="49"/>
  <c r="X80" i="49"/>
  <c r="S80" i="49"/>
  <c r="N80" i="49"/>
  <c r="I80" i="49"/>
  <c r="X81" i="49"/>
  <c r="S81" i="49"/>
  <c r="N81" i="49"/>
  <c r="I81" i="49"/>
  <c r="X82" i="49"/>
  <c r="S82" i="49"/>
  <c r="N82" i="49"/>
  <c r="I82" i="49"/>
  <c r="X83" i="49"/>
  <c r="S83" i="49"/>
  <c r="N83" i="49"/>
  <c r="I83" i="49"/>
  <c r="X84" i="49"/>
  <c r="S84" i="49"/>
  <c r="N84" i="49"/>
  <c r="I84" i="49"/>
  <c r="X85" i="49"/>
  <c r="S85" i="49"/>
  <c r="N85" i="49"/>
  <c r="I85" i="49"/>
  <c r="X86" i="49"/>
  <c r="S86" i="49"/>
  <c r="N86" i="49"/>
  <c r="I86" i="49"/>
  <c r="X87" i="49"/>
  <c r="S87" i="49"/>
  <c r="N87" i="49"/>
  <c r="I87" i="49"/>
  <c r="X88" i="49"/>
  <c r="Z88" i="49" s="1"/>
  <c r="S88" i="49"/>
  <c r="N88" i="49"/>
  <c r="I88" i="49"/>
  <c r="X89" i="49"/>
  <c r="S89" i="49"/>
  <c r="N89" i="49"/>
  <c r="I89" i="49"/>
  <c r="X90" i="49"/>
  <c r="S90" i="49"/>
  <c r="N90" i="49"/>
  <c r="I90" i="49"/>
  <c r="X91" i="49"/>
  <c r="S91" i="49"/>
  <c r="N91" i="49"/>
  <c r="I91" i="49"/>
  <c r="X92" i="49"/>
  <c r="Z92" i="49" s="1"/>
  <c r="S92" i="49"/>
  <c r="N92" i="49"/>
  <c r="I92" i="49"/>
  <c r="X93" i="49"/>
  <c r="Z93" i="49" s="1"/>
  <c r="S93" i="49"/>
  <c r="N93" i="49"/>
  <c r="I93" i="49"/>
  <c r="X94" i="49"/>
  <c r="S94" i="49"/>
  <c r="N94" i="49"/>
  <c r="I94" i="49"/>
  <c r="X95" i="49"/>
  <c r="S95" i="49"/>
  <c r="N95" i="49"/>
  <c r="I95" i="49"/>
  <c r="X96" i="49"/>
  <c r="S96" i="49"/>
  <c r="N96" i="49"/>
  <c r="I96" i="49"/>
  <c r="X97" i="49"/>
  <c r="S97" i="49"/>
  <c r="N97" i="49"/>
  <c r="I97" i="49"/>
  <c r="X98" i="49"/>
  <c r="Z98" i="49" s="1"/>
  <c r="S98" i="49"/>
  <c r="N98" i="49"/>
  <c r="I98" i="49"/>
  <c r="X99" i="49"/>
  <c r="S99" i="49"/>
  <c r="N99" i="49"/>
  <c r="I99" i="49"/>
  <c r="X100" i="49"/>
  <c r="S100" i="49"/>
  <c r="N100" i="49"/>
  <c r="I100" i="49"/>
  <c r="X101" i="49"/>
  <c r="S101" i="49"/>
  <c r="N101" i="49"/>
  <c r="I101" i="49"/>
  <c r="X102" i="49"/>
  <c r="S102" i="49"/>
  <c r="N102" i="49"/>
  <c r="I102" i="49"/>
  <c r="Z102" i="49" s="1"/>
  <c r="X103" i="49"/>
  <c r="S103" i="49"/>
  <c r="N103" i="49"/>
  <c r="I103" i="49"/>
  <c r="X104" i="49"/>
  <c r="S104" i="49"/>
  <c r="N104" i="49"/>
  <c r="I104" i="49"/>
  <c r="X105" i="49"/>
  <c r="S105" i="49"/>
  <c r="N105" i="49"/>
  <c r="I105" i="49"/>
  <c r="X106" i="49"/>
  <c r="S106" i="49"/>
  <c r="N106" i="49"/>
  <c r="I106" i="49"/>
  <c r="X107" i="49"/>
  <c r="S107" i="49"/>
  <c r="N107" i="49"/>
  <c r="I107" i="49"/>
  <c r="X108" i="49"/>
  <c r="S108" i="49"/>
  <c r="N108" i="49"/>
  <c r="I108" i="49"/>
  <c r="X109" i="49"/>
  <c r="S109" i="49"/>
  <c r="N109" i="49"/>
  <c r="I109" i="49"/>
  <c r="X110" i="49"/>
  <c r="S110" i="49"/>
  <c r="N110" i="49"/>
  <c r="I110" i="49"/>
  <c r="X111" i="49"/>
  <c r="S111" i="49"/>
  <c r="N111" i="49"/>
  <c r="I111" i="49"/>
  <c r="X112" i="49"/>
  <c r="S112" i="49"/>
  <c r="N112" i="49"/>
  <c r="I112" i="49"/>
  <c r="X113" i="49"/>
  <c r="S113" i="49"/>
  <c r="N113" i="49"/>
  <c r="I113" i="49"/>
  <c r="X114" i="49"/>
  <c r="S114" i="49"/>
  <c r="N114" i="49"/>
  <c r="I114" i="49"/>
  <c r="X115" i="49"/>
  <c r="S115" i="49"/>
  <c r="N115" i="49"/>
  <c r="I115" i="49"/>
  <c r="X116" i="49"/>
  <c r="S116" i="49"/>
  <c r="N116" i="49"/>
  <c r="I116" i="49"/>
  <c r="X117" i="49"/>
  <c r="S117" i="49"/>
  <c r="N117" i="49"/>
  <c r="I117" i="49"/>
  <c r="X118" i="49"/>
  <c r="S118" i="49"/>
  <c r="N118" i="49"/>
  <c r="I118" i="49"/>
  <c r="X119" i="49"/>
  <c r="S119" i="49"/>
  <c r="N119" i="49"/>
  <c r="I119" i="49"/>
  <c r="X120" i="49"/>
  <c r="S120" i="49"/>
  <c r="N120" i="49"/>
  <c r="I120" i="49"/>
  <c r="X121" i="49"/>
  <c r="S121" i="49"/>
  <c r="N121" i="49"/>
  <c r="I121" i="49"/>
  <c r="X122" i="49"/>
  <c r="S122" i="49"/>
  <c r="N122" i="49"/>
  <c r="I122" i="49"/>
  <c r="X123" i="49"/>
  <c r="S123" i="49"/>
  <c r="N123" i="49"/>
  <c r="I123" i="49"/>
  <c r="X125" i="49"/>
  <c r="S125" i="49"/>
  <c r="N125" i="49"/>
  <c r="I125" i="49"/>
  <c r="X126" i="49"/>
  <c r="S126" i="49"/>
  <c r="N126" i="49"/>
  <c r="I126" i="49"/>
  <c r="X46" i="141"/>
  <c r="S46" i="141"/>
  <c r="N46" i="141"/>
  <c r="I46" i="141"/>
  <c r="X47" i="141"/>
  <c r="S47" i="141"/>
  <c r="N47" i="141"/>
  <c r="I47" i="141"/>
  <c r="X48" i="141"/>
  <c r="S48" i="141"/>
  <c r="N48" i="141"/>
  <c r="I48" i="141"/>
  <c r="X49" i="141"/>
  <c r="S49" i="141"/>
  <c r="N49" i="141"/>
  <c r="I49" i="141"/>
  <c r="X50" i="141"/>
  <c r="S50" i="141"/>
  <c r="N50" i="141"/>
  <c r="I50" i="141"/>
  <c r="X51" i="141"/>
  <c r="S51" i="141"/>
  <c r="N51" i="141"/>
  <c r="I51" i="141"/>
  <c r="X52" i="141"/>
  <c r="S52" i="141"/>
  <c r="N52" i="141"/>
  <c r="I52" i="141"/>
  <c r="X53" i="141"/>
  <c r="S53" i="141"/>
  <c r="N53" i="141"/>
  <c r="I53" i="141"/>
  <c r="X54" i="141"/>
  <c r="S54" i="141"/>
  <c r="N54" i="141"/>
  <c r="I54" i="141"/>
  <c r="X55" i="141"/>
  <c r="S55" i="141"/>
  <c r="N55" i="141"/>
  <c r="I55" i="141"/>
  <c r="X56" i="141"/>
  <c r="I56" i="141"/>
  <c r="N56" i="141"/>
  <c r="S56" i="141"/>
  <c r="X57" i="141"/>
  <c r="I57" i="141"/>
  <c r="N57" i="141"/>
  <c r="S57" i="141"/>
  <c r="X58" i="141"/>
  <c r="S58" i="141"/>
  <c r="N58" i="141"/>
  <c r="I58" i="141"/>
  <c r="X59" i="141"/>
  <c r="S59" i="141"/>
  <c r="N59" i="141"/>
  <c r="I59" i="141"/>
  <c r="X60" i="141"/>
  <c r="S60" i="141"/>
  <c r="N60" i="141"/>
  <c r="I60" i="141"/>
  <c r="X61" i="141"/>
  <c r="S61" i="141"/>
  <c r="N61" i="141"/>
  <c r="I61" i="141"/>
  <c r="X62" i="141"/>
  <c r="S62" i="141"/>
  <c r="N62" i="141"/>
  <c r="I62" i="141"/>
  <c r="X63" i="141"/>
  <c r="S63" i="141"/>
  <c r="N63" i="141"/>
  <c r="I63" i="141"/>
  <c r="X64" i="141"/>
  <c r="S64" i="141"/>
  <c r="N64" i="141"/>
  <c r="I64" i="141"/>
  <c r="X65" i="141"/>
  <c r="S65" i="141"/>
  <c r="N65" i="141"/>
  <c r="I65" i="141"/>
  <c r="X66" i="141"/>
  <c r="S66" i="141"/>
  <c r="N66" i="141"/>
  <c r="I66" i="141"/>
  <c r="X67" i="141"/>
  <c r="S67" i="141"/>
  <c r="N67" i="141"/>
  <c r="I67" i="141"/>
  <c r="X68" i="141"/>
  <c r="S68" i="141"/>
  <c r="N68" i="141"/>
  <c r="I68" i="141"/>
  <c r="X69" i="141"/>
  <c r="S69" i="141"/>
  <c r="N69" i="141"/>
  <c r="I69" i="141"/>
  <c r="X70" i="141"/>
  <c r="S70" i="141"/>
  <c r="N70" i="141"/>
  <c r="I70" i="141"/>
  <c r="X71" i="141"/>
  <c r="S71" i="141"/>
  <c r="N71" i="141"/>
  <c r="I71" i="141"/>
  <c r="X72" i="141"/>
  <c r="S72" i="141"/>
  <c r="N72" i="141"/>
  <c r="I72" i="141"/>
  <c r="X73" i="141"/>
  <c r="S73" i="141"/>
  <c r="N73" i="141"/>
  <c r="I73" i="141"/>
  <c r="X74" i="141"/>
  <c r="S74" i="141"/>
  <c r="N74" i="141"/>
  <c r="I74" i="141"/>
  <c r="X75" i="141"/>
  <c r="S75" i="141"/>
  <c r="N75" i="141"/>
  <c r="I75" i="141"/>
  <c r="X76" i="141"/>
  <c r="S76" i="141"/>
  <c r="N76" i="141"/>
  <c r="I76" i="141"/>
  <c r="X77" i="141"/>
  <c r="S77" i="141"/>
  <c r="N77" i="141"/>
  <c r="I77" i="141"/>
  <c r="X78" i="141"/>
  <c r="S78" i="141"/>
  <c r="N78" i="141"/>
  <c r="I78" i="141"/>
  <c r="X79" i="141"/>
  <c r="S79" i="141"/>
  <c r="N79" i="141"/>
  <c r="I79" i="141"/>
  <c r="X80" i="141"/>
  <c r="S80" i="141"/>
  <c r="N80" i="141"/>
  <c r="I80" i="141"/>
  <c r="X81" i="141"/>
  <c r="S81" i="141"/>
  <c r="N81" i="141"/>
  <c r="I81" i="141"/>
  <c r="X82" i="141"/>
  <c r="S82" i="141"/>
  <c r="N82" i="141"/>
  <c r="I82" i="141"/>
  <c r="X83" i="141"/>
  <c r="S83" i="141"/>
  <c r="N83" i="141"/>
  <c r="I83" i="141"/>
  <c r="X84" i="141"/>
  <c r="S84" i="141"/>
  <c r="N84" i="141"/>
  <c r="I84" i="141"/>
  <c r="X85" i="141"/>
  <c r="S85" i="141"/>
  <c r="N85" i="141"/>
  <c r="I85" i="141"/>
  <c r="X86" i="141"/>
  <c r="S86" i="141"/>
  <c r="N86" i="141"/>
  <c r="I86" i="141"/>
  <c r="X87" i="141"/>
  <c r="S87" i="141"/>
  <c r="N87" i="141"/>
  <c r="I87" i="141"/>
  <c r="X88" i="141"/>
  <c r="S88" i="141"/>
  <c r="N88" i="141"/>
  <c r="I88" i="141"/>
  <c r="X89" i="141"/>
  <c r="S89" i="141"/>
  <c r="N89" i="141"/>
  <c r="I89" i="141"/>
  <c r="X90" i="141"/>
  <c r="S90" i="141"/>
  <c r="N90" i="141"/>
  <c r="I90" i="141"/>
  <c r="X91" i="141"/>
  <c r="S91" i="141"/>
  <c r="N91" i="141"/>
  <c r="I91" i="141"/>
  <c r="X92" i="141"/>
  <c r="S92" i="141"/>
  <c r="N92" i="141"/>
  <c r="I92" i="141"/>
  <c r="X93" i="141"/>
  <c r="S93" i="141"/>
  <c r="N93" i="141"/>
  <c r="I93" i="141"/>
  <c r="X94" i="141"/>
  <c r="S94" i="141"/>
  <c r="N94" i="141"/>
  <c r="I94" i="141"/>
  <c r="X95" i="141"/>
  <c r="S95" i="141"/>
  <c r="N95" i="141"/>
  <c r="I95" i="141"/>
  <c r="X96" i="141"/>
  <c r="S96" i="141"/>
  <c r="N96" i="141"/>
  <c r="I96" i="141"/>
  <c r="X97" i="141"/>
  <c r="S97" i="141"/>
  <c r="N97" i="141"/>
  <c r="I97" i="141"/>
  <c r="X98" i="141"/>
  <c r="S98" i="141"/>
  <c r="N98" i="141"/>
  <c r="I98" i="141"/>
  <c r="X99" i="141"/>
  <c r="S99" i="141"/>
  <c r="N99" i="141"/>
  <c r="I99" i="141"/>
  <c r="X100" i="141"/>
  <c r="S100" i="141"/>
  <c r="N100" i="141"/>
  <c r="I100" i="141"/>
  <c r="X101" i="141"/>
  <c r="S101" i="141"/>
  <c r="N101" i="141"/>
  <c r="I101" i="141"/>
  <c r="X102" i="141"/>
  <c r="S102" i="141"/>
  <c r="N102" i="141"/>
  <c r="I102" i="141"/>
  <c r="X103" i="141"/>
  <c r="S103" i="141"/>
  <c r="N103" i="141"/>
  <c r="I103" i="141"/>
  <c r="X104" i="141"/>
  <c r="S104" i="141"/>
  <c r="N104" i="141"/>
  <c r="I104" i="141"/>
  <c r="X105" i="141"/>
  <c r="S105" i="141"/>
  <c r="N105" i="141"/>
  <c r="I105" i="141"/>
  <c r="X106" i="141"/>
  <c r="S106" i="141"/>
  <c r="N106" i="141"/>
  <c r="I106" i="141"/>
  <c r="X107" i="141"/>
  <c r="S107" i="141"/>
  <c r="N107" i="141"/>
  <c r="I107" i="141"/>
  <c r="X108" i="141"/>
  <c r="S108" i="141"/>
  <c r="N108" i="141"/>
  <c r="I108" i="141"/>
  <c r="X109" i="141"/>
  <c r="S109" i="141"/>
  <c r="N109" i="141"/>
  <c r="I109" i="141"/>
  <c r="X110" i="141"/>
  <c r="S110" i="141"/>
  <c r="N110" i="141"/>
  <c r="I110" i="141"/>
  <c r="X111" i="141"/>
  <c r="S111" i="141"/>
  <c r="N111" i="141"/>
  <c r="I111" i="141"/>
  <c r="X112" i="141"/>
  <c r="S112" i="141"/>
  <c r="N112" i="141"/>
  <c r="I112" i="141"/>
  <c r="X113" i="141"/>
  <c r="S113" i="141"/>
  <c r="N113" i="141"/>
  <c r="I113" i="141"/>
  <c r="X114" i="141"/>
  <c r="S114" i="141"/>
  <c r="N114" i="141"/>
  <c r="I114" i="141"/>
  <c r="X115" i="141"/>
  <c r="S115" i="141"/>
  <c r="N115" i="141"/>
  <c r="I115" i="141"/>
  <c r="X116" i="141"/>
  <c r="S116" i="141"/>
  <c r="N116" i="141"/>
  <c r="I116" i="141"/>
  <c r="X117" i="141"/>
  <c r="S117" i="141"/>
  <c r="N117" i="141"/>
  <c r="I117" i="141"/>
  <c r="X118" i="141"/>
  <c r="S118" i="141"/>
  <c r="N118" i="141"/>
  <c r="I118" i="141"/>
  <c r="X119" i="141"/>
  <c r="S119" i="141"/>
  <c r="N119" i="141"/>
  <c r="I119" i="141"/>
  <c r="X120" i="141"/>
  <c r="S120" i="141"/>
  <c r="N120" i="141"/>
  <c r="I120" i="141"/>
  <c r="X121" i="141"/>
  <c r="S121" i="141"/>
  <c r="N121" i="141"/>
  <c r="I121" i="141"/>
  <c r="X122" i="141"/>
  <c r="S122" i="141"/>
  <c r="N122" i="141"/>
  <c r="I122" i="141"/>
  <c r="X123" i="141"/>
  <c r="S123" i="141"/>
  <c r="N123" i="141"/>
  <c r="I123" i="141"/>
  <c r="X124" i="141"/>
  <c r="S124" i="141"/>
  <c r="N124" i="141"/>
  <c r="I124" i="141"/>
  <c r="X126" i="141"/>
  <c r="S126" i="141"/>
  <c r="N126" i="141"/>
  <c r="I126" i="141"/>
  <c r="X46" i="50"/>
  <c r="S46" i="50"/>
  <c r="I46" i="50"/>
  <c r="N46" i="50"/>
  <c r="X47" i="50"/>
  <c r="S47" i="50"/>
  <c r="N47" i="50"/>
  <c r="I47" i="50"/>
  <c r="X48" i="50"/>
  <c r="S48" i="50"/>
  <c r="N48" i="50"/>
  <c r="I48" i="50"/>
  <c r="X49" i="50"/>
  <c r="S49" i="50"/>
  <c r="N49" i="50"/>
  <c r="I49" i="50"/>
  <c r="X50" i="50"/>
  <c r="S50" i="50"/>
  <c r="N50" i="50"/>
  <c r="I50" i="50"/>
  <c r="X51" i="50"/>
  <c r="S51" i="50"/>
  <c r="N51" i="50"/>
  <c r="I51" i="50"/>
  <c r="X52" i="50"/>
  <c r="S52" i="50"/>
  <c r="N52" i="50"/>
  <c r="I52" i="50"/>
  <c r="Z52" i="50" s="1"/>
  <c r="X53" i="50"/>
  <c r="S53" i="50"/>
  <c r="N53" i="50"/>
  <c r="I53" i="50"/>
  <c r="X54" i="50"/>
  <c r="S54" i="50"/>
  <c r="N54" i="50"/>
  <c r="I54" i="50"/>
  <c r="Z54" i="50" s="1"/>
  <c r="X55" i="50"/>
  <c r="S55" i="50"/>
  <c r="N55" i="50"/>
  <c r="I55" i="50"/>
  <c r="X56" i="50"/>
  <c r="S56" i="50"/>
  <c r="N56" i="50"/>
  <c r="I56" i="50"/>
  <c r="X57" i="50"/>
  <c r="S57" i="50"/>
  <c r="N57" i="50"/>
  <c r="I57" i="50"/>
  <c r="X58" i="50"/>
  <c r="S58" i="50"/>
  <c r="N58" i="50"/>
  <c r="Z58" i="50" s="1"/>
  <c r="I58" i="50"/>
  <c r="X59" i="50"/>
  <c r="S59" i="50"/>
  <c r="N59" i="50"/>
  <c r="I59" i="50"/>
  <c r="X60" i="50"/>
  <c r="S60" i="50"/>
  <c r="N60" i="50"/>
  <c r="I60" i="50"/>
  <c r="X61" i="50"/>
  <c r="S61" i="50"/>
  <c r="N61" i="50"/>
  <c r="I61" i="50"/>
  <c r="X62" i="50"/>
  <c r="S62" i="50"/>
  <c r="N62" i="50"/>
  <c r="I62" i="50"/>
  <c r="X63" i="50"/>
  <c r="S63" i="50"/>
  <c r="N63" i="50"/>
  <c r="I63" i="50"/>
  <c r="X64" i="50"/>
  <c r="S64" i="50"/>
  <c r="N64" i="50"/>
  <c r="I64" i="50"/>
  <c r="X65" i="50"/>
  <c r="S65" i="50"/>
  <c r="N65" i="50"/>
  <c r="I65" i="50"/>
  <c r="X66" i="50"/>
  <c r="S66" i="50"/>
  <c r="N66" i="50"/>
  <c r="I66" i="50"/>
  <c r="X67" i="50"/>
  <c r="S67" i="50"/>
  <c r="N67" i="50"/>
  <c r="I67" i="50"/>
  <c r="X68" i="50"/>
  <c r="S68" i="50"/>
  <c r="N68" i="50"/>
  <c r="I68" i="50"/>
  <c r="X69" i="50"/>
  <c r="Z69" i="50" s="1"/>
  <c r="S69" i="50"/>
  <c r="N69" i="50"/>
  <c r="I69" i="50"/>
  <c r="X70" i="50"/>
  <c r="S70" i="50"/>
  <c r="N70" i="50"/>
  <c r="I70" i="50"/>
  <c r="X71" i="50"/>
  <c r="S71" i="50"/>
  <c r="N71" i="50"/>
  <c r="I71" i="50"/>
  <c r="X72" i="50"/>
  <c r="S72" i="50"/>
  <c r="N72" i="50"/>
  <c r="I72" i="50"/>
  <c r="X73" i="50"/>
  <c r="S73" i="50"/>
  <c r="N73" i="50"/>
  <c r="I73" i="50"/>
  <c r="X74" i="50"/>
  <c r="S74" i="50"/>
  <c r="N74" i="50"/>
  <c r="I74" i="50"/>
  <c r="X75" i="50"/>
  <c r="S75" i="50"/>
  <c r="N75" i="50"/>
  <c r="I75" i="50"/>
  <c r="X76" i="50"/>
  <c r="S76" i="50"/>
  <c r="N76" i="50"/>
  <c r="I76" i="50"/>
  <c r="X77" i="50"/>
  <c r="S77" i="50"/>
  <c r="N77" i="50"/>
  <c r="I77" i="50"/>
  <c r="X78" i="50"/>
  <c r="S78" i="50"/>
  <c r="N78" i="50"/>
  <c r="I78" i="50"/>
  <c r="X79" i="50"/>
  <c r="S79" i="50"/>
  <c r="N79" i="50"/>
  <c r="I79" i="50"/>
  <c r="X80" i="50"/>
  <c r="S80" i="50"/>
  <c r="N80" i="50"/>
  <c r="I80" i="50"/>
  <c r="X81" i="50"/>
  <c r="S81" i="50"/>
  <c r="N81" i="50"/>
  <c r="I81" i="50"/>
  <c r="X82" i="50"/>
  <c r="S82" i="50"/>
  <c r="N82" i="50"/>
  <c r="I82" i="50"/>
  <c r="X83" i="50"/>
  <c r="S83" i="50"/>
  <c r="N83" i="50"/>
  <c r="I83" i="50"/>
  <c r="X84" i="50"/>
  <c r="S84" i="50"/>
  <c r="N84" i="50"/>
  <c r="I84" i="50"/>
  <c r="X85" i="50"/>
  <c r="S85" i="50"/>
  <c r="N85" i="50"/>
  <c r="I85" i="50"/>
  <c r="X86" i="50"/>
  <c r="S86" i="50"/>
  <c r="N86" i="50"/>
  <c r="I86" i="50"/>
  <c r="X87" i="50"/>
  <c r="S87" i="50"/>
  <c r="N87" i="50"/>
  <c r="I87" i="50"/>
  <c r="X88" i="50"/>
  <c r="S88" i="50"/>
  <c r="N88" i="50"/>
  <c r="I88" i="50"/>
  <c r="X89" i="50"/>
  <c r="I89" i="50"/>
  <c r="S89" i="50"/>
  <c r="N89" i="50"/>
  <c r="X90" i="50"/>
  <c r="S90" i="50"/>
  <c r="N90" i="50"/>
  <c r="I90" i="50"/>
  <c r="X91" i="50"/>
  <c r="S91" i="50"/>
  <c r="N91" i="50"/>
  <c r="I91" i="50"/>
  <c r="X92" i="50"/>
  <c r="S92" i="50"/>
  <c r="N92" i="50"/>
  <c r="I92" i="50"/>
  <c r="X93" i="50"/>
  <c r="S93" i="50"/>
  <c r="N93" i="50"/>
  <c r="I93" i="50"/>
  <c r="X94" i="50"/>
  <c r="S94" i="50"/>
  <c r="N94" i="50"/>
  <c r="I94" i="50"/>
  <c r="X95" i="50"/>
  <c r="S95" i="50"/>
  <c r="N95" i="50"/>
  <c r="I95" i="50"/>
  <c r="X96" i="50"/>
  <c r="S96" i="50"/>
  <c r="N96" i="50"/>
  <c r="I96" i="50"/>
  <c r="X97" i="50"/>
  <c r="S97" i="50"/>
  <c r="N97" i="50"/>
  <c r="I97" i="50"/>
  <c r="X98" i="50"/>
  <c r="S98" i="50"/>
  <c r="N98" i="50"/>
  <c r="I98" i="50"/>
  <c r="X99" i="50"/>
  <c r="S99" i="50"/>
  <c r="N99" i="50"/>
  <c r="I99" i="50"/>
  <c r="X100" i="50"/>
  <c r="S100" i="50"/>
  <c r="N100" i="50"/>
  <c r="Z100" i="50" s="1"/>
  <c r="I100" i="50"/>
  <c r="X101" i="50"/>
  <c r="S101" i="50"/>
  <c r="N101" i="50"/>
  <c r="I101" i="50"/>
  <c r="X102" i="50"/>
  <c r="S102" i="50"/>
  <c r="N102" i="50"/>
  <c r="I102" i="50"/>
  <c r="X103" i="50"/>
  <c r="S103" i="50"/>
  <c r="N103" i="50"/>
  <c r="I103" i="50"/>
  <c r="X104" i="50"/>
  <c r="S104" i="50"/>
  <c r="N104" i="50"/>
  <c r="I104" i="50"/>
  <c r="X105" i="50"/>
  <c r="S105" i="50"/>
  <c r="N105" i="50"/>
  <c r="I105" i="50"/>
  <c r="X106" i="50"/>
  <c r="S106" i="50"/>
  <c r="N106" i="50"/>
  <c r="I106" i="50"/>
  <c r="X107" i="50"/>
  <c r="S107" i="50"/>
  <c r="N107" i="50"/>
  <c r="I107" i="50"/>
  <c r="X108" i="50"/>
  <c r="S108" i="50"/>
  <c r="N108" i="50"/>
  <c r="I108" i="50"/>
  <c r="X109" i="50"/>
  <c r="Z109" i="50" s="1"/>
  <c r="S109" i="50"/>
  <c r="N109" i="50"/>
  <c r="I109" i="50"/>
  <c r="X110" i="50"/>
  <c r="S110" i="50"/>
  <c r="N110" i="50"/>
  <c r="Z110" i="50" s="1"/>
  <c r="I110" i="50"/>
  <c r="X111" i="50"/>
  <c r="S111" i="50"/>
  <c r="N111" i="50"/>
  <c r="I111" i="50"/>
  <c r="X112" i="50"/>
  <c r="S112" i="50"/>
  <c r="N112" i="50"/>
  <c r="I112" i="50"/>
  <c r="X113" i="50"/>
  <c r="Z113" i="50" s="1"/>
  <c r="S113" i="50"/>
  <c r="N113" i="50"/>
  <c r="I113" i="50"/>
  <c r="X114" i="50"/>
  <c r="S114" i="50"/>
  <c r="N114" i="50"/>
  <c r="I114" i="50"/>
  <c r="X115" i="50"/>
  <c r="Z115" i="50" s="1"/>
  <c r="S115" i="50"/>
  <c r="N115" i="50"/>
  <c r="I115" i="50"/>
  <c r="X116" i="50"/>
  <c r="S116" i="50"/>
  <c r="N116" i="50"/>
  <c r="I116" i="50"/>
  <c r="X117" i="50"/>
  <c r="Z117" i="50" s="1"/>
  <c r="S117" i="50"/>
  <c r="N117" i="50"/>
  <c r="I117" i="50"/>
  <c r="X118" i="50"/>
  <c r="S118" i="50"/>
  <c r="N118" i="50"/>
  <c r="I118" i="50"/>
  <c r="X119" i="50"/>
  <c r="Z119" i="50" s="1"/>
  <c r="S119" i="50"/>
  <c r="N119" i="50"/>
  <c r="I119" i="50"/>
  <c r="X120" i="50"/>
  <c r="S120" i="50"/>
  <c r="N120" i="50"/>
  <c r="I120" i="50"/>
  <c r="X121" i="50"/>
  <c r="Z121" i="50" s="1"/>
  <c r="S121" i="50"/>
  <c r="N121" i="50"/>
  <c r="I121" i="50"/>
  <c r="X122" i="50"/>
  <c r="S122" i="50"/>
  <c r="N122" i="50"/>
  <c r="I122" i="50"/>
  <c r="X123" i="50"/>
  <c r="S123" i="50"/>
  <c r="N123" i="50"/>
  <c r="I123" i="50"/>
  <c r="X124" i="50"/>
  <c r="S124" i="50"/>
  <c r="N124" i="50"/>
  <c r="I124" i="50"/>
  <c r="X126" i="50"/>
  <c r="Z126" i="50" s="1"/>
  <c r="S126" i="50"/>
  <c r="N126" i="50"/>
  <c r="I126" i="50"/>
  <c r="X46" i="51"/>
  <c r="S46" i="51"/>
  <c r="N46" i="51"/>
  <c r="I46" i="51"/>
  <c r="X47" i="51"/>
  <c r="S47" i="51"/>
  <c r="N47" i="51"/>
  <c r="I47" i="51"/>
  <c r="X48" i="51"/>
  <c r="I48" i="51"/>
  <c r="N48" i="51"/>
  <c r="S48" i="51"/>
  <c r="X49" i="51"/>
  <c r="S49" i="51"/>
  <c r="N49" i="51"/>
  <c r="I49" i="51"/>
  <c r="I83" i="51"/>
  <c r="I84" i="51"/>
  <c r="I95" i="51"/>
  <c r="I91" i="51"/>
  <c r="I70" i="51"/>
  <c r="X50" i="51"/>
  <c r="S50" i="51"/>
  <c r="N50" i="51"/>
  <c r="I50" i="51"/>
  <c r="X51" i="51"/>
  <c r="S51" i="51"/>
  <c r="N51" i="51"/>
  <c r="I51" i="51"/>
  <c r="X52" i="51"/>
  <c r="S52" i="51"/>
  <c r="N52" i="51"/>
  <c r="I52" i="51"/>
  <c r="X53" i="51"/>
  <c r="S53" i="51"/>
  <c r="N53" i="51"/>
  <c r="I53" i="51"/>
  <c r="X54" i="51"/>
  <c r="S54" i="51"/>
  <c r="N54" i="51"/>
  <c r="I54" i="51"/>
  <c r="X55" i="51"/>
  <c r="S55" i="51"/>
  <c r="N55" i="51"/>
  <c r="I55" i="51"/>
  <c r="X56" i="51"/>
  <c r="S56" i="51"/>
  <c r="N56" i="51"/>
  <c r="I56" i="51"/>
  <c r="X57" i="51"/>
  <c r="S57" i="51"/>
  <c r="N57" i="51"/>
  <c r="I57" i="51"/>
  <c r="X58" i="51"/>
  <c r="S58" i="51"/>
  <c r="N58" i="51"/>
  <c r="I58" i="51"/>
  <c r="X59" i="51"/>
  <c r="S59" i="51"/>
  <c r="N59" i="51"/>
  <c r="I59" i="51"/>
  <c r="X60" i="51"/>
  <c r="S60" i="51"/>
  <c r="N60" i="51"/>
  <c r="I60" i="51"/>
  <c r="X61" i="51"/>
  <c r="S61" i="51"/>
  <c r="N61" i="51"/>
  <c r="I61" i="51"/>
  <c r="X62" i="51"/>
  <c r="S62" i="51"/>
  <c r="N62" i="51"/>
  <c r="I62" i="51"/>
  <c r="X63" i="51"/>
  <c r="S63" i="51"/>
  <c r="N63" i="51"/>
  <c r="I63" i="51"/>
  <c r="X64" i="51"/>
  <c r="S64" i="51"/>
  <c r="N64" i="51"/>
  <c r="I64" i="51"/>
  <c r="X65" i="51"/>
  <c r="S65" i="51"/>
  <c r="N65" i="51"/>
  <c r="I65" i="51"/>
  <c r="X66" i="51"/>
  <c r="S66" i="51"/>
  <c r="N66" i="51"/>
  <c r="I66" i="51"/>
  <c r="X67" i="51"/>
  <c r="S67" i="51"/>
  <c r="S83" i="51"/>
  <c r="S84" i="51"/>
  <c r="S85" i="51"/>
  <c r="N67" i="51"/>
  <c r="I67" i="51"/>
  <c r="X68" i="51"/>
  <c r="S68" i="51"/>
  <c r="N68" i="51"/>
  <c r="I68" i="51"/>
  <c r="X69" i="51"/>
  <c r="S69" i="51"/>
  <c r="N69" i="51"/>
  <c r="I69" i="51"/>
  <c r="X70" i="51"/>
  <c r="S70" i="51"/>
  <c r="N70" i="51"/>
  <c r="X71" i="51"/>
  <c r="S71" i="51"/>
  <c r="N71" i="51"/>
  <c r="I71" i="51"/>
  <c r="X72" i="51"/>
  <c r="S72" i="51"/>
  <c r="N72" i="51"/>
  <c r="I72" i="51"/>
  <c r="X73" i="51"/>
  <c r="S73" i="51"/>
  <c r="N73" i="51"/>
  <c r="I73" i="51"/>
  <c r="X74" i="51"/>
  <c r="S74" i="51"/>
  <c r="N74" i="51"/>
  <c r="I74" i="51"/>
  <c r="X75" i="51"/>
  <c r="S75" i="51"/>
  <c r="N75" i="51"/>
  <c r="I75" i="51"/>
  <c r="X76" i="51"/>
  <c r="S76" i="51"/>
  <c r="N76" i="51"/>
  <c r="I76" i="51"/>
  <c r="X77" i="51"/>
  <c r="S77" i="51"/>
  <c r="N77" i="51"/>
  <c r="I77" i="51"/>
  <c r="X78" i="51"/>
  <c r="S78" i="51"/>
  <c r="N78" i="51"/>
  <c r="I78" i="51"/>
  <c r="X79" i="51"/>
  <c r="S79" i="51"/>
  <c r="N79" i="51"/>
  <c r="I79" i="51"/>
  <c r="X80" i="51"/>
  <c r="S80" i="51"/>
  <c r="N80" i="51"/>
  <c r="I80" i="51"/>
  <c r="X81" i="51"/>
  <c r="S81" i="51"/>
  <c r="N81" i="51"/>
  <c r="I81" i="51"/>
  <c r="X82" i="51"/>
  <c r="S82" i="51"/>
  <c r="N82" i="51"/>
  <c r="I82" i="51"/>
  <c r="X83" i="51"/>
  <c r="N83" i="51"/>
  <c r="X84" i="51"/>
  <c r="N84" i="51"/>
  <c r="X85" i="51"/>
  <c r="N85" i="51"/>
  <c r="I85" i="51"/>
  <c r="X86" i="51"/>
  <c r="S86" i="51"/>
  <c r="N86" i="51"/>
  <c r="I86" i="51"/>
  <c r="X87" i="51"/>
  <c r="S87" i="51"/>
  <c r="N87" i="51"/>
  <c r="I87" i="51"/>
  <c r="X88" i="51"/>
  <c r="S88" i="51"/>
  <c r="N88" i="51"/>
  <c r="I88" i="51"/>
  <c r="X89" i="51"/>
  <c r="S89" i="51"/>
  <c r="N89" i="51"/>
  <c r="I89" i="51"/>
  <c r="X90" i="51"/>
  <c r="S90" i="51"/>
  <c r="N90" i="51"/>
  <c r="I90" i="51"/>
  <c r="X91" i="51"/>
  <c r="S91" i="51"/>
  <c r="N91" i="51"/>
  <c r="X92" i="51"/>
  <c r="S92" i="51"/>
  <c r="N92" i="51"/>
  <c r="I92" i="51"/>
  <c r="X93" i="51"/>
  <c r="S93" i="51"/>
  <c r="N93" i="51"/>
  <c r="I93" i="51"/>
  <c r="X94" i="51"/>
  <c r="S94" i="51"/>
  <c r="N94" i="51"/>
  <c r="I94" i="51"/>
  <c r="X95" i="51"/>
  <c r="S95" i="51"/>
  <c r="N95" i="51"/>
  <c r="X96" i="51"/>
  <c r="S96" i="51"/>
  <c r="N96" i="51"/>
  <c r="I96" i="51"/>
  <c r="X97" i="51"/>
  <c r="S97" i="51"/>
  <c r="N97" i="51"/>
  <c r="I97" i="51"/>
  <c r="X98" i="51"/>
  <c r="S98" i="51"/>
  <c r="N98" i="51"/>
  <c r="I98" i="51"/>
  <c r="X99" i="51"/>
  <c r="S99" i="51"/>
  <c r="N99" i="51"/>
  <c r="I99" i="51"/>
  <c r="X100" i="51"/>
  <c r="S100" i="51"/>
  <c r="N100" i="51"/>
  <c r="I100" i="51"/>
  <c r="X101" i="51"/>
  <c r="S101" i="51"/>
  <c r="N101" i="51"/>
  <c r="I101" i="51"/>
  <c r="X102" i="51"/>
  <c r="S102" i="51"/>
  <c r="N102" i="51"/>
  <c r="I102" i="51"/>
  <c r="X103" i="51"/>
  <c r="S103" i="51"/>
  <c r="N103" i="51"/>
  <c r="I103" i="51"/>
  <c r="X104" i="51"/>
  <c r="S104" i="51"/>
  <c r="N104" i="51"/>
  <c r="I104" i="51"/>
  <c r="X105" i="51"/>
  <c r="S105" i="51"/>
  <c r="N105" i="51"/>
  <c r="I105" i="51"/>
  <c r="X106" i="51"/>
  <c r="S106" i="51"/>
  <c r="N106" i="51"/>
  <c r="I106" i="51"/>
  <c r="X107" i="51"/>
  <c r="S107" i="51"/>
  <c r="N107" i="51"/>
  <c r="I107" i="51"/>
  <c r="X108" i="51"/>
  <c r="S108" i="51"/>
  <c r="N108" i="51"/>
  <c r="I108" i="51"/>
  <c r="X109" i="51"/>
  <c r="S109" i="51"/>
  <c r="N109" i="51"/>
  <c r="I109" i="51"/>
  <c r="X110" i="51"/>
  <c r="S110" i="51"/>
  <c r="N110" i="51"/>
  <c r="I110" i="51"/>
  <c r="X111" i="51"/>
  <c r="S111" i="51"/>
  <c r="N111" i="51"/>
  <c r="I111" i="51"/>
  <c r="X112" i="51"/>
  <c r="S112" i="51"/>
  <c r="N112" i="51"/>
  <c r="I112" i="51"/>
  <c r="X113" i="51"/>
  <c r="S113" i="51"/>
  <c r="N113" i="51"/>
  <c r="I113" i="51"/>
  <c r="X114" i="51"/>
  <c r="S114" i="51"/>
  <c r="N114" i="51"/>
  <c r="I114" i="51"/>
  <c r="X115" i="51"/>
  <c r="S115" i="51"/>
  <c r="N115" i="51"/>
  <c r="I115" i="51"/>
  <c r="X116" i="51"/>
  <c r="S116" i="51"/>
  <c r="N116" i="51"/>
  <c r="I116" i="51"/>
  <c r="X117" i="51"/>
  <c r="S117" i="51"/>
  <c r="N117" i="51"/>
  <c r="I117" i="51"/>
  <c r="X118" i="51"/>
  <c r="S118" i="51"/>
  <c r="N118" i="51"/>
  <c r="I118" i="51"/>
  <c r="X119" i="51"/>
  <c r="S119" i="51"/>
  <c r="N119" i="51"/>
  <c r="I119" i="51"/>
  <c r="X120" i="51"/>
  <c r="S120" i="51"/>
  <c r="N120" i="51"/>
  <c r="I120" i="51"/>
  <c r="X121" i="51"/>
  <c r="Z121" i="51" s="1"/>
  <c r="S121" i="51"/>
  <c r="N121" i="51"/>
  <c r="I121" i="51"/>
  <c r="X122" i="51"/>
  <c r="S122" i="51"/>
  <c r="N122" i="51"/>
  <c r="I122" i="51"/>
  <c r="X123" i="51"/>
  <c r="S123" i="51"/>
  <c r="N123" i="51"/>
  <c r="I123" i="51"/>
  <c r="X124" i="51"/>
  <c r="S124" i="51"/>
  <c r="N124" i="51"/>
  <c r="I124" i="51"/>
  <c r="X125" i="51"/>
  <c r="S125" i="51"/>
  <c r="N125" i="51"/>
  <c r="I125" i="51"/>
  <c r="X126" i="51"/>
  <c r="S126" i="51"/>
  <c r="N126" i="51"/>
  <c r="I126" i="51"/>
  <c r="X46" i="52"/>
  <c r="S46" i="52"/>
  <c r="N46" i="52"/>
  <c r="I46" i="52"/>
  <c r="X47" i="52"/>
  <c r="S47" i="52"/>
  <c r="N47" i="52"/>
  <c r="I47" i="52"/>
  <c r="X48" i="52"/>
  <c r="S48" i="52"/>
  <c r="N48" i="52"/>
  <c r="I48" i="52"/>
  <c r="X49" i="52"/>
  <c r="S49" i="52"/>
  <c r="N49" i="52"/>
  <c r="I49" i="52"/>
  <c r="X50" i="52"/>
  <c r="Z50" i="52" s="1"/>
  <c r="S50" i="52"/>
  <c r="N50" i="52"/>
  <c r="I50" i="52"/>
  <c r="X51" i="52"/>
  <c r="S51" i="52"/>
  <c r="N51" i="52"/>
  <c r="I51" i="52"/>
  <c r="X52" i="52"/>
  <c r="Z52" i="52" s="1"/>
  <c r="S52" i="52"/>
  <c r="N52" i="52"/>
  <c r="I52" i="52"/>
  <c r="X53" i="52"/>
  <c r="S53" i="52"/>
  <c r="N53" i="52"/>
  <c r="I53" i="52"/>
  <c r="X54" i="52"/>
  <c r="S54" i="52"/>
  <c r="N54" i="52"/>
  <c r="I54" i="52"/>
  <c r="X55" i="52"/>
  <c r="S55" i="52"/>
  <c r="N55" i="52"/>
  <c r="I55" i="52"/>
  <c r="X56" i="52"/>
  <c r="S56" i="52"/>
  <c r="N56" i="52"/>
  <c r="I56" i="52"/>
  <c r="X57" i="52"/>
  <c r="S57" i="52"/>
  <c r="N57" i="52"/>
  <c r="I57" i="52"/>
  <c r="X58" i="52"/>
  <c r="S58" i="52"/>
  <c r="N58" i="52"/>
  <c r="I58" i="52"/>
  <c r="X59" i="52"/>
  <c r="S59" i="52"/>
  <c r="N59" i="52"/>
  <c r="I59" i="52"/>
  <c r="X60" i="52"/>
  <c r="S60" i="52"/>
  <c r="N60" i="52"/>
  <c r="I60" i="52"/>
  <c r="X61" i="52"/>
  <c r="S61" i="52"/>
  <c r="N61" i="52"/>
  <c r="I61" i="52"/>
  <c r="X62" i="52"/>
  <c r="S62" i="52"/>
  <c r="N62" i="52"/>
  <c r="I62" i="52"/>
  <c r="X63" i="52"/>
  <c r="S63" i="52"/>
  <c r="N63" i="52"/>
  <c r="I63" i="52"/>
  <c r="X64" i="52"/>
  <c r="S64" i="52"/>
  <c r="N64" i="52"/>
  <c r="I64" i="52"/>
  <c r="X65" i="52"/>
  <c r="S65" i="52"/>
  <c r="N65" i="52"/>
  <c r="I65" i="52"/>
  <c r="X66" i="52"/>
  <c r="S66" i="52"/>
  <c r="N66" i="52"/>
  <c r="I66" i="52"/>
  <c r="X67" i="52"/>
  <c r="S67" i="52"/>
  <c r="N67" i="52"/>
  <c r="I67" i="52"/>
  <c r="X68" i="52"/>
  <c r="S68" i="52"/>
  <c r="N68" i="52"/>
  <c r="I68" i="52"/>
  <c r="X69" i="52"/>
  <c r="S69" i="52"/>
  <c r="N69" i="52"/>
  <c r="I69" i="52"/>
  <c r="X70" i="52"/>
  <c r="S70" i="52"/>
  <c r="N70" i="52"/>
  <c r="I70" i="52"/>
  <c r="X71" i="52"/>
  <c r="S71" i="52"/>
  <c r="N71" i="52"/>
  <c r="I71" i="52"/>
  <c r="X72" i="52"/>
  <c r="S72" i="52"/>
  <c r="N72" i="52"/>
  <c r="I72" i="52"/>
  <c r="X73" i="52"/>
  <c r="S73" i="52"/>
  <c r="N73" i="52"/>
  <c r="I73" i="52"/>
  <c r="X74" i="52"/>
  <c r="S74" i="52"/>
  <c r="N74" i="52"/>
  <c r="I74" i="52"/>
  <c r="X75" i="52"/>
  <c r="S75" i="52"/>
  <c r="N75" i="52"/>
  <c r="I75" i="52"/>
  <c r="X76" i="52"/>
  <c r="S76" i="52"/>
  <c r="N76" i="52"/>
  <c r="I76" i="52"/>
  <c r="X77" i="52"/>
  <c r="S77" i="52"/>
  <c r="N77" i="52"/>
  <c r="I77" i="52"/>
  <c r="X78" i="52"/>
  <c r="S78" i="52"/>
  <c r="N78" i="52"/>
  <c r="I78" i="52"/>
  <c r="X79" i="52"/>
  <c r="S79" i="52"/>
  <c r="N79" i="52"/>
  <c r="I79" i="52"/>
  <c r="X80" i="52"/>
  <c r="S80" i="52"/>
  <c r="N80" i="52"/>
  <c r="I80" i="52"/>
  <c r="X81" i="52"/>
  <c r="S81" i="52"/>
  <c r="N81" i="52"/>
  <c r="I81" i="52"/>
  <c r="X82" i="52"/>
  <c r="S82" i="52"/>
  <c r="N82" i="52"/>
  <c r="I82" i="52"/>
  <c r="X83" i="52"/>
  <c r="S83" i="52"/>
  <c r="N83" i="52"/>
  <c r="I83" i="52"/>
  <c r="X84" i="52"/>
  <c r="S84" i="52"/>
  <c r="N84" i="52"/>
  <c r="I84" i="52"/>
  <c r="X85" i="52"/>
  <c r="S85" i="52"/>
  <c r="N85" i="52"/>
  <c r="I85" i="52"/>
  <c r="X86" i="52"/>
  <c r="S86" i="52"/>
  <c r="N86" i="52"/>
  <c r="I86" i="52"/>
  <c r="X87" i="52"/>
  <c r="S87" i="52"/>
  <c r="N87" i="52"/>
  <c r="I87" i="52"/>
  <c r="X88" i="52"/>
  <c r="S88" i="52"/>
  <c r="N88" i="52"/>
  <c r="I88" i="52"/>
  <c r="X89" i="52"/>
  <c r="S89" i="52"/>
  <c r="N89" i="52"/>
  <c r="I89" i="52"/>
  <c r="X90" i="52"/>
  <c r="S90" i="52"/>
  <c r="N90" i="52"/>
  <c r="I90" i="52"/>
  <c r="X91" i="52"/>
  <c r="S91" i="52"/>
  <c r="N91" i="52"/>
  <c r="I91" i="52"/>
  <c r="X92" i="52"/>
  <c r="S92" i="52"/>
  <c r="N92" i="52"/>
  <c r="I92" i="52"/>
  <c r="X93" i="52"/>
  <c r="S93" i="52"/>
  <c r="N93" i="52"/>
  <c r="I93" i="52"/>
  <c r="X94" i="52"/>
  <c r="S94" i="52"/>
  <c r="N94" i="52"/>
  <c r="I94" i="52"/>
  <c r="X95" i="52"/>
  <c r="S95" i="52"/>
  <c r="N95" i="52"/>
  <c r="I95" i="52"/>
  <c r="X96" i="52"/>
  <c r="S96" i="52"/>
  <c r="N96" i="52"/>
  <c r="I96" i="52"/>
  <c r="X97" i="52"/>
  <c r="S97" i="52"/>
  <c r="N97" i="52"/>
  <c r="I97" i="52"/>
  <c r="X98" i="52"/>
  <c r="S98" i="52"/>
  <c r="N98" i="52"/>
  <c r="I98" i="52"/>
  <c r="X99" i="52"/>
  <c r="S99" i="52"/>
  <c r="N99" i="52"/>
  <c r="I99" i="52"/>
  <c r="X100" i="52"/>
  <c r="S100" i="52"/>
  <c r="N100" i="52"/>
  <c r="I100" i="52"/>
  <c r="X101" i="52"/>
  <c r="S101" i="52"/>
  <c r="N101" i="52"/>
  <c r="I101" i="52"/>
  <c r="X102" i="52"/>
  <c r="S102" i="52"/>
  <c r="N102" i="52"/>
  <c r="I102" i="52"/>
  <c r="X103" i="52"/>
  <c r="S103" i="52"/>
  <c r="N103" i="52"/>
  <c r="I103" i="52"/>
  <c r="X104" i="52"/>
  <c r="S104" i="52"/>
  <c r="N104" i="52"/>
  <c r="I104" i="52"/>
  <c r="X105" i="52"/>
  <c r="S105" i="52"/>
  <c r="N105" i="52"/>
  <c r="I105" i="52"/>
  <c r="X106" i="52"/>
  <c r="S106" i="52"/>
  <c r="N106" i="52"/>
  <c r="I106" i="52"/>
  <c r="X107" i="52"/>
  <c r="S107" i="52"/>
  <c r="N107" i="52"/>
  <c r="I107" i="52"/>
  <c r="X108" i="52"/>
  <c r="S108" i="52"/>
  <c r="N108" i="52"/>
  <c r="I108" i="52"/>
  <c r="X109" i="52"/>
  <c r="S109" i="52"/>
  <c r="N109" i="52"/>
  <c r="I109" i="52"/>
  <c r="X110" i="52"/>
  <c r="S110" i="52"/>
  <c r="N110" i="52"/>
  <c r="I110" i="52"/>
  <c r="X111" i="52"/>
  <c r="S111" i="52"/>
  <c r="N111" i="52"/>
  <c r="I111" i="52"/>
  <c r="X112" i="52"/>
  <c r="S112" i="52"/>
  <c r="N112" i="52"/>
  <c r="I112" i="52"/>
  <c r="X113" i="52"/>
  <c r="S113" i="52"/>
  <c r="N113" i="52"/>
  <c r="I113" i="52"/>
  <c r="X114" i="52"/>
  <c r="S114" i="52"/>
  <c r="N114" i="52"/>
  <c r="I114" i="52"/>
  <c r="X115" i="52"/>
  <c r="S115" i="52"/>
  <c r="N115" i="52"/>
  <c r="I115" i="52"/>
  <c r="X116" i="52"/>
  <c r="S116" i="52"/>
  <c r="N116" i="52"/>
  <c r="I116" i="52"/>
  <c r="X117" i="52"/>
  <c r="S117" i="52"/>
  <c r="N117" i="52"/>
  <c r="I117" i="52"/>
  <c r="X118" i="52"/>
  <c r="Z118" i="52" s="1"/>
  <c r="S118" i="52"/>
  <c r="N118" i="52"/>
  <c r="I118" i="52"/>
  <c r="X119" i="52"/>
  <c r="S119" i="52"/>
  <c r="N119" i="52"/>
  <c r="I119" i="52"/>
  <c r="X120" i="52"/>
  <c r="S120" i="52"/>
  <c r="N120" i="52"/>
  <c r="I120" i="52"/>
  <c r="X121" i="52"/>
  <c r="S121" i="52"/>
  <c r="N121" i="52"/>
  <c r="I121" i="52"/>
  <c r="X122" i="52"/>
  <c r="Z122" i="52" s="1"/>
  <c r="S122" i="52"/>
  <c r="N122" i="52"/>
  <c r="I122" i="52"/>
  <c r="X123" i="52"/>
  <c r="S123" i="52"/>
  <c r="N123" i="52"/>
  <c r="I123" i="52"/>
  <c r="X125" i="52"/>
  <c r="Z125" i="52" s="1"/>
  <c r="S125" i="52"/>
  <c r="N125" i="52"/>
  <c r="I125" i="52"/>
  <c r="X126" i="52"/>
  <c r="S126" i="52"/>
  <c r="N126" i="52"/>
  <c r="I126" i="52"/>
  <c r="X46" i="191"/>
  <c r="S46" i="191"/>
  <c r="N46" i="191"/>
  <c r="I46" i="191"/>
  <c r="X47" i="191"/>
  <c r="S47" i="191"/>
  <c r="N47" i="191"/>
  <c r="I47" i="191"/>
  <c r="X48" i="191"/>
  <c r="S48" i="191"/>
  <c r="N48" i="191"/>
  <c r="I48" i="191"/>
  <c r="X49" i="191"/>
  <c r="S49" i="191"/>
  <c r="N49" i="191"/>
  <c r="I49" i="191"/>
  <c r="X50" i="191"/>
  <c r="S50" i="191"/>
  <c r="N50" i="191"/>
  <c r="I50" i="191"/>
  <c r="X51" i="191"/>
  <c r="S51" i="191"/>
  <c r="N51" i="191"/>
  <c r="N99" i="191"/>
  <c r="N88" i="191"/>
  <c r="N84" i="191"/>
  <c r="I51" i="191"/>
  <c r="X52" i="191"/>
  <c r="S52" i="191"/>
  <c r="N52" i="191"/>
  <c r="I52" i="191"/>
  <c r="X53" i="191"/>
  <c r="S53" i="191"/>
  <c r="N53" i="191"/>
  <c r="I53" i="191"/>
  <c r="X54" i="191"/>
  <c r="S54" i="191"/>
  <c r="N54" i="191"/>
  <c r="I54" i="191"/>
  <c r="X55" i="191"/>
  <c r="S55" i="191"/>
  <c r="N55" i="191"/>
  <c r="I55" i="191"/>
  <c r="X56" i="191"/>
  <c r="S56" i="191"/>
  <c r="N56" i="191"/>
  <c r="I56" i="191"/>
  <c r="X57" i="191"/>
  <c r="S57" i="191"/>
  <c r="N57" i="191"/>
  <c r="I57" i="191"/>
  <c r="X58" i="191"/>
  <c r="S58" i="191"/>
  <c r="N58" i="191"/>
  <c r="I58" i="191"/>
  <c r="X59" i="191"/>
  <c r="S59" i="191"/>
  <c r="N59" i="191"/>
  <c r="I59" i="191"/>
  <c r="X60" i="191"/>
  <c r="Z60" i="191" s="1"/>
  <c r="S60" i="191"/>
  <c r="N60" i="191"/>
  <c r="I60" i="191"/>
  <c r="X61" i="191"/>
  <c r="Z61" i="191" s="1"/>
  <c r="S61" i="191"/>
  <c r="N61" i="191"/>
  <c r="I61" i="191"/>
  <c r="X62" i="191"/>
  <c r="S62" i="191"/>
  <c r="N62" i="191"/>
  <c r="I62" i="191"/>
  <c r="X63" i="191"/>
  <c r="S63" i="191"/>
  <c r="N63" i="191"/>
  <c r="I63" i="191"/>
  <c r="X64" i="191"/>
  <c r="S64" i="191"/>
  <c r="N64" i="191"/>
  <c r="I64" i="191"/>
  <c r="X65" i="191"/>
  <c r="Z65" i="191" s="1"/>
  <c r="S65" i="191"/>
  <c r="N65" i="191"/>
  <c r="I65" i="191"/>
  <c r="X66" i="191"/>
  <c r="S66" i="191"/>
  <c r="N66" i="191"/>
  <c r="I66" i="191"/>
  <c r="X67" i="191"/>
  <c r="S67" i="191"/>
  <c r="N67" i="191"/>
  <c r="I67" i="191"/>
  <c r="X68" i="191"/>
  <c r="S68" i="191"/>
  <c r="N68" i="191"/>
  <c r="I68" i="191"/>
  <c r="X69" i="191"/>
  <c r="Z69" i="191" s="1"/>
  <c r="S69" i="191"/>
  <c r="N69" i="191"/>
  <c r="I69" i="191"/>
  <c r="X70" i="191"/>
  <c r="S70" i="191"/>
  <c r="N70" i="191"/>
  <c r="I70" i="191"/>
  <c r="I88" i="191"/>
  <c r="I84" i="191"/>
  <c r="X71" i="191"/>
  <c r="S71" i="191"/>
  <c r="N71" i="191"/>
  <c r="I71" i="191"/>
  <c r="X72" i="191"/>
  <c r="S72" i="191"/>
  <c r="N72" i="191"/>
  <c r="I72" i="191"/>
  <c r="X73" i="191"/>
  <c r="S73" i="191"/>
  <c r="N73" i="191"/>
  <c r="I73" i="191"/>
  <c r="X74" i="191"/>
  <c r="S74" i="191"/>
  <c r="N74" i="191"/>
  <c r="I74" i="191"/>
  <c r="X75" i="191"/>
  <c r="S75" i="191"/>
  <c r="N75" i="191"/>
  <c r="I75" i="191"/>
  <c r="X76" i="191"/>
  <c r="S76" i="191"/>
  <c r="N76" i="191"/>
  <c r="I76" i="191"/>
  <c r="X77" i="191"/>
  <c r="S77" i="191"/>
  <c r="N77" i="191"/>
  <c r="I77" i="191"/>
  <c r="X78" i="191"/>
  <c r="S78" i="191"/>
  <c r="N78" i="191"/>
  <c r="I78" i="191"/>
  <c r="X79" i="191"/>
  <c r="S79" i="191"/>
  <c r="N79" i="191"/>
  <c r="I79" i="191"/>
  <c r="X80" i="191"/>
  <c r="S80" i="191"/>
  <c r="S99" i="191"/>
  <c r="S88" i="191"/>
  <c r="N80" i="191"/>
  <c r="I80" i="191"/>
  <c r="X81" i="191"/>
  <c r="S81" i="191"/>
  <c r="N81" i="191"/>
  <c r="I81" i="191"/>
  <c r="X82" i="191"/>
  <c r="S82" i="191"/>
  <c r="N82" i="191"/>
  <c r="I82" i="191"/>
  <c r="X83" i="191"/>
  <c r="S83" i="191"/>
  <c r="N83" i="191"/>
  <c r="I83" i="191"/>
  <c r="X84" i="191"/>
  <c r="S84" i="191"/>
  <c r="X85" i="191"/>
  <c r="S85" i="191"/>
  <c r="N85" i="191"/>
  <c r="I85" i="191"/>
  <c r="X86" i="191"/>
  <c r="S86" i="191"/>
  <c r="N86" i="191"/>
  <c r="I86" i="191"/>
  <c r="X87" i="191"/>
  <c r="S87" i="191"/>
  <c r="N87" i="191"/>
  <c r="I87" i="191"/>
  <c r="X88" i="191"/>
  <c r="Z88" i="191" s="1"/>
  <c r="X89" i="191"/>
  <c r="S89" i="191"/>
  <c r="N89" i="191"/>
  <c r="I89" i="191"/>
  <c r="X90" i="191"/>
  <c r="S90" i="191"/>
  <c r="N90" i="191"/>
  <c r="I90" i="191"/>
  <c r="X91" i="191"/>
  <c r="S91" i="191"/>
  <c r="N91" i="191"/>
  <c r="I91" i="191"/>
  <c r="X92" i="191"/>
  <c r="S92" i="191"/>
  <c r="N92" i="191"/>
  <c r="I92" i="191"/>
  <c r="X93" i="191"/>
  <c r="S93" i="191"/>
  <c r="N93" i="191"/>
  <c r="I93" i="191"/>
  <c r="X94" i="191"/>
  <c r="S94" i="191"/>
  <c r="N94" i="191"/>
  <c r="I94" i="191"/>
  <c r="X95" i="191"/>
  <c r="S95" i="191"/>
  <c r="N95" i="191"/>
  <c r="I95" i="191"/>
  <c r="X96" i="191"/>
  <c r="S96" i="191"/>
  <c r="N96" i="191"/>
  <c r="I96" i="191"/>
  <c r="X97" i="191"/>
  <c r="S97" i="191"/>
  <c r="N97" i="191"/>
  <c r="I97" i="191"/>
  <c r="X98" i="191"/>
  <c r="S98" i="191"/>
  <c r="N98" i="191"/>
  <c r="I98" i="191"/>
  <c r="X99" i="191"/>
  <c r="I99" i="191"/>
  <c r="X100" i="191"/>
  <c r="S100" i="191"/>
  <c r="N100" i="191"/>
  <c r="I100" i="191"/>
  <c r="X101" i="191"/>
  <c r="S101" i="191"/>
  <c r="N101" i="191"/>
  <c r="I101" i="191"/>
  <c r="X102" i="191"/>
  <c r="S102" i="191"/>
  <c r="N102" i="191"/>
  <c r="I102" i="191"/>
  <c r="X103" i="191"/>
  <c r="S103" i="191"/>
  <c r="N103" i="191"/>
  <c r="I103" i="191"/>
  <c r="X104" i="191"/>
  <c r="S104" i="191"/>
  <c r="N104" i="191"/>
  <c r="Z104" i="191" s="1"/>
  <c r="I104" i="191"/>
  <c r="X105" i="191"/>
  <c r="S105" i="191"/>
  <c r="N105" i="191"/>
  <c r="I105" i="191"/>
  <c r="X106" i="191"/>
  <c r="S106" i="191"/>
  <c r="N106" i="191"/>
  <c r="I106" i="191"/>
  <c r="X107" i="191"/>
  <c r="S107" i="191"/>
  <c r="N107" i="191"/>
  <c r="I107" i="191"/>
  <c r="X108" i="191"/>
  <c r="S108" i="191"/>
  <c r="N108" i="191"/>
  <c r="I108" i="191"/>
  <c r="X109" i="191"/>
  <c r="S109" i="191"/>
  <c r="N109" i="191"/>
  <c r="I109" i="191"/>
  <c r="X110" i="191"/>
  <c r="S110" i="191"/>
  <c r="N110" i="191"/>
  <c r="I110" i="191"/>
  <c r="X111" i="191"/>
  <c r="S111" i="191"/>
  <c r="N111" i="191"/>
  <c r="I111" i="191"/>
  <c r="X112" i="191"/>
  <c r="S112" i="191"/>
  <c r="N112" i="191"/>
  <c r="I112" i="191"/>
  <c r="X113" i="191"/>
  <c r="S113" i="191"/>
  <c r="N113" i="191"/>
  <c r="I113" i="191"/>
  <c r="X114" i="191"/>
  <c r="S114" i="191"/>
  <c r="N114" i="191"/>
  <c r="I114" i="191"/>
  <c r="X115" i="191"/>
  <c r="S115" i="191"/>
  <c r="N115" i="191"/>
  <c r="I115" i="191"/>
  <c r="X116" i="191"/>
  <c r="S116" i="191"/>
  <c r="N116" i="191"/>
  <c r="Z116" i="191" s="1"/>
  <c r="I116" i="191"/>
  <c r="X117" i="191"/>
  <c r="S117" i="191"/>
  <c r="N117" i="191"/>
  <c r="Z117" i="191" s="1"/>
  <c r="I117" i="191"/>
  <c r="X118" i="191"/>
  <c r="S118" i="191"/>
  <c r="N118" i="191"/>
  <c r="I118" i="191"/>
  <c r="X119" i="191"/>
  <c r="S119" i="191"/>
  <c r="N119" i="191"/>
  <c r="I119" i="191"/>
  <c r="X120" i="191"/>
  <c r="S120" i="191"/>
  <c r="N120" i="191"/>
  <c r="I120" i="191"/>
  <c r="X121" i="191"/>
  <c r="S121" i="191"/>
  <c r="N121" i="191"/>
  <c r="I121" i="191"/>
  <c r="X122" i="191"/>
  <c r="S122" i="191"/>
  <c r="N122" i="191"/>
  <c r="I122" i="191"/>
  <c r="X123" i="191"/>
  <c r="S123" i="191"/>
  <c r="N123" i="191"/>
  <c r="I123" i="191"/>
  <c r="X124" i="191"/>
  <c r="S124" i="191"/>
  <c r="N124" i="191"/>
  <c r="I124" i="191"/>
  <c r="X126" i="191"/>
  <c r="S126" i="191"/>
  <c r="N126" i="191"/>
  <c r="I126" i="191"/>
  <c r="X46" i="54"/>
  <c r="S46" i="54"/>
  <c r="N46" i="54"/>
  <c r="I46" i="54"/>
  <c r="X47" i="54"/>
  <c r="S47" i="54"/>
  <c r="N47" i="54"/>
  <c r="Z47" i="54" s="1"/>
  <c r="I47" i="54"/>
  <c r="X48" i="54"/>
  <c r="S48" i="54"/>
  <c r="N48" i="54"/>
  <c r="I48" i="54"/>
  <c r="X49" i="54"/>
  <c r="S49" i="54"/>
  <c r="N49" i="54"/>
  <c r="I49" i="54"/>
  <c r="X50" i="54"/>
  <c r="S50" i="54"/>
  <c r="N50" i="54"/>
  <c r="I50" i="54"/>
  <c r="X51" i="54"/>
  <c r="S51" i="54"/>
  <c r="N51" i="54"/>
  <c r="I51" i="54"/>
  <c r="X52" i="54"/>
  <c r="S52" i="54"/>
  <c r="N52" i="54"/>
  <c r="I52" i="54"/>
  <c r="X53" i="54"/>
  <c r="S53" i="54"/>
  <c r="Z53" i="54"/>
  <c r="N53" i="54"/>
  <c r="I53" i="54"/>
  <c r="X54" i="54"/>
  <c r="S54" i="54"/>
  <c r="N54" i="54"/>
  <c r="I54" i="54"/>
  <c r="X55" i="54"/>
  <c r="S55" i="54"/>
  <c r="N55" i="54"/>
  <c r="I55" i="54"/>
  <c r="X56" i="54"/>
  <c r="I56" i="54"/>
  <c r="N56" i="54"/>
  <c r="S56" i="54"/>
  <c r="Z56" i="54" s="1"/>
  <c r="X57" i="54"/>
  <c r="S57" i="54"/>
  <c r="N57" i="54"/>
  <c r="I57" i="54"/>
  <c r="X58" i="54"/>
  <c r="S58" i="54"/>
  <c r="N58" i="54"/>
  <c r="I58" i="54"/>
  <c r="X59" i="54"/>
  <c r="S59" i="54"/>
  <c r="N59" i="54"/>
  <c r="I59" i="54"/>
  <c r="X60" i="54"/>
  <c r="S60" i="54"/>
  <c r="Z60" i="54" s="1"/>
  <c r="N60" i="54"/>
  <c r="I60" i="54"/>
  <c r="X61" i="54"/>
  <c r="Z61" i="54" s="1"/>
  <c r="S61" i="54"/>
  <c r="N61" i="54"/>
  <c r="I61" i="54"/>
  <c r="X62" i="54"/>
  <c r="S62" i="54"/>
  <c r="N62" i="54"/>
  <c r="I62" i="54"/>
  <c r="Z62" i="54" s="1"/>
  <c r="X63" i="54"/>
  <c r="S63" i="54"/>
  <c r="N63" i="54"/>
  <c r="I63" i="54"/>
  <c r="Z63" i="54" s="1"/>
  <c r="X64" i="54"/>
  <c r="S64" i="54"/>
  <c r="N64" i="54"/>
  <c r="I64" i="54"/>
  <c r="X65" i="54"/>
  <c r="S65" i="54"/>
  <c r="N65" i="54"/>
  <c r="I65" i="54"/>
  <c r="X66" i="54"/>
  <c r="S66" i="54"/>
  <c r="N66" i="54"/>
  <c r="I66" i="54"/>
  <c r="X67" i="54"/>
  <c r="S67" i="54"/>
  <c r="N67" i="54"/>
  <c r="Z67" i="54" s="1"/>
  <c r="I67" i="54"/>
  <c r="X68" i="54"/>
  <c r="S68" i="54"/>
  <c r="N68" i="54"/>
  <c r="I68" i="54"/>
  <c r="X69" i="54"/>
  <c r="S69" i="54"/>
  <c r="N69" i="54"/>
  <c r="I69" i="54"/>
  <c r="X70" i="54"/>
  <c r="S70" i="54"/>
  <c r="N70" i="54"/>
  <c r="I70" i="54"/>
  <c r="X71" i="54"/>
  <c r="S71" i="54"/>
  <c r="N71" i="54"/>
  <c r="I71" i="54"/>
  <c r="X72" i="54"/>
  <c r="S72" i="54"/>
  <c r="N72" i="54"/>
  <c r="I72" i="54"/>
  <c r="X73" i="54"/>
  <c r="S73" i="54"/>
  <c r="N73" i="54"/>
  <c r="Z73" i="54" s="1"/>
  <c r="I73" i="54"/>
  <c r="X74" i="54"/>
  <c r="S74" i="54"/>
  <c r="N74" i="54"/>
  <c r="I74" i="54"/>
  <c r="X75" i="54"/>
  <c r="S75" i="54"/>
  <c r="N75" i="54"/>
  <c r="I75" i="54"/>
  <c r="X76" i="54"/>
  <c r="S76" i="54"/>
  <c r="N76" i="54"/>
  <c r="I76" i="54"/>
  <c r="X77" i="54"/>
  <c r="S77" i="54"/>
  <c r="N77" i="54"/>
  <c r="I77" i="54"/>
  <c r="Z77" i="54" s="1"/>
  <c r="X78" i="54"/>
  <c r="S78" i="54"/>
  <c r="N78" i="54"/>
  <c r="I78" i="54"/>
  <c r="X79" i="54"/>
  <c r="S79" i="54"/>
  <c r="N79" i="54"/>
  <c r="I79" i="54"/>
  <c r="X80" i="54"/>
  <c r="S80" i="54"/>
  <c r="N80" i="54"/>
  <c r="I80" i="54"/>
  <c r="X81" i="54"/>
  <c r="S81" i="54"/>
  <c r="N81" i="54"/>
  <c r="I81" i="54"/>
  <c r="X82" i="54"/>
  <c r="S82" i="54"/>
  <c r="N82" i="54"/>
  <c r="I82" i="54"/>
  <c r="X83" i="54"/>
  <c r="I83" i="54"/>
  <c r="N83" i="54"/>
  <c r="S83" i="54"/>
  <c r="X84" i="54"/>
  <c r="S84" i="54"/>
  <c r="N84" i="54"/>
  <c r="I84" i="54"/>
  <c r="X85" i="54"/>
  <c r="S85" i="54"/>
  <c r="N85" i="54"/>
  <c r="I85" i="54"/>
  <c r="X86" i="54"/>
  <c r="S86" i="54"/>
  <c r="N86" i="54"/>
  <c r="I86" i="54"/>
  <c r="X87" i="54"/>
  <c r="S87" i="54"/>
  <c r="N87" i="54"/>
  <c r="I87" i="54"/>
  <c r="X88" i="54"/>
  <c r="S88" i="54"/>
  <c r="N88" i="54"/>
  <c r="I88" i="54"/>
  <c r="X89" i="54"/>
  <c r="S89" i="54"/>
  <c r="N89" i="54"/>
  <c r="I89" i="54"/>
  <c r="X90" i="54"/>
  <c r="S90" i="54"/>
  <c r="Z90" i="54" s="1"/>
  <c r="N90" i="54"/>
  <c r="I90" i="54"/>
  <c r="X91" i="54"/>
  <c r="S91" i="54"/>
  <c r="N91" i="54"/>
  <c r="I91" i="54"/>
  <c r="X92" i="54"/>
  <c r="S92" i="54"/>
  <c r="N92" i="54"/>
  <c r="I92" i="54"/>
  <c r="X93" i="54"/>
  <c r="S93" i="54"/>
  <c r="N93" i="54"/>
  <c r="I93" i="54"/>
  <c r="X94" i="54"/>
  <c r="S94" i="54"/>
  <c r="N94" i="54"/>
  <c r="I94" i="54"/>
  <c r="X95" i="54"/>
  <c r="S95" i="54"/>
  <c r="N95" i="54"/>
  <c r="I95" i="54"/>
  <c r="X96" i="54"/>
  <c r="S96" i="54"/>
  <c r="N96" i="54"/>
  <c r="I96" i="54"/>
  <c r="X97" i="54"/>
  <c r="S97" i="54"/>
  <c r="N97" i="54"/>
  <c r="I97" i="54"/>
  <c r="X98" i="54"/>
  <c r="S98" i="54"/>
  <c r="N98" i="54"/>
  <c r="I98" i="54"/>
  <c r="X99" i="54"/>
  <c r="S99" i="54"/>
  <c r="N99" i="54"/>
  <c r="I99" i="54"/>
  <c r="X100" i="54"/>
  <c r="S100" i="54"/>
  <c r="Z100" i="54" s="1"/>
  <c r="N100" i="54"/>
  <c r="I100" i="54"/>
  <c r="X101" i="54"/>
  <c r="S101" i="54"/>
  <c r="N101" i="54"/>
  <c r="I101" i="54"/>
  <c r="X102" i="54"/>
  <c r="S102" i="54"/>
  <c r="N102" i="54"/>
  <c r="I102" i="54"/>
  <c r="X103" i="54"/>
  <c r="S103" i="54"/>
  <c r="N103" i="54"/>
  <c r="I103" i="54"/>
  <c r="X104" i="54"/>
  <c r="S104" i="54"/>
  <c r="Z104" i="54" s="1"/>
  <c r="N104" i="54"/>
  <c r="I104" i="54"/>
  <c r="X105" i="54"/>
  <c r="S105" i="54"/>
  <c r="N105" i="54"/>
  <c r="I105" i="54"/>
  <c r="X106" i="54"/>
  <c r="S106" i="54"/>
  <c r="N106" i="54"/>
  <c r="I106" i="54"/>
  <c r="X107" i="54"/>
  <c r="S107" i="54"/>
  <c r="N107" i="54"/>
  <c r="I107" i="54"/>
  <c r="X108" i="54"/>
  <c r="S108" i="54"/>
  <c r="N108" i="54"/>
  <c r="I108" i="54"/>
  <c r="X109" i="54"/>
  <c r="S109" i="54"/>
  <c r="N109" i="54"/>
  <c r="I109" i="54"/>
  <c r="X110" i="54"/>
  <c r="S110" i="54"/>
  <c r="N110" i="54"/>
  <c r="I110" i="54"/>
  <c r="X111" i="54"/>
  <c r="S111" i="54"/>
  <c r="N111" i="54"/>
  <c r="I111" i="54"/>
  <c r="X112" i="54"/>
  <c r="S112" i="54"/>
  <c r="N112" i="54"/>
  <c r="I112" i="54"/>
  <c r="X113" i="54"/>
  <c r="S113" i="54"/>
  <c r="N113" i="54"/>
  <c r="Z113" i="54" s="1"/>
  <c r="I113" i="54"/>
  <c r="X114" i="54"/>
  <c r="Z114" i="54" s="1"/>
  <c r="S114" i="54"/>
  <c r="N114" i="54"/>
  <c r="I114" i="54"/>
  <c r="X115" i="54"/>
  <c r="S115" i="54"/>
  <c r="N115" i="54"/>
  <c r="I115" i="54"/>
  <c r="X116" i="54"/>
  <c r="Z116" i="54" s="1"/>
  <c r="S116" i="54"/>
  <c r="N116" i="54"/>
  <c r="I116" i="54"/>
  <c r="X117" i="54"/>
  <c r="S117" i="54"/>
  <c r="N117" i="54"/>
  <c r="I117" i="54"/>
  <c r="X118" i="54"/>
  <c r="S118" i="54"/>
  <c r="N118" i="54"/>
  <c r="I118" i="54"/>
  <c r="X119" i="54"/>
  <c r="S119" i="54"/>
  <c r="N119" i="54"/>
  <c r="I119" i="54"/>
  <c r="X120" i="54"/>
  <c r="Z120" i="54" s="1"/>
  <c r="S120" i="54"/>
  <c r="N120" i="54"/>
  <c r="I120" i="54"/>
  <c r="X121" i="54"/>
  <c r="S121" i="54"/>
  <c r="N121" i="54"/>
  <c r="I121" i="54"/>
  <c r="X123" i="54"/>
  <c r="Z123" i="54" s="1"/>
  <c r="S123" i="54"/>
  <c r="N123" i="54"/>
  <c r="I123" i="54"/>
  <c r="X124" i="54"/>
  <c r="S124" i="54"/>
  <c r="N124" i="54"/>
  <c r="I124" i="54"/>
  <c r="X125" i="54"/>
  <c r="Z125" i="54" s="1"/>
  <c r="S125" i="54"/>
  <c r="N125" i="54"/>
  <c r="I125" i="54"/>
  <c r="X126" i="54"/>
  <c r="S126" i="54"/>
  <c r="N126" i="54"/>
  <c r="I126" i="54"/>
  <c r="X46" i="57"/>
  <c r="Z46" i="57" s="1"/>
  <c r="S46" i="57"/>
  <c r="N46" i="57"/>
  <c r="I46" i="57"/>
  <c r="X47" i="57"/>
  <c r="S47" i="57"/>
  <c r="N47" i="57"/>
  <c r="I47" i="57"/>
  <c r="X48" i="57"/>
  <c r="S48" i="57"/>
  <c r="N48" i="57"/>
  <c r="I48" i="57"/>
  <c r="X49" i="57"/>
  <c r="S49" i="57"/>
  <c r="N49" i="57"/>
  <c r="I49" i="57"/>
  <c r="X50" i="57"/>
  <c r="S50" i="57"/>
  <c r="N50" i="57"/>
  <c r="I50" i="57"/>
  <c r="X51" i="57"/>
  <c r="S51" i="57"/>
  <c r="N51" i="57"/>
  <c r="I51" i="57"/>
  <c r="X52" i="57"/>
  <c r="S52" i="57"/>
  <c r="N52" i="57"/>
  <c r="I52" i="57"/>
  <c r="X53" i="57"/>
  <c r="S53" i="57"/>
  <c r="N53" i="57"/>
  <c r="I53" i="57"/>
  <c r="X54" i="57"/>
  <c r="S54" i="57"/>
  <c r="N54" i="57"/>
  <c r="I54" i="57"/>
  <c r="X55" i="57"/>
  <c r="S55" i="57"/>
  <c r="N55" i="57"/>
  <c r="I55" i="57"/>
  <c r="X56" i="57"/>
  <c r="S56" i="57"/>
  <c r="N56" i="57"/>
  <c r="I56" i="57"/>
  <c r="X57" i="57"/>
  <c r="S57" i="57"/>
  <c r="N57" i="57"/>
  <c r="I57" i="57"/>
  <c r="X58" i="57"/>
  <c r="S58" i="57"/>
  <c r="N58" i="57"/>
  <c r="I58" i="57"/>
  <c r="X59" i="57"/>
  <c r="S59" i="57"/>
  <c r="N59" i="57"/>
  <c r="I59" i="57"/>
  <c r="X60" i="57"/>
  <c r="S60" i="57"/>
  <c r="N60" i="57"/>
  <c r="I60" i="57"/>
  <c r="X61" i="57"/>
  <c r="S61" i="57"/>
  <c r="N61" i="57"/>
  <c r="I61" i="57"/>
  <c r="X62" i="57"/>
  <c r="S62" i="57"/>
  <c r="N62" i="57"/>
  <c r="I62" i="57"/>
  <c r="X63" i="57"/>
  <c r="S63" i="57"/>
  <c r="N63" i="57"/>
  <c r="I63" i="57"/>
  <c r="X64" i="57"/>
  <c r="S64" i="57"/>
  <c r="N64" i="57"/>
  <c r="I64" i="57"/>
  <c r="X65" i="57"/>
  <c r="S65" i="57"/>
  <c r="N65" i="57"/>
  <c r="I65" i="57"/>
  <c r="X66" i="57"/>
  <c r="S66" i="57"/>
  <c r="N66" i="57"/>
  <c r="I66" i="57"/>
  <c r="X67" i="57"/>
  <c r="S67" i="57"/>
  <c r="N67" i="57"/>
  <c r="I67" i="57"/>
  <c r="X68" i="57"/>
  <c r="S68" i="57"/>
  <c r="N68" i="57"/>
  <c r="I68" i="57"/>
  <c r="X69" i="57"/>
  <c r="S69" i="57"/>
  <c r="N69" i="57"/>
  <c r="I69" i="57"/>
  <c r="X70" i="57"/>
  <c r="S70" i="57"/>
  <c r="N70" i="57"/>
  <c r="I70" i="57"/>
  <c r="X71" i="57"/>
  <c r="S71" i="57"/>
  <c r="N71" i="57"/>
  <c r="I71" i="57"/>
  <c r="X72" i="57"/>
  <c r="S72" i="57"/>
  <c r="N72" i="57"/>
  <c r="I72" i="57"/>
  <c r="X73" i="57"/>
  <c r="S73" i="57"/>
  <c r="N73" i="57"/>
  <c r="I73" i="57"/>
  <c r="X74" i="57"/>
  <c r="S74" i="57"/>
  <c r="N74" i="57"/>
  <c r="I74" i="57"/>
  <c r="X75" i="57"/>
  <c r="S75" i="57"/>
  <c r="N75" i="57"/>
  <c r="I75" i="57"/>
  <c r="X76" i="57"/>
  <c r="S76" i="57"/>
  <c r="N76" i="57"/>
  <c r="I76" i="57"/>
  <c r="X77" i="57"/>
  <c r="S77" i="57"/>
  <c r="N77" i="57"/>
  <c r="I77" i="57"/>
  <c r="X78" i="57"/>
  <c r="S78" i="57"/>
  <c r="N78" i="57"/>
  <c r="I78" i="57"/>
  <c r="X79" i="57"/>
  <c r="S79" i="57"/>
  <c r="N79" i="57"/>
  <c r="I79" i="57"/>
  <c r="X80" i="57"/>
  <c r="S80" i="57"/>
  <c r="N80" i="57"/>
  <c r="I80" i="57"/>
  <c r="X81" i="57"/>
  <c r="S81" i="57"/>
  <c r="N81" i="57"/>
  <c r="I81" i="57"/>
  <c r="X82" i="57"/>
  <c r="S82" i="57"/>
  <c r="N82" i="57"/>
  <c r="I82" i="57"/>
  <c r="X83" i="57"/>
  <c r="S83" i="57"/>
  <c r="N83" i="57"/>
  <c r="I83" i="57"/>
  <c r="X84" i="57"/>
  <c r="S84" i="57"/>
  <c r="N84" i="57"/>
  <c r="I84" i="57"/>
  <c r="X85" i="57"/>
  <c r="S85" i="57"/>
  <c r="N85" i="57"/>
  <c r="I85" i="57"/>
  <c r="X86" i="57"/>
  <c r="S86" i="57"/>
  <c r="N86" i="57"/>
  <c r="I86" i="57"/>
  <c r="X87" i="57"/>
  <c r="S87" i="57"/>
  <c r="N87" i="57"/>
  <c r="I87" i="57"/>
  <c r="X88" i="57"/>
  <c r="S88" i="57"/>
  <c r="N88" i="57"/>
  <c r="I88" i="57"/>
  <c r="X89" i="57"/>
  <c r="S89" i="57"/>
  <c r="N89" i="57"/>
  <c r="I89" i="57"/>
  <c r="X90" i="57"/>
  <c r="S90" i="57"/>
  <c r="N90" i="57"/>
  <c r="I90" i="57"/>
  <c r="X91" i="57"/>
  <c r="S91" i="57"/>
  <c r="N91" i="57"/>
  <c r="I91" i="57"/>
  <c r="X92" i="57"/>
  <c r="S92" i="57"/>
  <c r="N92" i="57"/>
  <c r="I92" i="57"/>
  <c r="X93" i="57"/>
  <c r="S93" i="57"/>
  <c r="N93" i="57"/>
  <c r="I93" i="57"/>
  <c r="X94" i="57"/>
  <c r="S94" i="57"/>
  <c r="N94" i="57"/>
  <c r="I94" i="57"/>
  <c r="X95" i="57"/>
  <c r="S95" i="57"/>
  <c r="N95" i="57"/>
  <c r="I95" i="57"/>
  <c r="X96" i="57"/>
  <c r="S96" i="57"/>
  <c r="N96" i="57"/>
  <c r="I96" i="57"/>
  <c r="X97" i="57"/>
  <c r="S97" i="57"/>
  <c r="N97" i="57"/>
  <c r="I97" i="57"/>
  <c r="X98" i="57"/>
  <c r="S98" i="57"/>
  <c r="N98" i="57"/>
  <c r="I98" i="57"/>
  <c r="X99" i="57"/>
  <c r="S99" i="57"/>
  <c r="N99" i="57"/>
  <c r="I99" i="57"/>
  <c r="X100" i="57"/>
  <c r="S100" i="57"/>
  <c r="N100" i="57"/>
  <c r="I100" i="57"/>
  <c r="X101" i="57"/>
  <c r="S101" i="57"/>
  <c r="N101" i="57"/>
  <c r="I101" i="57"/>
  <c r="X102" i="57"/>
  <c r="S102" i="57"/>
  <c r="N102" i="57"/>
  <c r="I102" i="57"/>
  <c r="X103" i="57"/>
  <c r="S103" i="57"/>
  <c r="N103" i="57"/>
  <c r="I103" i="57"/>
  <c r="X104" i="57"/>
  <c r="S104" i="57"/>
  <c r="N104" i="57"/>
  <c r="I104" i="57"/>
  <c r="X105" i="57"/>
  <c r="S105" i="57"/>
  <c r="N105" i="57"/>
  <c r="I105" i="57"/>
  <c r="X106" i="57"/>
  <c r="S106" i="57"/>
  <c r="N106" i="57"/>
  <c r="I106" i="57"/>
  <c r="X107" i="57"/>
  <c r="S107" i="57"/>
  <c r="N107" i="57"/>
  <c r="I107" i="57"/>
  <c r="X108" i="57"/>
  <c r="S108" i="57"/>
  <c r="N108" i="57"/>
  <c r="I108" i="57"/>
  <c r="X109" i="57"/>
  <c r="S109" i="57"/>
  <c r="N109" i="57"/>
  <c r="I109" i="57"/>
  <c r="X110" i="57"/>
  <c r="S110" i="57"/>
  <c r="N110" i="57"/>
  <c r="I110" i="57"/>
  <c r="X111" i="57"/>
  <c r="S111" i="57"/>
  <c r="N111" i="57"/>
  <c r="I111" i="57"/>
  <c r="X112" i="57"/>
  <c r="S112" i="57"/>
  <c r="N112" i="57"/>
  <c r="I112" i="57"/>
  <c r="X113" i="57"/>
  <c r="S113" i="57"/>
  <c r="N113" i="57"/>
  <c r="I113" i="57"/>
  <c r="X114" i="57"/>
  <c r="S114" i="57"/>
  <c r="N114" i="57"/>
  <c r="I114" i="57"/>
  <c r="X115" i="57"/>
  <c r="S115" i="57"/>
  <c r="N115" i="57"/>
  <c r="I115" i="57"/>
  <c r="X116" i="57"/>
  <c r="S116" i="57"/>
  <c r="N116" i="57"/>
  <c r="I116" i="57"/>
  <c r="X117" i="57"/>
  <c r="S117" i="57"/>
  <c r="N117" i="57"/>
  <c r="I117" i="57"/>
  <c r="X118" i="57"/>
  <c r="Z118" i="57" s="1"/>
  <c r="S118" i="57"/>
  <c r="N118" i="57"/>
  <c r="I118" i="57"/>
  <c r="X119" i="57"/>
  <c r="S119" i="57"/>
  <c r="N119" i="57"/>
  <c r="I119" i="57"/>
  <c r="X120" i="57"/>
  <c r="S120" i="57"/>
  <c r="N120" i="57"/>
  <c r="I120" i="57"/>
  <c r="X121" i="57"/>
  <c r="S121" i="57"/>
  <c r="N121" i="57"/>
  <c r="I121" i="57"/>
  <c r="X122" i="57"/>
  <c r="S122" i="57"/>
  <c r="N122" i="57"/>
  <c r="I122" i="57"/>
  <c r="X123" i="57"/>
  <c r="S123" i="57"/>
  <c r="N123" i="57"/>
  <c r="I123" i="57"/>
  <c r="X124" i="57"/>
  <c r="Z124" i="57" s="1"/>
  <c r="S124" i="57"/>
  <c r="N124" i="57"/>
  <c r="I124" i="57"/>
  <c r="X126" i="57"/>
  <c r="S126" i="57"/>
  <c r="N126" i="57"/>
  <c r="I126" i="57"/>
  <c r="X46" i="58"/>
  <c r="S46" i="58"/>
  <c r="N46" i="58"/>
  <c r="I46" i="58"/>
  <c r="X47" i="58"/>
  <c r="S47" i="58"/>
  <c r="N47" i="58"/>
  <c r="I47" i="58"/>
  <c r="X48" i="58"/>
  <c r="S48" i="58"/>
  <c r="N48" i="58"/>
  <c r="I48" i="58"/>
  <c r="X49" i="58"/>
  <c r="S49" i="58"/>
  <c r="N49" i="58"/>
  <c r="I49" i="58"/>
  <c r="X50" i="58"/>
  <c r="S50" i="58"/>
  <c r="N50" i="58"/>
  <c r="I50" i="58"/>
  <c r="X51" i="58"/>
  <c r="S51" i="58"/>
  <c r="N51" i="58"/>
  <c r="I51" i="58"/>
  <c r="X52" i="58"/>
  <c r="S52" i="58"/>
  <c r="N52" i="58"/>
  <c r="I52" i="58"/>
  <c r="X53" i="58"/>
  <c r="S53" i="58"/>
  <c r="N53" i="58"/>
  <c r="I53" i="58"/>
  <c r="X54" i="58"/>
  <c r="S54" i="58"/>
  <c r="N54" i="58"/>
  <c r="I54" i="58"/>
  <c r="X55" i="58"/>
  <c r="S55" i="58"/>
  <c r="N55" i="58"/>
  <c r="I55" i="58"/>
  <c r="X56" i="58"/>
  <c r="S56" i="58"/>
  <c r="N56" i="58"/>
  <c r="I56" i="58"/>
  <c r="X57" i="58"/>
  <c r="S57" i="58"/>
  <c r="N57" i="58"/>
  <c r="I57" i="58"/>
  <c r="X58" i="58"/>
  <c r="S58" i="58"/>
  <c r="N58" i="58"/>
  <c r="I58" i="58"/>
  <c r="X59" i="58"/>
  <c r="S59" i="58"/>
  <c r="N59" i="58"/>
  <c r="I59" i="58"/>
  <c r="X60" i="58"/>
  <c r="S60" i="58"/>
  <c r="N60" i="58"/>
  <c r="I60" i="58"/>
  <c r="X61" i="58"/>
  <c r="S61" i="58"/>
  <c r="N61" i="58"/>
  <c r="I61" i="58"/>
  <c r="X62" i="58"/>
  <c r="S62" i="58"/>
  <c r="N62" i="58"/>
  <c r="I62" i="58"/>
  <c r="X63" i="58"/>
  <c r="S63" i="58"/>
  <c r="N63" i="58"/>
  <c r="I63" i="58"/>
  <c r="X64" i="58"/>
  <c r="S64" i="58"/>
  <c r="N64" i="58"/>
  <c r="I64" i="58"/>
  <c r="X65" i="58"/>
  <c r="S65" i="58"/>
  <c r="N65" i="58"/>
  <c r="I65" i="58"/>
  <c r="X66" i="58"/>
  <c r="I66" i="58"/>
  <c r="S66" i="58"/>
  <c r="N66" i="58"/>
  <c r="X67" i="58"/>
  <c r="S67" i="58"/>
  <c r="N67" i="58"/>
  <c r="I67" i="58"/>
  <c r="X68" i="58"/>
  <c r="S68" i="58"/>
  <c r="N68" i="58"/>
  <c r="I68" i="58"/>
  <c r="X69" i="58"/>
  <c r="S69" i="58"/>
  <c r="N69" i="58"/>
  <c r="I69" i="58"/>
  <c r="X70" i="58"/>
  <c r="S70" i="58"/>
  <c r="N70" i="58"/>
  <c r="I70" i="58"/>
  <c r="X71" i="58"/>
  <c r="S71" i="58"/>
  <c r="N71" i="58"/>
  <c r="I71" i="58"/>
  <c r="X72" i="58"/>
  <c r="S72" i="58"/>
  <c r="N72" i="58"/>
  <c r="I72" i="58"/>
  <c r="X73" i="58"/>
  <c r="S73" i="58"/>
  <c r="N73" i="58"/>
  <c r="I73" i="58"/>
  <c r="X74" i="58"/>
  <c r="S74" i="58"/>
  <c r="N74" i="58"/>
  <c r="I74" i="58"/>
  <c r="X75" i="58"/>
  <c r="S75" i="58"/>
  <c r="N75" i="58"/>
  <c r="I75" i="58"/>
  <c r="X76" i="58"/>
  <c r="S76" i="58"/>
  <c r="N76" i="58"/>
  <c r="I76" i="58"/>
  <c r="X77" i="58"/>
  <c r="S77" i="58"/>
  <c r="N77" i="58"/>
  <c r="I77" i="58"/>
  <c r="X78" i="58"/>
  <c r="S78" i="58"/>
  <c r="N78" i="58"/>
  <c r="I78" i="58"/>
  <c r="X79" i="58"/>
  <c r="S79" i="58"/>
  <c r="N79" i="58"/>
  <c r="I79" i="58"/>
  <c r="X80" i="58"/>
  <c r="S80" i="58"/>
  <c r="N80" i="58"/>
  <c r="I80" i="58"/>
  <c r="X81" i="58"/>
  <c r="S81" i="58"/>
  <c r="N81" i="58"/>
  <c r="I81" i="58"/>
  <c r="X82" i="58"/>
  <c r="S82" i="58"/>
  <c r="N82" i="58"/>
  <c r="I82" i="58"/>
  <c r="X83" i="58"/>
  <c r="S83" i="58"/>
  <c r="N83" i="58"/>
  <c r="I83" i="58"/>
  <c r="X84" i="58"/>
  <c r="S84" i="58"/>
  <c r="N84" i="58"/>
  <c r="I84" i="58"/>
  <c r="X85" i="58"/>
  <c r="S85" i="58"/>
  <c r="N85" i="58"/>
  <c r="I85" i="58"/>
  <c r="X86" i="58"/>
  <c r="S86" i="58"/>
  <c r="N86" i="58"/>
  <c r="I86" i="58"/>
  <c r="X87" i="58"/>
  <c r="S87" i="58"/>
  <c r="N87" i="58"/>
  <c r="I87" i="58"/>
  <c r="X88" i="58"/>
  <c r="S88" i="58"/>
  <c r="N88" i="58"/>
  <c r="I88" i="58"/>
  <c r="X89" i="58"/>
  <c r="S89" i="58"/>
  <c r="N89" i="58"/>
  <c r="I89" i="58"/>
  <c r="X90" i="58"/>
  <c r="I90" i="58"/>
  <c r="S90" i="58"/>
  <c r="N90" i="58"/>
  <c r="X91" i="58"/>
  <c r="S91" i="58"/>
  <c r="N91" i="58"/>
  <c r="I91" i="58"/>
  <c r="X92" i="58"/>
  <c r="S92" i="58"/>
  <c r="N92" i="58"/>
  <c r="I92" i="58"/>
  <c r="X93" i="58"/>
  <c r="S93" i="58"/>
  <c r="N93" i="58"/>
  <c r="I93" i="58"/>
  <c r="X94" i="58"/>
  <c r="S94" i="58"/>
  <c r="N94" i="58"/>
  <c r="I94" i="58"/>
  <c r="X95" i="58"/>
  <c r="S95" i="58"/>
  <c r="N95" i="58"/>
  <c r="I95" i="58"/>
  <c r="X96" i="58"/>
  <c r="S96" i="58"/>
  <c r="N96" i="58"/>
  <c r="I96" i="58"/>
  <c r="X97" i="58"/>
  <c r="S97" i="58"/>
  <c r="N97" i="58"/>
  <c r="I97" i="58"/>
  <c r="X98" i="58"/>
  <c r="S98" i="58"/>
  <c r="N98" i="58"/>
  <c r="I98" i="58"/>
  <c r="X99" i="58"/>
  <c r="S99" i="58"/>
  <c r="N99" i="58"/>
  <c r="I99" i="58"/>
  <c r="X100" i="58"/>
  <c r="S100" i="58"/>
  <c r="N100" i="58"/>
  <c r="I100" i="58"/>
  <c r="X101" i="58"/>
  <c r="S101" i="58"/>
  <c r="N101" i="58"/>
  <c r="I101" i="58"/>
  <c r="X102" i="58"/>
  <c r="S102" i="58"/>
  <c r="N102" i="58"/>
  <c r="I102" i="58"/>
  <c r="X103" i="58"/>
  <c r="S103" i="58"/>
  <c r="N103" i="58"/>
  <c r="I103" i="58"/>
  <c r="X104" i="58"/>
  <c r="S104" i="58"/>
  <c r="N104" i="58"/>
  <c r="I104" i="58"/>
  <c r="X105" i="58"/>
  <c r="S105" i="58"/>
  <c r="N105" i="58"/>
  <c r="I105" i="58"/>
  <c r="X106" i="58"/>
  <c r="S106" i="58"/>
  <c r="N106" i="58"/>
  <c r="I106" i="58"/>
  <c r="X107" i="58"/>
  <c r="S107" i="58"/>
  <c r="N107" i="58"/>
  <c r="I107" i="58"/>
  <c r="X108" i="58"/>
  <c r="S108" i="58"/>
  <c r="N108" i="58"/>
  <c r="I108" i="58"/>
  <c r="X109" i="58"/>
  <c r="S109" i="58"/>
  <c r="N109" i="58"/>
  <c r="I109" i="58"/>
  <c r="X110" i="58"/>
  <c r="S110" i="58"/>
  <c r="N110" i="58"/>
  <c r="I110" i="58"/>
  <c r="X111" i="58"/>
  <c r="S111" i="58"/>
  <c r="N111" i="58"/>
  <c r="I111" i="58"/>
  <c r="X112" i="58"/>
  <c r="S112" i="58"/>
  <c r="N112" i="58"/>
  <c r="I112" i="58"/>
  <c r="X113" i="58"/>
  <c r="S113" i="58"/>
  <c r="N113" i="58"/>
  <c r="I113" i="58"/>
  <c r="X114" i="58"/>
  <c r="S114" i="58"/>
  <c r="N114" i="58"/>
  <c r="I114" i="58"/>
  <c r="X115" i="58"/>
  <c r="S115" i="58"/>
  <c r="N115" i="58"/>
  <c r="I115" i="58"/>
  <c r="X116" i="58"/>
  <c r="S116" i="58"/>
  <c r="N116" i="58"/>
  <c r="I116" i="58"/>
  <c r="X117" i="58"/>
  <c r="S117" i="58"/>
  <c r="N117" i="58"/>
  <c r="I117" i="58"/>
  <c r="X118" i="58"/>
  <c r="S118" i="58"/>
  <c r="N118" i="58"/>
  <c r="I118" i="58"/>
  <c r="X119" i="58"/>
  <c r="S119" i="58"/>
  <c r="N119" i="58"/>
  <c r="I119" i="58"/>
  <c r="X120" i="58"/>
  <c r="S120" i="58"/>
  <c r="N120" i="58"/>
  <c r="I120" i="58"/>
  <c r="X121" i="58"/>
  <c r="S121" i="58"/>
  <c r="N121" i="58"/>
  <c r="I121" i="58"/>
  <c r="X122" i="58"/>
  <c r="Z122" i="58" s="1"/>
  <c r="S122" i="58"/>
  <c r="N122" i="58"/>
  <c r="I122" i="58"/>
  <c r="X123" i="58"/>
  <c r="S123" i="58"/>
  <c r="N123" i="58"/>
  <c r="I123" i="58"/>
  <c r="X125" i="58"/>
  <c r="S125" i="58"/>
  <c r="N125" i="58"/>
  <c r="I125" i="58"/>
  <c r="X126" i="58"/>
  <c r="S126" i="58"/>
  <c r="N126" i="58"/>
  <c r="I126" i="58"/>
  <c r="X46" i="59"/>
  <c r="S46" i="59"/>
  <c r="N46" i="59"/>
  <c r="I46" i="59"/>
  <c r="X47" i="59"/>
  <c r="S47" i="59"/>
  <c r="N47" i="59"/>
  <c r="I47" i="59"/>
  <c r="X48" i="59"/>
  <c r="S48" i="59"/>
  <c r="N48" i="59"/>
  <c r="I48" i="59"/>
  <c r="X49" i="59"/>
  <c r="S49" i="59"/>
  <c r="N49" i="59"/>
  <c r="I49" i="59"/>
  <c r="X50" i="59"/>
  <c r="S50" i="59"/>
  <c r="N50" i="59"/>
  <c r="I50" i="59"/>
  <c r="X51" i="59"/>
  <c r="S51" i="59"/>
  <c r="N51" i="59"/>
  <c r="I51" i="59"/>
  <c r="X52" i="59"/>
  <c r="S52" i="59"/>
  <c r="N52" i="59"/>
  <c r="I52" i="59"/>
  <c r="X53" i="59"/>
  <c r="S53" i="59"/>
  <c r="N53" i="59"/>
  <c r="I53" i="59"/>
  <c r="X54" i="59"/>
  <c r="S54" i="59"/>
  <c r="N54" i="59"/>
  <c r="I54" i="59"/>
  <c r="X55" i="59"/>
  <c r="S55" i="59"/>
  <c r="N55" i="59"/>
  <c r="I55" i="59"/>
  <c r="X56" i="59"/>
  <c r="S56" i="59"/>
  <c r="N56" i="59"/>
  <c r="I56" i="59"/>
  <c r="X57" i="59"/>
  <c r="S57" i="59"/>
  <c r="N57" i="59"/>
  <c r="I57" i="59"/>
  <c r="X58" i="59"/>
  <c r="S58" i="59"/>
  <c r="N58" i="59"/>
  <c r="I58" i="59"/>
  <c r="X59" i="59"/>
  <c r="S59" i="59"/>
  <c r="N59" i="59"/>
  <c r="I59" i="59"/>
  <c r="X60" i="59"/>
  <c r="S60" i="59"/>
  <c r="N60" i="59"/>
  <c r="I60" i="59"/>
  <c r="X61" i="59"/>
  <c r="S61" i="59"/>
  <c r="N61" i="59"/>
  <c r="I61" i="59"/>
  <c r="X62" i="59"/>
  <c r="S62" i="59"/>
  <c r="N62" i="59"/>
  <c r="I62" i="59"/>
  <c r="X63" i="59"/>
  <c r="S63" i="59"/>
  <c r="N63" i="59"/>
  <c r="I63" i="59"/>
  <c r="X64" i="59"/>
  <c r="S64" i="59"/>
  <c r="N64" i="59"/>
  <c r="I64" i="59"/>
  <c r="X65" i="59"/>
  <c r="S65" i="59"/>
  <c r="N65" i="59"/>
  <c r="I65" i="59"/>
  <c r="X66" i="59"/>
  <c r="S66" i="59"/>
  <c r="N66" i="59"/>
  <c r="I66" i="59"/>
  <c r="X67" i="59"/>
  <c r="S67" i="59"/>
  <c r="N67" i="59"/>
  <c r="I67" i="59"/>
  <c r="X68" i="59"/>
  <c r="S68" i="59"/>
  <c r="N68" i="59"/>
  <c r="I68" i="59"/>
  <c r="X69" i="59"/>
  <c r="S69" i="59"/>
  <c r="N69" i="59"/>
  <c r="I69" i="59"/>
  <c r="X70" i="59"/>
  <c r="S70" i="59"/>
  <c r="N70" i="59"/>
  <c r="I70" i="59"/>
  <c r="X72" i="59"/>
  <c r="S72" i="59"/>
  <c r="N72" i="59"/>
  <c r="I72" i="59"/>
  <c r="X73" i="59"/>
  <c r="S73" i="59"/>
  <c r="N73" i="59"/>
  <c r="I73" i="59"/>
  <c r="X74" i="59"/>
  <c r="S74" i="59"/>
  <c r="N74" i="59"/>
  <c r="I74" i="59"/>
  <c r="X75" i="59"/>
  <c r="S75" i="59"/>
  <c r="N75" i="59"/>
  <c r="I75" i="59"/>
  <c r="X76" i="59"/>
  <c r="S76" i="59"/>
  <c r="N76" i="59"/>
  <c r="I76" i="59"/>
  <c r="X77" i="59"/>
  <c r="S77" i="59"/>
  <c r="N77" i="59"/>
  <c r="I77" i="59"/>
  <c r="X78" i="59"/>
  <c r="S78" i="59"/>
  <c r="N78" i="59"/>
  <c r="I78" i="59"/>
  <c r="X79" i="59"/>
  <c r="S79" i="59"/>
  <c r="N79" i="59"/>
  <c r="I79" i="59"/>
  <c r="X80" i="59"/>
  <c r="S80" i="59"/>
  <c r="N80" i="59"/>
  <c r="I80" i="59"/>
  <c r="X81" i="59"/>
  <c r="S81" i="59"/>
  <c r="N81" i="59"/>
  <c r="I81" i="59"/>
  <c r="X82" i="59"/>
  <c r="S82" i="59"/>
  <c r="N82" i="59"/>
  <c r="I82" i="59"/>
  <c r="X83" i="59"/>
  <c r="S83" i="59"/>
  <c r="N83" i="59"/>
  <c r="I83" i="59"/>
  <c r="X84" i="59"/>
  <c r="S84" i="59"/>
  <c r="N84" i="59"/>
  <c r="I84" i="59"/>
  <c r="X85" i="59"/>
  <c r="S85" i="59"/>
  <c r="N85" i="59"/>
  <c r="I85" i="59"/>
  <c r="X86" i="59"/>
  <c r="S86" i="59"/>
  <c r="N86" i="59"/>
  <c r="I86" i="59"/>
  <c r="X87" i="59"/>
  <c r="S87" i="59"/>
  <c r="N87" i="59"/>
  <c r="I87" i="59"/>
  <c r="X88" i="59"/>
  <c r="S88" i="59"/>
  <c r="N88" i="59"/>
  <c r="I88" i="59"/>
  <c r="X89" i="59"/>
  <c r="S89" i="59"/>
  <c r="N89" i="59"/>
  <c r="I89" i="59"/>
  <c r="X90" i="59"/>
  <c r="S90" i="59"/>
  <c r="N90" i="59"/>
  <c r="I90" i="59"/>
  <c r="X91" i="59"/>
  <c r="S91" i="59"/>
  <c r="N91" i="59"/>
  <c r="I91" i="59"/>
  <c r="X92" i="59"/>
  <c r="S92" i="59"/>
  <c r="N92" i="59"/>
  <c r="I92" i="59"/>
  <c r="X93" i="59"/>
  <c r="S93" i="59"/>
  <c r="N93" i="59"/>
  <c r="I93" i="59"/>
  <c r="X94" i="59"/>
  <c r="S94" i="59"/>
  <c r="N94" i="59"/>
  <c r="I94" i="59"/>
  <c r="X95" i="59"/>
  <c r="S95" i="59"/>
  <c r="N95" i="59"/>
  <c r="I95" i="59"/>
  <c r="X96" i="59"/>
  <c r="S96" i="59"/>
  <c r="N96" i="59"/>
  <c r="I96" i="59"/>
  <c r="X97" i="59"/>
  <c r="S97" i="59"/>
  <c r="N97" i="59"/>
  <c r="I97" i="59"/>
  <c r="X98" i="59"/>
  <c r="S98" i="59"/>
  <c r="N98" i="59"/>
  <c r="I98" i="59"/>
  <c r="X99" i="59"/>
  <c r="S99" i="59"/>
  <c r="N99" i="59"/>
  <c r="I99" i="59"/>
  <c r="X100" i="59"/>
  <c r="S100" i="59"/>
  <c r="N100" i="59"/>
  <c r="I100" i="59"/>
  <c r="X101" i="59"/>
  <c r="S101" i="59"/>
  <c r="N101" i="59"/>
  <c r="I101" i="59"/>
  <c r="X102" i="59"/>
  <c r="S102" i="59"/>
  <c r="N102" i="59"/>
  <c r="I102" i="59"/>
  <c r="X103" i="59"/>
  <c r="S103" i="59"/>
  <c r="N103" i="59"/>
  <c r="I103" i="59"/>
  <c r="X104" i="59"/>
  <c r="S104" i="59"/>
  <c r="N104" i="59"/>
  <c r="I104" i="59"/>
  <c r="X105" i="59"/>
  <c r="S105" i="59"/>
  <c r="N105" i="59"/>
  <c r="I105" i="59"/>
  <c r="X106" i="59"/>
  <c r="S106" i="59"/>
  <c r="N106" i="59"/>
  <c r="I106" i="59"/>
  <c r="X107" i="59"/>
  <c r="S107" i="59"/>
  <c r="N107" i="59"/>
  <c r="I107" i="59"/>
  <c r="X108" i="59"/>
  <c r="S108" i="59"/>
  <c r="N108" i="59"/>
  <c r="I108" i="59"/>
  <c r="X109" i="59"/>
  <c r="S109" i="59"/>
  <c r="N109" i="59"/>
  <c r="I109" i="59"/>
  <c r="X110" i="59"/>
  <c r="S110" i="59"/>
  <c r="N110" i="59"/>
  <c r="I110" i="59"/>
  <c r="X111" i="59"/>
  <c r="S111" i="59"/>
  <c r="N111" i="59"/>
  <c r="I111" i="59"/>
  <c r="X112" i="59"/>
  <c r="S112" i="59"/>
  <c r="N112" i="59"/>
  <c r="I112" i="59"/>
  <c r="X113" i="59"/>
  <c r="S113" i="59"/>
  <c r="N113" i="59"/>
  <c r="I113" i="59"/>
  <c r="X114" i="59"/>
  <c r="S114" i="59"/>
  <c r="N114" i="59"/>
  <c r="I114" i="59"/>
  <c r="X115" i="59"/>
  <c r="S115" i="59"/>
  <c r="N115" i="59"/>
  <c r="I115" i="59"/>
  <c r="X116" i="59"/>
  <c r="S116" i="59"/>
  <c r="N116" i="59"/>
  <c r="I116" i="59"/>
  <c r="X117" i="59"/>
  <c r="S117" i="59"/>
  <c r="N117" i="59"/>
  <c r="I117" i="59"/>
  <c r="X118" i="59"/>
  <c r="S118" i="59"/>
  <c r="N118" i="59"/>
  <c r="I118" i="59"/>
  <c r="X119" i="59"/>
  <c r="S119" i="59"/>
  <c r="N119" i="59"/>
  <c r="I119" i="59"/>
  <c r="X120" i="59"/>
  <c r="S120" i="59"/>
  <c r="N120" i="59"/>
  <c r="I120" i="59"/>
  <c r="X121" i="59"/>
  <c r="S121" i="59"/>
  <c r="N121" i="59"/>
  <c r="I121" i="59"/>
  <c r="X122" i="59"/>
  <c r="S122" i="59"/>
  <c r="N122" i="59"/>
  <c r="I122" i="59"/>
  <c r="X123" i="59"/>
  <c r="S123" i="59"/>
  <c r="N123" i="59"/>
  <c r="I123" i="59"/>
  <c r="X125" i="59"/>
  <c r="S125" i="59"/>
  <c r="N125" i="59"/>
  <c r="I125" i="59"/>
  <c r="X126" i="59"/>
  <c r="S126" i="59"/>
  <c r="N126" i="59"/>
  <c r="I126" i="59"/>
  <c r="X46" i="193"/>
  <c r="S46" i="193"/>
  <c r="N46" i="193"/>
  <c r="I46" i="193"/>
  <c r="X47" i="193"/>
  <c r="S47" i="193"/>
  <c r="N47" i="193"/>
  <c r="I47" i="193"/>
  <c r="X48" i="193"/>
  <c r="I48" i="193"/>
  <c r="N48" i="193"/>
  <c r="S48" i="193"/>
  <c r="X49" i="193"/>
  <c r="S49" i="193"/>
  <c r="N49" i="193"/>
  <c r="I49" i="193"/>
  <c r="X50" i="193"/>
  <c r="X83" i="193"/>
  <c r="X84" i="193"/>
  <c r="X71" i="193"/>
  <c r="X72" i="193"/>
  <c r="X99" i="193"/>
  <c r="S50" i="193"/>
  <c r="N50" i="193"/>
  <c r="I50" i="193"/>
  <c r="X51" i="193"/>
  <c r="S51" i="193"/>
  <c r="N51" i="193"/>
  <c r="I51" i="193"/>
  <c r="I83" i="193"/>
  <c r="I84" i="193"/>
  <c r="I56" i="193"/>
  <c r="I99" i="193"/>
  <c r="I96" i="193"/>
  <c r="I97" i="193"/>
  <c r="X52" i="193"/>
  <c r="S52" i="193"/>
  <c r="N52" i="193"/>
  <c r="I52" i="193"/>
  <c r="X53" i="193"/>
  <c r="S53" i="193"/>
  <c r="N53" i="193"/>
  <c r="I53" i="193"/>
  <c r="X54" i="193"/>
  <c r="S54" i="193"/>
  <c r="N54" i="193"/>
  <c r="I54" i="193"/>
  <c r="X55" i="193"/>
  <c r="S55" i="193"/>
  <c r="N55" i="193"/>
  <c r="I55" i="193"/>
  <c r="X56" i="193"/>
  <c r="N56" i="193"/>
  <c r="S56" i="193"/>
  <c r="X57" i="193"/>
  <c r="S57" i="193"/>
  <c r="N57" i="193"/>
  <c r="I57" i="193"/>
  <c r="X58" i="193"/>
  <c r="S58" i="193"/>
  <c r="N58" i="193"/>
  <c r="I58" i="193"/>
  <c r="X59" i="193"/>
  <c r="S59" i="193"/>
  <c r="N59" i="193"/>
  <c r="I59" i="193"/>
  <c r="X60" i="193"/>
  <c r="S60" i="193"/>
  <c r="N60" i="193"/>
  <c r="I60" i="193"/>
  <c r="X61" i="193"/>
  <c r="S61" i="193"/>
  <c r="S82" i="193"/>
  <c r="S83" i="193"/>
  <c r="S71" i="193"/>
  <c r="S99" i="193"/>
  <c r="N61" i="193"/>
  <c r="I61" i="193"/>
  <c r="X62" i="193"/>
  <c r="S62" i="193"/>
  <c r="N62" i="193"/>
  <c r="I62" i="193"/>
  <c r="X63" i="193"/>
  <c r="S63" i="193"/>
  <c r="N63" i="193"/>
  <c r="I63" i="193"/>
  <c r="X64" i="193"/>
  <c r="S64" i="193"/>
  <c r="N64" i="193"/>
  <c r="I64" i="193"/>
  <c r="X65" i="193"/>
  <c r="S65" i="193"/>
  <c r="N65" i="193"/>
  <c r="I65" i="193"/>
  <c r="X66" i="193"/>
  <c r="S66" i="193"/>
  <c r="N66" i="193"/>
  <c r="I66" i="193"/>
  <c r="X67" i="193"/>
  <c r="S67" i="193"/>
  <c r="N67" i="193"/>
  <c r="I67" i="193"/>
  <c r="X68" i="193"/>
  <c r="S68" i="193"/>
  <c r="N68" i="193"/>
  <c r="I68" i="193"/>
  <c r="X69" i="193"/>
  <c r="S69" i="193"/>
  <c r="N69" i="193"/>
  <c r="I69" i="193"/>
  <c r="X70" i="193"/>
  <c r="S70" i="193"/>
  <c r="N70" i="193"/>
  <c r="I70" i="193"/>
  <c r="N71" i="193"/>
  <c r="I71" i="193"/>
  <c r="S72" i="193"/>
  <c r="N72" i="193"/>
  <c r="N83" i="193"/>
  <c r="N84" i="193"/>
  <c r="N96" i="193"/>
  <c r="N97" i="193"/>
  <c r="N98" i="193"/>
  <c r="N99" i="193"/>
  <c r="I72" i="193"/>
  <c r="X73" i="193"/>
  <c r="S73" i="193"/>
  <c r="N73" i="193"/>
  <c r="I73" i="193"/>
  <c r="X74" i="193"/>
  <c r="S74" i="193"/>
  <c r="Z74" i="193" s="1"/>
  <c r="N74" i="193"/>
  <c r="I74" i="193"/>
  <c r="X75" i="193"/>
  <c r="S75" i="193"/>
  <c r="N75" i="193"/>
  <c r="I75" i="193"/>
  <c r="X76" i="193"/>
  <c r="S76" i="193"/>
  <c r="Z76" i="193" s="1"/>
  <c r="N76" i="193"/>
  <c r="I76" i="193"/>
  <c r="X77" i="193"/>
  <c r="S77" i="193"/>
  <c r="N77" i="193"/>
  <c r="I77" i="193"/>
  <c r="X78" i="193"/>
  <c r="S78" i="193"/>
  <c r="N78" i="193"/>
  <c r="I78" i="193"/>
  <c r="X79" i="193"/>
  <c r="S79" i="193"/>
  <c r="N79" i="193"/>
  <c r="I79" i="193"/>
  <c r="X80" i="193"/>
  <c r="S80" i="193"/>
  <c r="N80" i="193"/>
  <c r="I80" i="193"/>
  <c r="X81" i="193"/>
  <c r="S81" i="193"/>
  <c r="N81" i="193"/>
  <c r="I81" i="193"/>
  <c r="X82" i="193"/>
  <c r="N82" i="193"/>
  <c r="I82" i="193"/>
  <c r="S84" i="193"/>
  <c r="X85" i="193"/>
  <c r="Z85" i="193" s="1"/>
  <c r="S85" i="193"/>
  <c r="N85" i="193"/>
  <c r="I85" i="193"/>
  <c r="X86" i="193"/>
  <c r="Z86" i="193" s="1"/>
  <c r="S86" i="193"/>
  <c r="N86" i="193"/>
  <c r="I86" i="193"/>
  <c r="X87" i="193"/>
  <c r="S87" i="193"/>
  <c r="N87" i="193"/>
  <c r="Z87" i="193"/>
  <c r="I87" i="193"/>
  <c r="X88" i="193"/>
  <c r="S88" i="193"/>
  <c r="Z88" i="193" s="1"/>
  <c r="N88" i="193"/>
  <c r="I88" i="193"/>
  <c r="X89" i="193"/>
  <c r="S89" i="193"/>
  <c r="N89" i="193"/>
  <c r="I89" i="193"/>
  <c r="X90" i="193"/>
  <c r="S90" i="193"/>
  <c r="N90" i="193"/>
  <c r="I90" i="193"/>
  <c r="X91" i="193"/>
  <c r="S91" i="193"/>
  <c r="N91" i="193"/>
  <c r="I91" i="193"/>
  <c r="X92" i="193"/>
  <c r="S92" i="193"/>
  <c r="N92" i="193"/>
  <c r="I92" i="193"/>
  <c r="X93" i="193"/>
  <c r="S93" i="193"/>
  <c r="N93" i="193"/>
  <c r="I93" i="193"/>
  <c r="X94" i="193"/>
  <c r="Z94" i="193" s="1"/>
  <c r="S94" i="193"/>
  <c r="N94" i="193"/>
  <c r="I94" i="193"/>
  <c r="X95" i="193"/>
  <c r="S95" i="193"/>
  <c r="N95" i="193"/>
  <c r="Z95" i="193" s="1"/>
  <c r="I95" i="193"/>
  <c r="X96" i="193"/>
  <c r="S96" i="193"/>
  <c r="X97" i="193"/>
  <c r="S97" i="193"/>
  <c r="X98" i="193"/>
  <c r="S98" i="193"/>
  <c r="I98" i="193"/>
  <c r="X100" i="193"/>
  <c r="S100" i="193"/>
  <c r="N100" i="193"/>
  <c r="I100" i="193"/>
  <c r="X101" i="193"/>
  <c r="S101" i="193"/>
  <c r="N101" i="193"/>
  <c r="I101" i="193"/>
  <c r="X102" i="193"/>
  <c r="S102" i="193"/>
  <c r="N102" i="193"/>
  <c r="I102" i="193"/>
  <c r="X103" i="193"/>
  <c r="S103" i="193"/>
  <c r="N103" i="193"/>
  <c r="I103" i="193"/>
  <c r="X104" i="193"/>
  <c r="S104" i="193"/>
  <c r="N104" i="193"/>
  <c r="I104" i="193"/>
  <c r="X105" i="193"/>
  <c r="Z105" i="193" s="1"/>
  <c r="S105" i="193"/>
  <c r="N105" i="193"/>
  <c r="I105" i="193"/>
  <c r="X106" i="193"/>
  <c r="S106" i="193"/>
  <c r="N106" i="193"/>
  <c r="I106" i="193"/>
  <c r="X107" i="193"/>
  <c r="S107" i="193"/>
  <c r="N107" i="193"/>
  <c r="I107" i="193"/>
  <c r="X108" i="193"/>
  <c r="Z108" i="193" s="1"/>
  <c r="S108" i="193"/>
  <c r="N108" i="193"/>
  <c r="I108" i="193"/>
  <c r="X109" i="193"/>
  <c r="S109" i="193"/>
  <c r="N109" i="193"/>
  <c r="I109" i="193"/>
  <c r="X110" i="193"/>
  <c r="Z110" i="193" s="1"/>
  <c r="S110" i="193"/>
  <c r="N110" i="193"/>
  <c r="I110" i="193"/>
  <c r="X111" i="193"/>
  <c r="S111" i="193"/>
  <c r="N111" i="193"/>
  <c r="I111" i="193"/>
  <c r="X112" i="193"/>
  <c r="Z112" i="193" s="1"/>
  <c r="S112" i="193"/>
  <c r="N112" i="193"/>
  <c r="I112" i="193"/>
  <c r="X113" i="193"/>
  <c r="S113" i="193"/>
  <c r="Z113" i="193"/>
  <c r="N113" i="193"/>
  <c r="I113" i="193"/>
  <c r="X114" i="193"/>
  <c r="Z114" i="193" s="1"/>
  <c r="S114" i="193"/>
  <c r="N114" i="193"/>
  <c r="I114" i="193"/>
  <c r="X115" i="193"/>
  <c r="S115" i="193"/>
  <c r="N115" i="193"/>
  <c r="I115" i="193"/>
  <c r="X116" i="193"/>
  <c r="S116" i="193"/>
  <c r="N116" i="193"/>
  <c r="I116" i="193"/>
  <c r="X117" i="193"/>
  <c r="Z117" i="193" s="1"/>
  <c r="S117" i="193"/>
  <c r="N117" i="193"/>
  <c r="I117" i="193"/>
  <c r="X118" i="193"/>
  <c r="S118" i="193"/>
  <c r="N118" i="193"/>
  <c r="I118" i="193"/>
  <c r="X119" i="193"/>
  <c r="S119" i="193"/>
  <c r="N119" i="193"/>
  <c r="I119" i="193"/>
  <c r="X120" i="193"/>
  <c r="Z120" i="193" s="1"/>
  <c r="S120" i="193"/>
  <c r="N120" i="193"/>
  <c r="I120" i="193"/>
  <c r="X121" i="193"/>
  <c r="S121" i="193"/>
  <c r="N121" i="193"/>
  <c r="I121" i="193"/>
  <c r="X122" i="193"/>
  <c r="S122" i="193"/>
  <c r="N122" i="193"/>
  <c r="I122" i="193"/>
  <c r="X123" i="193"/>
  <c r="S123" i="193"/>
  <c r="N123" i="193"/>
  <c r="I123" i="193"/>
  <c r="X124" i="193"/>
  <c r="S124" i="193"/>
  <c r="N124" i="193"/>
  <c r="I124" i="193"/>
  <c r="X126" i="193"/>
  <c r="S126" i="193"/>
  <c r="N126" i="193"/>
  <c r="I126" i="193"/>
  <c r="X46" i="62"/>
  <c r="S46" i="62"/>
  <c r="N46" i="62"/>
  <c r="I46" i="62"/>
  <c r="X47" i="62"/>
  <c r="S47" i="62"/>
  <c r="N47" i="62"/>
  <c r="I47" i="62"/>
  <c r="X48" i="62"/>
  <c r="S48" i="62"/>
  <c r="N48" i="62"/>
  <c r="I48" i="62"/>
  <c r="X49" i="62"/>
  <c r="Z49" i="62" s="1"/>
  <c r="S49" i="62"/>
  <c r="N49" i="62"/>
  <c r="I49" i="62"/>
  <c r="X50" i="62"/>
  <c r="S50" i="62"/>
  <c r="N50" i="62"/>
  <c r="I50" i="62"/>
  <c r="X51" i="62"/>
  <c r="S51" i="62"/>
  <c r="N51" i="62"/>
  <c r="I51" i="62"/>
  <c r="X52" i="62"/>
  <c r="S52" i="62"/>
  <c r="N52" i="62"/>
  <c r="I52" i="62"/>
  <c r="X53" i="62"/>
  <c r="S53" i="62"/>
  <c r="N53" i="62"/>
  <c r="I53" i="62"/>
  <c r="X54" i="62"/>
  <c r="S54" i="62"/>
  <c r="N54" i="62"/>
  <c r="I54" i="62"/>
  <c r="X55" i="62"/>
  <c r="Z55" i="62" s="1"/>
  <c r="S55" i="62"/>
  <c r="N55" i="62"/>
  <c r="I55" i="62"/>
  <c r="X56" i="62"/>
  <c r="S56" i="62"/>
  <c r="N56" i="62"/>
  <c r="I56" i="62"/>
  <c r="X57" i="62"/>
  <c r="S57" i="62"/>
  <c r="N57" i="62"/>
  <c r="I57" i="62"/>
  <c r="X58" i="62"/>
  <c r="S58" i="62"/>
  <c r="N58" i="62"/>
  <c r="I58" i="62"/>
  <c r="X59" i="62"/>
  <c r="Z59" i="62" s="1"/>
  <c r="S59" i="62"/>
  <c r="N59" i="62"/>
  <c r="I59" i="62"/>
  <c r="X60" i="62"/>
  <c r="S60" i="62"/>
  <c r="N60" i="62"/>
  <c r="I60" i="62"/>
  <c r="X61" i="62"/>
  <c r="S61" i="62"/>
  <c r="N61" i="62"/>
  <c r="I61" i="62"/>
  <c r="X62" i="62"/>
  <c r="S62" i="62"/>
  <c r="N62" i="62"/>
  <c r="I62" i="62"/>
  <c r="X63" i="62"/>
  <c r="S63" i="62"/>
  <c r="N63" i="62"/>
  <c r="I63" i="62"/>
  <c r="X64" i="62"/>
  <c r="S64" i="62"/>
  <c r="N64" i="62"/>
  <c r="I64" i="62"/>
  <c r="X65" i="62"/>
  <c r="S65" i="62"/>
  <c r="N65" i="62"/>
  <c r="I65" i="62"/>
  <c r="X66" i="62"/>
  <c r="S66" i="62"/>
  <c r="N66" i="62"/>
  <c r="I66" i="62"/>
  <c r="X67" i="62"/>
  <c r="Z67" i="62" s="1"/>
  <c r="S67" i="62"/>
  <c r="N67" i="62"/>
  <c r="I67" i="62"/>
  <c r="X68" i="62"/>
  <c r="S68" i="62"/>
  <c r="N68" i="62"/>
  <c r="I68" i="62"/>
  <c r="X69" i="62"/>
  <c r="S69" i="62"/>
  <c r="N69" i="62"/>
  <c r="I69" i="62"/>
  <c r="X70" i="62"/>
  <c r="S70" i="62"/>
  <c r="N70" i="62"/>
  <c r="I70" i="62"/>
  <c r="X71" i="62"/>
  <c r="S71" i="62"/>
  <c r="N71" i="62"/>
  <c r="I71" i="62"/>
  <c r="X72" i="62"/>
  <c r="S72" i="62"/>
  <c r="N72" i="62"/>
  <c r="I72" i="62"/>
  <c r="X73" i="62"/>
  <c r="S73" i="62"/>
  <c r="N73" i="62"/>
  <c r="I73" i="62"/>
  <c r="X74" i="62"/>
  <c r="S74" i="62"/>
  <c r="N74" i="62"/>
  <c r="I74" i="62"/>
  <c r="X75" i="62"/>
  <c r="S75" i="62"/>
  <c r="N75" i="62"/>
  <c r="I75" i="62"/>
  <c r="X76" i="62"/>
  <c r="S76" i="62"/>
  <c r="N76" i="62"/>
  <c r="I76" i="62"/>
  <c r="X77" i="62"/>
  <c r="S77" i="62"/>
  <c r="N77" i="62"/>
  <c r="I77" i="62"/>
  <c r="X78" i="62"/>
  <c r="S78" i="62"/>
  <c r="N78" i="62"/>
  <c r="I78" i="62"/>
  <c r="X79" i="62"/>
  <c r="Z79" i="62" s="1"/>
  <c r="S79" i="62"/>
  <c r="N79" i="62"/>
  <c r="I79" i="62"/>
  <c r="X80" i="62"/>
  <c r="S80" i="62"/>
  <c r="N80" i="62"/>
  <c r="I80" i="62"/>
  <c r="X81" i="62"/>
  <c r="S81" i="62"/>
  <c r="N81" i="62"/>
  <c r="I81" i="62"/>
  <c r="X82" i="62"/>
  <c r="S82" i="62"/>
  <c r="N82" i="62"/>
  <c r="I82" i="62"/>
  <c r="X83" i="62"/>
  <c r="S83" i="62"/>
  <c r="N83" i="62"/>
  <c r="I83" i="62"/>
  <c r="X84" i="62"/>
  <c r="S84" i="62"/>
  <c r="N84" i="62"/>
  <c r="I84" i="62"/>
  <c r="X85" i="62"/>
  <c r="S85" i="62"/>
  <c r="N85" i="62"/>
  <c r="I85" i="62"/>
  <c r="X86" i="62"/>
  <c r="S86" i="62"/>
  <c r="N86" i="62"/>
  <c r="I86" i="62"/>
  <c r="X87" i="62"/>
  <c r="Z87" i="62" s="1"/>
  <c r="S87" i="62"/>
  <c r="N87" i="62"/>
  <c r="I87" i="62"/>
  <c r="X88" i="62"/>
  <c r="S88" i="62"/>
  <c r="N88" i="62"/>
  <c r="I88" i="62"/>
  <c r="X89" i="62"/>
  <c r="S89" i="62"/>
  <c r="N89" i="62"/>
  <c r="I89" i="62"/>
  <c r="X90" i="62"/>
  <c r="S90" i="62"/>
  <c r="N90" i="62"/>
  <c r="I90" i="62"/>
  <c r="X91" i="62"/>
  <c r="Z91" i="62" s="1"/>
  <c r="S91" i="62"/>
  <c r="N91" i="62"/>
  <c r="I91" i="62"/>
  <c r="X92" i="62"/>
  <c r="S92" i="62"/>
  <c r="N92" i="62"/>
  <c r="I92" i="62"/>
  <c r="X93" i="62"/>
  <c r="S93" i="62"/>
  <c r="N93" i="62"/>
  <c r="I93" i="62"/>
  <c r="X94" i="62"/>
  <c r="S94" i="62"/>
  <c r="N94" i="62"/>
  <c r="I94" i="62"/>
  <c r="X95" i="62"/>
  <c r="S95" i="62"/>
  <c r="N95" i="62"/>
  <c r="I95" i="62"/>
  <c r="X96" i="62"/>
  <c r="S96" i="62"/>
  <c r="N96" i="62"/>
  <c r="I96" i="62"/>
  <c r="X97" i="62"/>
  <c r="S97" i="62"/>
  <c r="N97" i="62"/>
  <c r="I97" i="62"/>
  <c r="X98" i="62"/>
  <c r="S98" i="62"/>
  <c r="N98" i="62"/>
  <c r="I98" i="62"/>
  <c r="X99" i="62"/>
  <c r="Z99" i="62" s="1"/>
  <c r="S99" i="62"/>
  <c r="N99" i="62"/>
  <c r="I99" i="62"/>
  <c r="X100" i="62"/>
  <c r="S100" i="62"/>
  <c r="N100" i="62"/>
  <c r="I100" i="62"/>
  <c r="X101" i="62"/>
  <c r="S101" i="62"/>
  <c r="N101" i="62"/>
  <c r="I101" i="62"/>
  <c r="X102" i="62"/>
  <c r="S102" i="62"/>
  <c r="N102" i="62"/>
  <c r="I102" i="62"/>
  <c r="X103" i="62"/>
  <c r="Z103" i="62" s="1"/>
  <c r="S103" i="62"/>
  <c r="N103" i="62"/>
  <c r="I103" i="62"/>
  <c r="X104" i="62"/>
  <c r="S104" i="62"/>
  <c r="N104" i="62"/>
  <c r="I104" i="62"/>
  <c r="X105" i="62"/>
  <c r="S105" i="62"/>
  <c r="N105" i="62"/>
  <c r="I105" i="62"/>
  <c r="X106" i="62"/>
  <c r="S106" i="62"/>
  <c r="N106" i="62"/>
  <c r="I106" i="62"/>
  <c r="X107" i="62"/>
  <c r="S107" i="62"/>
  <c r="N107" i="62"/>
  <c r="I107" i="62"/>
  <c r="X108" i="62"/>
  <c r="S108" i="62"/>
  <c r="N108" i="62"/>
  <c r="I108" i="62"/>
  <c r="X109" i="62"/>
  <c r="S109" i="62"/>
  <c r="N109" i="62"/>
  <c r="I109" i="62"/>
  <c r="X110" i="62"/>
  <c r="S110" i="62"/>
  <c r="N110" i="62"/>
  <c r="I110" i="62"/>
  <c r="X111" i="62"/>
  <c r="S111" i="62"/>
  <c r="N111" i="62"/>
  <c r="I111" i="62"/>
  <c r="X112" i="62"/>
  <c r="S112" i="62"/>
  <c r="N112" i="62"/>
  <c r="I112" i="62"/>
  <c r="X113" i="62"/>
  <c r="S113" i="62"/>
  <c r="N113" i="62"/>
  <c r="I113" i="62"/>
  <c r="X114" i="62"/>
  <c r="S114" i="62"/>
  <c r="N114" i="62"/>
  <c r="I114" i="62"/>
  <c r="X115" i="62"/>
  <c r="S115" i="62"/>
  <c r="N115" i="62"/>
  <c r="I115" i="62"/>
  <c r="X116" i="62"/>
  <c r="S116" i="62"/>
  <c r="N116" i="62"/>
  <c r="I116" i="62"/>
  <c r="X117" i="62"/>
  <c r="S117" i="62"/>
  <c r="N117" i="62"/>
  <c r="I117" i="62"/>
  <c r="X118" i="62"/>
  <c r="S118" i="62"/>
  <c r="N118" i="62"/>
  <c r="I118" i="62"/>
  <c r="X119" i="62"/>
  <c r="S119" i="62"/>
  <c r="N119" i="62"/>
  <c r="I119" i="62"/>
  <c r="X120" i="62"/>
  <c r="S120" i="62"/>
  <c r="N120" i="62"/>
  <c r="I120" i="62"/>
  <c r="X121" i="62"/>
  <c r="S121" i="62"/>
  <c r="N121" i="62"/>
  <c r="I121" i="62"/>
  <c r="X122" i="62"/>
  <c r="S122" i="62"/>
  <c r="N122" i="62"/>
  <c r="I122" i="62"/>
  <c r="X123" i="62"/>
  <c r="S123" i="62"/>
  <c r="N123" i="62"/>
  <c r="I123" i="62"/>
  <c r="X125" i="62"/>
  <c r="S125" i="62"/>
  <c r="N125" i="62"/>
  <c r="I125" i="62"/>
  <c r="X126" i="62"/>
  <c r="S126" i="62"/>
  <c r="N126" i="62"/>
  <c r="I126" i="62"/>
  <c r="X46" i="203"/>
  <c r="S46" i="203"/>
  <c r="N46" i="203"/>
  <c r="I46" i="203"/>
  <c r="X47" i="203"/>
  <c r="S47" i="203"/>
  <c r="N47" i="203"/>
  <c r="I47" i="203"/>
  <c r="X48" i="203"/>
  <c r="S48" i="203"/>
  <c r="S49" i="203"/>
  <c r="S50" i="203"/>
  <c r="N48" i="203"/>
  <c r="I48" i="203"/>
  <c r="X49" i="203"/>
  <c r="N49" i="203"/>
  <c r="I49" i="203"/>
  <c r="X50" i="203"/>
  <c r="N50" i="203"/>
  <c r="Z50" i="203"/>
  <c r="I50" i="203"/>
  <c r="X51" i="203"/>
  <c r="S51" i="203"/>
  <c r="N51" i="203"/>
  <c r="I51" i="203"/>
  <c r="X52" i="203"/>
  <c r="S52" i="203"/>
  <c r="Z52" i="203"/>
  <c r="N52" i="203"/>
  <c r="I52" i="203"/>
  <c r="X53" i="203"/>
  <c r="Z53" i="203" s="1"/>
  <c r="S53" i="203"/>
  <c r="N53" i="203"/>
  <c r="I53" i="203"/>
  <c r="X54" i="203"/>
  <c r="Z54" i="203" s="1"/>
  <c r="S54" i="203"/>
  <c r="N54" i="203"/>
  <c r="I54" i="203"/>
  <c r="X55" i="203"/>
  <c r="S55" i="203"/>
  <c r="N55" i="203"/>
  <c r="I55" i="203"/>
  <c r="X56" i="203"/>
  <c r="Z56" i="203" s="1"/>
  <c r="S56" i="203"/>
  <c r="N56" i="203"/>
  <c r="I56" i="203"/>
  <c r="X57" i="203"/>
  <c r="S57" i="203"/>
  <c r="N57" i="203"/>
  <c r="I57" i="203"/>
  <c r="X58" i="203"/>
  <c r="Z58" i="203" s="1"/>
  <c r="S58" i="203"/>
  <c r="N58" i="203"/>
  <c r="I58" i="203"/>
  <c r="X59" i="203"/>
  <c r="S59" i="203"/>
  <c r="N59" i="203"/>
  <c r="I59" i="203"/>
  <c r="X60" i="203"/>
  <c r="Z60" i="203" s="1"/>
  <c r="S60" i="203"/>
  <c r="N60" i="203"/>
  <c r="I60" i="203"/>
  <c r="X61" i="203"/>
  <c r="S61" i="203"/>
  <c r="N61" i="203"/>
  <c r="I61" i="203"/>
  <c r="X62" i="203"/>
  <c r="S62" i="203"/>
  <c r="N62" i="203"/>
  <c r="I62" i="203"/>
  <c r="X63" i="203"/>
  <c r="S63" i="203"/>
  <c r="N63" i="203"/>
  <c r="I63" i="203"/>
  <c r="Z63" i="203" s="1"/>
  <c r="X64" i="203"/>
  <c r="Z64" i="203" s="1"/>
  <c r="S64" i="203"/>
  <c r="N64" i="203"/>
  <c r="I64" i="203"/>
  <c r="X65" i="203"/>
  <c r="S65" i="203"/>
  <c r="N65" i="203"/>
  <c r="I65" i="203"/>
  <c r="X66" i="203"/>
  <c r="Z66" i="203" s="1"/>
  <c r="S66" i="203"/>
  <c r="N66" i="203"/>
  <c r="I66" i="203"/>
  <c r="X67" i="203"/>
  <c r="S67" i="203"/>
  <c r="Z67" i="203" s="1"/>
  <c r="N67" i="203"/>
  <c r="I67" i="203"/>
  <c r="X68" i="203"/>
  <c r="S68" i="203"/>
  <c r="N68" i="203"/>
  <c r="I68" i="203"/>
  <c r="X69" i="203"/>
  <c r="S69" i="203"/>
  <c r="N69" i="203"/>
  <c r="I69" i="203"/>
  <c r="X70" i="203"/>
  <c r="S70" i="203"/>
  <c r="N70" i="203"/>
  <c r="I70" i="203"/>
  <c r="X71" i="203"/>
  <c r="S71" i="203"/>
  <c r="N71" i="203"/>
  <c r="I71" i="203"/>
  <c r="X72" i="203"/>
  <c r="S72" i="203"/>
  <c r="N72" i="203"/>
  <c r="I72" i="203"/>
  <c r="X73" i="203"/>
  <c r="S73" i="203"/>
  <c r="N73" i="203"/>
  <c r="I73" i="203"/>
  <c r="X74" i="203"/>
  <c r="S74" i="203"/>
  <c r="N74" i="203"/>
  <c r="I74" i="203"/>
  <c r="X75" i="203"/>
  <c r="S75" i="203"/>
  <c r="N75" i="203"/>
  <c r="I75" i="203"/>
  <c r="X76" i="203"/>
  <c r="S76" i="203"/>
  <c r="N76" i="203"/>
  <c r="I76" i="203"/>
  <c r="X77" i="203"/>
  <c r="S77" i="203"/>
  <c r="N77" i="203"/>
  <c r="I77" i="203"/>
  <c r="X78" i="203"/>
  <c r="S78" i="203"/>
  <c r="N78" i="203"/>
  <c r="I78" i="203"/>
  <c r="X79" i="203"/>
  <c r="S79" i="203"/>
  <c r="N79" i="203"/>
  <c r="I79" i="203"/>
  <c r="X80" i="203"/>
  <c r="S80" i="203"/>
  <c r="N80" i="203"/>
  <c r="I80" i="203"/>
  <c r="X81" i="203"/>
  <c r="S81" i="203"/>
  <c r="N81" i="203"/>
  <c r="I81" i="203"/>
  <c r="X82" i="203"/>
  <c r="S82" i="203"/>
  <c r="N82" i="203"/>
  <c r="I82" i="203"/>
  <c r="X83" i="203"/>
  <c r="S83" i="203"/>
  <c r="N83" i="203"/>
  <c r="I83" i="203"/>
  <c r="X84" i="203"/>
  <c r="S84" i="203"/>
  <c r="N84" i="203"/>
  <c r="I84" i="203"/>
  <c r="X85" i="203"/>
  <c r="S85" i="203"/>
  <c r="N85" i="203"/>
  <c r="I85" i="203"/>
  <c r="X86" i="203"/>
  <c r="S86" i="203"/>
  <c r="N86" i="203"/>
  <c r="I86" i="203"/>
  <c r="X87" i="203"/>
  <c r="S87" i="203"/>
  <c r="N87" i="203"/>
  <c r="I87" i="203"/>
  <c r="X88" i="203"/>
  <c r="S88" i="203"/>
  <c r="N88" i="203"/>
  <c r="I88" i="203"/>
  <c r="X89" i="203"/>
  <c r="S89" i="203"/>
  <c r="N89" i="203"/>
  <c r="I89" i="203"/>
  <c r="X90" i="203"/>
  <c r="S90" i="203"/>
  <c r="N90" i="203"/>
  <c r="I90" i="203"/>
  <c r="X91" i="203"/>
  <c r="S91" i="203"/>
  <c r="N91" i="203"/>
  <c r="I91" i="203"/>
  <c r="X92" i="203"/>
  <c r="S92" i="203"/>
  <c r="N92" i="203"/>
  <c r="I92" i="203"/>
  <c r="X93" i="203"/>
  <c r="S93" i="203"/>
  <c r="N93" i="203"/>
  <c r="I93" i="203"/>
  <c r="X94" i="203"/>
  <c r="Z94" i="203" s="1"/>
  <c r="S94" i="203"/>
  <c r="N94" i="203"/>
  <c r="I94" i="203"/>
  <c r="X95" i="203"/>
  <c r="S95" i="203"/>
  <c r="N95" i="203"/>
  <c r="I95" i="203"/>
  <c r="X96" i="203"/>
  <c r="S96" i="203"/>
  <c r="N96" i="203"/>
  <c r="I96" i="203"/>
  <c r="X97" i="203"/>
  <c r="S97" i="203"/>
  <c r="N97" i="203"/>
  <c r="I97" i="203"/>
  <c r="X98" i="203"/>
  <c r="S98" i="203"/>
  <c r="N98" i="203"/>
  <c r="I98" i="203"/>
  <c r="X99" i="203"/>
  <c r="S99" i="203"/>
  <c r="N99" i="203"/>
  <c r="I99" i="203"/>
  <c r="X100" i="203"/>
  <c r="S100" i="203"/>
  <c r="N100" i="203"/>
  <c r="I100" i="203"/>
  <c r="X101" i="203"/>
  <c r="S101" i="203"/>
  <c r="N101" i="203"/>
  <c r="I101" i="203"/>
  <c r="X102" i="203"/>
  <c r="S102" i="203"/>
  <c r="N102" i="203"/>
  <c r="I102" i="203"/>
  <c r="X103" i="203"/>
  <c r="S103" i="203"/>
  <c r="N103" i="203"/>
  <c r="I103" i="203"/>
  <c r="X104" i="203"/>
  <c r="S104" i="203"/>
  <c r="N104" i="203"/>
  <c r="I104" i="203"/>
  <c r="X105" i="203"/>
  <c r="S105" i="203"/>
  <c r="N105" i="203"/>
  <c r="I105" i="203"/>
  <c r="X106" i="203"/>
  <c r="S106" i="203"/>
  <c r="N106" i="203"/>
  <c r="I106" i="203"/>
  <c r="X107" i="203"/>
  <c r="S107" i="203"/>
  <c r="N107" i="203"/>
  <c r="I107" i="203"/>
  <c r="X108" i="203"/>
  <c r="S108" i="203"/>
  <c r="N108" i="203"/>
  <c r="I108" i="203"/>
  <c r="X109" i="203"/>
  <c r="S109" i="203"/>
  <c r="N109" i="203"/>
  <c r="I109" i="203"/>
  <c r="X110" i="203"/>
  <c r="S110" i="203"/>
  <c r="N110" i="203"/>
  <c r="I110" i="203"/>
  <c r="X111" i="203"/>
  <c r="S111" i="203"/>
  <c r="N111" i="203"/>
  <c r="I111" i="203"/>
  <c r="X112" i="203"/>
  <c r="S112" i="203"/>
  <c r="N112" i="203"/>
  <c r="I112" i="203"/>
  <c r="X113" i="203"/>
  <c r="S113" i="203"/>
  <c r="N113" i="203"/>
  <c r="I113" i="203"/>
  <c r="X114" i="203"/>
  <c r="S114" i="203"/>
  <c r="Z114" i="203" s="1"/>
  <c r="N114" i="203"/>
  <c r="I114" i="203"/>
  <c r="X115" i="203"/>
  <c r="S115" i="203"/>
  <c r="N115" i="203"/>
  <c r="I115" i="203"/>
  <c r="X116" i="203"/>
  <c r="S116" i="203"/>
  <c r="N116" i="203"/>
  <c r="I116" i="203"/>
  <c r="Z116" i="203" s="1"/>
  <c r="X117" i="203"/>
  <c r="Z117" i="203" s="1"/>
  <c r="S117" i="203"/>
  <c r="N117" i="203"/>
  <c r="I117" i="203"/>
  <c r="X118" i="203"/>
  <c r="S118" i="203"/>
  <c r="N118" i="203"/>
  <c r="I118" i="203"/>
  <c r="X119" i="203"/>
  <c r="S119" i="203"/>
  <c r="N119" i="203"/>
  <c r="I119" i="203"/>
  <c r="X120" i="203"/>
  <c r="S120" i="203"/>
  <c r="N120" i="203"/>
  <c r="I120" i="203"/>
  <c r="X121" i="203"/>
  <c r="S121" i="203"/>
  <c r="N121" i="203"/>
  <c r="I121" i="203"/>
  <c r="X122" i="203"/>
  <c r="S122" i="203"/>
  <c r="N122" i="203"/>
  <c r="I122" i="203"/>
  <c r="X123" i="203"/>
  <c r="S123" i="203"/>
  <c r="N123" i="203"/>
  <c r="I123" i="203"/>
  <c r="X124" i="203"/>
  <c r="S124" i="203"/>
  <c r="N124" i="203"/>
  <c r="I124" i="203"/>
  <c r="X126" i="203"/>
  <c r="S126" i="203"/>
  <c r="N126" i="203"/>
  <c r="I126" i="203"/>
  <c r="I46" i="64"/>
  <c r="X46" i="64"/>
  <c r="N46" i="64"/>
  <c r="S46" i="64"/>
  <c r="I47" i="64"/>
  <c r="N47" i="64"/>
  <c r="S47" i="64"/>
  <c r="X47" i="64"/>
  <c r="I48" i="64"/>
  <c r="N48" i="64"/>
  <c r="S48" i="64"/>
  <c r="X48" i="64"/>
  <c r="I49" i="64"/>
  <c r="N49" i="64"/>
  <c r="S49" i="64"/>
  <c r="X49" i="64"/>
  <c r="I50" i="64"/>
  <c r="N50" i="64"/>
  <c r="S50" i="64"/>
  <c r="X50" i="64"/>
  <c r="I51" i="64"/>
  <c r="N51" i="64"/>
  <c r="S51" i="64"/>
  <c r="X51" i="64"/>
  <c r="I52" i="64"/>
  <c r="N52" i="64"/>
  <c r="S52" i="64"/>
  <c r="X52" i="64"/>
  <c r="I53" i="64"/>
  <c r="N53" i="64"/>
  <c r="S53" i="64"/>
  <c r="X53" i="64"/>
  <c r="I54" i="64"/>
  <c r="I43" i="64"/>
  <c r="N54" i="64"/>
  <c r="S54" i="64"/>
  <c r="X54" i="64"/>
  <c r="I55" i="64"/>
  <c r="N55" i="64"/>
  <c r="S55" i="64"/>
  <c r="X55" i="64"/>
  <c r="I56" i="64"/>
  <c r="N56" i="64"/>
  <c r="S56" i="64"/>
  <c r="X56" i="64"/>
  <c r="I57" i="64"/>
  <c r="N57" i="64"/>
  <c r="S57" i="64"/>
  <c r="X57" i="64"/>
  <c r="I58" i="64"/>
  <c r="N58" i="64"/>
  <c r="S58" i="64"/>
  <c r="X58" i="64"/>
  <c r="I59" i="64"/>
  <c r="N59" i="64"/>
  <c r="S59" i="64"/>
  <c r="X59" i="64"/>
  <c r="I60" i="64"/>
  <c r="N60" i="64"/>
  <c r="S60" i="64"/>
  <c r="X60" i="64"/>
  <c r="I61" i="64"/>
  <c r="N61" i="64"/>
  <c r="S61" i="64"/>
  <c r="X61" i="64"/>
  <c r="I62" i="64"/>
  <c r="N62" i="64"/>
  <c r="S62" i="64"/>
  <c r="X62" i="64"/>
  <c r="I63" i="64"/>
  <c r="N63" i="64"/>
  <c r="S63" i="64"/>
  <c r="X63" i="64"/>
  <c r="I64" i="64"/>
  <c r="N64" i="64"/>
  <c r="S64" i="64"/>
  <c r="X64" i="64"/>
  <c r="I65" i="64"/>
  <c r="N65" i="64"/>
  <c r="S65" i="64"/>
  <c r="X65" i="64"/>
  <c r="I66" i="64"/>
  <c r="N66" i="64"/>
  <c r="S66" i="64"/>
  <c r="X66" i="64"/>
  <c r="I67" i="64"/>
  <c r="N67" i="64"/>
  <c r="S67" i="64"/>
  <c r="X67" i="64"/>
  <c r="I68" i="64"/>
  <c r="N68" i="64"/>
  <c r="S68" i="64"/>
  <c r="X68" i="64"/>
  <c r="I69" i="64"/>
  <c r="N69" i="64"/>
  <c r="S69" i="64"/>
  <c r="X69" i="64"/>
  <c r="I70" i="64"/>
  <c r="N70" i="64"/>
  <c r="S70" i="64"/>
  <c r="X70" i="64"/>
  <c r="I71" i="64"/>
  <c r="N71" i="64"/>
  <c r="S71" i="64"/>
  <c r="X71" i="64"/>
  <c r="I72" i="64"/>
  <c r="N72" i="64"/>
  <c r="S72" i="64"/>
  <c r="X72" i="64"/>
  <c r="I73" i="64"/>
  <c r="N73" i="64"/>
  <c r="S73" i="64"/>
  <c r="X73" i="64"/>
  <c r="I74" i="64"/>
  <c r="Z74" i="64"/>
  <c r="N74" i="64"/>
  <c r="S74" i="64"/>
  <c r="X74" i="64"/>
  <c r="I75" i="64"/>
  <c r="N75" i="64"/>
  <c r="S75" i="64"/>
  <c r="X75" i="64"/>
  <c r="I76" i="64"/>
  <c r="N76" i="64"/>
  <c r="S76" i="64"/>
  <c r="X76" i="64"/>
  <c r="I77" i="64"/>
  <c r="N77" i="64"/>
  <c r="S77" i="64"/>
  <c r="X77" i="64"/>
  <c r="I78" i="64"/>
  <c r="N78" i="64"/>
  <c r="S78" i="64"/>
  <c r="X78" i="64"/>
  <c r="I79" i="64"/>
  <c r="N79" i="64"/>
  <c r="S79" i="64"/>
  <c r="X79" i="64"/>
  <c r="I80" i="64"/>
  <c r="N80" i="64"/>
  <c r="S80" i="64"/>
  <c r="X80" i="64"/>
  <c r="I81" i="64"/>
  <c r="N81" i="64"/>
  <c r="S81" i="64"/>
  <c r="X81" i="64"/>
  <c r="I82" i="64"/>
  <c r="N82" i="64"/>
  <c r="S82" i="64"/>
  <c r="X82" i="64"/>
  <c r="I83" i="64"/>
  <c r="N83" i="64"/>
  <c r="S83" i="64"/>
  <c r="X83" i="64"/>
  <c r="I84" i="64"/>
  <c r="N84" i="64"/>
  <c r="S84" i="64"/>
  <c r="X84" i="64"/>
  <c r="I85" i="64"/>
  <c r="N85" i="64"/>
  <c r="S85" i="64"/>
  <c r="X85" i="64"/>
  <c r="I86" i="64"/>
  <c r="N86" i="64"/>
  <c r="S86" i="64"/>
  <c r="X86" i="64"/>
  <c r="I87" i="64"/>
  <c r="N87" i="64"/>
  <c r="S87" i="64"/>
  <c r="X87" i="64"/>
  <c r="I88" i="64"/>
  <c r="N88" i="64"/>
  <c r="S88" i="64"/>
  <c r="X88" i="64"/>
  <c r="I89" i="64"/>
  <c r="N89" i="64"/>
  <c r="S89" i="64"/>
  <c r="X89" i="64"/>
  <c r="I90" i="64"/>
  <c r="N90" i="64"/>
  <c r="S90" i="64"/>
  <c r="X90" i="64"/>
  <c r="I91" i="64"/>
  <c r="N91" i="64"/>
  <c r="S91" i="64"/>
  <c r="X91" i="64"/>
  <c r="I92" i="64"/>
  <c r="Z92" i="64" s="1"/>
  <c r="N92" i="64"/>
  <c r="S92" i="64"/>
  <c r="X92" i="64"/>
  <c r="I93" i="64"/>
  <c r="N93" i="64"/>
  <c r="S93" i="64"/>
  <c r="X93" i="64"/>
  <c r="I94" i="64"/>
  <c r="N94" i="64"/>
  <c r="S94" i="64"/>
  <c r="X94" i="64"/>
  <c r="I95" i="64"/>
  <c r="Z95" i="64" s="1"/>
  <c r="N95" i="64"/>
  <c r="S95" i="64"/>
  <c r="X95" i="64"/>
  <c r="I96" i="64"/>
  <c r="N96" i="64"/>
  <c r="S96" i="64"/>
  <c r="X96" i="64"/>
  <c r="I97" i="64"/>
  <c r="N97" i="64"/>
  <c r="S97" i="64"/>
  <c r="X97" i="64"/>
  <c r="I98" i="64"/>
  <c r="N98" i="64"/>
  <c r="S98" i="64"/>
  <c r="X98" i="64"/>
  <c r="I99" i="64"/>
  <c r="N99" i="64"/>
  <c r="Z99" i="64" s="1"/>
  <c r="S99" i="64"/>
  <c r="X99" i="64"/>
  <c r="I100" i="64"/>
  <c r="N100" i="64"/>
  <c r="S100" i="64"/>
  <c r="X100" i="64"/>
  <c r="I101" i="64"/>
  <c r="N101" i="64"/>
  <c r="S101" i="64"/>
  <c r="X101" i="64"/>
  <c r="I102" i="64"/>
  <c r="N102" i="64"/>
  <c r="S102" i="64"/>
  <c r="X102" i="64"/>
  <c r="I103" i="64"/>
  <c r="N103" i="64"/>
  <c r="S103" i="64"/>
  <c r="X103" i="64"/>
  <c r="I104" i="64"/>
  <c r="N104" i="64"/>
  <c r="S104" i="64"/>
  <c r="X104" i="64"/>
  <c r="I105" i="64"/>
  <c r="N105" i="64"/>
  <c r="S105" i="64"/>
  <c r="X105" i="64"/>
  <c r="I106" i="64"/>
  <c r="N106" i="64"/>
  <c r="S106" i="64"/>
  <c r="X106" i="64"/>
  <c r="I107" i="64"/>
  <c r="N107" i="64"/>
  <c r="S107" i="64"/>
  <c r="X107" i="64"/>
  <c r="I108" i="64"/>
  <c r="N108" i="64"/>
  <c r="S108" i="64"/>
  <c r="X108" i="64"/>
  <c r="I109" i="64"/>
  <c r="N109" i="64"/>
  <c r="S109" i="64"/>
  <c r="X109" i="64"/>
  <c r="I110" i="64"/>
  <c r="N110" i="64"/>
  <c r="S110" i="64"/>
  <c r="X110" i="64"/>
  <c r="I111" i="64"/>
  <c r="N111" i="64"/>
  <c r="S111" i="64"/>
  <c r="X111" i="64"/>
  <c r="I112" i="64"/>
  <c r="N112" i="64"/>
  <c r="S112" i="64"/>
  <c r="X112" i="64"/>
  <c r="I113" i="64"/>
  <c r="N113" i="64"/>
  <c r="S113" i="64"/>
  <c r="X113" i="64"/>
  <c r="I114" i="64"/>
  <c r="N114" i="64"/>
  <c r="S114" i="64"/>
  <c r="X114" i="64"/>
  <c r="I115" i="64"/>
  <c r="N115" i="64"/>
  <c r="S115" i="64"/>
  <c r="X115" i="64"/>
  <c r="I116" i="64"/>
  <c r="N116" i="64"/>
  <c r="S116" i="64"/>
  <c r="X116" i="64"/>
  <c r="I117" i="64"/>
  <c r="Z117" i="64"/>
  <c r="N117" i="64"/>
  <c r="S117" i="64"/>
  <c r="X117" i="64"/>
  <c r="I118" i="64"/>
  <c r="N118" i="64"/>
  <c r="S118" i="64"/>
  <c r="X118" i="64"/>
  <c r="I119" i="64"/>
  <c r="N119" i="64"/>
  <c r="S119" i="64"/>
  <c r="X119" i="64"/>
  <c r="I120" i="64"/>
  <c r="N120" i="64"/>
  <c r="S120" i="64"/>
  <c r="X120" i="64"/>
  <c r="I121" i="64"/>
  <c r="N121" i="64"/>
  <c r="S121" i="64"/>
  <c r="X121" i="64"/>
  <c r="I122" i="64"/>
  <c r="N122" i="64"/>
  <c r="S122" i="64"/>
  <c r="X122" i="64"/>
  <c r="I123" i="64"/>
  <c r="Z123" i="64" s="1"/>
  <c r="N123" i="64"/>
  <c r="S123" i="64"/>
  <c r="X123" i="64"/>
  <c r="I124" i="64"/>
  <c r="N124" i="64"/>
  <c r="S124" i="64"/>
  <c r="X124" i="64"/>
  <c r="I126" i="64"/>
  <c r="N126" i="64"/>
  <c r="S126" i="64"/>
  <c r="X126" i="64"/>
  <c r="X46" i="65"/>
  <c r="S46" i="65"/>
  <c r="N46" i="65"/>
  <c r="I46" i="65"/>
  <c r="X47" i="65"/>
  <c r="Z47" i="65" s="1"/>
  <c r="S47" i="65"/>
  <c r="N47" i="65"/>
  <c r="I47" i="65"/>
  <c r="X48" i="65"/>
  <c r="S48" i="65"/>
  <c r="N48" i="65"/>
  <c r="I48" i="65"/>
  <c r="X49" i="65"/>
  <c r="S49" i="65"/>
  <c r="N49" i="65"/>
  <c r="I49" i="65"/>
  <c r="I96" i="65"/>
  <c r="I97" i="65"/>
  <c r="I98" i="65"/>
  <c r="I99" i="65"/>
  <c r="I43" i="65"/>
  <c r="X50" i="65"/>
  <c r="S50" i="65"/>
  <c r="N50" i="65"/>
  <c r="I50" i="65"/>
  <c r="X51" i="65"/>
  <c r="S51" i="65"/>
  <c r="S83" i="65"/>
  <c r="N51" i="65"/>
  <c r="I51" i="65"/>
  <c r="X52" i="65"/>
  <c r="S52" i="65"/>
  <c r="N52" i="65"/>
  <c r="I52" i="65"/>
  <c r="X53" i="65"/>
  <c r="S53" i="65"/>
  <c r="N53" i="65"/>
  <c r="I53" i="65"/>
  <c r="X54" i="65"/>
  <c r="S54" i="65"/>
  <c r="N54" i="65"/>
  <c r="I54" i="65"/>
  <c r="X55" i="65"/>
  <c r="S55" i="65"/>
  <c r="N55" i="65"/>
  <c r="I55" i="65"/>
  <c r="X56" i="65"/>
  <c r="S56" i="65"/>
  <c r="N56" i="65"/>
  <c r="I56" i="65"/>
  <c r="X57" i="65"/>
  <c r="S57" i="65"/>
  <c r="N57" i="65"/>
  <c r="I57" i="65"/>
  <c r="X58" i="65"/>
  <c r="S58" i="65"/>
  <c r="N58" i="65"/>
  <c r="I58" i="65"/>
  <c r="X59" i="65"/>
  <c r="S59" i="65"/>
  <c r="N59" i="65"/>
  <c r="I59" i="65"/>
  <c r="X60" i="65"/>
  <c r="S60" i="65"/>
  <c r="N60" i="65"/>
  <c r="I60" i="65"/>
  <c r="X61" i="65"/>
  <c r="S61" i="65"/>
  <c r="N61" i="65"/>
  <c r="I61" i="65"/>
  <c r="X62" i="65"/>
  <c r="S62" i="65"/>
  <c r="N62" i="65"/>
  <c r="I62" i="65"/>
  <c r="X63" i="65"/>
  <c r="S63" i="65"/>
  <c r="N63" i="65"/>
  <c r="I63" i="65"/>
  <c r="X64" i="65"/>
  <c r="S64" i="65"/>
  <c r="N64" i="65"/>
  <c r="I64" i="65"/>
  <c r="X65" i="65"/>
  <c r="S65" i="65"/>
  <c r="N65" i="65"/>
  <c r="I65" i="65"/>
  <c r="X66" i="65"/>
  <c r="S66" i="65"/>
  <c r="N66" i="65"/>
  <c r="I66" i="65"/>
  <c r="X67" i="65"/>
  <c r="S67" i="65"/>
  <c r="N67" i="65"/>
  <c r="I67" i="65"/>
  <c r="X68" i="65"/>
  <c r="S68" i="65"/>
  <c r="N68" i="65"/>
  <c r="I68" i="65"/>
  <c r="X69" i="65"/>
  <c r="S69" i="65"/>
  <c r="N69" i="65"/>
  <c r="I69" i="65"/>
  <c r="X70" i="65"/>
  <c r="S70" i="65"/>
  <c r="N70" i="65"/>
  <c r="I70" i="65"/>
  <c r="X71" i="65"/>
  <c r="S71" i="65"/>
  <c r="N71" i="65"/>
  <c r="I71" i="65"/>
  <c r="X72" i="65"/>
  <c r="S72" i="65"/>
  <c r="N72" i="65"/>
  <c r="I72" i="65"/>
  <c r="X73" i="65"/>
  <c r="S73" i="65"/>
  <c r="N73" i="65"/>
  <c r="I73" i="65"/>
  <c r="X74" i="65"/>
  <c r="S74" i="65"/>
  <c r="N74" i="65"/>
  <c r="I74" i="65"/>
  <c r="X75" i="65"/>
  <c r="S75" i="65"/>
  <c r="N75" i="65"/>
  <c r="I75" i="65"/>
  <c r="X76" i="65"/>
  <c r="S76" i="65"/>
  <c r="N76" i="65"/>
  <c r="I76" i="65"/>
  <c r="X77" i="65"/>
  <c r="S77" i="65"/>
  <c r="N77" i="65"/>
  <c r="I77" i="65"/>
  <c r="X78" i="65"/>
  <c r="S78" i="65"/>
  <c r="N78" i="65"/>
  <c r="I78" i="65"/>
  <c r="X79" i="65"/>
  <c r="S79" i="65"/>
  <c r="N79" i="65"/>
  <c r="I79" i="65"/>
  <c r="X80" i="65"/>
  <c r="S80" i="65"/>
  <c r="N80" i="65"/>
  <c r="I80" i="65"/>
  <c r="X81" i="65"/>
  <c r="S81" i="65"/>
  <c r="N81" i="65"/>
  <c r="I81" i="65"/>
  <c r="X82" i="65"/>
  <c r="S82" i="65"/>
  <c r="N82" i="65"/>
  <c r="I82" i="65"/>
  <c r="X83" i="65"/>
  <c r="N83" i="65"/>
  <c r="I83" i="65"/>
  <c r="X84" i="65"/>
  <c r="S84" i="65"/>
  <c r="N84" i="65"/>
  <c r="I84" i="65"/>
  <c r="X85" i="65"/>
  <c r="S85" i="65"/>
  <c r="N85" i="65"/>
  <c r="I85" i="65"/>
  <c r="X86" i="65"/>
  <c r="S86" i="65"/>
  <c r="N86" i="65"/>
  <c r="I86" i="65"/>
  <c r="X87" i="65"/>
  <c r="S87" i="65"/>
  <c r="N87" i="65"/>
  <c r="I87" i="65"/>
  <c r="X88" i="65"/>
  <c r="S88" i="65"/>
  <c r="N88" i="65"/>
  <c r="I88" i="65"/>
  <c r="X89" i="65"/>
  <c r="S89" i="65"/>
  <c r="N89" i="65"/>
  <c r="I89" i="65"/>
  <c r="X90" i="65"/>
  <c r="S90" i="65"/>
  <c r="N90" i="65"/>
  <c r="I90" i="65"/>
  <c r="X91" i="65"/>
  <c r="S91" i="65"/>
  <c r="N91" i="65"/>
  <c r="I91" i="65"/>
  <c r="X92" i="65"/>
  <c r="S92" i="65"/>
  <c r="N92" i="65"/>
  <c r="I92" i="65"/>
  <c r="X93" i="65"/>
  <c r="S93" i="65"/>
  <c r="N93" i="65"/>
  <c r="I93" i="65"/>
  <c r="X94" i="65"/>
  <c r="S94" i="65"/>
  <c r="N94" i="65"/>
  <c r="I94" i="65"/>
  <c r="X95" i="65"/>
  <c r="S95" i="65"/>
  <c r="N95" i="65"/>
  <c r="I95" i="65"/>
  <c r="X96" i="65"/>
  <c r="N96" i="65"/>
  <c r="S96" i="65"/>
  <c r="X97" i="65"/>
  <c r="S97" i="65"/>
  <c r="N97" i="65"/>
  <c r="X98" i="65"/>
  <c r="S98" i="65"/>
  <c r="N98" i="65"/>
  <c r="X99" i="65"/>
  <c r="S99" i="65"/>
  <c r="N99" i="65"/>
  <c r="X100" i="65"/>
  <c r="S100" i="65"/>
  <c r="N100" i="65"/>
  <c r="I100" i="65"/>
  <c r="X101" i="65"/>
  <c r="S101" i="65"/>
  <c r="N101" i="65"/>
  <c r="I101" i="65"/>
  <c r="X102" i="65"/>
  <c r="S102" i="65"/>
  <c r="N102" i="65"/>
  <c r="I102" i="65"/>
  <c r="X103" i="65"/>
  <c r="S103" i="65"/>
  <c r="N103" i="65"/>
  <c r="I103" i="65"/>
  <c r="X104" i="65"/>
  <c r="S104" i="65"/>
  <c r="N104" i="65"/>
  <c r="I104" i="65"/>
  <c r="X105" i="65"/>
  <c r="S105" i="65"/>
  <c r="N105" i="65"/>
  <c r="I105" i="65"/>
  <c r="X106" i="65"/>
  <c r="S106" i="65"/>
  <c r="N106" i="65"/>
  <c r="I106" i="65"/>
  <c r="X107" i="65"/>
  <c r="S107" i="65"/>
  <c r="N107" i="65"/>
  <c r="I107" i="65"/>
  <c r="X108" i="65"/>
  <c r="S108" i="65"/>
  <c r="N108" i="65"/>
  <c r="I108" i="65"/>
  <c r="X109" i="65"/>
  <c r="S109" i="65"/>
  <c r="N109" i="65"/>
  <c r="I109" i="65"/>
  <c r="X110" i="65"/>
  <c r="S110" i="65"/>
  <c r="N110" i="65"/>
  <c r="I110" i="65"/>
  <c r="X111" i="65"/>
  <c r="S111" i="65"/>
  <c r="N111" i="65"/>
  <c r="I111" i="65"/>
  <c r="X112" i="65"/>
  <c r="S112" i="65"/>
  <c r="N112" i="65"/>
  <c r="I112" i="65"/>
  <c r="X113" i="65"/>
  <c r="S113" i="65"/>
  <c r="N113" i="65"/>
  <c r="Z113" i="65"/>
  <c r="I113" i="65"/>
  <c r="X114" i="65"/>
  <c r="S114" i="65"/>
  <c r="N114" i="65"/>
  <c r="I114" i="65"/>
  <c r="X115" i="65"/>
  <c r="S115" i="65"/>
  <c r="N115" i="65"/>
  <c r="I115" i="65"/>
  <c r="X116" i="65"/>
  <c r="S116" i="65"/>
  <c r="N116" i="65"/>
  <c r="I116" i="65"/>
  <c r="X117" i="65"/>
  <c r="S117" i="65"/>
  <c r="N117" i="65"/>
  <c r="I117" i="65"/>
  <c r="X118" i="65"/>
  <c r="S118" i="65"/>
  <c r="Z118" i="65" s="1"/>
  <c r="N118" i="65"/>
  <c r="I118" i="65"/>
  <c r="X119" i="65"/>
  <c r="S119" i="65"/>
  <c r="N119" i="65"/>
  <c r="I119" i="65"/>
  <c r="X120" i="65"/>
  <c r="Z120" i="65"/>
  <c r="S120" i="65"/>
  <c r="N120" i="65"/>
  <c r="I120" i="65"/>
  <c r="X121" i="65"/>
  <c r="S121" i="65"/>
  <c r="N121" i="65"/>
  <c r="I121" i="65"/>
  <c r="X122" i="65"/>
  <c r="S122" i="65"/>
  <c r="N122" i="65"/>
  <c r="I122" i="65"/>
  <c r="X123" i="65"/>
  <c r="S123" i="65"/>
  <c r="N123" i="65"/>
  <c r="I123" i="65"/>
  <c r="X124" i="65"/>
  <c r="S124" i="65"/>
  <c r="N124" i="65"/>
  <c r="I124" i="65"/>
  <c r="X126" i="65"/>
  <c r="S126" i="65"/>
  <c r="N126" i="65"/>
  <c r="I126" i="65"/>
  <c r="X46" i="194"/>
  <c r="Z46" i="194" s="1"/>
  <c r="S46" i="194"/>
  <c r="N46" i="194"/>
  <c r="I46" i="194"/>
  <c r="X47" i="194"/>
  <c r="S47" i="194"/>
  <c r="N47" i="194"/>
  <c r="I47" i="194"/>
  <c r="X48" i="194"/>
  <c r="I48" i="194"/>
  <c r="N48" i="194"/>
  <c r="S48" i="194"/>
  <c r="X49" i="194"/>
  <c r="S49" i="194"/>
  <c r="I49" i="194"/>
  <c r="N49" i="194"/>
  <c r="X50" i="194"/>
  <c r="Z50" i="194" s="1"/>
  <c r="I50" i="194"/>
  <c r="N50" i="194"/>
  <c r="S50" i="194"/>
  <c r="X51" i="194"/>
  <c r="Z51" i="194" s="1"/>
  <c r="I51" i="194"/>
  <c r="N51" i="194"/>
  <c r="S51" i="194"/>
  <c r="X52" i="194"/>
  <c r="S52" i="194"/>
  <c r="N52" i="194"/>
  <c r="I52" i="194"/>
  <c r="X53" i="194"/>
  <c r="S53" i="194"/>
  <c r="I53" i="194"/>
  <c r="N53" i="194"/>
  <c r="X54" i="194"/>
  <c r="S54" i="194"/>
  <c r="N54" i="194"/>
  <c r="I54" i="194"/>
  <c r="X55" i="194"/>
  <c r="S55" i="194"/>
  <c r="N55" i="194"/>
  <c r="I55" i="194"/>
  <c r="X56" i="194"/>
  <c r="I56" i="194"/>
  <c r="N56" i="194"/>
  <c r="S56" i="194"/>
  <c r="Z56" i="194" s="1"/>
  <c r="X57" i="194"/>
  <c r="I57" i="194"/>
  <c r="N57" i="194"/>
  <c r="Z57" i="194" s="1"/>
  <c r="S57" i="194"/>
  <c r="X58" i="194"/>
  <c r="I58" i="194"/>
  <c r="N58" i="194"/>
  <c r="S58" i="194"/>
  <c r="X59" i="194"/>
  <c r="I59" i="194"/>
  <c r="N59" i="194"/>
  <c r="S59" i="194"/>
  <c r="Z59" i="194" s="1"/>
  <c r="X60" i="194"/>
  <c r="S60" i="194"/>
  <c r="I60" i="194"/>
  <c r="N60" i="194"/>
  <c r="X61" i="194"/>
  <c r="S61" i="194"/>
  <c r="I61" i="194"/>
  <c r="N61" i="194"/>
  <c r="X62" i="194"/>
  <c r="S62" i="194"/>
  <c r="N62" i="194"/>
  <c r="I62" i="194"/>
  <c r="X63" i="194"/>
  <c r="S63" i="194"/>
  <c r="N63" i="194"/>
  <c r="I63" i="194"/>
  <c r="X64" i="194"/>
  <c r="S64" i="194"/>
  <c r="N64" i="194"/>
  <c r="I64" i="194"/>
  <c r="X65" i="194"/>
  <c r="I65" i="194"/>
  <c r="N65" i="194"/>
  <c r="S65" i="194"/>
  <c r="X66" i="194"/>
  <c r="I66" i="194"/>
  <c r="N66" i="194"/>
  <c r="S66" i="194"/>
  <c r="X67" i="194"/>
  <c r="Z67" i="194" s="1"/>
  <c r="I67" i="194"/>
  <c r="N67" i="194"/>
  <c r="S67" i="194"/>
  <c r="X68" i="194"/>
  <c r="I68" i="194"/>
  <c r="N68" i="194"/>
  <c r="S68" i="194"/>
  <c r="X69" i="194"/>
  <c r="S69" i="194"/>
  <c r="I69" i="194"/>
  <c r="N69" i="194"/>
  <c r="X70" i="194"/>
  <c r="S70" i="194"/>
  <c r="N70" i="194"/>
  <c r="I70" i="194"/>
  <c r="X71" i="194"/>
  <c r="S71" i="194"/>
  <c r="N71" i="194"/>
  <c r="I71" i="194"/>
  <c r="X72" i="194"/>
  <c r="S72" i="194"/>
  <c r="N72" i="194"/>
  <c r="I72" i="194"/>
  <c r="Z72" i="194"/>
  <c r="X73" i="194"/>
  <c r="Z73" i="194" s="1"/>
  <c r="I73" i="194"/>
  <c r="N73" i="194"/>
  <c r="S73" i="194"/>
  <c r="X74" i="194"/>
  <c r="I74" i="194"/>
  <c r="N74" i="194"/>
  <c r="S74" i="194"/>
  <c r="X75" i="194"/>
  <c r="Z75" i="194" s="1"/>
  <c r="I75" i="194"/>
  <c r="N75" i="194"/>
  <c r="S75" i="194"/>
  <c r="X76" i="194"/>
  <c r="I76" i="194"/>
  <c r="N76" i="194"/>
  <c r="S76" i="194"/>
  <c r="X77" i="194"/>
  <c r="S77" i="194"/>
  <c r="I77" i="194"/>
  <c r="N77" i="194"/>
  <c r="X78" i="194"/>
  <c r="S78" i="194"/>
  <c r="N78" i="194"/>
  <c r="I78" i="194"/>
  <c r="X79" i="194"/>
  <c r="S79" i="194"/>
  <c r="N79" i="194"/>
  <c r="I79" i="194"/>
  <c r="X80" i="194"/>
  <c r="S80" i="194"/>
  <c r="N80" i="194"/>
  <c r="I80" i="194"/>
  <c r="X81" i="194"/>
  <c r="I81" i="194"/>
  <c r="N81" i="194"/>
  <c r="S81" i="194"/>
  <c r="X82" i="194"/>
  <c r="I82" i="194"/>
  <c r="N82" i="194"/>
  <c r="S82" i="194"/>
  <c r="X83" i="194"/>
  <c r="Z83" i="194" s="1"/>
  <c r="I83" i="194"/>
  <c r="N83" i="194"/>
  <c r="S83" i="194"/>
  <c r="X84" i="194"/>
  <c r="S84" i="194"/>
  <c r="I84" i="194"/>
  <c r="N84" i="194"/>
  <c r="X85" i="194"/>
  <c r="Z85" i="194" s="1"/>
  <c r="S85" i="194"/>
  <c r="N85" i="194"/>
  <c r="I85" i="194"/>
  <c r="X86" i="194"/>
  <c r="S86" i="194"/>
  <c r="N86" i="194"/>
  <c r="I86" i="194"/>
  <c r="X87" i="194"/>
  <c r="S87" i="194"/>
  <c r="N87" i="194"/>
  <c r="I87" i="194"/>
  <c r="X88" i="194"/>
  <c r="S88" i="194"/>
  <c r="N88" i="194"/>
  <c r="I88" i="194"/>
  <c r="X89" i="194"/>
  <c r="Z89" i="194" s="1"/>
  <c r="N89" i="194"/>
  <c r="S89" i="194"/>
  <c r="I89" i="194"/>
  <c r="X90" i="194"/>
  <c r="S90" i="194"/>
  <c r="N90" i="194"/>
  <c r="I90" i="194"/>
  <c r="X91" i="194"/>
  <c r="Z91" i="194" s="1"/>
  <c r="S91" i="194"/>
  <c r="N91" i="194"/>
  <c r="I91" i="194"/>
  <c r="X92" i="194"/>
  <c r="Z92" i="194" s="1"/>
  <c r="S92" i="194"/>
  <c r="N92" i="194"/>
  <c r="I92" i="194"/>
  <c r="X93" i="194"/>
  <c r="S93" i="194"/>
  <c r="N93" i="194"/>
  <c r="I93" i="194"/>
  <c r="X94" i="194"/>
  <c r="S94" i="194"/>
  <c r="N94" i="194"/>
  <c r="I94" i="194"/>
  <c r="X95" i="194"/>
  <c r="S95" i="194"/>
  <c r="N95" i="194"/>
  <c r="I95" i="194"/>
  <c r="X96" i="194"/>
  <c r="S96" i="194"/>
  <c r="N96" i="194"/>
  <c r="I96" i="194"/>
  <c r="X97" i="194"/>
  <c r="S97" i="194"/>
  <c r="N97" i="194"/>
  <c r="I97" i="194"/>
  <c r="X98" i="194"/>
  <c r="S98" i="194"/>
  <c r="N98" i="194"/>
  <c r="I98" i="194"/>
  <c r="X99" i="194"/>
  <c r="S99" i="194"/>
  <c r="N99" i="194"/>
  <c r="I99" i="194"/>
  <c r="X100" i="194"/>
  <c r="S100" i="194"/>
  <c r="N100" i="194"/>
  <c r="I100" i="194"/>
  <c r="X101" i="194"/>
  <c r="S101" i="194"/>
  <c r="N101" i="194"/>
  <c r="I101" i="194"/>
  <c r="X102" i="194"/>
  <c r="S102" i="194"/>
  <c r="Z102" i="194" s="1"/>
  <c r="N102" i="194"/>
  <c r="I102" i="194"/>
  <c r="X103" i="194"/>
  <c r="S103" i="194"/>
  <c r="N103" i="194"/>
  <c r="I103" i="194"/>
  <c r="X104" i="194"/>
  <c r="S104" i="194"/>
  <c r="N104" i="194"/>
  <c r="I104" i="194"/>
  <c r="X105" i="194"/>
  <c r="S105" i="194"/>
  <c r="N105" i="194"/>
  <c r="I105" i="194"/>
  <c r="X106" i="194"/>
  <c r="S106" i="194"/>
  <c r="N106" i="194"/>
  <c r="I106" i="194"/>
  <c r="X107" i="194"/>
  <c r="S107" i="194"/>
  <c r="N107" i="194"/>
  <c r="I107" i="194"/>
  <c r="X108" i="194"/>
  <c r="S108" i="194"/>
  <c r="N108" i="194"/>
  <c r="I108" i="194"/>
  <c r="X109" i="194"/>
  <c r="S109" i="194"/>
  <c r="N109" i="194"/>
  <c r="I109" i="194"/>
  <c r="X110" i="194"/>
  <c r="S110" i="194"/>
  <c r="N110" i="194"/>
  <c r="I110" i="194"/>
  <c r="X111" i="194"/>
  <c r="S111" i="194"/>
  <c r="N111" i="194"/>
  <c r="I111" i="194"/>
  <c r="X112" i="194"/>
  <c r="S112" i="194"/>
  <c r="N112" i="194"/>
  <c r="I112" i="194"/>
  <c r="X113" i="194"/>
  <c r="S113" i="194"/>
  <c r="N113" i="194"/>
  <c r="I113" i="194"/>
  <c r="X114" i="194"/>
  <c r="S114" i="194"/>
  <c r="N114" i="194"/>
  <c r="I114" i="194"/>
  <c r="X115" i="194"/>
  <c r="S115" i="194"/>
  <c r="N115" i="194"/>
  <c r="I115" i="194"/>
  <c r="X116" i="194"/>
  <c r="Z116" i="194"/>
  <c r="S116" i="194"/>
  <c r="N116" i="194"/>
  <c r="I116" i="194"/>
  <c r="X117" i="194"/>
  <c r="S117" i="194"/>
  <c r="N117" i="194"/>
  <c r="I117" i="194"/>
  <c r="X118" i="194"/>
  <c r="Z118" i="194" s="1"/>
  <c r="S118" i="194"/>
  <c r="N118" i="194"/>
  <c r="I118" i="194"/>
  <c r="X119" i="194"/>
  <c r="S119" i="194"/>
  <c r="N119" i="194"/>
  <c r="I119" i="194"/>
  <c r="X120" i="194"/>
  <c r="S120" i="194"/>
  <c r="N120" i="194"/>
  <c r="I120" i="194"/>
  <c r="X121" i="194"/>
  <c r="S121" i="194"/>
  <c r="N121" i="194"/>
  <c r="I121" i="194"/>
  <c r="X122" i="194"/>
  <c r="S122" i="194"/>
  <c r="N122" i="194"/>
  <c r="I122" i="194"/>
  <c r="X123" i="194"/>
  <c r="S123" i="194"/>
  <c r="N123" i="194"/>
  <c r="I123" i="194"/>
  <c r="X124" i="194"/>
  <c r="S124" i="194"/>
  <c r="N124" i="194"/>
  <c r="I124" i="194"/>
  <c r="X126" i="194"/>
  <c r="S126" i="194"/>
  <c r="N126" i="194"/>
  <c r="I126" i="194"/>
  <c r="X46" i="205"/>
  <c r="I46" i="205"/>
  <c r="N46" i="205"/>
  <c r="S46" i="205"/>
  <c r="X47" i="205"/>
  <c r="S47" i="205"/>
  <c r="N47" i="205"/>
  <c r="I47" i="205"/>
  <c r="X48" i="205"/>
  <c r="S48" i="205"/>
  <c r="I48" i="205"/>
  <c r="N48" i="205"/>
  <c r="X49" i="205"/>
  <c r="S49" i="205"/>
  <c r="N49" i="205"/>
  <c r="I49" i="205"/>
  <c r="X50" i="205"/>
  <c r="S50" i="205"/>
  <c r="N50" i="205"/>
  <c r="I50" i="205"/>
  <c r="X51" i="205"/>
  <c r="S51" i="205"/>
  <c r="N51" i="205"/>
  <c r="I51" i="205"/>
  <c r="X52" i="205"/>
  <c r="S52" i="205"/>
  <c r="N52" i="205"/>
  <c r="I52" i="205"/>
  <c r="X53" i="205"/>
  <c r="S53" i="205"/>
  <c r="N53" i="205"/>
  <c r="I53" i="205"/>
  <c r="X54" i="205"/>
  <c r="S54" i="205"/>
  <c r="N54" i="205"/>
  <c r="I54" i="205"/>
  <c r="X55" i="205"/>
  <c r="S55" i="205"/>
  <c r="N55" i="205"/>
  <c r="I55" i="205"/>
  <c r="X56" i="205"/>
  <c r="S56" i="205"/>
  <c r="N56" i="205"/>
  <c r="I56" i="205"/>
  <c r="X57" i="205"/>
  <c r="S57" i="205"/>
  <c r="N57" i="205"/>
  <c r="I57" i="205"/>
  <c r="X58" i="205"/>
  <c r="S58" i="205"/>
  <c r="N58" i="205"/>
  <c r="I58" i="205"/>
  <c r="X59" i="205"/>
  <c r="S59" i="205"/>
  <c r="N59" i="205"/>
  <c r="I59" i="205"/>
  <c r="X60" i="205"/>
  <c r="S60" i="205"/>
  <c r="N60" i="205"/>
  <c r="I60" i="205"/>
  <c r="X61" i="205"/>
  <c r="S61" i="205"/>
  <c r="N61" i="205"/>
  <c r="I61" i="205"/>
  <c r="X62" i="205"/>
  <c r="S62" i="205"/>
  <c r="N62" i="205"/>
  <c r="I62" i="205"/>
  <c r="X63" i="205"/>
  <c r="S63" i="205"/>
  <c r="N63" i="205"/>
  <c r="I63" i="205"/>
  <c r="X64" i="205"/>
  <c r="S64" i="205"/>
  <c r="N64" i="205"/>
  <c r="I64" i="205"/>
  <c r="X65" i="205"/>
  <c r="S65" i="205"/>
  <c r="N65" i="205"/>
  <c r="I65" i="205"/>
  <c r="X66" i="205"/>
  <c r="S66" i="205"/>
  <c r="N66" i="205"/>
  <c r="I66" i="205"/>
  <c r="X67" i="205"/>
  <c r="S67" i="205"/>
  <c r="N67" i="205"/>
  <c r="I67" i="205"/>
  <c r="X68" i="205"/>
  <c r="S68" i="205"/>
  <c r="N68" i="205"/>
  <c r="I68" i="205"/>
  <c r="X69" i="205"/>
  <c r="S69" i="205"/>
  <c r="N69" i="205"/>
  <c r="I69" i="205"/>
  <c r="X70" i="205"/>
  <c r="S70" i="205"/>
  <c r="N70" i="205"/>
  <c r="I70" i="205"/>
  <c r="X71" i="205"/>
  <c r="S71" i="205"/>
  <c r="N71" i="205"/>
  <c r="I71" i="205"/>
  <c r="X72" i="205"/>
  <c r="S72" i="205"/>
  <c r="N72" i="205"/>
  <c r="I72" i="205"/>
  <c r="X73" i="205"/>
  <c r="S73" i="205"/>
  <c r="N73" i="205"/>
  <c r="I73" i="205"/>
  <c r="X74" i="205"/>
  <c r="S74" i="205"/>
  <c r="N74" i="205"/>
  <c r="I74" i="205"/>
  <c r="X75" i="205"/>
  <c r="S75" i="205"/>
  <c r="N75" i="205"/>
  <c r="I75" i="205"/>
  <c r="X76" i="205"/>
  <c r="S76" i="205"/>
  <c r="N76" i="205"/>
  <c r="I76" i="205"/>
  <c r="X77" i="205"/>
  <c r="S77" i="205"/>
  <c r="N77" i="205"/>
  <c r="I77" i="205"/>
  <c r="X78" i="205"/>
  <c r="Z78" i="205" s="1"/>
  <c r="S78" i="205"/>
  <c r="N78" i="205"/>
  <c r="I78" i="205"/>
  <c r="X79" i="205"/>
  <c r="S79" i="205"/>
  <c r="N79" i="205"/>
  <c r="I79" i="205"/>
  <c r="X80" i="205"/>
  <c r="Z80" i="205" s="1"/>
  <c r="S80" i="205"/>
  <c r="N80" i="205"/>
  <c r="I80" i="205"/>
  <c r="X81" i="205"/>
  <c r="S81" i="205"/>
  <c r="N81" i="205"/>
  <c r="I81" i="205"/>
  <c r="X82" i="205"/>
  <c r="Z82" i="205" s="1"/>
  <c r="S82" i="205"/>
  <c r="N82" i="205"/>
  <c r="I82" i="205"/>
  <c r="X83" i="205"/>
  <c r="S83" i="205"/>
  <c r="N83" i="205"/>
  <c r="I83" i="205"/>
  <c r="X84" i="205"/>
  <c r="Z84" i="205" s="1"/>
  <c r="S84" i="205"/>
  <c r="N84" i="205"/>
  <c r="I84" i="205"/>
  <c r="X85" i="205"/>
  <c r="S85" i="205"/>
  <c r="N85" i="205"/>
  <c r="I85" i="205"/>
  <c r="X86" i="205"/>
  <c r="S86" i="205"/>
  <c r="N86" i="205"/>
  <c r="I86" i="205"/>
  <c r="X87" i="205"/>
  <c r="S87" i="205"/>
  <c r="N87" i="205"/>
  <c r="I87" i="205"/>
  <c r="X88" i="205"/>
  <c r="S88" i="205"/>
  <c r="N88" i="205"/>
  <c r="I88" i="205"/>
  <c r="X89" i="205"/>
  <c r="S89" i="205"/>
  <c r="N89" i="205"/>
  <c r="I89" i="205"/>
  <c r="X90" i="205"/>
  <c r="S90" i="205"/>
  <c r="N90" i="205"/>
  <c r="I90" i="205"/>
  <c r="X91" i="205"/>
  <c r="S91" i="205"/>
  <c r="N91" i="205"/>
  <c r="I91" i="205"/>
  <c r="X92" i="205"/>
  <c r="N92" i="205"/>
  <c r="S92" i="205"/>
  <c r="I92" i="205"/>
  <c r="X93" i="205"/>
  <c r="N93" i="205"/>
  <c r="S93" i="205"/>
  <c r="I93" i="205"/>
  <c r="X94" i="205"/>
  <c r="S94" i="205"/>
  <c r="N94" i="205"/>
  <c r="I94" i="205"/>
  <c r="X95" i="205"/>
  <c r="S95" i="205"/>
  <c r="N95" i="205"/>
  <c r="I95" i="205"/>
  <c r="X96" i="205"/>
  <c r="S96" i="205"/>
  <c r="N96" i="205"/>
  <c r="I96" i="205"/>
  <c r="X97" i="205"/>
  <c r="S97" i="205"/>
  <c r="N97" i="205"/>
  <c r="I97" i="205"/>
  <c r="X98" i="205"/>
  <c r="S98" i="205"/>
  <c r="N98" i="205"/>
  <c r="I98" i="205"/>
  <c r="X99" i="205"/>
  <c r="S99" i="205"/>
  <c r="N99" i="205"/>
  <c r="I99" i="205"/>
  <c r="X100" i="205"/>
  <c r="S100" i="205"/>
  <c r="N100" i="205"/>
  <c r="I100" i="205"/>
  <c r="X101" i="205"/>
  <c r="S101" i="205"/>
  <c r="N101" i="205"/>
  <c r="I101" i="205"/>
  <c r="X102" i="205"/>
  <c r="Z102" i="205" s="1"/>
  <c r="S102" i="205"/>
  <c r="N102" i="205"/>
  <c r="I102" i="205"/>
  <c r="X103" i="205"/>
  <c r="S103" i="205"/>
  <c r="N103" i="205"/>
  <c r="I103" i="205"/>
  <c r="X104" i="205"/>
  <c r="Z104" i="205" s="1"/>
  <c r="S104" i="205"/>
  <c r="N104" i="205"/>
  <c r="I104" i="205"/>
  <c r="X105" i="205"/>
  <c r="S105" i="205"/>
  <c r="N105" i="205"/>
  <c r="I105" i="205"/>
  <c r="X106" i="205"/>
  <c r="Z106" i="205" s="1"/>
  <c r="S106" i="205"/>
  <c r="N106" i="205"/>
  <c r="I106" i="205"/>
  <c r="X107" i="205"/>
  <c r="S107" i="205"/>
  <c r="N107" i="205"/>
  <c r="I107" i="205"/>
  <c r="X108" i="205"/>
  <c r="S108" i="205"/>
  <c r="N108" i="205"/>
  <c r="I108" i="205"/>
  <c r="X109" i="205"/>
  <c r="S109" i="205"/>
  <c r="N109" i="205"/>
  <c r="I109" i="205"/>
  <c r="X110" i="205"/>
  <c r="Z110" i="205" s="1"/>
  <c r="S110" i="205"/>
  <c r="N110" i="205"/>
  <c r="I110" i="205"/>
  <c r="X111" i="205"/>
  <c r="S111" i="205"/>
  <c r="N111" i="205"/>
  <c r="I111" i="205"/>
  <c r="X112" i="205"/>
  <c r="S112" i="205"/>
  <c r="N112" i="205"/>
  <c r="I112" i="205"/>
  <c r="X113" i="205"/>
  <c r="S113" i="205"/>
  <c r="N113" i="205"/>
  <c r="I113" i="205"/>
  <c r="X114" i="205"/>
  <c r="Z114" i="205" s="1"/>
  <c r="S114" i="205"/>
  <c r="N114" i="205"/>
  <c r="I114" i="205"/>
  <c r="X115" i="205"/>
  <c r="S115" i="205"/>
  <c r="N115" i="205"/>
  <c r="I115" i="205"/>
  <c r="X116" i="205"/>
  <c r="S116" i="205"/>
  <c r="N116" i="205"/>
  <c r="I116" i="205"/>
  <c r="X117" i="205"/>
  <c r="S117" i="205"/>
  <c r="N117" i="205"/>
  <c r="I117" i="205"/>
  <c r="X118" i="205"/>
  <c r="Z118" i="205" s="1"/>
  <c r="S118" i="205"/>
  <c r="N118" i="205"/>
  <c r="I118" i="205"/>
  <c r="X119" i="205"/>
  <c r="S119" i="205"/>
  <c r="N119" i="205"/>
  <c r="I119" i="205"/>
  <c r="X120" i="205"/>
  <c r="Z120" i="205" s="1"/>
  <c r="S120" i="205"/>
  <c r="N120" i="205"/>
  <c r="I120" i="205"/>
  <c r="X121" i="205"/>
  <c r="S121" i="205"/>
  <c r="N121" i="205"/>
  <c r="I121" i="205"/>
  <c r="X122" i="205"/>
  <c r="Z122" i="205" s="1"/>
  <c r="S122" i="205"/>
  <c r="N122" i="205"/>
  <c r="I122" i="205"/>
  <c r="X123" i="205"/>
  <c r="S123" i="205"/>
  <c r="N123" i="205"/>
  <c r="I123" i="205"/>
  <c r="X124" i="205"/>
  <c r="S124" i="205"/>
  <c r="N124" i="205"/>
  <c r="I124" i="205"/>
  <c r="X126" i="205"/>
  <c r="S126" i="205"/>
  <c r="N126" i="205"/>
  <c r="I126" i="205"/>
  <c r="X66" i="84"/>
  <c r="S66" i="84"/>
  <c r="S80" i="84"/>
  <c r="X11" i="87"/>
  <c r="S11" i="87"/>
  <c r="N11" i="87"/>
  <c r="I11" i="87"/>
  <c r="X50" i="107"/>
  <c r="S50" i="107"/>
  <c r="N50" i="107"/>
  <c r="I50" i="107"/>
  <c r="X51" i="107"/>
  <c r="S51" i="107"/>
  <c r="N51" i="107"/>
  <c r="I51" i="107"/>
  <c r="X52" i="107"/>
  <c r="S52" i="107"/>
  <c r="N52" i="107"/>
  <c r="I52" i="107"/>
  <c r="X53" i="107"/>
  <c r="S53" i="107"/>
  <c r="N53" i="107"/>
  <c r="I53" i="107"/>
  <c r="X54" i="107"/>
  <c r="S54" i="107"/>
  <c r="N54" i="107"/>
  <c r="I54" i="107"/>
  <c r="X55" i="107"/>
  <c r="S55" i="107"/>
  <c r="N55" i="107"/>
  <c r="I55" i="107"/>
  <c r="X56" i="107"/>
  <c r="S56" i="107"/>
  <c r="N56" i="107"/>
  <c r="I56" i="107"/>
  <c r="X57" i="107"/>
  <c r="S57" i="107"/>
  <c r="N57" i="107"/>
  <c r="I57" i="107"/>
  <c r="X59" i="107"/>
  <c r="S59" i="107"/>
  <c r="N59" i="107"/>
  <c r="I59" i="107"/>
  <c r="X62" i="107"/>
  <c r="S62" i="107"/>
  <c r="N62" i="107"/>
  <c r="I62" i="107"/>
  <c r="X63" i="107"/>
  <c r="S63" i="107"/>
  <c r="N63" i="107"/>
  <c r="I63" i="107"/>
  <c r="X64" i="107"/>
  <c r="S64" i="107"/>
  <c r="N64" i="107"/>
  <c r="I64" i="107"/>
  <c r="X65" i="107"/>
  <c r="S65" i="107"/>
  <c r="N65" i="107"/>
  <c r="I65" i="107"/>
  <c r="X67" i="107"/>
  <c r="S67" i="107"/>
  <c r="N67" i="107"/>
  <c r="I67" i="107"/>
  <c r="X68" i="107"/>
  <c r="S68" i="107"/>
  <c r="N68" i="107"/>
  <c r="I68" i="107"/>
  <c r="X69" i="107"/>
  <c r="S69" i="107"/>
  <c r="N69" i="107"/>
  <c r="I69" i="107"/>
  <c r="X70" i="107"/>
  <c r="S70" i="107"/>
  <c r="N70" i="107"/>
  <c r="I70" i="107"/>
  <c r="X72" i="107"/>
  <c r="S72" i="107"/>
  <c r="N72" i="107"/>
  <c r="I72" i="107"/>
  <c r="X73" i="107"/>
  <c r="S73" i="107"/>
  <c r="N73" i="107"/>
  <c r="I73" i="107"/>
  <c r="X74" i="107"/>
  <c r="S74" i="107"/>
  <c r="N74" i="107"/>
  <c r="I74" i="107"/>
  <c r="X76" i="107"/>
  <c r="S76" i="107"/>
  <c r="N76" i="107"/>
  <c r="I76" i="107"/>
  <c r="X77" i="107"/>
  <c r="S77" i="107"/>
  <c r="N77" i="107"/>
  <c r="I77" i="107"/>
  <c r="X78" i="107"/>
  <c r="S78" i="107"/>
  <c r="N78" i="107"/>
  <c r="I78" i="107"/>
  <c r="X79" i="107"/>
  <c r="S79" i="107"/>
  <c r="N79" i="107"/>
  <c r="I79" i="107"/>
  <c r="X80" i="107"/>
  <c r="S80" i="107"/>
  <c r="N80" i="107"/>
  <c r="I80" i="107"/>
  <c r="X81" i="107"/>
  <c r="S81" i="107"/>
  <c r="N81" i="107"/>
  <c r="I81" i="107"/>
  <c r="X82" i="107"/>
  <c r="S82" i="107"/>
  <c r="N82" i="107"/>
  <c r="I82" i="107"/>
  <c r="X83" i="107"/>
  <c r="S83" i="107"/>
  <c r="N83" i="107"/>
  <c r="I83" i="107"/>
  <c r="X84" i="107"/>
  <c r="S84" i="107"/>
  <c r="N84" i="107"/>
  <c r="I84" i="107"/>
  <c r="X85" i="107"/>
  <c r="S85" i="107"/>
  <c r="N85" i="107"/>
  <c r="I85" i="107"/>
  <c r="X86" i="107"/>
  <c r="S86" i="107"/>
  <c r="N86" i="107"/>
  <c r="I86" i="107"/>
  <c r="X87" i="107"/>
  <c r="S87" i="107"/>
  <c r="N87" i="107"/>
  <c r="I87" i="107"/>
  <c r="X88" i="107"/>
  <c r="S88" i="107"/>
  <c r="N88" i="107"/>
  <c r="I88" i="107"/>
  <c r="X89" i="107"/>
  <c r="S89" i="107"/>
  <c r="N89" i="107"/>
  <c r="I89" i="107"/>
  <c r="X90" i="107"/>
  <c r="S90" i="107"/>
  <c r="N90" i="107"/>
  <c r="I90" i="107"/>
  <c r="X91" i="107"/>
  <c r="S91" i="107"/>
  <c r="N91" i="107"/>
  <c r="I91" i="107"/>
  <c r="X92" i="107"/>
  <c r="S92" i="107"/>
  <c r="N92" i="107"/>
  <c r="I92" i="107"/>
  <c r="X93" i="107"/>
  <c r="S93" i="107"/>
  <c r="N93" i="107"/>
  <c r="X94" i="107"/>
  <c r="S94" i="107"/>
  <c r="N94" i="107"/>
  <c r="I94" i="107"/>
  <c r="X95" i="107"/>
  <c r="S95" i="107"/>
  <c r="N95" i="107"/>
  <c r="I95" i="107"/>
  <c r="S96" i="107"/>
  <c r="X97" i="107"/>
  <c r="S97" i="107"/>
  <c r="N97" i="107"/>
  <c r="I97" i="107"/>
  <c r="X98" i="107"/>
  <c r="S98" i="107"/>
  <c r="N98" i="107"/>
  <c r="I98" i="107"/>
  <c r="X99" i="107"/>
  <c r="S99" i="107"/>
  <c r="N99" i="107"/>
  <c r="I99" i="107"/>
  <c r="X100" i="107"/>
  <c r="S100" i="107"/>
  <c r="N100" i="107"/>
  <c r="I100" i="107"/>
  <c r="X101" i="107"/>
  <c r="S101" i="107"/>
  <c r="N101" i="107"/>
  <c r="I101" i="107"/>
  <c r="X102" i="107"/>
  <c r="S102" i="107"/>
  <c r="N102" i="107"/>
  <c r="I102" i="107"/>
  <c r="X103" i="107"/>
  <c r="S103" i="107"/>
  <c r="N103" i="107"/>
  <c r="I103" i="107"/>
  <c r="X104" i="107"/>
  <c r="S104" i="107"/>
  <c r="N104" i="107"/>
  <c r="I104" i="107"/>
  <c r="X105" i="107"/>
  <c r="S105" i="107"/>
  <c r="N105" i="107"/>
  <c r="I105" i="107"/>
  <c r="X106" i="107"/>
  <c r="S106" i="107"/>
  <c r="N106" i="107"/>
  <c r="I106" i="107"/>
  <c r="X107" i="107"/>
  <c r="S107" i="107"/>
  <c r="N107" i="107"/>
  <c r="I107" i="107"/>
  <c r="X108" i="107"/>
  <c r="S108" i="107"/>
  <c r="N108" i="107"/>
  <c r="I108" i="107"/>
  <c r="X109" i="107"/>
  <c r="S109" i="107"/>
  <c r="N109" i="107"/>
  <c r="I109" i="107"/>
  <c r="X110" i="107"/>
  <c r="S110" i="107"/>
  <c r="N110" i="107"/>
  <c r="I110" i="107"/>
  <c r="X111" i="107"/>
  <c r="S111" i="107"/>
  <c r="N111" i="107"/>
  <c r="I111" i="107"/>
  <c r="X112" i="107"/>
  <c r="S112" i="107"/>
  <c r="N112" i="107"/>
  <c r="I112" i="107"/>
  <c r="X113" i="107"/>
  <c r="S113" i="107"/>
  <c r="N113" i="107"/>
  <c r="I113" i="107"/>
  <c r="X114" i="107"/>
  <c r="S114" i="107"/>
  <c r="I114" i="107"/>
  <c r="X115" i="107"/>
  <c r="S115" i="107"/>
  <c r="N115" i="107"/>
  <c r="I115" i="107"/>
  <c r="X116" i="107"/>
  <c r="S116" i="107"/>
  <c r="N116" i="107"/>
  <c r="I116" i="107"/>
  <c r="X117" i="107"/>
  <c r="S117" i="107"/>
  <c r="N117" i="107"/>
  <c r="I117" i="107"/>
  <c r="X118" i="107"/>
  <c r="I118" i="107"/>
  <c r="X119" i="107"/>
  <c r="S119" i="107"/>
  <c r="N119" i="107"/>
  <c r="I119" i="107"/>
  <c r="X120" i="107"/>
  <c r="S120" i="107"/>
  <c r="N120" i="107"/>
  <c r="I120" i="107"/>
  <c r="X121" i="107"/>
  <c r="S121" i="107"/>
  <c r="N121" i="107"/>
  <c r="X122" i="107"/>
  <c r="S122" i="107"/>
  <c r="N122" i="107"/>
  <c r="I122" i="107"/>
  <c r="X123" i="107"/>
  <c r="S123" i="107"/>
  <c r="N123" i="107"/>
  <c r="I123" i="107"/>
  <c r="X124" i="107"/>
  <c r="S124" i="107"/>
  <c r="N124" i="107"/>
  <c r="I124" i="107"/>
  <c r="X125" i="107"/>
  <c r="S125" i="107"/>
  <c r="I125" i="107"/>
  <c r="S126" i="107"/>
  <c r="N126" i="107"/>
  <c r="I126" i="107"/>
  <c r="X75" i="107"/>
  <c r="S75" i="107"/>
  <c r="N75" i="107"/>
  <c r="X47" i="107"/>
  <c r="S47" i="107"/>
  <c r="N47" i="107"/>
  <c r="I47" i="107"/>
  <c r="X48" i="107"/>
  <c r="S48" i="107"/>
  <c r="N48" i="107"/>
  <c r="I48" i="107"/>
  <c r="X49" i="107"/>
  <c r="S49" i="107"/>
  <c r="N49" i="107"/>
  <c r="I49" i="107"/>
  <c r="X60" i="107"/>
  <c r="S60" i="107"/>
  <c r="N60" i="107"/>
  <c r="I60" i="107"/>
  <c r="X61" i="107"/>
  <c r="X66" i="107"/>
  <c r="S66" i="107"/>
  <c r="N66" i="107"/>
  <c r="I66" i="107"/>
  <c r="X71" i="107"/>
  <c r="S71" i="107"/>
  <c r="N71" i="107"/>
  <c r="X46" i="107"/>
  <c r="S46" i="107"/>
  <c r="N46" i="107"/>
  <c r="I46" i="107"/>
  <c r="S47" i="113"/>
  <c r="Z47" i="113" s="1"/>
  <c r="N47" i="113"/>
  <c r="I47" i="113"/>
  <c r="S48" i="113"/>
  <c r="Z48" i="113" s="1"/>
  <c r="N48" i="113"/>
  <c r="I48" i="113"/>
  <c r="S49" i="113"/>
  <c r="Z49" i="113" s="1"/>
  <c r="N49" i="113"/>
  <c r="I49" i="113"/>
  <c r="S50" i="113"/>
  <c r="Z50" i="113" s="1"/>
  <c r="N50" i="113"/>
  <c r="I50" i="113"/>
  <c r="S51" i="113"/>
  <c r="Z51" i="113" s="1"/>
  <c r="N51" i="113"/>
  <c r="I51" i="113"/>
  <c r="S52" i="113"/>
  <c r="Z52" i="113" s="1"/>
  <c r="N52" i="113"/>
  <c r="I52" i="113"/>
  <c r="S53" i="113"/>
  <c r="N53" i="113"/>
  <c r="I53" i="113"/>
  <c r="S54" i="113"/>
  <c r="N54" i="113"/>
  <c r="I54" i="113"/>
  <c r="S55" i="113"/>
  <c r="N55" i="113"/>
  <c r="Z55" i="113" s="1"/>
  <c r="I55" i="113"/>
  <c r="S56" i="113"/>
  <c r="N56" i="113"/>
  <c r="I56" i="113"/>
  <c r="S57" i="113"/>
  <c r="N57" i="113"/>
  <c r="I57" i="113"/>
  <c r="Z57" i="113" s="1"/>
  <c r="Z58" i="113"/>
  <c r="S58" i="113"/>
  <c r="N58" i="113"/>
  <c r="I58" i="113"/>
  <c r="S59" i="113"/>
  <c r="N59" i="113"/>
  <c r="I59" i="113"/>
  <c r="Z59" i="113" s="1"/>
  <c r="Z60" i="113"/>
  <c r="S60" i="113"/>
  <c r="N60" i="113"/>
  <c r="I60" i="113"/>
  <c r="S61" i="113"/>
  <c r="Z61" i="113" s="1"/>
  <c r="N61" i="113"/>
  <c r="I61" i="113"/>
  <c r="S62" i="113"/>
  <c r="N62" i="113"/>
  <c r="Z62" i="113" s="1"/>
  <c r="I62" i="113"/>
  <c r="S63" i="113"/>
  <c r="Z63" i="113" s="1"/>
  <c r="N63" i="113"/>
  <c r="I63" i="113"/>
  <c r="S64" i="113"/>
  <c r="N64" i="113"/>
  <c r="I64" i="113"/>
  <c r="S65" i="113"/>
  <c r="Z65" i="113" s="1"/>
  <c r="N65" i="113"/>
  <c r="I65" i="113"/>
  <c r="S66" i="113"/>
  <c r="N66" i="113"/>
  <c r="Z66" i="113" s="1"/>
  <c r="I66" i="113"/>
  <c r="S67" i="113"/>
  <c r="Z67" i="113" s="1"/>
  <c r="N67" i="113"/>
  <c r="I67" i="113"/>
  <c r="S68" i="113"/>
  <c r="N68" i="113"/>
  <c r="Z68" i="113" s="1"/>
  <c r="I68" i="113"/>
  <c r="S69" i="113"/>
  <c r="N69" i="113"/>
  <c r="I69" i="113"/>
  <c r="Z69" i="113"/>
  <c r="S70" i="113"/>
  <c r="N70" i="113"/>
  <c r="Z70" i="113" s="1"/>
  <c r="I70" i="113"/>
  <c r="S71" i="113"/>
  <c r="Z71" i="113" s="1"/>
  <c r="N71" i="113"/>
  <c r="I71" i="113"/>
  <c r="S72" i="113"/>
  <c r="N72" i="113"/>
  <c r="Z72" i="113" s="1"/>
  <c r="I72" i="113"/>
  <c r="S73" i="113"/>
  <c r="Z73" i="113" s="1"/>
  <c r="N73" i="113"/>
  <c r="I73" i="113"/>
  <c r="S74" i="113"/>
  <c r="N74" i="113"/>
  <c r="I74" i="113"/>
  <c r="Z74" i="113"/>
  <c r="S75" i="113"/>
  <c r="Z75" i="113" s="1"/>
  <c r="N75" i="113"/>
  <c r="I75" i="113"/>
  <c r="S76" i="113"/>
  <c r="Z76" i="113" s="1"/>
  <c r="N76" i="113"/>
  <c r="I76" i="113"/>
  <c r="S77" i="113"/>
  <c r="N77" i="113"/>
  <c r="I77" i="113"/>
  <c r="Z78" i="113"/>
  <c r="S78" i="113"/>
  <c r="N78" i="113"/>
  <c r="I78" i="113"/>
  <c r="Z79" i="113"/>
  <c r="S79" i="113"/>
  <c r="N79" i="113"/>
  <c r="I79" i="113"/>
  <c r="Z80" i="113"/>
  <c r="S80" i="113"/>
  <c r="N80" i="113"/>
  <c r="I80" i="113"/>
  <c r="Z81" i="113"/>
  <c r="S81" i="113"/>
  <c r="N81" i="113"/>
  <c r="I81" i="113"/>
  <c r="Z82" i="113"/>
  <c r="S82" i="113"/>
  <c r="N82" i="113"/>
  <c r="I82" i="113"/>
  <c r="Z83" i="113"/>
  <c r="S83" i="113"/>
  <c r="N83" i="113"/>
  <c r="I83" i="113"/>
  <c r="S84" i="113"/>
  <c r="Z84" i="113" s="1"/>
  <c r="N84" i="113"/>
  <c r="I84" i="113"/>
  <c r="S85" i="113"/>
  <c r="Z85" i="113" s="1"/>
  <c r="N85" i="113"/>
  <c r="I85" i="113"/>
  <c r="S86" i="113"/>
  <c r="Z86" i="113" s="1"/>
  <c r="N86" i="113"/>
  <c r="I86" i="113"/>
  <c r="S87" i="113"/>
  <c r="Z87" i="113" s="1"/>
  <c r="N87" i="113"/>
  <c r="I87" i="113"/>
  <c r="S88" i="113"/>
  <c r="Z88" i="113" s="1"/>
  <c r="N88" i="113"/>
  <c r="I88" i="113"/>
  <c r="S89" i="113"/>
  <c r="Z89" i="113" s="1"/>
  <c r="N89" i="113"/>
  <c r="I89" i="113"/>
  <c r="S90" i="113"/>
  <c r="Z90" i="113" s="1"/>
  <c r="N90" i="113"/>
  <c r="I90" i="113"/>
  <c r="S91" i="113"/>
  <c r="N91" i="113"/>
  <c r="Z91" i="113" s="1"/>
  <c r="I91" i="113"/>
  <c r="S93" i="113"/>
  <c r="N93" i="113"/>
  <c r="I93" i="113"/>
  <c r="S94" i="113"/>
  <c r="N94" i="113"/>
  <c r="I94" i="113"/>
  <c r="S95" i="113"/>
  <c r="N95" i="113"/>
  <c r="I95" i="113"/>
  <c r="S96" i="113"/>
  <c r="N96" i="113"/>
  <c r="I96" i="113"/>
  <c r="S97" i="113"/>
  <c r="Z97" i="113" s="1"/>
  <c r="N97" i="113"/>
  <c r="I97" i="113"/>
  <c r="S98" i="113"/>
  <c r="N98" i="113"/>
  <c r="I98" i="113"/>
  <c r="S99" i="113"/>
  <c r="Z99" i="113" s="1"/>
  <c r="N99" i="113"/>
  <c r="I99" i="113"/>
  <c r="S100" i="113"/>
  <c r="N100" i="113"/>
  <c r="I100" i="113"/>
  <c r="Z101" i="113"/>
  <c r="S101" i="113"/>
  <c r="N101" i="113"/>
  <c r="I101" i="113"/>
  <c r="S102" i="113"/>
  <c r="N102" i="113"/>
  <c r="I102" i="113"/>
  <c r="S103" i="113"/>
  <c r="N103" i="113"/>
  <c r="I103" i="113"/>
  <c r="S104" i="113"/>
  <c r="N104" i="113"/>
  <c r="I104" i="113"/>
  <c r="S105" i="113"/>
  <c r="N105" i="113"/>
  <c r="I105" i="113"/>
  <c r="S106" i="113"/>
  <c r="N106" i="113"/>
  <c r="I106" i="113"/>
  <c r="S107" i="113"/>
  <c r="N107" i="113"/>
  <c r="I107" i="113"/>
  <c r="S108" i="113"/>
  <c r="N108" i="113"/>
  <c r="I108" i="113"/>
  <c r="S109" i="113"/>
  <c r="N109" i="113"/>
  <c r="I109" i="113"/>
  <c r="S110" i="113"/>
  <c r="N110" i="113"/>
  <c r="I110" i="113"/>
  <c r="S111" i="113"/>
  <c r="N111" i="113"/>
  <c r="I111" i="113"/>
  <c r="S112" i="113"/>
  <c r="N112" i="113"/>
  <c r="I112" i="113"/>
  <c r="S113" i="113"/>
  <c r="N113" i="113"/>
  <c r="I113" i="113"/>
  <c r="S114" i="113"/>
  <c r="N114" i="113"/>
  <c r="I114" i="113"/>
  <c r="S115" i="113"/>
  <c r="N115" i="113"/>
  <c r="I115" i="113"/>
  <c r="S116" i="113"/>
  <c r="N116" i="113"/>
  <c r="I116" i="113"/>
  <c r="S117" i="113"/>
  <c r="N117" i="113"/>
  <c r="I117" i="113"/>
  <c r="Z118" i="113"/>
  <c r="S118" i="113"/>
  <c r="N118" i="113"/>
  <c r="I118" i="113"/>
  <c r="X119" i="113"/>
  <c r="S119" i="113"/>
  <c r="N119" i="113"/>
  <c r="I119" i="113"/>
  <c r="X120" i="113"/>
  <c r="Z120" i="113" s="1"/>
  <c r="S120" i="113"/>
  <c r="N120" i="113"/>
  <c r="I120" i="113"/>
  <c r="X121" i="113"/>
  <c r="S121" i="113"/>
  <c r="N121" i="113"/>
  <c r="I121" i="113"/>
  <c r="X122" i="113"/>
  <c r="Z122" i="113" s="1"/>
  <c r="S122" i="113"/>
  <c r="N122" i="113"/>
  <c r="I122" i="113"/>
  <c r="X123" i="113"/>
  <c r="Z123" i="113" s="1"/>
  <c r="S123" i="113"/>
  <c r="N123" i="113"/>
  <c r="I123" i="113"/>
  <c r="X124" i="113"/>
  <c r="Z124" i="113" s="1"/>
  <c r="S124" i="113"/>
  <c r="N124" i="113"/>
  <c r="I124" i="113"/>
  <c r="X125" i="113"/>
  <c r="Z125" i="113" s="1"/>
  <c r="S125" i="113"/>
  <c r="N125" i="113"/>
  <c r="I125" i="113"/>
  <c r="X126" i="113"/>
  <c r="S126" i="113"/>
  <c r="N126" i="113"/>
  <c r="I126" i="113"/>
  <c r="S46" i="113"/>
  <c r="Z46" i="113" s="1"/>
  <c r="N46" i="113"/>
  <c r="I46" i="113"/>
  <c r="S92" i="113"/>
  <c r="N92" i="113"/>
  <c r="I92" i="113"/>
  <c r="X47" i="114"/>
  <c r="S47" i="114"/>
  <c r="N47" i="114"/>
  <c r="I47" i="114"/>
  <c r="X48" i="114"/>
  <c r="S48" i="114"/>
  <c r="N48" i="114"/>
  <c r="I48" i="114"/>
  <c r="X49" i="114"/>
  <c r="S49" i="114"/>
  <c r="N49" i="114"/>
  <c r="I49" i="114"/>
  <c r="X50" i="114"/>
  <c r="S50" i="114"/>
  <c r="N50" i="114"/>
  <c r="I50" i="114"/>
  <c r="X51" i="114"/>
  <c r="Z51" i="114" s="1"/>
  <c r="S51" i="114"/>
  <c r="N51" i="114"/>
  <c r="I51" i="114"/>
  <c r="X52" i="114"/>
  <c r="S52" i="114"/>
  <c r="N52" i="114"/>
  <c r="Z52" i="114" s="1"/>
  <c r="I52" i="114"/>
  <c r="X53" i="114"/>
  <c r="S53" i="114"/>
  <c r="N53" i="114"/>
  <c r="I53" i="114"/>
  <c r="X54" i="114"/>
  <c r="S54" i="114"/>
  <c r="N54" i="114"/>
  <c r="I54" i="114"/>
  <c r="X55" i="114"/>
  <c r="S55" i="114"/>
  <c r="N55" i="114"/>
  <c r="I55" i="114"/>
  <c r="X56" i="114"/>
  <c r="S56" i="114"/>
  <c r="N56" i="114"/>
  <c r="I56" i="114"/>
  <c r="X57" i="114"/>
  <c r="Z57" i="114" s="1"/>
  <c r="S57" i="114"/>
  <c r="N57" i="114"/>
  <c r="I57" i="114"/>
  <c r="X58" i="114"/>
  <c r="S58" i="114"/>
  <c r="N58" i="114"/>
  <c r="Z58" i="114" s="1"/>
  <c r="I58" i="114"/>
  <c r="X59" i="114"/>
  <c r="S59" i="114"/>
  <c r="N59" i="114"/>
  <c r="I59" i="114"/>
  <c r="X61" i="114"/>
  <c r="S61" i="114"/>
  <c r="N61" i="114"/>
  <c r="X62" i="114"/>
  <c r="S62" i="114"/>
  <c r="N62" i="114"/>
  <c r="X63" i="114"/>
  <c r="S63" i="114"/>
  <c r="N63" i="114"/>
  <c r="X64" i="114"/>
  <c r="S64" i="114"/>
  <c r="N64" i="114"/>
  <c r="X65" i="114"/>
  <c r="S65" i="114"/>
  <c r="N65" i="114"/>
  <c r="X67" i="114"/>
  <c r="S67" i="114"/>
  <c r="N67" i="114"/>
  <c r="I67" i="114"/>
  <c r="X68" i="114"/>
  <c r="S68" i="114"/>
  <c r="N68" i="114"/>
  <c r="I68" i="114"/>
  <c r="X69" i="114"/>
  <c r="S69" i="114"/>
  <c r="N69" i="114"/>
  <c r="I69" i="114"/>
  <c r="X70" i="114"/>
  <c r="S70" i="114"/>
  <c r="N70" i="114"/>
  <c r="I70" i="114"/>
  <c r="X72" i="114"/>
  <c r="S72" i="114"/>
  <c r="N72" i="114"/>
  <c r="I72" i="114"/>
  <c r="X73" i="114"/>
  <c r="S73" i="114"/>
  <c r="N73" i="114"/>
  <c r="I73" i="114"/>
  <c r="X74" i="114"/>
  <c r="S74" i="114"/>
  <c r="N74" i="114"/>
  <c r="I74" i="114"/>
  <c r="X75" i="114"/>
  <c r="S75" i="114"/>
  <c r="N75" i="114"/>
  <c r="I75" i="114"/>
  <c r="X76" i="114"/>
  <c r="S76" i="114"/>
  <c r="N76" i="114"/>
  <c r="I76" i="114"/>
  <c r="X77" i="114"/>
  <c r="S77" i="114"/>
  <c r="N77" i="114"/>
  <c r="I77" i="114"/>
  <c r="X78" i="114"/>
  <c r="S78" i="114"/>
  <c r="N78" i="114"/>
  <c r="I78" i="114"/>
  <c r="X79" i="114"/>
  <c r="S79" i="114"/>
  <c r="N79" i="114"/>
  <c r="I79" i="114"/>
  <c r="X80" i="114"/>
  <c r="S80" i="114"/>
  <c r="N80" i="114"/>
  <c r="I80" i="114"/>
  <c r="X81" i="114"/>
  <c r="S81" i="114"/>
  <c r="N81" i="114"/>
  <c r="I81" i="114"/>
  <c r="X82" i="114"/>
  <c r="S82" i="114"/>
  <c r="N82" i="114"/>
  <c r="I82" i="114"/>
  <c r="X83" i="114"/>
  <c r="S83" i="114"/>
  <c r="N83" i="114"/>
  <c r="I83" i="114"/>
  <c r="X84" i="114"/>
  <c r="S84" i="114"/>
  <c r="N84" i="114"/>
  <c r="I84" i="114"/>
  <c r="X85" i="114"/>
  <c r="S85" i="114"/>
  <c r="N85" i="114"/>
  <c r="I85" i="114"/>
  <c r="X86" i="114"/>
  <c r="S86" i="114"/>
  <c r="N86" i="114"/>
  <c r="I86" i="114"/>
  <c r="X87" i="114"/>
  <c r="S87" i="114"/>
  <c r="N87" i="114"/>
  <c r="I87" i="114"/>
  <c r="X88" i="114"/>
  <c r="S88" i="114"/>
  <c r="N88" i="114"/>
  <c r="I88" i="114"/>
  <c r="X89" i="114"/>
  <c r="S89" i="114"/>
  <c r="N89" i="114"/>
  <c r="I89" i="114"/>
  <c r="X91" i="114"/>
  <c r="S91" i="114"/>
  <c r="N91" i="114"/>
  <c r="I91" i="114"/>
  <c r="X92" i="114"/>
  <c r="S92" i="114"/>
  <c r="N92" i="114"/>
  <c r="I92" i="114"/>
  <c r="X93" i="114"/>
  <c r="S93" i="114"/>
  <c r="N93" i="114"/>
  <c r="I93" i="114"/>
  <c r="X94" i="114"/>
  <c r="S94" i="114"/>
  <c r="N94" i="114"/>
  <c r="I94" i="114"/>
  <c r="X95" i="114"/>
  <c r="S95" i="114"/>
  <c r="N95" i="114"/>
  <c r="I95" i="114"/>
  <c r="X96" i="114"/>
  <c r="S96" i="114"/>
  <c r="N96" i="114"/>
  <c r="I96" i="114"/>
  <c r="X97" i="114"/>
  <c r="S97" i="114"/>
  <c r="N97" i="114"/>
  <c r="I97" i="114"/>
  <c r="X98" i="114"/>
  <c r="S98" i="114"/>
  <c r="N98" i="114"/>
  <c r="I98" i="114"/>
  <c r="X99" i="114"/>
  <c r="S99" i="114"/>
  <c r="N99" i="114"/>
  <c r="I99" i="114"/>
  <c r="X100" i="114"/>
  <c r="S100" i="114"/>
  <c r="N100" i="114"/>
  <c r="I100" i="114"/>
  <c r="X101" i="114"/>
  <c r="S101" i="114"/>
  <c r="N101" i="114"/>
  <c r="I101" i="114"/>
  <c r="X102" i="114"/>
  <c r="S102" i="114"/>
  <c r="N102" i="114"/>
  <c r="I102" i="114"/>
  <c r="X103" i="114"/>
  <c r="S103" i="114"/>
  <c r="N103" i="114"/>
  <c r="I103" i="114"/>
  <c r="X104" i="114"/>
  <c r="S104" i="114"/>
  <c r="N104" i="114"/>
  <c r="I104" i="114"/>
  <c r="X105" i="114"/>
  <c r="S105" i="114"/>
  <c r="N105" i="114"/>
  <c r="I105" i="114"/>
  <c r="X106" i="114"/>
  <c r="S106" i="114"/>
  <c r="N106" i="114"/>
  <c r="I106" i="114"/>
  <c r="X107" i="114"/>
  <c r="S107" i="114"/>
  <c r="N107" i="114"/>
  <c r="I107" i="114"/>
  <c r="X108" i="114"/>
  <c r="S108" i="114"/>
  <c r="N108" i="114"/>
  <c r="I108" i="114"/>
  <c r="Z108" i="114" s="1"/>
  <c r="X109" i="114"/>
  <c r="Z109" i="114" s="1"/>
  <c r="S109" i="114"/>
  <c r="N109" i="114"/>
  <c r="I109" i="114"/>
  <c r="X110" i="114"/>
  <c r="S110" i="114"/>
  <c r="N110" i="114"/>
  <c r="I110" i="114"/>
  <c r="X111" i="114"/>
  <c r="S111" i="114"/>
  <c r="Z111" i="114"/>
  <c r="N111" i="114"/>
  <c r="I111" i="114"/>
  <c r="X112" i="114"/>
  <c r="S112" i="114"/>
  <c r="N112" i="114"/>
  <c r="I112" i="114"/>
  <c r="X113" i="114"/>
  <c r="S113" i="114"/>
  <c r="N113" i="114"/>
  <c r="I113" i="114"/>
  <c r="X114" i="114"/>
  <c r="Z114" i="114" s="1"/>
  <c r="S114" i="114"/>
  <c r="N114" i="114"/>
  <c r="I114" i="114"/>
  <c r="X115" i="114"/>
  <c r="Z115" i="114" s="1"/>
  <c r="S115" i="114"/>
  <c r="N115" i="114"/>
  <c r="I115" i="114"/>
  <c r="X116" i="114"/>
  <c r="S116" i="114"/>
  <c r="N116" i="114"/>
  <c r="I116" i="114"/>
  <c r="Z116" i="114" s="1"/>
  <c r="X117" i="114"/>
  <c r="S117" i="114"/>
  <c r="N117" i="114"/>
  <c r="I117" i="114"/>
  <c r="Z117" i="114"/>
  <c r="X118" i="114"/>
  <c r="S118" i="114"/>
  <c r="N118" i="114"/>
  <c r="I118" i="114"/>
  <c r="X119" i="114"/>
  <c r="S119" i="114"/>
  <c r="N119" i="114"/>
  <c r="I119" i="114"/>
  <c r="X120" i="114"/>
  <c r="S120" i="114"/>
  <c r="N120" i="114"/>
  <c r="Z120" i="114" s="1"/>
  <c r="I120" i="114"/>
  <c r="X121" i="114"/>
  <c r="S121" i="114"/>
  <c r="N121" i="114"/>
  <c r="I121" i="114"/>
  <c r="X122" i="114"/>
  <c r="S122" i="114"/>
  <c r="N122" i="114"/>
  <c r="I122" i="114"/>
  <c r="X123" i="114"/>
  <c r="S123" i="114"/>
  <c r="N123" i="114"/>
  <c r="I123" i="114"/>
  <c r="X124" i="114"/>
  <c r="S124" i="114"/>
  <c r="N124" i="114"/>
  <c r="I124" i="114"/>
  <c r="X125" i="114"/>
  <c r="S125" i="114"/>
  <c r="Z125" i="114" s="1"/>
  <c r="N125" i="114"/>
  <c r="I125" i="114"/>
  <c r="X126" i="114"/>
  <c r="S126" i="114"/>
  <c r="N126" i="114"/>
  <c r="I126" i="114"/>
  <c r="X46" i="114"/>
  <c r="S46" i="114"/>
  <c r="N46" i="114"/>
  <c r="I46" i="114"/>
  <c r="S60" i="114"/>
  <c r="N60" i="114"/>
  <c r="I60" i="114"/>
  <c r="X66" i="114"/>
  <c r="S66" i="114"/>
  <c r="N66" i="114"/>
  <c r="X71" i="114"/>
  <c r="S71" i="114"/>
  <c r="N71" i="114"/>
  <c r="I71" i="114"/>
  <c r="X90" i="114"/>
  <c r="S90" i="114"/>
  <c r="N90" i="114"/>
  <c r="I90" i="114"/>
  <c r="X13" i="107"/>
  <c r="S13" i="107"/>
  <c r="N13" i="107"/>
  <c r="I13" i="107"/>
  <c r="X14" i="107"/>
  <c r="S14" i="107"/>
  <c r="N14" i="107"/>
  <c r="I14" i="107"/>
  <c r="X15" i="107"/>
  <c r="S15" i="107"/>
  <c r="I15" i="107"/>
  <c r="X16" i="107"/>
  <c r="S16" i="107"/>
  <c r="N16" i="107"/>
  <c r="I16" i="107"/>
  <c r="X17" i="107"/>
  <c r="S17" i="107"/>
  <c r="N17" i="107"/>
  <c r="I17" i="107"/>
  <c r="X18" i="107"/>
  <c r="S18" i="107"/>
  <c r="N18" i="107"/>
  <c r="I18" i="107"/>
  <c r="X19" i="107"/>
  <c r="N19" i="107"/>
  <c r="X20" i="107"/>
  <c r="S20" i="107"/>
  <c r="N20" i="107"/>
  <c r="I20" i="107"/>
  <c r="X21" i="107"/>
  <c r="S21" i="107"/>
  <c r="N21" i="107"/>
  <c r="I21" i="107"/>
  <c r="X22" i="107"/>
  <c r="S22" i="107"/>
  <c r="N22" i="107"/>
  <c r="I22" i="107"/>
  <c r="X23" i="107"/>
  <c r="S23" i="107"/>
  <c r="N23" i="107"/>
  <c r="I23" i="107"/>
  <c r="X24" i="107"/>
  <c r="S24" i="107"/>
  <c r="X25" i="107"/>
  <c r="S25" i="107"/>
  <c r="N25" i="107"/>
  <c r="I25" i="107"/>
  <c r="S26" i="107"/>
  <c r="I26" i="107"/>
  <c r="X27" i="107"/>
  <c r="S27" i="107"/>
  <c r="N27" i="107"/>
  <c r="I27" i="107"/>
  <c r="X28" i="107"/>
  <c r="S28" i="107"/>
  <c r="N28" i="107"/>
  <c r="I28" i="107"/>
  <c r="X30" i="107"/>
  <c r="S30" i="107"/>
  <c r="N30" i="107"/>
  <c r="I30" i="107"/>
  <c r="X31" i="107"/>
  <c r="S31" i="107"/>
  <c r="X32" i="107"/>
  <c r="S32" i="107"/>
  <c r="N32" i="107"/>
  <c r="I32" i="107"/>
  <c r="S33" i="107"/>
  <c r="I33" i="107"/>
  <c r="X34" i="107"/>
  <c r="S34" i="107"/>
  <c r="N34" i="107"/>
  <c r="I34" i="107"/>
  <c r="X35" i="107"/>
  <c r="S35" i="107"/>
  <c r="N35" i="107"/>
  <c r="I35" i="107"/>
  <c r="X36" i="107"/>
  <c r="S36" i="107"/>
  <c r="N36" i="107"/>
  <c r="I36" i="107"/>
  <c r="X37" i="107"/>
  <c r="N37" i="107"/>
  <c r="I37" i="107"/>
  <c r="X38" i="107"/>
  <c r="S38" i="107"/>
  <c r="N38" i="107"/>
  <c r="I38" i="107"/>
  <c r="X39" i="107"/>
  <c r="S39" i="107"/>
  <c r="N39" i="107"/>
  <c r="I39" i="107"/>
  <c r="X40" i="107"/>
  <c r="S40" i="107"/>
  <c r="N40" i="107"/>
  <c r="I40" i="107"/>
  <c r="S41" i="107"/>
  <c r="I41" i="107"/>
  <c r="X42" i="107"/>
  <c r="S42" i="107"/>
  <c r="N42" i="107"/>
  <c r="I42" i="107"/>
  <c r="X29" i="107"/>
  <c r="S29" i="107"/>
  <c r="N29" i="107"/>
  <c r="I29" i="107"/>
  <c r="X12" i="107"/>
  <c r="S12" i="107"/>
  <c r="N12" i="107"/>
  <c r="I12" i="107"/>
  <c r="X11" i="107"/>
  <c r="S11" i="107"/>
  <c r="N11" i="107"/>
  <c r="G43" i="107"/>
  <c r="X13" i="113"/>
  <c r="S13" i="113"/>
  <c r="N13" i="113"/>
  <c r="I13" i="113"/>
  <c r="X14" i="113"/>
  <c r="S14" i="113"/>
  <c r="N14" i="113"/>
  <c r="I14" i="113"/>
  <c r="X15" i="113"/>
  <c r="S15" i="113"/>
  <c r="N15" i="113"/>
  <c r="I15" i="113"/>
  <c r="X16" i="113"/>
  <c r="S16" i="113"/>
  <c r="N16" i="113"/>
  <c r="I16" i="113"/>
  <c r="X17" i="113"/>
  <c r="S17" i="113"/>
  <c r="N17" i="113"/>
  <c r="I17" i="113"/>
  <c r="X12" i="113"/>
  <c r="S12" i="113"/>
  <c r="N12" i="113"/>
  <c r="I12" i="113"/>
  <c r="X18" i="113"/>
  <c r="S18" i="113"/>
  <c r="N18" i="113"/>
  <c r="I18" i="113"/>
  <c r="X19" i="113"/>
  <c r="S19" i="113"/>
  <c r="N19" i="113"/>
  <c r="I19" i="113"/>
  <c r="X20" i="113"/>
  <c r="S20" i="113"/>
  <c r="N20" i="113"/>
  <c r="I20" i="113"/>
  <c r="X21" i="113"/>
  <c r="S21" i="113"/>
  <c r="N21" i="113"/>
  <c r="I21" i="113"/>
  <c r="X22" i="113"/>
  <c r="S22" i="113"/>
  <c r="N22" i="113"/>
  <c r="I22" i="113"/>
  <c r="X23" i="113"/>
  <c r="S23" i="113"/>
  <c r="N23" i="113"/>
  <c r="I23" i="113"/>
  <c r="X24" i="113"/>
  <c r="S24" i="113"/>
  <c r="N24" i="113"/>
  <c r="I24" i="113"/>
  <c r="X25" i="113"/>
  <c r="S25" i="113"/>
  <c r="N25" i="113"/>
  <c r="I25" i="113"/>
  <c r="X26" i="113"/>
  <c r="S26" i="113"/>
  <c r="N26" i="113"/>
  <c r="I26" i="113"/>
  <c r="X27" i="113"/>
  <c r="S27" i="113"/>
  <c r="N27" i="113"/>
  <c r="I27" i="113"/>
  <c r="X28" i="113"/>
  <c r="S28" i="113"/>
  <c r="N28" i="113"/>
  <c r="I28" i="113"/>
  <c r="X29" i="113"/>
  <c r="S29" i="113"/>
  <c r="N29" i="113"/>
  <c r="I29" i="113"/>
  <c r="X30" i="113"/>
  <c r="S30" i="113"/>
  <c r="N30" i="113"/>
  <c r="I30" i="113"/>
  <c r="X31" i="113"/>
  <c r="S31" i="113"/>
  <c r="N31" i="113"/>
  <c r="I31" i="113"/>
  <c r="X32" i="113"/>
  <c r="S32" i="113"/>
  <c r="N32" i="113"/>
  <c r="I32" i="113"/>
  <c r="X33" i="113"/>
  <c r="S33" i="113"/>
  <c r="N33" i="113"/>
  <c r="I33" i="113"/>
  <c r="X34" i="113"/>
  <c r="S34" i="113"/>
  <c r="N34" i="113"/>
  <c r="I34" i="113"/>
  <c r="X35" i="113"/>
  <c r="S35" i="113"/>
  <c r="N35" i="113"/>
  <c r="I35" i="113"/>
  <c r="X36" i="113"/>
  <c r="S36" i="113"/>
  <c r="N36" i="113"/>
  <c r="I36" i="113"/>
  <c r="X37" i="113"/>
  <c r="S37" i="113"/>
  <c r="N37" i="113"/>
  <c r="I37" i="113"/>
  <c r="X38" i="113"/>
  <c r="S38" i="113"/>
  <c r="N38" i="113"/>
  <c r="I38" i="113"/>
  <c r="X39" i="113"/>
  <c r="S39" i="113"/>
  <c r="N39" i="113"/>
  <c r="I39" i="113"/>
  <c r="X40" i="113"/>
  <c r="S40" i="113"/>
  <c r="N40" i="113"/>
  <c r="I40" i="113"/>
  <c r="X41" i="113"/>
  <c r="S41" i="113"/>
  <c r="N41" i="113"/>
  <c r="I41" i="113"/>
  <c r="X42" i="113"/>
  <c r="S42" i="113"/>
  <c r="N42" i="113"/>
  <c r="I42" i="113"/>
  <c r="X11" i="113"/>
  <c r="S11" i="113"/>
  <c r="N11" i="113"/>
  <c r="I11" i="113"/>
  <c r="X12" i="114"/>
  <c r="S12" i="114"/>
  <c r="N12" i="114"/>
  <c r="I12" i="114"/>
  <c r="X13" i="114"/>
  <c r="S13" i="114"/>
  <c r="N13" i="114"/>
  <c r="I13" i="114"/>
  <c r="X14" i="114"/>
  <c r="S14" i="114"/>
  <c r="N14" i="114"/>
  <c r="I14" i="114"/>
  <c r="X15" i="114"/>
  <c r="S15" i="114"/>
  <c r="N15" i="114"/>
  <c r="I15" i="114"/>
  <c r="X16" i="114"/>
  <c r="S16" i="114"/>
  <c r="N16" i="114"/>
  <c r="I16" i="114"/>
  <c r="X17" i="114"/>
  <c r="S17" i="114"/>
  <c r="N17" i="114"/>
  <c r="Z17" i="114" s="1"/>
  <c r="I17" i="114"/>
  <c r="X18" i="114"/>
  <c r="S18" i="114"/>
  <c r="N18" i="114"/>
  <c r="I18" i="114"/>
  <c r="X19" i="114"/>
  <c r="S19" i="114"/>
  <c r="Z19" i="114" s="1"/>
  <c r="N19" i="114"/>
  <c r="I19" i="114"/>
  <c r="X20" i="114"/>
  <c r="S20" i="114"/>
  <c r="Z20" i="114" s="1"/>
  <c r="N20" i="114"/>
  <c r="I20" i="114"/>
  <c r="X21" i="114"/>
  <c r="S21" i="114"/>
  <c r="N21" i="114"/>
  <c r="I21" i="114"/>
  <c r="X22" i="114"/>
  <c r="S22" i="114"/>
  <c r="N22" i="114"/>
  <c r="I22" i="114"/>
  <c r="X23" i="114"/>
  <c r="S23" i="114"/>
  <c r="N23" i="114"/>
  <c r="I23" i="114"/>
  <c r="X24" i="114"/>
  <c r="S24" i="114"/>
  <c r="N24" i="114"/>
  <c r="I24" i="114"/>
  <c r="X25" i="114"/>
  <c r="S25" i="114"/>
  <c r="N25" i="114"/>
  <c r="I25" i="114"/>
  <c r="X26" i="114"/>
  <c r="S26" i="114"/>
  <c r="N26" i="114"/>
  <c r="I26" i="114"/>
  <c r="X27" i="114"/>
  <c r="S27" i="114"/>
  <c r="N27" i="114"/>
  <c r="I27" i="114"/>
  <c r="X28" i="114"/>
  <c r="S28" i="114"/>
  <c r="Z28" i="114" s="1"/>
  <c r="N28" i="114"/>
  <c r="I28" i="114"/>
  <c r="X29" i="114"/>
  <c r="S29" i="114"/>
  <c r="Z29" i="114" s="1"/>
  <c r="N29" i="114"/>
  <c r="I29" i="114"/>
  <c r="X30" i="114"/>
  <c r="S30" i="114"/>
  <c r="N30" i="114"/>
  <c r="I30" i="114"/>
  <c r="X31" i="114"/>
  <c r="S31" i="114"/>
  <c r="N31" i="114"/>
  <c r="I31" i="114"/>
  <c r="X32" i="114"/>
  <c r="S32" i="114"/>
  <c r="N32" i="114"/>
  <c r="I32" i="114"/>
  <c r="X33" i="114"/>
  <c r="S33" i="114"/>
  <c r="N33" i="114"/>
  <c r="I33" i="114"/>
  <c r="X34" i="114"/>
  <c r="S34" i="114"/>
  <c r="N34" i="114"/>
  <c r="I34" i="114"/>
  <c r="X35" i="114"/>
  <c r="S35" i="114"/>
  <c r="N35" i="114"/>
  <c r="I35" i="114"/>
  <c r="X36" i="114"/>
  <c r="S36" i="114"/>
  <c r="N36" i="114"/>
  <c r="I36" i="114"/>
  <c r="X37" i="114"/>
  <c r="S37" i="114"/>
  <c r="N37" i="114"/>
  <c r="I37" i="114"/>
  <c r="X38" i="114"/>
  <c r="S38" i="114"/>
  <c r="Z38" i="114" s="1"/>
  <c r="N38" i="114"/>
  <c r="I38" i="114"/>
  <c r="X39" i="114"/>
  <c r="Z39" i="114" s="1"/>
  <c r="S39" i="114"/>
  <c r="N39" i="114"/>
  <c r="I39" i="114"/>
  <c r="X40" i="114"/>
  <c r="S40" i="114"/>
  <c r="N40" i="114"/>
  <c r="I40" i="114"/>
  <c r="X41" i="114"/>
  <c r="S41" i="114"/>
  <c r="N41" i="114"/>
  <c r="I41" i="114"/>
  <c r="X42" i="114"/>
  <c r="S42" i="114"/>
  <c r="N42" i="114"/>
  <c r="I42" i="114"/>
  <c r="X11" i="114"/>
  <c r="S11" i="114"/>
  <c r="N11" i="114"/>
  <c r="I11" i="114"/>
  <c r="B123" i="75"/>
  <c r="B124" i="75"/>
  <c r="B125" i="75"/>
  <c r="B126" i="75"/>
  <c r="S33" i="184"/>
  <c r="I33" i="184"/>
  <c r="V43" i="184"/>
  <c r="W43" i="184"/>
  <c r="P43" i="184"/>
  <c r="Q43" i="184"/>
  <c r="R43" i="184"/>
  <c r="K43" i="184"/>
  <c r="L43" i="184"/>
  <c r="M43" i="184"/>
  <c r="F43" i="84"/>
  <c r="X16" i="84"/>
  <c r="S23" i="184"/>
  <c r="I23" i="184"/>
  <c r="I24" i="184"/>
  <c r="S25" i="184"/>
  <c r="I25" i="184"/>
  <c r="S26" i="184"/>
  <c r="I26" i="184"/>
  <c r="S27" i="184"/>
  <c r="S28" i="184"/>
  <c r="I36" i="115"/>
  <c r="S50" i="20"/>
  <c r="I56" i="20"/>
  <c r="S62" i="20"/>
  <c r="S64" i="20"/>
  <c r="N64" i="20"/>
  <c r="I64" i="20"/>
  <c r="N65" i="20"/>
  <c r="N65" i="84"/>
  <c r="X67" i="20"/>
  <c r="S68" i="20"/>
  <c r="X72" i="115"/>
  <c r="I72" i="20"/>
  <c r="N73" i="84"/>
  <c r="I73" i="115"/>
  <c r="I75" i="20"/>
  <c r="S76" i="20"/>
  <c r="X77" i="115"/>
  <c r="X79" i="20"/>
  <c r="N79" i="84"/>
  <c r="S80" i="20"/>
  <c r="N82" i="20"/>
  <c r="S89" i="115"/>
  <c r="N91" i="115"/>
  <c r="X92" i="20"/>
  <c r="S92" i="115"/>
  <c r="N98" i="20"/>
  <c r="I98" i="20"/>
  <c r="X99" i="20"/>
  <c r="S99" i="20"/>
  <c r="X100" i="20"/>
  <c r="N101" i="115"/>
  <c r="X103" i="20"/>
  <c r="X103" i="115"/>
  <c r="S103" i="20"/>
  <c r="N103" i="20"/>
  <c r="I103" i="20"/>
  <c r="I105" i="20"/>
  <c r="I106" i="84"/>
  <c r="I106" i="20"/>
  <c r="X107" i="115"/>
  <c r="S107" i="84"/>
  <c r="I107" i="115"/>
  <c r="I107" i="20"/>
  <c r="N109" i="115"/>
  <c r="X112" i="20"/>
  <c r="X113" i="115"/>
  <c r="I114" i="115"/>
  <c r="S115" i="20"/>
  <c r="S117" i="95"/>
  <c r="N118" i="20"/>
  <c r="U128" i="115"/>
  <c r="U119" i="20"/>
  <c r="V119" i="84"/>
  <c r="V119" i="20"/>
  <c r="W119" i="84"/>
  <c r="W119" i="20"/>
  <c r="P119" i="84"/>
  <c r="P119" i="20"/>
  <c r="Q119" i="20"/>
  <c r="R119" i="20"/>
  <c r="K119" i="84"/>
  <c r="K119" i="20"/>
  <c r="L119" i="84"/>
  <c r="L119" i="20"/>
  <c r="M119" i="20"/>
  <c r="F119" i="84"/>
  <c r="F119" i="20"/>
  <c r="G119" i="84"/>
  <c r="G119" i="20"/>
  <c r="H119" i="84"/>
  <c r="H119" i="20"/>
  <c r="U120" i="20"/>
  <c r="V120" i="84"/>
  <c r="V120" i="20"/>
  <c r="X120" i="20" s="1"/>
  <c r="W120" i="84"/>
  <c r="W120" i="20"/>
  <c r="P120" i="84"/>
  <c r="P120" i="20"/>
  <c r="Q120" i="20"/>
  <c r="R120" i="20"/>
  <c r="K120" i="84"/>
  <c r="K120" i="20"/>
  <c r="L120" i="84"/>
  <c r="L120" i="20"/>
  <c r="M120" i="20"/>
  <c r="F120" i="84"/>
  <c r="F120" i="20"/>
  <c r="G120" i="84"/>
  <c r="G120" i="20"/>
  <c r="H120" i="84"/>
  <c r="H120" i="20"/>
  <c r="U121" i="20"/>
  <c r="V121" i="84"/>
  <c r="V121" i="20"/>
  <c r="X121" i="115"/>
  <c r="W121" i="84"/>
  <c r="W121" i="20"/>
  <c r="P121" i="84"/>
  <c r="P121" i="20"/>
  <c r="Q121" i="20"/>
  <c r="R121" i="20"/>
  <c r="K121" i="84"/>
  <c r="K121" i="20"/>
  <c r="N121" i="95"/>
  <c r="L121" i="84"/>
  <c r="L121" i="20"/>
  <c r="M121" i="20"/>
  <c r="F121" i="84"/>
  <c r="F121" i="20"/>
  <c r="G121" i="84"/>
  <c r="G121" i="20"/>
  <c r="H121" i="84"/>
  <c r="H121" i="20"/>
  <c r="X47" i="115"/>
  <c r="X47" i="20"/>
  <c r="S49" i="115"/>
  <c r="X71" i="115"/>
  <c r="S71" i="20"/>
  <c r="N71" i="20"/>
  <c r="S87" i="20"/>
  <c r="U122" i="20"/>
  <c r="V122" i="84"/>
  <c r="V122" i="20"/>
  <c r="W122" i="84"/>
  <c r="W122" i="20"/>
  <c r="P122" i="84"/>
  <c r="P122" i="20"/>
  <c r="Q122" i="20"/>
  <c r="R122" i="20"/>
  <c r="K122" i="84"/>
  <c r="K122" i="20"/>
  <c r="L122" i="84"/>
  <c r="L122" i="20"/>
  <c r="M122" i="20"/>
  <c r="F122" i="84"/>
  <c r="F122" i="20"/>
  <c r="G122" i="84"/>
  <c r="G122" i="20"/>
  <c r="H122" i="84"/>
  <c r="H122" i="20"/>
  <c r="D45" i="172"/>
  <c r="X106" i="106"/>
  <c r="S106" i="106"/>
  <c r="N106" i="106"/>
  <c r="I106" i="106"/>
  <c r="D41" i="172"/>
  <c r="D12" i="171"/>
  <c r="F32" i="172"/>
  <c r="F34" i="172"/>
  <c r="D26" i="172" s="1"/>
  <c r="F18" i="172"/>
  <c r="D27" i="171"/>
  <c r="D29" i="171"/>
  <c r="U123" i="20"/>
  <c r="V123" i="84"/>
  <c r="V123" i="20"/>
  <c r="X123" i="115"/>
  <c r="W123" i="84"/>
  <c r="W123" i="20"/>
  <c r="U124" i="20"/>
  <c r="V124" i="84"/>
  <c r="V124" i="20"/>
  <c r="W124" i="84"/>
  <c r="W124" i="20"/>
  <c r="U125" i="20"/>
  <c r="X125" i="20" s="1"/>
  <c r="V125" i="84"/>
  <c r="V125" i="20"/>
  <c r="W125" i="84"/>
  <c r="W125" i="20"/>
  <c r="U126" i="20"/>
  <c r="V126" i="84"/>
  <c r="V126" i="20"/>
  <c r="X126" i="115"/>
  <c r="W126" i="84"/>
  <c r="W126" i="20"/>
  <c r="P123" i="84"/>
  <c r="P123" i="20"/>
  <c r="Q123" i="20"/>
  <c r="R123" i="20"/>
  <c r="P124" i="84"/>
  <c r="P124" i="20"/>
  <c r="Q124" i="20"/>
  <c r="R124" i="20"/>
  <c r="P125" i="84"/>
  <c r="P125" i="20"/>
  <c r="Q125" i="20"/>
  <c r="R125" i="20"/>
  <c r="P126" i="84"/>
  <c r="P126" i="20"/>
  <c r="S126" i="20" s="1"/>
  <c r="Q126" i="20"/>
  <c r="R126" i="20"/>
  <c r="K123" i="84"/>
  <c r="K123" i="20"/>
  <c r="L123" i="84"/>
  <c r="L123" i="20"/>
  <c r="M123" i="20"/>
  <c r="K124" i="84"/>
  <c r="K124" i="20"/>
  <c r="L124" i="84"/>
  <c r="L124" i="20"/>
  <c r="M124" i="20"/>
  <c r="K125" i="84"/>
  <c r="K125" i="20"/>
  <c r="L125" i="84"/>
  <c r="L125" i="20"/>
  <c r="M125" i="20"/>
  <c r="K126" i="84"/>
  <c r="K126" i="20"/>
  <c r="L126" i="84"/>
  <c r="L126" i="20"/>
  <c r="M126" i="20"/>
  <c r="F123" i="84"/>
  <c r="F123" i="20"/>
  <c r="I123" i="20" s="1"/>
  <c r="G123" i="84"/>
  <c r="G123" i="20"/>
  <c r="H123" i="84"/>
  <c r="H123" i="20"/>
  <c r="F124" i="84"/>
  <c r="F124" i="20"/>
  <c r="G124" i="84"/>
  <c r="G124" i="20"/>
  <c r="H124" i="84"/>
  <c r="H124" i="20"/>
  <c r="F125" i="84"/>
  <c r="F125" i="20"/>
  <c r="G125" i="84"/>
  <c r="G125" i="20"/>
  <c r="H125" i="84"/>
  <c r="H125" i="20"/>
  <c r="F126" i="84"/>
  <c r="F126" i="20"/>
  <c r="G126" i="84"/>
  <c r="G126" i="20"/>
  <c r="H126" i="84"/>
  <c r="H126" i="20"/>
  <c r="B125" i="31"/>
  <c r="B126" i="31"/>
  <c r="B125" i="21"/>
  <c r="B126" i="21"/>
  <c r="F127" i="31"/>
  <c r="G127" i="31"/>
  <c r="G43" i="31"/>
  <c r="H127" i="31"/>
  <c r="K127" i="31"/>
  <c r="L127" i="31"/>
  <c r="M127" i="31"/>
  <c r="P127" i="31"/>
  <c r="Q127" i="31"/>
  <c r="R127" i="31"/>
  <c r="U127" i="31"/>
  <c r="V127" i="31"/>
  <c r="W127" i="31"/>
  <c r="R43" i="21"/>
  <c r="X48" i="20"/>
  <c r="X49" i="20"/>
  <c r="X50" i="20"/>
  <c r="X51" i="20"/>
  <c r="X52" i="20"/>
  <c r="X53" i="20"/>
  <c r="X54" i="20"/>
  <c r="X55" i="20"/>
  <c r="X56" i="20"/>
  <c r="X57" i="20"/>
  <c r="X58" i="20"/>
  <c r="X59" i="20"/>
  <c r="X60" i="20"/>
  <c r="X61" i="20"/>
  <c r="X62" i="20"/>
  <c r="X63" i="20"/>
  <c r="X64" i="20"/>
  <c r="X65" i="20"/>
  <c r="X66" i="20"/>
  <c r="X68" i="20"/>
  <c r="X69" i="20"/>
  <c r="X70" i="20"/>
  <c r="X71" i="20"/>
  <c r="X72" i="20"/>
  <c r="X73" i="20"/>
  <c r="X74" i="20"/>
  <c r="X75" i="20"/>
  <c r="X76" i="20"/>
  <c r="X77" i="20"/>
  <c r="X78" i="20"/>
  <c r="X80" i="20"/>
  <c r="X81" i="20"/>
  <c r="X82" i="20"/>
  <c r="X83" i="20"/>
  <c r="X85" i="20"/>
  <c r="X86" i="20"/>
  <c r="X87" i="20"/>
  <c r="X88" i="20"/>
  <c r="X89" i="20"/>
  <c r="X90" i="20"/>
  <c r="X93" i="20"/>
  <c r="X94" i="20"/>
  <c r="X95" i="20"/>
  <c r="X98" i="20"/>
  <c r="X101" i="20"/>
  <c r="X102" i="20"/>
  <c r="X105" i="20"/>
  <c r="X107" i="20"/>
  <c r="X108" i="20"/>
  <c r="X110" i="20"/>
  <c r="X113" i="20"/>
  <c r="X116" i="20"/>
  <c r="X117" i="20"/>
  <c r="X118" i="20"/>
  <c r="X121" i="20"/>
  <c r="S51" i="20"/>
  <c r="S53" i="20"/>
  <c r="S54" i="20"/>
  <c r="S55" i="20"/>
  <c r="S57" i="20"/>
  <c r="S58" i="20"/>
  <c r="S59" i="20"/>
  <c r="S60" i="20"/>
  <c r="S61" i="20"/>
  <c r="S63" i="20"/>
  <c r="S65" i="20"/>
  <c r="S66" i="20"/>
  <c r="S67" i="20"/>
  <c r="S69" i="20"/>
  <c r="S70" i="20"/>
  <c r="S72" i="20"/>
  <c r="S73" i="20"/>
  <c r="S74" i="20"/>
  <c r="S75" i="20"/>
  <c r="S77" i="20"/>
  <c r="S78" i="20"/>
  <c r="S79" i="20"/>
  <c r="S81" i="20"/>
  <c r="S85" i="20"/>
  <c r="S88" i="20"/>
  <c r="S89" i="20"/>
  <c r="S91" i="20"/>
  <c r="S92" i="20"/>
  <c r="S93" i="20"/>
  <c r="S94" i="20"/>
  <c r="S95" i="20"/>
  <c r="S97" i="20"/>
  <c r="S98" i="20"/>
  <c r="S100" i="20"/>
  <c r="S101" i="20"/>
  <c r="S102" i="20"/>
  <c r="S105" i="20"/>
  <c r="S107" i="20"/>
  <c r="S108" i="20"/>
  <c r="S109" i="20"/>
  <c r="S110" i="20"/>
  <c r="S111" i="20"/>
  <c r="S113" i="20"/>
  <c r="S114" i="20"/>
  <c r="S116" i="20"/>
  <c r="S117" i="20"/>
  <c r="S118" i="20"/>
  <c r="S120" i="20"/>
  <c r="N50" i="20"/>
  <c r="N51" i="20"/>
  <c r="N52" i="20"/>
  <c r="N53" i="20"/>
  <c r="N54" i="20"/>
  <c r="N55" i="20"/>
  <c r="N57" i="20"/>
  <c r="N58" i="20"/>
  <c r="N59" i="20"/>
  <c r="N60" i="20"/>
  <c r="N61" i="20"/>
  <c r="N62" i="20"/>
  <c r="N63" i="20"/>
  <c r="N66" i="20"/>
  <c r="N67" i="20"/>
  <c r="N69" i="20"/>
  <c r="N70" i="20"/>
  <c r="N73" i="20"/>
  <c r="N74" i="20"/>
  <c r="N75" i="20"/>
  <c r="N76" i="20"/>
  <c r="N77" i="20"/>
  <c r="N78" i="20"/>
  <c r="N79" i="20"/>
  <c r="N80" i="20"/>
  <c r="N81" i="20"/>
  <c r="N83" i="20"/>
  <c r="N84" i="20"/>
  <c r="N85" i="20"/>
  <c r="N86" i="20"/>
  <c r="N89" i="20"/>
  <c r="N90" i="20"/>
  <c r="N91" i="20"/>
  <c r="N92" i="20"/>
  <c r="N93" i="20"/>
  <c r="N94" i="20"/>
  <c r="N95" i="20"/>
  <c r="N96" i="20"/>
  <c r="N97" i="20"/>
  <c r="N99" i="20"/>
  <c r="N100" i="20"/>
  <c r="N101" i="20"/>
  <c r="N102" i="20"/>
  <c r="N105" i="20"/>
  <c r="N109" i="20"/>
  <c r="N110" i="20"/>
  <c r="N113" i="20"/>
  <c r="N114" i="20"/>
  <c r="N116" i="20"/>
  <c r="N117" i="20"/>
  <c r="I47" i="20"/>
  <c r="I50" i="20"/>
  <c r="I51" i="20"/>
  <c r="I52" i="20"/>
  <c r="I53" i="20"/>
  <c r="I54" i="20"/>
  <c r="I55" i="20"/>
  <c r="I57" i="20"/>
  <c r="I58" i="20"/>
  <c r="I59" i="20"/>
  <c r="I60" i="20"/>
  <c r="I61" i="20"/>
  <c r="I62" i="20"/>
  <c r="I63" i="20"/>
  <c r="I65" i="20"/>
  <c r="I66" i="20"/>
  <c r="I67" i="20"/>
  <c r="I69" i="20"/>
  <c r="I70" i="20"/>
  <c r="I73" i="20"/>
  <c r="I74" i="20"/>
  <c r="I76" i="20"/>
  <c r="I77" i="20"/>
  <c r="I78" i="20"/>
  <c r="I79" i="20"/>
  <c r="I80" i="20"/>
  <c r="I81" i="20"/>
  <c r="I83" i="20"/>
  <c r="I84" i="20"/>
  <c r="I85" i="20"/>
  <c r="I86" i="20"/>
  <c r="I88" i="20"/>
  <c r="I89" i="20"/>
  <c r="I91" i="20"/>
  <c r="I92" i="20"/>
  <c r="I93" i="20"/>
  <c r="I94" i="20"/>
  <c r="I95" i="20"/>
  <c r="I96" i="20"/>
  <c r="I97" i="20"/>
  <c r="I99" i="20"/>
  <c r="I100" i="20"/>
  <c r="I101" i="20"/>
  <c r="I102" i="20"/>
  <c r="I109" i="20"/>
  <c r="I110" i="20"/>
  <c r="I112" i="20"/>
  <c r="I113" i="20"/>
  <c r="I114" i="20"/>
  <c r="I115" i="20"/>
  <c r="I116" i="20"/>
  <c r="I117" i="20"/>
  <c r="B125" i="12"/>
  <c r="I125" i="12"/>
  <c r="N125" i="12"/>
  <c r="S125" i="12"/>
  <c r="X125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6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1" i="12"/>
  <c r="B42" i="12"/>
  <c r="X46" i="11"/>
  <c r="S46" i="11"/>
  <c r="N46" i="11"/>
  <c r="I46" i="11"/>
  <c r="X47" i="11"/>
  <c r="S47" i="11"/>
  <c r="N47" i="11"/>
  <c r="I47" i="11"/>
  <c r="X48" i="11"/>
  <c r="S48" i="11"/>
  <c r="N48" i="11"/>
  <c r="I48" i="11"/>
  <c r="X49" i="11"/>
  <c r="S49" i="11"/>
  <c r="N49" i="11"/>
  <c r="I49" i="11"/>
  <c r="B125" i="11"/>
  <c r="I125" i="11"/>
  <c r="N125" i="11"/>
  <c r="S125" i="11"/>
  <c r="X125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6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1" i="11"/>
  <c r="B42" i="11"/>
  <c r="X46" i="10"/>
  <c r="X21" i="10"/>
  <c r="S46" i="10"/>
  <c r="N46" i="10"/>
  <c r="I46" i="10"/>
  <c r="X47" i="10"/>
  <c r="S47" i="10"/>
  <c r="N47" i="10"/>
  <c r="I47" i="10"/>
  <c r="X48" i="10"/>
  <c r="S48" i="10"/>
  <c r="N48" i="10"/>
  <c r="I48" i="10"/>
  <c r="X49" i="10"/>
  <c r="S49" i="10"/>
  <c r="N49" i="10"/>
  <c r="I49" i="10"/>
  <c r="X50" i="10"/>
  <c r="S50" i="10"/>
  <c r="N50" i="10"/>
  <c r="I50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1" i="10"/>
  <c r="B42" i="10"/>
  <c r="S61" i="9"/>
  <c r="N61" i="9"/>
  <c r="I61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1" i="9"/>
  <c r="B42" i="9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B105" i="20"/>
  <c r="B106" i="20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" i="20"/>
  <c r="B13" i="20"/>
  <c r="B14" i="20"/>
  <c r="B15" i="20"/>
  <c r="B16" i="20"/>
  <c r="B17" i="20"/>
  <c r="B18" i="20"/>
  <c r="B19" i="20"/>
  <c r="B20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1" i="20"/>
  <c r="B42" i="20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1" i="6"/>
  <c r="B42" i="6"/>
  <c r="B125" i="6"/>
  <c r="B12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5"/>
  <c r="B12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1" i="5"/>
  <c r="B42" i="5"/>
  <c r="B125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6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1" i="4"/>
  <c r="B42" i="4"/>
  <c r="B124" i="201"/>
  <c r="B47" i="201"/>
  <c r="B48" i="201"/>
  <c r="B49" i="201"/>
  <c r="B50" i="201"/>
  <c r="B51" i="201"/>
  <c r="B52" i="201"/>
  <c r="B53" i="201"/>
  <c r="B54" i="201"/>
  <c r="B55" i="201"/>
  <c r="B56" i="201"/>
  <c r="B57" i="201"/>
  <c r="B58" i="201"/>
  <c r="B59" i="201"/>
  <c r="B60" i="201"/>
  <c r="B61" i="201"/>
  <c r="B62" i="201"/>
  <c r="B63" i="201"/>
  <c r="B64" i="201"/>
  <c r="B65" i="201"/>
  <c r="B66" i="201"/>
  <c r="B67" i="201"/>
  <c r="B68" i="201"/>
  <c r="B69" i="201"/>
  <c r="B70" i="201"/>
  <c r="B71" i="201"/>
  <c r="B72" i="201"/>
  <c r="B73" i="201"/>
  <c r="B74" i="201"/>
  <c r="B75" i="201"/>
  <c r="B76" i="201"/>
  <c r="B77" i="201"/>
  <c r="B78" i="201"/>
  <c r="B79" i="201"/>
  <c r="B80" i="201"/>
  <c r="B81" i="201"/>
  <c r="B82" i="201"/>
  <c r="B83" i="201"/>
  <c r="B84" i="201"/>
  <c r="B85" i="201"/>
  <c r="B86" i="201"/>
  <c r="B87" i="201"/>
  <c r="B88" i="201"/>
  <c r="B89" i="201"/>
  <c r="B90" i="201"/>
  <c r="B91" i="201"/>
  <c r="B92" i="201"/>
  <c r="B93" i="201"/>
  <c r="B94" i="201"/>
  <c r="B95" i="201"/>
  <c r="B96" i="201"/>
  <c r="B97" i="201"/>
  <c r="B98" i="201"/>
  <c r="B99" i="201"/>
  <c r="B100" i="201"/>
  <c r="B101" i="201"/>
  <c r="B102" i="201"/>
  <c r="B103" i="201"/>
  <c r="B104" i="201"/>
  <c r="B105" i="201"/>
  <c r="B106" i="201"/>
  <c r="B107" i="201"/>
  <c r="B108" i="201"/>
  <c r="B109" i="201"/>
  <c r="B110" i="201"/>
  <c r="B111" i="201"/>
  <c r="B112" i="201"/>
  <c r="B113" i="201"/>
  <c r="B114" i="201"/>
  <c r="B115" i="201"/>
  <c r="B116" i="201"/>
  <c r="B117" i="201"/>
  <c r="B118" i="201"/>
  <c r="B119" i="201"/>
  <c r="B120" i="201"/>
  <c r="B121" i="201"/>
  <c r="B122" i="201"/>
  <c r="B123" i="201"/>
  <c r="B125" i="201"/>
  <c r="B126" i="201"/>
  <c r="B12" i="201"/>
  <c r="B13" i="201"/>
  <c r="B14" i="201"/>
  <c r="B15" i="201"/>
  <c r="B16" i="201"/>
  <c r="B17" i="201"/>
  <c r="B18" i="201"/>
  <c r="B19" i="201"/>
  <c r="B20" i="201"/>
  <c r="B21" i="201"/>
  <c r="B22" i="201"/>
  <c r="B23" i="201"/>
  <c r="B24" i="201"/>
  <c r="B25" i="201"/>
  <c r="B26" i="201"/>
  <c r="B27" i="201"/>
  <c r="B28" i="201"/>
  <c r="B29" i="201"/>
  <c r="B30" i="201"/>
  <c r="B31" i="201"/>
  <c r="B32" i="201"/>
  <c r="B33" i="201"/>
  <c r="B34" i="201"/>
  <c r="B35" i="201"/>
  <c r="B36" i="201"/>
  <c r="B37" i="201"/>
  <c r="B38" i="201"/>
  <c r="B39" i="201"/>
  <c r="B41" i="201"/>
  <c r="B42" i="201"/>
  <c r="B47" i="131"/>
  <c r="B48" i="131"/>
  <c r="B49" i="131"/>
  <c r="B50" i="131"/>
  <c r="B51" i="131"/>
  <c r="B52" i="131"/>
  <c r="B53" i="131"/>
  <c r="B54" i="131"/>
  <c r="B55" i="131"/>
  <c r="B56" i="131"/>
  <c r="B57" i="131"/>
  <c r="B58" i="131"/>
  <c r="B59" i="131"/>
  <c r="B60" i="131"/>
  <c r="B61" i="131"/>
  <c r="B62" i="131"/>
  <c r="B63" i="131"/>
  <c r="B64" i="131"/>
  <c r="B65" i="131"/>
  <c r="B66" i="131"/>
  <c r="B67" i="131"/>
  <c r="B68" i="131"/>
  <c r="B69" i="131"/>
  <c r="B70" i="131"/>
  <c r="B71" i="131"/>
  <c r="B72" i="131"/>
  <c r="B73" i="131"/>
  <c r="B74" i="131"/>
  <c r="B75" i="131"/>
  <c r="B76" i="131"/>
  <c r="B77" i="131"/>
  <c r="B78" i="131"/>
  <c r="B79" i="131"/>
  <c r="B80" i="131"/>
  <c r="B81" i="131"/>
  <c r="B82" i="131"/>
  <c r="B83" i="131"/>
  <c r="B84" i="131"/>
  <c r="B85" i="131"/>
  <c r="B86" i="131"/>
  <c r="B87" i="131"/>
  <c r="B88" i="131"/>
  <c r="B89" i="131"/>
  <c r="B90" i="131"/>
  <c r="B91" i="131"/>
  <c r="B92" i="131"/>
  <c r="B93" i="131"/>
  <c r="B94" i="131"/>
  <c r="B95" i="131"/>
  <c r="B96" i="131"/>
  <c r="B97" i="131"/>
  <c r="B98" i="131"/>
  <c r="B99" i="131"/>
  <c r="B100" i="131"/>
  <c r="B101" i="131"/>
  <c r="B102" i="131"/>
  <c r="B103" i="131"/>
  <c r="B104" i="131"/>
  <c r="B105" i="131"/>
  <c r="B106" i="131"/>
  <c r="B107" i="131"/>
  <c r="B108" i="131"/>
  <c r="B109" i="131"/>
  <c r="B110" i="131"/>
  <c r="B111" i="131"/>
  <c r="B112" i="131"/>
  <c r="B113" i="131"/>
  <c r="B114" i="131"/>
  <c r="B115" i="131"/>
  <c r="B116" i="131"/>
  <c r="B117" i="131"/>
  <c r="B118" i="131"/>
  <c r="B119" i="131"/>
  <c r="B120" i="131"/>
  <c r="B121" i="131"/>
  <c r="B122" i="131"/>
  <c r="B123" i="131"/>
  <c r="B124" i="131"/>
  <c r="B125" i="131"/>
  <c r="B126" i="131"/>
  <c r="B12" i="131"/>
  <c r="B13" i="131"/>
  <c r="B14" i="131"/>
  <c r="B15" i="131"/>
  <c r="B16" i="131"/>
  <c r="B17" i="131"/>
  <c r="B18" i="131"/>
  <c r="B19" i="131"/>
  <c r="B20" i="131"/>
  <c r="B21" i="131"/>
  <c r="B22" i="131"/>
  <c r="B23" i="131"/>
  <c r="B24" i="131"/>
  <c r="B25" i="131"/>
  <c r="B26" i="131"/>
  <c r="B27" i="131"/>
  <c r="B28" i="131"/>
  <c r="B29" i="131"/>
  <c r="B30" i="131"/>
  <c r="B31" i="131"/>
  <c r="B32" i="131"/>
  <c r="B33" i="131"/>
  <c r="B34" i="131"/>
  <c r="B35" i="131"/>
  <c r="B36" i="131"/>
  <c r="B37" i="131"/>
  <c r="B38" i="131"/>
  <c r="B39" i="131"/>
  <c r="B41" i="131"/>
  <c r="B42" i="131"/>
  <c r="B125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6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1" i="8"/>
  <c r="B42" i="8"/>
  <c r="B125" i="186"/>
  <c r="B47" i="186"/>
  <c r="B48" i="186"/>
  <c r="B49" i="186"/>
  <c r="B50" i="186"/>
  <c r="B51" i="186"/>
  <c r="B52" i="186"/>
  <c r="B53" i="186"/>
  <c r="B54" i="186"/>
  <c r="B55" i="186"/>
  <c r="B56" i="186"/>
  <c r="B57" i="186"/>
  <c r="B58" i="186"/>
  <c r="B59" i="186"/>
  <c r="B60" i="186"/>
  <c r="B61" i="186"/>
  <c r="B62" i="186"/>
  <c r="B63" i="186"/>
  <c r="B64" i="186"/>
  <c r="B65" i="186"/>
  <c r="B66" i="186"/>
  <c r="B67" i="186"/>
  <c r="B68" i="186"/>
  <c r="B69" i="186"/>
  <c r="B70" i="186"/>
  <c r="B71" i="186"/>
  <c r="B72" i="186"/>
  <c r="B73" i="186"/>
  <c r="B74" i="186"/>
  <c r="B75" i="186"/>
  <c r="B76" i="186"/>
  <c r="B77" i="186"/>
  <c r="B78" i="186"/>
  <c r="B79" i="186"/>
  <c r="B80" i="186"/>
  <c r="B81" i="186"/>
  <c r="B82" i="186"/>
  <c r="B83" i="186"/>
  <c r="B84" i="186"/>
  <c r="B85" i="186"/>
  <c r="B86" i="186"/>
  <c r="B87" i="186"/>
  <c r="B88" i="186"/>
  <c r="B89" i="186"/>
  <c r="B90" i="186"/>
  <c r="B91" i="186"/>
  <c r="B92" i="186"/>
  <c r="B93" i="186"/>
  <c r="B94" i="186"/>
  <c r="B95" i="186"/>
  <c r="B96" i="186"/>
  <c r="B97" i="186"/>
  <c r="B98" i="186"/>
  <c r="B99" i="186"/>
  <c r="B100" i="186"/>
  <c r="B101" i="186"/>
  <c r="B102" i="186"/>
  <c r="B103" i="186"/>
  <c r="B104" i="186"/>
  <c r="B105" i="186"/>
  <c r="B106" i="186"/>
  <c r="B107" i="186"/>
  <c r="B108" i="186"/>
  <c r="B109" i="186"/>
  <c r="B110" i="186"/>
  <c r="B111" i="186"/>
  <c r="B112" i="186"/>
  <c r="B113" i="186"/>
  <c r="B114" i="186"/>
  <c r="B115" i="186"/>
  <c r="B116" i="186"/>
  <c r="B117" i="186"/>
  <c r="B118" i="186"/>
  <c r="B119" i="186"/>
  <c r="B120" i="186"/>
  <c r="B121" i="186"/>
  <c r="B122" i="186"/>
  <c r="B123" i="186"/>
  <c r="B124" i="186"/>
  <c r="B126" i="186"/>
  <c r="B12" i="186"/>
  <c r="B13" i="186"/>
  <c r="B14" i="186"/>
  <c r="B15" i="186"/>
  <c r="B16" i="186"/>
  <c r="B17" i="186"/>
  <c r="B18" i="186"/>
  <c r="B19" i="186"/>
  <c r="B20" i="186"/>
  <c r="B21" i="186"/>
  <c r="B22" i="186"/>
  <c r="B23" i="186"/>
  <c r="B24" i="186"/>
  <c r="B25" i="186"/>
  <c r="B26" i="186"/>
  <c r="B27" i="186"/>
  <c r="B28" i="186"/>
  <c r="B29" i="186"/>
  <c r="B30" i="186"/>
  <c r="B31" i="186"/>
  <c r="B32" i="186"/>
  <c r="B33" i="186"/>
  <c r="B34" i="186"/>
  <c r="B35" i="186"/>
  <c r="B36" i="186"/>
  <c r="B37" i="186"/>
  <c r="B38" i="186"/>
  <c r="B39" i="186"/>
  <c r="B41" i="186"/>
  <c r="B42" i="186"/>
  <c r="B125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6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1" i="2"/>
  <c r="B42" i="2"/>
  <c r="S47" i="115"/>
  <c r="N47" i="115"/>
  <c r="I47" i="115"/>
  <c r="N50" i="115"/>
  <c r="I50" i="115"/>
  <c r="S51" i="115"/>
  <c r="N51" i="115"/>
  <c r="I51" i="115"/>
  <c r="N52" i="115"/>
  <c r="I52" i="115"/>
  <c r="S53" i="115"/>
  <c r="N53" i="115"/>
  <c r="I53" i="115"/>
  <c r="N54" i="115"/>
  <c r="I54" i="115"/>
  <c r="S55" i="115"/>
  <c r="I55" i="115"/>
  <c r="S56" i="115"/>
  <c r="S57" i="115"/>
  <c r="Z58" i="115"/>
  <c r="X59" i="115"/>
  <c r="S59" i="115"/>
  <c r="N59" i="115"/>
  <c r="I59" i="115"/>
  <c r="X60" i="115"/>
  <c r="N60" i="115"/>
  <c r="I60" i="115"/>
  <c r="X61" i="115"/>
  <c r="S61" i="115"/>
  <c r="N61" i="115"/>
  <c r="I61" i="115"/>
  <c r="X62" i="115"/>
  <c r="S62" i="115"/>
  <c r="N62" i="115"/>
  <c r="I62" i="115"/>
  <c r="X63" i="115"/>
  <c r="S63" i="115"/>
  <c r="N63" i="115"/>
  <c r="I63" i="115"/>
  <c r="X64" i="115"/>
  <c r="S64" i="115"/>
  <c r="N64" i="115"/>
  <c r="I64" i="115"/>
  <c r="X65" i="115"/>
  <c r="S65" i="115"/>
  <c r="N65" i="115"/>
  <c r="I65" i="115"/>
  <c r="S66" i="115"/>
  <c r="N66" i="115"/>
  <c r="I66" i="115"/>
  <c r="S67" i="115"/>
  <c r="N67" i="115"/>
  <c r="I67" i="115"/>
  <c r="S68" i="115"/>
  <c r="N68" i="115"/>
  <c r="I68" i="115"/>
  <c r="S69" i="115"/>
  <c r="N69" i="115"/>
  <c r="I69" i="115"/>
  <c r="S70" i="115"/>
  <c r="N70" i="115"/>
  <c r="I70" i="115"/>
  <c r="S72" i="115"/>
  <c r="N72" i="115"/>
  <c r="I72" i="115"/>
  <c r="X73" i="115"/>
  <c r="S73" i="115"/>
  <c r="X74" i="115"/>
  <c r="S74" i="115"/>
  <c r="N74" i="115"/>
  <c r="I74" i="115"/>
  <c r="X75" i="115"/>
  <c r="S75" i="115"/>
  <c r="N75" i="115"/>
  <c r="I75" i="115"/>
  <c r="X76" i="115"/>
  <c r="S76" i="115"/>
  <c r="N76" i="115"/>
  <c r="S77" i="115"/>
  <c r="I77" i="115"/>
  <c r="X78" i="115"/>
  <c r="S78" i="115"/>
  <c r="N78" i="115"/>
  <c r="I78" i="115"/>
  <c r="S79" i="115"/>
  <c r="N79" i="115"/>
  <c r="I79" i="115"/>
  <c r="X80" i="115"/>
  <c r="S80" i="115"/>
  <c r="N80" i="115"/>
  <c r="X81" i="115"/>
  <c r="S81" i="115"/>
  <c r="X82" i="115"/>
  <c r="S82" i="115"/>
  <c r="I82" i="115"/>
  <c r="N84" i="115"/>
  <c r="S85" i="115"/>
  <c r="X86" i="115"/>
  <c r="S86" i="115"/>
  <c r="X87" i="115"/>
  <c r="I87" i="115"/>
  <c r="X88" i="115"/>
  <c r="S88" i="115"/>
  <c r="N88" i="115"/>
  <c r="I88" i="115"/>
  <c r="X89" i="115"/>
  <c r="N89" i="115"/>
  <c r="I89" i="115"/>
  <c r="N90" i="115"/>
  <c r="I90" i="115"/>
  <c r="X91" i="115"/>
  <c r="I91" i="115"/>
  <c r="X92" i="115"/>
  <c r="N92" i="115"/>
  <c r="I92" i="115"/>
  <c r="I93" i="115"/>
  <c r="X93" i="115"/>
  <c r="S93" i="115"/>
  <c r="X94" i="115"/>
  <c r="N94" i="115"/>
  <c r="I94" i="115"/>
  <c r="X95" i="115"/>
  <c r="I95" i="115"/>
  <c r="S96" i="115"/>
  <c r="N96" i="115"/>
  <c r="I96" i="115"/>
  <c r="X97" i="115"/>
  <c r="S97" i="115"/>
  <c r="N97" i="115"/>
  <c r="I97" i="115"/>
  <c r="S98" i="115"/>
  <c r="N98" i="115"/>
  <c r="I98" i="115"/>
  <c r="X99" i="115"/>
  <c r="S99" i="115"/>
  <c r="I99" i="115"/>
  <c r="X100" i="115"/>
  <c r="S100" i="115"/>
  <c r="N100" i="115"/>
  <c r="I100" i="115"/>
  <c r="X101" i="115"/>
  <c r="S101" i="115"/>
  <c r="I101" i="115"/>
  <c r="X102" i="115"/>
  <c r="S102" i="115"/>
  <c r="N102" i="115"/>
  <c r="I102" i="115"/>
  <c r="S103" i="115"/>
  <c r="I103" i="115"/>
  <c r="N104" i="115"/>
  <c r="I104" i="115"/>
  <c r="X105" i="115"/>
  <c r="S105" i="115"/>
  <c r="X106" i="115"/>
  <c r="I106" i="115"/>
  <c r="S107" i="115"/>
  <c r="X108" i="115"/>
  <c r="S108" i="115"/>
  <c r="N108" i="115"/>
  <c r="I108" i="115"/>
  <c r="X109" i="115"/>
  <c r="S109" i="115"/>
  <c r="X110" i="115"/>
  <c r="S110" i="115"/>
  <c r="N110" i="115"/>
  <c r="I110" i="115"/>
  <c r="X111" i="115"/>
  <c r="S111" i="115"/>
  <c r="N111" i="115"/>
  <c r="I111" i="115"/>
  <c r="N112" i="115"/>
  <c r="I112" i="115"/>
  <c r="S113" i="115"/>
  <c r="N113" i="115"/>
  <c r="X114" i="115"/>
  <c r="X115" i="115"/>
  <c r="S115" i="115"/>
  <c r="N115" i="115"/>
  <c r="I115" i="115"/>
  <c r="N116" i="115"/>
  <c r="I116" i="115"/>
  <c r="X117" i="115"/>
  <c r="S117" i="115"/>
  <c r="N117" i="115"/>
  <c r="X118" i="115"/>
  <c r="N118" i="115"/>
  <c r="N123" i="115"/>
  <c r="B47" i="115"/>
  <c r="B48" i="115"/>
  <c r="B49" i="115"/>
  <c r="B50" i="115"/>
  <c r="B51" i="115"/>
  <c r="B52" i="115"/>
  <c r="B53" i="115"/>
  <c r="B54" i="115"/>
  <c r="B55" i="115"/>
  <c r="B56" i="115"/>
  <c r="B57" i="115"/>
  <c r="B58" i="115"/>
  <c r="B59" i="115"/>
  <c r="B60" i="115"/>
  <c r="B61" i="115"/>
  <c r="B62" i="115"/>
  <c r="B63" i="115"/>
  <c r="B64" i="115"/>
  <c r="B65" i="115"/>
  <c r="B66" i="115"/>
  <c r="B67" i="115"/>
  <c r="B68" i="115"/>
  <c r="B69" i="115"/>
  <c r="B70" i="115"/>
  <c r="B71" i="115"/>
  <c r="B72" i="115"/>
  <c r="B73" i="115"/>
  <c r="B74" i="115"/>
  <c r="B75" i="115"/>
  <c r="B76" i="115"/>
  <c r="B77" i="115"/>
  <c r="B78" i="115"/>
  <c r="B79" i="115"/>
  <c r="B80" i="115"/>
  <c r="B81" i="115"/>
  <c r="B82" i="115"/>
  <c r="B83" i="115"/>
  <c r="B84" i="115"/>
  <c r="B85" i="115"/>
  <c r="B86" i="115"/>
  <c r="B87" i="115"/>
  <c r="B88" i="115"/>
  <c r="B89" i="115"/>
  <c r="B90" i="115"/>
  <c r="B91" i="115"/>
  <c r="B92" i="115"/>
  <c r="B93" i="115"/>
  <c r="B94" i="115"/>
  <c r="B95" i="115"/>
  <c r="B96" i="115"/>
  <c r="B97" i="115"/>
  <c r="B98" i="115"/>
  <c r="B99" i="115"/>
  <c r="B100" i="115"/>
  <c r="B101" i="115"/>
  <c r="B102" i="115"/>
  <c r="B103" i="115"/>
  <c r="B104" i="115"/>
  <c r="B105" i="115"/>
  <c r="B106" i="115"/>
  <c r="B107" i="115"/>
  <c r="B108" i="115"/>
  <c r="B109" i="115"/>
  <c r="B110" i="115"/>
  <c r="B111" i="115"/>
  <c r="B112" i="115"/>
  <c r="B113" i="115"/>
  <c r="B114" i="115"/>
  <c r="B115" i="115"/>
  <c r="B116" i="115"/>
  <c r="B117" i="115"/>
  <c r="B118" i="115"/>
  <c r="B119" i="115"/>
  <c r="B120" i="115"/>
  <c r="B121" i="115"/>
  <c r="B122" i="115"/>
  <c r="B123" i="115"/>
  <c r="B124" i="115"/>
  <c r="B125" i="115"/>
  <c r="B126" i="115"/>
  <c r="B12" i="115"/>
  <c r="B13" i="115"/>
  <c r="B14" i="115"/>
  <c r="B15" i="115"/>
  <c r="B16" i="115"/>
  <c r="B17" i="115"/>
  <c r="B18" i="115"/>
  <c r="B19" i="115"/>
  <c r="B20" i="115"/>
  <c r="B21" i="115"/>
  <c r="B22" i="115"/>
  <c r="B23" i="115"/>
  <c r="B24" i="115"/>
  <c r="B25" i="115"/>
  <c r="B26" i="115"/>
  <c r="B27" i="115"/>
  <c r="B28" i="115"/>
  <c r="B29" i="115"/>
  <c r="B30" i="115"/>
  <c r="B31" i="115"/>
  <c r="B32" i="115"/>
  <c r="B33" i="115"/>
  <c r="B34" i="115"/>
  <c r="B35" i="115"/>
  <c r="B36" i="115"/>
  <c r="B37" i="115"/>
  <c r="B38" i="115"/>
  <c r="B39" i="115"/>
  <c r="B41" i="115"/>
  <c r="B42" i="115"/>
  <c r="S96" i="119"/>
  <c r="N96" i="119"/>
  <c r="I96" i="119"/>
  <c r="I90" i="119"/>
  <c r="N90" i="119"/>
  <c r="S90" i="119"/>
  <c r="I91" i="119"/>
  <c r="N91" i="119"/>
  <c r="S91" i="119"/>
  <c r="S86" i="119"/>
  <c r="N86" i="119"/>
  <c r="I86" i="119"/>
  <c r="X83" i="119"/>
  <c r="S83" i="119"/>
  <c r="N83" i="119"/>
  <c r="I83" i="119"/>
  <c r="S75" i="119"/>
  <c r="N75" i="119"/>
  <c r="I75" i="119"/>
  <c r="I70" i="119"/>
  <c r="N70" i="119"/>
  <c r="S70" i="119"/>
  <c r="I71" i="119"/>
  <c r="N71" i="119"/>
  <c r="S71" i="119"/>
  <c r="S65" i="119"/>
  <c r="N65" i="119"/>
  <c r="I65" i="119"/>
  <c r="B125" i="119"/>
  <c r="I125" i="119"/>
  <c r="N125" i="119"/>
  <c r="S125" i="119"/>
  <c r="X125" i="119"/>
  <c r="Z125" i="119" s="1"/>
  <c r="B47" i="119"/>
  <c r="B48" i="119"/>
  <c r="B49" i="119"/>
  <c r="B50" i="119"/>
  <c r="B51" i="119"/>
  <c r="B52" i="119"/>
  <c r="B53" i="119"/>
  <c r="B54" i="119"/>
  <c r="B55" i="119"/>
  <c r="B56" i="119"/>
  <c r="B57" i="119"/>
  <c r="B58" i="119"/>
  <c r="B59" i="119"/>
  <c r="B60" i="119"/>
  <c r="B61" i="119"/>
  <c r="B62" i="119"/>
  <c r="B63" i="119"/>
  <c r="B64" i="119"/>
  <c r="B65" i="119"/>
  <c r="B66" i="119"/>
  <c r="B67" i="119"/>
  <c r="B68" i="119"/>
  <c r="B69" i="119"/>
  <c r="B71" i="119"/>
  <c r="B72" i="119"/>
  <c r="B73" i="119"/>
  <c r="B74" i="119"/>
  <c r="B75" i="119"/>
  <c r="B76" i="119"/>
  <c r="B77" i="119"/>
  <c r="B78" i="119"/>
  <c r="B79" i="119"/>
  <c r="B80" i="119"/>
  <c r="B81" i="119"/>
  <c r="B82" i="119"/>
  <c r="B83" i="119"/>
  <c r="B84" i="119"/>
  <c r="B85" i="119"/>
  <c r="B86" i="119"/>
  <c r="B87" i="119"/>
  <c r="B88" i="119"/>
  <c r="B89" i="119"/>
  <c r="B90" i="119"/>
  <c r="B91" i="119"/>
  <c r="B92" i="119"/>
  <c r="B93" i="119"/>
  <c r="B94" i="119"/>
  <c r="B95" i="119"/>
  <c r="B96" i="119"/>
  <c r="B97" i="119"/>
  <c r="B98" i="119"/>
  <c r="B99" i="119"/>
  <c r="B100" i="119"/>
  <c r="B101" i="119"/>
  <c r="B102" i="119"/>
  <c r="B103" i="119"/>
  <c r="B104" i="119"/>
  <c r="B105" i="119"/>
  <c r="B106" i="119"/>
  <c r="B107" i="119"/>
  <c r="B108" i="119"/>
  <c r="B109" i="119"/>
  <c r="B110" i="119"/>
  <c r="B111" i="119"/>
  <c r="B112" i="119"/>
  <c r="B113" i="119"/>
  <c r="B114" i="119"/>
  <c r="B115" i="119"/>
  <c r="B116" i="119"/>
  <c r="B117" i="119"/>
  <c r="B118" i="119"/>
  <c r="B119" i="119"/>
  <c r="B120" i="119"/>
  <c r="B121" i="119"/>
  <c r="B122" i="119"/>
  <c r="B123" i="119"/>
  <c r="B124" i="119"/>
  <c r="B126" i="119"/>
  <c r="B12" i="119"/>
  <c r="B13" i="119"/>
  <c r="B14" i="119"/>
  <c r="B15" i="119"/>
  <c r="B16" i="119"/>
  <c r="B17" i="119"/>
  <c r="B18" i="119"/>
  <c r="B19" i="119"/>
  <c r="B20" i="119"/>
  <c r="B21" i="119"/>
  <c r="B22" i="119"/>
  <c r="B23" i="119"/>
  <c r="B24" i="119"/>
  <c r="B25" i="119"/>
  <c r="B26" i="119"/>
  <c r="B27" i="119"/>
  <c r="B28" i="119"/>
  <c r="B29" i="119"/>
  <c r="B30" i="119"/>
  <c r="B31" i="119"/>
  <c r="B32" i="119"/>
  <c r="B33" i="119"/>
  <c r="B34" i="119"/>
  <c r="B35" i="119"/>
  <c r="B36" i="119"/>
  <c r="B37" i="119"/>
  <c r="B38" i="119"/>
  <c r="B39" i="119"/>
  <c r="B41" i="119"/>
  <c r="B42" i="119"/>
  <c r="S96" i="117"/>
  <c r="N96" i="117"/>
  <c r="I96" i="117"/>
  <c r="S90" i="117"/>
  <c r="N90" i="117"/>
  <c r="I90" i="117"/>
  <c r="S88" i="117"/>
  <c r="N88" i="117"/>
  <c r="I88" i="117"/>
  <c r="S61" i="117"/>
  <c r="N61" i="117"/>
  <c r="I61" i="117"/>
  <c r="S86" i="117"/>
  <c r="N86" i="117"/>
  <c r="I86" i="117"/>
  <c r="S66" i="117"/>
  <c r="N66" i="117"/>
  <c r="I66" i="117"/>
  <c r="S71" i="117"/>
  <c r="N71" i="117"/>
  <c r="I71" i="117"/>
  <c r="S67" i="117"/>
  <c r="N67" i="117"/>
  <c r="I67" i="117"/>
  <c r="B125" i="117"/>
  <c r="I125" i="117"/>
  <c r="N125" i="117"/>
  <c r="S125" i="117"/>
  <c r="X125" i="117"/>
  <c r="B47" i="117"/>
  <c r="B48" i="117"/>
  <c r="B49" i="117"/>
  <c r="B50" i="117"/>
  <c r="B51" i="117"/>
  <c r="B52" i="117"/>
  <c r="B53" i="117"/>
  <c r="B54" i="117"/>
  <c r="B55" i="117"/>
  <c r="B56" i="117"/>
  <c r="B57" i="117"/>
  <c r="B58" i="117"/>
  <c r="B59" i="117"/>
  <c r="B60" i="117"/>
  <c r="B61" i="117"/>
  <c r="B62" i="117"/>
  <c r="B63" i="117"/>
  <c r="B64" i="117"/>
  <c r="B65" i="117"/>
  <c r="B66" i="117"/>
  <c r="B67" i="117"/>
  <c r="B68" i="117"/>
  <c r="B69" i="117"/>
  <c r="B70" i="117"/>
  <c r="B71" i="117"/>
  <c r="B72" i="117"/>
  <c r="B73" i="117"/>
  <c r="B74" i="117"/>
  <c r="B75" i="117"/>
  <c r="B76" i="117"/>
  <c r="B77" i="117"/>
  <c r="B78" i="117"/>
  <c r="B79" i="117"/>
  <c r="B80" i="117"/>
  <c r="B81" i="117"/>
  <c r="B82" i="117"/>
  <c r="B83" i="117"/>
  <c r="B84" i="117"/>
  <c r="B85" i="117"/>
  <c r="B86" i="117"/>
  <c r="B87" i="117"/>
  <c r="B88" i="117"/>
  <c r="B89" i="117"/>
  <c r="B90" i="117"/>
  <c r="B91" i="117"/>
  <c r="B92" i="117"/>
  <c r="B93" i="117"/>
  <c r="B94" i="117"/>
  <c r="B95" i="117"/>
  <c r="B96" i="117"/>
  <c r="B97" i="117"/>
  <c r="B98" i="117"/>
  <c r="B99" i="117"/>
  <c r="B100" i="117"/>
  <c r="B101" i="117"/>
  <c r="B102" i="117"/>
  <c r="B103" i="117"/>
  <c r="B104" i="117"/>
  <c r="B105" i="117"/>
  <c r="B106" i="117"/>
  <c r="B107" i="117"/>
  <c r="B108" i="117"/>
  <c r="B109" i="117"/>
  <c r="B110" i="117"/>
  <c r="B111" i="117"/>
  <c r="B112" i="117"/>
  <c r="B113" i="117"/>
  <c r="B114" i="117"/>
  <c r="B115" i="117"/>
  <c r="B116" i="117"/>
  <c r="B117" i="117"/>
  <c r="B118" i="117"/>
  <c r="B119" i="117"/>
  <c r="B120" i="117"/>
  <c r="B121" i="117"/>
  <c r="B122" i="117"/>
  <c r="B123" i="117"/>
  <c r="B124" i="117"/>
  <c r="B126" i="117"/>
  <c r="B12" i="117"/>
  <c r="B13" i="117"/>
  <c r="B14" i="117"/>
  <c r="B15" i="117"/>
  <c r="B16" i="117"/>
  <c r="B17" i="117"/>
  <c r="B18" i="117"/>
  <c r="B19" i="117"/>
  <c r="B20" i="117"/>
  <c r="B21" i="117"/>
  <c r="B22" i="117"/>
  <c r="B23" i="117"/>
  <c r="B24" i="117"/>
  <c r="B25" i="117"/>
  <c r="B26" i="117"/>
  <c r="B27" i="117"/>
  <c r="B28" i="117"/>
  <c r="B29" i="117"/>
  <c r="B30" i="117"/>
  <c r="B31" i="117"/>
  <c r="B32" i="117"/>
  <c r="B33" i="117"/>
  <c r="B34" i="117"/>
  <c r="B35" i="117"/>
  <c r="B36" i="117"/>
  <c r="B37" i="117"/>
  <c r="B38" i="117"/>
  <c r="B39" i="117"/>
  <c r="B41" i="117"/>
  <c r="B42" i="117"/>
  <c r="B125" i="222"/>
  <c r="I125" i="222"/>
  <c r="N125" i="222"/>
  <c r="S125" i="222"/>
  <c r="X125" i="222"/>
  <c r="B47" i="222"/>
  <c r="B48" i="222"/>
  <c r="B49" i="222"/>
  <c r="B50" i="222"/>
  <c r="B51" i="222"/>
  <c r="B52" i="222"/>
  <c r="B53" i="222"/>
  <c r="B54" i="222"/>
  <c r="B55" i="222"/>
  <c r="B56" i="222"/>
  <c r="B57" i="222"/>
  <c r="B58" i="222"/>
  <c r="B59" i="222"/>
  <c r="B60" i="222"/>
  <c r="B61" i="222"/>
  <c r="B62" i="222"/>
  <c r="B63" i="222"/>
  <c r="B64" i="222"/>
  <c r="B65" i="222"/>
  <c r="B66" i="222"/>
  <c r="B67" i="222"/>
  <c r="B68" i="222"/>
  <c r="B69" i="222"/>
  <c r="B70" i="222"/>
  <c r="B71" i="222"/>
  <c r="B72" i="222"/>
  <c r="B73" i="222"/>
  <c r="B74" i="222"/>
  <c r="B75" i="222"/>
  <c r="B76" i="222"/>
  <c r="B77" i="222"/>
  <c r="B78" i="222"/>
  <c r="B79" i="222"/>
  <c r="B80" i="222"/>
  <c r="B81" i="222"/>
  <c r="B82" i="222"/>
  <c r="B83" i="222"/>
  <c r="B84" i="222"/>
  <c r="B85" i="222"/>
  <c r="B86" i="222"/>
  <c r="B87" i="222"/>
  <c r="B88" i="222"/>
  <c r="B89" i="222"/>
  <c r="B90" i="222"/>
  <c r="B91" i="222"/>
  <c r="B92" i="222"/>
  <c r="B93" i="222"/>
  <c r="B94" i="222"/>
  <c r="B95" i="222"/>
  <c r="B96" i="222"/>
  <c r="B97" i="222"/>
  <c r="B98" i="222"/>
  <c r="B99" i="222"/>
  <c r="B100" i="222"/>
  <c r="B101" i="222"/>
  <c r="B102" i="222"/>
  <c r="B103" i="222"/>
  <c r="B104" i="222"/>
  <c r="B105" i="222"/>
  <c r="B106" i="222"/>
  <c r="B107" i="222"/>
  <c r="B108" i="222"/>
  <c r="B109" i="222"/>
  <c r="B110" i="222"/>
  <c r="B111" i="222"/>
  <c r="B112" i="222"/>
  <c r="B113" i="222"/>
  <c r="B114" i="222"/>
  <c r="B115" i="222"/>
  <c r="B116" i="222"/>
  <c r="B117" i="222"/>
  <c r="B118" i="222"/>
  <c r="B119" i="222"/>
  <c r="B120" i="222"/>
  <c r="B121" i="222"/>
  <c r="B122" i="222"/>
  <c r="B123" i="222"/>
  <c r="B124" i="222"/>
  <c r="B126" i="222"/>
  <c r="B12" i="222"/>
  <c r="B13" i="222"/>
  <c r="B14" i="222"/>
  <c r="B15" i="222"/>
  <c r="B16" i="222"/>
  <c r="B17" i="222"/>
  <c r="B18" i="222"/>
  <c r="B19" i="222"/>
  <c r="B20" i="222"/>
  <c r="B21" i="222"/>
  <c r="B22" i="222"/>
  <c r="B23" i="222"/>
  <c r="B24" i="222"/>
  <c r="B25" i="222"/>
  <c r="B26" i="222"/>
  <c r="B27" i="222"/>
  <c r="B28" i="222"/>
  <c r="B29" i="222"/>
  <c r="B30" i="222"/>
  <c r="B31" i="222"/>
  <c r="B32" i="222"/>
  <c r="B33" i="222"/>
  <c r="B34" i="222"/>
  <c r="B35" i="222"/>
  <c r="B36" i="222"/>
  <c r="B37" i="222"/>
  <c r="B38" i="222"/>
  <c r="B39" i="222"/>
  <c r="B41" i="222"/>
  <c r="B42" i="222"/>
  <c r="X47" i="184"/>
  <c r="I47" i="184"/>
  <c r="S47" i="184"/>
  <c r="N47" i="184"/>
  <c r="X48" i="184"/>
  <c r="S48" i="184"/>
  <c r="I48" i="184"/>
  <c r="N48" i="184"/>
  <c r="X49" i="184"/>
  <c r="S49" i="184"/>
  <c r="N49" i="184"/>
  <c r="I49" i="184"/>
  <c r="X50" i="184"/>
  <c r="I50" i="184"/>
  <c r="S50" i="184"/>
  <c r="N50" i="184"/>
  <c r="X51" i="184"/>
  <c r="I51" i="184"/>
  <c r="S51" i="184"/>
  <c r="N51" i="184"/>
  <c r="X52" i="184"/>
  <c r="S52" i="184"/>
  <c r="I52" i="184"/>
  <c r="N52" i="184"/>
  <c r="X53" i="184"/>
  <c r="I53" i="184"/>
  <c r="S53" i="184"/>
  <c r="N53" i="184"/>
  <c r="X54" i="184"/>
  <c r="S54" i="184"/>
  <c r="N54" i="184"/>
  <c r="I54" i="184"/>
  <c r="X55" i="184"/>
  <c r="S55" i="184"/>
  <c r="N55" i="184"/>
  <c r="I55" i="184"/>
  <c r="X56" i="184"/>
  <c r="S56" i="184"/>
  <c r="I56" i="184"/>
  <c r="N56" i="184"/>
  <c r="X57" i="184"/>
  <c r="S57" i="184"/>
  <c r="N57" i="184"/>
  <c r="I57" i="184"/>
  <c r="X58" i="184"/>
  <c r="I58" i="184"/>
  <c r="S58" i="184"/>
  <c r="N58" i="184"/>
  <c r="X59" i="184"/>
  <c r="I59" i="184"/>
  <c r="S59" i="184"/>
  <c r="N59" i="184"/>
  <c r="X60" i="184"/>
  <c r="I60" i="184"/>
  <c r="S60" i="184"/>
  <c r="N60" i="184"/>
  <c r="X61" i="184"/>
  <c r="I61" i="184"/>
  <c r="S61" i="184"/>
  <c r="N61" i="184"/>
  <c r="X62" i="184"/>
  <c r="I62" i="184"/>
  <c r="S62" i="184"/>
  <c r="N62" i="184"/>
  <c r="X63" i="184"/>
  <c r="S63" i="184"/>
  <c r="N63" i="184"/>
  <c r="I63" i="184"/>
  <c r="X64" i="184"/>
  <c r="I64" i="184"/>
  <c r="S64" i="184"/>
  <c r="N64" i="184"/>
  <c r="X65" i="184"/>
  <c r="I65" i="184"/>
  <c r="S65" i="184"/>
  <c r="N65" i="184"/>
  <c r="X66" i="184"/>
  <c r="S66" i="184"/>
  <c r="N66" i="184"/>
  <c r="I66" i="184"/>
  <c r="X67" i="184"/>
  <c r="I67" i="184"/>
  <c r="S67" i="184"/>
  <c r="N67" i="184"/>
  <c r="X68" i="184"/>
  <c r="I68" i="184"/>
  <c r="S68" i="184"/>
  <c r="N68" i="184"/>
  <c r="X69" i="184"/>
  <c r="I69" i="184"/>
  <c r="S69" i="184"/>
  <c r="N69" i="184"/>
  <c r="X70" i="184"/>
  <c r="S70" i="184"/>
  <c r="N70" i="184"/>
  <c r="I70" i="184"/>
  <c r="X71" i="184"/>
  <c r="I71" i="184"/>
  <c r="S71" i="184"/>
  <c r="N71" i="184"/>
  <c r="X72" i="184"/>
  <c r="S72" i="184"/>
  <c r="I72" i="184"/>
  <c r="N72" i="184"/>
  <c r="X73" i="184"/>
  <c r="I73" i="184"/>
  <c r="S73" i="184"/>
  <c r="N73" i="184"/>
  <c r="X74" i="184"/>
  <c r="I74" i="184"/>
  <c r="S74" i="184"/>
  <c r="N74" i="184"/>
  <c r="X75" i="184"/>
  <c r="I75" i="184"/>
  <c r="N75" i="184"/>
  <c r="S75" i="184"/>
  <c r="X76" i="184"/>
  <c r="S76" i="184"/>
  <c r="I76" i="184"/>
  <c r="N76" i="184"/>
  <c r="X77" i="184"/>
  <c r="S77" i="184"/>
  <c r="N77" i="184"/>
  <c r="I77" i="184"/>
  <c r="X78" i="184"/>
  <c r="S78" i="184"/>
  <c r="N78" i="184"/>
  <c r="I78" i="184"/>
  <c r="X79" i="184"/>
  <c r="I79" i="184"/>
  <c r="S79" i="184"/>
  <c r="N79" i="184"/>
  <c r="X80" i="184"/>
  <c r="S80" i="184"/>
  <c r="I80" i="184"/>
  <c r="N80" i="184"/>
  <c r="X81" i="184"/>
  <c r="I81" i="184"/>
  <c r="S81" i="184"/>
  <c r="N81" i="184"/>
  <c r="X82" i="184"/>
  <c r="I82" i="184"/>
  <c r="S82" i="184"/>
  <c r="N82" i="184"/>
  <c r="X83" i="184"/>
  <c r="I83" i="184"/>
  <c r="S83" i="184"/>
  <c r="N83" i="184"/>
  <c r="X84" i="184"/>
  <c r="S84" i="184"/>
  <c r="I84" i="184"/>
  <c r="N84" i="184"/>
  <c r="X85" i="184"/>
  <c r="I85" i="184"/>
  <c r="S85" i="184"/>
  <c r="N85" i="184"/>
  <c r="X86" i="184"/>
  <c r="I86" i="184"/>
  <c r="S86" i="184"/>
  <c r="N86" i="184"/>
  <c r="X87" i="184"/>
  <c r="S87" i="184"/>
  <c r="N87" i="184"/>
  <c r="I87" i="184"/>
  <c r="X88" i="184"/>
  <c r="I88" i="184"/>
  <c r="S88" i="184"/>
  <c r="N88" i="184"/>
  <c r="X89" i="184"/>
  <c r="S89" i="184"/>
  <c r="N89" i="184"/>
  <c r="X90" i="184"/>
  <c r="S90" i="184"/>
  <c r="N90" i="184"/>
  <c r="I90" i="184"/>
  <c r="X91" i="184"/>
  <c r="I91" i="184"/>
  <c r="S91" i="184"/>
  <c r="N91" i="184"/>
  <c r="X92" i="184"/>
  <c r="I92" i="184"/>
  <c r="S92" i="184"/>
  <c r="N92" i="184"/>
  <c r="X93" i="184"/>
  <c r="I93" i="184"/>
  <c r="S93" i="184"/>
  <c r="N93" i="184"/>
  <c r="X94" i="184"/>
  <c r="I94" i="184"/>
  <c r="S94" i="184"/>
  <c r="N94" i="184"/>
  <c r="X95" i="184"/>
  <c r="I95" i="184"/>
  <c r="S95" i="184"/>
  <c r="N95" i="184"/>
  <c r="X96" i="184"/>
  <c r="S96" i="184"/>
  <c r="I96" i="184"/>
  <c r="N96" i="184"/>
  <c r="X97" i="184"/>
  <c r="S97" i="184"/>
  <c r="N97" i="184"/>
  <c r="I97" i="184"/>
  <c r="X98" i="184"/>
  <c r="I98" i="184"/>
  <c r="S98" i="184"/>
  <c r="N98" i="184"/>
  <c r="X99" i="184"/>
  <c r="S99" i="184"/>
  <c r="N99" i="184"/>
  <c r="I99" i="184"/>
  <c r="X100" i="184"/>
  <c r="I100" i="184"/>
  <c r="S100" i="184"/>
  <c r="N100" i="184"/>
  <c r="X101" i="184"/>
  <c r="S101" i="184"/>
  <c r="N101" i="184"/>
  <c r="I101" i="184"/>
  <c r="X102" i="184"/>
  <c r="I102" i="184"/>
  <c r="S102" i="184"/>
  <c r="N102" i="184"/>
  <c r="X103" i="184"/>
  <c r="I103" i="184"/>
  <c r="S103" i="184"/>
  <c r="N103" i="184"/>
  <c r="X104" i="184"/>
  <c r="S104" i="184"/>
  <c r="N104" i="184"/>
  <c r="I104" i="184"/>
  <c r="X105" i="184"/>
  <c r="I105" i="184"/>
  <c r="S105" i="184"/>
  <c r="N105" i="184"/>
  <c r="X106" i="184"/>
  <c r="I106" i="184"/>
  <c r="S106" i="184"/>
  <c r="N106" i="184"/>
  <c r="X107" i="184"/>
  <c r="S107" i="184"/>
  <c r="N107" i="184"/>
  <c r="I107" i="184"/>
  <c r="X108" i="184"/>
  <c r="S108" i="184"/>
  <c r="N108" i="184"/>
  <c r="I108" i="184"/>
  <c r="X109" i="184"/>
  <c r="I109" i="184"/>
  <c r="S109" i="184"/>
  <c r="N109" i="184"/>
  <c r="X110" i="184"/>
  <c r="S110" i="184"/>
  <c r="N110" i="184"/>
  <c r="I110" i="184"/>
  <c r="X111" i="184"/>
  <c r="I111" i="184"/>
  <c r="S111" i="184"/>
  <c r="N111" i="184"/>
  <c r="X112" i="184"/>
  <c r="I112" i="184"/>
  <c r="S112" i="184"/>
  <c r="N112" i="184"/>
  <c r="X113" i="184"/>
  <c r="I113" i="184"/>
  <c r="S113" i="184"/>
  <c r="N113" i="184"/>
  <c r="X114" i="184"/>
  <c r="I114" i="184"/>
  <c r="S114" i="184"/>
  <c r="N114" i="184"/>
  <c r="X115" i="184"/>
  <c r="S115" i="184"/>
  <c r="N115" i="184"/>
  <c r="I115" i="184"/>
  <c r="X116" i="184"/>
  <c r="S116" i="184"/>
  <c r="N116" i="184"/>
  <c r="I116" i="184"/>
  <c r="X117" i="184"/>
  <c r="S117" i="184"/>
  <c r="I117" i="184"/>
  <c r="N117" i="184"/>
  <c r="X118" i="184"/>
  <c r="S118" i="184"/>
  <c r="N118" i="184"/>
  <c r="I118" i="184"/>
  <c r="X119" i="184"/>
  <c r="I119" i="184"/>
  <c r="S119" i="184"/>
  <c r="N119" i="184"/>
  <c r="X120" i="184"/>
  <c r="I120" i="184"/>
  <c r="S120" i="184"/>
  <c r="N120" i="184"/>
  <c r="X121" i="184"/>
  <c r="S121" i="184"/>
  <c r="N121" i="184"/>
  <c r="I121" i="184"/>
  <c r="X122" i="184"/>
  <c r="I122" i="184"/>
  <c r="S122" i="184"/>
  <c r="N122" i="184"/>
  <c r="X123" i="184"/>
  <c r="S123" i="184"/>
  <c r="N123" i="184"/>
  <c r="I123" i="184"/>
  <c r="X124" i="184"/>
  <c r="S124" i="184"/>
  <c r="N124" i="184"/>
  <c r="I124" i="184"/>
  <c r="X125" i="184"/>
  <c r="S125" i="184"/>
  <c r="N125" i="184"/>
  <c r="I125" i="184"/>
  <c r="X126" i="184"/>
  <c r="S126" i="184"/>
  <c r="N126" i="184"/>
  <c r="I126" i="184"/>
  <c r="I46" i="45"/>
  <c r="N46" i="45"/>
  <c r="S46" i="45"/>
  <c r="X47" i="45"/>
  <c r="S47" i="45"/>
  <c r="N47" i="45"/>
  <c r="I47" i="45"/>
  <c r="X48" i="45"/>
  <c r="I48" i="45"/>
  <c r="N48" i="45"/>
  <c r="S48" i="45"/>
  <c r="X49" i="45"/>
  <c r="S49" i="45"/>
  <c r="N49" i="45"/>
  <c r="I49" i="45"/>
  <c r="X50" i="45"/>
  <c r="S50" i="45"/>
  <c r="N50" i="45"/>
  <c r="I50" i="45"/>
  <c r="X51" i="45"/>
  <c r="S51" i="45"/>
  <c r="N51" i="45"/>
  <c r="I51" i="45"/>
  <c r="X52" i="45"/>
  <c r="S52" i="45"/>
  <c r="N52" i="45"/>
  <c r="I52" i="45"/>
  <c r="X53" i="45"/>
  <c r="S53" i="45"/>
  <c r="N53" i="45"/>
  <c r="I53" i="45"/>
  <c r="X54" i="45"/>
  <c r="S54" i="45"/>
  <c r="N54" i="45"/>
  <c r="I54" i="45"/>
  <c r="X55" i="45"/>
  <c r="S55" i="45"/>
  <c r="N55" i="45"/>
  <c r="I55" i="45"/>
  <c r="X56" i="45"/>
  <c r="S56" i="45"/>
  <c r="N56" i="45"/>
  <c r="I56" i="45"/>
  <c r="X57" i="45"/>
  <c r="S57" i="45"/>
  <c r="N57" i="45"/>
  <c r="I57" i="45"/>
  <c r="X58" i="45"/>
  <c r="S58" i="45"/>
  <c r="N58" i="45"/>
  <c r="I58" i="45"/>
  <c r="X59" i="45"/>
  <c r="S59" i="45"/>
  <c r="N59" i="45"/>
  <c r="I59" i="45"/>
  <c r="X60" i="45"/>
  <c r="S60" i="45"/>
  <c r="N60" i="45"/>
  <c r="I60" i="45"/>
  <c r="X61" i="45"/>
  <c r="S61" i="45"/>
  <c r="N61" i="45"/>
  <c r="I61" i="45"/>
  <c r="X62" i="45"/>
  <c r="S62" i="45"/>
  <c r="N62" i="45"/>
  <c r="I62" i="45"/>
  <c r="X63" i="45"/>
  <c r="S63" i="45"/>
  <c r="N63" i="45"/>
  <c r="I63" i="45"/>
  <c r="X64" i="45"/>
  <c r="S64" i="45"/>
  <c r="N64" i="45"/>
  <c r="I64" i="45"/>
  <c r="X65" i="45"/>
  <c r="S65" i="45"/>
  <c r="N65" i="45"/>
  <c r="I65" i="45"/>
  <c r="X66" i="45"/>
  <c r="S66" i="45"/>
  <c r="N66" i="45"/>
  <c r="I66" i="45"/>
  <c r="X67" i="45"/>
  <c r="S67" i="45"/>
  <c r="N67" i="45"/>
  <c r="I67" i="45"/>
  <c r="X68" i="45"/>
  <c r="S68" i="45"/>
  <c r="N68" i="45"/>
  <c r="I68" i="45"/>
  <c r="X69" i="45"/>
  <c r="S69" i="45"/>
  <c r="N69" i="45"/>
  <c r="I69" i="45"/>
  <c r="X70" i="45"/>
  <c r="S70" i="45"/>
  <c r="N70" i="45"/>
  <c r="I70" i="45"/>
  <c r="X71" i="45"/>
  <c r="S71" i="45"/>
  <c r="N71" i="45"/>
  <c r="I71" i="45"/>
  <c r="X72" i="45"/>
  <c r="S72" i="45"/>
  <c r="N72" i="45"/>
  <c r="I72" i="45"/>
  <c r="X73" i="45"/>
  <c r="S73" i="45"/>
  <c r="N73" i="45"/>
  <c r="I73" i="45"/>
  <c r="X74" i="45"/>
  <c r="S74" i="45"/>
  <c r="N74" i="45"/>
  <c r="I74" i="45"/>
  <c r="X75" i="45"/>
  <c r="I75" i="45"/>
  <c r="N75" i="45"/>
  <c r="S75" i="45"/>
  <c r="S76" i="45"/>
  <c r="X76" i="45"/>
  <c r="I76" i="45"/>
  <c r="N76" i="45"/>
  <c r="X77" i="45"/>
  <c r="S77" i="45"/>
  <c r="N77" i="45"/>
  <c r="I77" i="45"/>
  <c r="X78" i="45"/>
  <c r="Z78" i="45" s="1"/>
  <c r="X79" i="45"/>
  <c r="S79" i="45"/>
  <c r="N79" i="45"/>
  <c r="I79" i="45"/>
  <c r="X80" i="45"/>
  <c r="S80" i="45"/>
  <c r="N80" i="45"/>
  <c r="I80" i="45"/>
  <c r="X81" i="45"/>
  <c r="S81" i="45"/>
  <c r="N81" i="45"/>
  <c r="I81" i="45"/>
  <c r="X82" i="45"/>
  <c r="S82" i="45"/>
  <c r="N82" i="45"/>
  <c r="I82" i="45"/>
  <c r="X83" i="45"/>
  <c r="S83" i="45"/>
  <c r="N83" i="45"/>
  <c r="I83" i="45"/>
  <c r="X84" i="45"/>
  <c r="S84" i="45"/>
  <c r="N84" i="45"/>
  <c r="I84" i="45"/>
  <c r="X85" i="45"/>
  <c r="S85" i="45"/>
  <c r="N85" i="45"/>
  <c r="I85" i="45"/>
  <c r="X86" i="45"/>
  <c r="S86" i="45"/>
  <c r="N86" i="45"/>
  <c r="I86" i="45"/>
  <c r="X87" i="45"/>
  <c r="S87" i="45"/>
  <c r="N87" i="45"/>
  <c r="I87" i="45"/>
  <c r="X88" i="45"/>
  <c r="S88" i="45"/>
  <c r="N88" i="45"/>
  <c r="I88" i="45"/>
  <c r="X89" i="45"/>
  <c r="S89" i="45"/>
  <c r="N89" i="45"/>
  <c r="I89" i="45"/>
  <c r="X90" i="45"/>
  <c r="S90" i="45"/>
  <c r="N90" i="45"/>
  <c r="I90" i="45"/>
  <c r="X91" i="45"/>
  <c r="S91" i="45"/>
  <c r="N91" i="45"/>
  <c r="I91" i="45"/>
  <c r="X92" i="45"/>
  <c r="S92" i="45"/>
  <c r="N92" i="45"/>
  <c r="I92" i="45"/>
  <c r="I93" i="45"/>
  <c r="N93" i="45"/>
  <c r="S93" i="45"/>
  <c r="X93" i="45"/>
  <c r="X94" i="45"/>
  <c r="S94" i="45"/>
  <c r="N94" i="45"/>
  <c r="I94" i="45"/>
  <c r="X95" i="45"/>
  <c r="S95" i="45"/>
  <c r="N95" i="45"/>
  <c r="I95" i="45"/>
  <c r="I96" i="45"/>
  <c r="N96" i="45"/>
  <c r="S96" i="45"/>
  <c r="X96" i="45"/>
  <c r="X97" i="45"/>
  <c r="S97" i="45"/>
  <c r="N97" i="45"/>
  <c r="I97" i="45"/>
  <c r="X98" i="45"/>
  <c r="S98" i="45"/>
  <c r="N98" i="45"/>
  <c r="I98" i="45"/>
  <c r="N117" i="45"/>
  <c r="S117" i="45"/>
  <c r="S119" i="45"/>
  <c r="N119" i="45"/>
  <c r="B12" i="45"/>
  <c r="B13" i="45"/>
  <c r="B14" i="45"/>
  <c r="B15" i="45"/>
  <c r="B16" i="45"/>
  <c r="B17" i="45"/>
  <c r="B18" i="45"/>
  <c r="B19" i="45"/>
  <c r="B20" i="45"/>
  <c r="B21" i="45"/>
  <c r="B22" i="45"/>
  <c r="B23" i="45"/>
  <c r="B24" i="45"/>
  <c r="B25" i="45"/>
  <c r="B26" i="45"/>
  <c r="B27" i="45"/>
  <c r="B28" i="45"/>
  <c r="B29" i="45"/>
  <c r="B30" i="45"/>
  <c r="B31" i="45"/>
  <c r="B32" i="45"/>
  <c r="B33" i="45"/>
  <c r="B34" i="45"/>
  <c r="B35" i="45"/>
  <c r="B36" i="45"/>
  <c r="B37" i="45"/>
  <c r="B38" i="45"/>
  <c r="B39" i="45"/>
  <c r="B41" i="45"/>
  <c r="B42" i="45"/>
  <c r="B12" i="184"/>
  <c r="B13" i="184"/>
  <c r="B14" i="184"/>
  <c r="B15" i="184"/>
  <c r="B16" i="184"/>
  <c r="B17" i="184"/>
  <c r="B18" i="184"/>
  <c r="B19" i="184"/>
  <c r="B20" i="184"/>
  <c r="B21" i="184"/>
  <c r="B22" i="184"/>
  <c r="B23" i="184"/>
  <c r="B24" i="184"/>
  <c r="B25" i="184"/>
  <c r="B26" i="184"/>
  <c r="B27" i="184"/>
  <c r="B28" i="184"/>
  <c r="B29" i="184"/>
  <c r="B30" i="184"/>
  <c r="B31" i="184"/>
  <c r="B32" i="184"/>
  <c r="B33" i="184"/>
  <c r="B34" i="184"/>
  <c r="B35" i="184"/>
  <c r="B36" i="184"/>
  <c r="B37" i="184"/>
  <c r="B38" i="184"/>
  <c r="B39" i="184"/>
  <c r="B41" i="184"/>
  <c r="B42" i="184"/>
  <c r="B47" i="184"/>
  <c r="B48" i="184"/>
  <c r="B49" i="184"/>
  <c r="B50" i="184"/>
  <c r="B51" i="184"/>
  <c r="B52" i="184"/>
  <c r="B53" i="184"/>
  <c r="B54" i="184"/>
  <c r="B55" i="184"/>
  <c r="B56" i="184"/>
  <c r="B57" i="184"/>
  <c r="B58" i="184"/>
  <c r="B59" i="184"/>
  <c r="B60" i="184"/>
  <c r="B61" i="184"/>
  <c r="B62" i="184"/>
  <c r="B63" i="184"/>
  <c r="B64" i="184"/>
  <c r="B65" i="184"/>
  <c r="B66" i="184"/>
  <c r="B67" i="184"/>
  <c r="B68" i="184"/>
  <c r="B69" i="184"/>
  <c r="B70" i="184"/>
  <c r="B71" i="184"/>
  <c r="B72" i="184"/>
  <c r="B73" i="184"/>
  <c r="B74" i="184"/>
  <c r="B75" i="184"/>
  <c r="B76" i="184"/>
  <c r="B77" i="184"/>
  <c r="B78" i="184"/>
  <c r="B79" i="184"/>
  <c r="B80" i="184"/>
  <c r="B81" i="184"/>
  <c r="B82" i="184"/>
  <c r="B83" i="184"/>
  <c r="B84" i="184"/>
  <c r="B85" i="184"/>
  <c r="B86" i="184"/>
  <c r="B87" i="184"/>
  <c r="B88" i="184"/>
  <c r="B89" i="184"/>
  <c r="B90" i="184"/>
  <c r="B91" i="184"/>
  <c r="B92" i="184"/>
  <c r="B93" i="184"/>
  <c r="B94" i="184"/>
  <c r="B95" i="184"/>
  <c r="B96" i="184"/>
  <c r="B97" i="184"/>
  <c r="B98" i="184"/>
  <c r="B99" i="184"/>
  <c r="B100" i="184"/>
  <c r="B101" i="184"/>
  <c r="B102" i="184"/>
  <c r="B103" i="184"/>
  <c r="B104" i="184"/>
  <c r="B105" i="184"/>
  <c r="B106" i="184"/>
  <c r="B107" i="184"/>
  <c r="B108" i="184"/>
  <c r="B109" i="184"/>
  <c r="B110" i="184"/>
  <c r="B111" i="184"/>
  <c r="B112" i="184"/>
  <c r="B113" i="184"/>
  <c r="B114" i="184"/>
  <c r="B115" i="184"/>
  <c r="B116" i="184"/>
  <c r="B117" i="184"/>
  <c r="B118" i="184"/>
  <c r="B119" i="184"/>
  <c r="B120" i="184"/>
  <c r="B121" i="184"/>
  <c r="B122" i="184"/>
  <c r="B123" i="184"/>
  <c r="B124" i="184"/>
  <c r="B125" i="184"/>
  <c r="B126" i="184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B35" i="107"/>
  <c r="B36" i="107"/>
  <c r="B37" i="107"/>
  <c r="B38" i="107"/>
  <c r="B39" i="107"/>
  <c r="B41" i="107"/>
  <c r="B42" i="107"/>
  <c r="B47" i="107"/>
  <c r="B48" i="107"/>
  <c r="B49" i="107"/>
  <c r="B50" i="107"/>
  <c r="B51" i="107"/>
  <c r="B52" i="107"/>
  <c r="B53" i="107"/>
  <c r="B54" i="107"/>
  <c r="B55" i="107"/>
  <c r="B56" i="107"/>
  <c r="B57" i="107"/>
  <c r="B58" i="107"/>
  <c r="B59" i="107"/>
  <c r="B60" i="107"/>
  <c r="B61" i="107"/>
  <c r="B62" i="107"/>
  <c r="B63" i="107"/>
  <c r="B64" i="107"/>
  <c r="B65" i="107"/>
  <c r="B66" i="107"/>
  <c r="B67" i="107"/>
  <c r="B68" i="107"/>
  <c r="B69" i="107"/>
  <c r="B70" i="107"/>
  <c r="B71" i="107"/>
  <c r="B72" i="107"/>
  <c r="B73" i="107"/>
  <c r="B74" i="107"/>
  <c r="B75" i="107"/>
  <c r="B76" i="107"/>
  <c r="B77" i="107"/>
  <c r="B78" i="107"/>
  <c r="B79" i="107"/>
  <c r="B80" i="107"/>
  <c r="B81" i="107"/>
  <c r="B82" i="107"/>
  <c r="B83" i="107"/>
  <c r="B84" i="107"/>
  <c r="B85" i="107"/>
  <c r="B86" i="107"/>
  <c r="B87" i="107"/>
  <c r="B88" i="107"/>
  <c r="B89" i="107"/>
  <c r="B90" i="107"/>
  <c r="B91" i="107"/>
  <c r="B92" i="107"/>
  <c r="B93" i="107"/>
  <c r="B94" i="107"/>
  <c r="B95" i="107"/>
  <c r="B96" i="107"/>
  <c r="B97" i="107"/>
  <c r="B98" i="107"/>
  <c r="B99" i="107"/>
  <c r="B100" i="107"/>
  <c r="B101" i="107"/>
  <c r="B102" i="107"/>
  <c r="B103" i="107"/>
  <c r="B104" i="107"/>
  <c r="B105" i="107"/>
  <c r="B106" i="107"/>
  <c r="B107" i="107"/>
  <c r="B108" i="107"/>
  <c r="B109" i="107"/>
  <c r="B110" i="107"/>
  <c r="B111" i="107"/>
  <c r="B112" i="107"/>
  <c r="B113" i="107"/>
  <c r="B114" i="107"/>
  <c r="B115" i="107"/>
  <c r="B116" i="107"/>
  <c r="B117" i="107"/>
  <c r="B118" i="107"/>
  <c r="B119" i="107"/>
  <c r="B120" i="107"/>
  <c r="B121" i="107"/>
  <c r="B122" i="107"/>
  <c r="B123" i="107"/>
  <c r="B124" i="107"/>
  <c r="B125" i="107"/>
  <c r="B126" i="107"/>
  <c r="B125" i="114"/>
  <c r="B47" i="114"/>
  <c r="B48" i="114"/>
  <c r="B49" i="114"/>
  <c r="B50" i="114"/>
  <c r="B51" i="114"/>
  <c r="B52" i="114"/>
  <c r="B53" i="114"/>
  <c r="B54" i="114"/>
  <c r="B55" i="114"/>
  <c r="B56" i="114"/>
  <c r="B57" i="114"/>
  <c r="B58" i="114"/>
  <c r="B59" i="114"/>
  <c r="B60" i="114"/>
  <c r="B61" i="114"/>
  <c r="B62" i="114"/>
  <c r="B63" i="114"/>
  <c r="B64" i="114"/>
  <c r="B65" i="114"/>
  <c r="B66" i="114"/>
  <c r="B67" i="114"/>
  <c r="B68" i="114"/>
  <c r="B69" i="114"/>
  <c r="B70" i="114"/>
  <c r="B71" i="114"/>
  <c r="B72" i="114"/>
  <c r="B73" i="114"/>
  <c r="B74" i="114"/>
  <c r="B75" i="114"/>
  <c r="B76" i="114"/>
  <c r="B77" i="114"/>
  <c r="B78" i="114"/>
  <c r="B79" i="114"/>
  <c r="B80" i="114"/>
  <c r="B81" i="114"/>
  <c r="B82" i="114"/>
  <c r="B83" i="114"/>
  <c r="B84" i="114"/>
  <c r="B85" i="114"/>
  <c r="B86" i="114"/>
  <c r="B87" i="114"/>
  <c r="B88" i="114"/>
  <c r="B89" i="114"/>
  <c r="B90" i="114"/>
  <c r="B91" i="114"/>
  <c r="B92" i="114"/>
  <c r="B93" i="114"/>
  <c r="B94" i="114"/>
  <c r="B95" i="114"/>
  <c r="B96" i="114"/>
  <c r="B97" i="114"/>
  <c r="B98" i="114"/>
  <c r="B99" i="114"/>
  <c r="B100" i="114"/>
  <c r="B101" i="114"/>
  <c r="B102" i="114"/>
  <c r="B103" i="114"/>
  <c r="B104" i="114"/>
  <c r="B105" i="114"/>
  <c r="B106" i="114"/>
  <c r="B107" i="114"/>
  <c r="B108" i="114"/>
  <c r="B109" i="114"/>
  <c r="B110" i="114"/>
  <c r="B111" i="114"/>
  <c r="B112" i="114"/>
  <c r="B113" i="114"/>
  <c r="B114" i="114"/>
  <c r="B115" i="114"/>
  <c r="B116" i="114"/>
  <c r="B117" i="114"/>
  <c r="B118" i="114"/>
  <c r="B119" i="114"/>
  <c r="B120" i="114"/>
  <c r="B121" i="114"/>
  <c r="B122" i="114"/>
  <c r="B123" i="114"/>
  <c r="B124" i="114"/>
  <c r="B126" i="114"/>
  <c r="B125" i="113"/>
  <c r="B47" i="113"/>
  <c r="B48" i="113"/>
  <c r="B49" i="113"/>
  <c r="B50" i="113"/>
  <c r="B51" i="113"/>
  <c r="B52" i="113"/>
  <c r="B53" i="113"/>
  <c r="B54" i="113"/>
  <c r="B55" i="113"/>
  <c r="B56" i="113"/>
  <c r="B57" i="113"/>
  <c r="B58" i="113"/>
  <c r="B59" i="113"/>
  <c r="B60" i="113"/>
  <c r="B61" i="113"/>
  <c r="B62" i="113"/>
  <c r="B63" i="113"/>
  <c r="B64" i="113"/>
  <c r="B65" i="113"/>
  <c r="B66" i="113"/>
  <c r="B67" i="113"/>
  <c r="B68" i="113"/>
  <c r="B69" i="113"/>
  <c r="B70" i="113"/>
  <c r="B71" i="113"/>
  <c r="B72" i="113"/>
  <c r="B73" i="113"/>
  <c r="B74" i="113"/>
  <c r="B75" i="113"/>
  <c r="B76" i="113"/>
  <c r="B77" i="113"/>
  <c r="B78" i="113"/>
  <c r="B79" i="113"/>
  <c r="B80" i="113"/>
  <c r="B81" i="113"/>
  <c r="B82" i="113"/>
  <c r="B83" i="113"/>
  <c r="B84" i="113"/>
  <c r="B85" i="113"/>
  <c r="B86" i="113"/>
  <c r="B87" i="113"/>
  <c r="B88" i="113"/>
  <c r="B89" i="113"/>
  <c r="B90" i="113"/>
  <c r="B91" i="113"/>
  <c r="B92" i="113"/>
  <c r="B93" i="113"/>
  <c r="B94" i="113"/>
  <c r="B95" i="113"/>
  <c r="B96" i="113"/>
  <c r="B97" i="113"/>
  <c r="B98" i="113"/>
  <c r="B99" i="113"/>
  <c r="B100" i="113"/>
  <c r="B101" i="113"/>
  <c r="B102" i="113"/>
  <c r="B103" i="113"/>
  <c r="B104" i="113"/>
  <c r="B105" i="113"/>
  <c r="B106" i="113"/>
  <c r="B107" i="113"/>
  <c r="B108" i="113"/>
  <c r="B109" i="113"/>
  <c r="B110" i="113"/>
  <c r="B111" i="113"/>
  <c r="B112" i="113"/>
  <c r="B113" i="113"/>
  <c r="B114" i="113"/>
  <c r="B115" i="113"/>
  <c r="B116" i="113"/>
  <c r="B117" i="113"/>
  <c r="B118" i="113"/>
  <c r="B119" i="113"/>
  <c r="B120" i="113"/>
  <c r="B121" i="113"/>
  <c r="B122" i="113"/>
  <c r="B123" i="113"/>
  <c r="B124" i="113"/>
  <c r="B126" i="113"/>
  <c r="B12" i="113"/>
  <c r="B13" i="113"/>
  <c r="B14" i="113"/>
  <c r="B15" i="113"/>
  <c r="B16" i="113"/>
  <c r="B17" i="113"/>
  <c r="B18" i="113"/>
  <c r="B19" i="113"/>
  <c r="B20" i="113"/>
  <c r="B21" i="113"/>
  <c r="B22" i="113"/>
  <c r="B23" i="113"/>
  <c r="B24" i="113"/>
  <c r="B25" i="113"/>
  <c r="B26" i="113"/>
  <c r="B27" i="113"/>
  <c r="B28" i="113"/>
  <c r="B29" i="113"/>
  <c r="B30" i="113"/>
  <c r="B31" i="113"/>
  <c r="B32" i="113"/>
  <c r="B33" i="113"/>
  <c r="B34" i="113"/>
  <c r="B35" i="113"/>
  <c r="B36" i="113"/>
  <c r="B37" i="113"/>
  <c r="B38" i="113"/>
  <c r="B39" i="113"/>
  <c r="B41" i="113"/>
  <c r="B42" i="113"/>
  <c r="B47" i="95"/>
  <c r="B48" i="95"/>
  <c r="B49" i="95"/>
  <c r="B50" i="95"/>
  <c r="B51" i="95"/>
  <c r="B52" i="95"/>
  <c r="B53" i="95"/>
  <c r="B54" i="95"/>
  <c r="B55" i="95"/>
  <c r="B56" i="95"/>
  <c r="B57" i="95"/>
  <c r="B58" i="95"/>
  <c r="B59" i="95"/>
  <c r="B60" i="95"/>
  <c r="B61" i="95"/>
  <c r="B62" i="95"/>
  <c r="B63" i="95"/>
  <c r="B64" i="95"/>
  <c r="B65" i="95"/>
  <c r="B66" i="95"/>
  <c r="B67" i="95"/>
  <c r="B68" i="95"/>
  <c r="B69" i="95"/>
  <c r="B70" i="95"/>
  <c r="B71" i="95"/>
  <c r="B72" i="95"/>
  <c r="B73" i="95"/>
  <c r="B74" i="95"/>
  <c r="B75" i="95"/>
  <c r="B76" i="95"/>
  <c r="B77" i="95"/>
  <c r="B78" i="95"/>
  <c r="B79" i="95"/>
  <c r="B80" i="95"/>
  <c r="B81" i="95"/>
  <c r="B82" i="95"/>
  <c r="B83" i="95"/>
  <c r="B84" i="95"/>
  <c r="B85" i="95"/>
  <c r="B86" i="95"/>
  <c r="B87" i="95"/>
  <c r="B88" i="95"/>
  <c r="B89" i="95"/>
  <c r="B90" i="95"/>
  <c r="B91" i="95"/>
  <c r="B92" i="95"/>
  <c r="B93" i="95"/>
  <c r="B94" i="95"/>
  <c r="B95" i="95"/>
  <c r="B96" i="95"/>
  <c r="B97" i="95"/>
  <c r="B98" i="95"/>
  <c r="B99" i="95"/>
  <c r="B100" i="95"/>
  <c r="B101" i="95"/>
  <c r="B102" i="95"/>
  <c r="B103" i="95"/>
  <c r="B104" i="95"/>
  <c r="B105" i="95"/>
  <c r="B106" i="95"/>
  <c r="B107" i="95"/>
  <c r="B108" i="95"/>
  <c r="B109" i="95"/>
  <c r="B110" i="95"/>
  <c r="B111" i="95"/>
  <c r="B112" i="95"/>
  <c r="B113" i="95"/>
  <c r="B114" i="95"/>
  <c r="B115" i="95"/>
  <c r="B116" i="95"/>
  <c r="B117" i="95"/>
  <c r="B118" i="95"/>
  <c r="B119" i="95"/>
  <c r="B120" i="95"/>
  <c r="B121" i="95"/>
  <c r="B122" i="95"/>
  <c r="B123" i="95"/>
  <c r="B124" i="95"/>
  <c r="B125" i="95"/>
  <c r="B126" i="95"/>
  <c r="B12" i="95"/>
  <c r="B13" i="95"/>
  <c r="B14" i="95"/>
  <c r="B15" i="95"/>
  <c r="B16" i="95"/>
  <c r="B17" i="95"/>
  <c r="B18" i="95"/>
  <c r="B19" i="95"/>
  <c r="B20" i="95"/>
  <c r="B21" i="95"/>
  <c r="B22" i="95"/>
  <c r="B23" i="95"/>
  <c r="B24" i="95"/>
  <c r="B25" i="95"/>
  <c r="B26" i="95"/>
  <c r="B27" i="95"/>
  <c r="B28" i="95"/>
  <c r="B29" i="95"/>
  <c r="B30" i="95"/>
  <c r="B31" i="95"/>
  <c r="B32" i="95"/>
  <c r="B33" i="95"/>
  <c r="B34" i="95"/>
  <c r="B35" i="95"/>
  <c r="B36" i="95"/>
  <c r="B37" i="95"/>
  <c r="B38" i="95"/>
  <c r="B39" i="95"/>
  <c r="B41" i="95"/>
  <c r="B42" i="95"/>
  <c r="S66" i="162"/>
  <c r="N66" i="162"/>
  <c r="I66" i="162"/>
  <c r="S60" i="162"/>
  <c r="N60" i="162"/>
  <c r="I60" i="162"/>
  <c r="B125" i="162"/>
  <c r="I125" i="162"/>
  <c r="N125" i="162"/>
  <c r="S125" i="162"/>
  <c r="X125" i="162"/>
  <c r="B47" i="162"/>
  <c r="B48" i="162"/>
  <c r="B49" i="162"/>
  <c r="B50" i="162"/>
  <c r="B51" i="162"/>
  <c r="B52" i="162"/>
  <c r="B53" i="162"/>
  <c r="B54" i="162"/>
  <c r="B55" i="162"/>
  <c r="B56" i="162"/>
  <c r="B57" i="162"/>
  <c r="B58" i="162"/>
  <c r="B59" i="162"/>
  <c r="B60" i="162"/>
  <c r="B61" i="162"/>
  <c r="B62" i="162"/>
  <c r="B63" i="162"/>
  <c r="B64" i="162"/>
  <c r="B65" i="162"/>
  <c r="B66" i="162"/>
  <c r="B67" i="162"/>
  <c r="B68" i="162"/>
  <c r="B69" i="162"/>
  <c r="B70" i="162"/>
  <c r="B71" i="162"/>
  <c r="B72" i="162"/>
  <c r="B73" i="162"/>
  <c r="B74" i="162"/>
  <c r="B75" i="162"/>
  <c r="B76" i="162"/>
  <c r="B77" i="162"/>
  <c r="B78" i="162"/>
  <c r="B79" i="162"/>
  <c r="B80" i="162"/>
  <c r="B81" i="162"/>
  <c r="B82" i="162"/>
  <c r="B83" i="162"/>
  <c r="B84" i="162"/>
  <c r="B85" i="162"/>
  <c r="B86" i="162"/>
  <c r="B87" i="162"/>
  <c r="B88" i="162"/>
  <c r="B89" i="162"/>
  <c r="B90" i="162"/>
  <c r="B91" i="162"/>
  <c r="B92" i="162"/>
  <c r="B93" i="162"/>
  <c r="B94" i="162"/>
  <c r="B95" i="162"/>
  <c r="B96" i="162"/>
  <c r="B97" i="162"/>
  <c r="B98" i="162"/>
  <c r="B99" i="162"/>
  <c r="B100" i="162"/>
  <c r="B101" i="162"/>
  <c r="B102" i="162"/>
  <c r="B103" i="162"/>
  <c r="B104" i="162"/>
  <c r="B105" i="162"/>
  <c r="B106" i="162"/>
  <c r="B107" i="162"/>
  <c r="B108" i="162"/>
  <c r="B109" i="162"/>
  <c r="B110" i="162"/>
  <c r="B111" i="162"/>
  <c r="B112" i="162"/>
  <c r="B113" i="162"/>
  <c r="B114" i="162"/>
  <c r="B115" i="162"/>
  <c r="B116" i="162"/>
  <c r="B117" i="162"/>
  <c r="B118" i="162"/>
  <c r="B119" i="162"/>
  <c r="B120" i="162"/>
  <c r="B121" i="162"/>
  <c r="B122" i="162"/>
  <c r="B123" i="162"/>
  <c r="B124" i="162"/>
  <c r="B126" i="162"/>
  <c r="B12" i="162"/>
  <c r="B13" i="162"/>
  <c r="B14" i="162"/>
  <c r="B15" i="162"/>
  <c r="B16" i="162"/>
  <c r="B17" i="162"/>
  <c r="B18" i="162"/>
  <c r="B19" i="162"/>
  <c r="B20" i="162"/>
  <c r="B21" i="162"/>
  <c r="B22" i="162"/>
  <c r="B23" i="162"/>
  <c r="B24" i="162"/>
  <c r="B25" i="162"/>
  <c r="B26" i="162"/>
  <c r="B27" i="162"/>
  <c r="B28" i="162"/>
  <c r="B29" i="162"/>
  <c r="B30" i="162"/>
  <c r="B31" i="162"/>
  <c r="B32" i="162"/>
  <c r="B33" i="162"/>
  <c r="B34" i="162"/>
  <c r="B35" i="162"/>
  <c r="B36" i="162"/>
  <c r="B37" i="162"/>
  <c r="B38" i="162"/>
  <c r="B39" i="162"/>
  <c r="B41" i="162"/>
  <c r="B42" i="162"/>
  <c r="B125" i="161"/>
  <c r="I125" i="161"/>
  <c r="N125" i="161"/>
  <c r="S125" i="161"/>
  <c r="X125" i="161"/>
  <c r="B47" i="161"/>
  <c r="B48" i="161"/>
  <c r="B49" i="161"/>
  <c r="B50" i="161"/>
  <c r="B51" i="161"/>
  <c r="B52" i="161"/>
  <c r="B53" i="161"/>
  <c r="B54" i="161"/>
  <c r="B55" i="161"/>
  <c r="B56" i="161"/>
  <c r="B57" i="161"/>
  <c r="B58" i="161"/>
  <c r="B59" i="161"/>
  <c r="B60" i="161"/>
  <c r="B61" i="161"/>
  <c r="B62" i="161"/>
  <c r="B63" i="161"/>
  <c r="B64" i="161"/>
  <c r="B65" i="161"/>
  <c r="B66" i="161"/>
  <c r="B67" i="161"/>
  <c r="B68" i="161"/>
  <c r="B69" i="161"/>
  <c r="B70" i="161"/>
  <c r="B71" i="161"/>
  <c r="B72" i="161"/>
  <c r="B73" i="161"/>
  <c r="B74" i="161"/>
  <c r="B75" i="161"/>
  <c r="B76" i="161"/>
  <c r="B77" i="161"/>
  <c r="B78" i="161"/>
  <c r="B79" i="161"/>
  <c r="B80" i="161"/>
  <c r="B81" i="161"/>
  <c r="B82" i="161"/>
  <c r="B83" i="161"/>
  <c r="B84" i="161"/>
  <c r="B85" i="161"/>
  <c r="B86" i="161"/>
  <c r="B87" i="161"/>
  <c r="B88" i="161"/>
  <c r="B89" i="161"/>
  <c r="B90" i="161"/>
  <c r="B91" i="161"/>
  <c r="B92" i="161"/>
  <c r="B93" i="161"/>
  <c r="B94" i="161"/>
  <c r="B95" i="161"/>
  <c r="B96" i="161"/>
  <c r="B97" i="161"/>
  <c r="B98" i="161"/>
  <c r="B99" i="161"/>
  <c r="B100" i="161"/>
  <c r="B101" i="161"/>
  <c r="B102" i="161"/>
  <c r="B103" i="161"/>
  <c r="B104" i="161"/>
  <c r="B105" i="161"/>
  <c r="B106" i="161"/>
  <c r="B107" i="161"/>
  <c r="B108" i="161"/>
  <c r="B109" i="161"/>
  <c r="B110" i="161"/>
  <c r="B111" i="161"/>
  <c r="B112" i="161"/>
  <c r="B113" i="161"/>
  <c r="B114" i="161"/>
  <c r="B115" i="161"/>
  <c r="B116" i="161"/>
  <c r="B117" i="161"/>
  <c r="B118" i="161"/>
  <c r="B119" i="161"/>
  <c r="B120" i="161"/>
  <c r="B121" i="161"/>
  <c r="B122" i="161"/>
  <c r="B123" i="161"/>
  <c r="B124" i="161"/>
  <c r="B126" i="161"/>
  <c r="B12" i="161"/>
  <c r="B13" i="161"/>
  <c r="B14" i="161"/>
  <c r="B15" i="161"/>
  <c r="B16" i="161"/>
  <c r="B17" i="161"/>
  <c r="B18" i="161"/>
  <c r="B19" i="161"/>
  <c r="B20" i="161"/>
  <c r="B21" i="161"/>
  <c r="B22" i="161"/>
  <c r="B23" i="161"/>
  <c r="B24" i="161"/>
  <c r="B25" i="161"/>
  <c r="B26" i="161"/>
  <c r="B27" i="161"/>
  <c r="B28" i="161"/>
  <c r="B29" i="161"/>
  <c r="B30" i="161"/>
  <c r="B31" i="161"/>
  <c r="B32" i="161"/>
  <c r="B33" i="161"/>
  <c r="B34" i="161"/>
  <c r="B35" i="161"/>
  <c r="B36" i="161"/>
  <c r="B37" i="161"/>
  <c r="B38" i="161"/>
  <c r="B39" i="161"/>
  <c r="B41" i="161"/>
  <c r="B42" i="161"/>
  <c r="S71" i="160"/>
  <c r="N71" i="160"/>
  <c r="I71" i="160"/>
  <c r="S66" i="160"/>
  <c r="N66" i="160"/>
  <c r="I66" i="160"/>
  <c r="S60" i="160"/>
  <c r="N60" i="160"/>
  <c r="I60" i="160"/>
  <c r="B125" i="160"/>
  <c r="I125" i="160"/>
  <c r="N125" i="160"/>
  <c r="S125" i="160"/>
  <c r="X125" i="160"/>
  <c r="B47" i="160"/>
  <c r="B48" i="160"/>
  <c r="B49" i="160"/>
  <c r="B50" i="160"/>
  <c r="B51" i="160"/>
  <c r="B52" i="160"/>
  <c r="B53" i="160"/>
  <c r="B54" i="160"/>
  <c r="B55" i="160"/>
  <c r="B56" i="160"/>
  <c r="B57" i="160"/>
  <c r="B58" i="160"/>
  <c r="B59" i="160"/>
  <c r="B60" i="160"/>
  <c r="B61" i="160"/>
  <c r="B62" i="160"/>
  <c r="B63" i="160"/>
  <c r="B64" i="160"/>
  <c r="B65" i="160"/>
  <c r="B66" i="160"/>
  <c r="B67" i="160"/>
  <c r="B68" i="160"/>
  <c r="B69" i="160"/>
  <c r="B70" i="160"/>
  <c r="B71" i="160"/>
  <c r="B72" i="160"/>
  <c r="B73" i="160"/>
  <c r="B74" i="160"/>
  <c r="B75" i="160"/>
  <c r="B76" i="160"/>
  <c r="B77" i="160"/>
  <c r="B78" i="160"/>
  <c r="B79" i="160"/>
  <c r="B80" i="160"/>
  <c r="B81" i="160"/>
  <c r="B82" i="160"/>
  <c r="B83" i="160"/>
  <c r="B84" i="160"/>
  <c r="B85" i="160"/>
  <c r="B86" i="160"/>
  <c r="B87" i="160"/>
  <c r="B88" i="160"/>
  <c r="B89" i="160"/>
  <c r="B90" i="160"/>
  <c r="B91" i="160"/>
  <c r="B92" i="160"/>
  <c r="B93" i="160"/>
  <c r="B94" i="160"/>
  <c r="B95" i="160"/>
  <c r="B96" i="160"/>
  <c r="B97" i="160"/>
  <c r="B98" i="160"/>
  <c r="B99" i="160"/>
  <c r="B100" i="160"/>
  <c r="B101" i="160"/>
  <c r="B102" i="160"/>
  <c r="B103" i="160"/>
  <c r="B104" i="160"/>
  <c r="B105" i="160"/>
  <c r="B106" i="160"/>
  <c r="B107" i="160"/>
  <c r="B108" i="160"/>
  <c r="B109" i="160"/>
  <c r="B110" i="160"/>
  <c r="B111" i="160"/>
  <c r="B112" i="160"/>
  <c r="B113" i="160"/>
  <c r="B114" i="160"/>
  <c r="B115" i="160"/>
  <c r="B116" i="160"/>
  <c r="B117" i="160"/>
  <c r="B118" i="160"/>
  <c r="B119" i="160"/>
  <c r="B120" i="160"/>
  <c r="B121" i="160"/>
  <c r="B122" i="160"/>
  <c r="B123" i="160"/>
  <c r="B124" i="160"/>
  <c r="B126" i="160"/>
  <c r="B12" i="160"/>
  <c r="B13" i="160"/>
  <c r="B14" i="160"/>
  <c r="B15" i="160"/>
  <c r="B16" i="160"/>
  <c r="B17" i="160"/>
  <c r="B18" i="160"/>
  <c r="B19" i="160"/>
  <c r="B20" i="160"/>
  <c r="B21" i="160"/>
  <c r="B22" i="160"/>
  <c r="B23" i="160"/>
  <c r="B24" i="160"/>
  <c r="B25" i="160"/>
  <c r="B26" i="160"/>
  <c r="B27" i="160"/>
  <c r="B28" i="160"/>
  <c r="B29" i="160"/>
  <c r="B30" i="160"/>
  <c r="B31" i="160"/>
  <c r="B32" i="160"/>
  <c r="B33" i="160"/>
  <c r="B34" i="160"/>
  <c r="B35" i="160"/>
  <c r="B36" i="160"/>
  <c r="B37" i="160"/>
  <c r="B38" i="160"/>
  <c r="B39" i="160"/>
  <c r="B41" i="160"/>
  <c r="B42" i="160"/>
  <c r="S66" i="204"/>
  <c r="N66" i="204"/>
  <c r="I66" i="204"/>
  <c r="B123" i="204"/>
  <c r="I123" i="204"/>
  <c r="N123" i="204"/>
  <c r="S123" i="204"/>
  <c r="X123" i="204"/>
  <c r="B47" i="204"/>
  <c r="B48" i="204"/>
  <c r="B49" i="204"/>
  <c r="B50" i="204"/>
  <c r="B51" i="204"/>
  <c r="B52" i="204"/>
  <c r="B53" i="204"/>
  <c r="B54" i="204"/>
  <c r="B55" i="204"/>
  <c r="B56" i="204"/>
  <c r="B57" i="204"/>
  <c r="B58" i="204"/>
  <c r="B59" i="204"/>
  <c r="B60" i="204"/>
  <c r="B61" i="204"/>
  <c r="B62" i="204"/>
  <c r="B63" i="204"/>
  <c r="B64" i="204"/>
  <c r="B65" i="204"/>
  <c r="B66" i="204"/>
  <c r="B67" i="204"/>
  <c r="B68" i="204"/>
  <c r="B69" i="204"/>
  <c r="B70" i="204"/>
  <c r="B71" i="204"/>
  <c r="B72" i="204"/>
  <c r="B73" i="204"/>
  <c r="B74" i="204"/>
  <c r="B75" i="204"/>
  <c r="B76" i="204"/>
  <c r="B77" i="204"/>
  <c r="B78" i="204"/>
  <c r="B79" i="204"/>
  <c r="B80" i="204"/>
  <c r="B81" i="204"/>
  <c r="B82" i="204"/>
  <c r="B83" i="204"/>
  <c r="B84" i="204"/>
  <c r="B85" i="204"/>
  <c r="B86" i="204"/>
  <c r="B87" i="204"/>
  <c r="B88" i="204"/>
  <c r="B89" i="204"/>
  <c r="B90" i="204"/>
  <c r="B91" i="204"/>
  <c r="B92" i="204"/>
  <c r="B93" i="204"/>
  <c r="B94" i="204"/>
  <c r="B95" i="204"/>
  <c r="B96" i="204"/>
  <c r="B97" i="204"/>
  <c r="B98" i="204"/>
  <c r="B99" i="204"/>
  <c r="B100" i="204"/>
  <c r="B101" i="204"/>
  <c r="B102" i="204"/>
  <c r="B103" i="204"/>
  <c r="B104" i="204"/>
  <c r="B105" i="204"/>
  <c r="B106" i="204"/>
  <c r="B107" i="204"/>
  <c r="B108" i="204"/>
  <c r="B109" i="204"/>
  <c r="B110" i="204"/>
  <c r="B111" i="204"/>
  <c r="B112" i="204"/>
  <c r="B113" i="204"/>
  <c r="B114" i="204"/>
  <c r="B115" i="204"/>
  <c r="B116" i="204"/>
  <c r="B117" i="204"/>
  <c r="B118" i="204"/>
  <c r="B119" i="204"/>
  <c r="B120" i="204"/>
  <c r="B121" i="204"/>
  <c r="B122" i="204"/>
  <c r="B124" i="204"/>
  <c r="B125" i="204"/>
  <c r="B126" i="204"/>
  <c r="B12" i="204"/>
  <c r="B13" i="204"/>
  <c r="B14" i="204"/>
  <c r="B15" i="204"/>
  <c r="B16" i="204"/>
  <c r="B17" i="204"/>
  <c r="B18" i="204"/>
  <c r="B19" i="204"/>
  <c r="B20" i="204"/>
  <c r="B21" i="204"/>
  <c r="B22" i="204"/>
  <c r="B23" i="204"/>
  <c r="B24" i="204"/>
  <c r="B25" i="204"/>
  <c r="B26" i="204"/>
  <c r="B27" i="204"/>
  <c r="B28" i="204"/>
  <c r="B29" i="204"/>
  <c r="B30" i="204"/>
  <c r="B31" i="204"/>
  <c r="B32" i="204"/>
  <c r="B33" i="204"/>
  <c r="B34" i="204"/>
  <c r="B35" i="204"/>
  <c r="B36" i="204"/>
  <c r="B37" i="204"/>
  <c r="B38" i="204"/>
  <c r="B39" i="204"/>
  <c r="B41" i="204"/>
  <c r="B42" i="204"/>
  <c r="S94" i="106"/>
  <c r="N94" i="106"/>
  <c r="I94" i="106"/>
  <c r="S87" i="106"/>
  <c r="N87" i="106"/>
  <c r="I87" i="106"/>
  <c r="S66" i="106"/>
  <c r="N66" i="106"/>
  <c r="I66" i="106"/>
  <c r="S67" i="106"/>
  <c r="N67" i="106"/>
  <c r="I67" i="106"/>
  <c r="B124" i="106"/>
  <c r="I124" i="106"/>
  <c r="N124" i="106"/>
  <c r="S124" i="106"/>
  <c r="X124" i="106"/>
  <c r="B47" i="106"/>
  <c r="B48" i="106"/>
  <c r="B49" i="106"/>
  <c r="B50" i="106"/>
  <c r="B51" i="106"/>
  <c r="B52" i="106"/>
  <c r="B53" i="106"/>
  <c r="B54" i="106"/>
  <c r="B55" i="106"/>
  <c r="B56" i="106"/>
  <c r="B57" i="106"/>
  <c r="B58" i="106"/>
  <c r="B59" i="106"/>
  <c r="B60" i="106"/>
  <c r="B61" i="106"/>
  <c r="B62" i="106"/>
  <c r="B63" i="106"/>
  <c r="B64" i="106"/>
  <c r="B65" i="106"/>
  <c r="B66" i="106"/>
  <c r="B67" i="106"/>
  <c r="B68" i="106"/>
  <c r="B69" i="106"/>
  <c r="B70" i="106"/>
  <c r="B71" i="106"/>
  <c r="B72" i="106"/>
  <c r="B73" i="106"/>
  <c r="B74" i="106"/>
  <c r="B75" i="106"/>
  <c r="B76" i="106"/>
  <c r="B77" i="106"/>
  <c r="B78" i="106"/>
  <c r="B79" i="106"/>
  <c r="B80" i="106"/>
  <c r="B81" i="106"/>
  <c r="B82" i="106"/>
  <c r="B83" i="106"/>
  <c r="B84" i="106"/>
  <c r="B85" i="106"/>
  <c r="B86" i="106"/>
  <c r="B87" i="106"/>
  <c r="B88" i="106"/>
  <c r="B89" i="106"/>
  <c r="B90" i="106"/>
  <c r="B91" i="106"/>
  <c r="B92" i="106"/>
  <c r="B93" i="106"/>
  <c r="B94" i="106"/>
  <c r="B95" i="106"/>
  <c r="B96" i="106"/>
  <c r="B97" i="106"/>
  <c r="B98" i="106"/>
  <c r="B99" i="106"/>
  <c r="B100" i="106"/>
  <c r="B101" i="106"/>
  <c r="B102" i="106"/>
  <c r="B103" i="106"/>
  <c r="B104" i="106"/>
  <c r="B105" i="106"/>
  <c r="B106" i="106"/>
  <c r="B107" i="106"/>
  <c r="B108" i="106"/>
  <c r="B109" i="106"/>
  <c r="B110" i="106"/>
  <c r="B111" i="106"/>
  <c r="B112" i="106"/>
  <c r="B113" i="106"/>
  <c r="B114" i="106"/>
  <c r="B115" i="106"/>
  <c r="B116" i="106"/>
  <c r="B117" i="106"/>
  <c r="B118" i="106"/>
  <c r="B119" i="106"/>
  <c r="B120" i="106"/>
  <c r="B121" i="106"/>
  <c r="B122" i="106"/>
  <c r="B123" i="106"/>
  <c r="B125" i="106"/>
  <c r="B126" i="106"/>
  <c r="B12" i="106"/>
  <c r="B13" i="106"/>
  <c r="B14" i="106"/>
  <c r="B15" i="106"/>
  <c r="B16" i="106"/>
  <c r="B17" i="106"/>
  <c r="B18" i="106"/>
  <c r="B19" i="106"/>
  <c r="B20" i="106"/>
  <c r="B21" i="106"/>
  <c r="B22" i="106"/>
  <c r="B23" i="106"/>
  <c r="B24" i="106"/>
  <c r="B25" i="106"/>
  <c r="B26" i="106"/>
  <c r="B27" i="106"/>
  <c r="B28" i="106"/>
  <c r="B29" i="106"/>
  <c r="B30" i="106"/>
  <c r="B31" i="106"/>
  <c r="B32" i="106"/>
  <c r="B33" i="106"/>
  <c r="B34" i="106"/>
  <c r="B35" i="106"/>
  <c r="B36" i="106"/>
  <c r="B37" i="106"/>
  <c r="B38" i="106"/>
  <c r="B39" i="106"/>
  <c r="B41" i="106"/>
  <c r="B42" i="106"/>
  <c r="B12" i="105"/>
  <c r="B13" i="105"/>
  <c r="B14" i="105"/>
  <c r="B15" i="105"/>
  <c r="B16" i="105"/>
  <c r="B17" i="105"/>
  <c r="B18" i="105"/>
  <c r="B19" i="105"/>
  <c r="B20" i="105"/>
  <c r="B21" i="105"/>
  <c r="B22" i="105"/>
  <c r="B23" i="105"/>
  <c r="B24" i="105"/>
  <c r="B25" i="105"/>
  <c r="B26" i="105"/>
  <c r="B27" i="105"/>
  <c r="B28" i="105"/>
  <c r="B29" i="105"/>
  <c r="B30" i="105"/>
  <c r="B31" i="105"/>
  <c r="B32" i="105"/>
  <c r="B33" i="105"/>
  <c r="B34" i="105"/>
  <c r="B35" i="105"/>
  <c r="B36" i="105"/>
  <c r="B37" i="105"/>
  <c r="B38" i="105"/>
  <c r="B39" i="105"/>
  <c r="B41" i="105"/>
  <c r="B42" i="105"/>
  <c r="S87" i="105"/>
  <c r="N87" i="105"/>
  <c r="I87" i="105"/>
  <c r="S66" i="105"/>
  <c r="N66" i="105"/>
  <c r="I66" i="105"/>
  <c r="S67" i="105"/>
  <c r="N67" i="105"/>
  <c r="I67" i="105"/>
  <c r="B124" i="105"/>
  <c r="I124" i="105"/>
  <c r="N124" i="105"/>
  <c r="S124" i="105"/>
  <c r="X124" i="105"/>
  <c r="Z124" i="105" s="1"/>
  <c r="B47" i="105"/>
  <c r="B48" i="105"/>
  <c r="B49" i="105"/>
  <c r="B50" i="105"/>
  <c r="B51" i="105"/>
  <c r="B52" i="105"/>
  <c r="B53" i="105"/>
  <c r="B54" i="105"/>
  <c r="B55" i="105"/>
  <c r="B56" i="105"/>
  <c r="B57" i="105"/>
  <c r="B58" i="105"/>
  <c r="B59" i="105"/>
  <c r="B60" i="105"/>
  <c r="B61" i="105"/>
  <c r="B62" i="105"/>
  <c r="B63" i="105"/>
  <c r="B64" i="105"/>
  <c r="B65" i="105"/>
  <c r="B66" i="105"/>
  <c r="B67" i="105"/>
  <c r="B68" i="105"/>
  <c r="B69" i="105"/>
  <c r="B70" i="105"/>
  <c r="B71" i="105"/>
  <c r="B72" i="105"/>
  <c r="B73" i="105"/>
  <c r="B74" i="105"/>
  <c r="B75" i="105"/>
  <c r="B76" i="105"/>
  <c r="B77" i="105"/>
  <c r="B78" i="105"/>
  <c r="B79" i="105"/>
  <c r="B80" i="105"/>
  <c r="B81" i="105"/>
  <c r="B82" i="105"/>
  <c r="B83" i="105"/>
  <c r="B84" i="105"/>
  <c r="B85" i="105"/>
  <c r="B86" i="105"/>
  <c r="B87" i="105"/>
  <c r="B88" i="105"/>
  <c r="B89" i="105"/>
  <c r="B90" i="105"/>
  <c r="B91" i="105"/>
  <c r="B92" i="105"/>
  <c r="B93" i="105"/>
  <c r="B94" i="105"/>
  <c r="B95" i="105"/>
  <c r="B96" i="105"/>
  <c r="B97" i="105"/>
  <c r="B98" i="105"/>
  <c r="B99" i="105"/>
  <c r="B100" i="105"/>
  <c r="B101" i="105"/>
  <c r="B102" i="105"/>
  <c r="B103" i="105"/>
  <c r="B104" i="105"/>
  <c r="B105" i="105"/>
  <c r="B106" i="105"/>
  <c r="B107" i="105"/>
  <c r="B108" i="105"/>
  <c r="B109" i="105"/>
  <c r="B110" i="105"/>
  <c r="B111" i="105"/>
  <c r="B112" i="105"/>
  <c r="B113" i="105"/>
  <c r="B114" i="105"/>
  <c r="B115" i="105"/>
  <c r="B116" i="105"/>
  <c r="B117" i="105"/>
  <c r="B118" i="105"/>
  <c r="B119" i="105"/>
  <c r="B120" i="105"/>
  <c r="B121" i="105"/>
  <c r="B122" i="105"/>
  <c r="B123" i="105"/>
  <c r="B125" i="105"/>
  <c r="B126" i="105"/>
  <c r="S66" i="182"/>
  <c r="N66" i="182"/>
  <c r="I66" i="182"/>
  <c r="B124" i="182"/>
  <c r="I124" i="182"/>
  <c r="N124" i="182"/>
  <c r="S124" i="182"/>
  <c r="X124" i="182"/>
  <c r="Z124" i="182"/>
  <c r="B47" i="182"/>
  <c r="B48" i="182"/>
  <c r="B49" i="182"/>
  <c r="B50" i="182"/>
  <c r="B51" i="182"/>
  <c r="B52" i="182"/>
  <c r="B53" i="182"/>
  <c r="B54" i="182"/>
  <c r="B55" i="182"/>
  <c r="B56" i="182"/>
  <c r="B57" i="182"/>
  <c r="B58" i="182"/>
  <c r="B59" i="182"/>
  <c r="B60" i="182"/>
  <c r="B61" i="182"/>
  <c r="B62" i="182"/>
  <c r="B63" i="182"/>
  <c r="B64" i="182"/>
  <c r="B65" i="182"/>
  <c r="B66" i="182"/>
  <c r="B67" i="182"/>
  <c r="B68" i="182"/>
  <c r="B69" i="182"/>
  <c r="B70" i="182"/>
  <c r="B71" i="182"/>
  <c r="B72" i="182"/>
  <c r="B73" i="182"/>
  <c r="B74" i="182"/>
  <c r="B75" i="182"/>
  <c r="B76" i="182"/>
  <c r="B77" i="182"/>
  <c r="B78" i="182"/>
  <c r="B79" i="182"/>
  <c r="B80" i="182"/>
  <c r="B81" i="182"/>
  <c r="B82" i="182"/>
  <c r="B83" i="182"/>
  <c r="B84" i="182"/>
  <c r="B85" i="182"/>
  <c r="B86" i="182"/>
  <c r="B87" i="182"/>
  <c r="B88" i="182"/>
  <c r="B89" i="182"/>
  <c r="B90" i="182"/>
  <c r="B91" i="182"/>
  <c r="B92" i="182"/>
  <c r="B93" i="182"/>
  <c r="B94" i="182"/>
  <c r="B95" i="182"/>
  <c r="B96" i="182"/>
  <c r="B97" i="182"/>
  <c r="B98" i="182"/>
  <c r="B99" i="182"/>
  <c r="B100" i="182"/>
  <c r="B101" i="182"/>
  <c r="B102" i="182"/>
  <c r="B103" i="182"/>
  <c r="B104" i="182"/>
  <c r="B105" i="182"/>
  <c r="B106" i="182"/>
  <c r="B107" i="182"/>
  <c r="B108" i="182"/>
  <c r="B109" i="182"/>
  <c r="B110" i="182"/>
  <c r="B111" i="182"/>
  <c r="B112" i="182"/>
  <c r="B113" i="182"/>
  <c r="B114" i="182"/>
  <c r="B115" i="182"/>
  <c r="B116" i="182"/>
  <c r="B117" i="182"/>
  <c r="B118" i="182"/>
  <c r="B119" i="182"/>
  <c r="B120" i="182"/>
  <c r="B121" i="182"/>
  <c r="B122" i="182"/>
  <c r="B123" i="182"/>
  <c r="B125" i="182"/>
  <c r="B126" i="182"/>
  <c r="B12" i="182"/>
  <c r="B13" i="182"/>
  <c r="B14" i="182"/>
  <c r="B15" i="182"/>
  <c r="B16" i="182"/>
  <c r="B17" i="182"/>
  <c r="B18" i="182"/>
  <c r="B19" i="182"/>
  <c r="B20" i="182"/>
  <c r="B21" i="182"/>
  <c r="B22" i="182"/>
  <c r="B23" i="182"/>
  <c r="B24" i="182"/>
  <c r="B25" i="182"/>
  <c r="B26" i="182"/>
  <c r="B27" i="182"/>
  <c r="B28" i="182"/>
  <c r="B29" i="182"/>
  <c r="B30" i="182"/>
  <c r="B31" i="182"/>
  <c r="B32" i="182"/>
  <c r="B33" i="182"/>
  <c r="B34" i="182"/>
  <c r="B35" i="182"/>
  <c r="B36" i="182"/>
  <c r="B37" i="182"/>
  <c r="B38" i="182"/>
  <c r="B39" i="182"/>
  <c r="B41" i="182"/>
  <c r="B42" i="182"/>
  <c r="S83" i="99"/>
  <c r="N83" i="99"/>
  <c r="I83" i="99"/>
  <c r="S69" i="99"/>
  <c r="N69" i="99"/>
  <c r="I69" i="99"/>
  <c r="X11" i="99"/>
  <c r="S11" i="99"/>
  <c r="N11" i="99"/>
  <c r="I11" i="99"/>
  <c r="B124" i="99"/>
  <c r="I124" i="99"/>
  <c r="N124" i="99"/>
  <c r="S124" i="99"/>
  <c r="X124" i="99"/>
  <c r="B47" i="99"/>
  <c r="B48" i="99"/>
  <c r="B49" i="99"/>
  <c r="B50" i="99"/>
  <c r="B51" i="99"/>
  <c r="B52" i="99"/>
  <c r="B53" i="99"/>
  <c r="B54" i="99"/>
  <c r="B55" i="99"/>
  <c r="B56" i="99"/>
  <c r="B57" i="99"/>
  <c r="B58" i="99"/>
  <c r="B59" i="99"/>
  <c r="B60" i="99"/>
  <c r="B61" i="99"/>
  <c r="B62" i="99"/>
  <c r="B63" i="99"/>
  <c r="B64" i="99"/>
  <c r="B65" i="99"/>
  <c r="B66" i="99"/>
  <c r="B67" i="99"/>
  <c r="B68" i="99"/>
  <c r="B69" i="99"/>
  <c r="B70" i="99"/>
  <c r="B71" i="99"/>
  <c r="B72" i="99"/>
  <c r="B73" i="99"/>
  <c r="B74" i="99"/>
  <c r="B75" i="99"/>
  <c r="B76" i="99"/>
  <c r="B77" i="99"/>
  <c r="B78" i="99"/>
  <c r="B79" i="99"/>
  <c r="B80" i="99"/>
  <c r="B81" i="99"/>
  <c r="B82" i="99"/>
  <c r="B83" i="99"/>
  <c r="B84" i="99"/>
  <c r="B85" i="99"/>
  <c r="B86" i="99"/>
  <c r="B87" i="99"/>
  <c r="B88" i="99"/>
  <c r="B89" i="99"/>
  <c r="B90" i="99"/>
  <c r="B91" i="99"/>
  <c r="B92" i="99"/>
  <c r="B93" i="99"/>
  <c r="B94" i="99"/>
  <c r="B95" i="99"/>
  <c r="B96" i="99"/>
  <c r="B97" i="99"/>
  <c r="B98" i="99"/>
  <c r="B99" i="99"/>
  <c r="B100" i="99"/>
  <c r="B102" i="99"/>
  <c r="B103" i="99"/>
  <c r="B104" i="99"/>
  <c r="B105" i="99"/>
  <c r="B106" i="99"/>
  <c r="B107" i="99"/>
  <c r="B108" i="99"/>
  <c r="B109" i="99"/>
  <c r="B110" i="99"/>
  <c r="B111" i="99"/>
  <c r="B112" i="99"/>
  <c r="B113" i="99"/>
  <c r="B114" i="99"/>
  <c r="B115" i="99"/>
  <c r="B116" i="99"/>
  <c r="B117" i="99"/>
  <c r="B118" i="99"/>
  <c r="B119" i="99"/>
  <c r="B120" i="99"/>
  <c r="B121" i="99"/>
  <c r="B122" i="99"/>
  <c r="B123" i="99"/>
  <c r="B125" i="99"/>
  <c r="B126" i="99"/>
  <c r="B12" i="99"/>
  <c r="B13" i="99"/>
  <c r="B14" i="99"/>
  <c r="B15" i="99"/>
  <c r="B16" i="99"/>
  <c r="B17" i="99"/>
  <c r="B18" i="99"/>
  <c r="B19" i="99"/>
  <c r="B20" i="99"/>
  <c r="B21" i="99"/>
  <c r="B22" i="99"/>
  <c r="B23" i="99"/>
  <c r="B24" i="99"/>
  <c r="B25" i="99"/>
  <c r="B26" i="99"/>
  <c r="B27" i="99"/>
  <c r="B28" i="99"/>
  <c r="B29" i="99"/>
  <c r="B30" i="99"/>
  <c r="B31" i="99"/>
  <c r="B32" i="99"/>
  <c r="B33" i="99"/>
  <c r="B34" i="99"/>
  <c r="B35" i="99"/>
  <c r="B36" i="99"/>
  <c r="B37" i="99"/>
  <c r="B38" i="99"/>
  <c r="B39" i="99"/>
  <c r="B41" i="99"/>
  <c r="B42" i="99"/>
  <c r="S71" i="98"/>
  <c r="N71" i="98"/>
  <c r="I71" i="98"/>
  <c r="B124" i="98"/>
  <c r="B47" i="98"/>
  <c r="B48" i="98"/>
  <c r="B49" i="98"/>
  <c r="B50" i="98"/>
  <c r="B51" i="98"/>
  <c r="B52" i="98"/>
  <c r="B53" i="98"/>
  <c r="B54" i="98"/>
  <c r="B55" i="98"/>
  <c r="B56" i="98"/>
  <c r="B57" i="98"/>
  <c r="B58" i="98"/>
  <c r="B59" i="98"/>
  <c r="B60" i="98"/>
  <c r="B61" i="98"/>
  <c r="B62" i="98"/>
  <c r="B63" i="98"/>
  <c r="B64" i="98"/>
  <c r="B65" i="98"/>
  <c r="B66" i="98"/>
  <c r="B67" i="98"/>
  <c r="B69" i="98"/>
  <c r="B70" i="98"/>
  <c r="B71" i="98"/>
  <c r="B72" i="98"/>
  <c r="B73" i="98"/>
  <c r="B74" i="98"/>
  <c r="B75" i="98"/>
  <c r="B76" i="98"/>
  <c r="B77" i="98"/>
  <c r="B78" i="98"/>
  <c r="B79" i="98"/>
  <c r="B80" i="98"/>
  <c r="B81" i="98"/>
  <c r="B82" i="98"/>
  <c r="B83" i="98"/>
  <c r="B84" i="98"/>
  <c r="B85" i="98"/>
  <c r="B86" i="98"/>
  <c r="B87" i="98"/>
  <c r="B88" i="98"/>
  <c r="B89" i="98"/>
  <c r="B90" i="98"/>
  <c r="B91" i="98"/>
  <c r="B92" i="98"/>
  <c r="B93" i="98"/>
  <c r="B94" i="98"/>
  <c r="B95" i="98"/>
  <c r="B96" i="98"/>
  <c r="B97" i="98"/>
  <c r="B98" i="98"/>
  <c r="B99" i="98"/>
  <c r="B100" i="98"/>
  <c r="B101" i="98"/>
  <c r="B102" i="98"/>
  <c r="B103" i="98"/>
  <c r="B104" i="98"/>
  <c r="B105" i="98"/>
  <c r="B106" i="98"/>
  <c r="B107" i="98"/>
  <c r="B108" i="98"/>
  <c r="B109" i="98"/>
  <c r="B110" i="98"/>
  <c r="B111" i="98"/>
  <c r="B112" i="98"/>
  <c r="B113" i="98"/>
  <c r="B114" i="98"/>
  <c r="B115" i="98"/>
  <c r="B116" i="98"/>
  <c r="B117" i="98"/>
  <c r="B118" i="98"/>
  <c r="B119" i="98"/>
  <c r="B120" i="98"/>
  <c r="B121" i="98"/>
  <c r="B122" i="98"/>
  <c r="B123" i="98"/>
  <c r="B125" i="98"/>
  <c r="B126" i="98"/>
  <c r="S28" i="98"/>
  <c r="N28" i="98"/>
  <c r="I28" i="98"/>
  <c r="B12" i="98"/>
  <c r="B13" i="98"/>
  <c r="B14" i="98"/>
  <c r="B15" i="98"/>
  <c r="B16" i="98"/>
  <c r="B17" i="98"/>
  <c r="B18" i="98"/>
  <c r="B19" i="98"/>
  <c r="B20" i="98"/>
  <c r="B21" i="98"/>
  <c r="B22" i="98"/>
  <c r="B23" i="98"/>
  <c r="B24" i="98"/>
  <c r="B25" i="98"/>
  <c r="B26" i="98"/>
  <c r="B27" i="98"/>
  <c r="B28" i="98"/>
  <c r="B29" i="98"/>
  <c r="B30" i="98"/>
  <c r="B31" i="98"/>
  <c r="B32" i="98"/>
  <c r="B33" i="98"/>
  <c r="B34" i="98"/>
  <c r="B35" i="98"/>
  <c r="B36" i="98"/>
  <c r="B37" i="98"/>
  <c r="B38" i="98"/>
  <c r="B39" i="98"/>
  <c r="B41" i="98"/>
  <c r="B42" i="98"/>
  <c r="B11" i="98"/>
  <c r="S96" i="97"/>
  <c r="N96" i="97"/>
  <c r="I96" i="97"/>
  <c r="S71" i="97"/>
  <c r="N71" i="97"/>
  <c r="I71" i="97"/>
  <c r="B124" i="97"/>
  <c r="I124" i="97"/>
  <c r="N124" i="97"/>
  <c r="S124" i="97"/>
  <c r="X124" i="97"/>
  <c r="B47" i="97"/>
  <c r="B48" i="97"/>
  <c r="B49" i="97"/>
  <c r="B50" i="97"/>
  <c r="B51" i="97"/>
  <c r="B52" i="97"/>
  <c r="B53" i="97"/>
  <c r="B54" i="97"/>
  <c r="B55" i="97"/>
  <c r="B56" i="97"/>
  <c r="B57" i="97"/>
  <c r="B58" i="97"/>
  <c r="B59" i="97"/>
  <c r="B60" i="97"/>
  <c r="B61" i="97"/>
  <c r="B62" i="97"/>
  <c r="B63" i="97"/>
  <c r="B64" i="97"/>
  <c r="B65" i="97"/>
  <c r="B66" i="97"/>
  <c r="B67" i="97"/>
  <c r="B68" i="97"/>
  <c r="B69" i="97"/>
  <c r="B70" i="97"/>
  <c r="B71" i="97"/>
  <c r="B72" i="97"/>
  <c r="B73" i="97"/>
  <c r="B74" i="97"/>
  <c r="B75" i="97"/>
  <c r="B76" i="97"/>
  <c r="B77" i="97"/>
  <c r="B78" i="97"/>
  <c r="B79" i="97"/>
  <c r="B80" i="97"/>
  <c r="B81" i="97"/>
  <c r="B82" i="97"/>
  <c r="B83" i="97"/>
  <c r="B84" i="97"/>
  <c r="B85" i="97"/>
  <c r="B86" i="97"/>
  <c r="B87" i="97"/>
  <c r="B88" i="97"/>
  <c r="B89" i="97"/>
  <c r="B90" i="97"/>
  <c r="B91" i="97"/>
  <c r="B92" i="97"/>
  <c r="B93" i="97"/>
  <c r="B94" i="97"/>
  <c r="B95" i="97"/>
  <c r="B96" i="97"/>
  <c r="B97" i="97"/>
  <c r="B98" i="97"/>
  <c r="B99" i="97"/>
  <c r="B100" i="97"/>
  <c r="B101" i="97"/>
  <c r="B102" i="97"/>
  <c r="B103" i="97"/>
  <c r="B104" i="97"/>
  <c r="B105" i="97"/>
  <c r="B106" i="97"/>
  <c r="B107" i="97"/>
  <c r="B108" i="97"/>
  <c r="B109" i="97"/>
  <c r="B110" i="97"/>
  <c r="B111" i="97"/>
  <c r="B112" i="97"/>
  <c r="B113" i="97"/>
  <c r="B114" i="97"/>
  <c r="B115" i="97"/>
  <c r="B116" i="97"/>
  <c r="B117" i="97"/>
  <c r="B118" i="97"/>
  <c r="B119" i="97"/>
  <c r="B120" i="97"/>
  <c r="B121" i="97"/>
  <c r="B122" i="97"/>
  <c r="B123" i="97"/>
  <c r="B125" i="97"/>
  <c r="B126" i="97"/>
  <c r="I13" i="97"/>
  <c r="I14" i="97"/>
  <c r="I15" i="97"/>
  <c r="I16" i="97"/>
  <c r="I17" i="97"/>
  <c r="I18" i="97"/>
  <c r="I19" i="97"/>
  <c r="I20" i="97"/>
  <c r="I21" i="97"/>
  <c r="I22" i="97"/>
  <c r="I23" i="97"/>
  <c r="I24" i="97"/>
  <c r="I25" i="97"/>
  <c r="I26" i="97"/>
  <c r="I27" i="97"/>
  <c r="I28" i="97"/>
  <c r="Z28" i="97" s="1"/>
  <c r="I29" i="97"/>
  <c r="I30" i="97"/>
  <c r="I31" i="97"/>
  <c r="I32" i="97"/>
  <c r="I33" i="97"/>
  <c r="I34" i="97"/>
  <c r="I35" i="97"/>
  <c r="I36" i="97"/>
  <c r="I37" i="97"/>
  <c r="I38" i="97"/>
  <c r="I39" i="97"/>
  <c r="I40" i="97"/>
  <c r="I41" i="97"/>
  <c r="I42" i="97"/>
  <c r="X12" i="97"/>
  <c r="S12" i="97"/>
  <c r="N12" i="97"/>
  <c r="X13" i="97"/>
  <c r="S13" i="97"/>
  <c r="N13" i="97"/>
  <c r="X14" i="97"/>
  <c r="S14" i="97"/>
  <c r="N14" i="97"/>
  <c r="X15" i="97"/>
  <c r="S15" i="97"/>
  <c r="N15" i="97"/>
  <c r="X16" i="97"/>
  <c r="S16" i="97"/>
  <c r="N16" i="97"/>
  <c r="X17" i="97"/>
  <c r="S17" i="97"/>
  <c r="N17" i="97"/>
  <c r="X18" i="97"/>
  <c r="S18" i="97"/>
  <c r="Z18" i="97" s="1"/>
  <c r="N18" i="97"/>
  <c r="X19" i="97"/>
  <c r="S19" i="97"/>
  <c r="N19" i="97"/>
  <c r="X20" i="97"/>
  <c r="S20" i="97"/>
  <c r="N20" i="97"/>
  <c r="X21" i="97"/>
  <c r="S21" i="97"/>
  <c r="N21" i="97"/>
  <c r="X22" i="97"/>
  <c r="S22" i="97"/>
  <c r="N22" i="97"/>
  <c r="X23" i="97"/>
  <c r="S23" i="97"/>
  <c r="N23" i="97"/>
  <c r="X24" i="97"/>
  <c r="S24" i="97"/>
  <c r="N24" i="97"/>
  <c r="X25" i="97"/>
  <c r="S25" i="97"/>
  <c r="N25" i="97"/>
  <c r="X26" i="97"/>
  <c r="S26" i="97"/>
  <c r="N26" i="97"/>
  <c r="X27" i="97"/>
  <c r="S27" i="97"/>
  <c r="N27" i="97"/>
  <c r="X29" i="97"/>
  <c r="S29" i="97"/>
  <c r="N29" i="97"/>
  <c r="X30" i="97"/>
  <c r="S30" i="97"/>
  <c r="N30" i="97"/>
  <c r="X31" i="97"/>
  <c r="S31" i="97"/>
  <c r="N31" i="97"/>
  <c r="X32" i="97"/>
  <c r="S32" i="97"/>
  <c r="N32" i="97"/>
  <c r="X33" i="97"/>
  <c r="S33" i="97"/>
  <c r="N33" i="97"/>
  <c r="X34" i="97"/>
  <c r="S34" i="97"/>
  <c r="N34" i="97"/>
  <c r="X35" i="97"/>
  <c r="S35" i="97"/>
  <c r="N35" i="97"/>
  <c r="X36" i="97"/>
  <c r="S36" i="97"/>
  <c r="N36" i="97"/>
  <c r="X37" i="97"/>
  <c r="S37" i="97"/>
  <c r="N37" i="97"/>
  <c r="X38" i="97"/>
  <c r="Z38" i="97" s="1"/>
  <c r="S38" i="97"/>
  <c r="N38" i="97"/>
  <c r="X39" i="97"/>
  <c r="S39" i="97"/>
  <c r="N39" i="97"/>
  <c r="X40" i="97"/>
  <c r="S40" i="97"/>
  <c r="N40" i="97"/>
  <c r="X41" i="97"/>
  <c r="S41" i="97"/>
  <c r="N41" i="97"/>
  <c r="X42" i="97"/>
  <c r="S42" i="97"/>
  <c r="N42" i="97"/>
  <c r="B12" i="97"/>
  <c r="B13" i="97"/>
  <c r="B14" i="97"/>
  <c r="B15" i="97"/>
  <c r="B16" i="97"/>
  <c r="B17" i="97"/>
  <c r="B18" i="97"/>
  <c r="B19" i="97"/>
  <c r="B20" i="97"/>
  <c r="B21" i="97"/>
  <c r="B22" i="97"/>
  <c r="B23" i="97"/>
  <c r="B24" i="97"/>
  <c r="B25" i="97"/>
  <c r="B26" i="97"/>
  <c r="B27" i="97"/>
  <c r="B28" i="97"/>
  <c r="B29" i="97"/>
  <c r="B30" i="97"/>
  <c r="B31" i="97"/>
  <c r="B32" i="97"/>
  <c r="B33" i="97"/>
  <c r="B34" i="97"/>
  <c r="B35" i="97"/>
  <c r="B36" i="97"/>
  <c r="B37" i="97"/>
  <c r="B38" i="97"/>
  <c r="B39" i="97"/>
  <c r="B41" i="97"/>
  <c r="B42" i="97"/>
  <c r="B47" i="93"/>
  <c r="B48" i="93"/>
  <c r="B49" i="93"/>
  <c r="B50" i="93"/>
  <c r="B51" i="93"/>
  <c r="B52" i="93"/>
  <c r="B53" i="93"/>
  <c r="B54" i="93"/>
  <c r="B55" i="93"/>
  <c r="B56" i="93"/>
  <c r="B57" i="93"/>
  <c r="B58" i="93"/>
  <c r="B59" i="93"/>
  <c r="B60" i="93"/>
  <c r="B61" i="93"/>
  <c r="B62" i="93"/>
  <c r="B63" i="93"/>
  <c r="B64" i="93"/>
  <c r="B65" i="93"/>
  <c r="B66" i="93"/>
  <c r="B67" i="93"/>
  <c r="B68" i="93"/>
  <c r="B69" i="93"/>
  <c r="B70" i="93"/>
  <c r="B71" i="93"/>
  <c r="B72" i="93"/>
  <c r="B73" i="93"/>
  <c r="B74" i="93"/>
  <c r="B75" i="93"/>
  <c r="B76" i="93"/>
  <c r="B77" i="93"/>
  <c r="B78" i="93"/>
  <c r="B79" i="93"/>
  <c r="B80" i="93"/>
  <c r="B81" i="93"/>
  <c r="B82" i="93"/>
  <c r="B83" i="93"/>
  <c r="B84" i="93"/>
  <c r="B85" i="93"/>
  <c r="B86" i="93"/>
  <c r="B87" i="93"/>
  <c r="B88" i="93"/>
  <c r="B89" i="93"/>
  <c r="B90" i="93"/>
  <c r="B91" i="93"/>
  <c r="B92" i="93"/>
  <c r="B93" i="93"/>
  <c r="B94" i="93"/>
  <c r="B95" i="93"/>
  <c r="B96" i="93"/>
  <c r="B97" i="93"/>
  <c r="B98" i="93"/>
  <c r="B99" i="93"/>
  <c r="B100" i="93"/>
  <c r="B101" i="93"/>
  <c r="B102" i="93"/>
  <c r="B103" i="93"/>
  <c r="B104" i="93"/>
  <c r="B105" i="93"/>
  <c r="B106" i="93"/>
  <c r="B107" i="93"/>
  <c r="B108" i="93"/>
  <c r="B109" i="93"/>
  <c r="B110" i="93"/>
  <c r="B111" i="93"/>
  <c r="B112" i="93"/>
  <c r="B113" i="93"/>
  <c r="B114" i="93"/>
  <c r="B115" i="93"/>
  <c r="B116" i="93"/>
  <c r="B117" i="93"/>
  <c r="B118" i="93"/>
  <c r="B119" i="93"/>
  <c r="B120" i="93"/>
  <c r="B121" i="93"/>
  <c r="B122" i="93"/>
  <c r="B123" i="93"/>
  <c r="B124" i="93"/>
  <c r="B125" i="93"/>
  <c r="B126" i="93"/>
  <c r="B12" i="93"/>
  <c r="B13" i="93"/>
  <c r="B14" i="93"/>
  <c r="B15" i="93"/>
  <c r="B16" i="93"/>
  <c r="B17" i="93"/>
  <c r="B18" i="93"/>
  <c r="B19" i="93"/>
  <c r="B20" i="93"/>
  <c r="B21" i="93"/>
  <c r="B22" i="93"/>
  <c r="B23" i="93"/>
  <c r="B24" i="93"/>
  <c r="B25" i="93"/>
  <c r="B26" i="93"/>
  <c r="B27" i="93"/>
  <c r="B28" i="93"/>
  <c r="B29" i="93"/>
  <c r="B30" i="93"/>
  <c r="B31" i="93"/>
  <c r="B32" i="93"/>
  <c r="B33" i="93"/>
  <c r="B34" i="93"/>
  <c r="B35" i="93"/>
  <c r="B36" i="93"/>
  <c r="B37" i="93"/>
  <c r="B38" i="93"/>
  <c r="B39" i="93"/>
  <c r="B41" i="93"/>
  <c r="B42" i="93"/>
  <c r="B124" i="91"/>
  <c r="B47" i="91"/>
  <c r="B48" i="91"/>
  <c r="B49" i="91"/>
  <c r="B50" i="91"/>
  <c r="B51" i="91"/>
  <c r="B52" i="91"/>
  <c r="B53" i="91"/>
  <c r="B54" i="91"/>
  <c r="B55" i="91"/>
  <c r="B56" i="91"/>
  <c r="B57" i="91"/>
  <c r="B58" i="91"/>
  <c r="B59" i="91"/>
  <c r="B60" i="91"/>
  <c r="B61" i="91"/>
  <c r="B62" i="91"/>
  <c r="B63" i="91"/>
  <c r="B64" i="91"/>
  <c r="B65" i="91"/>
  <c r="B66" i="91"/>
  <c r="B67" i="91"/>
  <c r="B68" i="91"/>
  <c r="B69" i="91"/>
  <c r="B70" i="91"/>
  <c r="B71" i="91"/>
  <c r="B72" i="91"/>
  <c r="B73" i="91"/>
  <c r="B74" i="91"/>
  <c r="B75" i="91"/>
  <c r="B76" i="91"/>
  <c r="B77" i="91"/>
  <c r="B78" i="91"/>
  <c r="B79" i="91"/>
  <c r="B80" i="91"/>
  <c r="B81" i="91"/>
  <c r="B82" i="91"/>
  <c r="B83" i="91"/>
  <c r="B84" i="91"/>
  <c r="B85" i="91"/>
  <c r="B86" i="91"/>
  <c r="B87" i="91"/>
  <c r="B88" i="91"/>
  <c r="B89" i="91"/>
  <c r="B90" i="91"/>
  <c r="B91" i="91"/>
  <c r="B92" i="91"/>
  <c r="B93" i="91"/>
  <c r="B94" i="91"/>
  <c r="B95" i="91"/>
  <c r="B96" i="91"/>
  <c r="B97" i="91"/>
  <c r="B98" i="91"/>
  <c r="B99" i="91"/>
  <c r="B100" i="91"/>
  <c r="B101" i="91"/>
  <c r="B102" i="91"/>
  <c r="B103" i="91"/>
  <c r="B104" i="91"/>
  <c r="B105" i="91"/>
  <c r="B106" i="91"/>
  <c r="B107" i="91"/>
  <c r="B108" i="91"/>
  <c r="B109" i="91"/>
  <c r="B110" i="91"/>
  <c r="B111" i="91"/>
  <c r="B112" i="91"/>
  <c r="B113" i="91"/>
  <c r="B114" i="91"/>
  <c r="B115" i="91"/>
  <c r="B116" i="91"/>
  <c r="B117" i="91"/>
  <c r="B118" i="91"/>
  <c r="B119" i="91"/>
  <c r="B120" i="91"/>
  <c r="B121" i="91"/>
  <c r="B122" i="91"/>
  <c r="B123" i="91"/>
  <c r="B125" i="91"/>
  <c r="B126" i="91"/>
  <c r="B12" i="91"/>
  <c r="B13" i="91"/>
  <c r="B14" i="91"/>
  <c r="B15" i="91"/>
  <c r="B16" i="91"/>
  <c r="B17" i="91"/>
  <c r="B18" i="91"/>
  <c r="B19" i="91"/>
  <c r="B20" i="91"/>
  <c r="B21" i="91"/>
  <c r="B22" i="91"/>
  <c r="B23" i="91"/>
  <c r="B24" i="91"/>
  <c r="B25" i="91"/>
  <c r="B26" i="91"/>
  <c r="B27" i="91"/>
  <c r="B28" i="91"/>
  <c r="B29" i="91"/>
  <c r="B30" i="91"/>
  <c r="B31" i="91"/>
  <c r="B32" i="91"/>
  <c r="B33" i="91"/>
  <c r="B34" i="91"/>
  <c r="B35" i="91"/>
  <c r="B36" i="91"/>
  <c r="B37" i="91"/>
  <c r="B38" i="91"/>
  <c r="B39" i="91"/>
  <c r="B41" i="91"/>
  <c r="B42" i="91"/>
  <c r="B125" i="90"/>
  <c r="B47" i="90"/>
  <c r="B48" i="90"/>
  <c r="B49" i="90"/>
  <c r="B50" i="90"/>
  <c r="B51" i="90"/>
  <c r="B52" i="90"/>
  <c r="B53" i="90"/>
  <c r="B54" i="90"/>
  <c r="B55" i="90"/>
  <c r="B56" i="90"/>
  <c r="B57" i="90"/>
  <c r="B58" i="90"/>
  <c r="B59" i="90"/>
  <c r="B60" i="90"/>
  <c r="B61" i="90"/>
  <c r="B62" i="90"/>
  <c r="B63" i="90"/>
  <c r="B64" i="90"/>
  <c r="B65" i="90"/>
  <c r="B66" i="90"/>
  <c r="B67" i="90"/>
  <c r="B68" i="90"/>
  <c r="B69" i="90"/>
  <c r="B70" i="90"/>
  <c r="B71" i="90"/>
  <c r="B72" i="90"/>
  <c r="B73" i="90"/>
  <c r="B74" i="90"/>
  <c r="B75" i="90"/>
  <c r="B76" i="90"/>
  <c r="B77" i="90"/>
  <c r="B78" i="90"/>
  <c r="B79" i="90"/>
  <c r="B80" i="90"/>
  <c r="B81" i="90"/>
  <c r="B82" i="90"/>
  <c r="B83" i="90"/>
  <c r="B84" i="90"/>
  <c r="B85" i="90"/>
  <c r="B86" i="90"/>
  <c r="B87" i="90"/>
  <c r="B88" i="90"/>
  <c r="B89" i="90"/>
  <c r="B90" i="90"/>
  <c r="B91" i="90"/>
  <c r="B92" i="90"/>
  <c r="B93" i="90"/>
  <c r="B94" i="90"/>
  <c r="B95" i="90"/>
  <c r="B96" i="90"/>
  <c r="B97" i="90"/>
  <c r="B98" i="90"/>
  <c r="B99" i="90"/>
  <c r="B100" i="90"/>
  <c r="B101" i="90"/>
  <c r="B102" i="90"/>
  <c r="B103" i="90"/>
  <c r="B104" i="90"/>
  <c r="B105" i="90"/>
  <c r="B106" i="90"/>
  <c r="B107" i="90"/>
  <c r="B108" i="90"/>
  <c r="B109" i="90"/>
  <c r="B110" i="90"/>
  <c r="B111" i="90"/>
  <c r="B112" i="90"/>
  <c r="B113" i="90"/>
  <c r="B114" i="90"/>
  <c r="B115" i="90"/>
  <c r="B116" i="90"/>
  <c r="B117" i="90"/>
  <c r="B118" i="90"/>
  <c r="B119" i="90"/>
  <c r="B120" i="90"/>
  <c r="B121" i="90"/>
  <c r="B122" i="90"/>
  <c r="B123" i="90"/>
  <c r="B124" i="90"/>
  <c r="B126" i="90"/>
  <c r="B12" i="90"/>
  <c r="B13" i="90"/>
  <c r="B14" i="90"/>
  <c r="B15" i="90"/>
  <c r="B16" i="90"/>
  <c r="B17" i="90"/>
  <c r="B18" i="90"/>
  <c r="B19" i="90"/>
  <c r="B20" i="90"/>
  <c r="B21" i="90"/>
  <c r="B22" i="90"/>
  <c r="B23" i="90"/>
  <c r="B24" i="90"/>
  <c r="B25" i="90"/>
  <c r="B26" i="90"/>
  <c r="B27" i="90"/>
  <c r="B28" i="90"/>
  <c r="B29" i="90"/>
  <c r="B30" i="90"/>
  <c r="B31" i="90"/>
  <c r="B32" i="90"/>
  <c r="B33" i="90"/>
  <c r="B34" i="90"/>
  <c r="B35" i="90"/>
  <c r="B36" i="90"/>
  <c r="B37" i="90"/>
  <c r="B38" i="90"/>
  <c r="B39" i="90"/>
  <c r="B41" i="90"/>
  <c r="B42" i="90"/>
  <c r="B47" i="89"/>
  <c r="B48" i="89"/>
  <c r="B49" i="89"/>
  <c r="B50" i="89"/>
  <c r="B51" i="89"/>
  <c r="B52" i="89"/>
  <c r="B53" i="89"/>
  <c r="B54" i="89"/>
  <c r="B55" i="89"/>
  <c r="B56" i="89"/>
  <c r="B57" i="89"/>
  <c r="B58" i="89"/>
  <c r="B59" i="89"/>
  <c r="B60" i="89"/>
  <c r="B61" i="89"/>
  <c r="B62" i="89"/>
  <c r="B63" i="89"/>
  <c r="B64" i="89"/>
  <c r="B65" i="89"/>
  <c r="B66" i="89"/>
  <c r="B67" i="89"/>
  <c r="B68" i="89"/>
  <c r="B69" i="89"/>
  <c r="B70" i="89"/>
  <c r="B71" i="89"/>
  <c r="B72" i="89"/>
  <c r="B73" i="89"/>
  <c r="B74" i="89"/>
  <c r="B75" i="89"/>
  <c r="B76" i="89"/>
  <c r="B77" i="89"/>
  <c r="B78" i="89"/>
  <c r="B79" i="89"/>
  <c r="B80" i="89"/>
  <c r="B81" i="89"/>
  <c r="B82" i="89"/>
  <c r="B83" i="89"/>
  <c r="B84" i="89"/>
  <c r="B85" i="89"/>
  <c r="B86" i="89"/>
  <c r="B87" i="89"/>
  <c r="B88" i="89"/>
  <c r="B89" i="89"/>
  <c r="B90" i="89"/>
  <c r="B91" i="89"/>
  <c r="B92" i="89"/>
  <c r="B93" i="89"/>
  <c r="B94" i="89"/>
  <c r="B95" i="89"/>
  <c r="B96" i="89"/>
  <c r="B97" i="89"/>
  <c r="B98" i="89"/>
  <c r="B99" i="89"/>
  <c r="B100" i="89"/>
  <c r="B101" i="89"/>
  <c r="B102" i="89"/>
  <c r="B103" i="89"/>
  <c r="B104" i="89"/>
  <c r="B105" i="89"/>
  <c r="B106" i="89"/>
  <c r="B107" i="89"/>
  <c r="B108" i="89"/>
  <c r="B109" i="89"/>
  <c r="B110" i="89"/>
  <c r="B111" i="89"/>
  <c r="B112" i="89"/>
  <c r="B113" i="89"/>
  <c r="B114" i="89"/>
  <c r="B115" i="89"/>
  <c r="B116" i="89"/>
  <c r="B117" i="89"/>
  <c r="B118" i="89"/>
  <c r="B119" i="89"/>
  <c r="B120" i="89"/>
  <c r="B121" i="89"/>
  <c r="B122" i="89"/>
  <c r="B123" i="89"/>
  <c r="B124" i="89"/>
  <c r="B125" i="89"/>
  <c r="B126" i="89"/>
  <c r="B46" i="89"/>
  <c r="B12" i="89"/>
  <c r="B13" i="89"/>
  <c r="B14" i="89"/>
  <c r="B15" i="89"/>
  <c r="B16" i="89"/>
  <c r="B17" i="89"/>
  <c r="B18" i="89"/>
  <c r="B19" i="89"/>
  <c r="B20" i="89"/>
  <c r="B21" i="89"/>
  <c r="B22" i="89"/>
  <c r="B23" i="89"/>
  <c r="B24" i="89"/>
  <c r="B25" i="89"/>
  <c r="B26" i="89"/>
  <c r="B27" i="89"/>
  <c r="B28" i="89"/>
  <c r="B29" i="89"/>
  <c r="B30" i="89"/>
  <c r="B31" i="89"/>
  <c r="B32" i="89"/>
  <c r="B33" i="89"/>
  <c r="B34" i="89"/>
  <c r="B35" i="89"/>
  <c r="B36" i="89"/>
  <c r="B37" i="89"/>
  <c r="B38" i="89"/>
  <c r="B39" i="89"/>
  <c r="B41" i="89"/>
  <c r="B42" i="89"/>
  <c r="B47" i="88"/>
  <c r="B48" i="88"/>
  <c r="B49" i="88"/>
  <c r="B50" i="88"/>
  <c r="B51" i="88"/>
  <c r="B52" i="88"/>
  <c r="B53" i="88"/>
  <c r="B54" i="88"/>
  <c r="B55" i="88"/>
  <c r="B56" i="88"/>
  <c r="B57" i="88"/>
  <c r="B58" i="88"/>
  <c r="B59" i="88"/>
  <c r="B60" i="88"/>
  <c r="B61" i="88"/>
  <c r="B62" i="88"/>
  <c r="B63" i="88"/>
  <c r="B64" i="88"/>
  <c r="B65" i="88"/>
  <c r="B66" i="88"/>
  <c r="B67" i="88"/>
  <c r="B68" i="88"/>
  <c r="B69" i="88"/>
  <c r="B70" i="88"/>
  <c r="B71" i="88"/>
  <c r="B72" i="88"/>
  <c r="B73" i="88"/>
  <c r="B74" i="88"/>
  <c r="B75" i="88"/>
  <c r="B76" i="88"/>
  <c r="B77" i="88"/>
  <c r="B78" i="88"/>
  <c r="B79" i="88"/>
  <c r="B80" i="88"/>
  <c r="B81" i="88"/>
  <c r="B82" i="88"/>
  <c r="B83" i="88"/>
  <c r="B84" i="88"/>
  <c r="B85" i="88"/>
  <c r="B86" i="88"/>
  <c r="B87" i="88"/>
  <c r="B88" i="88"/>
  <c r="B89" i="88"/>
  <c r="B90" i="88"/>
  <c r="B91" i="88"/>
  <c r="B92" i="88"/>
  <c r="B93" i="88"/>
  <c r="B94" i="88"/>
  <c r="B95" i="88"/>
  <c r="B96" i="88"/>
  <c r="B97" i="88"/>
  <c r="B98" i="88"/>
  <c r="B99" i="88"/>
  <c r="B100" i="88"/>
  <c r="B101" i="88"/>
  <c r="B102" i="88"/>
  <c r="B103" i="88"/>
  <c r="B104" i="88"/>
  <c r="B105" i="88"/>
  <c r="B106" i="88"/>
  <c r="B107" i="88"/>
  <c r="B108" i="88"/>
  <c r="B109" i="88"/>
  <c r="B110" i="88"/>
  <c r="B111" i="88"/>
  <c r="B112" i="88"/>
  <c r="B113" i="88"/>
  <c r="B114" i="88"/>
  <c r="B115" i="88"/>
  <c r="B116" i="88"/>
  <c r="B117" i="88"/>
  <c r="B118" i="88"/>
  <c r="B119" i="88"/>
  <c r="B120" i="88"/>
  <c r="B121" i="88"/>
  <c r="B122" i="88"/>
  <c r="B123" i="88"/>
  <c r="B124" i="88"/>
  <c r="B125" i="88"/>
  <c r="B126" i="88"/>
  <c r="B12" i="88"/>
  <c r="B13" i="88"/>
  <c r="B14" i="88"/>
  <c r="B15" i="88"/>
  <c r="B16" i="88"/>
  <c r="B17" i="88"/>
  <c r="B18" i="88"/>
  <c r="B19" i="88"/>
  <c r="B20" i="88"/>
  <c r="B21" i="88"/>
  <c r="B22" i="88"/>
  <c r="B23" i="88"/>
  <c r="B24" i="88"/>
  <c r="B25" i="88"/>
  <c r="B26" i="88"/>
  <c r="B27" i="88"/>
  <c r="B28" i="88"/>
  <c r="B29" i="88"/>
  <c r="B30" i="88"/>
  <c r="B31" i="88"/>
  <c r="B32" i="88"/>
  <c r="B33" i="88"/>
  <c r="B34" i="88"/>
  <c r="B35" i="88"/>
  <c r="B36" i="88"/>
  <c r="B37" i="88"/>
  <c r="B38" i="88"/>
  <c r="B39" i="88"/>
  <c r="B41" i="88"/>
  <c r="B42" i="88"/>
  <c r="S91" i="87"/>
  <c r="N91" i="87"/>
  <c r="I91" i="87"/>
  <c r="B124" i="87"/>
  <c r="I124" i="87"/>
  <c r="N124" i="87"/>
  <c r="S124" i="87"/>
  <c r="X124" i="87"/>
  <c r="B47" i="87"/>
  <c r="B48" i="87"/>
  <c r="B49" i="87"/>
  <c r="B50" i="87"/>
  <c r="B51" i="87"/>
  <c r="B52" i="87"/>
  <c r="B53" i="87"/>
  <c r="B54" i="87"/>
  <c r="B55" i="87"/>
  <c r="B56" i="87"/>
  <c r="B57" i="87"/>
  <c r="B58" i="87"/>
  <c r="B59" i="87"/>
  <c r="B60" i="87"/>
  <c r="B61" i="87"/>
  <c r="B62" i="87"/>
  <c r="B63" i="87"/>
  <c r="B64" i="87"/>
  <c r="B65" i="87"/>
  <c r="B66" i="87"/>
  <c r="B67" i="87"/>
  <c r="B68" i="87"/>
  <c r="B69" i="87"/>
  <c r="B70" i="87"/>
  <c r="B71" i="87"/>
  <c r="B72" i="87"/>
  <c r="B73" i="87"/>
  <c r="B74" i="87"/>
  <c r="B75" i="87"/>
  <c r="B76" i="87"/>
  <c r="B77" i="87"/>
  <c r="B78" i="87"/>
  <c r="B79" i="87"/>
  <c r="B80" i="87"/>
  <c r="B81" i="87"/>
  <c r="B82" i="87"/>
  <c r="B83" i="87"/>
  <c r="B84" i="87"/>
  <c r="B85" i="87"/>
  <c r="B86" i="87"/>
  <c r="B87" i="87"/>
  <c r="B88" i="87"/>
  <c r="B89" i="87"/>
  <c r="B90" i="87"/>
  <c r="B91" i="87"/>
  <c r="B92" i="87"/>
  <c r="B93" i="87"/>
  <c r="B94" i="87"/>
  <c r="B95" i="87"/>
  <c r="B96" i="87"/>
  <c r="B97" i="87"/>
  <c r="B98" i="87"/>
  <c r="B99" i="87"/>
  <c r="B100" i="87"/>
  <c r="B101" i="87"/>
  <c r="B102" i="87"/>
  <c r="B103" i="87"/>
  <c r="B104" i="87"/>
  <c r="B105" i="87"/>
  <c r="B106" i="87"/>
  <c r="B107" i="87"/>
  <c r="B108" i="87"/>
  <c r="B109" i="87"/>
  <c r="B110" i="87"/>
  <c r="B111" i="87"/>
  <c r="B112" i="87"/>
  <c r="B113" i="87"/>
  <c r="B114" i="87"/>
  <c r="B115" i="87"/>
  <c r="B116" i="87"/>
  <c r="B117" i="87"/>
  <c r="B118" i="87"/>
  <c r="B119" i="87"/>
  <c r="B120" i="87"/>
  <c r="B121" i="87"/>
  <c r="B122" i="87"/>
  <c r="B123" i="87"/>
  <c r="B125" i="87"/>
  <c r="B126" i="87"/>
  <c r="B12" i="87"/>
  <c r="B13" i="87"/>
  <c r="B14" i="87"/>
  <c r="B15" i="87"/>
  <c r="B16" i="87"/>
  <c r="B17" i="87"/>
  <c r="B18" i="87"/>
  <c r="B19" i="87"/>
  <c r="B20" i="87"/>
  <c r="B21" i="87"/>
  <c r="B22" i="87"/>
  <c r="B23" i="87"/>
  <c r="B24" i="87"/>
  <c r="B25" i="87"/>
  <c r="B26" i="87"/>
  <c r="B27" i="87"/>
  <c r="B28" i="87"/>
  <c r="B29" i="87"/>
  <c r="B30" i="87"/>
  <c r="B31" i="87"/>
  <c r="B32" i="87"/>
  <c r="B33" i="87"/>
  <c r="B34" i="87"/>
  <c r="B35" i="87"/>
  <c r="B36" i="87"/>
  <c r="B37" i="87"/>
  <c r="B38" i="87"/>
  <c r="B39" i="87"/>
  <c r="B41" i="87"/>
  <c r="B42" i="87"/>
  <c r="S66" i="86"/>
  <c r="N66" i="86"/>
  <c r="I66" i="86"/>
  <c r="S60" i="86"/>
  <c r="N60" i="86"/>
  <c r="I60" i="86"/>
  <c r="S71" i="86"/>
  <c r="N71" i="86"/>
  <c r="I71" i="86"/>
  <c r="S65" i="86"/>
  <c r="N65" i="86"/>
  <c r="I65" i="86"/>
  <c r="I125" i="86"/>
  <c r="N125" i="86"/>
  <c r="S125" i="86"/>
  <c r="X125" i="86"/>
  <c r="I126" i="86"/>
  <c r="N126" i="86"/>
  <c r="S126" i="86"/>
  <c r="X126" i="86"/>
  <c r="Z126" i="86" s="1"/>
  <c r="I122" i="86"/>
  <c r="I123" i="86"/>
  <c r="I124" i="86"/>
  <c r="B126" i="86"/>
  <c r="B47" i="86"/>
  <c r="B48" i="86"/>
  <c r="B49" i="86"/>
  <c r="B50" i="86"/>
  <c r="B51" i="86"/>
  <c r="B52" i="86"/>
  <c r="B53" i="86"/>
  <c r="B54" i="86"/>
  <c r="B55" i="86"/>
  <c r="B56" i="86"/>
  <c r="B57" i="86"/>
  <c r="B58" i="86"/>
  <c r="B59" i="86"/>
  <c r="B60" i="86"/>
  <c r="B61" i="86"/>
  <c r="B62" i="86"/>
  <c r="B63" i="86"/>
  <c r="B64" i="86"/>
  <c r="B65" i="86"/>
  <c r="B66" i="86"/>
  <c r="B67" i="86"/>
  <c r="B68" i="86"/>
  <c r="B69" i="86"/>
  <c r="B70" i="86"/>
  <c r="B71" i="86"/>
  <c r="B72" i="86"/>
  <c r="B73" i="86"/>
  <c r="B74" i="86"/>
  <c r="B75" i="86"/>
  <c r="B76" i="86"/>
  <c r="B77" i="86"/>
  <c r="B78" i="86"/>
  <c r="B79" i="86"/>
  <c r="B80" i="86"/>
  <c r="B81" i="86"/>
  <c r="B82" i="86"/>
  <c r="B83" i="86"/>
  <c r="B84" i="86"/>
  <c r="B85" i="86"/>
  <c r="B86" i="86"/>
  <c r="B87" i="86"/>
  <c r="B88" i="86"/>
  <c r="B89" i="86"/>
  <c r="B90" i="86"/>
  <c r="B91" i="86"/>
  <c r="B92" i="86"/>
  <c r="B93" i="86"/>
  <c r="B94" i="86"/>
  <c r="B95" i="86"/>
  <c r="B96" i="86"/>
  <c r="B97" i="86"/>
  <c r="B98" i="86"/>
  <c r="B99" i="86"/>
  <c r="B100" i="86"/>
  <c r="B101" i="86"/>
  <c r="B102" i="86"/>
  <c r="B103" i="86"/>
  <c r="B104" i="86"/>
  <c r="B105" i="86"/>
  <c r="B106" i="86"/>
  <c r="B107" i="86"/>
  <c r="B108" i="86"/>
  <c r="B109" i="86"/>
  <c r="B110" i="86"/>
  <c r="B111" i="86"/>
  <c r="B112" i="86"/>
  <c r="B113" i="86"/>
  <c r="B114" i="86"/>
  <c r="B115" i="86"/>
  <c r="B116" i="86"/>
  <c r="B117" i="86"/>
  <c r="B118" i="86"/>
  <c r="B119" i="86"/>
  <c r="B120" i="86"/>
  <c r="B121" i="86"/>
  <c r="B122" i="86"/>
  <c r="B123" i="86"/>
  <c r="B124" i="86"/>
  <c r="B125" i="86"/>
  <c r="B12" i="86"/>
  <c r="B13" i="86"/>
  <c r="B14" i="86"/>
  <c r="B15" i="86"/>
  <c r="B16" i="86"/>
  <c r="B17" i="86"/>
  <c r="B18" i="86"/>
  <c r="B19" i="86"/>
  <c r="B20" i="86"/>
  <c r="B21" i="86"/>
  <c r="B22" i="86"/>
  <c r="B23" i="86"/>
  <c r="B24" i="86"/>
  <c r="B25" i="86"/>
  <c r="B26" i="86"/>
  <c r="B27" i="86"/>
  <c r="B28" i="86"/>
  <c r="B29" i="86"/>
  <c r="B30" i="86"/>
  <c r="B31" i="86"/>
  <c r="B32" i="86"/>
  <c r="B33" i="86"/>
  <c r="B34" i="86"/>
  <c r="B35" i="86"/>
  <c r="B36" i="86"/>
  <c r="B37" i="86"/>
  <c r="B38" i="86"/>
  <c r="B39" i="86"/>
  <c r="B41" i="86"/>
  <c r="B42" i="86"/>
  <c r="X11" i="85"/>
  <c r="S11" i="85"/>
  <c r="N11" i="85"/>
  <c r="I11" i="85"/>
  <c r="S100" i="85"/>
  <c r="N100" i="85"/>
  <c r="I100" i="85"/>
  <c r="B47" i="85"/>
  <c r="B48" i="85"/>
  <c r="B49" i="85"/>
  <c r="B50" i="85"/>
  <c r="B51" i="85"/>
  <c r="B52" i="85"/>
  <c r="B53" i="85"/>
  <c r="B54" i="85"/>
  <c r="B55" i="85"/>
  <c r="B56" i="85"/>
  <c r="B57" i="85"/>
  <c r="B58" i="85"/>
  <c r="B59" i="85"/>
  <c r="B60" i="85"/>
  <c r="B61" i="85"/>
  <c r="B62" i="85"/>
  <c r="B63" i="85"/>
  <c r="B64" i="85"/>
  <c r="B65" i="85"/>
  <c r="B66" i="85"/>
  <c r="B67" i="85"/>
  <c r="B68" i="85"/>
  <c r="B69" i="85"/>
  <c r="B70" i="85"/>
  <c r="B71" i="85"/>
  <c r="B72" i="85"/>
  <c r="B73" i="85"/>
  <c r="B74" i="85"/>
  <c r="B75" i="85"/>
  <c r="B76" i="85"/>
  <c r="B77" i="85"/>
  <c r="B78" i="85"/>
  <c r="B79" i="85"/>
  <c r="B80" i="85"/>
  <c r="B81" i="85"/>
  <c r="B82" i="85"/>
  <c r="B83" i="85"/>
  <c r="B84" i="85"/>
  <c r="B85" i="85"/>
  <c r="B86" i="85"/>
  <c r="B87" i="85"/>
  <c r="B88" i="85"/>
  <c r="B89" i="85"/>
  <c r="B90" i="85"/>
  <c r="B91" i="85"/>
  <c r="B92" i="85"/>
  <c r="B93" i="85"/>
  <c r="B94" i="85"/>
  <c r="B95" i="85"/>
  <c r="B96" i="85"/>
  <c r="B97" i="85"/>
  <c r="B98" i="85"/>
  <c r="B99" i="85"/>
  <c r="B100" i="85"/>
  <c r="B101" i="85"/>
  <c r="B102" i="85"/>
  <c r="B103" i="85"/>
  <c r="B104" i="85"/>
  <c r="B105" i="85"/>
  <c r="B106" i="85"/>
  <c r="B107" i="85"/>
  <c r="B108" i="85"/>
  <c r="B109" i="85"/>
  <c r="B110" i="85"/>
  <c r="B111" i="85"/>
  <c r="B112" i="85"/>
  <c r="B113" i="85"/>
  <c r="B114" i="85"/>
  <c r="B115" i="85"/>
  <c r="B116" i="85"/>
  <c r="B117" i="85"/>
  <c r="B118" i="85"/>
  <c r="B119" i="85"/>
  <c r="B120" i="85"/>
  <c r="B121" i="85"/>
  <c r="B122" i="85"/>
  <c r="B123" i="85"/>
  <c r="B124" i="85"/>
  <c r="B125" i="85"/>
  <c r="B126" i="85"/>
  <c r="I124" i="85"/>
  <c r="N124" i="85"/>
  <c r="S124" i="85"/>
  <c r="X124" i="85"/>
  <c r="B12" i="85"/>
  <c r="B13" i="85"/>
  <c r="B14" i="85"/>
  <c r="B15" i="85"/>
  <c r="B16" i="85"/>
  <c r="B17" i="85"/>
  <c r="B18" i="85"/>
  <c r="B19" i="85"/>
  <c r="B20" i="85"/>
  <c r="B21" i="85"/>
  <c r="B22" i="85"/>
  <c r="B23" i="85"/>
  <c r="B24" i="85"/>
  <c r="B25" i="85"/>
  <c r="B26" i="85"/>
  <c r="B27" i="85"/>
  <c r="B28" i="85"/>
  <c r="B29" i="85"/>
  <c r="B30" i="85"/>
  <c r="B31" i="85"/>
  <c r="B32" i="85"/>
  <c r="B33" i="85"/>
  <c r="B34" i="85"/>
  <c r="B35" i="85"/>
  <c r="B36" i="85"/>
  <c r="B37" i="85"/>
  <c r="B38" i="85"/>
  <c r="B39" i="85"/>
  <c r="B41" i="85"/>
  <c r="B42" i="85"/>
  <c r="B47" i="84"/>
  <c r="B48" i="84"/>
  <c r="B49" i="84"/>
  <c r="B50" i="84"/>
  <c r="B51" i="84"/>
  <c r="B52" i="84"/>
  <c r="B53" i="84"/>
  <c r="B54" i="84"/>
  <c r="B55" i="84"/>
  <c r="B56" i="84"/>
  <c r="B57" i="84"/>
  <c r="B58" i="84"/>
  <c r="B59" i="84"/>
  <c r="B60" i="84"/>
  <c r="B61" i="84"/>
  <c r="B62" i="84"/>
  <c r="B63" i="84"/>
  <c r="B64" i="84"/>
  <c r="B65" i="84"/>
  <c r="B66" i="84"/>
  <c r="B67" i="84"/>
  <c r="B68" i="84"/>
  <c r="B69" i="84"/>
  <c r="B70" i="84"/>
  <c r="B71" i="84"/>
  <c r="B72" i="84"/>
  <c r="B73" i="84"/>
  <c r="B74" i="84"/>
  <c r="B75" i="84"/>
  <c r="B76" i="84"/>
  <c r="B77" i="84"/>
  <c r="B78" i="84"/>
  <c r="B79" i="84"/>
  <c r="B80" i="84"/>
  <c r="B81" i="84"/>
  <c r="B82" i="84"/>
  <c r="B83" i="84"/>
  <c r="B84" i="84"/>
  <c r="B85" i="84"/>
  <c r="B86" i="84"/>
  <c r="B87" i="84"/>
  <c r="B88" i="84"/>
  <c r="B89" i="84"/>
  <c r="B90" i="84"/>
  <c r="B91" i="84"/>
  <c r="B92" i="84"/>
  <c r="B93" i="84"/>
  <c r="B94" i="84"/>
  <c r="B95" i="84"/>
  <c r="B96" i="84"/>
  <c r="B97" i="84"/>
  <c r="B98" i="84"/>
  <c r="B99" i="84"/>
  <c r="B100" i="84"/>
  <c r="B101" i="84"/>
  <c r="B102" i="84"/>
  <c r="B103" i="84"/>
  <c r="B104" i="84"/>
  <c r="B105" i="84"/>
  <c r="B106" i="84"/>
  <c r="B107" i="84"/>
  <c r="B108" i="84"/>
  <c r="B109" i="84"/>
  <c r="B110" i="84"/>
  <c r="B111" i="84"/>
  <c r="B112" i="84"/>
  <c r="B113" i="84"/>
  <c r="B114" i="84"/>
  <c r="B115" i="84"/>
  <c r="B116" i="84"/>
  <c r="B117" i="84"/>
  <c r="B118" i="84"/>
  <c r="B119" i="84"/>
  <c r="B120" i="84"/>
  <c r="B121" i="84"/>
  <c r="B122" i="84"/>
  <c r="B123" i="84"/>
  <c r="B124" i="84"/>
  <c r="B125" i="84"/>
  <c r="B126" i="84"/>
  <c r="B12" i="84"/>
  <c r="B13" i="84"/>
  <c r="B14" i="84"/>
  <c r="B15" i="84"/>
  <c r="B16" i="84"/>
  <c r="B17" i="84"/>
  <c r="B18" i="84"/>
  <c r="B19" i="84"/>
  <c r="B20" i="84"/>
  <c r="B21" i="84"/>
  <c r="B22" i="84"/>
  <c r="B23" i="84"/>
  <c r="B24" i="84"/>
  <c r="B25" i="84"/>
  <c r="B26" i="84"/>
  <c r="B27" i="84"/>
  <c r="B28" i="84"/>
  <c r="B29" i="84"/>
  <c r="B30" i="84"/>
  <c r="B31" i="84"/>
  <c r="B32" i="84"/>
  <c r="B33" i="84"/>
  <c r="B34" i="84"/>
  <c r="B35" i="84"/>
  <c r="B36" i="84"/>
  <c r="B37" i="84"/>
  <c r="B38" i="84"/>
  <c r="B39" i="84"/>
  <c r="B41" i="84"/>
  <c r="B42" i="84"/>
  <c r="B105" i="68"/>
  <c r="B106" i="68"/>
  <c r="B107" i="68"/>
  <c r="B108" i="68"/>
  <c r="B109" i="68"/>
  <c r="B110" i="68"/>
  <c r="B111" i="68"/>
  <c r="B112" i="68"/>
  <c r="B113" i="68"/>
  <c r="B114" i="68"/>
  <c r="B115" i="68"/>
  <c r="B116" i="68"/>
  <c r="B117" i="68"/>
  <c r="B118" i="68"/>
  <c r="B119" i="68"/>
  <c r="B120" i="68"/>
  <c r="B121" i="68"/>
  <c r="B122" i="68"/>
  <c r="B123" i="68"/>
  <c r="B124" i="68"/>
  <c r="B125" i="68"/>
  <c r="B126" i="68"/>
  <c r="B47" i="68"/>
  <c r="B48" i="68"/>
  <c r="B49" i="68"/>
  <c r="B50" i="68"/>
  <c r="B51" i="68"/>
  <c r="B52" i="68"/>
  <c r="B53" i="68"/>
  <c r="B54" i="68"/>
  <c r="B55" i="68"/>
  <c r="B56" i="68"/>
  <c r="B57" i="68"/>
  <c r="B58" i="68"/>
  <c r="B59" i="68"/>
  <c r="B60" i="68"/>
  <c r="B61" i="68"/>
  <c r="B62" i="68"/>
  <c r="B63" i="68"/>
  <c r="B64" i="68"/>
  <c r="B65" i="68"/>
  <c r="B66" i="68"/>
  <c r="B67" i="68"/>
  <c r="B68" i="68"/>
  <c r="B69" i="68"/>
  <c r="B70" i="68"/>
  <c r="B71" i="68"/>
  <c r="B72" i="68"/>
  <c r="B73" i="68"/>
  <c r="B74" i="68"/>
  <c r="B75" i="68"/>
  <c r="B76" i="68"/>
  <c r="B77" i="68"/>
  <c r="B78" i="68"/>
  <c r="B79" i="68"/>
  <c r="B80" i="68"/>
  <c r="B81" i="68"/>
  <c r="B82" i="68"/>
  <c r="B83" i="68"/>
  <c r="B84" i="68"/>
  <c r="B85" i="68"/>
  <c r="B86" i="68"/>
  <c r="B87" i="68"/>
  <c r="B88" i="68"/>
  <c r="B89" i="68"/>
  <c r="B90" i="68"/>
  <c r="B91" i="68"/>
  <c r="B92" i="68"/>
  <c r="B93" i="68"/>
  <c r="B94" i="68"/>
  <c r="B95" i="68"/>
  <c r="B96" i="68"/>
  <c r="B97" i="68"/>
  <c r="B98" i="68"/>
  <c r="B99" i="68"/>
  <c r="B100" i="68"/>
  <c r="B101" i="68"/>
  <c r="B102" i="68"/>
  <c r="B103" i="68"/>
  <c r="B104" i="68"/>
  <c r="B47" i="154"/>
  <c r="B48" i="154"/>
  <c r="B49" i="154"/>
  <c r="B50" i="154"/>
  <c r="B51" i="154"/>
  <c r="B52" i="154"/>
  <c r="B53" i="154"/>
  <c r="B54" i="154"/>
  <c r="B55" i="154"/>
  <c r="B56" i="154"/>
  <c r="B57" i="154"/>
  <c r="B58" i="154"/>
  <c r="B59" i="154"/>
  <c r="B60" i="154"/>
  <c r="B61" i="154"/>
  <c r="B62" i="154"/>
  <c r="B63" i="154"/>
  <c r="B64" i="154"/>
  <c r="B65" i="154"/>
  <c r="B66" i="154"/>
  <c r="B67" i="154"/>
  <c r="B68" i="154"/>
  <c r="B69" i="154"/>
  <c r="B70" i="154"/>
  <c r="B71" i="154"/>
  <c r="B72" i="154"/>
  <c r="B73" i="154"/>
  <c r="B74" i="154"/>
  <c r="B75" i="154"/>
  <c r="B76" i="154"/>
  <c r="B77" i="154"/>
  <c r="B78" i="154"/>
  <c r="B79" i="154"/>
  <c r="B80" i="154"/>
  <c r="B81" i="154"/>
  <c r="B82" i="154"/>
  <c r="B83" i="154"/>
  <c r="B84" i="154"/>
  <c r="B85" i="154"/>
  <c r="B86" i="154"/>
  <c r="B87" i="154"/>
  <c r="B88" i="154"/>
  <c r="B89" i="154"/>
  <c r="B90" i="154"/>
  <c r="B91" i="154"/>
  <c r="B92" i="154"/>
  <c r="B93" i="154"/>
  <c r="B94" i="154"/>
  <c r="B95" i="154"/>
  <c r="B96" i="154"/>
  <c r="B97" i="154"/>
  <c r="B98" i="154"/>
  <c r="B99" i="154"/>
  <c r="B100" i="154"/>
  <c r="B101" i="154"/>
  <c r="B102" i="154"/>
  <c r="B103" i="154"/>
  <c r="B104" i="154"/>
  <c r="B105" i="154"/>
  <c r="B106" i="154"/>
  <c r="B107" i="154"/>
  <c r="B108" i="154"/>
  <c r="B109" i="154"/>
  <c r="B110" i="154"/>
  <c r="B111" i="154"/>
  <c r="B112" i="154"/>
  <c r="B113" i="154"/>
  <c r="B114" i="154"/>
  <c r="B115" i="154"/>
  <c r="B116" i="154"/>
  <c r="B117" i="154"/>
  <c r="B118" i="154"/>
  <c r="B119" i="154"/>
  <c r="B120" i="154"/>
  <c r="B121" i="154"/>
  <c r="B122" i="154"/>
  <c r="B123" i="154"/>
  <c r="B124" i="154"/>
  <c r="B125" i="154"/>
  <c r="B126" i="154"/>
  <c r="B12" i="154"/>
  <c r="B13" i="154"/>
  <c r="B14" i="154"/>
  <c r="B15" i="154"/>
  <c r="B16" i="154"/>
  <c r="B17" i="154"/>
  <c r="B18" i="154"/>
  <c r="B19" i="154"/>
  <c r="B20" i="154"/>
  <c r="B21" i="154"/>
  <c r="B22" i="154"/>
  <c r="B23" i="154"/>
  <c r="B24" i="154"/>
  <c r="B25" i="154"/>
  <c r="B26" i="154"/>
  <c r="B27" i="154"/>
  <c r="B28" i="154"/>
  <c r="B29" i="154"/>
  <c r="B30" i="154"/>
  <c r="B31" i="154"/>
  <c r="B32" i="154"/>
  <c r="B33" i="154"/>
  <c r="B34" i="154"/>
  <c r="B35" i="154"/>
  <c r="B36" i="154"/>
  <c r="B37" i="154"/>
  <c r="B38" i="154"/>
  <c r="B39" i="154"/>
  <c r="B41" i="154"/>
  <c r="B42" i="154"/>
  <c r="B47" i="83"/>
  <c r="B48" i="83"/>
  <c r="B49" i="83"/>
  <c r="B50" i="83"/>
  <c r="B51" i="83"/>
  <c r="B52" i="83"/>
  <c r="B53" i="83"/>
  <c r="B54" i="83"/>
  <c r="B55" i="83"/>
  <c r="B56" i="83"/>
  <c r="B57" i="83"/>
  <c r="B58" i="83"/>
  <c r="B59" i="83"/>
  <c r="B60" i="83"/>
  <c r="B61" i="83"/>
  <c r="B62" i="83"/>
  <c r="B63" i="83"/>
  <c r="B64" i="83"/>
  <c r="B65" i="83"/>
  <c r="B66" i="83"/>
  <c r="B67" i="83"/>
  <c r="B68" i="83"/>
  <c r="B69" i="83"/>
  <c r="B70" i="83"/>
  <c r="B71" i="83"/>
  <c r="B72" i="83"/>
  <c r="B73" i="83"/>
  <c r="B74" i="83"/>
  <c r="B75" i="83"/>
  <c r="B76" i="83"/>
  <c r="B77" i="83"/>
  <c r="B78" i="83"/>
  <c r="B79" i="83"/>
  <c r="B80" i="83"/>
  <c r="B81" i="83"/>
  <c r="B82" i="83"/>
  <c r="B83" i="83"/>
  <c r="B84" i="83"/>
  <c r="B85" i="83"/>
  <c r="B86" i="83"/>
  <c r="B87" i="83"/>
  <c r="B88" i="83"/>
  <c r="B89" i="83"/>
  <c r="B90" i="83"/>
  <c r="B91" i="83"/>
  <c r="B92" i="83"/>
  <c r="B93" i="83"/>
  <c r="B94" i="83"/>
  <c r="B95" i="83"/>
  <c r="B96" i="83"/>
  <c r="B97" i="83"/>
  <c r="B98" i="83"/>
  <c r="B99" i="83"/>
  <c r="B100" i="83"/>
  <c r="B101" i="83"/>
  <c r="B102" i="83"/>
  <c r="B103" i="83"/>
  <c r="B104" i="83"/>
  <c r="B105" i="83"/>
  <c r="B106" i="83"/>
  <c r="B107" i="83"/>
  <c r="B108" i="83"/>
  <c r="B109" i="83"/>
  <c r="B110" i="83"/>
  <c r="B111" i="83"/>
  <c r="B112" i="83"/>
  <c r="B113" i="83"/>
  <c r="B114" i="83"/>
  <c r="B115" i="83"/>
  <c r="B116" i="83"/>
  <c r="B117" i="83"/>
  <c r="B118" i="83"/>
  <c r="B119" i="83"/>
  <c r="B120" i="83"/>
  <c r="B121" i="83"/>
  <c r="B122" i="83"/>
  <c r="B123" i="83"/>
  <c r="B124" i="83"/>
  <c r="B125" i="83"/>
  <c r="B126" i="83"/>
  <c r="B12" i="83"/>
  <c r="B13" i="83"/>
  <c r="B14" i="83"/>
  <c r="B15" i="83"/>
  <c r="B16" i="83"/>
  <c r="B17" i="83"/>
  <c r="B18" i="83"/>
  <c r="B19" i="83"/>
  <c r="B20" i="83"/>
  <c r="B21" i="83"/>
  <c r="B22" i="83"/>
  <c r="B23" i="83"/>
  <c r="B24" i="83"/>
  <c r="B25" i="83"/>
  <c r="B26" i="83"/>
  <c r="B27" i="83"/>
  <c r="B28" i="83"/>
  <c r="B29" i="83"/>
  <c r="B30" i="83"/>
  <c r="B31" i="83"/>
  <c r="B32" i="83"/>
  <c r="B33" i="83"/>
  <c r="B34" i="83"/>
  <c r="B35" i="83"/>
  <c r="B36" i="83"/>
  <c r="B37" i="83"/>
  <c r="B38" i="83"/>
  <c r="B39" i="83"/>
  <c r="B41" i="83"/>
  <c r="B42" i="83"/>
  <c r="B123" i="78"/>
  <c r="B47" i="78"/>
  <c r="B48" i="78"/>
  <c r="B49" i="78"/>
  <c r="B50" i="78"/>
  <c r="B51" i="78"/>
  <c r="B52" i="78"/>
  <c r="B53" i="78"/>
  <c r="B54" i="78"/>
  <c r="B55" i="78"/>
  <c r="B56" i="78"/>
  <c r="B57" i="78"/>
  <c r="B58" i="78"/>
  <c r="B59" i="78"/>
  <c r="B60" i="78"/>
  <c r="B61" i="78"/>
  <c r="B62" i="78"/>
  <c r="B63" i="78"/>
  <c r="B64" i="78"/>
  <c r="B65" i="78"/>
  <c r="B66" i="78"/>
  <c r="B67" i="78"/>
  <c r="B68" i="78"/>
  <c r="B69" i="78"/>
  <c r="B70" i="78"/>
  <c r="B71" i="78"/>
  <c r="B72" i="78"/>
  <c r="B73" i="78"/>
  <c r="B74" i="78"/>
  <c r="B75" i="78"/>
  <c r="B76" i="78"/>
  <c r="B77" i="78"/>
  <c r="B78" i="78"/>
  <c r="B79" i="78"/>
  <c r="B80" i="78"/>
  <c r="B81" i="78"/>
  <c r="B82" i="78"/>
  <c r="B83" i="78"/>
  <c r="B84" i="78"/>
  <c r="B85" i="78"/>
  <c r="B86" i="78"/>
  <c r="B87" i="78"/>
  <c r="B88" i="78"/>
  <c r="B89" i="78"/>
  <c r="B90" i="78"/>
  <c r="B91" i="78"/>
  <c r="B92" i="78"/>
  <c r="B93" i="78"/>
  <c r="B94" i="78"/>
  <c r="B95" i="78"/>
  <c r="B96" i="78"/>
  <c r="B97" i="78"/>
  <c r="B98" i="78"/>
  <c r="B99" i="78"/>
  <c r="B100" i="78"/>
  <c r="B101" i="78"/>
  <c r="B102" i="78"/>
  <c r="B103" i="78"/>
  <c r="B104" i="78"/>
  <c r="B105" i="78"/>
  <c r="B106" i="78"/>
  <c r="B107" i="78"/>
  <c r="B108" i="78"/>
  <c r="B109" i="78"/>
  <c r="B110" i="78"/>
  <c r="B111" i="78"/>
  <c r="B112" i="78"/>
  <c r="B113" i="78"/>
  <c r="B114" i="78"/>
  <c r="B115" i="78"/>
  <c r="B116" i="78"/>
  <c r="B117" i="78"/>
  <c r="B118" i="78"/>
  <c r="B119" i="78"/>
  <c r="B120" i="78"/>
  <c r="B121" i="78"/>
  <c r="B122" i="78"/>
  <c r="B124" i="78"/>
  <c r="B125" i="78"/>
  <c r="B126" i="78"/>
  <c r="S24" i="78"/>
  <c r="N24" i="78"/>
  <c r="I24" i="78"/>
  <c r="B12" i="78"/>
  <c r="B13" i="78"/>
  <c r="B14" i="78"/>
  <c r="B15" i="78"/>
  <c r="B16" i="78"/>
  <c r="B17" i="78"/>
  <c r="B18" i="78"/>
  <c r="B19" i="78"/>
  <c r="B20" i="78"/>
  <c r="B21" i="78"/>
  <c r="B22" i="78"/>
  <c r="B23" i="78"/>
  <c r="B24" i="78"/>
  <c r="B25" i="78"/>
  <c r="B26" i="78"/>
  <c r="B27" i="78"/>
  <c r="B28" i="78"/>
  <c r="B29" i="78"/>
  <c r="B30" i="78"/>
  <c r="B31" i="78"/>
  <c r="B32" i="78"/>
  <c r="B33" i="78"/>
  <c r="B34" i="78"/>
  <c r="B35" i="78"/>
  <c r="B36" i="78"/>
  <c r="B37" i="78"/>
  <c r="B38" i="78"/>
  <c r="B39" i="78"/>
  <c r="B41" i="78"/>
  <c r="B42" i="78"/>
  <c r="B124" i="153"/>
  <c r="B47" i="153"/>
  <c r="B48" i="153"/>
  <c r="B49" i="153"/>
  <c r="B50" i="153"/>
  <c r="B51" i="153"/>
  <c r="B52" i="153"/>
  <c r="B53" i="153"/>
  <c r="B54" i="153"/>
  <c r="B55" i="153"/>
  <c r="B56" i="153"/>
  <c r="B57" i="153"/>
  <c r="B58" i="153"/>
  <c r="B59" i="153"/>
  <c r="B60" i="153"/>
  <c r="B61" i="153"/>
  <c r="B62" i="153"/>
  <c r="B63" i="153"/>
  <c r="B64" i="153"/>
  <c r="B65" i="153"/>
  <c r="B66" i="153"/>
  <c r="B67" i="153"/>
  <c r="B68" i="153"/>
  <c r="B69" i="153"/>
  <c r="B70" i="153"/>
  <c r="B71" i="153"/>
  <c r="B72" i="153"/>
  <c r="B73" i="153"/>
  <c r="B74" i="153"/>
  <c r="B75" i="153"/>
  <c r="B76" i="153"/>
  <c r="B77" i="153"/>
  <c r="B78" i="153"/>
  <c r="B79" i="153"/>
  <c r="B80" i="153"/>
  <c r="B81" i="153"/>
  <c r="B82" i="153"/>
  <c r="B83" i="153"/>
  <c r="B84" i="153"/>
  <c r="B85" i="153"/>
  <c r="B86" i="153"/>
  <c r="B87" i="153"/>
  <c r="B88" i="153"/>
  <c r="B89" i="153"/>
  <c r="B90" i="153"/>
  <c r="B91" i="153"/>
  <c r="B92" i="153"/>
  <c r="B93" i="153"/>
  <c r="B94" i="153"/>
  <c r="B95" i="153"/>
  <c r="B96" i="153"/>
  <c r="B97" i="153"/>
  <c r="B98" i="153"/>
  <c r="B99" i="153"/>
  <c r="B100" i="153"/>
  <c r="B101" i="153"/>
  <c r="B102" i="153"/>
  <c r="B103" i="153"/>
  <c r="B104" i="153"/>
  <c r="B105" i="153"/>
  <c r="B106" i="153"/>
  <c r="B107" i="153"/>
  <c r="B108" i="153"/>
  <c r="B109" i="153"/>
  <c r="B110" i="153"/>
  <c r="B111" i="153"/>
  <c r="B112" i="153"/>
  <c r="B113" i="153"/>
  <c r="B114" i="153"/>
  <c r="B115" i="153"/>
  <c r="B116" i="153"/>
  <c r="B117" i="153"/>
  <c r="B118" i="153"/>
  <c r="B119" i="153"/>
  <c r="B120" i="153"/>
  <c r="B121" i="153"/>
  <c r="B122" i="153"/>
  <c r="B123" i="153"/>
  <c r="B125" i="153"/>
  <c r="B126" i="153"/>
  <c r="B12" i="153"/>
  <c r="B13" i="153"/>
  <c r="B14" i="153"/>
  <c r="B15" i="153"/>
  <c r="B16" i="153"/>
  <c r="B17" i="153"/>
  <c r="B18" i="153"/>
  <c r="B19" i="153"/>
  <c r="B20" i="153"/>
  <c r="B21" i="153"/>
  <c r="B22" i="153"/>
  <c r="B23" i="153"/>
  <c r="B24" i="153"/>
  <c r="B25" i="153"/>
  <c r="B26" i="153"/>
  <c r="B27" i="153"/>
  <c r="B28" i="153"/>
  <c r="B29" i="153"/>
  <c r="B30" i="153"/>
  <c r="B31" i="153"/>
  <c r="B32" i="153"/>
  <c r="B33" i="153"/>
  <c r="B34" i="153"/>
  <c r="B35" i="153"/>
  <c r="B36" i="153"/>
  <c r="B37" i="153"/>
  <c r="B38" i="153"/>
  <c r="B39" i="153"/>
  <c r="B41" i="153"/>
  <c r="B42" i="153"/>
  <c r="B124" i="151"/>
  <c r="B125" i="151"/>
  <c r="B47" i="151"/>
  <c r="B48" i="151"/>
  <c r="B49" i="151"/>
  <c r="B50" i="151"/>
  <c r="B51" i="151"/>
  <c r="B52" i="151"/>
  <c r="B53" i="151"/>
  <c r="B54" i="151"/>
  <c r="B55" i="151"/>
  <c r="B56" i="151"/>
  <c r="B57" i="151"/>
  <c r="B58" i="151"/>
  <c r="B59" i="151"/>
  <c r="B60" i="151"/>
  <c r="B61" i="151"/>
  <c r="B62" i="151"/>
  <c r="B63" i="151"/>
  <c r="B64" i="151"/>
  <c r="B65" i="151"/>
  <c r="B66" i="151"/>
  <c r="B67" i="151"/>
  <c r="B68" i="151"/>
  <c r="B69" i="151"/>
  <c r="B70" i="151"/>
  <c r="B71" i="151"/>
  <c r="B72" i="151"/>
  <c r="B73" i="151"/>
  <c r="B74" i="151"/>
  <c r="B75" i="151"/>
  <c r="B76" i="151"/>
  <c r="B77" i="151"/>
  <c r="B78" i="151"/>
  <c r="B79" i="151"/>
  <c r="B80" i="151"/>
  <c r="B81" i="151"/>
  <c r="B82" i="151"/>
  <c r="B83" i="151"/>
  <c r="B84" i="151"/>
  <c r="B85" i="151"/>
  <c r="B86" i="151"/>
  <c r="B87" i="151"/>
  <c r="B88" i="151"/>
  <c r="B89" i="151"/>
  <c r="B90" i="151"/>
  <c r="B91" i="151"/>
  <c r="B92" i="151"/>
  <c r="B93" i="151"/>
  <c r="B94" i="151"/>
  <c r="B95" i="151"/>
  <c r="B96" i="151"/>
  <c r="B97" i="151"/>
  <c r="B98" i="151"/>
  <c r="B99" i="151"/>
  <c r="B100" i="151"/>
  <c r="B101" i="151"/>
  <c r="B102" i="151"/>
  <c r="B103" i="151"/>
  <c r="B104" i="151"/>
  <c r="B105" i="151"/>
  <c r="B106" i="151"/>
  <c r="B107" i="151"/>
  <c r="B108" i="151"/>
  <c r="B109" i="151"/>
  <c r="B110" i="151"/>
  <c r="B111" i="151"/>
  <c r="B112" i="151"/>
  <c r="B113" i="151"/>
  <c r="B114" i="151"/>
  <c r="B115" i="151"/>
  <c r="B116" i="151"/>
  <c r="B117" i="151"/>
  <c r="B118" i="151"/>
  <c r="B119" i="151"/>
  <c r="B120" i="151"/>
  <c r="B121" i="151"/>
  <c r="B122" i="151"/>
  <c r="B123" i="151"/>
  <c r="B126" i="151"/>
  <c r="B12" i="151"/>
  <c r="B13" i="151"/>
  <c r="B14" i="151"/>
  <c r="B15" i="151"/>
  <c r="B16" i="151"/>
  <c r="B17" i="151"/>
  <c r="B18" i="151"/>
  <c r="B19" i="151"/>
  <c r="B20" i="151"/>
  <c r="B21" i="151"/>
  <c r="B22" i="151"/>
  <c r="B23" i="151"/>
  <c r="B24" i="151"/>
  <c r="B25" i="151"/>
  <c r="B26" i="151"/>
  <c r="B27" i="151"/>
  <c r="B28" i="151"/>
  <c r="B29" i="151"/>
  <c r="B30" i="151"/>
  <c r="B31" i="151"/>
  <c r="B32" i="151"/>
  <c r="B33" i="151"/>
  <c r="B34" i="151"/>
  <c r="B35" i="151"/>
  <c r="B36" i="151"/>
  <c r="B37" i="151"/>
  <c r="B38" i="151"/>
  <c r="B39" i="151"/>
  <c r="B41" i="151"/>
  <c r="B42" i="151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B104" i="75"/>
  <c r="B105" i="75"/>
  <c r="B106" i="75"/>
  <c r="B107" i="75"/>
  <c r="B108" i="75"/>
  <c r="B109" i="75"/>
  <c r="B110" i="75"/>
  <c r="B111" i="75"/>
  <c r="B112" i="75"/>
  <c r="B113" i="75"/>
  <c r="B114" i="75"/>
  <c r="B115" i="75"/>
  <c r="B116" i="75"/>
  <c r="B117" i="75"/>
  <c r="B118" i="75"/>
  <c r="B119" i="75"/>
  <c r="B120" i="75"/>
  <c r="B121" i="75"/>
  <c r="B122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1" i="75"/>
  <c r="B42" i="75"/>
  <c r="B124" i="148"/>
  <c r="B47" i="148"/>
  <c r="B48" i="148"/>
  <c r="B49" i="148"/>
  <c r="B50" i="148"/>
  <c r="B51" i="148"/>
  <c r="B52" i="148"/>
  <c r="B53" i="148"/>
  <c r="B54" i="148"/>
  <c r="B55" i="148"/>
  <c r="B56" i="148"/>
  <c r="B57" i="148"/>
  <c r="B58" i="148"/>
  <c r="B59" i="148"/>
  <c r="B60" i="148"/>
  <c r="B61" i="148"/>
  <c r="B62" i="148"/>
  <c r="B63" i="148"/>
  <c r="B64" i="148"/>
  <c r="B65" i="148"/>
  <c r="B66" i="148"/>
  <c r="B67" i="148"/>
  <c r="B68" i="148"/>
  <c r="B69" i="148"/>
  <c r="B70" i="148"/>
  <c r="B71" i="148"/>
  <c r="B72" i="148"/>
  <c r="B73" i="148"/>
  <c r="B74" i="148"/>
  <c r="B75" i="148"/>
  <c r="B76" i="148"/>
  <c r="B77" i="148"/>
  <c r="B78" i="148"/>
  <c r="B79" i="148"/>
  <c r="B80" i="148"/>
  <c r="B81" i="148"/>
  <c r="B82" i="148"/>
  <c r="B83" i="148"/>
  <c r="B84" i="148"/>
  <c r="B85" i="148"/>
  <c r="B86" i="148"/>
  <c r="B87" i="148"/>
  <c r="B88" i="148"/>
  <c r="B89" i="148"/>
  <c r="B90" i="148"/>
  <c r="B91" i="148"/>
  <c r="B92" i="148"/>
  <c r="B93" i="148"/>
  <c r="B94" i="148"/>
  <c r="B95" i="148"/>
  <c r="B96" i="148"/>
  <c r="B97" i="148"/>
  <c r="B98" i="148"/>
  <c r="B99" i="148"/>
  <c r="B100" i="148"/>
  <c r="B101" i="148"/>
  <c r="B102" i="148"/>
  <c r="B103" i="148"/>
  <c r="B104" i="148"/>
  <c r="B105" i="148"/>
  <c r="B106" i="148"/>
  <c r="B107" i="148"/>
  <c r="B108" i="148"/>
  <c r="B109" i="148"/>
  <c r="B110" i="148"/>
  <c r="B111" i="148"/>
  <c r="B112" i="148"/>
  <c r="B113" i="148"/>
  <c r="B114" i="148"/>
  <c r="B115" i="148"/>
  <c r="B116" i="148"/>
  <c r="B117" i="148"/>
  <c r="B118" i="148"/>
  <c r="B119" i="148"/>
  <c r="B120" i="148"/>
  <c r="B121" i="148"/>
  <c r="B122" i="148"/>
  <c r="B123" i="148"/>
  <c r="B125" i="148"/>
  <c r="B126" i="148"/>
  <c r="B12" i="148"/>
  <c r="B13" i="148"/>
  <c r="B14" i="148"/>
  <c r="B15" i="148"/>
  <c r="B16" i="148"/>
  <c r="B17" i="148"/>
  <c r="B18" i="148"/>
  <c r="B19" i="148"/>
  <c r="B20" i="148"/>
  <c r="B21" i="148"/>
  <c r="B22" i="148"/>
  <c r="B23" i="148"/>
  <c r="B24" i="148"/>
  <c r="B25" i="148"/>
  <c r="B26" i="148"/>
  <c r="B27" i="148"/>
  <c r="B28" i="148"/>
  <c r="B29" i="148"/>
  <c r="B30" i="148"/>
  <c r="B31" i="148"/>
  <c r="B32" i="148"/>
  <c r="B33" i="148"/>
  <c r="B34" i="148"/>
  <c r="B35" i="148"/>
  <c r="B36" i="148"/>
  <c r="B37" i="148"/>
  <c r="B38" i="148"/>
  <c r="B39" i="148"/>
  <c r="B41" i="148"/>
  <c r="B42" i="148"/>
  <c r="B123" i="73"/>
  <c r="B47" i="73"/>
  <c r="B48" i="73"/>
  <c r="B49" i="73"/>
  <c r="B50" i="73"/>
  <c r="B51" i="73"/>
  <c r="B52" i="73"/>
  <c r="B53" i="73"/>
  <c r="B54" i="73"/>
  <c r="B55" i="73"/>
  <c r="B56" i="73"/>
  <c r="B57" i="73"/>
  <c r="B58" i="73"/>
  <c r="B59" i="73"/>
  <c r="B60" i="73"/>
  <c r="B61" i="73"/>
  <c r="B62" i="73"/>
  <c r="B63" i="73"/>
  <c r="B64" i="73"/>
  <c r="B65" i="73"/>
  <c r="B66" i="73"/>
  <c r="B67" i="73"/>
  <c r="B68" i="73"/>
  <c r="B69" i="73"/>
  <c r="B70" i="73"/>
  <c r="B71" i="73"/>
  <c r="B72" i="73"/>
  <c r="B73" i="73"/>
  <c r="B74" i="73"/>
  <c r="B75" i="73"/>
  <c r="B76" i="73"/>
  <c r="B77" i="73"/>
  <c r="B78" i="73"/>
  <c r="B79" i="73"/>
  <c r="B80" i="73"/>
  <c r="B81" i="73"/>
  <c r="B82" i="73"/>
  <c r="B83" i="73"/>
  <c r="B84" i="73"/>
  <c r="B85" i="73"/>
  <c r="B86" i="73"/>
  <c r="B87" i="73"/>
  <c r="B88" i="73"/>
  <c r="B89" i="73"/>
  <c r="B90" i="73"/>
  <c r="B91" i="73"/>
  <c r="B92" i="73"/>
  <c r="B93" i="73"/>
  <c r="B94" i="73"/>
  <c r="B95" i="73"/>
  <c r="B96" i="73"/>
  <c r="B97" i="73"/>
  <c r="B98" i="73"/>
  <c r="B99" i="73"/>
  <c r="B100" i="73"/>
  <c r="B101" i="73"/>
  <c r="B102" i="73"/>
  <c r="B103" i="73"/>
  <c r="B104" i="73"/>
  <c r="B105" i="73"/>
  <c r="B106" i="73"/>
  <c r="B107" i="73"/>
  <c r="B108" i="73"/>
  <c r="B109" i="73"/>
  <c r="B110" i="73"/>
  <c r="B111" i="73"/>
  <c r="B112" i="73"/>
  <c r="B113" i="73"/>
  <c r="B114" i="73"/>
  <c r="B115" i="73"/>
  <c r="B116" i="73"/>
  <c r="B117" i="73"/>
  <c r="B118" i="73"/>
  <c r="B119" i="73"/>
  <c r="B120" i="73"/>
  <c r="B121" i="73"/>
  <c r="B122" i="73"/>
  <c r="B124" i="73"/>
  <c r="B125" i="73"/>
  <c r="B126" i="73"/>
  <c r="S24" i="73"/>
  <c r="N24" i="73"/>
  <c r="I24" i="73"/>
  <c r="B12" i="73"/>
  <c r="B13" i="73"/>
  <c r="B14" i="73"/>
  <c r="B15" i="73"/>
  <c r="B16" i="73"/>
  <c r="B17" i="73"/>
  <c r="B18" i="73"/>
  <c r="B19" i="73"/>
  <c r="B20" i="73"/>
  <c r="B21" i="73"/>
  <c r="B22" i="73"/>
  <c r="B23" i="73"/>
  <c r="B24" i="73"/>
  <c r="B25" i="73"/>
  <c r="B26" i="73"/>
  <c r="B27" i="73"/>
  <c r="B28" i="73"/>
  <c r="B29" i="73"/>
  <c r="B30" i="73"/>
  <c r="B31" i="73"/>
  <c r="B32" i="73"/>
  <c r="B33" i="73"/>
  <c r="B34" i="73"/>
  <c r="B35" i="73"/>
  <c r="B36" i="73"/>
  <c r="B37" i="73"/>
  <c r="B38" i="73"/>
  <c r="B39" i="73"/>
  <c r="B41" i="73"/>
  <c r="B42" i="73"/>
  <c r="B124" i="72"/>
  <c r="B125" i="72"/>
  <c r="B47" i="72"/>
  <c r="B48" i="72"/>
  <c r="B49" i="72"/>
  <c r="B50" i="72"/>
  <c r="B51" i="72"/>
  <c r="B52" i="72"/>
  <c r="B53" i="72"/>
  <c r="B54" i="72"/>
  <c r="B55" i="72"/>
  <c r="B56" i="72"/>
  <c r="B57" i="72"/>
  <c r="B58" i="72"/>
  <c r="B59" i="72"/>
  <c r="B60" i="72"/>
  <c r="B61" i="72"/>
  <c r="B62" i="72"/>
  <c r="B63" i="72"/>
  <c r="B64" i="72"/>
  <c r="B65" i="72"/>
  <c r="B66" i="72"/>
  <c r="B67" i="72"/>
  <c r="B68" i="72"/>
  <c r="B69" i="72"/>
  <c r="B70" i="72"/>
  <c r="B71" i="72"/>
  <c r="B72" i="72"/>
  <c r="B73" i="72"/>
  <c r="B74" i="72"/>
  <c r="B75" i="72"/>
  <c r="B76" i="72"/>
  <c r="B77" i="72"/>
  <c r="B78" i="72"/>
  <c r="B79" i="72"/>
  <c r="B80" i="72"/>
  <c r="B81" i="72"/>
  <c r="B82" i="72"/>
  <c r="B83" i="72"/>
  <c r="B84" i="72"/>
  <c r="B85" i="72"/>
  <c r="B86" i="72"/>
  <c r="B87" i="72"/>
  <c r="B88" i="72"/>
  <c r="B89" i="72"/>
  <c r="B90" i="72"/>
  <c r="B91" i="72"/>
  <c r="B92" i="72"/>
  <c r="B93" i="72"/>
  <c r="B94" i="72"/>
  <c r="B95" i="72"/>
  <c r="B96" i="72"/>
  <c r="B97" i="72"/>
  <c r="B98" i="72"/>
  <c r="B99" i="72"/>
  <c r="B100" i="72"/>
  <c r="B101" i="72"/>
  <c r="B102" i="72"/>
  <c r="B103" i="72"/>
  <c r="B104" i="72"/>
  <c r="B105" i="72"/>
  <c r="B106" i="72"/>
  <c r="B107" i="72"/>
  <c r="B108" i="72"/>
  <c r="B109" i="72"/>
  <c r="B110" i="72"/>
  <c r="B111" i="72"/>
  <c r="B112" i="72"/>
  <c r="B113" i="72"/>
  <c r="B114" i="72"/>
  <c r="B115" i="72"/>
  <c r="B116" i="72"/>
  <c r="B117" i="72"/>
  <c r="B118" i="72"/>
  <c r="B119" i="72"/>
  <c r="B120" i="72"/>
  <c r="B121" i="72"/>
  <c r="B122" i="72"/>
  <c r="B123" i="72"/>
  <c r="B126" i="72"/>
  <c r="B12" i="72"/>
  <c r="B13" i="72"/>
  <c r="B14" i="72"/>
  <c r="B15" i="72"/>
  <c r="B16" i="72"/>
  <c r="B17" i="72"/>
  <c r="B18" i="72"/>
  <c r="B19" i="72"/>
  <c r="B20" i="72"/>
  <c r="B21" i="72"/>
  <c r="B22" i="72"/>
  <c r="B23" i="72"/>
  <c r="B24" i="72"/>
  <c r="B25" i="72"/>
  <c r="B26" i="72"/>
  <c r="B27" i="72"/>
  <c r="B28" i="72"/>
  <c r="B29" i="72"/>
  <c r="B30" i="72"/>
  <c r="B31" i="72"/>
  <c r="B32" i="72"/>
  <c r="B33" i="72"/>
  <c r="B34" i="72"/>
  <c r="B35" i="72"/>
  <c r="B36" i="72"/>
  <c r="B37" i="72"/>
  <c r="B38" i="72"/>
  <c r="B39" i="72"/>
  <c r="B41" i="72"/>
  <c r="B42" i="72"/>
  <c r="B47" i="71"/>
  <c r="B48" i="71"/>
  <c r="B49" i="71"/>
  <c r="B50" i="71"/>
  <c r="B51" i="71"/>
  <c r="B52" i="71"/>
  <c r="B53" i="71"/>
  <c r="B54" i="71"/>
  <c r="B55" i="71"/>
  <c r="B56" i="71"/>
  <c r="B57" i="71"/>
  <c r="B58" i="71"/>
  <c r="B59" i="71"/>
  <c r="B60" i="71"/>
  <c r="B61" i="71"/>
  <c r="B62" i="71"/>
  <c r="B63" i="71"/>
  <c r="B64" i="71"/>
  <c r="B65" i="71"/>
  <c r="B66" i="71"/>
  <c r="B67" i="71"/>
  <c r="B68" i="71"/>
  <c r="B69" i="71"/>
  <c r="B70" i="71"/>
  <c r="B71" i="71"/>
  <c r="B72" i="71"/>
  <c r="B73" i="71"/>
  <c r="B74" i="71"/>
  <c r="B75" i="71"/>
  <c r="B76" i="71"/>
  <c r="B77" i="71"/>
  <c r="B78" i="71"/>
  <c r="B79" i="71"/>
  <c r="B80" i="71"/>
  <c r="B81" i="71"/>
  <c r="B82" i="71"/>
  <c r="B83" i="71"/>
  <c r="B84" i="71"/>
  <c r="B85" i="71"/>
  <c r="B86" i="71"/>
  <c r="B87" i="71"/>
  <c r="B88" i="71"/>
  <c r="B89" i="71"/>
  <c r="B90" i="71"/>
  <c r="B91" i="71"/>
  <c r="B92" i="71"/>
  <c r="B93" i="71"/>
  <c r="B94" i="71"/>
  <c r="B95" i="71"/>
  <c r="B96" i="71"/>
  <c r="B97" i="71"/>
  <c r="B98" i="71"/>
  <c r="B99" i="71"/>
  <c r="B100" i="71"/>
  <c r="B101" i="71"/>
  <c r="B102" i="71"/>
  <c r="B103" i="71"/>
  <c r="B104" i="71"/>
  <c r="B105" i="71"/>
  <c r="B106" i="71"/>
  <c r="B107" i="71"/>
  <c r="B108" i="71"/>
  <c r="B109" i="71"/>
  <c r="B110" i="71"/>
  <c r="B111" i="71"/>
  <c r="B112" i="71"/>
  <c r="B113" i="71"/>
  <c r="B114" i="71"/>
  <c r="B115" i="71"/>
  <c r="B116" i="71"/>
  <c r="B117" i="71"/>
  <c r="B118" i="71"/>
  <c r="B119" i="71"/>
  <c r="B120" i="71"/>
  <c r="B121" i="71"/>
  <c r="B122" i="71"/>
  <c r="B123" i="71"/>
  <c r="B124" i="71"/>
  <c r="B125" i="71"/>
  <c r="B126" i="71"/>
  <c r="X25" i="71"/>
  <c r="X26" i="71"/>
  <c r="X27" i="71"/>
  <c r="S25" i="71"/>
  <c r="S26" i="71"/>
  <c r="N25" i="71"/>
  <c r="N26" i="71"/>
  <c r="I25" i="71"/>
  <c r="I26" i="71"/>
  <c r="B12" i="71"/>
  <c r="B13" i="71"/>
  <c r="B14" i="71"/>
  <c r="B15" i="71"/>
  <c r="B16" i="71"/>
  <c r="B17" i="71"/>
  <c r="B18" i="71"/>
  <c r="B19" i="71"/>
  <c r="B20" i="71"/>
  <c r="B21" i="71"/>
  <c r="B22" i="71"/>
  <c r="B23" i="71"/>
  <c r="B24" i="71"/>
  <c r="B25" i="71"/>
  <c r="B26" i="71"/>
  <c r="B27" i="71"/>
  <c r="B28" i="71"/>
  <c r="B29" i="71"/>
  <c r="B30" i="71"/>
  <c r="B31" i="71"/>
  <c r="B32" i="71"/>
  <c r="B33" i="71"/>
  <c r="B34" i="71"/>
  <c r="B35" i="71"/>
  <c r="B36" i="71"/>
  <c r="B37" i="71"/>
  <c r="B38" i="71"/>
  <c r="B39" i="71"/>
  <c r="B41" i="71"/>
  <c r="B42" i="71"/>
  <c r="B125" i="70"/>
  <c r="B47" i="70"/>
  <c r="B48" i="70"/>
  <c r="B49" i="70"/>
  <c r="B50" i="70"/>
  <c r="B51" i="70"/>
  <c r="B52" i="70"/>
  <c r="B53" i="70"/>
  <c r="B54" i="70"/>
  <c r="B55" i="70"/>
  <c r="B56" i="70"/>
  <c r="B57" i="70"/>
  <c r="B58" i="70"/>
  <c r="B59" i="70"/>
  <c r="B60" i="70"/>
  <c r="B61" i="70"/>
  <c r="B62" i="70"/>
  <c r="B63" i="70"/>
  <c r="B64" i="70"/>
  <c r="B65" i="70"/>
  <c r="B66" i="70"/>
  <c r="B67" i="70"/>
  <c r="B68" i="70"/>
  <c r="B69" i="70"/>
  <c r="B70" i="70"/>
  <c r="B71" i="70"/>
  <c r="B72" i="70"/>
  <c r="B73" i="70"/>
  <c r="B74" i="70"/>
  <c r="B75" i="70"/>
  <c r="B76" i="70"/>
  <c r="B77" i="70"/>
  <c r="B78" i="70"/>
  <c r="B79" i="70"/>
  <c r="B80" i="70"/>
  <c r="B81" i="70"/>
  <c r="B82" i="70"/>
  <c r="B83" i="70"/>
  <c r="B84" i="70"/>
  <c r="B85" i="70"/>
  <c r="B86" i="70"/>
  <c r="B87" i="70"/>
  <c r="B88" i="70"/>
  <c r="B89" i="70"/>
  <c r="B90" i="70"/>
  <c r="B91" i="70"/>
  <c r="B92" i="70"/>
  <c r="B93" i="70"/>
  <c r="B94" i="70"/>
  <c r="B95" i="70"/>
  <c r="B96" i="70"/>
  <c r="B97" i="70"/>
  <c r="B98" i="70"/>
  <c r="B99" i="70"/>
  <c r="B100" i="70"/>
  <c r="B101" i="70"/>
  <c r="B102" i="70"/>
  <c r="B103" i="70"/>
  <c r="B104" i="70"/>
  <c r="B105" i="70"/>
  <c r="B106" i="70"/>
  <c r="B107" i="70"/>
  <c r="B108" i="70"/>
  <c r="B109" i="70"/>
  <c r="B110" i="70"/>
  <c r="B111" i="70"/>
  <c r="B112" i="70"/>
  <c r="B113" i="70"/>
  <c r="B114" i="70"/>
  <c r="B115" i="70"/>
  <c r="B116" i="70"/>
  <c r="B117" i="70"/>
  <c r="B118" i="70"/>
  <c r="B119" i="70"/>
  <c r="B120" i="70"/>
  <c r="B121" i="70"/>
  <c r="B122" i="70"/>
  <c r="B123" i="70"/>
  <c r="B124" i="70"/>
  <c r="B126" i="70"/>
  <c r="B12" i="70"/>
  <c r="B13" i="70"/>
  <c r="B14" i="70"/>
  <c r="B15" i="70"/>
  <c r="B16" i="70"/>
  <c r="B17" i="70"/>
  <c r="B18" i="70"/>
  <c r="B19" i="70"/>
  <c r="B20" i="70"/>
  <c r="B21" i="70"/>
  <c r="B22" i="70"/>
  <c r="B23" i="70"/>
  <c r="B24" i="70"/>
  <c r="B25" i="70"/>
  <c r="B26" i="70"/>
  <c r="B27" i="70"/>
  <c r="B28" i="70"/>
  <c r="B29" i="70"/>
  <c r="B30" i="70"/>
  <c r="B31" i="70"/>
  <c r="B32" i="70"/>
  <c r="B33" i="70"/>
  <c r="B34" i="70"/>
  <c r="B35" i="70"/>
  <c r="B36" i="70"/>
  <c r="B37" i="70"/>
  <c r="B38" i="70"/>
  <c r="B39" i="70"/>
  <c r="B41" i="70"/>
  <c r="B42" i="70"/>
  <c r="B125" i="203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74" i="38"/>
  <c r="B75" i="38"/>
  <c r="B76" i="38"/>
  <c r="B77" i="38"/>
  <c r="B78" i="38"/>
  <c r="B79" i="38"/>
  <c r="B80" i="38"/>
  <c r="B81" i="38"/>
  <c r="B82" i="38"/>
  <c r="B83" i="38"/>
  <c r="B84" i="38"/>
  <c r="B85" i="38"/>
  <c r="B86" i="38"/>
  <c r="B87" i="38"/>
  <c r="B88" i="38"/>
  <c r="B89" i="38"/>
  <c r="B90" i="38"/>
  <c r="B91" i="38"/>
  <c r="B92" i="38"/>
  <c r="B93" i="38"/>
  <c r="B94" i="38"/>
  <c r="B95" i="38"/>
  <c r="B96" i="38"/>
  <c r="B97" i="38"/>
  <c r="B98" i="38"/>
  <c r="B99" i="38"/>
  <c r="B100" i="38"/>
  <c r="B101" i="38"/>
  <c r="B102" i="38"/>
  <c r="B103" i="38"/>
  <c r="B104" i="38"/>
  <c r="B105" i="38"/>
  <c r="B106" i="38"/>
  <c r="B107" i="38"/>
  <c r="B108" i="38"/>
  <c r="B109" i="38"/>
  <c r="B110" i="38"/>
  <c r="B111" i="38"/>
  <c r="B112" i="38"/>
  <c r="B113" i="38"/>
  <c r="B114" i="38"/>
  <c r="B115" i="38"/>
  <c r="B116" i="38"/>
  <c r="B117" i="38"/>
  <c r="B118" i="38"/>
  <c r="B119" i="38"/>
  <c r="B120" i="38"/>
  <c r="B121" i="38"/>
  <c r="B122" i="38"/>
  <c r="B123" i="38"/>
  <c r="B124" i="38"/>
  <c r="B125" i="38"/>
  <c r="B126" i="38"/>
  <c r="B12" i="38"/>
  <c r="B13" i="38"/>
  <c r="B15" i="38"/>
  <c r="B16" i="38"/>
  <c r="B125" i="205"/>
  <c r="B47" i="205"/>
  <c r="B48" i="205"/>
  <c r="B49" i="205"/>
  <c r="B50" i="205"/>
  <c r="B51" i="205"/>
  <c r="B52" i="205"/>
  <c r="B53" i="205"/>
  <c r="B54" i="205"/>
  <c r="B55" i="205"/>
  <c r="B56" i="205"/>
  <c r="B57" i="205"/>
  <c r="B58" i="205"/>
  <c r="B59" i="205"/>
  <c r="B60" i="205"/>
  <c r="B61" i="205"/>
  <c r="B62" i="205"/>
  <c r="B63" i="205"/>
  <c r="B64" i="205"/>
  <c r="B65" i="205"/>
  <c r="B66" i="205"/>
  <c r="B67" i="205"/>
  <c r="B68" i="205"/>
  <c r="B69" i="205"/>
  <c r="B70" i="205"/>
  <c r="B71" i="205"/>
  <c r="B72" i="205"/>
  <c r="B73" i="205"/>
  <c r="B74" i="205"/>
  <c r="B75" i="205"/>
  <c r="B76" i="205"/>
  <c r="B77" i="205"/>
  <c r="B78" i="205"/>
  <c r="B79" i="205"/>
  <c r="B80" i="205"/>
  <c r="B81" i="205"/>
  <c r="B82" i="205"/>
  <c r="B83" i="205"/>
  <c r="B84" i="205"/>
  <c r="B85" i="205"/>
  <c r="B86" i="205"/>
  <c r="B87" i="205"/>
  <c r="B88" i="205"/>
  <c r="B89" i="205"/>
  <c r="B90" i="205"/>
  <c r="B91" i="205"/>
  <c r="B92" i="205"/>
  <c r="B93" i="205"/>
  <c r="B94" i="205"/>
  <c r="B95" i="205"/>
  <c r="B96" i="205"/>
  <c r="B97" i="205"/>
  <c r="B98" i="205"/>
  <c r="B99" i="205"/>
  <c r="B100" i="205"/>
  <c r="B101" i="205"/>
  <c r="B102" i="205"/>
  <c r="B103" i="205"/>
  <c r="B104" i="205"/>
  <c r="B105" i="205"/>
  <c r="B106" i="205"/>
  <c r="B107" i="205"/>
  <c r="B108" i="205"/>
  <c r="B109" i="205"/>
  <c r="B110" i="205"/>
  <c r="B111" i="205"/>
  <c r="B112" i="205"/>
  <c r="B113" i="205"/>
  <c r="B114" i="205"/>
  <c r="B115" i="205"/>
  <c r="B116" i="205"/>
  <c r="B117" i="205"/>
  <c r="B118" i="205"/>
  <c r="B119" i="205"/>
  <c r="B120" i="205"/>
  <c r="B121" i="205"/>
  <c r="B122" i="205"/>
  <c r="B123" i="205"/>
  <c r="B124" i="205"/>
  <c r="B126" i="205"/>
  <c r="B12" i="205"/>
  <c r="B13" i="205"/>
  <c r="B14" i="205"/>
  <c r="B15" i="205"/>
  <c r="B16" i="205"/>
  <c r="B17" i="205"/>
  <c r="B18" i="205"/>
  <c r="B19" i="205"/>
  <c r="B20" i="205"/>
  <c r="B21" i="205"/>
  <c r="B22" i="205"/>
  <c r="B23" i="205"/>
  <c r="B24" i="205"/>
  <c r="B25" i="205"/>
  <c r="B26" i="205"/>
  <c r="B27" i="205"/>
  <c r="B28" i="205"/>
  <c r="B29" i="205"/>
  <c r="B30" i="205"/>
  <c r="B31" i="205"/>
  <c r="B32" i="205"/>
  <c r="B33" i="205"/>
  <c r="B34" i="205"/>
  <c r="B35" i="205"/>
  <c r="B36" i="205"/>
  <c r="B37" i="205"/>
  <c r="B38" i="205"/>
  <c r="B39" i="205"/>
  <c r="B41" i="205"/>
  <c r="B42" i="205"/>
  <c r="B125" i="208"/>
  <c r="B47" i="208"/>
  <c r="B48" i="208"/>
  <c r="B49" i="208"/>
  <c r="B50" i="208"/>
  <c r="B51" i="208"/>
  <c r="B52" i="208"/>
  <c r="B53" i="208"/>
  <c r="B54" i="208"/>
  <c r="B55" i="208"/>
  <c r="B56" i="208"/>
  <c r="B57" i="208"/>
  <c r="B58" i="208"/>
  <c r="B59" i="208"/>
  <c r="B60" i="208"/>
  <c r="B61" i="208"/>
  <c r="B62" i="208"/>
  <c r="B63" i="208"/>
  <c r="B64" i="208"/>
  <c r="B65" i="208"/>
  <c r="B66" i="208"/>
  <c r="B67" i="208"/>
  <c r="B68" i="208"/>
  <c r="B69" i="208"/>
  <c r="B70" i="208"/>
  <c r="B71" i="208"/>
  <c r="B72" i="208"/>
  <c r="B73" i="208"/>
  <c r="B74" i="208"/>
  <c r="B75" i="208"/>
  <c r="B76" i="208"/>
  <c r="B77" i="208"/>
  <c r="B78" i="208"/>
  <c r="B79" i="208"/>
  <c r="B80" i="208"/>
  <c r="B81" i="208"/>
  <c r="B82" i="208"/>
  <c r="B83" i="208"/>
  <c r="B84" i="208"/>
  <c r="B85" i="208"/>
  <c r="B86" i="208"/>
  <c r="B87" i="208"/>
  <c r="B88" i="208"/>
  <c r="B89" i="208"/>
  <c r="B90" i="208"/>
  <c r="B91" i="208"/>
  <c r="B92" i="208"/>
  <c r="B93" i="208"/>
  <c r="B94" i="208"/>
  <c r="B95" i="208"/>
  <c r="B96" i="208"/>
  <c r="B97" i="208"/>
  <c r="B98" i="208"/>
  <c r="B99" i="208"/>
  <c r="B100" i="208"/>
  <c r="B101" i="208"/>
  <c r="B102" i="208"/>
  <c r="B103" i="208"/>
  <c r="B104" i="208"/>
  <c r="B105" i="208"/>
  <c r="B106" i="208"/>
  <c r="B107" i="208"/>
  <c r="B108" i="208"/>
  <c r="B109" i="208"/>
  <c r="B110" i="208"/>
  <c r="B111" i="208"/>
  <c r="B112" i="208"/>
  <c r="B113" i="208"/>
  <c r="B114" i="208"/>
  <c r="B115" i="208"/>
  <c r="B116" i="208"/>
  <c r="B117" i="208"/>
  <c r="B118" i="208"/>
  <c r="B119" i="208"/>
  <c r="B120" i="208"/>
  <c r="B121" i="208"/>
  <c r="B122" i="208"/>
  <c r="B123" i="208"/>
  <c r="B124" i="208"/>
  <c r="B126" i="208"/>
  <c r="B12" i="208"/>
  <c r="B13" i="208"/>
  <c r="B14" i="208"/>
  <c r="B15" i="208"/>
  <c r="B16" i="208"/>
  <c r="B17" i="208"/>
  <c r="B18" i="208"/>
  <c r="B19" i="208"/>
  <c r="B20" i="208"/>
  <c r="B21" i="208"/>
  <c r="B22" i="208"/>
  <c r="B23" i="208"/>
  <c r="B24" i="208"/>
  <c r="B25" i="208"/>
  <c r="B26" i="208"/>
  <c r="B27" i="208"/>
  <c r="B28" i="208"/>
  <c r="B29" i="208"/>
  <c r="B30" i="208"/>
  <c r="B31" i="208"/>
  <c r="B32" i="208"/>
  <c r="B33" i="208"/>
  <c r="B34" i="208"/>
  <c r="B35" i="208"/>
  <c r="B36" i="208"/>
  <c r="B37" i="208"/>
  <c r="B38" i="208"/>
  <c r="B39" i="208"/>
  <c r="B41" i="208"/>
  <c r="B42" i="208"/>
  <c r="B125" i="194"/>
  <c r="B47" i="194"/>
  <c r="B48" i="194"/>
  <c r="B49" i="194"/>
  <c r="B50" i="194"/>
  <c r="B51" i="194"/>
  <c r="B52" i="194"/>
  <c r="B53" i="194"/>
  <c r="B54" i="194"/>
  <c r="B55" i="194"/>
  <c r="B56" i="194"/>
  <c r="B57" i="194"/>
  <c r="B58" i="194"/>
  <c r="B59" i="194"/>
  <c r="B60" i="194"/>
  <c r="B61" i="194"/>
  <c r="B62" i="194"/>
  <c r="B63" i="194"/>
  <c r="B64" i="194"/>
  <c r="B65" i="194"/>
  <c r="B66" i="194"/>
  <c r="B67" i="194"/>
  <c r="B68" i="194"/>
  <c r="B69" i="194"/>
  <c r="B70" i="194"/>
  <c r="B71" i="194"/>
  <c r="B72" i="194"/>
  <c r="B73" i="194"/>
  <c r="B74" i="194"/>
  <c r="B75" i="194"/>
  <c r="B76" i="194"/>
  <c r="B77" i="194"/>
  <c r="B78" i="194"/>
  <c r="B79" i="194"/>
  <c r="B80" i="194"/>
  <c r="B81" i="194"/>
  <c r="B82" i="194"/>
  <c r="B83" i="194"/>
  <c r="B84" i="194"/>
  <c r="B85" i="194"/>
  <c r="B86" i="194"/>
  <c r="B87" i="194"/>
  <c r="B88" i="194"/>
  <c r="B89" i="194"/>
  <c r="B90" i="194"/>
  <c r="B91" i="194"/>
  <c r="B92" i="194"/>
  <c r="B93" i="194"/>
  <c r="B94" i="194"/>
  <c r="B95" i="194"/>
  <c r="B96" i="194"/>
  <c r="B97" i="194"/>
  <c r="B98" i="194"/>
  <c r="B99" i="194"/>
  <c r="B100" i="194"/>
  <c r="B101" i="194"/>
  <c r="B102" i="194"/>
  <c r="B103" i="194"/>
  <c r="B104" i="194"/>
  <c r="B105" i="194"/>
  <c r="B106" i="194"/>
  <c r="B107" i="194"/>
  <c r="B108" i="194"/>
  <c r="B109" i="194"/>
  <c r="B110" i="194"/>
  <c r="B111" i="194"/>
  <c r="B112" i="194"/>
  <c r="B113" i="194"/>
  <c r="B114" i="194"/>
  <c r="B115" i="194"/>
  <c r="B116" i="194"/>
  <c r="B117" i="194"/>
  <c r="B118" i="194"/>
  <c r="B119" i="194"/>
  <c r="B120" i="194"/>
  <c r="B121" i="194"/>
  <c r="B122" i="194"/>
  <c r="B123" i="194"/>
  <c r="B124" i="194"/>
  <c r="B126" i="194"/>
  <c r="B12" i="194"/>
  <c r="B13" i="194"/>
  <c r="B14" i="194"/>
  <c r="B15" i="194"/>
  <c r="B16" i="194"/>
  <c r="B17" i="194"/>
  <c r="B18" i="194"/>
  <c r="B19" i="194"/>
  <c r="B20" i="194"/>
  <c r="B21" i="194"/>
  <c r="B22" i="194"/>
  <c r="B23" i="194"/>
  <c r="B24" i="194"/>
  <c r="B25" i="194"/>
  <c r="B26" i="194"/>
  <c r="B27" i="194"/>
  <c r="B28" i="194"/>
  <c r="B29" i="194"/>
  <c r="B30" i="194"/>
  <c r="B31" i="194"/>
  <c r="B32" i="194"/>
  <c r="B33" i="194"/>
  <c r="B34" i="194"/>
  <c r="B35" i="194"/>
  <c r="B36" i="194"/>
  <c r="B37" i="194"/>
  <c r="B38" i="194"/>
  <c r="B39" i="194"/>
  <c r="B41" i="194"/>
  <c r="B42" i="194"/>
  <c r="B125" i="65"/>
  <c r="B47" i="65"/>
  <c r="B48" i="65"/>
  <c r="B49" i="65"/>
  <c r="B50" i="65"/>
  <c r="B51" i="65"/>
  <c r="B52" i="65"/>
  <c r="B53" i="65"/>
  <c r="B54" i="65"/>
  <c r="B55" i="65"/>
  <c r="B56" i="65"/>
  <c r="B57" i="65"/>
  <c r="B58" i="65"/>
  <c r="B59" i="65"/>
  <c r="B60" i="65"/>
  <c r="B61" i="65"/>
  <c r="B62" i="65"/>
  <c r="B63" i="65"/>
  <c r="B64" i="65"/>
  <c r="B65" i="65"/>
  <c r="B66" i="65"/>
  <c r="B67" i="65"/>
  <c r="B68" i="65"/>
  <c r="B69" i="65"/>
  <c r="B70" i="65"/>
  <c r="B71" i="65"/>
  <c r="B72" i="65"/>
  <c r="B73" i="65"/>
  <c r="B74" i="65"/>
  <c r="B75" i="65"/>
  <c r="B76" i="65"/>
  <c r="B77" i="65"/>
  <c r="B78" i="65"/>
  <c r="B79" i="65"/>
  <c r="B80" i="65"/>
  <c r="B81" i="65"/>
  <c r="B82" i="65"/>
  <c r="B83" i="65"/>
  <c r="B84" i="65"/>
  <c r="B85" i="65"/>
  <c r="B86" i="65"/>
  <c r="B87" i="65"/>
  <c r="B88" i="65"/>
  <c r="B89" i="65"/>
  <c r="B90" i="65"/>
  <c r="B91" i="65"/>
  <c r="B92" i="65"/>
  <c r="B93" i="65"/>
  <c r="B94" i="65"/>
  <c r="B95" i="65"/>
  <c r="B96" i="65"/>
  <c r="B97" i="65"/>
  <c r="B98" i="65"/>
  <c r="B99" i="65"/>
  <c r="B100" i="65"/>
  <c r="B101" i="65"/>
  <c r="B102" i="65"/>
  <c r="B103" i="65"/>
  <c r="B104" i="65"/>
  <c r="B105" i="65"/>
  <c r="B106" i="65"/>
  <c r="B107" i="65"/>
  <c r="B108" i="65"/>
  <c r="B109" i="65"/>
  <c r="B110" i="65"/>
  <c r="B111" i="65"/>
  <c r="B112" i="65"/>
  <c r="B113" i="65"/>
  <c r="B114" i="65"/>
  <c r="B115" i="65"/>
  <c r="B116" i="65"/>
  <c r="B117" i="65"/>
  <c r="B118" i="65"/>
  <c r="B119" i="65"/>
  <c r="B120" i="65"/>
  <c r="B121" i="65"/>
  <c r="B122" i="65"/>
  <c r="B123" i="65"/>
  <c r="B124" i="65"/>
  <c r="B126" i="65"/>
  <c r="B12" i="65"/>
  <c r="B13" i="65"/>
  <c r="B14" i="65"/>
  <c r="B15" i="65"/>
  <c r="B16" i="65"/>
  <c r="B17" i="65"/>
  <c r="B18" i="65"/>
  <c r="B19" i="65"/>
  <c r="B20" i="65"/>
  <c r="B21" i="65"/>
  <c r="B22" i="65"/>
  <c r="B23" i="65"/>
  <c r="B24" i="65"/>
  <c r="B25" i="65"/>
  <c r="B26" i="65"/>
  <c r="B27" i="65"/>
  <c r="B28" i="65"/>
  <c r="B29" i="65"/>
  <c r="B30" i="65"/>
  <c r="B31" i="65"/>
  <c r="B32" i="65"/>
  <c r="B33" i="65"/>
  <c r="B34" i="65"/>
  <c r="B35" i="65"/>
  <c r="B36" i="65"/>
  <c r="B37" i="65"/>
  <c r="B38" i="65"/>
  <c r="B39" i="65"/>
  <c r="B41" i="65"/>
  <c r="B42" i="65"/>
  <c r="B125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83" i="64"/>
  <c r="B84" i="64"/>
  <c r="B85" i="64"/>
  <c r="B86" i="64"/>
  <c r="B87" i="64"/>
  <c r="B88" i="64"/>
  <c r="B89" i="64"/>
  <c r="B90" i="64"/>
  <c r="B91" i="64"/>
  <c r="B92" i="64"/>
  <c r="B93" i="64"/>
  <c r="B94" i="64"/>
  <c r="B95" i="64"/>
  <c r="B96" i="64"/>
  <c r="B97" i="64"/>
  <c r="B98" i="64"/>
  <c r="B99" i="64"/>
  <c r="B100" i="64"/>
  <c r="B101" i="64"/>
  <c r="B102" i="64"/>
  <c r="B103" i="64"/>
  <c r="B104" i="64"/>
  <c r="B105" i="64"/>
  <c r="B106" i="64"/>
  <c r="B107" i="64"/>
  <c r="B108" i="64"/>
  <c r="B109" i="64"/>
  <c r="B110" i="64"/>
  <c r="B111" i="64"/>
  <c r="B112" i="64"/>
  <c r="B113" i="64"/>
  <c r="B114" i="64"/>
  <c r="B115" i="64"/>
  <c r="B116" i="64"/>
  <c r="B117" i="64"/>
  <c r="B118" i="64"/>
  <c r="B119" i="64"/>
  <c r="B120" i="64"/>
  <c r="B121" i="64"/>
  <c r="B122" i="64"/>
  <c r="B123" i="64"/>
  <c r="B124" i="64"/>
  <c r="B126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1" i="64"/>
  <c r="B42" i="64"/>
  <c r="B47" i="203"/>
  <c r="B48" i="203"/>
  <c r="B49" i="203"/>
  <c r="B50" i="203"/>
  <c r="B51" i="203"/>
  <c r="B52" i="203"/>
  <c r="B53" i="203"/>
  <c r="B54" i="203"/>
  <c r="B55" i="203"/>
  <c r="B56" i="203"/>
  <c r="B57" i="203"/>
  <c r="B58" i="203"/>
  <c r="B59" i="203"/>
  <c r="B60" i="203"/>
  <c r="B61" i="203"/>
  <c r="B62" i="203"/>
  <c r="B63" i="203"/>
  <c r="B64" i="203"/>
  <c r="B65" i="203"/>
  <c r="B66" i="203"/>
  <c r="B67" i="203"/>
  <c r="B68" i="203"/>
  <c r="B69" i="203"/>
  <c r="B70" i="203"/>
  <c r="B71" i="203"/>
  <c r="B72" i="203"/>
  <c r="B73" i="203"/>
  <c r="B74" i="203"/>
  <c r="B75" i="203"/>
  <c r="B76" i="203"/>
  <c r="B77" i="203"/>
  <c r="B78" i="203"/>
  <c r="B79" i="203"/>
  <c r="B80" i="203"/>
  <c r="B81" i="203"/>
  <c r="B82" i="203"/>
  <c r="B83" i="203"/>
  <c r="B84" i="203"/>
  <c r="B85" i="203"/>
  <c r="B86" i="203"/>
  <c r="B87" i="203"/>
  <c r="B88" i="203"/>
  <c r="B89" i="203"/>
  <c r="B90" i="203"/>
  <c r="B91" i="203"/>
  <c r="B92" i="203"/>
  <c r="B93" i="203"/>
  <c r="B94" i="203"/>
  <c r="B95" i="203"/>
  <c r="B96" i="203"/>
  <c r="B97" i="203"/>
  <c r="B98" i="203"/>
  <c r="B99" i="203"/>
  <c r="B100" i="203"/>
  <c r="B101" i="203"/>
  <c r="B102" i="203"/>
  <c r="B103" i="203"/>
  <c r="B104" i="203"/>
  <c r="B105" i="203"/>
  <c r="B106" i="203"/>
  <c r="B107" i="203"/>
  <c r="B108" i="203"/>
  <c r="B109" i="203"/>
  <c r="B110" i="203"/>
  <c r="B111" i="203"/>
  <c r="B112" i="203"/>
  <c r="B113" i="203"/>
  <c r="B114" i="203"/>
  <c r="B115" i="203"/>
  <c r="B116" i="203"/>
  <c r="B117" i="203"/>
  <c r="B118" i="203"/>
  <c r="B119" i="203"/>
  <c r="B120" i="203"/>
  <c r="B121" i="203"/>
  <c r="B122" i="203"/>
  <c r="B123" i="203"/>
  <c r="B124" i="203"/>
  <c r="B126" i="203"/>
  <c r="B124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4" i="62"/>
  <c r="B65" i="62"/>
  <c r="B66" i="62"/>
  <c r="B67" i="62"/>
  <c r="B68" i="62"/>
  <c r="B69" i="62"/>
  <c r="B70" i="62"/>
  <c r="B71" i="62"/>
  <c r="B72" i="62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91" i="62"/>
  <c r="B92" i="62"/>
  <c r="B93" i="62"/>
  <c r="B94" i="62"/>
  <c r="B95" i="62"/>
  <c r="B96" i="62"/>
  <c r="B97" i="62"/>
  <c r="B98" i="62"/>
  <c r="B99" i="62"/>
  <c r="B100" i="62"/>
  <c r="B101" i="62"/>
  <c r="B102" i="62"/>
  <c r="B103" i="62"/>
  <c r="B104" i="62"/>
  <c r="B105" i="62"/>
  <c r="B106" i="62"/>
  <c r="B107" i="62"/>
  <c r="B108" i="62"/>
  <c r="B109" i="62"/>
  <c r="B110" i="62"/>
  <c r="B111" i="62"/>
  <c r="B112" i="62"/>
  <c r="B113" i="62"/>
  <c r="B114" i="62"/>
  <c r="B115" i="62"/>
  <c r="B116" i="62"/>
  <c r="B117" i="62"/>
  <c r="B118" i="62"/>
  <c r="B119" i="62"/>
  <c r="B120" i="62"/>
  <c r="B121" i="62"/>
  <c r="B122" i="62"/>
  <c r="B123" i="62"/>
  <c r="B125" i="62"/>
  <c r="B126" i="62"/>
  <c r="B12" i="62"/>
  <c r="B13" i="62"/>
  <c r="B14" i="62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37" i="62"/>
  <c r="B38" i="62"/>
  <c r="B39" i="62"/>
  <c r="B41" i="62"/>
  <c r="B42" i="62"/>
  <c r="B125" i="193"/>
  <c r="B47" i="193"/>
  <c r="B48" i="193"/>
  <c r="B49" i="193"/>
  <c r="B50" i="193"/>
  <c r="B51" i="193"/>
  <c r="B52" i="193"/>
  <c r="B53" i="193"/>
  <c r="B54" i="193"/>
  <c r="B55" i="193"/>
  <c r="B56" i="193"/>
  <c r="B57" i="193"/>
  <c r="B58" i="193"/>
  <c r="B59" i="193"/>
  <c r="B60" i="193"/>
  <c r="B61" i="193"/>
  <c r="B62" i="193"/>
  <c r="B63" i="193"/>
  <c r="B64" i="193"/>
  <c r="B65" i="193"/>
  <c r="B66" i="193"/>
  <c r="B67" i="193"/>
  <c r="B68" i="193"/>
  <c r="B69" i="193"/>
  <c r="B70" i="193"/>
  <c r="B71" i="193"/>
  <c r="B72" i="193"/>
  <c r="B73" i="193"/>
  <c r="B74" i="193"/>
  <c r="B75" i="193"/>
  <c r="B76" i="193"/>
  <c r="B77" i="193"/>
  <c r="B78" i="193"/>
  <c r="B79" i="193"/>
  <c r="B80" i="193"/>
  <c r="B81" i="193"/>
  <c r="B82" i="193"/>
  <c r="B83" i="193"/>
  <c r="B84" i="193"/>
  <c r="B85" i="193"/>
  <c r="B86" i="193"/>
  <c r="B87" i="193"/>
  <c r="B88" i="193"/>
  <c r="B89" i="193"/>
  <c r="B90" i="193"/>
  <c r="B91" i="193"/>
  <c r="B92" i="193"/>
  <c r="B93" i="193"/>
  <c r="B94" i="193"/>
  <c r="B95" i="193"/>
  <c r="B96" i="193"/>
  <c r="B97" i="193"/>
  <c r="B98" i="193"/>
  <c r="B99" i="193"/>
  <c r="B100" i="193"/>
  <c r="B101" i="193"/>
  <c r="B102" i="193"/>
  <c r="B103" i="193"/>
  <c r="B104" i="193"/>
  <c r="B105" i="193"/>
  <c r="B106" i="193"/>
  <c r="B107" i="193"/>
  <c r="B108" i="193"/>
  <c r="B109" i="193"/>
  <c r="B110" i="193"/>
  <c r="B111" i="193"/>
  <c r="B112" i="193"/>
  <c r="B113" i="193"/>
  <c r="B114" i="193"/>
  <c r="B115" i="193"/>
  <c r="B116" i="193"/>
  <c r="B117" i="193"/>
  <c r="B118" i="193"/>
  <c r="B119" i="193"/>
  <c r="B120" i="193"/>
  <c r="B121" i="193"/>
  <c r="B122" i="193"/>
  <c r="B123" i="193"/>
  <c r="B124" i="193"/>
  <c r="B126" i="193"/>
  <c r="B12" i="193"/>
  <c r="B13" i="193"/>
  <c r="B14" i="193"/>
  <c r="B15" i="193"/>
  <c r="B16" i="193"/>
  <c r="B17" i="193"/>
  <c r="B18" i="193"/>
  <c r="B19" i="193"/>
  <c r="B20" i="193"/>
  <c r="B21" i="193"/>
  <c r="B22" i="193"/>
  <c r="B23" i="193"/>
  <c r="B24" i="193"/>
  <c r="B25" i="193"/>
  <c r="B26" i="193"/>
  <c r="B27" i="193"/>
  <c r="B28" i="193"/>
  <c r="B29" i="193"/>
  <c r="B30" i="193"/>
  <c r="B31" i="193"/>
  <c r="B32" i="193"/>
  <c r="B33" i="193"/>
  <c r="B34" i="193"/>
  <c r="B35" i="193"/>
  <c r="B36" i="193"/>
  <c r="B37" i="193"/>
  <c r="B38" i="193"/>
  <c r="B39" i="193"/>
  <c r="B41" i="193"/>
  <c r="B42" i="193"/>
  <c r="B124" i="59"/>
  <c r="B47" i="59"/>
  <c r="B48" i="59"/>
  <c r="B49" i="59"/>
  <c r="B50" i="59"/>
  <c r="B51" i="59"/>
  <c r="B52" i="59"/>
  <c r="B53" i="59"/>
  <c r="B54" i="59"/>
  <c r="B55" i="59"/>
  <c r="B56" i="59"/>
  <c r="B57" i="59"/>
  <c r="B58" i="59"/>
  <c r="B59" i="59"/>
  <c r="B60" i="59"/>
  <c r="B61" i="59"/>
  <c r="B62" i="59"/>
  <c r="B63" i="59"/>
  <c r="B64" i="59"/>
  <c r="B65" i="59"/>
  <c r="B66" i="59"/>
  <c r="B67" i="59"/>
  <c r="B68" i="59"/>
  <c r="B69" i="59"/>
  <c r="B70" i="59"/>
  <c r="B72" i="59"/>
  <c r="B73" i="59"/>
  <c r="B74" i="59"/>
  <c r="B75" i="59"/>
  <c r="B76" i="59"/>
  <c r="B77" i="59"/>
  <c r="B78" i="59"/>
  <c r="B79" i="59"/>
  <c r="B80" i="59"/>
  <c r="B81" i="59"/>
  <c r="B82" i="59"/>
  <c r="B83" i="59"/>
  <c r="B84" i="59"/>
  <c r="B85" i="59"/>
  <c r="B86" i="59"/>
  <c r="B87" i="59"/>
  <c r="B88" i="59"/>
  <c r="B89" i="59"/>
  <c r="B90" i="59"/>
  <c r="B91" i="59"/>
  <c r="B92" i="59"/>
  <c r="B93" i="59"/>
  <c r="B94" i="59"/>
  <c r="B95" i="59"/>
  <c r="B96" i="59"/>
  <c r="B97" i="59"/>
  <c r="B98" i="59"/>
  <c r="B99" i="59"/>
  <c r="B100" i="59"/>
  <c r="B101" i="59"/>
  <c r="B102" i="59"/>
  <c r="B103" i="59"/>
  <c r="B104" i="59"/>
  <c r="B105" i="59"/>
  <c r="B106" i="59"/>
  <c r="B107" i="59"/>
  <c r="B108" i="59"/>
  <c r="B109" i="59"/>
  <c r="B110" i="59"/>
  <c r="B111" i="59"/>
  <c r="B112" i="59"/>
  <c r="B113" i="59"/>
  <c r="B114" i="59"/>
  <c r="B115" i="59"/>
  <c r="B116" i="59"/>
  <c r="B117" i="59"/>
  <c r="B118" i="59"/>
  <c r="B119" i="59"/>
  <c r="B120" i="59"/>
  <c r="B121" i="59"/>
  <c r="B122" i="59"/>
  <c r="B123" i="59"/>
  <c r="B125" i="59"/>
  <c r="B126" i="59"/>
  <c r="B12" i="59"/>
  <c r="B13" i="59"/>
  <c r="B14" i="59"/>
  <c r="B15" i="59"/>
  <c r="B16" i="59"/>
  <c r="B17" i="59"/>
  <c r="B18" i="59"/>
  <c r="B19" i="59"/>
  <c r="B20" i="59"/>
  <c r="B21" i="59"/>
  <c r="B22" i="59"/>
  <c r="B23" i="59"/>
  <c r="B24" i="59"/>
  <c r="B25" i="59"/>
  <c r="B26" i="59"/>
  <c r="B27" i="59"/>
  <c r="B28" i="59"/>
  <c r="B29" i="59"/>
  <c r="B30" i="59"/>
  <c r="B31" i="59"/>
  <c r="B32" i="59"/>
  <c r="B33" i="59"/>
  <c r="B34" i="59"/>
  <c r="B35" i="59"/>
  <c r="B36" i="59"/>
  <c r="B37" i="59"/>
  <c r="B38" i="59"/>
  <c r="B39" i="59"/>
  <c r="B41" i="59"/>
  <c r="B42" i="59"/>
  <c r="B124" i="58"/>
  <c r="B47" i="58"/>
  <c r="B48" i="58"/>
  <c r="B49" i="58"/>
  <c r="B50" i="58"/>
  <c r="B51" i="58"/>
  <c r="B52" i="58"/>
  <c r="B53" i="58"/>
  <c r="B54" i="58"/>
  <c r="B55" i="58"/>
  <c r="B56" i="58"/>
  <c r="B57" i="58"/>
  <c r="B58" i="58"/>
  <c r="B59" i="58"/>
  <c r="B60" i="58"/>
  <c r="B61" i="58"/>
  <c r="B62" i="58"/>
  <c r="B63" i="58"/>
  <c r="B64" i="58"/>
  <c r="B65" i="58"/>
  <c r="B66" i="58"/>
  <c r="B67" i="58"/>
  <c r="B68" i="58"/>
  <c r="B69" i="58"/>
  <c r="B70" i="58"/>
  <c r="B71" i="58"/>
  <c r="B72" i="58"/>
  <c r="B73" i="58"/>
  <c r="B74" i="58"/>
  <c r="B75" i="58"/>
  <c r="B76" i="58"/>
  <c r="B77" i="58"/>
  <c r="B78" i="58"/>
  <c r="B79" i="58"/>
  <c r="B80" i="58"/>
  <c r="B81" i="58"/>
  <c r="B82" i="58"/>
  <c r="B83" i="58"/>
  <c r="B84" i="58"/>
  <c r="B85" i="58"/>
  <c r="B86" i="58"/>
  <c r="B87" i="58"/>
  <c r="B88" i="58"/>
  <c r="B89" i="58"/>
  <c r="B90" i="58"/>
  <c r="B91" i="58"/>
  <c r="B92" i="58"/>
  <c r="B93" i="58"/>
  <c r="B94" i="58"/>
  <c r="B95" i="58"/>
  <c r="B96" i="58"/>
  <c r="B97" i="58"/>
  <c r="B98" i="58"/>
  <c r="B99" i="58"/>
  <c r="B100" i="58"/>
  <c r="B101" i="58"/>
  <c r="B102" i="58"/>
  <c r="B103" i="58"/>
  <c r="B104" i="58"/>
  <c r="B105" i="58"/>
  <c r="B106" i="58"/>
  <c r="B107" i="58"/>
  <c r="B108" i="58"/>
  <c r="B109" i="58"/>
  <c r="B110" i="58"/>
  <c r="B111" i="58"/>
  <c r="B112" i="58"/>
  <c r="B113" i="58"/>
  <c r="B114" i="58"/>
  <c r="B115" i="58"/>
  <c r="B116" i="58"/>
  <c r="B117" i="58"/>
  <c r="B118" i="58"/>
  <c r="B119" i="58"/>
  <c r="B120" i="58"/>
  <c r="B121" i="58"/>
  <c r="B122" i="58"/>
  <c r="B123" i="58"/>
  <c r="B125" i="58"/>
  <c r="B126" i="58"/>
  <c r="B125" i="57"/>
  <c r="B47" i="57"/>
  <c r="B48" i="57"/>
  <c r="B49" i="57"/>
  <c r="B50" i="57"/>
  <c r="B51" i="57"/>
  <c r="B52" i="57"/>
  <c r="B53" i="57"/>
  <c r="B54" i="57"/>
  <c r="B55" i="57"/>
  <c r="B56" i="57"/>
  <c r="B57" i="57"/>
  <c r="B58" i="57"/>
  <c r="B59" i="57"/>
  <c r="B60" i="57"/>
  <c r="B61" i="57"/>
  <c r="B62" i="57"/>
  <c r="B63" i="57"/>
  <c r="B64" i="57"/>
  <c r="B65" i="57"/>
  <c r="B66" i="57"/>
  <c r="B67" i="57"/>
  <c r="B68" i="57"/>
  <c r="B69" i="57"/>
  <c r="B70" i="57"/>
  <c r="B71" i="57"/>
  <c r="B72" i="57"/>
  <c r="B73" i="57"/>
  <c r="B74" i="57"/>
  <c r="B75" i="57"/>
  <c r="B76" i="57"/>
  <c r="B77" i="57"/>
  <c r="B78" i="57"/>
  <c r="B79" i="57"/>
  <c r="B80" i="57"/>
  <c r="B81" i="57"/>
  <c r="B82" i="57"/>
  <c r="B83" i="57"/>
  <c r="B84" i="57"/>
  <c r="B85" i="57"/>
  <c r="B86" i="57"/>
  <c r="B87" i="57"/>
  <c r="B88" i="57"/>
  <c r="B89" i="57"/>
  <c r="B90" i="57"/>
  <c r="B91" i="57"/>
  <c r="B92" i="57"/>
  <c r="B93" i="57"/>
  <c r="B94" i="57"/>
  <c r="B95" i="57"/>
  <c r="B96" i="57"/>
  <c r="B97" i="57"/>
  <c r="B98" i="57"/>
  <c r="B99" i="57"/>
  <c r="B100" i="57"/>
  <c r="B101" i="57"/>
  <c r="B102" i="57"/>
  <c r="B103" i="57"/>
  <c r="B104" i="57"/>
  <c r="B105" i="57"/>
  <c r="B106" i="57"/>
  <c r="B107" i="57"/>
  <c r="B108" i="57"/>
  <c r="B109" i="57"/>
  <c r="B110" i="57"/>
  <c r="B111" i="57"/>
  <c r="B112" i="57"/>
  <c r="B113" i="57"/>
  <c r="B114" i="57"/>
  <c r="B115" i="57"/>
  <c r="B116" i="57"/>
  <c r="B117" i="57"/>
  <c r="B118" i="57"/>
  <c r="B119" i="57"/>
  <c r="B120" i="57"/>
  <c r="B121" i="57"/>
  <c r="B122" i="57"/>
  <c r="B123" i="57"/>
  <c r="B124" i="57"/>
  <c r="B126" i="57"/>
  <c r="B12" i="57"/>
  <c r="B13" i="57"/>
  <c r="B14" i="57"/>
  <c r="B15" i="57"/>
  <c r="B16" i="57"/>
  <c r="B17" i="57"/>
  <c r="B18" i="57"/>
  <c r="B19" i="57"/>
  <c r="B20" i="57"/>
  <c r="B21" i="57"/>
  <c r="B22" i="57"/>
  <c r="B23" i="57"/>
  <c r="B24" i="57"/>
  <c r="B25" i="57"/>
  <c r="B26" i="57"/>
  <c r="B27" i="57"/>
  <c r="B28" i="57"/>
  <c r="B29" i="57"/>
  <c r="B30" i="57"/>
  <c r="B31" i="57"/>
  <c r="B32" i="57"/>
  <c r="B33" i="57"/>
  <c r="B34" i="57"/>
  <c r="B35" i="57"/>
  <c r="B36" i="57"/>
  <c r="B37" i="57"/>
  <c r="B38" i="57"/>
  <c r="B39" i="57"/>
  <c r="B41" i="57"/>
  <c r="B42" i="57"/>
  <c r="B122" i="54"/>
  <c r="B47" i="54"/>
  <c r="B48" i="54"/>
  <c r="B49" i="54"/>
  <c r="B50" i="54"/>
  <c r="B51" i="54"/>
  <c r="B52" i="54"/>
  <c r="B53" i="54"/>
  <c r="B54" i="54"/>
  <c r="B55" i="54"/>
  <c r="B56" i="54"/>
  <c r="B57" i="54"/>
  <c r="B58" i="54"/>
  <c r="B59" i="54"/>
  <c r="B60" i="54"/>
  <c r="B61" i="54"/>
  <c r="B62" i="54"/>
  <c r="B63" i="54"/>
  <c r="B64" i="54"/>
  <c r="B65" i="54"/>
  <c r="B66" i="54"/>
  <c r="B67" i="54"/>
  <c r="B68" i="54"/>
  <c r="B69" i="54"/>
  <c r="B70" i="54"/>
  <c r="B71" i="54"/>
  <c r="B72" i="54"/>
  <c r="B73" i="54"/>
  <c r="B74" i="54"/>
  <c r="B75" i="54"/>
  <c r="B76" i="54"/>
  <c r="B77" i="54"/>
  <c r="B78" i="54"/>
  <c r="B79" i="54"/>
  <c r="B80" i="54"/>
  <c r="B81" i="54"/>
  <c r="B82" i="54"/>
  <c r="B83" i="54"/>
  <c r="B84" i="54"/>
  <c r="B85" i="54"/>
  <c r="B86" i="54"/>
  <c r="B87" i="54"/>
  <c r="B88" i="54"/>
  <c r="B89" i="54"/>
  <c r="B90" i="54"/>
  <c r="B91" i="54"/>
  <c r="B92" i="54"/>
  <c r="B93" i="54"/>
  <c r="B94" i="54"/>
  <c r="B95" i="54"/>
  <c r="B96" i="54"/>
  <c r="B97" i="54"/>
  <c r="B98" i="54"/>
  <c r="B99" i="54"/>
  <c r="B100" i="54"/>
  <c r="B101" i="54"/>
  <c r="B102" i="54"/>
  <c r="B103" i="54"/>
  <c r="B104" i="54"/>
  <c r="B105" i="54"/>
  <c r="B106" i="54"/>
  <c r="B107" i="54"/>
  <c r="B108" i="54"/>
  <c r="B109" i="54"/>
  <c r="B110" i="54"/>
  <c r="B111" i="54"/>
  <c r="B112" i="54"/>
  <c r="B113" i="54"/>
  <c r="B114" i="54"/>
  <c r="B115" i="54"/>
  <c r="B116" i="54"/>
  <c r="B117" i="54"/>
  <c r="B118" i="54"/>
  <c r="B119" i="54"/>
  <c r="B120" i="54"/>
  <c r="B121" i="54"/>
  <c r="B123" i="54"/>
  <c r="B124" i="54"/>
  <c r="B125" i="54"/>
  <c r="B126" i="54"/>
  <c r="B12" i="54"/>
  <c r="B13" i="54"/>
  <c r="B14" i="54"/>
  <c r="B15" i="54"/>
  <c r="B16" i="54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1" i="54"/>
  <c r="B42" i="54"/>
  <c r="B125" i="191"/>
  <c r="B47" i="191"/>
  <c r="B48" i="191"/>
  <c r="B49" i="191"/>
  <c r="B50" i="191"/>
  <c r="B51" i="191"/>
  <c r="B52" i="191"/>
  <c r="B53" i="191"/>
  <c r="B54" i="191"/>
  <c r="B55" i="191"/>
  <c r="B56" i="191"/>
  <c r="B57" i="191"/>
  <c r="B58" i="191"/>
  <c r="B59" i="191"/>
  <c r="B60" i="191"/>
  <c r="B61" i="191"/>
  <c r="B62" i="191"/>
  <c r="B63" i="191"/>
  <c r="B64" i="191"/>
  <c r="B65" i="191"/>
  <c r="B66" i="191"/>
  <c r="B67" i="191"/>
  <c r="B68" i="191"/>
  <c r="B69" i="191"/>
  <c r="B70" i="191"/>
  <c r="B71" i="191"/>
  <c r="B72" i="191"/>
  <c r="B73" i="191"/>
  <c r="B74" i="191"/>
  <c r="B75" i="191"/>
  <c r="B76" i="191"/>
  <c r="B77" i="191"/>
  <c r="B78" i="191"/>
  <c r="B79" i="191"/>
  <c r="B80" i="191"/>
  <c r="B81" i="191"/>
  <c r="B82" i="191"/>
  <c r="B83" i="191"/>
  <c r="B84" i="191"/>
  <c r="B85" i="191"/>
  <c r="B86" i="191"/>
  <c r="B87" i="191"/>
  <c r="B88" i="191"/>
  <c r="B89" i="191"/>
  <c r="B90" i="191"/>
  <c r="B91" i="191"/>
  <c r="B92" i="191"/>
  <c r="B93" i="191"/>
  <c r="B94" i="191"/>
  <c r="B95" i="191"/>
  <c r="B96" i="191"/>
  <c r="B97" i="191"/>
  <c r="B98" i="191"/>
  <c r="B99" i="191"/>
  <c r="B100" i="191"/>
  <c r="B101" i="191"/>
  <c r="B102" i="191"/>
  <c r="B103" i="191"/>
  <c r="B104" i="191"/>
  <c r="B105" i="191"/>
  <c r="B106" i="191"/>
  <c r="B107" i="191"/>
  <c r="B108" i="191"/>
  <c r="B109" i="191"/>
  <c r="B110" i="191"/>
  <c r="B111" i="191"/>
  <c r="B112" i="191"/>
  <c r="B113" i="191"/>
  <c r="B114" i="191"/>
  <c r="B115" i="191"/>
  <c r="B116" i="191"/>
  <c r="B117" i="191"/>
  <c r="B118" i="191"/>
  <c r="B119" i="191"/>
  <c r="B120" i="191"/>
  <c r="B121" i="191"/>
  <c r="B122" i="191"/>
  <c r="B123" i="191"/>
  <c r="B124" i="191"/>
  <c r="B126" i="191"/>
  <c r="B12" i="191"/>
  <c r="B13" i="191"/>
  <c r="B14" i="191"/>
  <c r="B15" i="191"/>
  <c r="B16" i="191"/>
  <c r="B17" i="191"/>
  <c r="B18" i="191"/>
  <c r="B19" i="191"/>
  <c r="B20" i="191"/>
  <c r="B21" i="191"/>
  <c r="B22" i="191"/>
  <c r="B23" i="191"/>
  <c r="B24" i="191"/>
  <c r="B25" i="191"/>
  <c r="B26" i="191"/>
  <c r="B27" i="191"/>
  <c r="B28" i="191"/>
  <c r="B29" i="191"/>
  <c r="B30" i="191"/>
  <c r="B31" i="191"/>
  <c r="B32" i="191"/>
  <c r="B33" i="191"/>
  <c r="B34" i="191"/>
  <c r="B35" i="191"/>
  <c r="B36" i="191"/>
  <c r="B37" i="191"/>
  <c r="B38" i="191"/>
  <c r="B39" i="191"/>
  <c r="B41" i="191"/>
  <c r="B42" i="191"/>
  <c r="B124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82" i="52"/>
  <c r="B83" i="52"/>
  <c r="B84" i="52"/>
  <c r="B85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B103" i="52"/>
  <c r="B104" i="52"/>
  <c r="B105" i="52"/>
  <c r="B106" i="52"/>
  <c r="B107" i="52"/>
  <c r="B108" i="52"/>
  <c r="B109" i="52"/>
  <c r="B110" i="52"/>
  <c r="B111" i="52"/>
  <c r="B112" i="52"/>
  <c r="B113" i="52"/>
  <c r="B114" i="52"/>
  <c r="B115" i="52"/>
  <c r="B116" i="52"/>
  <c r="B117" i="52"/>
  <c r="B118" i="52"/>
  <c r="B119" i="52"/>
  <c r="B120" i="52"/>
  <c r="B121" i="52"/>
  <c r="B122" i="52"/>
  <c r="B123" i="52"/>
  <c r="B125" i="52"/>
  <c r="B126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1" i="52"/>
  <c r="B42" i="52"/>
  <c r="B47" i="51"/>
  <c r="B48" i="51"/>
  <c r="B49" i="51"/>
  <c r="B50" i="51"/>
  <c r="B51" i="51"/>
  <c r="B52" i="51"/>
  <c r="B53" i="51"/>
  <c r="B54" i="51"/>
  <c r="B55" i="51"/>
  <c r="B56" i="51"/>
  <c r="B57" i="51"/>
  <c r="B58" i="51"/>
  <c r="B59" i="51"/>
  <c r="B60" i="51"/>
  <c r="B61" i="51"/>
  <c r="B62" i="51"/>
  <c r="B63" i="51"/>
  <c r="B64" i="51"/>
  <c r="B65" i="51"/>
  <c r="B66" i="51"/>
  <c r="B67" i="51"/>
  <c r="B68" i="51"/>
  <c r="B69" i="51"/>
  <c r="B70" i="51"/>
  <c r="B71" i="51"/>
  <c r="B72" i="51"/>
  <c r="B73" i="51"/>
  <c r="B74" i="51"/>
  <c r="B75" i="51"/>
  <c r="B76" i="51"/>
  <c r="B77" i="51"/>
  <c r="B78" i="51"/>
  <c r="B79" i="51"/>
  <c r="B80" i="51"/>
  <c r="B81" i="51"/>
  <c r="B82" i="51"/>
  <c r="B83" i="51"/>
  <c r="B84" i="51"/>
  <c r="B85" i="51"/>
  <c r="B86" i="51"/>
  <c r="B87" i="51"/>
  <c r="B88" i="51"/>
  <c r="B89" i="51"/>
  <c r="B90" i="51"/>
  <c r="B91" i="51"/>
  <c r="B92" i="51"/>
  <c r="B93" i="51"/>
  <c r="B94" i="51"/>
  <c r="B95" i="51"/>
  <c r="B96" i="51"/>
  <c r="B98" i="51"/>
  <c r="B99" i="51"/>
  <c r="B100" i="51"/>
  <c r="B101" i="51"/>
  <c r="B102" i="51"/>
  <c r="B103" i="51"/>
  <c r="B104" i="51"/>
  <c r="B105" i="51"/>
  <c r="B106" i="51"/>
  <c r="B107" i="51"/>
  <c r="B108" i="51"/>
  <c r="B109" i="51"/>
  <c r="B110" i="51"/>
  <c r="B111" i="51"/>
  <c r="B112" i="51"/>
  <c r="B113" i="51"/>
  <c r="B114" i="51"/>
  <c r="B115" i="51"/>
  <c r="B116" i="51"/>
  <c r="B117" i="51"/>
  <c r="B118" i="51"/>
  <c r="B119" i="51"/>
  <c r="B120" i="51"/>
  <c r="B121" i="51"/>
  <c r="B122" i="51"/>
  <c r="B123" i="51"/>
  <c r="B124" i="51"/>
  <c r="B125" i="51"/>
  <c r="B126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39" i="51"/>
  <c r="B41" i="51"/>
  <c r="B42" i="51"/>
  <c r="B125" i="50"/>
  <c r="B47" i="50"/>
  <c r="B48" i="50"/>
  <c r="B49" i="50"/>
  <c r="B50" i="50"/>
  <c r="B51" i="50"/>
  <c r="B52" i="50"/>
  <c r="B53" i="50"/>
  <c r="B54" i="50"/>
  <c r="B55" i="50"/>
  <c r="B56" i="50"/>
  <c r="B57" i="50"/>
  <c r="B58" i="50"/>
  <c r="B59" i="50"/>
  <c r="B60" i="50"/>
  <c r="B61" i="50"/>
  <c r="B62" i="50"/>
  <c r="B63" i="50"/>
  <c r="B64" i="50"/>
  <c r="B65" i="50"/>
  <c r="B66" i="50"/>
  <c r="B67" i="50"/>
  <c r="B68" i="50"/>
  <c r="B69" i="50"/>
  <c r="B70" i="50"/>
  <c r="B71" i="50"/>
  <c r="B72" i="50"/>
  <c r="B73" i="50"/>
  <c r="B74" i="50"/>
  <c r="B75" i="50"/>
  <c r="B76" i="50"/>
  <c r="B77" i="50"/>
  <c r="B78" i="50"/>
  <c r="B79" i="50"/>
  <c r="B80" i="50"/>
  <c r="B81" i="50"/>
  <c r="B82" i="50"/>
  <c r="B83" i="50"/>
  <c r="B84" i="50"/>
  <c r="B85" i="50"/>
  <c r="B86" i="50"/>
  <c r="B87" i="50"/>
  <c r="B88" i="50"/>
  <c r="B89" i="50"/>
  <c r="B90" i="50"/>
  <c r="B91" i="50"/>
  <c r="B92" i="50"/>
  <c r="B93" i="50"/>
  <c r="B94" i="50"/>
  <c r="B95" i="50"/>
  <c r="B96" i="50"/>
  <c r="B97" i="50"/>
  <c r="B98" i="50"/>
  <c r="B99" i="50"/>
  <c r="B100" i="50"/>
  <c r="B101" i="50"/>
  <c r="B102" i="50"/>
  <c r="B103" i="50"/>
  <c r="B104" i="50"/>
  <c r="B105" i="50"/>
  <c r="B106" i="50"/>
  <c r="B107" i="50"/>
  <c r="B108" i="50"/>
  <c r="B109" i="50"/>
  <c r="B110" i="50"/>
  <c r="B111" i="50"/>
  <c r="B112" i="50"/>
  <c r="B113" i="50"/>
  <c r="B114" i="50"/>
  <c r="B115" i="50"/>
  <c r="B116" i="50"/>
  <c r="B117" i="50"/>
  <c r="B118" i="50"/>
  <c r="B119" i="50"/>
  <c r="B120" i="50"/>
  <c r="B121" i="50"/>
  <c r="B122" i="50"/>
  <c r="B123" i="50"/>
  <c r="B124" i="50"/>
  <c r="B126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41" i="50"/>
  <c r="B42" i="50"/>
  <c r="B125" i="141"/>
  <c r="B47" i="141"/>
  <c r="B48" i="141"/>
  <c r="B49" i="141"/>
  <c r="B50" i="141"/>
  <c r="B51" i="141"/>
  <c r="B52" i="141"/>
  <c r="B53" i="141"/>
  <c r="B54" i="141"/>
  <c r="B55" i="141"/>
  <c r="B56" i="141"/>
  <c r="B57" i="141"/>
  <c r="B58" i="141"/>
  <c r="B59" i="141"/>
  <c r="B60" i="141"/>
  <c r="B61" i="141"/>
  <c r="B62" i="141"/>
  <c r="B63" i="141"/>
  <c r="B64" i="141"/>
  <c r="B65" i="141"/>
  <c r="B66" i="141"/>
  <c r="B67" i="141"/>
  <c r="B68" i="141"/>
  <c r="B69" i="141"/>
  <c r="B70" i="141"/>
  <c r="B71" i="141"/>
  <c r="B72" i="141"/>
  <c r="B73" i="141"/>
  <c r="B74" i="141"/>
  <c r="B75" i="141"/>
  <c r="B76" i="141"/>
  <c r="B77" i="141"/>
  <c r="B78" i="141"/>
  <c r="B79" i="141"/>
  <c r="B80" i="141"/>
  <c r="B81" i="141"/>
  <c r="B82" i="141"/>
  <c r="B83" i="141"/>
  <c r="B84" i="141"/>
  <c r="B85" i="141"/>
  <c r="B86" i="141"/>
  <c r="B87" i="141"/>
  <c r="B88" i="141"/>
  <c r="B89" i="141"/>
  <c r="B90" i="141"/>
  <c r="B91" i="141"/>
  <c r="B92" i="141"/>
  <c r="B93" i="141"/>
  <c r="B94" i="141"/>
  <c r="B95" i="141"/>
  <c r="B96" i="141"/>
  <c r="B97" i="141"/>
  <c r="B98" i="141"/>
  <c r="B99" i="141"/>
  <c r="B100" i="141"/>
  <c r="B101" i="141"/>
  <c r="B102" i="141"/>
  <c r="B103" i="141"/>
  <c r="B104" i="141"/>
  <c r="B105" i="141"/>
  <c r="B106" i="141"/>
  <c r="B107" i="141"/>
  <c r="B108" i="141"/>
  <c r="B109" i="141"/>
  <c r="B110" i="141"/>
  <c r="B111" i="141"/>
  <c r="B112" i="141"/>
  <c r="B113" i="141"/>
  <c r="B114" i="141"/>
  <c r="B115" i="141"/>
  <c r="B116" i="141"/>
  <c r="B117" i="141"/>
  <c r="B118" i="141"/>
  <c r="B119" i="141"/>
  <c r="B120" i="141"/>
  <c r="B121" i="141"/>
  <c r="B122" i="141"/>
  <c r="B123" i="141"/>
  <c r="B124" i="141"/>
  <c r="B126" i="141"/>
  <c r="B12" i="141"/>
  <c r="B13" i="141"/>
  <c r="B14" i="141"/>
  <c r="B15" i="141"/>
  <c r="B16" i="141"/>
  <c r="B17" i="141"/>
  <c r="B18" i="141"/>
  <c r="B19" i="141"/>
  <c r="B20" i="141"/>
  <c r="B21" i="141"/>
  <c r="B22" i="141"/>
  <c r="B23" i="141"/>
  <c r="B24" i="141"/>
  <c r="B25" i="141"/>
  <c r="B26" i="141"/>
  <c r="B27" i="141"/>
  <c r="B28" i="141"/>
  <c r="B29" i="141"/>
  <c r="B30" i="141"/>
  <c r="B31" i="141"/>
  <c r="B32" i="141"/>
  <c r="B33" i="141"/>
  <c r="B34" i="141"/>
  <c r="B35" i="141"/>
  <c r="B36" i="141"/>
  <c r="B37" i="141"/>
  <c r="B38" i="141"/>
  <c r="B39" i="141"/>
  <c r="B41" i="141"/>
  <c r="B42" i="141"/>
  <c r="B124" i="49"/>
  <c r="B47" i="49"/>
  <c r="B48" i="49"/>
  <c r="B49" i="49"/>
  <c r="B50" i="49"/>
  <c r="B51" i="49"/>
  <c r="B52" i="49"/>
  <c r="B53" i="49"/>
  <c r="B54" i="49"/>
  <c r="B55" i="49"/>
  <c r="B56" i="49"/>
  <c r="B57" i="49"/>
  <c r="B58" i="49"/>
  <c r="B59" i="49"/>
  <c r="B60" i="49"/>
  <c r="B61" i="49"/>
  <c r="B62" i="49"/>
  <c r="B63" i="49"/>
  <c r="B64" i="49"/>
  <c r="B65" i="49"/>
  <c r="B66" i="49"/>
  <c r="B67" i="49"/>
  <c r="B68" i="49"/>
  <c r="B69" i="49"/>
  <c r="B70" i="49"/>
  <c r="B71" i="49"/>
  <c r="B72" i="49"/>
  <c r="B73" i="49"/>
  <c r="B74" i="49"/>
  <c r="B75" i="49"/>
  <c r="B76" i="49"/>
  <c r="B77" i="49"/>
  <c r="B78" i="49"/>
  <c r="B79" i="49"/>
  <c r="B80" i="49"/>
  <c r="B81" i="49"/>
  <c r="B82" i="49"/>
  <c r="B83" i="49"/>
  <c r="B84" i="49"/>
  <c r="B85" i="49"/>
  <c r="B86" i="49"/>
  <c r="B87" i="49"/>
  <c r="B88" i="49"/>
  <c r="B89" i="49"/>
  <c r="B90" i="49"/>
  <c r="B91" i="49"/>
  <c r="B92" i="49"/>
  <c r="B93" i="49"/>
  <c r="B94" i="49"/>
  <c r="B95" i="49"/>
  <c r="B96" i="49"/>
  <c r="B97" i="49"/>
  <c r="B98" i="49"/>
  <c r="B99" i="49"/>
  <c r="B100" i="49"/>
  <c r="B101" i="49"/>
  <c r="B102" i="49"/>
  <c r="B103" i="49"/>
  <c r="B104" i="49"/>
  <c r="B105" i="49"/>
  <c r="B106" i="49"/>
  <c r="B107" i="49"/>
  <c r="B108" i="49"/>
  <c r="B109" i="49"/>
  <c r="B110" i="49"/>
  <c r="B111" i="49"/>
  <c r="B112" i="49"/>
  <c r="B113" i="49"/>
  <c r="B114" i="49"/>
  <c r="B115" i="49"/>
  <c r="B116" i="49"/>
  <c r="B117" i="49"/>
  <c r="B118" i="49"/>
  <c r="B119" i="49"/>
  <c r="B120" i="49"/>
  <c r="B121" i="49"/>
  <c r="B122" i="49"/>
  <c r="B123" i="49"/>
  <c r="B125" i="49"/>
  <c r="B126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B36" i="49"/>
  <c r="B37" i="49"/>
  <c r="B38" i="49"/>
  <c r="B39" i="49"/>
  <c r="B41" i="49"/>
  <c r="B42" i="49"/>
  <c r="B124" i="48"/>
  <c r="B47" i="48"/>
  <c r="B48" i="48"/>
  <c r="B49" i="48"/>
  <c r="B50" i="48"/>
  <c r="B51" i="48"/>
  <c r="B52" i="48"/>
  <c r="B53" i="48"/>
  <c r="B54" i="48"/>
  <c r="B55" i="48"/>
  <c r="B56" i="48"/>
  <c r="B57" i="48"/>
  <c r="B58" i="48"/>
  <c r="B59" i="48"/>
  <c r="B60" i="48"/>
  <c r="B61" i="48"/>
  <c r="B62" i="48"/>
  <c r="B63" i="48"/>
  <c r="B64" i="48"/>
  <c r="B65" i="48"/>
  <c r="B66" i="48"/>
  <c r="B67" i="48"/>
  <c r="B68" i="48"/>
  <c r="B69" i="48"/>
  <c r="B70" i="48"/>
  <c r="B71" i="48"/>
  <c r="B72" i="48"/>
  <c r="B73" i="48"/>
  <c r="B74" i="48"/>
  <c r="B75" i="48"/>
  <c r="B76" i="48"/>
  <c r="B77" i="48"/>
  <c r="B78" i="48"/>
  <c r="B79" i="48"/>
  <c r="B80" i="48"/>
  <c r="B81" i="48"/>
  <c r="B82" i="48"/>
  <c r="B83" i="48"/>
  <c r="B84" i="48"/>
  <c r="B85" i="48"/>
  <c r="B86" i="48"/>
  <c r="B87" i="48"/>
  <c r="B88" i="48"/>
  <c r="B89" i="48"/>
  <c r="B90" i="48"/>
  <c r="B91" i="48"/>
  <c r="B92" i="48"/>
  <c r="B93" i="48"/>
  <c r="B94" i="48"/>
  <c r="B95" i="48"/>
  <c r="B96" i="48"/>
  <c r="B97" i="48"/>
  <c r="B98" i="48"/>
  <c r="B99" i="48"/>
  <c r="B100" i="48"/>
  <c r="B101" i="48"/>
  <c r="B102" i="48"/>
  <c r="B103" i="48"/>
  <c r="B104" i="48"/>
  <c r="B105" i="48"/>
  <c r="B106" i="48"/>
  <c r="B107" i="48"/>
  <c r="B108" i="48"/>
  <c r="B109" i="48"/>
  <c r="B110" i="48"/>
  <c r="B111" i="48"/>
  <c r="B112" i="48"/>
  <c r="B113" i="48"/>
  <c r="B114" i="48"/>
  <c r="B115" i="48"/>
  <c r="B116" i="48"/>
  <c r="B117" i="48"/>
  <c r="B118" i="48"/>
  <c r="B119" i="48"/>
  <c r="B120" i="48"/>
  <c r="B121" i="48"/>
  <c r="B122" i="48"/>
  <c r="B123" i="48"/>
  <c r="B125" i="48"/>
  <c r="B126" i="48"/>
  <c r="B12" i="48"/>
  <c r="B13" i="48"/>
  <c r="B14" i="48"/>
  <c r="B15" i="48"/>
  <c r="B16" i="48"/>
  <c r="B17" i="48"/>
  <c r="B18" i="48"/>
  <c r="B19" i="48"/>
  <c r="B20" i="48"/>
  <c r="B21" i="48"/>
  <c r="B22" i="48"/>
  <c r="B23" i="48"/>
  <c r="B24" i="48"/>
  <c r="B25" i="48"/>
  <c r="B26" i="48"/>
  <c r="B27" i="48"/>
  <c r="B28" i="48"/>
  <c r="B29" i="48"/>
  <c r="B30" i="48"/>
  <c r="B31" i="48"/>
  <c r="B32" i="48"/>
  <c r="B33" i="48"/>
  <c r="B34" i="48"/>
  <c r="B35" i="48"/>
  <c r="B36" i="48"/>
  <c r="B37" i="48"/>
  <c r="B38" i="48"/>
  <c r="B39" i="48"/>
  <c r="B41" i="48"/>
  <c r="B42" i="48"/>
  <c r="B124" i="47"/>
  <c r="B47" i="47"/>
  <c r="B48" i="47"/>
  <c r="B49" i="47"/>
  <c r="B50" i="47"/>
  <c r="B51" i="47"/>
  <c r="B52" i="47"/>
  <c r="B53" i="47"/>
  <c r="B54" i="47"/>
  <c r="B55" i="47"/>
  <c r="B56" i="47"/>
  <c r="B57" i="47"/>
  <c r="B58" i="47"/>
  <c r="B59" i="47"/>
  <c r="B60" i="47"/>
  <c r="B61" i="47"/>
  <c r="B62" i="47"/>
  <c r="B63" i="47"/>
  <c r="B64" i="47"/>
  <c r="B65" i="47"/>
  <c r="B66" i="47"/>
  <c r="B67" i="47"/>
  <c r="B68" i="47"/>
  <c r="B69" i="47"/>
  <c r="B70" i="47"/>
  <c r="B71" i="47"/>
  <c r="B72" i="47"/>
  <c r="B73" i="47"/>
  <c r="B74" i="47"/>
  <c r="B75" i="47"/>
  <c r="B76" i="47"/>
  <c r="B77" i="47"/>
  <c r="B78" i="47"/>
  <c r="B79" i="47"/>
  <c r="B80" i="47"/>
  <c r="B81" i="47"/>
  <c r="B82" i="47"/>
  <c r="B83" i="47"/>
  <c r="B84" i="47"/>
  <c r="B85" i="47"/>
  <c r="B86" i="47"/>
  <c r="B87" i="47"/>
  <c r="B88" i="47"/>
  <c r="B89" i="47"/>
  <c r="B90" i="47"/>
  <c r="B91" i="47"/>
  <c r="B92" i="47"/>
  <c r="B93" i="47"/>
  <c r="B94" i="47"/>
  <c r="B95" i="47"/>
  <c r="B96" i="47"/>
  <c r="B97" i="47"/>
  <c r="B98" i="47"/>
  <c r="B99" i="47"/>
  <c r="B100" i="47"/>
  <c r="B101" i="47"/>
  <c r="B102" i="47"/>
  <c r="B103" i="47"/>
  <c r="B104" i="47"/>
  <c r="B105" i="47"/>
  <c r="B106" i="47"/>
  <c r="B107" i="47"/>
  <c r="B108" i="47"/>
  <c r="B109" i="47"/>
  <c r="B110" i="47"/>
  <c r="B111" i="47"/>
  <c r="B112" i="47"/>
  <c r="B113" i="47"/>
  <c r="B114" i="47"/>
  <c r="B115" i="47"/>
  <c r="B116" i="47"/>
  <c r="B117" i="47"/>
  <c r="B118" i="47"/>
  <c r="B119" i="47"/>
  <c r="B120" i="47"/>
  <c r="B121" i="47"/>
  <c r="B122" i="47"/>
  <c r="B123" i="47"/>
  <c r="B125" i="47"/>
  <c r="B126" i="47"/>
  <c r="B12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B37" i="47"/>
  <c r="B38" i="47"/>
  <c r="B39" i="47"/>
  <c r="B41" i="47"/>
  <c r="B42" i="47"/>
  <c r="B125" i="46"/>
  <c r="B47" i="46"/>
  <c r="B48" i="46"/>
  <c r="B49" i="46"/>
  <c r="B50" i="46"/>
  <c r="B51" i="46"/>
  <c r="B52" i="46"/>
  <c r="B53" i="46"/>
  <c r="B54" i="46"/>
  <c r="B55" i="46"/>
  <c r="B56" i="46"/>
  <c r="B57" i="46"/>
  <c r="B58" i="46"/>
  <c r="B59" i="46"/>
  <c r="B60" i="46"/>
  <c r="B61" i="46"/>
  <c r="B62" i="46"/>
  <c r="B63" i="46"/>
  <c r="B64" i="46"/>
  <c r="B65" i="46"/>
  <c r="B66" i="46"/>
  <c r="B67" i="46"/>
  <c r="B68" i="46"/>
  <c r="B69" i="46"/>
  <c r="B70" i="46"/>
  <c r="B71" i="46"/>
  <c r="B72" i="46"/>
  <c r="B73" i="46"/>
  <c r="B74" i="46"/>
  <c r="B75" i="46"/>
  <c r="B76" i="46"/>
  <c r="B77" i="46"/>
  <c r="B78" i="46"/>
  <c r="B79" i="46"/>
  <c r="B80" i="46"/>
  <c r="B81" i="46"/>
  <c r="B82" i="46"/>
  <c r="B83" i="46"/>
  <c r="B84" i="46"/>
  <c r="B85" i="46"/>
  <c r="B86" i="46"/>
  <c r="B87" i="46"/>
  <c r="B88" i="46"/>
  <c r="B89" i="46"/>
  <c r="B90" i="46"/>
  <c r="B91" i="46"/>
  <c r="B92" i="46"/>
  <c r="B93" i="46"/>
  <c r="B94" i="46"/>
  <c r="B95" i="46"/>
  <c r="B96" i="46"/>
  <c r="B97" i="46"/>
  <c r="B98" i="46"/>
  <c r="B99" i="46"/>
  <c r="B100" i="46"/>
  <c r="B101" i="46"/>
  <c r="B102" i="46"/>
  <c r="B103" i="46"/>
  <c r="B104" i="46"/>
  <c r="B105" i="46"/>
  <c r="B106" i="46"/>
  <c r="B107" i="46"/>
  <c r="B108" i="46"/>
  <c r="B109" i="46"/>
  <c r="B110" i="46"/>
  <c r="B111" i="46"/>
  <c r="B112" i="46"/>
  <c r="B113" i="46"/>
  <c r="B114" i="46"/>
  <c r="B115" i="46"/>
  <c r="B116" i="46"/>
  <c r="B117" i="46"/>
  <c r="B118" i="46"/>
  <c r="B119" i="46"/>
  <c r="B120" i="46"/>
  <c r="B121" i="46"/>
  <c r="B122" i="46"/>
  <c r="B123" i="46"/>
  <c r="B124" i="46"/>
  <c r="B126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1" i="46"/>
  <c r="B42" i="46"/>
  <c r="B124" i="206"/>
  <c r="B47" i="206"/>
  <c r="B48" i="206"/>
  <c r="B49" i="206"/>
  <c r="B50" i="206"/>
  <c r="B51" i="206"/>
  <c r="B52" i="206"/>
  <c r="B53" i="206"/>
  <c r="B54" i="206"/>
  <c r="B55" i="206"/>
  <c r="B56" i="206"/>
  <c r="B57" i="206"/>
  <c r="B58" i="206"/>
  <c r="B59" i="206"/>
  <c r="B60" i="206"/>
  <c r="B61" i="206"/>
  <c r="B62" i="206"/>
  <c r="B63" i="206"/>
  <c r="B64" i="206"/>
  <c r="B65" i="206"/>
  <c r="B66" i="206"/>
  <c r="B67" i="206"/>
  <c r="B68" i="206"/>
  <c r="B69" i="206"/>
  <c r="B70" i="206"/>
  <c r="B71" i="206"/>
  <c r="B72" i="206"/>
  <c r="B73" i="206"/>
  <c r="B74" i="206"/>
  <c r="B75" i="206"/>
  <c r="B76" i="206"/>
  <c r="B77" i="206"/>
  <c r="B78" i="206"/>
  <c r="B79" i="206"/>
  <c r="B80" i="206"/>
  <c r="B81" i="206"/>
  <c r="B82" i="206"/>
  <c r="B83" i="206"/>
  <c r="B84" i="206"/>
  <c r="B85" i="206"/>
  <c r="B86" i="206"/>
  <c r="B87" i="206"/>
  <c r="B88" i="206"/>
  <c r="B89" i="206"/>
  <c r="B90" i="206"/>
  <c r="B91" i="206"/>
  <c r="B92" i="206"/>
  <c r="B93" i="206"/>
  <c r="B94" i="206"/>
  <c r="B95" i="206"/>
  <c r="B96" i="206"/>
  <c r="B97" i="206"/>
  <c r="B98" i="206"/>
  <c r="B99" i="206"/>
  <c r="B100" i="206"/>
  <c r="B101" i="206"/>
  <c r="B102" i="206"/>
  <c r="B103" i="206"/>
  <c r="B104" i="206"/>
  <c r="B105" i="206"/>
  <c r="B106" i="206"/>
  <c r="B107" i="206"/>
  <c r="B108" i="206"/>
  <c r="B109" i="206"/>
  <c r="B110" i="206"/>
  <c r="B111" i="206"/>
  <c r="B112" i="206"/>
  <c r="B113" i="206"/>
  <c r="B114" i="206"/>
  <c r="B115" i="206"/>
  <c r="B116" i="206"/>
  <c r="B117" i="206"/>
  <c r="B118" i="206"/>
  <c r="B119" i="206"/>
  <c r="B120" i="206"/>
  <c r="B121" i="206"/>
  <c r="B122" i="206"/>
  <c r="B123" i="206"/>
  <c r="B125" i="206"/>
  <c r="B126" i="206"/>
  <c r="B12" i="206"/>
  <c r="B13" i="206"/>
  <c r="B14" i="206"/>
  <c r="B15" i="206"/>
  <c r="B16" i="206"/>
  <c r="B17" i="206"/>
  <c r="B18" i="206"/>
  <c r="B19" i="206"/>
  <c r="B20" i="206"/>
  <c r="B21" i="206"/>
  <c r="B22" i="206"/>
  <c r="B23" i="206"/>
  <c r="B24" i="206"/>
  <c r="B25" i="206"/>
  <c r="B26" i="206"/>
  <c r="B27" i="206"/>
  <c r="B28" i="206"/>
  <c r="B29" i="206"/>
  <c r="B30" i="206"/>
  <c r="B31" i="206"/>
  <c r="B32" i="206"/>
  <c r="B33" i="206"/>
  <c r="B34" i="206"/>
  <c r="B35" i="206"/>
  <c r="B36" i="206"/>
  <c r="B37" i="206"/>
  <c r="B38" i="206"/>
  <c r="B39" i="206"/>
  <c r="B41" i="206"/>
  <c r="B42" i="206"/>
  <c r="B47" i="43"/>
  <c r="B48" i="43"/>
  <c r="B49" i="43"/>
  <c r="B50" i="43"/>
  <c r="B51" i="43"/>
  <c r="B52" i="43"/>
  <c r="B53" i="43"/>
  <c r="B54" i="43"/>
  <c r="B55" i="43"/>
  <c r="B56" i="43"/>
  <c r="B57" i="43"/>
  <c r="B58" i="43"/>
  <c r="B59" i="43"/>
  <c r="B61" i="43"/>
  <c r="B62" i="43"/>
  <c r="B63" i="43"/>
  <c r="B64" i="43"/>
  <c r="B65" i="43"/>
  <c r="B66" i="43"/>
  <c r="B67" i="43"/>
  <c r="B68" i="43"/>
  <c r="B69" i="43"/>
  <c r="B70" i="43"/>
  <c r="B71" i="43"/>
  <c r="B72" i="43"/>
  <c r="B73" i="43"/>
  <c r="B74" i="43"/>
  <c r="B75" i="43"/>
  <c r="B76" i="43"/>
  <c r="B77" i="43"/>
  <c r="B78" i="43"/>
  <c r="B79" i="43"/>
  <c r="B80" i="43"/>
  <c r="B81" i="43"/>
  <c r="B82" i="43"/>
  <c r="B83" i="43"/>
  <c r="B84" i="43"/>
  <c r="B85" i="43"/>
  <c r="B86" i="43"/>
  <c r="B87" i="43"/>
  <c r="B88" i="43"/>
  <c r="B89" i="43"/>
  <c r="B90" i="43"/>
  <c r="B91" i="43"/>
  <c r="B92" i="43"/>
  <c r="B93" i="43"/>
  <c r="B94" i="43"/>
  <c r="B95" i="43"/>
  <c r="B96" i="43"/>
  <c r="B97" i="43"/>
  <c r="B98" i="43"/>
  <c r="B99" i="43"/>
  <c r="B100" i="43"/>
  <c r="B101" i="43"/>
  <c r="B102" i="43"/>
  <c r="B103" i="43"/>
  <c r="B104" i="43"/>
  <c r="B105" i="43"/>
  <c r="B106" i="43"/>
  <c r="B107" i="43"/>
  <c r="B108" i="43"/>
  <c r="B109" i="43"/>
  <c r="B110" i="43"/>
  <c r="B111" i="43"/>
  <c r="B112" i="43"/>
  <c r="B113" i="43"/>
  <c r="B114" i="43"/>
  <c r="B115" i="43"/>
  <c r="B116" i="43"/>
  <c r="B117" i="43"/>
  <c r="B118" i="43"/>
  <c r="B119" i="43"/>
  <c r="B120" i="43"/>
  <c r="B121" i="43"/>
  <c r="B122" i="43"/>
  <c r="B123" i="43"/>
  <c r="B124" i="43"/>
  <c r="B126" i="43"/>
  <c r="B125" i="42"/>
  <c r="B47" i="42"/>
  <c r="B48" i="42"/>
  <c r="B49" i="42"/>
  <c r="B50" i="42"/>
  <c r="B51" i="42"/>
  <c r="B52" i="42"/>
  <c r="B53" i="42"/>
  <c r="B54" i="42"/>
  <c r="B55" i="42"/>
  <c r="B56" i="42"/>
  <c r="B57" i="42"/>
  <c r="B58" i="42"/>
  <c r="B59" i="42"/>
  <c r="B60" i="42"/>
  <c r="B61" i="42"/>
  <c r="B62" i="42"/>
  <c r="B63" i="42"/>
  <c r="B64" i="42"/>
  <c r="B65" i="42"/>
  <c r="B66" i="42"/>
  <c r="B67" i="42"/>
  <c r="B68" i="42"/>
  <c r="B69" i="42"/>
  <c r="B70" i="42"/>
  <c r="B71" i="42"/>
  <c r="B72" i="42"/>
  <c r="B73" i="42"/>
  <c r="B74" i="42"/>
  <c r="B75" i="42"/>
  <c r="B76" i="42"/>
  <c r="B77" i="42"/>
  <c r="B78" i="42"/>
  <c r="B79" i="42"/>
  <c r="B80" i="42"/>
  <c r="B81" i="42"/>
  <c r="B82" i="42"/>
  <c r="B83" i="42"/>
  <c r="B84" i="42"/>
  <c r="B85" i="42"/>
  <c r="B86" i="42"/>
  <c r="B87" i="42"/>
  <c r="B88" i="42"/>
  <c r="B89" i="42"/>
  <c r="B90" i="42"/>
  <c r="B91" i="42"/>
  <c r="B92" i="42"/>
  <c r="B93" i="42"/>
  <c r="B94" i="42"/>
  <c r="B95" i="42"/>
  <c r="B96" i="42"/>
  <c r="B97" i="42"/>
  <c r="B98" i="42"/>
  <c r="B99" i="42"/>
  <c r="B100" i="42"/>
  <c r="B101" i="42"/>
  <c r="B102" i="42"/>
  <c r="B103" i="42"/>
  <c r="B104" i="42"/>
  <c r="B105" i="42"/>
  <c r="B106" i="42"/>
  <c r="B107" i="42"/>
  <c r="B108" i="42"/>
  <c r="B109" i="42"/>
  <c r="B110" i="42"/>
  <c r="B111" i="42"/>
  <c r="B112" i="42"/>
  <c r="B113" i="42"/>
  <c r="B114" i="42"/>
  <c r="B115" i="42"/>
  <c r="B116" i="42"/>
  <c r="B117" i="42"/>
  <c r="B118" i="42"/>
  <c r="B119" i="42"/>
  <c r="B120" i="42"/>
  <c r="B121" i="42"/>
  <c r="B122" i="42"/>
  <c r="B123" i="42"/>
  <c r="B124" i="42"/>
  <c r="B126" i="42"/>
  <c r="B12" i="42"/>
  <c r="B13" i="42"/>
  <c r="B14" i="42"/>
  <c r="B15" i="42"/>
  <c r="B16" i="42"/>
  <c r="B17" i="42"/>
  <c r="B18" i="42"/>
  <c r="B19" i="42"/>
  <c r="B20" i="42"/>
  <c r="B21" i="42"/>
  <c r="B22" i="42"/>
  <c r="B23" i="42"/>
  <c r="B24" i="42"/>
  <c r="B25" i="42"/>
  <c r="B26" i="42"/>
  <c r="B27" i="42"/>
  <c r="B28" i="42"/>
  <c r="B29" i="42"/>
  <c r="B30" i="42"/>
  <c r="B31" i="42"/>
  <c r="B32" i="42"/>
  <c r="B33" i="42"/>
  <c r="B34" i="42"/>
  <c r="B35" i="42"/>
  <c r="B36" i="42"/>
  <c r="B37" i="42"/>
  <c r="B38" i="42"/>
  <c r="B39" i="42"/>
  <c r="B41" i="42"/>
  <c r="B42" i="42"/>
  <c r="B125" i="41"/>
  <c r="B47" i="41"/>
  <c r="B48" i="41"/>
  <c r="B49" i="41"/>
  <c r="B50" i="41"/>
  <c r="B51" i="41"/>
  <c r="B52" i="41"/>
  <c r="B53" i="41"/>
  <c r="B54" i="41"/>
  <c r="B55" i="41"/>
  <c r="B56" i="41"/>
  <c r="B57" i="41"/>
  <c r="B58" i="41"/>
  <c r="B59" i="41"/>
  <c r="B60" i="41"/>
  <c r="B61" i="41"/>
  <c r="B62" i="41"/>
  <c r="B63" i="41"/>
  <c r="B64" i="41"/>
  <c r="B65" i="41"/>
  <c r="B66" i="41"/>
  <c r="B67" i="41"/>
  <c r="B68" i="41"/>
  <c r="B69" i="41"/>
  <c r="B70" i="41"/>
  <c r="B71" i="41"/>
  <c r="B72" i="41"/>
  <c r="B73" i="41"/>
  <c r="B74" i="41"/>
  <c r="B75" i="41"/>
  <c r="B76" i="41"/>
  <c r="B77" i="41"/>
  <c r="B78" i="41"/>
  <c r="B79" i="41"/>
  <c r="B80" i="41"/>
  <c r="B81" i="41"/>
  <c r="B82" i="41"/>
  <c r="B83" i="41"/>
  <c r="B84" i="41"/>
  <c r="B85" i="41"/>
  <c r="B86" i="41"/>
  <c r="B87" i="41"/>
  <c r="B88" i="41"/>
  <c r="B89" i="41"/>
  <c r="B90" i="41"/>
  <c r="B91" i="41"/>
  <c r="B92" i="41"/>
  <c r="B93" i="41"/>
  <c r="B94" i="41"/>
  <c r="B95" i="41"/>
  <c r="B96" i="41"/>
  <c r="B97" i="41"/>
  <c r="B98" i="41"/>
  <c r="B99" i="41"/>
  <c r="B100" i="41"/>
  <c r="B101" i="41"/>
  <c r="B102" i="41"/>
  <c r="B103" i="41"/>
  <c r="B104" i="41"/>
  <c r="B105" i="41"/>
  <c r="B106" i="41"/>
  <c r="B107" i="41"/>
  <c r="B108" i="41"/>
  <c r="B109" i="41"/>
  <c r="B110" i="41"/>
  <c r="B111" i="41"/>
  <c r="B112" i="41"/>
  <c r="B113" i="41"/>
  <c r="B114" i="41"/>
  <c r="B115" i="41"/>
  <c r="B116" i="41"/>
  <c r="B117" i="41"/>
  <c r="B118" i="41"/>
  <c r="B119" i="41"/>
  <c r="B120" i="41"/>
  <c r="B121" i="41"/>
  <c r="B122" i="41"/>
  <c r="B123" i="41"/>
  <c r="B124" i="41"/>
  <c r="B126" i="41"/>
  <c r="B12" i="41"/>
  <c r="B13" i="41"/>
  <c r="B14" i="41"/>
  <c r="B15" i="41"/>
  <c r="B16" i="41"/>
  <c r="B17" i="41"/>
  <c r="B18" i="41"/>
  <c r="B19" i="41"/>
  <c r="B20" i="41"/>
  <c r="B21" i="41"/>
  <c r="B22" i="41"/>
  <c r="B23" i="41"/>
  <c r="B24" i="41"/>
  <c r="B25" i="41"/>
  <c r="B26" i="41"/>
  <c r="B27" i="41"/>
  <c r="B28" i="41"/>
  <c r="B29" i="41"/>
  <c r="B30" i="41"/>
  <c r="B31" i="41"/>
  <c r="B32" i="41"/>
  <c r="B33" i="41"/>
  <c r="B34" i="41"/>
  <c r="B35" i="41"/>
  <c r="B36" i="41"/>
  <c r="B37" i="41"/>
  <c r="B38" i="41"/>
  <c r="B39" i="41"/>
  <c r="B41" i="41"/>
  <c r="B42" i="41"/>
  <c r="B124" i="139"/>
  <c r="B12" i="139"/>
  <c r="B13" i="139"/>
  <c r="B14" i="139"/>
  <c r="B15" i="139"/>
  <c r="B16" i="139"/>
  <c r="B17" i="139"/>
  <c r="B18" i="139"/>
  <c r="B19" i="139"/>
  <c r="B20" i="139"/>
  <c r="B21" i="139"/>
  <c r="B22" i="139"/>
  <c r="B23" i="139"/>
  <c r="B24" i="139"/>
  <c r="B25" i="139"/>
  <c r="B26" i="139"/>
  <c r="B27" i="139"/>
  <c r="B28" i="139"/>
  <c r="B29" i="139"/>
  <c r="B30" i="139"/>
  <c r="B31" i="139"/>
  <c r="B32" i="139"/>
  <c r="B33" i="139"/>
  <c r="B34" i="139"/>
  <c r="B35" i="139"/>
  <c r="B36" i="139"/>
  <c r="B37" i="139"/>
  <c r="B38" i="139"/>
  <c r="B39" i="139"/>
  <c r="B41" i="139"/>
  <c r="B42" i="139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1" i="31"/>
  <c r="B42" i="31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1" i="28"/>
  <c r="B42" i="28"/>
  <c r="B125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1" i="27"/>
  <c r="B42" i="27"/>
  <c r="B125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1" i="26"/>
  <c r="B42" i="26"/>
  <c r="B125" i="217"/>
  <c r="B12" i="217"/>
  <c r="B13" i="217"/>
  <c r="B14" i="217"/>
  <c r="B15" i="217"/>
  <c r="B16" i="217"/>
  <c r="B17" i="217"/>
  <c r="B18" i="217"/>
  <c r="B19" i="217"/>
  <c r="B20" i="217"/>
  <c r="B21" i="217"/>
  <c r="B22" i="217"/>
  <c r="B23" i="217"/>
  <c r="B24" i="217"/>
  <c r="B25" i="217"/>
  <c r="B26" i="217"/>
  <c r="B27" i="217"/>
  <c r="B28" i="217"/>
  <c r="B29" i="217"/>
  <c r="B30" i="217"/>
  <c r="B31" i="217"/>
  <c r="B32" i="217"/>
  <c r="B33" i="217"/>
  <c r="B34" i="217"/>
  <c r="B35" i="217"/>
  <c r="B36" i="217"/>
  <c r="B37" i="217"/>
  <c r="B38" i="217"/>
  <c r="B39" i="217"/>
  <c r="B41" i="217"/>
  <c r="B42" i="217"/>
  <c r="B126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1" i="22"/>
  <c r="B42" i="22"/>
  <c r="B11" i="22"/>
  <c r="H43" i="15"/>
  <c r="F43" i="15"/>
  <c r="B113" i="15"/>
  <c r="B114" i="15"/>
  <c r="B115" i="15"/>
  <c r="B116" i="15"/>
  <c r="B117" i="15"/>
  <c r="B118" i="15"/>
  <c r="B119" i="15"/>
  <c r="B120" i="15"/>
  <c r="B121" i="15"/>
  <c r="B122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1" i="15"/>
  <c r="B42" i="15"/>
  <c r="U127" i="15"/>
  <c r="V127" i="15"/>
  <c r="W127" i="15"/>
  <c r="U43" i="15"/>
  <c r="V43" i="15"/>
  <c r="W43" i="15"/>
  <c r="P127" i="15"/>
  <c r="P43" i="15"/>
  <c r="Q127" i="15"/>
  <c r="Q43" i="15"/>
  <c r="R127" i="15"/>
  <c r="R43" i="15"/>
  <c r="L127" i="15"/>
  <c r="L43" i="15"/>
  <c r="M127" i="15"/>
  <c r="M43" i="15"/>
  <c r="K127" i="15"/>
  <c r="K43" i="15"/>
  <c r="G127" i="15"/>
  <c r="G128" i="15" s="1"/>
  <c r="H127" i="15"/>
  <c r="F127" i="15"/>
  <c r="B47" i="139"/>
  <c r="B48" i="139"/>
  <c r="B49" i="139"/>
  <c r="B50" i="139"/>
  <c r="B51" i="139"/>
  <c r="B52" i="139"/>
  <c r="B53" i="139"/>
  <c r="B54" i="139"/>
  <c r="B55" i="139"/>
  <c r="B56" i="139"/>
  <c r="B57" i="139"/>
  <c r="B58" i="139"/>
  <c r="B59" i="139"/>
  <c r="B60" i="139"/>
  <c r="B61" i="139"/>
  <c r="B62" i="139"/>
  <c r="B63" i="139"/>
  <c r="B64" i="139"/>
  <c r="B65" i="139"/>
  <c r="B66" i="139"/>
  <c r="B67" i="139"/>
  <c r="B68" i="139"/>
  <c r="B69" i="139"/>
  <c r="B70" i="139"/>
  <c r="B71" i="139"/>
  <c r="B72" i="139"/>
  <c r="B73" i="139"/>
  <c r="B74" i="139"/>
  <c r="B75" i="139"/>
  <c r="B76" i="139"/>
  <c r="B77" i="139"/>
  <c r="B78" i="139"/>
  <c r="B79" i="139"/>
  <c r="B80" i="139"/>
  <c r="B81" i="139"/>
  <c r="B82" i="139"/>
  <c r="B83" i="139"/>
  <c r="B84" i="139"/>
  <c r="B85" i="139"/>
  <c r="B86" i="139"/>
  <c r="B87" i="139"/>
  <c r="B88" i="139"/>
  <c r="B89" i="139"/>
  <c r="B90" i="139"/>
  <c r="B91" i="139"/>
  <c r="B92" i="139"/>
  <c r="B93" i="139"/>
  <c r="B94" i="139"/>
  <c r="B95" i="139"/>
  <c r="B96" i="139"/>
  <c r="B97" i="139"/>
  <c r="B98" i="139"/>
  <c r="B99" i="139"/>
  <c r="B100" i="139"/>
  <c r="B101" i="139"/>
  <c r="B102" i="139"/>
  <c r="B103" i="139"/>
  <c r="B104" i="139"/>
  <c r="B105" i="139"/>
  <c r="B106" i="139"/>
  <c r="B107" i="139"/>
  <c r="B108" i="139"/>
  <c r="B109" i="139"/>
  <c r="B110" i="139"/>
  <c r="B111" i="139"/>
  <c r="B112" i="139"/>
  <c r="B113" i="139"/>
  <c r="B114" i="139"/>
  <c r="B115" i="139"/>
  <c r="B116" i="139"/>
  <c r="B117" i="139"/>
  <c r="B118" i="139"/>
  <c r="B119" i="139"/>
  <c r="B120" i="139"/>
  <c r="B121" i="139"/>
  <c r="B122" i="139"/>
  <c r="B123" i="139"/>
  <c r="B125" i="139"/>
  <c r="B126" i="139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47" i="27"/>
  <c r="B48" i="27"/>
  <c r="B49" i="27"/>
  <c r="B50" i="27"/>
  <c r="B51" i="27"/>
  <c r="B52" i="27"/>
  <c r="B53" i="27"/>
  <c r="B54" i="27"/>
  <c r="B55" i="27"/>
  <c r="B56" i="27"/>
  <c r="B57" i="27"/>
  <c r="B58" i="27"/>
  <c r="B59" i="27"/>
  <c r="B60" i="27"/>
  <c r="B61" i="27"/>
  <c r="B62" i="27"/>
  <c r="B63" i="27"/>
  <c r="B64" i="27"/>
  <c r="B65" i="27"/>
  <c r="B66" i="27"/>
  <c r="B67" i="27"/>
  <c r="B68" i="27"/>
  <c r="B69" i="27"/>
  <c r="B70" i="27"/>
  <c r="B71" i="27"/>
  <c r="B72" i="27"/>
  <c r="B73" i="27"/>
  <c r="B74" i="27"/>
  <c r="B75" i="27"/>
  <c r="B76" i="27"/>
  <c r="B77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96" i="27"/>
  <c r="B97" i="27"/>
  <c r="B98" i="27"/>
  <c r="B99" i="27"/>
  <c r="B100" i="27"/>
  <c r="B101" i="27"/>
  <c r="B102" i="27"/>
  <c r="B103" i="27"/>
  <c r="B104" i="27"/>
  <c r="B105" i="27"/>
  <c r="B106" i="27"/>
  <c r="B107" i="27"/>
  <c r="B108" i="27"/>
  <c r="B109" i="27"/>
  <c r="B110" i="27"/>
  <c r="B111" i="27"/>
  <c r="B112" i="27"/>
  <c r="B113" i="27"/>
  <c r="B114" i="27"/>
  <c r="B115" i="27"/>
  <c r="B116" i="27"/>
  <c r="B117" i="27"/>
  <c r="B118" i="27"/>
  <c r="B119" i="27"/>
  <c r="B120" i="27"/>
  <c r="B121" i="27"/>
  <c r="B122" i="27"/>
  <c r="B123" i="27"/>
  <c r="B124" i="27"/>
  <c r="B126" i="27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B75" i="26"/>
  <c r="B76" i="26"/>
  <c r="B77" i="26"/>
  <c r="B78" i="26"/>
  <c r="B79" i="26"/>
  <c r="B80" i="26"/>
  <c r="B81" i="26"/>
  <c r="B82" i="26"/>
  <c r="B83" i="26"/>
  <c r="B84" i="26"/>
  <c r="B85" i="26"/>
  <c r="B86" i="26"/>
  <c r="B87" i="26"/>
  <c r="B88" i="26"/>
  <c r="B89" i="26"/>
  <c r="B90" i="26"/>
  <c r="B91" i="26"/>
  <c r="B92" i="26"/>
  <c r="B93" i="26"/>
  <c r="B94" i="26"/>
  <c r="B95" i="26"/>
  <c r="B96" i="26"/>
  <c r="B97" i="26"/>
  <c r="B98" i="26"/>
  <c r="B99" i="26"/>
  <c r="B100" i="26"/>
  <c r="B101" i="26"/>
  <c r="B102" i="26"/>
  <c r="B103" i="26"/>
  <c r="B104" i="26"/>
  <c r="B105" i="26"/>
  <c r="B106" i="26"/>
  <c r="B107" i="26"/>
  <c r="B108" i="26"/>
  <c r="B109" i="26"/>
  <c r="B110" i="26"/>
  <c r="B111" i="26"/>
  <c r="B112" i="26"/>
  <c r="B113" i="26"/>
  <c r="B114" i="26"/>
  <c r="B115" i="26"/>
  <c r="B116" i="26"/>
  <c r="B117" i="26"/>
  <c r="B118" i="26"/>
  <c r="B119" i="26"/>
  <c r="B120" i="26"/>
  <c r="B121" i="26"/>
  <c r="B122" i="26"/>
  <c r="B123" i="26"/>
  <c r="B124" i="26"/>
  <c r="B126" i="26"/>
  <c r="B47" i="217"/>
  <c r="B48" i="217"/>
  <c r="B49" i="217"/>
  <c r="B50" i="217"/>
  <c r="B51" i="217"/>
  <c r="B52" i="217"/>
  <c r="B53" i="217"/>
  <c r="B54" i="217"/>
  <c r="B55" i="217"/>
  <c r="B56" i="217"/>
  <c r="B57" i="217"/>
  <c r="B58" i="217"/>
  <c r="B59" i="217"/>
  <c r="B60" i="217"/>
  <c r="B61" i="217"/>
  <c r="B62" i="217"/>
  <c r="B63" i="217"/>
  <c r="B64" i="217"/>
  <c r="B65" i="217"/>
  <c r="B66" i="217"/>
  <c r="B67" i="217"/>
  <c r="B68" i="217"/>
  <c r="B69" i="217"/>
  <c r="B70" i="217"/>
  <c r="B71" i="217"/>
  <c r="B72" i="217"/>
  <c r="B73" i="217"/>
  <c r="B74" i="217"/>
  <c r="B75" i="217"/>
  <c r="B76" i="217"/>
  <c r="B77" i="217"/>
  <c r="B78" i="217"/>
  <c r="B79" i="217"/>
  <c r="B80" i="217"/>
  <c r="B81" i="217"/>
  <c r="B82" i="217"/>
  <c r="B83" i="217"/>
  <c r="B84" i="217"/>
  <c r="B85" i="217"/>
  <c r="B86" i="217"/>
  <c r="B87" i="217"/>
  <c r="B88" i="217"/>
  <c r="B89" i="217"/>
  <c r="B90" i="217"/>
  <c r="B91" i="217"/>
  <c r="B92" i="217"/>
  <c r="B93" i="217"/>
  <c r="B94" i="217"/>
  <c r="B95" i="217"/>
  <c r="B96" i="217"/>
  <c r="B97" i="217"/>
  <c r="B98" i="217"/>
  <c r="B99" i="217"/>
  <c r="B100" i="217"/>
  <c r="B101" i="217"/>
  <c r="B102" i="217"/>
  <c r="B103" i="217"/>
  <c r="B104" i="217"/>
  <c r="B105" i="217"/>
  <c r="B106" i="217"/>
  <c r="B107" i="217"/>
  <c r="B108" i="217"/>
  <c r="B109" i="217"/>
  <c r="B110" i="217"/>
  <c r="B111" i="217"/>
  <c r="B112" i="217"/>
  <c r="B113" i="217"/>
  <c r="B114" i="217"/>
  <c r="B115" i="217"/>
  <c r="B116" i="217"/>
  <c r="B117" i="217"/>
  <c r="B118" i="217"/>
  <c r="B119" i="217"/>
  <c r="B120" i="217"/>
  <c r="B121" i="217"/>
  <c r="B122" i="217"/>
  <c r="B123" i="217"/>
  <c r="B124" i="217"/>
  <c r="B126" i="217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109" i="15"/>
  <c r="B110" i="15"/>
  <c r="B111" i="15"/>
  <c r="B112" i="15"/>
  <c r="B123" i="15"/>
  <c r="B124" i="15"/>
  <c r="B125" i="15"/>
  <c r="B126" i="15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B104" i="21"/>
  <c r="B105" i="21"/>
  <c r="B106" i="21"/>
  <c r="B107" i="21"/>
  <c r="B108" i="21"/>
  <c r="B109" i="21"/>
  <c r="B110" i="21"/>
  <c r="B111" i="21"/>
  <c r="B112" i="21"/>
  <c r="B113" i="21"/>
  <c r="B114" i="21"/>
  <c r="B115" i="21"/>
  <c r="B116" i="21"/>
  <c r="B117" i="21"/>
  <c r="B118" i="21"/>
  <c r="B119" i="21"/>
  <c r="B120" i="21"/>
  <c r="B121" i="21"/>
  <c r="B122" i="21"/>
  <c r="B123" i="21"/>
  <c r="B124" i="21"/>
  <c r="V127" i="11"/>
  <c r="V127" i="12"/>
  <c r="W127" i="11"/>
  <c r="W127" i="12"/>
  <c r="W43" i="12"/>
  <c r="U127" i="11"/>
  <c r="U127" i="12"/>
  <c r="Q127" i="11"/>
  <c r="Q127" i="12"/>
  <c r="R127" i="11"/>
  <c r="R127" i="12"/>
  <c r="P127" i="11"/>
  <c r="P127" i="12"/>
  <c r="L127" i="11"/>
  <c r="L127" i="12"/>
  <c r="M127" i="11"/>
  <c r="M127" i="12"/>
  <c r="K127" i="11"/>
  <c r="K127" i="12"/>
  <c r="G127" i="11"/>
  <c r="G127" i="12"/>
  <c r="G43" i="12"/>
  <c r="H127" i="11"/>
  <c r="H127" i="12"/>
  <c r="F127" i="11"/>
  <c r="F127" i="12"/>
  <c r="I108" i="9"/>
  <c r="I64" i="9"/>
  <c r="I65" i="9"/>
  <c r="I66" i="9"/>
  <c r="I67" i="9"/>
  <c r="I68" i="9"/>
  <c r="I69" i="9"/>
  <c r="X62" i="9"/>
  <c r="X63" i="9"/>
  <c r="X64" i="9"/>
  <c r="X65" i="9"/>
  <c r="X66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X84" i="9"/>
  <c r="X85" i="9"/>
  <c r="X86" i="9"/>
  <c r="X87" i="9"/>
  <c r="X88" i="9"/>
  <c r="X89" i="9"/>
  <c r="X90" i="9"/>
  <c r="X91" i="9"/>
  <c r="X92" i="9"/>
  <c r="X93" i="9"/>
  <c r="X94" i="9"/>
  <c r="X95" i="9"/>
  <c r="X96" i="9"/>
  <c r="X97" i="9"/>
  <c r="X98" i="9"/>
  <c r="X99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I70" i="9"/>
  <c r="I71" i="9"/>
  <c r="I72" i="9"/>
  <c r="I73" i="9"/>
  <c r="I74" i="9"/>
  <c r="I75" i="9"/>
  <c r="I76" i="9"/>
  <c r="I77" i="9"/>
  <c r="I78" i="9"/>
  <c r="I79" i="9"/>
  <c r="I80" i="9"/>
  <c r="Z80" i="9" s="1"/>
  <c r="I81" i="9"/>
  <c r="I82" i="9"/>
  <c r="I83" i="9"/>
  <c r="I84" i="9"/>
  <c r="I85" i="9"/>
  <c r="I86" i="9"/>
  <c r="Z86" i="9" s="1"/>
  <c r="I87" i="9"/>
  <c r="I88" i="9"/>
  <c r="Z88" i="9" s="1"/>
  <c r="I89" i="9"/>
  <c r="I90" i="9"/>
  <c r="I91" i="9"/>
  <c r="I92" i="9"/>
  <c r="I93" i="9"/>
  <c r="I94" i="9"/>
  <c r="I95" i="9"/>
  <c r="I96" i="9"/>
  <c r="X49" i="9"/>
  <c r="X50" i="9"/>
  <c r="X51" i="9"/>
  <c r="S49" i="9"/>
  <c r="S50" i="9"/>
  <c r="S51" i="9"/>
  <c r="N49" i="9"/>
  <c r="N50" i="9"/>
  <c r="I49" i="9"/>
  <c r="I50" i="9"/>
  <c r="I45" i="186"/>
  <c r="N45" i="186"/>
  <c r="S45" i="186"/>
  <c r="X11" i="222"/>
  <c r="S11" i="222"/>
  <c r="N11" i="222"/>
  <c r="I11" i="222"/>
  <c r="X12" i="222"/>
  <c r="S12" i="222"/>
  <c r="Z12" i="222" s="1"/>
  <c r="N12" i="222"/>
  <c r="I12" i="222"/>
  <c r="X13" i="222"/>
  <c r="S13" i="222"/>
  <c r="N13" i="222"/>
  <c r="I13" i="222"/>
  <c r="X14" i="222"/>
  <c r="Z14" i="222" s="1"/>
  <c r="S14" i="222"/>
  <c r="N14" i="222"/>
  <c r="I14" i="222"/>
  <c r="X15" i="222"/>
  <c r="S15" i="222"/>
  <c r="N15" i="222"/>
  <c r="I15" i="222"/>
  <c r="X16" i="222"/>
  <c r="S16" i="222"/>
  <c r="N16" i="222"/>
  <c r="I16" i="222"/>
  <c r="X17" i="222"/>
  <c r="S17" i="222"/>
  <c r="N17" i="222"/>
  <c r="I17" i="222"/>
  <c r="X18" i="222"/>
  <c r="Z18" i="222" s="1"/>
  <c r="S18" i="222"/>
  <c r="N18" i="222"/>
  <c r="I18" i="222"/>
  <c r="X19" i="222"/>
  <c r="S19" i="222"/>
  <c r="Z19" i="222" s="1"/>
  <c r="N19" i="222"/>
  <c r="I19" i="222"/>
  <c r="X20" i="222"/>
  <c r="S20" i="222"/>
  <c r="N20" i="222"/>
  <c r="I20" i="222"/>
  <c r="X21" i="222"/>
  <c r="S21" i="222"/>
  <c r="N21" i="222"/>
  <c r="I21" i="222"/>
  <c r="X22" i="222"/>
  <c r="S22" i="222"/>
  <c r="N22" i="222"/>
  <c r="I22" i="222"/>
  <c r="X23" i="222"/>
  <c r="Z23" i="222" s="1"/>
  <c r="S23" i="222"/>
  <c r="N23" i="222"/>
  <c r="I23" i="222"/>
  <c r="X24" i="222"/>
  <c r="S24" i="222"/>
  <c r="N24" i="222"/>
  <c r="I24" i="222"/>
  <c r="X25" i="222"/>
  <c r="S25" i="222"/>
  <c r="N25" i="222"/>
  <c r="I25" i="222"/>
  <c r="X26" i="222"/>
  <c r="S26" i="222"/>
  <c r="N26" i="222"/>
  <c r="I26" i="222"/>
  <c r="X27" i="222"/>
  <c r="Z27" i="222" s="1"/>
  <c r="S27" i="222"/>
  <c r="N27" i="222"/>
  <c r="I27" i="222"/>
  <c r="X28" i="222"/>
  <c r="S28" i="222"/>
  <c r="N28" i="222"/>
  <c r="I28" i="222"/>
  <c r="X29" i="222"/>
  <c r="S29" i="222"/>
  <c r="N29" i="222"/>
  <c r="I29" i="222"/>
  <c r="X30" i="222"/>
  <c r="S30" i="222"/>
  <c r="N30" i="222"/>
  <c r="I30" i="222"/>
  <c r="X31" i="222"/>
  <c r="S31" i="222"/>
  <c r="Z31" i="222" s="1"/>
  <c r="N31" i="222"/>
  <c r="I31" i="222"/>
  <c r="X32" i="222"/>
  <c r="S32" i="222"/>
  <c r="N32" i="222"/>
  <c r="I32" i="222"/>
  <c r="X33" i="222"/>
  <c r="Z33" i="222" s="1"/>
  <c r="S33" i="222"/>
  <c r="N33" i="222"/>
  <c r="I33" i="222"/>
  <c r="X34" i="222"/>
  <c r="S34" i="222"/>
  <c r="N34" i="222"/>
  <c r="I34" i="222"/>
  <c r="X35" i="222"/>
  <c r="Z35" i="222" s="1"/>
  <c r="S35" i="222"/>
  <c r="N35" i="222"/>
  <c r="I35" i="222"/>
  <c r="X36" i="222"/>
  <c r="S36" i="222"/>
  <c r="N36" i="222"/>
  <c r="I36" i="222"/>
  <c r="X37" i="222"/>
  <c r="S37" i="222"/>
  <c r="N37" i="222"/>
  <c r="I37" i="222"/>
  <c r="X38" i="222"/>
  <c r="S38" i="222"/>
  <c r="N38" i="222"/>
  <c r="I38" i="222"/>
  <c r="X39" i="222"/>
  <c r="Z39" i="222" s="1"/>
  <c r="S39" i="222"/>
  <c r="N39" i="222"/>
  <c r="I39" i="222"/>
  <c r="X40" i="222"/>
  <c r="S40" i="222"/>
  <c r="N40" i="222"/>
  <c r="I40" i="222"/>
  <c r="X41" i="222"/>
  <c r="Z41" i="222" s="1"/>
  <c r="S41" i="222"/>
  <c r="N41" i="222"/>
  <c r="I41" i="222"/>
  <c r="X42" i="222"/>
  <c r="S42" i="222"/>
  <c r="N42" i="222"/>
  <c r="I42" i="222"/>
  <c r="X46" i="222"/>
  <c r="S46" i="222"/>
  <c r="N46" i="222"/>
  <c r="I46" i="222"/>
  <c r="X47" i="222"/>
  <c r="S47" i="222"/>
  <c r="N47" i="222"/>
  <c r="I47" i="222"/>
  <c r="X48" i="222"/>
  <c r="S48" i="222"/>
  <c r="N48" i="222"/>
  <c r="I48" i="222"/>
  <c r="X49" i="222"/>
  <c r="S49" i="222"/>
  <c r="N49" i="222"/>
  <c r="I49" i="222"/>
  <c r="X50" i="222"/>
  <c r="S50" i="222"/>
  <c r="N50" i="222"/>
  <c r="I50" i="222"/>
  <c r="X51" i="222"/>
  <c r="S51" i="222"/>
  <c r="N51" i="222"/>
  <c r="I51" i="222"/>
  <c r="X52" i="222"/>
  <c r="S52" i="222"/>
  <c r="N52" i="222"/>
  <c r="I52" i="222"/>
  <c r="X53" i="222"/>
  <c r="S53" i="222"/>
  <c r="N53" i="222"/>
  <c r="I53" i="222"/>
  <c r="X54" i="222"/>
  <c r="S54" i="222"/>
  <c r="N54" i="222"/>
  <c r="I54" i="222"/>
  <c r="X55" i="222"/>
  <c r="S55" i="222"/>
  <c r="N55" i="222"/>
  <c r="I55" i="222"/>
  <c r="X56" i="222"/>
  <c r="S56" i="222"/>
  <c r="N56" i="222"/>
  <c r="I56" i="222"/>
  <c r="X57" i="222"/>
  <c r="S57" i="222"/>
  <c r="N57" i="222"/>
  <c r="I57" i="222"/>
  <c r="X58" i="222"/>
  <c r="S58" i="222"/>
  <c r="N58" i="222"/>
  <c r="I58" i="222"/>
  <c r="X59" i="222"/>
  <c r="S59" i="222"/>
  <c r="N59" i="222"/>
  <c r="I59" i="222"/>
  <c r="X60" i="222"/>
  <c r="S60" i="222"/>
  <c r="N60" i="222"/>
  <c r="I60" i="222"/>
  <c r="X61" i="222"/>
  <c r="S61" i="222"/>
  <c r="N61" i="222"/>
  <c r="I61" i="222"/>
  <c r="X62" i="222"/>
  <c r="S62" i="222"/>
  <c r="N62" i="222"/>
  <c r="I62" i="222"/>
  <c r="X63" i="222"/>
  <c r="S63" i="222"/>
  <c r="N63" i="222"/>
  <c r="I63" i="222"/>
  <c r="X64" i="222"/>
  <c r="S64" i="222"/>
  <c r="N64" i="222"/>
  <c r="I64" i="222"/>
  <c r="X65" i="222"/>
  <c r="S65" i="222"/>
  <c r="N65" i="222"/>
  <c r="I65" i="222"/>
  <c r="X66" i="222"/>
  <c r="S66" i="222"/>
  <c r="N66" i="222"/>
  <c r="I66" i="222"/>
  <c r="X67" i="222"/>
  <c r="S67" i="222"/>
  <c r="N67" i="222"/>
  <c r="I67" i="222"/>
  <c r="X68" i="222"/>
  <c r="S68" i="222"/>
  <c r="N68" i="222"/>
  <c r="I68" i="222"/>
  <c r="X69" i="222"/>
  <c r="S69" i="222"/>
  <c r="N69" i="222"/>
  <c r="I69" i="222"/>
  <c r="X70" i="222"/>
  <c r="S70" i="222"/>
  <c r="N70" i="222"/>
  <c r="I70" i="222"/>
  <c r="X71" i="222"/>
  <c r="S71" i="222"/>
  <c r="N71" i="222"/>
  <c r="I71" i="222"/>
  <c r="X72" i="222"/>
  <c r="S72" i="222"/>
  <c r="N72" i="222"/>
  <c r="I72" i="222"/>
  <c r="X73" i="222"/>
  <c r="S73" i="222"/>
  <c r="N73" i="222"/>
  <c r="I73" i="222"/>
  <c r="X74" i="222"/>
  <c r="S74" i="222"/>
  <c r="N74" i="222"/>
  <c r="I74" i="222"/>
  <c r="X75" i="222"/>
  <c r="S75" i="222"/>
  <c r="N75" i="222"/>
  <c r="I75" i="222"/>
  <c r="X76" i="222"/>
  <c r="S76" i="222"/>
  <c r="N76" i="222"/>
  <c r="I76" i="222"/>
  <c r="X77" i="222"/>
  <c r="S77" i="222"/>
  <c r="N77" i="222"/>
  <c r="I77" i="222"/>
  <c r="X78" i="222"/>
  <c r="S78" i="222"/>
  <c r="N78" i="222"/>
  <c r="I78" i="222"/>
  <c r="X79" i="222"/>
  <c r="S79" i="222"/>
  <c r="N79" i="222"/>
  <c r="I79" i="222"/>
  <c r="X80" i="222"/>
  <c r="S80" i="222"/>
  <c r="N80" i="222"/>
  <c r="I80" i="222"/>
  <c r="X81" i="222"/>
  <c r="S81" i="222"/>
  <c r="N81" i="222"/>
  <c r="I81" i="222"/>
  <c r="X82" i="222"/>
  <c r="S82" i="222"/>
  <c r="N82" i="222"/>
  <c r="I82" i="222"/>
  <c r="X83" i="222"/>
  <c r="S83" i="222"/>
  <c r="N83" i="222"/>
  <c r="I83" i="222"/>
  <c r="X84" i="222"/>
  <c r="S84" i="222"/>
  <c r="N84" i="222"/>
  <c r="I84" i="222"/>
  <c r="X85" i="222"/>
  <c r="S85" i="222"/>
  <c r="N85" i="222"/>
  <c r="I85" i="222"/>
  <c r="X86" i="222"/>
  <c r="S86" i="222"/>
  <c r="N86" i="222"/>
  <c r="I86" i="222"/>
  <c r="X87" i="222"/>
  <c r="S87" i="222"/>
  <c r="N87" i="222"/>
  <c r="I87" i="222"/>
  <c r="X88" i="222"/>
  <c r="Z88" i="222" s="1"/>
  <c r="S88" i="222"/>
  <c r="N88" i="222"/>
  <c r="I88" i="222"/>
  <c r="X89" i="222"/>
  <c r="S89" i="222"/>
  <c r="N89" i="222"/>
  <c r="I89" i="222"/>
  <c r="X90" i="222"/>
  <c r="S90" i="222"/>
  <c r="N90" i="222"/>
  <c r="I90" i="222"/>
  <c r="X91" i="222"/>
  <c r="S91" i="222"/>
  <c r="N91" i="222"/>
  <c r="I91" i="222"/>
  <c r="X92" i="222"/>
  <c r="S92" i="222"/>
  <c r="N92" i="222"/>
  <c r="I92" i="222"/>
  <c r="X93" i="222"/>
  <c r="S93" i="222"/>
  <c r="N93" i="222"/>
  <c r="I93" i="222"/>
  <c r="X94" i="222"/>
  <c r="S94" i="222"/>
  <c r="N94" i="222"/>
  <c r="Z94" i="222" s="1"/>
  <c r="I94" i="222"/>
  <c r="X95" i="222"/>
  <c r="Z95" i="222" s="1"/>
  <c r="S95" i="222"/>
  <c r="N95" i="222"/>
  <c r="I95" i="222"/>
  <c r="X96" i="222"/>
  <c r="S96" i="222"/>
  <c r="N96" i="222"/>
  <c r="I96" i="222"/>
  <c r="X97" i="222"/>
  <c r="Z97" i="222" s="1"/>
  <c r="S97" i="222"/>
  <c r="N97" i="222"/>
  <c r="I97" i="222"/>
  <c r="X98" i="222"/>
  <c r="S98" i="222"/>
  <c r="N98" i="222"/>
  <c r="I98" i="222"/>
  <c r="X99" i="222"/>
  <c r="Z99" i="222" s="1"/>
  <c r="S99" i="222"/>
  <c r="N99" i="222"/>
  <c r="I99" i="222"/>
  <c r="X100" i="222"/>
  <c r="Z100" i="222" s="1"/>
  <c r="S100" i="222"/>
  <c r="N100" i="222"/>
  <c r="I100" i="222"/>
  <c r="X101" i="222"/>
  <c r="Z101" i="222" s="1"/>
  <c r="S101" i="222"/>
  <c r="N101" i="222"/>
  <c r="I101" i="222"/>
  <c r="X102" i="222"/>
  <c r="Z102" i="222" s="1"/>
  <c r="S102" i="222"/>
  <c r="N102" i="222"/>
  <c r="I102" i="222"/>
  <c r="X103" i="222"/>
  <c r="S103" i="222"/>
  <c r="N103" i="222"/>
  <c r="I103" i="222"/>
  <c r="X104" i="222"/>
  <c r="Z104" i="222" s="1"/>
  <c r="S104" i="222"/>
  <c r="N104" i="222"/>
  <c r="I104" i="222"/>
  <c r="X105" i="222"/>
  <c r="Z105" i="222" s="1"/>
  <c r="S105" i="222"/>
  <c r="N105" i="222"/>
  <c r="I105" i="222"/>
  <c r="X106" i="222"/>
  <c r="S106" i="222"/>
  <c r="N106" i="222"/>
  <c r="I106" i="222"/>
  <c r="X107" i="222"/>
  <c r="Z107" i="222" s="1"/>
  <c r="S107" i="222"/>
  <c r="N107" i="222"/>
  <c r="I107" i="222"/>
  <c r="X108" i="222"/>
  <c r="Z108" i="222" s="1"/>
  <c r="S108" i="222"/>
  <c r="N108" i="222"/>
  <c r="I108" i="222"/>
  <c r="X109" i="222"/>
  <c r="S109" i="222"/>
  <c r="N109" i="222"/>
  <c r="I109" i="222"/>
  <c r="X110" i="222"/>
  <c r="S110" i="222"/>
  <c r="N110" i="222"/>
  <c r="I110" i="222"/>
  <c r="X111" i="222"/>
  <c r="S111" i="222"/>
  <c r="N111" i="222"/>
  <c r="I111" i="222"/>
  <c r="X112" i="222"/>
  <c r="S112" i="222"/>
  <c r="N112" i="222"/>
  <c r="I112" i="222"/>
  <c r="X113" i="222"/>
  <c r="Z113" i="222" s="1"/>
  <c r="S113" i="222"/>
  <c r="N113" i="222"/>
  <c r="I113" i="222"/>
  <c r="X114" i="222"/>
  <c r="Z114" i="222" s="1"/>
  <c r="S114" i="222"/>
  <c r="N114" i="222"/>
  <c r="I114" i="222"/>
  <c r="X115" i="222"/>
  <c r="S115" i="222"/>
  <c r="N115" i="222"/>
  <c r="I115" i="222"/>
  <c r="X116" i="222"/>
  <c r="S116" i="222"/>
  <c r="Z116" i="222" s="1"/>
  <c r="N116" i="222"/>
  <c r="I116" i="222"/>
  <c r="X117" i="222"/>
  <c r="Z117" i="222" s="1"/>
  <c r="S117" i="222"/>
  <c r="N117" i="222"/>
  <c r="I117" i="222"/>
  <c r="X118" i="222"/>
  <c r="Z118" i="222" s="1"/>
  <c r="S118" i="222"/>
  <c r="N118" i="222"/>
  <c r="I118" i="222"/>
  <c r="X119" i="222"/>
  <c r="S119" i="222"/>
  <c r="N119" i="222"/>
  <c r="I119" i="222"/>
  <c r="X120" i="222"/>
  <c r="S120" i="222"/>
  <c r="N120" i="222"/>
  <c r="I120" i="222"/>
  <c r="X121" i="222"/>
  <c r="S121" i="222"/>
  <c r="N121" i="222"/>
  <c r="I121" i="222"/>
  <c r="X122" i="222"/>
  <c r="S122" i="222"/>
  <c r="N122" i="222"/>
  <c r="I122" i="222"/>
  <c r="X123" i="222"/>
  <c r="S123" i="222"/>
  <c r="N123" i="222"/>
  <c r="I123" i="222"/>
  <c r="X124" i="222"/>
  <c r="S124" i="222"/>
  <c r="N124" i="222"/>
  <c r="I124" i="222"/>
  <c r="X126" i="222"/>
  <c r="S126" i="222"/>
  <c r="N126" i="222"/>
  <c r="I126" i="222"/>
  <c r="X43" i="222"/>
  <c r="W43" i="222"/>
  <c r="W127" i="222"/>
  <c r="V43" i="222"/>
  <c r="V127" i="222"/>
  <c r="U43" i="222"/>
  <c r="U127" i="222"/>
  <c r="S43" i="222"/>
  <c r="R43" i="222"/>
  <c r="R127" i="222"/>
  <c r="Q43" i="222"/>
  <c r="Q127" i="222"/>
  <c r="P43" i="222"/>
  <c r="P127" i="222"/>
  <c r="N43" i="222"/>
  <c r="M43" i="222"/>
  <c r="M127" i="222"/>
  <c r="L43" i="222"/>
  <c r="L127" i="222"/>
  <c r="K43" i="222"/>
  <c r="K127" i="222"/>
  <c r="H43" i="222"/>
  <c r="H127" i="222"/>
  <c r="G43" i="222"/>
  <c r="G127" i="222"/>
  <c r="F43" i="222"/>
  <c r="F127" i="222"/>
  <c r="B46" i="222"/>
  <c r="X30" i="45"/>
  <c r="S30" i="45"/>
  <c r="N30" i="45"/>
  <c r="X32" i="45"/>
  <c r="S32" i="45"/>
  <c r="N32" i="45"/>
  <c r="X43" i="217"/>
  <c r="W43" i="217"/>
  <c r="W127" i="217"/>
  <c r="W128" i="217" s="1"/>
  <c r="V43" i="217"/>
  <c r="V127" i="217"/>
  <c r="V128" i="217" s="1"/>
  <c r="U43" i="217"/>
  <c r="U127" i="217"/>
  <c r="U128" i="217" s="1"/>
  <c r="S43" i="217"/>
  <c r="R43" i="217"/>
  <c r="R127" i="217"/>
  <c r="R128" i="217" s="1"/>
  <c r="Q43" i="217"/>
  <c r="Q127" i="217"/>
  <c r="P43" i="217"/>
  <c r="P127" i="217"/>
  <c r="N43" i="217"/>
  <c r="M43" i="217"/>
  <c r="M127" i="217"/>
  <c r="L43" i="217"/>
  <c r="L127" i="217"/>
  <c r="K43" i="217"/>
  <c r="K127" i="217"/>
  <c r="I43" i="217"/>
  <c r="H43" i="217"/>
  <c r="H127" i="217"/>
  <c r="H128" i="217" s="1"/>
  <c r="G43" i="217"/>
  <c r="G127" i="217"/>
  <c r="G128" i="217" s="1"/>
  <c r="F43" i="217"/>
  <c r="F127" i="217"/>
  <c r="B46" i="217"/>
  <c r="B11" i="217"/>
  <c r="X33" i="154"/>
  <c r="S33" i="154"/>
  <c r="N33" i="154"/>
  <c r="I33" i="154"/>
  <c r="X32" i="154"/>
  <c r="S32" i="154"/>
  <c r="N32" i="154"/>
  <c r="I32" i="154"/>
  <c r="I31" i="154"/>
  <c r="Z31" i="154" s="1"/>
  <c r="I30" i="154"/>
  <c r="Z30" i="154"/>
  <c r="I29" i="154"/>
  <c r="Z29" i="154" s="1"/>
  <c r="X28" i="154"/>
  <c r="S28" i="154"/>
  <c r="N28" i="154"/>
  <c r="I28" i="154"/>
  <c r="X27" i="154"/>
  <c r="S27" i="154"/>
  <c r="N27" i="154"/>
  <c r="I27" i="154"/>
  <c r="X26" i="154"/>
  <c r="S26" i="154"/>
  <c r="N26" i="154"/>
  <c r="I26" i="154"/>
  <c r="X25" i="154"/>
  <c r="S25" i="154"/>
  <c r="N25" i="154"/>
  <c r="I25" i="154"/>
  <c r="X11" i="73"/>
  <c r="S11" i="73"/>
  <c r="N11" i="73"/>
  <c r="I11" i="73"/>
  <c r="X12" i="73"/>
  <c r="S12" i="73"/>
  <c r="N12" i="73"/>
  <c r="I12" i="73"/>
  <c r="X13" i="73"/>
  <c r="S13" i="73"/>
  <c r="N13" i="73"/>
  <c r="I13" i="73"/>
  <c r="X14" i="73"/>
  <c r="S14" i="73"/>
  <c r="N14" i="73"/>
  <c r="I14" i="73"/>
  <c r="X15" i="73"/>
  <c r="S15" i="73"/>
  <c r="N15" i="73"/>
  <c r="I15" i="73"/>
  <c r="X16" i="73"/>
  <c r="S16" i="73"/>
  <c r="N16" i="73"/>
  <c r="I16" i="73"/>
  <c r="X17" i="73"/>
  <c r="S17" i="73"/>
  <c r="N17" i="73"/>
  <c r="I17" i="73"/>
  <c r="X18" i="73"/>
  <c r="S18" i="73"/>
  <c r="N18" i="73"/>
  <c r="I18" i="73"/>
  <c r="X19" i="73"/>
  <c r="S19" i="73"/>
  <c r="N19" i="73"/>
  <c r="I19" i="73"/>
  <c r="Z19" i="73" s="1"/>
  <c r="X20" i="73"/>
  <c r="S20" i="73"/>
  <c r="N20" i="73"/>
  <c r="I20" i="73"/>
  <c r="X21" i="73"/>
  <c r="S21" i="73"/>
  <c r="N21" i="73"/>
  <c r="I21" i="73"/>
  <c r="X22" i="73"/>
  <c r="S22" i="73"/>
  <c r="N22" i="73"/>
  <c r="I22" i="73"/>
  <c r="X23" i="73"/>
  <c r="S23" i="73"/>
  <c r="N23" i="73"/>
  <c r="I23" i="73"/>
  <c r="X24" i="73"/>
  <c r="Z24" i="73" s="1"/>
  <c r="X25" i="73"/>
  <c r="S25" i="73"/>
  <c r="N25" i="73"/>
  <c r="I25" i="73"/>
  <c r="X26" i="73"/>
  <c r="S26" i="73"/>
  <c r="N26" i="73"/>
  <c r="I26" i="73"/>
  <c r="X27" i="73"/>
  <c r="S27" i="73"/>
  <c r="N27" i="73"/>
  <c r="I27" i="73"/>
  <c r="X28" i="73"/>
  <c r="S28" i="73"/>
  <c r="N28" i="73"/>
  <c r="I28" i="73"/>
  <c r="X29" i="73"/>
  <c r="S29" i="73"/>
  <c r="N29" i="73"/>
  <c r="I29" i="73"/>
  <c r="X30" i="73"/>
  <c r="S30" i="73"/>
  <c r="N30" i="73"/>
  <c r="I30" i="73"/>
  <c r="X31" i="73"/>
  <c r="S31" i="73"/>
  <c r="N31" i="73"/>
  <c r="I31" i="73"/>
  <c r="X32" i="73"/>
  <c r="S32" i="73"/>
  <c r="N32" i="73"/>
  <c r="Z32" i="73" s="1"/>
  <c r="I32" i="73"/>
  <c r="X33" i="73"/>
  <c r="S33" i="73"/>
  <c r="Z33" i="73" s="1"/>
  <c r="N33" i="73"/>
  <c r="I33" i="73"/>
  <c r="X34" i="73"/>
  <c r="S34" i="73"/>
  <c r="N34" i="73"/>
  <c r="I34" i="73"/>
  <c r="X35" i="73"/>
  <c r="S35" i="73"/>
  <c r="N35" i="73"/>
  <c r="I35" i="73"/>
  <c r="X36" i="73"/>
  <c r="S36" i="73"/>
  <c r="N36" i="73"/>
  <c r="I36" i="73"/>
  <c r="X37" i="73"/>
  <c r="S37" i="73"/>
  <c r="N37" i="73"/>
  <c r="I37" i="73"/>
  <c r="X38" i="73"/>
  <c r="S38" i="73"/>
  <c r="N38" i="73"/>
  <c r="I38" i="73"/>
  <c r="Z38" i="73"/>
  <c r="X39" i="73"/>
  <c r="Z39" i="73" s="1"/>
  <c r="S39" i="73"/>
  <c r="N39" i="73"/>
  <c r="I39" i="73"/>
  <c r="X40" i="73"/>
  <c r="S40" i="73"/>
  <c r="N40" i="73"/>
  <c r="I40" i="73"/>
  <c r="X41" i="73"/>
  <c r="S41" i="73"/>
  <c r="N41" i="73"/>
  <c r="I41" i="73"/>
  <c r="X42" i="73"/>
  <c r="S42" i="73"/>
  <c r="N42" i="73"/>
  <c r="I42" i="73"/>
  <c r="S45" i="97"/>
  <c r="X45" i="97"/>
  <c r="Z45" i="97" s="1"/>
  <c r="S46" i="97"/>
  <c r="X46" i="97"/>
  <c r="Z46" i="97" s="1"/>
  <c r="N46" i="97"/>
  <c r="I46" i="97"/>
  <c r="U43" i="97"/>
  <c r="V43" i="97"/>
  <c r="W43" i="97"/>
  <c r="S95" i="97"/>
  <c r="S94" i="97"/>
  <c r="S93" i="97"/>
  <c r="S92" i="97"/>
  <c r="S91" i="97"/>
  <c r="S90" i="97"/>
  <c r="S89" i="97"/>
  <c r="S88" i="97"/>
  <c r="S87" i="97"/>
  <c r="S86" i="97"/>
  <c r="S85" i="97"/>
  <c r="S84" i="97"/>
  <c r="S83" i="97"/>
  <c r="S82" i="97"/>
  <c r="S81" i="97"/>
  <c r="S80" i="97"/>
  <c r="S79" i="97"/>
  <c r="S78" i="97"/>
  <c r="S77" i="97"/>
  <c r="S76" i="97"/>
  <c r="S75" i="97"/>
  <c r="S74" i="97"/>
  <c r="S73" i="97"/>
  <c r="S72" i="97"/>
  <c r="S70" i="97"/>
  <c r="S69" i="97"/>
  <c r="S68" i="97"/>
  <c r="S67" i="97"/>
  <c r="S66" i="97"/>
  <c r="S65" i="97"/>
  <c r="S64" i="97"/>
  <c r="S63" i="97"/>
  <c r="S62" i="97"/>
  <c r="S61" i="97"/>
  <c r="S60" i="97"/>
  <c r="S59" i="97"/>
  <c r="S58" i="97"/>
  <c r="S57" i="97"/>
  <c r="S56" i="97"/>
  <c r="S55" i="97"/>
  <c r="S54" i="97"/>
  <c r="S53" i="97"/>
  <c r="X11" i="97"/>
  <c r="X33" i="106"/>
  <c r="Z33" i="106" s="1"/>
  <c r="S33" i="106"/>
  <c r="N33" i="106"/>
  <c r="I33" i="106"/>
  <c r="X32" i="106"/>
  <c r="S32" i="106"/>
  <c r="N32" i="106"/>
  <c r="I32" i="106"/>
  <c r="X31" i="106"/>
  <c r="Z31" i="106" s="1"/>
  <c r="S31" i="106"/>
  <c r="N31" i="106"/>
  <c r="I31" i="106"/>
  <c r="X30" i="106"/>
  <c r="S30" i="106"/>
  <c r="N30" i="106"/>
  <c r="I30" i="106"/>
  <c r="L133" i="105"/>
  <c r="L135" i="105" s="1"/>
  <c r="X43" i="208"/>
  <c r="X127" i="208"/>
  <c r="W43" i="208"/>
  <c r="W127" i="208"/>
  <c r="V43" i="208"/>
  <c r="V127" i="208"/>
  <c r="U43" i="208"/>
  <c r="U127" i="208"/>
  <c r="S43" i="208"/>
  <c r="S127" i="208"/>
  <c r="R43" i="208"/>
  <c r="R127" i="208"/>
  <c r="Q43" i="208"/>
  <c r="Q127" i="208"/>
  <c r="P43" i="208"/>
  <c r="P127" i="208"/>
  <c r="N43" i="208"/>
  <c r="N127" i="208"/>
  <c r="M43" i="208"/>
  <c r="M127" i="208"/>
  <c r="L43" i="208"/>
  <c r="L127" i="208"/>
  <c r="K43" i="208"/>
  <c r="K127" i="208"/>
  <c r="I43" i="208"/>
  <c r="I127" i="208"/>
  <c r="H43" i="208"/>
  <c r="H127" i="208"/>
  <c r="G43" i="208"/>
  <c r="G127" i="208"/>
  <c r="F43" i="208"/>
  <c r="F127" i="208"/>
  <c r="B46" i="208"/>
  <c r="B11" i="208"/>
  <c r="X43" i="206"/>
  <c r="W43" i="206"/>
  <c r="W127" i="206"/>
  <c r="V43" i="206"/>
  <c r="V127" i="206"/>
  <c r="U43" i="206"/>
  <c r="U127" i="206"/>
  <c r="S43" i="206"/>
  <c r="S127" i="206"/>
  <c r="R43" i="206"/>
  <c r="R127" i="206"/>
  <c r="Q43" i="206"/>
  <c r="Q127" i="206"/>
  <c r="P43" i="206"/>
  <c r="P127" i="206"/>
  <c r="N43" i="206"/>
  <c r="N127" i="206"/>
  <c r="M43" i="206"/>
  <c r="M127" i="206"/>
  <c r="L43" i="206"/>
  <c r="L127" i="206"/>
  <c r="K43" i="206"/>
  <c r="K127" i="206"/>
  <c r="H43" i="206"/>
  <c r="H127" i="206"/>
  <c r="G43" i="206"/>
  <c r="G127" i="206"/>
  <c r="F43" i="206"/>
  <c r="F127" i="206"/>
  <c r="B46" i="206"/>
  <c r="B11" i="206"/>
  <c r="X43" i="205"/>
  <c r="W43" i="205"/>
  <c r="W127" i="205"/>
  <c r="V43" i="205"/>
  <c r="V127" i="205"/>
  <c r="U43" i="205"/>
  <c r="U127" i="205"/>
  <c r="S43" i="205"/>
  <c r="S127" i="205"/>
  <c r="R43" i="205"/>
  <c r="R127" i="205"/>
  <c r="Q43" i="205"/>
  <c r="Q127" i="205"/>
  <c r="P43" i="205"/>
  <c r="P127" i="205"/>
  <c r="N43" i="205"/>
  <c r="M43" i="205"/>
  <c r="M127" i="205"/>
  <c r="L43" i="205"/>
  <c r="L127" i="205"/>
  <c r="K43" i="205"/>
  <c r="K127" i="205"/>
  <c r="I43" i="205"/>
  <c r="H43" i="205"/>
  <c r="H127" i="205"/>
  <c r="G43" i="205"/>
  <c r="G127" i="205"/>
  <c r="F43" i="205"/>
  <c r="F127" i="205"/>
  <c r="B46" i="205"/>
  <c r="B11" i="205"/>
  <c r="H130" i="93"/>
  <c r="K130" i="93" s="1"/>
  <c r="M130" i="93" s="1"/>
  <c r="M133" i="93" s="1"/>
  <c r="B11" i="90"/>
  <c r="X60" i="86"/>
  <c r="X59" i="86"/>
  <c r="S59" i="86"/>
  <c r="N59" i="86"/>
  <c r="I59" i="86"/>
  <c r="X11" i="204"/>
  <c r="S11" i="204"/>
  <c r="Z11" i="204" s="1"/>
  <c r="N11" i="204"/>
  <c r="I11" i="204"/>
  <c r="X12" i="204"/>
  <c r="S12" i="204"/>
  <c r="N12" i="204"/>
  <c r="I12" i="204"/>
  <c r="Z12" i="204"/>
  <c r="X13" i="204"/>
  <c r="S13" i="204"/>
  <c r="N13" i="204"/>
  <c r="I13" i="204"/>
  <c r="X14" i="204"/>
  <c r="Z14" i="204" s="1"/>
  <c r="S14" i="204"/>
  <c r="N14" i="204"/>
  <c r="I14" i="204"/>
  <c r="X15" i="204"/>
  <c r="S15" i="204"/>
  <c r="N15" i="204"/>
  <c r="I15" i="204"/>
  <c r="X16" i="204"/>
  <c r="Z16" i="204" s="1"/>
  <c r="S16" i="204"/>
  <c r="N16" i="204"/>
  <c r="I16" i="204"/>
  <c r="X17" i="204"/>
  <c r="S17" i="204"/>
  <c r="N17" i="204"/>
  <c r="I17" i="204"/>
  <c r="X18" i="204"/>
  <c r="S18" i="204"/>
  <c r="N18" i="204"/>
  <c r="I18" i="204"/>
  <c r="X19" i="204"/>
  <c r="S19" i="204"/>
  <c r="N19" i="204"/>
  <c r="I19" i="204"/>
  <c r="X20" i="204"/>
  <c r="S20" i="204"/>
  <c r="N20" i="204"/>
  <c r="I20" i="204"/>
  <c r="X21" i="204"/>
  <c r="Z21" i="204" s="1"/>
  <c r="S21" i="204"/>
  <c r="N21" i="204"/>
  <c r="I21" i="204"/>
  <c r="X22" i="204"/>
  <c r="S22" i="204"/>
  <c r="N22" i="204"/>
  <c r="Z22" i="204" s="1"/>
  <c r="I22" i="204"/>
  <c r="X23" i="204"/>
  <c r="Z23" i="204" s="1"/>
  <c r="S23" i="204"/>
  <c r="N23" i="204"/>
  <c r="I23" i="204"/>
  <c r="X24" i="204"/>
  <c r="S24" i="204"/>
  <c r="N24" i="204"/>
  <c r="I24" i="204"/>
  <c r="X25" i="204"/>
  <c r="S25" i="204"/>
  <c r="N25" i="204"/>
  <c r="I25" i="204"/>
  <c r="X26" i="204"/>
  <c r="S26" i="204"/>
  <c r="N26" i="204"/>
  <c r="I26" i="204"/>
  <c r="X27" i="204"/>
  <c r="S27" i="204"/>
  <c r="N27" i="204"/>
  <c r="I27" i="204"/>
  <c r="X28" i="204"/>
  <c r="S28" i="204"/>
  <c r="N28" i="204"/>
  <c r="I28" i="204"/>
  <c r="X29" i="204"/>
  <c r="Z29" i="204" s="1"/>
  <c r="S29" i="204"/>
  <c r="N29" i="204"/>
  <c r="I29" i="204"/>
  <c r="X30" i="204"/>
  <c r="S30" i="204"/>
  <c r="N30" i="204"/>
  <c r="I30" i="204"/>
  <c r="X31" i="204"/>
  <c r="Z31" i="204" s="1"/>
  <c r="S31" i="204"/>
  <c r="N31" i="204"/>
  <c r="I31" i="204"/>
  <c r="X32" i="204"/>
  <c r="S32" i="204"/>
  <c r="Z32" i="204" s="1"/>
  <c r="N32" i="204"/>
  <c r="I32" i="204"/>
  <c r="X33" i="204"/>
  <c r="Z33" i="204" s="1"/>
  <c r="S33" i="204"/>
  <c r="N33" i="204"/>
  <c r="I33" i="204"/>
  <c r="X34" i="204"/>
  <c r="S34" i="204"/>
  <c r="N34" i="204"/>
  <c r="I34" i="204"/>
  <c r="X35" i="204"/>
  <c r="Z35" i="204" s="1"/>
  <c r="S35" i="204"/>
  <c r="N35" i="204"/>
  <c r="I35" i="204"/>
  <c r="X36" i="204"/>
  <c r="S36" i="204"/>
  <c r="N36" i="204"/>
  <c r="I36" i="204"/>
  <c r="X37" i="204"/>
  <c r="Z37" i="204" s="1"/>
  <c r="S37" i="204"/>
  <c r="N37" i="204"/>
  <c r="I37" i="204"/>
  <c r="X38" i="204"/>
  <c r="S38" i="204"/>
  <c r="N38" i="204"/>
  <c r="I38" i="204"/>
  <c r="X39" i="204"/>
  <c r="Z39" i="204" s="1"/>
  <c r="S39" i="204"/>
  <c r="N39" i="204"/>
  <c r="I39" i="204"/>
  <c r="X40" i="204"/>
  <c r="S40" i="204"/>
  <c r="N40" i="204"/>
  <c r="I40" i="204"/>
  <c r="X41" i="204"/>
  <c r="Z41" i="204" s="1"/>
  <c r="S41" i="204"/>
  <c r="N41" i="204"/>
  <c r="I41" i="204"/>
  <c r="X42" i="204"/>
  <c r="S42" i="204"/>
  <c r="Z42" i="204" s="1"/>
  <c r="N42" i="204"/>
  <c r="I42" i="204"/>
  <c r="X46" i="204"/>
  <c r="S46" i="204"/>
  <c r="N46" i="204"/>
  <c r="I46" i="204"/>
  <c r="X47" i="204"/>
  <c r="S47" i="204"/>
  <c r="N47" i="204"/>
  <c r="I47" i="204"/>
  <c r="X48" i="204"/>
  <c r="Z48" i="204" s="1"/>
  <c r="S48" i="204"/>
  <c r="N48" i="204"/>
  <c r="I48" i="204"/>
  <c r="X49" i="204"/>
  <c r="S49" i="204"/>
  <c r="N49" i="204"/>
  <c r="I49" i="204"/>
  <c r="X50" i="204"/>
  <c r="S50" i="204"/>
  <c r="N50" i="204"/>
  <c r="I50" i="204"/>
  <c r="X51" i="204"/>
  <c r="S51" i="204"/>
  <c r="N51" i="204"/>
  <c r="I51" i="204"/>
  <c r="X52" i="204"/>
  <c r="Z52" i="204" s="1"/>
  <c r="S52" i="204"/>
  <c r="N52" i="204"/>
  <c r="I52" i="204"/>
  <c r="X53" i="204"/>
  <c r="S53" i="204"/>
  <c r="N53" i="204"/>
  <c r="I53" i="204"/>
  <c r="X54" i="204"/>
  <c r="Z54" i="204" s="1"/>
  <c r="S54" i="204"/>
  <c r="N54" i="204"/>
  <c r="I54" i="204"/>
  <c r="X55" i="204"/>
  <c r="S55" i="204"/>
  <c r="N55" i="204"/>
  <c r="I55" i="204"/>
  <c r="X56" i="204"/>
  <c r="Z56" i="204" s="1"/>
  <c r="S56" i="204"/>
  <c r="N56" i="204"/>
  <c r="I56" i="204"/>
  <c r="X57" i="204"/>
  <c r="S57" i="204"/>
  <c r="N57" i="204"/>
  <c r="I57" i="204"/>
  <c r="X58" i="204"/>
  <c r="S58" i="204"/>
  <c r="N58" i="204"/>
  <c r="I58" i="204"/>
  <c r="X59" i="204"/>
  <c r="S59" i="204"/>
  <c r="N59" i="204"/>
  <c r="Z59" i="204" s="1"/>
  <c r="I59" i="204"/>
  <c r="X60" i="204"/>
  <c r="S60" i="204"/>
  <c r="N60" i="204"/>
  <c r="I60" i="204"/>
  <c r="X61" i="204"/>
  <c r="S61" i="204"/>
  <c r="N61" i="204"/>
  <c r="I61" i="204"/>
  <c r="X62" i="204"/>
  <c r="S62" i="204"/>
  <c r="N62" i="204"/>
  <c r="I62" i="204"/>
  <c r="X63" i="204"/>
  <c r="S63" i="204"/>
  <c r="N63" i="204"/>
  <c r="I63" i="204"/>
  <c r="X64" i="204"/>
  <c r="S64" i="204"/>
  <c r="N64" i="204"/>
  <c r="I64" i="204"/>
  <c r="X65" i="204"/>
  <c r="S65" i="204"/>
  <c r="N65" i="204"/>
  <c r="I65" i="204"/>
  <c r="X66" i="204"/>
  <c r="X67" i="204"/>
  <c r="S67" i="204"/>
  <c r="N67" i="204"/>
  <c r="I67" i="204"/>
  <c r="X68" i="204"/>
  <c r="S68" i="204"/>
  <c r="N68" i="204"/>
  <c r="I68" i="204"/>
  <c r="X69" i="204"/>
  <c r="S69" i="204"/>
  <c r="N69" i="204"/>
  <c r="I69" i="204"/>
  <c r="X70" i="204"/>
  <c r="S70" i="204"/>
  <c r="N70" i="204"/>
  <c r="I70" i="204"/>
  <c r="X71" i="204"/>
  <c r="S71" i="204"/>
  <c r="N71" i="204"/>
  <c r="I71" i="204"/>
  <c r="X72" i="204"/>
  <c r="S72" i="204"/>
  <c r="N72" i="204"/>
  <c r="I72" i="204"/>
  <c r="X73" i="204"/>
  <c r="S73" i="204"/>
  <c r="N73" i="204"/>
  <c r="I73" i="204"/>
  <c r="X74" i="204"/>
  <c r="S74" i="204"/>
  <c r="N74" i="204"/>
  <c r="I74" i="204"/>
  <c r="X75" i="204"/>
  <c r="S75" i="204"/>
  <c r="N75" i="204"/>
  <c r="I75" i="204"/>
  <c r="X76" i="204"/>
  <c r="S76" i="204"/>
  <c r="N76" i="204"/>
  <c r="I76" i="204"/>
  <c r="X77" i="204"/>
  <c r="S77" i="204"/>
  <c r="N77" i="204"/>
  <c r="I77" i="204"/>
  <c r="X78" i="204"/>
  <c r="S78" i="204"/>
  <c r="N78" i="204"/>
  <c r="I78" i="204"/>
  <c r="X79" i="204"/>
  <c r="S79" i="204"/>
  <c r="N79" i="204"/>
  <c r="I79" i="204"/>
  <c r="X80" i="204"/>
  <c r="S80" i="204"/>
  <c r="N80" i="204"/>
  <c r="I80" i="204"/>
  <c r="X81" i="204"/>
  <c r="S81" i="204"/>
  <c r="N81" i="204"/>
  <c r="I81" i="204"/>
  <c r="X82" i="204"/>
  <c r="S82" i="204"/>
  <c r="N82" i="204"/>
  <c r="I82" i="204"/>
  <c r="X83" i="204"/>
  <c r="S83" i="204"/>
  <c r="N83" i="204"/>
  <c r="I83" i="204"/>
  <c r="X84" i="204"/>
  <c r="S84" i="204"/>
  <c r="N84" i="204"/>
  <c r="I84" i="204"/>
  <c r="X85" i="204"/>
  <c r="S85" i="204"/>
  <c r="N85" i="204"/>
  <c r="I85" i="204"/>
  <c r="X86" i="204"/>
  <c r="S86" i="204"/>
  <c r="N86" i="204"/>
  <c r="I86" i="204"/>
  <c r="X87" i="204"/>
  <c r="S87" i="204"/>
  <c r="N87" i="204"/>
  <c r="I87" i="204"/>
  <c r="X88" i="204"/>
  <c r="S88" i="204"/>
  <c r="N88" i="204"/>
  <c r="I88" i="204"/>
  <c r="X89" i="204"/>
  <c r="S89" i="204"/>
  <c r="N89" i="204"/>
  <c r="I89" i="204"/>
  <c r="X90" i="204"/>
  <c r="S90" i="204"/>
  <c r="N90" i="204"/>
  <c r="I90" i="204"/>
  <c r="X91" i="204"/>
  <c r="S91" i="204"/>
  <c r="N91" i="204"/>
  <c r="I91" i="204"/>
  <c r="X92" i="204"/>
  <c r="S92" i="204"/>
  <c r="N92" i="204"/>
  <c r="I92" i="204"/>
  <c r="X93" i="204"/>
  <c r="S93" i="204"/>
  <c r="N93" i="204"/>
  <c r="I93" i="204"/>
  <c r="X94" i="204"/>
  <c r="S94" i="204"/>
  <c r="N94" i="204"/>
  <c r="I94" i="204"/>
  <c r="X95" i="204"/>
  <c r="S95" i="204"/>
  <c r="N95" i="204"/>
  <c r="Z95" i="204" s="1"/>
  <c r="I95" i="204"/>
  <c r="X96" i="204"/>
  <c r="S96" i="204"/>
  <c r="N96" i="204"/>
  <c r="I96" i="204"/>
  <c r="X97" i="204"/>
  <c r="S97" i="204"/>
  <c r="N97" i="204"/>
  <c r="I97" i="204"/>
  <c r="X98" i="204"/>
  <c r="S98" i="204"/>
  <c r="N98" i="204"/>
  <c r="I98" i="204"/>
  <c r="X99" i="204"/>
  <c r="S99" i="204"/>
  <c r="N99" i="204"/>
  <c r="Z99" i="204" s="1"/>
  <c r="I99" i="204"/>
  <c r="X100" i="204"/>
  <c r="S100" i="204"/>
  <c r="N100" i="204"/>
  <c r="I100" i="204"/>
  <c r="X101" i="204"/>
  <c r="S101" i="204"/>
  <c r="N101" i="204"/>
  <c r="I101" i="204"/>
  <c r="X102" i="204"/>
  <c r="S102" i="204"/>
  <c r="N102" i="204"/>
  <c r="I102" i="204"/>
  <c r="X103" i="204"/>
  <c r="S103" i="204"/>
  <c r="N103" i="204"/>
  <c r="I103" i="204"/>
  <c r="X104" i="204"/>
  <c r="S104" i="204"/>
  <c r="N104" i="204"/>
  <c r="I104" i="204"/>
  <c r="X105" i="204"/>
  <c r="S105" i="204"/>
  <c r="N105" i="204"/>
  <c r="I105" i="204"/>
  <c r="X106" i="204"/>
  <c r="S106" i="204"/>
  <c r="N106" i="204"/>
  <c r="I106" i="204"/>
  <c r="X107" i="204"/>
  <c r="S107" i="204"/>
  <c r="N107" i="204"/>
  <c r="I107" i="204"/>
  <c r="X108" i="204"/>
  <c r="S108" i="204"/>
  <c r="N108" i="204"/>
  <c r="I108" i="204"/>
  <c r="X109" i="204"/>
  <c r="S109" i="204"/>
  <c r="N109" i="204"/>
  <c r="I109" i="204"/>
  <c r="X110" i="204"/>
  <c r="S110" i="204"/>
  <c r="N110" i="204"/>
  <c r="I110" i="204"/>
  <c r="X111" i="204"/>
  <c r="S111" i="204"/>
  <c r="N111" i="204"/>
  <c r="I111" i="204"/>
  <c r="X112" i="204"/>
  <c r="S112" i="204"/>
  <c r="N112" i="204"/>
  <c r="I112" i="204"/>
  <c r="X113" i="204"/>
  <c r="S113" i="204"/>
  <c r="N113" i="204"/>
  <c r="I113" i="204"/>
  <c r="X114" i="204"/>
  <c r="S114" i="204"/>
  <c r="N114" i="204"/>
  <c r="I114" i="204"/>
  <c r="X115" i="204"/>
  <c r="S115" i="204"/>
  <c r="N115" i="204"/>
  <c r="I115" i="204"/>
  <c r="X116" i="204"/>
  <c r="Z116" i="204" s="1"/>
  <c r="S116" i="204"/>
  <c r="N116" i="204"/>
  <c r="I116" i="204"/>
  <c r="X117" i="204"/>
  <c r="S117" i="204"/>
  <c r="N117" i="204"/>
  <c r="I117" i="204"/>
  <c r="X118" i="204"/>
  <c r="Z118" i="204" s="1"/>
  <c r="S118" i="204"/>
  <c r="N118" i="204"/>
  <c r="I118" i="204"/>
  <c r="X119" i="204"/>
  <c r="S119" i="204"/>
  <c r="N119" i="204"/>
  <c r="I119" i="204"/>
  <c r="X120" i="204"/>
  <c r="S120" i="204"/>
  <c r="N120" i="204"/>
  <c r="I120" i="204"/>
  <c r="X121" i="204"/>
  <c r="S121" i="204"/>
  <c r="N121" i="204"/>
  <c r="I121" i="204"/>
  <c r="X122" i="204"/>
  <c r="S122" i="204"/>
  <c r="N122" i="204"/>
  <c r="I122" i="204"/>
  <c r="X124" i="204"/>
  <c r="S124" i="204"/>
  <c r="N124" i="204"/>
  <c r="I124" i="204"/>
  <c r="X125" i="204"/>
  <c r="S125" i="204"/>
  <c r="N125" i="204"/>
  <c r="I125" i="204"/>
  <c r="Z125" i="204" s="1"/>
  <c r="X126" i="204"/>
  <c r="S126" i="204"/>
  <c r="N126" i="204"/>
  <c r="I126" i="204"/>
  <c r="W43" i="204"/>
  <c r="W127" i="204"/>
  <c r="V43" i="204"/>
  <c r="V127" i="204"/>
  <c r="U43" i="204"/>
  <c r="U127" i="204"/>
  <c r="S43" i="204"/>
  <c r="R43" i="204"/>
  <c r="R127" i="204"/>
  <c r="Q43" i="204"/>
  <c r="Q127" i="204"/>
  <c r="P43" i="204"/>
  <c r="P127" i="204"/>
  <c r="N43" i="204"/>
  <c r="M43" i="204"/>
  <c r="M127" i="204"/>
  <c r="L43" i="204"/>
  <c r="L127" i="204"/>
  <c r="K43" i="204"/>
  <c r="K127" i="204"/>
  <c r="I43" i="204"/>
  <c r="H43" i="204"/>
  <c r="H127" i="204"/>
  <c r="G43" i="204"/>
  <c r="G127" i="204"/>
  <c r="F43" i="204"/>
  <c r="F127" i="204"/>
  <c r="B46" i="204"/>
  <c r="B11" i="204"/>
  <c r="X43" i="203"/>
  <c r="W43" i="203"/>
  <c r="W127" i="203"/>
  <c r="V43" i="203"/>
  <c r="V127" i="203"/>
  <c r="U43" i="203"/>
  <c r="U127" i="203"/>
  <c r="S43" i="203"/>
  <c r="R43" i="203"/>
  <c r="R127" i="203"/>
  <c r="Q43" i="203"/>
  <c r="Q127" i="203"/>
  <c r="P43" i="203"/>
  <c r="P127" i="203"/>
  <c r="P128" i="203" s="1"/>
  <c r="N43" i="203"/>
  <c r="M43" i="203"/>
  <c r="M127" i="203"/>
  <c r="L43" i="203"/>
  <c r="L127" i="203"/>
  <c r="K43" i="203"/>
  <c r="K127" i="203"/>
  <c r="I43" i="203"/>
  <c r="H43" i="203"/>
  <c r="H127" i="203"/>
  <c r="H128" i="203" s="1"/>
  <c r="G43" i="203"/>
  <c r="G127" i="203"/>
  <c r="F43" i="203"/>
  <c r="F127" i="203"/>
  <c r="B46" i="203"/>
  <c r="B42" i="203"/>
  <c r="B41" i="203"/>
  <c r="B39" i="203"/>
  <c r="B38" i="203"/>
  <c r="B37" i="203"/>
  <c r="B36" i="203"/>
  <c r="B35" i="203"/>
  <c r="B34" i="203"/>
  <c r="B33" i="203"/>
  <c r="B32" i="203"/>
  <c r="B31" i="203"/>
  <c r="B30" i="203"/>
  <c r="B29" i="203"/>
  <c r="B28" i="203"/>
  <c r="B27" i="203"/>
  <c r="B26" i="203"/>
  <c r="B25" i="203"/>
  <c r="B24" i="203"/>
  <c r="B23" i="203"/>
  <c r="B22" i="203"/>
  <c r="B21" i="203"/>
  <c r="B20" i="203"/>
  <c r="B19" i="203"/>
  <c r="B18" i="203"/>
  <c r="B17" i="203"/>
  <c r="B16" i="203"/>
  <c r="B15" i="203"/>
  <c r="B14" i="203"/>
  <c r="B13" i="203"/>
  <c r="B12" i="203"/>
  <c r="B11" i="203"/>
  <c r="X43" i="201"/>
  <c r="W43" i="201"/>
  <c r="W127" i="201"/>
  <c r="V43" i="201"/>
  <c r="V127" i="201"/>
  <c r="U43" i="201"/>
  <c r="U127" i="201"/>
  <c r="S43" i="201"/>
  <c r="R43" i="201"/>
  <c r="R127" i="201"/>
  <c r="Q43" i="201"/>
  <c r="Q127" i="201"/>
  <c r="P43" i="201"/>
  <c r="P127" i="201"/>
  <c r="M43" i="201"/>
  <c r="M127" i="201"/>
  <c r="L43" i="201"/>
  <c r="L127" i="201"/>
  <c r="K43" i="201"/>
  <c r="K127" i="201"/>
  <c r="I43" i="201"/>
  <c r="I127" i="201"/>
  <c r="H43" i="201"/>
  <c r="H127" i="201"/>
  <c r="G43" i="201"/>
  <c r="G127" i="201"/>
  <c r="F43" i="201"/>
  <c r="F127" i="201"/>
  <c r="B46" i="201"/>
  <c r="B11" i="201"/>
  <c r="Z69" i="9"/>
  <c r="X100" i="9"/>
  <c r="S100" i="9"/>
  <c r="I100" i="9"/>
  <c r="X60" i="9"/>
  <c r="S60" i="9"/>
  <c r="N60" i="9"/>
  <c r="I60" i="9"/>
  <c r="X59" i="9"/>
  <c r="S59" i="9"/>
  <c r="N59" i="9"/>
  <c r="I59" i="9"/>
  <c r="X46" i="9"/>
  <c r="X43" i="194"/>
  <c r="X127" i="194"/>
  <c r="W43" i="194"/>
  <c r="W127" i="194"/>
  <c r="V43" i="194"/>
  <c r="V127" i="194"/>
  <c r="U43" i="194"/>
  <c r="U127" i="194"/>
  <c r="S43" i="194"/>
  <c r="S127" i="194"/>
  <c r="R43" i="194"/>
  <c r="R127" i="194"/>
  <c r="Q43" i="194"/>
  <c r="Q127" i="194"/>
  <c r="P43" i="194"/>
  <c r="P127" i="194"/>
  <c r="N43" i="194"/>
  <c r="N127" i="194"/>
  <c r="M43" i="194"/>
  <c r="M127" i="194"/>
  <c r="L43" i="194"/>
  <c r="L127" i="194"/>
  <c r="K43" i="194"/>
  <c r="K127" i="194"/>
  <c r="I43" i="194"/>
  <c r="I127" i="194"/>
  <c r="H43" i="194"/>
  <c r="H127" i="194"/>
  <c r="G43" i="194"/>
  <c r="G127" i="194"/>
  <c r="F43" i="194"/>
  <c r="F127" i="194"/>
  <c r="B46" i="194"/>
  <c r="B11" i="194"/>
  <c r="X43" i="193"/>
  <c r="W43" i="193"/>
  <c r="W127" i="193"/>
  <c r="V43" i="193"/>
  <c r="V127" i="193"/>
  <c r="U43" i="193"/>
  <c r="U127" i="193"/>
  <c r="S43" i="193"/>
  <c r="R43" i="193"/>
  <c r="R127" i="193"/>
  <c r="Q43" i="193"/>
  <c r="Q127" i="193"/>
  <c r="P43" i="193"/>
  <c r="P127" i="193"/>
  <c r="P128" i="193" s="1"/>
  <c r="N43" i="193"/>
  <c r="M43" i="193"/>
  <c r="M127" i="193"/>
  <c r="L43" i="193"/>
  <c r="L127" i="193"/>
  <c r="K43" i="193"/>
  <c r="K127" i="193"/>
  <c r="I43" i="193"/>
  <c r="H43" i="193"/>
  <c r="H127" i="193"/>
  <c r="H128" i="193" s="1"/>
  <c r="G43" i="193"/>
  <c r="G127" i="193"/>
  <c r="F43" i="193"/>
  <c r="F127" i="193"/>
  <c r="B46" i="193"/>
  <c r="B11" i="193"/>
  <c r="X43" i="191"/>
  <c r="W43" i="191"/>
  <c r="W127" i="191"/>
  <c r="V43" i="191"/>
  <c r="V127" i="191"/>
  <c r="U43" i="191"/>
  <c r="U127" i="191"/>
  <c r="S43" i="191"/>
  <c r="R43" i="191"/>
  <c r="R127" i="191"/>
  <c r="Q43" i="191"/>
  <c r="Q127" i="191"/>
  <c r="P43" i="191"/>
  <c r="P127" i="191"/>
  <c r="N43" i="191"/>
  <c r="M43" i="191"/>
  <c r="M127" i="191"/>
  <c r="L43" i="191"/>
  <c r="L127" i="191"/>
  <c r="K43" i="191"/>
  <c r="K127" i="191"/>
  <c r="I43" i="191"/>
  <c r="H43" i="191"/>
  <c r="H127" i="191"/>
  <c r="H128" i="191" s="1"/>
  <c r="G43" i="191"/>
  <c r="G127" i="191"/>
  <c r="F43" i="191"/>
  <c r="F127" i="191"/>
  <c r="B46" i="191"/>
  <c r="B11" i="191"/>
  <c r="X43" i="186"/>
  <c r="X127" i="186"/>
  <c r="W127" i="186"/>
  <c r="W128" i="186" s="1"/>
  <c r="V127" i="186"/>
  <c r="V128" i="186" s="1"/>
  <c r="U127" i="186"/>
  <c r="U128" i="186" s="1"/>
  <c r="S43" i="186"/>
  <c r="R127" i="186"/>
  <c r="R128" i="186" s="1"/>
  <c r="Q127" i="186"/>
  <c r="Q128" i="186" s="1"/>
  <c r="P127" i="186"/>
  <c r="P128" i="186" s="1"/>
  <c r="N127" i="186"/>
  <c r="M127" i="186"/>
  <c r="M128" i="186" s="1"/>
  <c r="L127" i="186"/>
  <c r="L128" i="186" s="1"/>
  <c r="K127" i="186"/>
  <c r="I43" i="186"/>
  <c r="I127" i="186"/>
  <c r="H43" i="186"/>
  <c r="H127" i="186"/>
  <c r="H128" i="186" s="1"/>
  <c r="G43" i="186"/>
  <c r="G127" i="186"/>
  <c r="F127" i="186"/>
  <c r="F128" i="186" s="1"/>
  <c r="B46" i="186"/>
  <c r="B11" i="186"/>
  <c r="B11" i="4"/>
  <c r="B38" i="21"/>
  <c r="D22" i="172"/>
  <c r="F22" i="172"/>
  <c r="D38" i="172"/>
  <c r="V127" i="184"/>
  <c r="X46" i="184"/>
  <c r="L127" i="184"/>
  <c r="X29" i="184"/>
  <c r="X15" i="184"/>
  <c r="X13" i="184"/>
  <c r="S41" i="184"/>
  <c r="S39" i="184"/>
  <c r="S35" i="184"/>
  <c r="S31" i="184"/>
  <c r="S29" i="184"/>
  <c r="S21" i="184"/>
  <c r="N17" i="184"/>
  <c r="N13" i="184"/>
  <c r="I27" i="184"/>
  <c r="I30" i="184"/>
  <c r="I31" i="184"/>
  <c r="I37" i="184"/>
  <c r="I39" i="184"/>
  <c r="R43" i="107"/>
  <c r="Q127" i="184"/>
  <c r="G43" i="184"/>
  <c r="V43" i="107"/>
  <c r="U43" i="107"/>
  <c r="U128" i="107" s="1"/>
  <c r="W43" i="107"/>
  <c r="P43" i="107"/>
  <c r="Q43" i="107"/>
  <c r="M43" i="107"/>
  <c r="L43" i="107"/>
  <c r="K43" i="107"/>
  <c r="H43" i="107"/>
  <c r="W127" i="184"/>
  <c r="R127" i="184"/>
  <c r="I46" i="184"/>
  <c r="G127" i="184"/>
  <c r="B46" i="184"/>
  <c r="S42" i="184"/>
  <c r="I42" i="184"/>
  <c r="I41" i="184"/>
  <c r="S40" i="184"/>
  <c r="I40" i="184"/>
  <c r="S38" i="184"/>
  <c r="I38" i="184"/>
  <c r="S37" i="184"/>
  <c r="S36" i="184"/>
  <c r="I36" i="184"/>
  <c r="I35" i="184"/>
  <c r="S34" i="184"/>
  <c r="I34" i="184"/>
  <c r="S32" i="184"/>
  <c r="N32" i="184"/>
  <c r="I32" i="184"/>
  <c r="X30" i="184"/>
  <c r="S30" i="184"/>
  <c r="N30" i="184"/>
  <c r="N29" i="184"/>
  <c r="I29" i="184"/>
  <c r="I28" i="184"/>
  <c r="X26" i="184"/>
  <c r="S24" i="184"/>
  <c r="N24" i="184"/>
  <c r="I22" i="184"/>
  <c r="S16" i="184"/>
  <c r="N15" i="184"/>
  <c r="X14" i="184"/>
  <c r="N14" i="184"/>
  <c r="X12" i="184"/>
  <c r="S12" i="184"/>
  <c r="N12" i="184"/>
  <c r="I11" i="184"/>
  <c r="B11" i="184"/>
  <c r="K127" i="184"/>
  <c r="F43" i="184"/>
  <c r="N11" i="184"/>
  <c r="H43" i="184"/>
  <c r="S46" i="184"/>
  <c r="F127" i="184"/>
  <c r="M127" i="184"/>
  <c r="U127" i="184"/>
  <c r="N46" i="184"/>
  <c r="P127" i="184"/>
  <c r="W43" i="88"/>
  <c r="V43" i="88"/>
  <c r="R43" i="88"/>
  <c r="Q43" i="88"/>
  <c r="P43" i="88"/>
  <c r="M43" i="88"/>
  <c r="L43" i="88"/>
  <c r="K43" i="88"/>
  <c r="V43" i="95"/>
  <c r="R43" i="95"/>
  <c r="M43" i="95"/>
  <c r="L43" i="95"/>
  <c r="W43" i="115"/>
  <c r="V43" i="115"/>
  <c r="V128" i="115" s="1"/>
  <c r="U43" i="115"/>
  <c r="Q43" i="115"/>
  <c r="M43" i="115"/>
  <c r="K43" i="115"/>
  <c r="G43" i="115"/>
  <c r="F43" i="115"/>
  <c r="P43" i="95"/>
  <c r="Q43" i="95"/>
  <c r="K43" i="95"/>
  <c r="H43" i="95"/>
  <c r="G43" i="95"/>
  <c r="H43" i="88"/>
  <c r="G43" i="88"/>
  <c r="U43" i="88"/>
  <c r="W127" i="182"/>
  <c r="V127" i="182"/>
  <c r="U127" i="182"/>
  <c r="R127" i="182"/>
  <c r="Q127" i="182"/>
  <c r="P127" i="182"/>
  <c r="M127" i="182"/>
  <c r="L127" i="182"/>
  <c r="K127" i="182"/>
  <c r="H127" i="182"/>
  <c r="G127" i="182"/>
  <c r="F127" i="182"/>
  <c r="X126" i="182"/>
  <c r="S126" i="182"/>
  <c r="N126" i="182"/>
  <c r="I126" i="182"/>
  <c r="X125" i="182"/>
  <c r="S125" i="182"/>
  <c r="N125" i="182"/>
  <c r="I125" i="182"/>
  <c r="X123" i="182"/>
  <c r="S123" i="182"/>
  <c r="N123" i="182"/>
  <c r="I123" i="182"/>
  <c r="X122" i="182"/>
  <c r="S122" i="182"/>
  <c r="N122" i="182"/>
  <c r="I122" i="182"/>
  <c r="X121" i="182"/>
  <c r="S121" i="182"/>
  <c r="N121" i="182"/>
  <c r="I121" i="182"/>
  <c r="X120" i="182"/>
  <c r="S120" i="182"/>
  <c r="N120" i="182"/>
  <c r="I120" i="182"/>
  <c r="X119" i="182"/>
  <c r="S119" i="182"/>
  <c r="N119" i="182"/>
  <c r="I119" i="182"/>
  <c r="X118" i="182"/>
  <c r="S118" i="182"/>
  <c r="N118" i="182"/>
  <c r="I118" i="182"/>
  <c r="X117" i="182"/>
  <c r="S117" i="182"/>
  <c r="N117" i="182"/>
  <c r="I117" i="182"/>
  <c r="X116" i="182"/>
  <c r="S116" i="182"/>
  <c r="N116" i="182"/>
  <c r="I116" i="182"/>
  <c r="X115" i="182"/>
  <c r="S115" i="182"/>
  <c r="N115" i="182"/>
  <c r="I115" i="182"/>
  <c r="X114" i="182"/>
  <c r="S114" i="182"/>
  <c r="N114" i="182"/>
  <c r="I114" i="182"/>
  <c r="X113" i="182"/>
  <c r="S113" i="182"/>
  <c r="N113" i="182"/>
  <c r="I113" i="182"/>
  <c r="X112" i="182"/>
  <c r="S112" i="182"/>
  <c r="N112" i="182"/>
  <c r="I112" i="182"/>
  <c r="X111" i="182"/>
  <c r="S111" i="182"/>
  <c r="N111" i="182"/>
  <c r="I111" i="182"/>
  <c r="X110" i="182"/>
  <c r="S110" i="182"/>
  <c r="N110" i="182"/>
  <c r="I110" i="182"/>
  <c r="X109" i="182"/>
  <c r="S109" i="182"/>
  <c r="N109" i="182"/>
  <c r="I109" i="182"/>
  <c r="X108" i="182"/>
  <c r="S108" i="182"/>
  <c r="N108" i="182"/>
  <c r="I108" i="182"/>
  <c r="X107" i="182"/>
  <c r="S107" i="182"/>
  <c r="N107" i="182"/>
  <c r="I107" i="182"/>
  <c r="X106" i="182"/>
  <c r="S106" i="182"/>
  <c r="N106" i="182"/>
  <c r="I106" i="182"/>
  <c r="X105" i="182"/>
  <c r="S105" i="182"/>
  <c r="N105" i="182"/>
  <c r="I105" i="182"/>
  <c r="X104" i="182"/>
  <c r="S104" i="182"/>
  <c r="N104" i="182"/>
  <c r="I104" i="182"/>
  <c r="X103" i="182"/>
  <c r="S103" i="182"/>
  <c r="N103" i="182"/>
  <c r="I103" i="182"/>
  <c r="X102" i="182"/>
  <c r="S102" i="182"/>
  <c r="N102" i="182"/>
  <c r="I102" i="182"/>
  <c r="X101" i="182"/>
  <c r="S101" i="182"/>
  <c r="N101" i="182"/>
  <c r="I101" i="182"/>
  <c r="X100" i="182"/>
  <c r="S100" i="182"/>
  <c r="N100" i="182"/>
  <c r="I100" i="182"/>
  <c r="X99" i="182"/>
  <c r="S99" i="182"/>
  <c r="N99" i="182"/>
  <c r="I99" i="182"/>
  <c r="X98" i="182"/>
  <c r="S98" i="182"/>
  <c r="N98" i="182"/>
  <c r="I98" i="182"/>
  <c r="X97" i="182"/>
  <c r="S97" i="182"/>
  <c r="N97" i="182"/>
  <c r="I97" i="182"/>
  <c r="X96" i="182"/>
  <c r="S96" i="182"/>
  <c r="N96" i="182"/>
  <c r="I96" i="182"/>
  <c r="X95" i="182"/>
  <c r="S95" i="182"/>
  <c r="N95" i="182"/>
  <c r="I95" i="182"/>
  <c r="X94" i="182"/>
  <c r="S94" i="182"/>
  <c r="N94" i="182"/>
  <c r="I94" i="182"/>
  <c r="X93" i="182"/>
  <c r="S93" i="182"/>
  <c r="N93" i="182"/>
  <c r="I93" i="182"/>
  <c r="X92" i="182"/>
  <c r="S92" i="182"/>
  <c r="N92" i="182"/>
  <c r="I92" i="182"/>
  <c r="X91" i="182"/>
  <c r="S91" i="182"/>
  <c r="N91" i="182"/>
  <c r="I91" i="182"/>
  <c r="X90" i="182"/>
  <c r="S90" i="182"/>
  <c r="N90" i="182"/>
  <c r="I90" i="182"/>
  <c r="X89" i="182"/>
  <c r="S89" i="182"/>
  <c r="N89" i="182"/>
  <c r="I89" i="182"/>
  <c r="X88" i="182"/>
  <c r="S88" i="182"/>
  <c r="N88" i="182"/>
  <c r="I88" i="182"/>
  <c r="X87" i="182"/>
  <c r="S87" i="182"/>
  <c r="N87" i="182"/>
  <c r="I87" i="182"/>
  <c r="X86" i="182"/>
  <c r="S86" i="182"/>
  <c r="N86" i="182"/>
  <c r="I86" i="182"/>
  <c r="X85" i="182"/>
  <c r="S85" i="182"/>
  <c r="N85" i="182"/>
  <c r="I85" i="182"/>
  <c r="X84" i="182"/>
  <c r="S84" i="182"/>
  <c r="N84" i="182"/>
  <c r="I84" i="182"/>
  <c r="X83" i="182"/>
  <c r="S83" i="182"/>
  <c r="N83" i="182"/>
  <c r="I83" i="182"/>
  <c r="X82" i="182"/>
  <c r="S82" i="182"/>
  <c r="N82" i="182"/>
  <c r="I82" i="182"/>
  <c r="X81" i="182"/>
  <c r="S81" i="182"/>
  <c r="N81" i="182"/>
  <c r="I81" i="182"/>
  <c r="X80" i="182"/>
  <c r="S80" i="182"/>
  <c r="N80" i="182"/>
  <c r="I80" i="182"/>
  <c r="X79" i="182"/>
  <c r="S79" i="182"/>
  <c r="N79" i="182"/>
  <c r="I79" i="182"/>
  <c r="X78" i="182"/>
  <c r="S78" i="182"/>
  <c r="N78" i="182"/>
  <c r="I78" i="182"/>
  <c r="X77" i="182"/>
  <c r="S77" i="182"/>
  <c r="N77" i="182"/>
  <c r="I77" i="182"/>
  <c r="X76" i="182"/>
  <c r="S76" i="182"/>
  <c r="N76" i="182"/>
  <c r="I76" i="182"/>
  <c r="X75" i="182"/>
  <c r="S75" i="182"/>
  <c r="N75" i="182"/>
  <c r="I75" i="182"/>
  <c r="X74" i="182"/>
  <c r="S74" i="182"/>
  <c r="N74" i="182"/>
  <c r="I74" i="182"/>
  <c r="X73" i="182"/>
  <c r="S73" i="182"/>
  <c r="N73" i="182"/>
  <c r="I73" i="182"/>
  <c r="X72" i="182"/>
  <c r="S72" i="182"/>
  <c r="N72" i="182"/>
  <c r="I72" i="182"/>
  <c r="X71" i="182"/>
  <c r="S71" i="182"/>
  <c r="N71" i="182"/>
  <c r="I71" i="182"/>
  <c r="X70" i="182"/>
  <c r="S70" i="182"/>
  <c r="N70" i="182"/>
  <c r="I70" i="182"/>
  <c r="X69" i="182"/>
  <c r="S69" i="182"/>
  <c r="N69" i="182"/>
  <c r="I69" i="182"/>
  <c r="X68" i="182"/>
  <c r="S68" i="182"/>
  <c r="N68" i="182"/>
  <c r="I68" i="182"/>
  <c r="X67" i="182"/>
  <c r="S67" i="182"/>
  <c r="N67" i="182"/>
  <c r="I67" i="182"/>
  <c r="X66" i="182"/>
  <c r="X65" i="182"/>
  <c r="S65" i="182"/>
  <c r="N65" i="182"/>
  <c r="I65" i="182"/>
  <c r="X64" i="182"/>
  <c r="S64" i="182"/>
  <c r="N64" i="182"/>
  <c r="I64" i="182"/>
  <c r="X63" i="182"/>
  <c r="S63" i="182"/>
  <c r="N63" i="182"/>
  <c r="I63" i="182"/>
  <c r="X62" i="182"/>
  <c r="S62" i="182"/>
  <c r="N62" i="182"/>
  <c r="I62" i="182"/>
  <c r="X61" i="182"/>
  <c r="S61" i="182"/>
  <c r="N61" i="182"/>
  <c r="I61" i="182"/>
  <c r="X60" i="182"/>
  <c r="S60" i="182"/>
  <c r="N60" i="182"/>
  <c r="I60" i="182"/>
  <c r="X59" i="182"/>
  <c r="S59" i="182"/>
  <c r="N59" i="182"/>
  <c r="I59" i="182"/>
  <c r="X58" i="182"/>
  <c r="S58" i="182"/>
  <c r="N58" i="182"/>
  <c r="I58" i="182"/>
  <c r="X57" i="182"/>
  <c r="S57" i="182"/>
  <c r="N57" i="182"/>
  <c r="I57" i="182"/>
  <c r="X56" i="182"/>
  <c r="S56" i="182"/>
  <c r="N56" i="182"/>
  <c r="I56" i="182"/>
  <c r="X55" i="182"/>
  <c r="S55" i="182"/>
  <c r="N55" i="182"/>
  <c r="I55" i="182"/>
  <c r="X54" i="182"/>
  <c r="S54" i="182"/>
  <c r="N54" i="182"/>
  <c r="I54" i="182"/>
  <c r="X53" i="182"/>
  <c r="S53" i="182"/>
  <c r="N53" i="182"/>
  <c r="I53" i="182"/>
  <c r="X52" i="182"/>
  <c r="S52" i="182"/>
  <c r="N52" i="182"/>
  <c r="I52" i="182"/>
  <c r="X51" i="182"/>
  <c r="S51" i="182"/>
  <c r="N51" i="182"/>
  <c r="Z51" i="182" s="1"/>
  <c r="I51" i="182"/>
  <c r="X50" i="182"/>
  <c r="S50" i="182"/>
  <c r="N50" i="182"/>
  <c r="I50" i="182"/>
  <c r="X49" i="182"/>
  <c r="S49" i="182"/>
  <c r="N49" i="182"/>
  <c r="I49" i="182"/>
  <c r="X48" i="182"/>
  <c r="S48" i="182"/>
  <c r="N48" i="182"/>
  <c r="I48" i="182"/>
  <c r="X47" i="182"/>
  <c r="S47" i="182"/>
  <c r="N47" i="182"/>
  <c r="Z47" i="182" s="1"/>
  <c r="I47" i="182"/>
  <c r="X46" i="182"/>
  <c r="S46" i="182"/>
  <c r="N46" i="182"/>
  <c r="I46" i="182"/>
  <c r="B46" i="182"/>
  <c r="W43" i="182"/>
  <c r="V43" i="182"/>
  <c r="U43" i="182"/>
  <c r="R43" i="182"/>
  <c r="Q43" i="182"/>
  <c r="P43" i="182"/>
  <c r="M43" i="182"/>
  <c r="M128" i="182" s="1"/>
  <c r="L43" i="182"/>
  <c r="K43" i="182"/>
  <c r="H43" i="182"/>
  <c r="G43" i="182"/>
  <c r="F43" i="182"/>
  <c r="F128" i="182" s="1"/>
  <c r="X42" i="182"/>
  <c r="S42" i="182"/>
  <c r="N42" i="182"/>
  <c r="I42" i="182"/>
  <c r="X41" i="182"/>
  <c r="S41" i="182"/>
  <c r="N41" i="182"/>
  <c r="I41" i="182"/>
  <c r="X40" i="182"/>
  <c r="S40" i="182"/>
  <c r="N40" i="182"/>
  <c r="I40" i="182"/>
  <c r="X39" i="182"/>
  <c r="S39" i="182"/>
  <c r="N39" i="182"/>
  <c r="I39" i="182"/>
  <c r="X38" i="182"/>
  <c r="S38" i="182"/>
  <c r="N38" i="182"/>
  <c r="I38" i="182"/>
  <c r="X37" i="182"/>
  <c r="S37" i="182"/>
  <c r="N37" i="182"/>
  <c r="I37" i="182"/>
  <c r="X36" i="182"/>
  <c r="S36" i="182"/>
  <c r="N36" i="182"/>
  <c r="I36" i="182"/>
  <c r="X35" i="182"/>
  <c r="S35" i="182"/>
  <c r="Z35" i="182" s="1"/>
  <c r="N35" i="182"/>
  <c r="I35" i="182"/>
  <c r="X34" i="182"/>
  <c r="S34" i="182"/>
  <c r="N34" i="182"/>
  <c r="I34" i="182"/>
  <c r="X33" i="182"/>
  <c r="S33" i="182"/>
  <c r="N33" i="182"/>
  <c r="I33" i="182"/>
  <c r="X32" i="182"/>
  <c r="S32" i="182"/>
  <c r="N32" i="182"/>
  <c r="I32" i="182"/>
  <c r="X31" i="182"/>
  <c r="S31" i="182"/>
  <c r="N31" i="182"/>
  <c r="I31" i="182"/>
  <c r="X30" i="182"/>
  <c r="S30" i="182"/>
  <c r="N30" i="182"/>
  <c r="I30" i="182"/>
  <c r="X29" i="182"/>
  <c r="S29" i="182"/>
  <c r="N29" i="182"/>
  <c r="I29" i="182"/>
  <c r="X28" i="182"/>
  <c r="S28" i="182"/>
  <c r="N28" i="182"/>
  <c r="I28" i="182"/>
  <c r="X27" i="182"/>
  <c r="S27" i="182"/>
  <c r="Z27" i="182" s="1"/>
  <c r="N27" i="182"/>
  <c r="I27" i="182"/>
  <c r="X26" i="182"/>
  <c r="S26" i="182"/>
  <c r="N26" i="182"/>
  <c r="I26" i="182"/>
  <c r="X25" i="182"/>
  <c r="S25" i="182"/>
  <c r="N25" i="182"/>
  <c r="I25" i="182"/>
  <c r="X24" i="182"/>
  <c r="S24" i="182"/>
  <c r="N24" i="182"/>
  <c r="I24" i="182"/>
  <c r="X23" i="182"/>
  <c r="S23" i="182"/>
  <c r="Z23" i="182" s="1"/>
  <c r="N23" i="182"/>
  <c r="I23" i="182"/>
  <c r="X22" i="182"/>
  <c r="S22" i="182"/>
  <c r="N22" i="182"/>
  <c r="I22" i="182"/>
  <c r="X21" i="182"/>
  <c r="S21" i="182"/>
  <c r="Z21" i="182" s="1"/>
  <c r="N21" i="182"/>
  <c r="I21" i="182"/>
  <c r="X20" i="182"/>
  <c r="S20" i="182"/>
  <c r="N20" i="182"/>
  <c r="I20" i="182"/>
  <c r="X19" i="182"/>
  <c r="S19" i="182"/>
  <c r="Z19" i="182" s="1"/>
  <c r="N19" i="182"/>
  <c r="I19" i="182"/>
  <c r="X18" i="182"/>
  <c r="S18" i="182"/>
  <c r="Z18" i="182" s="1"/>
  <c r="N18" i="182"/>
  <c r="I18" i="182"/>
  <c r="X17" i="182"/>
  <c r="S17" i="182"/>
  <c r="N17" i="182"/>
  <c r="I17" i="182"/>
  <c r="X16" i="182"/>
  <c r="S16" i="182"/>
  <c r="N16" i="182"/>
  <c r="I16" i="182"/>
  <c r="X15" i="182"/>
  <c r="S15" i="182"/>
  <c r="Z15" i="182" s="1"/>
  <c r="N15" i="182"/>
  <c r="I15" i="182"/>
  <c r="X14" i="182"/>
  <c r="S14" i="182"/>
  <c r="N14" i="182"/>
  <c r="I14" i="182"/>
  <c r="X13" i="182"/>
  <c r="S13" i="182"/>
  <c r="Z13" i="182" s="1"/>
  <c r="N13" i="182"/>
  <c r="I13" i="182"/>
  <c r="X12" i="182"/>
  <c r="S12" i="182"/>
  <c r="N12" i="182"/>
  <c r="I12" i="182"/>
  <c r="X11" i="182"/>
  <c r="S11" i="182"/>
  <c r="S43" i="182" s="1"/>
  <c r="N11" i="182"/>
  <c r="I11" i="182"/>
  <c r="B11" i="182"/>
  <c r="X127" i="182"/>
  <c r="P128" i="182"/>
  <c r="Z24" i="182"/>
  <c r="Z36" i="182"/>
  <c r="W128" i="182"/>
  <c r="Z57" i="182"/>
  <c r="Z63" i="182"/>
  <c r="Z75" i="182"/>
  <c r="Z81" i="182"/>
  <c r="Z87" i="182"/>
  <c r="Z93" i="182"/>
  <c r="Z99" i="182"/>
  <c r="Z108" i="182"/>
  <c r="Z114" i="182"/>
  <c r="Z120" i="182"/>
  <c r="Z50" i="182"/>
  <c r="Z56" i="182"/>
  <c r="Z62" i="182"/>
  <c r="Z68" i="182"/>
  <c r="Z74" i="182"/>
  <c r="Z80" i="182"/>
  <c r="Z86" i="182"/>
  <c r="Z92" i="182"/>
  <c r="Z98" i="182"/>
  <c r="G128" i="182"/>
  <c r="Q128" i="182"/>
  <c r="Z49" i="182"/>
  <c r="Z55" i="182"/>
  <c r="Z61" i="182"/>
  <c r="Z67" i="182"/>
  <c r="Z73" i="182"/>
  <c r="Z79" i="182"/>
  <c r="Z85" i="182"/>
  <c r="Z91" i="182"/>
  <c r="Z97" i="182"/>
  <c r="Z106" i="182"/>
  <c r="Z112" i="182"/>
  <c r="Z118" i="182"/>
  <c r="Z125" i="182"/>
  <c r="Z105" i="182"/>
  <c r="Z111" i="182"/>
  <c r="Z117" i="182"/>
  <c r="Z123" i="182"/>
  <c r="K128" i="182"/>
  <c r="U128" i="182"/>
  <c r="Z104" i="182"/>
  <c r="Z110" i="182"/>
  <c r="Z116" i="182"/>
  <c r="Z122" i="182"/>
  <c r="Z16" i="182"/>
  <c r="Z22" i="182"/>
  <c r="Z28" i="182"/>
  <c r="Z34" i="182"/>
  <c r="Z40" i="182"/>
  <c r="Z33" i="182"/>
  <c r="Z39" i="182"/>
  <c r="R128" i="182"/>
  <c r="Z48" i="182"/>
  <c r="Z54" i="182"/>
  <c r="Z60" i="182"/>
  <c r="Z78" i="182"/>
  <c r="Z84" i="182"/>
  <c r="Z90" i="182"/>
  <c r="Z96" i="182"/>
  <c r="Z102" i="182"/>
  <c r="Z53" i="182"/>
  <c r="Z59" i="182"/>
  <c r="Z65" i="182"/>
  <c r="Z71" i="182"/>
  <c r="Z77" i="182"/>
  <c r="Z83" i="182"/>
  <c r="Z89" i="182"/>
  <c r="Z95" i="182"/>
  <c r="Z101" i="182"/>
  <c r="Z31" i="182"/>
  <c r="Z52" i="182"/>
  <c r="Z58" i="182"/>
  <c r="Z64" i="182"/>
  <c r="Z76" i="182"/>
  <c r="Z82" i="182"/>
  <c r="Z88" i="182"/>
  <c r="Z94" i="182"/>
  <c r="Z100" i="182"/>
  <c r="Z14" i="182"/>
  <c r="Z20" i="182"/>
  <c r="Z26" i="182"/>
  <c r="Z32" i="182"/>
  <c r="Z38" i="182"/>
  <c r="Z37" i="182"/>
  <c r="Z42" i="182"/>
  <c r="Z17" i="182"/>
  <c r="Z29" i="182"/>
  <c r="Z41" i="182"/>
  <c r="Z46" i="182"/>
  <c r="I43" i="182"/>
  <c r="Z30" i="182"/>
  <c r="X43" i="182"/>
  <c r="X128" i="182" s="1"/>
  <c r="X125" i="63"/>
  <c r="X124" i="63"/>
  <c r="Z124" i="63" s="1"/>
  <c r="S124" i="63"/>
  <c r="N124" i="63"/>
  <c r="I124" i="63"/>
  <c r="X123" i="63"/>
  <c r="X122" i="63"/>
  <c r="X121" i="63"/>
  <c r="S121" i="63"/>
  <c r="N121" i="63"/>
  <c r="I121" i="63"/>
  <c r="X120" i="63"/>
  <c r="X119" i="63"/>
  <c r="X118" i="63"/>
  <c r="S118" i="63"/>
  <c r="N118" i="63"/>
  <c r="Z118" i="63" s="1"/>
  <c r="I118" i="63"/>
  <c r="X117" i="63"/>
  <c r="X116" i="63"/>
  <c r="X115" i="63"/>
  <c r="Z115" i="63" s="1"/>
  <c r="S115" i="63"/>
  <c r="N115" i="63"/>
  <c r="I115" i="63"/>
  <c r="X114" i="63"/>
  <c r="X113" i="63"/>
  <c r="X112" i="63"/>
  <c r="Z112" i="63" s="1"/>
  <c r="S112" i="63"/>
  <c r="N112" i="63"/>
  <c r="I112" i="63"/>
  <c r="X111" i="63"/>
  <c r="X110" i="63"/>
  <c r="X109" i="63"/>
  <c r="S109" i="63"/>
  <c r="N109" i="63"/>
  <c r="I109" i="63"/>
  <c r="X108" i="63"/>
  <c r="X107" i="63"/>
  <c r="X106" i="63"/>
  <c r="S106" i="63"/>
  <c r="N106" i="63"/>
  <c r="I106" i="63"/>
  <c r="X105" i="63"/>
  <c r="X104" i="63"/>
  <c r="X103" i="63"/>
  <c r="S103" i="63"/>
  <c r="N103" i="63"/>
  <c r="I103" i="63"/>
  <c r="X102" i="63"/>
  <c r="X101" i="63"/>
  <c r="X100" i="63"/>
  <c r="S100" i="63"/>
  <c r="N100" i="63"/>
  <c r="I100" i="63"/>
  <c r="X99" i="63"/>
  <c r="X98" i="63"/>
  <c r="X97" i="63"/>
  <c r="S97" i="63"/>
  <c r="N97" i="63"/>
  <c r="I97" i="63"/>
  <c r="X96" i="63"/>
  <c r="X95" i="63"/>
  <c r="X94" i="63"/>
  <c r="S94" i="63"/>
  <c r="N94" i="63"/>
  <c r="I94" i="63"/>
  <c r="X93" i="63"/>
  <c r="X92" i="63"/>
  <c r="X91" i="63"/>
  <c r="S91" i="63"/>
  <c r="N91" i="63"/>
  <c r="I91" i="63"/>
  <c r="X90" i="63"/>
  <c r="X89" i="63"/>
  <c r="X88" i="63"/>
  <c r="Z88" i="63" s="1"/>
  <c r="S88" i="63"/>
  <c r="N88" i="63"/>
  <c r="I88" i="63"/>
  <c r="X87" i="63"/>
  <c r="X86" i="63"/>
  <c r="X85" i="63"/>
  <c r="S85" i="63"/>
  <c r="N85" i="63"/>
  <c r="I85" i="63"/>
  <c r="X84" i="63"/>
  <c r="X83" i="63"/>
  <c r="X82" i="63"/>
  <c r="Z82" i="63" s="1"/>
  <c r="S82" i="63"/>
  <c r="N82" i="63"/>
  <c r="I82" i="63"/>
  <c r="X81" i="63"/>
  <c r="X80" i="63"/>
  <c r="X79" i="63"/>
  <c r="S79" i="63"/>
  <c r="N79" i="63"/>
  <c r="I79" i="63"/>
  <c r="X78" i="63"/>
  <c r="X77" i="63"/>
  <c r="X76" i="63"/>
  <c r="Z76" i="63" s="1"/>
  <c r="S76" i="63"/>
  <c r="N76" i="63"/>
  <c r="I76" i="63"/>
  <c r="X75" i="63"/>
  <c r="X74" i="63"/>
  <c r="X73" i="63"/>
  <c r="S73" i="63"/>
  <c r="N73" i="63"/>
  <c r="I73" i="63"/>
  <c r="X72" i="63"/>
  <c r="X71" i="63"/>
  <c r="X70" i="63"/>
  <c r="S70" i="63"/>
  <c r="N70" i="63"/>
  <c r="I70" i="63"/>
  <c r="X69" i="63"/>
  <c r="X68" i="63"/>
  <c r="X67" i="63"/>
  <c r="S67" i="63"/>
  <c r="N67" i="63"/>
  <c r="I67" i="63"/>
  <c r="X66" i="63"/>
  <c r="X65" i="63"/>
  <c r="X64" i="63"/>
  <c r="S64" i="63"/>
  <c r="N64" i="63"/>
  <c r="I64" i="63"/>
  <c r="Z64" i="63"/>
  <c r="X63" i="63"/>
  <c r="X62" i="63"/>
  <c r="X61" i="63"/>
  <c r="Z61" i="63" s="1"/>
  <c r="S61" i="63"/>
  <c r="N61" i="63"/>
  <c r="I61" i="63"/>
  <c r="X60" i="63"/>
  <c r="X59" i="63"/>
  <c r="X58" i="63"/>
  <c r="Z58" i="63" s="1"/>
  <c r="S58" i="63"/>
  <c r="N58" i="63"/>
  <c r="I58" i="63"/>
  <c r="X57" i="63"/>
  <c r="X56" i="63"/>
  <c r="X55" i="63"/>
  <c r="Z55" i="63" s="1"/>
  <c r="S55" i="63"/>
  <c r="N55" i="63"/>
  <c r="I55" i="63"/>
  <c r="X54" i="63"/>
  <c r="X53" i="63"/>
  <c r="X52" i="63"/>
  <c r="S52" i="63"/>
  <c r="N52" i="63"/>
  <c r="I52" i="63"/>
  <c r="X51" i="63"/>
  <c r="X50" i="63"/>
  <c r="X49" i="63"/>
  <c r="S49" i="63"/>
  <c r="N49" i="63"/>
  <c r="I49" i="63"/>
  <c r="X48" i="63"/>
  <c r="X47" i="63"/>
  <c r="X46" i="63"/>
  <c r="S46" i="63"/>
  <c r="N46" i="63"/>
  <c r="Z46" i="63" s="1"/>
  <c r="I46" i="63"/>
  <c r="S125" i="63"/>
  <c r="S123" i="63"/>
  <c r="S122" i="63"/>
  <c r="S120" i="63"/>
  <c r="S119" i="63"/>
  <c r="S117" i="63"/>
  <c r="S116" i="63"/>
  <c r="S114" i="63"/>
  <c r="S113" i="63"/>
  <c r="S111" i="63"/>
  <c r="S110" i="63"/>
  <c r="S108" i="63"/>
  <c r="S107" i="63"/>
  <c r="S105" i="63"/>
  <c r="S104" i="63"/>
  <c r="S102" i="63"/>
  <c r="S101" i="63"/>
  <c r="S99" i="63"/>
  <c r="S98" i="63"/>
  <c r="S96" i="63"/>
  <c r="S95" i="63"/>
  <c r="S93" i="63"/>
  <c r="S92" i="63"/>
  <c r="S90" i="63"/>
  <c r="S89" i="63"/>
  <c r="S87" i="63"/>
  <c r="S86" i="63"/>
  <c r="S84" i="63"/>
  <c r="S83" i="63"/>
  <c r="S81" i="63"/>
  <c r="S80" i="63"/>
  <c r="S78" i="63"/>
  <c r="S77" i="63"/>
  <c r="S75" i="63"/>
  <c r="S74" i="63"/>
  <c r="S72" i="63"/>
  <c r="S71" i="63"/>
  <c r="S69" i="63"/>
  <c r="S68" i="63"/>
  <c r="S66" i="63"/>
  <c r="S65" i="63"/>
  <c r="S63" i="63"/>
  <c r="S62" i="63"/>
  <c r="S60" i="63"/>
  <c r="S59" i="63"/>
  <c r="S57" i="63"/>
  <c r="S56" i="63"/>
  <c r="S54" i="63"/>
  <c r="S53" i="63"/>
  <c r="S51" i="63"/>
  <c r="S50" i="63"/>
  <c r="S48" i="63"/>
  <c r="S47" i="63"/>
  <c r="N125" i="63"/>
  <c r="N123" i="63"/>
  <c r="N122" i="63"/>
  <c r="N120" i="63"/>
  <c r="N119" i="63"/>
  <c r="N117" i="63"/>
  <c r="N116" i="63"/>
  <c r="N114" i="63"/>
  <c r="N113" i="63"/>
  <c r="N111" i="63"/>
  <c r="N110" i="63"/>
  <c r="N108" i="63"/>
  <c r="N107" i="63"/>
  <c r="N105" i="63"/>
  <c r="N104" i="63"/>
  <c r="N102" i="63"/>
  <c r="N101" i="63"/>
  <c r="N99" i="63"/>
  <c r="N98" i="63"/>
  <c r="N96" i="63"/>
  <c r="N95" i="63"/>
  <c r="N93" i="63"/>
  <c r="N92" i="63"/>
  <c r="N90" i="63"/>
  <c r="N89" i="63"/>
  <c r="N87" i="63"/>
  <c r="N86" i="63"/>
  <c r="N84" i="63"/>
  <c r="N83" i="63"/>
  <c r="N81" i="63"/>
  <c r="N80" i="63"/>
  <c r="N78" i="63"/>
  <c r="N77" i="63"/>
  <c r="N75" i="63"/>
  <c r="N74" i="63"/>
  <c r="N72" i="63"/>
  <c r="N71" i="63"/>
  <c r="N69" i="63"/>
  <c r="N68" i="63"/>
  <c r="N66" i="63"/>
  <c r="N65" i="63"/>
  <c r="N63" i="63"/>
  <c r="N62" i="63"/>
  <c r="N60" i="63"/>
  <c r="N59" i="63"/>
  <c r="N57" i="63"/>
  <c r="N56" i="63"/>
  <c r="N54" i="63"/>
  <c r="N53" i="63"/>
  <c r="Z53" i="63" s="1"/>
  <c r="N51" i="63"/>
  <c r="N50" i="63"/>
  <c r="N48" i="63"/>
  <c r="N47" i="63"/>
  <c r="Y126" i="63"/>
  <c r="W126" i="63"/>
  <c r="V126" i="63"/>
  <c r="U126" i="63"/>
  <c r="T126" i="63"/>
  <c r="R126" i="63"/>
  <c r="Q126" i="63"/>
  <c r="P126" i="63"/>
  <c r="O126" i="63"/>
  <c r="M126" i="63"/>
  <c r="L126" i="63"/>
  <c r="K126" i="63"/>
  <c r="J126" i="63"/>
  <c r="H126" i="63"/>
  <c r="G126" i="63"/>
  <c r="F126" i="63"/>
  <c r="I47" i="63"/>
  <c r="I48" i="63"/>
  <c r="I50" i="63"/>
  <c r="I51" i="63"/>
  <c r="Z51" i="63" s="1"/>
  <c r="I53" i="63"/>
  <c r="I54" i="63"/>
  <c r="Z54" i="63" s="1"/>
  <c r="I56" i="63"/>
  <c r="I57" i="63"/>
  <c r="I59" i="63"/>
  <c r="I60" i="63"/>
  <c r="I62" i="63"/>
  <c r="I63" i="63"/>
  <c r="Z63" i="63" s="1"/>
  <c r="I65" i="63"/>
  <c r="I66" i="63"/>
  <c r="I68" i="63"/>
  <c r="I69" i="63"/>
  <c r="I71" i="63"/>
  <c r="I72" i="63"/>
  <c r="I74" i="63"/>
  <c r="I75" i="63"/>
  <c r="Z75" i="63" s="1"/>
  <c r="I77" i="63"/>
  <c r="I78" i="63"/>
  <c r="I80" i="63"/>
  <c r="I81" i="63"/>
  <c r="I83" i="63"/>
  <c r="I84" i="63"/>
  <c r="I86" i="63"/>
  <c r="I87" i="63"/>
  <c r="Z87" i="63" s="1"/>
  <c r="I89" i="63"/>
  <c r="I90" i="63"/>
  <c r="Z90" i="63" s="1"/>
  <c r="I92" i="63"/>
  <c r="I93" i="63"/>
  <c r="I95" i="63"/>
  <c r="I96" i="63"/>
  <c r="I98" i="63"/>
  <c r="I99" i="63"/>
  <c r="Z99" i="63" s="1"/>
  <c r="I101" i="63"/>
  <c r="I102" i="63"/>
  <c r="Z102" i="63" s="1"/>
  <c r="I104" i="63"/>
  <c r="I105" i="63"/>
  <c r="I107" i="63"/>
  <c r="I108" i="63"/>
  <c r="I110" i="63"/>
  <c r="I111" i="63"/>
  <c r="Z111" i="63" s="1"/>
  <c r="I113" i="63"/>
  <c r="I114" i="63"/>
  <c r="I116" i="63"/>
  <c r="I117" i="63"/>
  <c r="I119" i="63"/>
  <c r="I120" i="63"/>
  <c r="I122" i="63"/>
  <c r="I123" i="63"/>
  <c r="Z123" i="63" s="1"/>
  <c r="I125" i="63"/>
  <c r="Y127" i="64"/>
  <c r="W127" i="64"/>
  <c r="V127" i="64"/>
  <c r="U127" i="64"/>
  <c r="T127" i="64"/>
  <c r="R127" i="64"/>
  <c r="Q127" i="64"/>
  <c r="P127" i="64"/>
  <c r="O127" i="64"/>
  <c r="M127" i="64"/>
  <c r="L127" i="64"/>
  <c r="K127" i="64"/>
  <c r="J127" i="64"/>
  <c r="H127" i="64"/>
  <c r="G127" i="64"/>
  <c r="F127" i="64"/>
  <c r="Z47" i="63"/>
  <c r="Z95" i="63"/>
  <c r="Z119" i="63"/>
  <c r="Z81" i="63"/>
  <c r="Z59" i="63"/>
  <c r="Z107" i="63"/>
  <c r="Z83" i="63"/>
  <c r="Z71" i="63"/>
  <c r="Z101" i="63"/>
  <c r="Z62" i="63"/>
  <c r="Z68" i="63"/>
  <c r="Z74" i="63"/>
  <c r="Z86" i="63"/>
  <c r="Z92" i="63"/>
  <c r="Z98" i="63"/>
  <c r="Z110" i="63"/>
  <c r="Z116" i="63"/>
  <c r="Z122" i="63"/>
  <c r="Z48" i="63"/>
  <c r="Z66" i="63"/>
  <c r="Z72" i="63"/>
  <c r="Z78" i="63"/>
  <c r="Z96" i="63"/>
  <c r="Z114" i="63"/>
  <c r="Z120" i="63"/>
  <c r="N130" i="117"/>
  <c r="M131" i="117"/>
  <c r="N131" i="117" s="1"/>
  <c r="G30" i="171"/>
  <c r="G22" i="171"/>
  <c r="G13" i="171"/>
  <c r="E16" i="170"/>
  <c r="E18" i="170"/>
  <c r="W127" i="119"/>
  <c r="V127" i="119"/>
  <c r="U127" i="119"/>
  <c r="R127" i="119"/>
  <c r="Q127" i="119"/>
  <c r="P127" i="119"/>
  <c r="M127" i="119"/>
  <c r="L127" i="119"/>
  <c r="K127" i="119"/>
  <c r="H127" i="119"/>
  <c r="G127" i="119"/>
  <c r="F127" i="119"/>
  <c r="X126" i="119"/>
  <c r="S126" i="119"/>
  <c r="N126" i="119"/>
  <c r="I126" i="119"/>
  <c r="X124" i="119"/>
  <c r="S124" i="119"/>
  <c r="N124" i="119"/>
  <c r="I124" i="119"/>
  <c r="X123" i="119"/>
  <c r="S123" i="119"/>
  <c r="N123" i="119"/>
  <c r="I123" i="119"/>
  <c r="X122" i="119"/>
  <c r="S122" i="119"/>
  <c r="N122" i="119"/>
  <c r="I122" i="119"/>
  <c r="X121" i="119"/>
  <c r="S121" i="119"/>
  <c r="N121" i="119"/>
  <c r="I121" i="119"/>
  <c r="X120" i="119"/>
  <c r="S120" i="119"/>
  <c r="N120" i="119"/>
  <c r="I120" i="119"/>
  <c r="X119" i="119"/>
  <c r="S119" i="119"/>
  <c r="N119" i="119"/>
  <c r="I119" i="119"/>
  <c r="X118" i="119"/>
  <c r="S118" i="119"/>
  <c r="N118" i="119"/>
  <c r="I118" i="119"/>
  <c r="X117" i="119"/>
  <c r="S117" i="119"/>
  <c r="N117" i="119"/>
  <c r="I117" i="119"/>
  <c r="X116" i="119"/>
  <c r="S116" i="119"/>
  <c r="N116" i="119"/>
  <c r="I116" i="119"/>
  <c r="X115" i="119"/>
  <c r="S115" i="119"/>
  <c r="N115" i="119"/>
  <c r="I115" i="119"/>
  <c r="X114" i="119"/>
  <c r="S114" i="119"/>
  <c r="N114" i="119"/>
  <c r="I114" i="119"/>
  <c r="X113" i="119"/>
  <c r="S113" i="119"/>
  <c r="N113" i="119"/>
  <c r="I113" i="119"/>
  <c r="X112" i="119"/>
  <c r="S112" i="119"/>
  <c r="N112" i="119"/>
  <c r="I112" i="119"/>
  <c r="X111" i="119"/>
  <c r="S111" i="119"/>
  <c r="N111" i="119"/>
  <c r="I111" i="119"/>
  <c r="X110" i="119"/>
  <c r="S110" i="119"/>
  <c r="N110" i="119"/>
  <c r="I110" i="119"/>
  <c r="X109" i="119"/>
  <c r="S109" i="119"/>
  <c r="N109" i="119"/>
  <c r="I109" i="119"/>
  <c r="X108" i="119"/>
  <c r="S108" i="119"/>
  <c r="N108" i="119"/>
  <c r="I108" i="119"/>
  <c r="X107" i="119"/>
  <c r="S107" i="119"/>
  <c r="N107" i="119"/>
  <c r="I107" i="119"/>
  <c r="X106" i="119"/>
  <c r="S106" i="119"/>
  <c r="N106" i="119"/>
  <c r="I106" i="119"/>
  <c r="X105" i="119"/>
  <c r="S105" i="119"/>
  <c r="N105" i="119"/>
  <c r="I105" i="119"/>
  <c r="X104" i="119"/>
  <c r="S104" i="119"/>
  <c r="N104" i="119"/>
  <c r="I104" i="119"/>
  <c r="X103" i="119"/>
  <c r="S103" i="119"/>
  <c r="N103" i="119"/>
  <c r="I103" i="119"/>
  <c r="X102" i="119"/>
  <c r="S102" i="119"/>
  <c r="N102" i="119"/>
  <c r="I102" i="119"/>
  <c r="X101" i="119"/>
  <c r="S101" i="119"/>
  <c r="N101" i="119"/>
  <c r="I101" i="119"/>
  <c r="X100" i="119"/>
  <c r="S100" i="119"/>
  <c r="N100" i="119"/>
  <c r="I100" i="119"/>
  <c r="X99" i="119"/>
  <c r="S99" i="119"/>
  <c r="N99" i="119"/>
  <c r="I99" i="119"/>
  <c r="X98" i="119"/>
  <c r="S98" i="119"/>
  <c r="N98" i="119"/>
  <c r="I98" i="119"/>
  <c r="X97" i="119"/>
  <c r="S97" i="119"/>
  <c r="N97" i="119"/>
  <c r="I97" i="119"/>
  <c r="X96" i="119"/>
  <c r="X95" i="119"/>
  <c r="S95" i="119"/>
  <c r="N95" i="119"/>
  <c r="I95" i="119"/>
  <c r="X94" i="119"/>
  <c r="S94" i="119"/>
  <c r="N94" i="119"/>
  <c r="I94" i="119"/>
  <c r="X93" i="119"/>
  <c r="S93" i="119"/>
  <c r="N93" i="119"/>
  <c r="I93" i="119"/>
  <c r="X92" i="119"/>
  <c r="S92" i="119"/>
  <c r="N92" i="119"/>
  <c r="I92" i="119"/>
  <c r="X91" i="119"/>
  <c r="X90" i="119"/>
  <c r="X89" i="119"/>
  <c r="S89" i="119"/>
  <c r="N89" i="119"/>
  <c r="I89" i="119"/>
  <c r="X88" i="119"/>
  <c r="S88" i="119"/>
  <c r="N88" i="119"/>
  <c r="I88" i="119"/>
  <c r="X87" i="119"/>
  <c r="S87" i="119"/>
  <c r="N87" i="119"/>
  <c r="I87" i="119"/>
  <c r="X86" i="119"/>
  <c r="X85" i="119"/>
  <c r="S85" i="119"/>
  <c r="N85" i="119"/>
  <c r="I85" i="119"/>
  <c r="X84" i="119"/>
  <c r="S84" i="119"/>
  <c r="N84" i="119"/>
  <c r="I84" i="119"/>
  <c r="X82" i="119"/>
  <c r="S82" i="119"/>
  <c r="N82" i="119"/>
  <c r="I82" i="119"/>
  <c r="X81" i="119"/>
  <c r="S81" i="119"/>
  <c r="N81" i="119"/>
  <c r="I81" i="119"/>
  <c r="X80" i="119"/>
  <c r="S80" i="119"/>
  <c r="N80" i="119"/>
  <c r="I80" i="119"/>
  <c r="X79" i="119"/>
  <c r="S79" i="119"/>
  <c r="N79" i="119"/>
  <c r="I79" i="119"/>
  <c r="X78" i="119"/>
  <c r="S78" i="119"/>
  <c r="N78" i="119"/>
  <c r="I78" i="119"/>
  <c r="X77" i="119"/>
  <c r="S77" i="119"/>
  <c r="N77" i="119"/>
  <c r="I77" i="119"/>
  <c r="X76" i="119"/>
  <c r="S76" i="119"/>
  <c r="N76" i="119"/>
  <c r="I76" i="119"/>
  <c r="X75" i="119"/>
  <c r="X74" i="119"/>
  <c r="S74" i="119"/>
  <c r="N74" i="119"/>
  <c r="I74" i="119"/>
  <c r="X73" i="119"/>
  <c r="S73" i="119"/>
  <c r="N73" i="119"/>
  <c r="I73" i="119"/>
  <c r="X72" i="119"/>
  <c r="S72" i="119"/>
  <c r="N72" i="119"/>
  <c r="I72" i="119"/>
  <c r="X71" i="119"/>
  <c r="X70" i="119"/>
  <c r="X69" i="119"/>
  <c r="S69" i="119"/>
  <c r="N69" i="119"/>
  <c r="I69" i="119"/>
  <c r="X68" i="119"/>
  <c r="S68" i="119"/>
  <c r="N68" i="119"/>
  <c r="I68" i="119"/>
  <c r="X67" i="119"/>
  <c r="S67" i="119"/>
  <c r="N67" i="119"/>
  <c r="I67" i="119"/>
  <c r="X66" i="119"/>
  <c r="S66" i="119"/>
  <c r="N66" i="119"/>
  <c r="I66" i="119"/>
  <c r="X65" i="119"/>
  <c r="X64" i="119"/>
  <c r="S64" i="119"/>
  <c r="N64" i="119"/>
  <c r="I64" i="119"/>
  <c r="X63" i="119"/>
  <c r="S63" i="119"/>
  <c r="N63" i="119"/>
  <c r="I63" i="119"/>
  <c r="X62" i="119"/>
  <c r="S62" i="119"/>
  <c r="N62" i="119"/>
  <c r="I62" i="119"/>
  <c r="X61" i="119"/>
  <c r="S61" i="119"/>
  <c r="N61" i="119"/>
  <c r="I61" i="119"/>
  <c r="X60" i="119"/>
  <c r="S60" i="119"/>
  <c r="N60" i="119"/>
  <c r="I60" i="119"/>
  <c r="X59" i="119"/>
  <c r="S59" i="119"/>
  <c r="N59" i="119"/>
  <c r="I59" i="119"/>
  <c r="X58" i="119"/>
  <c r="S58" i="119"/>
  <c r="N58" i="119"/>
  <c r="I58" i="119"/>
  <c r="X57" i="119"/>
  <c r="S57" i="119"/>
  <c r="N57" i="119"/>
  <c r="I57" i="119"/>
  <c r="X56" i="119"/>
  <c r="S56" i="119"/>
  <c r="N56" i="119"/>
  <c r="I56" i="119"/>
  <c r="X55" i="119"/>
  <c r="S55" i="119"/>
  <c r="N55" i="119"/>
  <c r="I55" i="119"/>
  <c r="X54" i="119"/>
  <c r="S54" i="119"/>
  <c r="N54" i="119"/>
  <c r="I54" i="119"/>
  <c r="X53" i="119"/>
  <c r="S53" i="119"/>
  <c r="N53" i="119"/>
  <c r="I53" i="119"/>
  <c r="X52" i="119"/>
  <c r="S52" i="119"/>
  <c r="N52" i="119"/>
  <c r="I52" i="119"/>
  <c r="X51" i="119"/>
  <c r="S51" i="119"/>
  <c r="N51" i="119"/>
  <c r="I51" i="119"/>
  <c r="X50" i="119"/>
  <c r="S50" i="119"/>
  <c r="N50" i="119"/>
  <c r="I50" i="119"/>
  <c r="X49" i="119"/>
  <c r="S49" i="119"/>
  <c r="N49" i="119"/>
  <c r="I49" i="119"/>
  <c r="X48" i="119"/>
  <c r="S48" i="119"/>
  <c r="N48" i="119"/>
  <c r="I48" i="119"/>
  <c r="X47" i="119"/>
  <c r="S47" i="119"/>
  <c r="N47" i="119"/>
  <c r="I47" i="119"/>
  <c r="X46" i="119"/>
  <c r="S46" i="119"/>
  <c r="N46" i="119"/>
  <c r="I46" i="119"/>
  <c r="B46" i="119"/>
  <c r="W43" i="119"/>
  <c r="V43" i="119"/>
  <c r="U43" i="119"/>
  <c r="R43" i="119"/>
  <c r="Q43" i="119"/>
  <c r="P43" i="119"/>
  <c r="M43" i="119"/>
  <c r="L43" i="119"/>
  <c r="L128" i="119" s="1"/>
  <c r="K43" i="119"/>
  <c r="H43" i="119"/>
  <c r="G43" i="119"/>
  <c r="G128" i="119" s="1"/>
  <c r="F43" i="119"/>
  <c r="X42" i="119"/>
  <c r="S42" i="119"/>
  <c r="N42" i="119"/>
  <c r="I42" i="119"/>
  <c r="X41" i="119"/>
  <c r="S41" i="119"/>
  <c r="N41" i="119"/>
  <c r="I41" i="119"/>
  <c r="X40" i="119"/>
  <c r="S40" i="119"/>
  <c r="N40" i="119"/>
  <c r="I40" i="119"/>
  <c r="X39" i="119"/>
  <c r="S39" i="119"/>
  <c r="N39" i="119"/>
  <c r="I39" i="119"/>
  <c r="X38" i="119"/>
  <c r="S38" i="119"/>
  <c r="N38" i="119"/>
  <c r="Z38" i="119" s="1"/>
  <c r="I38" i="119"/>
  <c r="X37" i="119"/>
  <c r="S37" i="119"/>
  <c r="N37" i="119"/>
  <c r="I37" i="119"/>
  <c r="X36" i="119"/>
  <c r="S36" i="119"/>
  <c r="N36" i="119"/>
  <c r="I36" i="119"/>
  <c r="X35" i="119"/>
  <c r="S35" i="119"/>
  <c r="N35" i="119"/>
  <c r="I35" i="119"/>
  <c r="X34" i="119"/>
  <c r="S34" i="119"/>
  <c r="N34" i="119"/>
  <c r="I34" i="119"/>
  <c r="X33" i="119"/>
  <c r="S33" i="119"/>
  <c r="N33" i="119"/>
  <c r="I33" i="119"/>
  <c r="X32" i="119"/>
  <c r="S32" i="119"/>
  <c r="N32" i="119"/>
  <c r="I32" i="119"/>
  <c r="X31" i="119"/>
  <c r="S31" i="119"/>
  <c r="N31" i="119"/>
  <c r="I31" i="119"/>
  <c r="X30" i="119"/>
  <c r="S30" i="119"/>
  <c r="N30" i="119"/>
  <c r="I30" i="119"/>
  <c r="X29" i="119"/>
  <c r="S29" i="119"/>
  <c r="N29" i="119"/>
  <c r="I29" i="119"/>
  <c r="X28" i="119"/>
  <c r="S28" i="119"/>
  <c r="N28" i="119"/>
  <c r="I28" i="119"/>
  <c r="X27" i="119"/>
  <c r="S27" i="119"/>
  <c r="N27" i="119"/>
  <c r="I27" i="119"/>
  <c r="X26" i="119"/>
  <c r="S26" i="119"/>
  <c r="N26" i="119"/>
  <c r="I26" i="119"/>
  <c r="X25" i="119"/>
  <c r="S25" i="119"/>
  <c r="N25" i="119"/>
  <c r="I25" i="119"/>
  <c r="X24" i="119"/>
  <c r="S24" i="119"/>
  <c r="N24" i="119"/>
  <c r="I24" i="119"/>
  <c r="X23" i="119"/>
  <c r="S23" i="119"/>
  <c r="N23" i="119"/>
  <c r="I23" i="119"/>
  <c r="X22" i="119"/>
  <c r="S22" i="119"/>
  <c r="N22" i="119"/>
  <c r="I22" i="119"/>
  <c r="X21" i="119"/>
  <c r="S21" i="119"/>
  <c r="N21" i="119"/>
  <c r="I21" i="119"/>
  <c r="X20" i="119"/>
  <c r="S20" i="119"/>
  <c r="N20" i="119"/>
  <c r="I20" i="119"/>
  <c r="X19" i="119"/>
  <c r="S19" i="119"/>
  <c r="N19" i="119"/>
  <c r="I19" i="119"/>
  <c r="X18" i="119"/>
  <c r="S18" i="119"/>
  <c r="N18" i="119"/>
  <c r="I18" i="119"/>
  <c r="X17" i="119"/>
  <c r="S17" i="119"/>
  <c r="N17" i="119"/>
  <c r="I17" i="119"/>
  <c r="X16" i="119"/>
  <c r="S16" i="119"/>
  <c r="N16" i="119"/>
  <c r="I16" i="119"/>
  <c r="X15" i="119"/>
  <c r="S15" i="119"/>
  <c r="N15" i="119"/>
  <c r="I15" i="119"/>
  <c r="X14" i="119"/>
  <c r="S14" i="119"/>
  <c r="N14" i="119"/>
  <c r="I14" i="119"/>
  <c r="X13" i="119"/>
  <c r="S13" i="119"/>
  <c r="N13" i="119"/>
  <c r="I13" i="119"/>
  <c r="X12" i="119"/>
  <c r="S12" i="119"/>
  <c r="N12" i="119"/>
  <c r="I12" i="119"/>
  <c r="X11" i="119"/>
  <c r="S11" i="119"/>
  <c r="N11" i="119"/>
  <c r="I11" i="119"/>
  <c r="B11" i="119"/>
  <c r="W127" i="117"/>
  <c r="V127" i="117"/>
  <c r="U127" i="117"/>
  <c r="R127" i="117"/>
  <c r="Q127" i="117"/>
  <c r="P127" i="117"/>
  <c r="M127" i="117"/>
  <c r="L127" i="117"/>
  <c r="K127" i="117"/>
  <c r="H127" i="117"/>
  <c r="G127" i="117"/>
  <c r="F127" i="117"/>
  <c r="X126" i="117"/>
  <c r="S126" i="117"/>
  <c r="N126" i="117"/>
  <c r="I126" i="117"/>
  <c r="X124" i="117"/>
  <c r="S124" i="117"/>
  <c r="N124" i="117"/>
  <c r="I124" i="117"/>
  <c r="X123" i="117"/>
  <c r="S123" i="117"/>
  <c r="N123" i="117"/>
  <c r="I123" i="117"/>
  <c r="X122" i="117"/>
  <c r="S122" i="117"/>
  <c r="N122" i="117"/>
  <c r="I122" i="117"/>
  <c r="X121" i="117"/>
  <c r="S121" i="117"/>
  <c r="N121" i="117"/>
  <c r="I121" i="117"/>
  <c r="X120" i="117"/>
  <c r="S120" i="117"/>
  <c r="N120" i="117"/>
  <c r="I120" i="117"/>
  <c r="X119" i="117"/>
  <c r="S119" i="117"/>
  <c r="N119" i="117"/>
  <c r="I119" i="117"/>
  <c r="X118" i="117"/>
  <c r="S118" i="117"/>
  <c r="N118" i="117"/>
  <c r="I118" i="117"/>
  <c r="X117" i="117"/>
  <c r="S117" i="117"/>
  <c r="N117" i="117"/>
  <c r="I117" i="117"/>
  <c r="X116" i="117"/>
  <c r="S116" i="117"/>
  <c r="N116" i="117"/>
  <c r="I116" i="117"/>
  <c r="X115" i="117"/>
  <c r="S115" i="117"/>
  <c r="N115" i="117"/>
  <c r="I115" i="117"/>
  <c r="X114" i="117"/>
  <c r="S114" i="117"/>
  <c r="N114" i="117"/>
  <c r="I114" i="117"/>
  <c r="X113" i="117"/>
  <c r="S113" i="117"/>
  <c r="N113" i="117"/>
  <c r="I113" i="117"/>
  <c r="X112" i="117"/>
  <c r="S112" i="117"/>
  <c r="N112" i="117"/>
  <c r="I112" i="117"/>
  <c r="X111" i="117"/>
  <c r="S111" i="117"/>
  <c r="N111" i="117"/>
  <c r="I111" i="117"/>
  <c r="X110" i="117"/>
  <c r="S110" i="117"/>
  <c r="N110" i="117"/>
  <c r="I110" i="117"/>
  <c r="X109" i="117"/>
  <c r="S109" i="117"/>
  <c r="N109" i="117"/>
  <c r="I109" i="117"/>
  <c r="X108" i="117"/>
  <c r="S108" i="117"/>
  <c r="N108" i="117"/>
  <c r="I108" i="117"/>
  <c r="X107" i="117"/>
  <c r="S107" i="117"/>
  <c r="N107" i="117"/>
  <c r="I107" i="117"/>
  <c r="X106" i="117"/>
  <c r="S106" i="117"/>
  <c r="N106" i="117"/>
  <c r="I106" i="117"/>
  <c r="X105" i="117"/>
  <c r="S105" i="117"/>
  <c r="N105" i="117"/>
  <c r="I105" i="117"/>
  <c r="X104" i="117"/>
  <c r="S104" i="117"/>
  <c r="N104" i="117"/>
  <c r="I104" i="117"/>
  <c r="X103" i="117"/>
  <c r="S103" i="117"/>
  <c r="N103" i="117"/>
  <c r="I103" i="117"/>
  <c r="X102" i="117"/>
  <c r="S102" i="117"/>
  <c r="N102" i="117"/>
  <c r="I102" i="117"/>
  <c r="X101" i="117"/>
  <c r="S101" i="117"/>
  <c r="N101" i="117"/>
  <c r="I101" i="117"/>
  <c r="X100" i="117"/>
  <c r="S100" i="117"/>
  <c r="N100" i="117"/>
  <c r="I100" i="117"/>
  <c r="X99" i="117"/>
  <c r="S99" i="117"/>
  <c r="N99" i="117"/>
  <c r="I99" i="117"/>
  <c r="X98" i="117"/>
  <c r="S98" i="117"/>
  <c r="N98" i="117"/>
  <c r="I98" i="117"/>
  <c r="X97" i="117"/>
  <c r="S97" i="117"/>
  <c r="N97" i="117"/>
  <c r="I97" i="117"/>
  <c r="X96" i="117"/>
  <c r="X95" i="117"/>
  <c r="S95" i="117"/>
  <c r="N95" i="117"/>
  <c r="I95" i="117"/>
  <c r="X94" i="117"/>
  <c r="S94" i="117"/>
  <c r="N94" i="117"/>
  <c r="I94" i="117"/>
  <c r="X93" i="117"/>
  <c r="S93" i="117"/>
  <c r="N93" i="117"/>
  <c r="I93" i="117"/>
  <c r="X92" i="117"/>
  <c r="S92" i="117"/>
  <c r="N92" i="117"/>
  <c r="I92" i="117"/>
  <c r="X91" i="117"/>
  <c r="S91" i="117"/>
  <c r="N91" i="117"/>
  <c r="I91" i="117"/>
  <c r="X90" i="117"/>
  <c r="X89" i="117"/>
  <c r="S89" i="117"/>
  <c r="N89" i="117"/>
  <c r="I89" i="117"/>
  <c r="X88" i="117"/>
  <c r="X87" i="117"/>
  <c r="S87" i="117"/>
  <c r="N87" i="117"/>
  <c r="I87" i="117"/>
  <c r="X86" i="117"/>
  <c r="X85" i="117"/>
  <c r="S85" i="117"/>
  <c r="N85" i="117"/>
  <c r="I85" i="117"/>
  <c r="X84" i="117"/>
  <c r="S84" i="117"/>
  <c r="N84" i="117"/>
  <c r="I84" i="117"/>
  <c r="X83" i="117"/>
  <c r="S83" i="117"/>
  <c r="N83" i="117"/>
  <c r="I83" i="117"/>
  <c r="X82" i="117"/>
  <c r="S82" i="117"/>
  <c r="N82" i="117"/>
  <c r="I82" i="117"/>
  <c r="X81" i="117"/>
  <c r="S81" i="117"/>
  <c r="N81" i="117"/>
  <c r="I81" i="117"/>
  <c r="X80" i="117"/>
  <c r="S80" i="117"/>
  <c r="N80" i="117"/>
  <c r="I80" i="117"/>
  <c r="X79" i="117"/>
  <c r="S79" i="117"/>
  <c r="N79" i="117"/>
  <c r="I79" i="117"/>
  <c r="X78" i="117"/>
  <c r="S78" i="117"/>
  <c r="N78" i="117"/>
  <c r="I78" i="117"/>
  <c r="X77" i="117"/>
  <c r="S77" i="117"/>
  <c r="N77" i="117"/>
  <c r="I77" i="117"/>
  <c r="X76" i="117"/>
  <c r="S76" i="117"/>
  <c r="N76" i="117"/>
  <c r="I76" i="117"/>
  <c r="X75" i="117"/>
  <c r="S75" i="117"/>
  <c r="N75" i="117"/>
  <c r="I75" i="117"/>
  <c r="X74" i="117"/>
  <c r="S74" i="117"/>
  <c r="N74" i="117"/>
  <c r="I74" i="117"/>
  <c r="X73" i="117"/>
  <c r="S73" i="117"/>
  <c r="N73" i="117"/>
  <c r="I73" i="117"/>
  <c r="X72" i="117"/>
  <c r="S72" i="117"/>
  <c r="N72" i="117"/>
  <c r="I72" i="117"/>
  <c r="X71" i="117"/>
  <c r="Z71" i="117" s="1"/>
  <c r="X70" i="117"/>
  <c r="S70" i="117"/>
  <c r="N70" i="117"/>
  <c r="I70" i="117"/>
  <c r="X69" i="117"/>
  <c r="S69" i="117"/>
  <c r="N69" i="117"/>
  <c r="I69" i="117"/>
  <c r="X68" i="117"/>
  <c r="S68" i="117"/>
  <c r="N68" i="117"/>
  <c r="I68" i="117"/>
  <c r="X67" i="117"/>
  <c r="X66" i="117"/>
  <c r="X65" i="117"/>
  <c r="S65" i="117"/>
  <c r="N65" i="117"/>
  <c r="I65" i="117"/>
  <c r="X64" i="117"/>
  <c r="S64" i="117"/>
  <c r="N64" i="117"/>
  <c r="I64" i="117"/>
  <c r="X63" i="117"/>
  <c r="S63" i="117"/>
  <c r="N63" i="117"/>
  <c r="I63" i="117"/>
  <c r="X62" i="117"/>
  <c r="S62" i="117"/>
  <c r="N62" i="117"/>
  <c r="I62" i="117"/>
  <c r="X61" i="117"/>
  <c r="X60" i="117"/>
  <c r="S60" i="117"/>
  <c r="N60" i="117"/>
  <c r="I60" i="117"/>
  <c r="X59" i="117"/>
  <c r="S59" i="117"/>
  <c r="N59" i="117"/>
  <c r="I59" i="117"/>
  <c r="X58" i="117"/>
  <c r="S58" i="117"/>
  <c r="N58" i="117"/>
  <c r="I58" i="117"/>
  <c r="X57" i="117"/>
  <c r="S57" i="117"/>
  <c r="N57" i="117"/>
  <c r="I57" i="117"/>
  <c r="X56" i="117"/>
  <c r="S56" i="117"/>
  <c r="N56" i="117"/>
  <c r="I56" i="117"/>
  <c r="X55" i="117"/>
  <c r="S55" i="117"/>
  <c r="N55" i="117"/>
  <c r="I55" i="117"/>
  <c r="X54" i="117"/>
  <c r="S54" i="117"/>
  <c r="N54" i="117"/>
  <c r="I54" i="117"/>
  <c r="X53" i="117"/>
  <c r="S53" i="117"/>
  <c r="N53" i="117"/>
  <c r="I53" i="117"/>
  <c r="X52" i="117"/>
  <c r="S52" i="117"/>
  <c r="N52" i="117"/>
  <c r="I52" i="117"/>
  <c r="X51" i="117"/>
  <c r="S51" i="117"/>
  <c r="N51" i="117"/>
  <c r="I51" i="117"/>
  <c r="X50" i="117"/>
  <c r="S50" i="117"/>
  <c r="N50" i="117"/>
  <c r="I50" i="117"/>
  <c r="X49" i="117"/>
  <c r="S49" i="117"/>
  <c r="N49" i="117"/>
  <c r="I49" i="117"/>
  <c r="X48" i="117"/>
  <c r="S48" i="117"/>
  <c r="N48" i="117"/>
  <c r="I48" i="117"/>
  <c r="X47" i="117"/>
  <c r="S47" i="117"/>
  <c r="N47" i="117"/>
  <c r="I47" i="117"/>
  <c r="X46" i="117"/>
  <c r="S46" i="117"/>
  <c r="N46" i="117"/>
  <c r="I46" i="117"/>
  <c r="B46" i="117"/>
  <c r="W43" i="117"/>
  <c r="V43" i="117"/>
  <c r="U43" i="117"/>
  <c r="R43" i="117"/>
  <c r="Q43" i="117"/>
  <c r="P43" i="117"/>
  <c r="M43" i="117"/>
  <c r="L43" i="117"/>
  <c r="K43" i="117"/>
  <c r="H43" i="117"/>
  <c r="G43" i="117"/>
  <c r="F43" i="117"/>
  <c r="X42" i="117"/>
  <c r="S42" i="117"/>
  <c r="N42" i="117"/>
  <c r="I42" i="117"/>
  <c r="X41" i="117"/>
  <c r="S41" i="117"/>
  <c r="N41" i="117"/>
  <c r="I41" i="117"/>
  <c r="X40" i="117"/>
  <c r="S40" i="117"/>
  <c r="N40" i="117"/>
  <c r="I40" i="117"/>
  <c r="X39" i="117"/>
  <c r="S39" i="117"/>
  <c r="N39" i="117"/>
  <c r="I39" i="117"/>
  <c r="X38" i="117"/>
  <c r="S38" i="117"/>
  <c r="N38" i="117"/>
  <c r="I38" i="117"/>
  <c r="X37" i="117"/>
  <c r="S37" i="117"/>
  <c r="N37" i="117"/>
  <c r="I37" i="117"/>
  <c r="X36" i="117"/>
  <c r="S36" i="117"/>
  <c r="N36" i="117"/>
  <c r="I36" i="117"/>
  <c r="X35" i="117"/>
  <c r="Z35" i="117" s="1"/>
  <c r="S35" i="117"/>
  <c r="N35" i="117"/>
  <c r="I35" i="117"/>
  <c r="X34" i="117"/>
  <c r="S34" i="117"/>
  <c r="N34" i="117"/>
  <c r="I34" i="117"/>
  <c r="X33" i="117"/>
  <c r="S33" i="117"/>
  <c r="N33" i="117"/>
  <c r="I33" i="117"/>
  <c r="X32" i="117"/>
  <c r="S32" i="117"/>
  <c r="N32" i="117"/>
  <c r="I32" i="117"/>
  <c r="X31" i="117"/>
  <c r="S31" i="117"/>
  <c r="N31" i="117"/>
  <c r="I31" i="117"/>
  <c r="X30" i="117"/>
  <c r="S30" i="117"/>
  <c r="N30" i="117"/>
  <c r="I30" i="117"/>
  <c r="X29" i="117"/>
  <c r="S29" i="117"/>
  <c r="N29" i="117"/>
  <c r="Z29" i="117" s="1"/>
  <c r="I29" i="117"/>
  <c r="X28" i="117"/>
  <c r="S28" i="117"/>
  <c r="N28" i="117"/>
  <c r="I28" i="117"/>
  <c r="X27" i="117"/>
  <c r="S27" i="117"/>
  <c r="N27" i="117"/>
  <c r="I27" i="117"/>
  <c r="X26" i="117"/>
  <c r="S26" i="117"/>
  <c r="N26" i="117"/>
  <c r="I26" i="117"/>
  <c r="X25" i="117"/>
  <c r="S25" i="117"/>
  <c r="N25" i="117"/>
  <c r="I25" i="117"/>
  <c r="X24" i="117"/>
  <c r="S24" i="117"/>
  <c r="N24" i="117"/>
  <c r="I24" i="117"/>
  <c r="X23" i="117"/>
  <c r="S23" i="117"/>
  <c r="N23" i="117"/>
  <c r="I23" i="117"/>
  <c r="X22" i="117"/>
  <c r="S22" i="117"/>
  <c r="N22" i="117"/>
  <c r="I22" i="117"/>
  <c r="X21" i="117"/>
  <c r="S21" i="117"/>
  <c r="N21" i="117"/>
  <c r="I21" i="117"/>
  <c r="X20" i="117"/>
  <c r="S20" i="117"/>
  <c r="N20" i="117"/>
  <c r="I20" i="117"/>
  <c r="X19" i="117"/>
  <c r="S19" i="117"/>
  <c r="N19" i="117"/>
  <c r="I19" i="117"/>
  <c r="X18" i="117"/>
  <c r="S18" i="117"/>
  <c r="N18" i="117"/>
  <c r="I18" i="117"/>
  <c r="X17" i="117"/>
  <c r="S17" i="117"/>
  <c r="N17" i="117"/>
  <c r="I17" i="117"/>
  <c r="X16" i="117"/>
  <c r="S16" i="117"/>
  <c r="N16" i="117"/>
  <c r="I16" i="117"/>
  <c r="X15" i="117"/>
  <c r="S15" i="117"/>
  <c r="N15" i="117"/>
  <c r="I15" i="117"/>
  <c r="X14" i="117"/>
  <c r="S14" i="117"/>
  <c r="N14" i="117"/>
  <c r="I14" i="117"/>
  <c r="X13" i="117"/>
  <c r="S13" i="117"/>
  <c r="N13" i="117"/>
  <c r="I13" i="117"/>
  <c r="X12" i="117"/>
  <c r="S12" i="117"/>
  <c r="N12" i="117"/>
  <c r="I12" i="117"/>
  <c r="X11" i="117"/>
  <c r="S11" i="117"/>
  <c r="N11" i="117"/>
  <c r="I11" i="117"/>
  <c r="B11" i="117"/>
  <c r="W126" i="116"/>
  <c r="V126" i="116"/>
  <c r="U126" i="116"/>
  <c r="R126" i="116"/>
  <c r="Q126" i="116"/>
  <c r="P126" i="116"/>
  <c r="M126" i="116"/>
  <c r="L126" i="116"/>
  <c r="K126" i="116"/>
  <c r="H126" i="116"/>
  <c r="G126" i="116"/>
  <c r="F126" i="116"/>
  <c r="X125" i="116"/>
  <c r="S125" i="116"/>
  <c r="N125" i="116"/>
  <c r="I125" i="116"/>
  <c r="B125" i="116"/>
  <c r="X124" i="116"/>
  <c r="S124" i="116"/>
  <c r="N124" i="116"/>
  <c r="I124" i="116"/>
  <c r="B124" i="116"/>
  <c r="X123" i="116"/>
  <c r="S123" i="116"/>
  <c r="N123" i="116"/>
  <c r="I123" i="116"/>
  <c r="B123" i="116"/>
  <c r="X122" i="116"/>
  <c r="S122" i="116"/>
  <c r="N122" i="116"/>
  <c r="I122" i="116"/>
  <c r="B122" i="116"/>
  <c r="X121" i="116"/>
  <c r="S121" i="116"/>
  <c r="N121" i="116"/>
  <c r="I121" i="116"/>
  <c r="B121" i="116"/>
  <c r="X120" i="116"/>
  <c r="S120" i="116"/>
  <c r="N120" i="116"/>
  <c r="I120" i="116"/>
  <c r="B120" i="116"/>
  <c r="X119" i="116"/>
  <c r="S119" i="116"/>
  <c r="N119" i="116"/>
  <c r="I119" i="116"/>
  <c r="B119" i="116"/>
  <c r="X118" i="116"/>
  <c r="S118" i="116"/>
  <c r="N118" i="116"/>
  <c r="I118" i="116"/>
  <c r="B118" i="116"/>
  <c r="X117" i="116"/>
  <c r="S117" i="116"/>
  <c r="N117" i="116"/>
  <c r="I117" i="116"/>
  <c r="B117" i="116"/>
  <c r="X116" i="116"/>
  <c r="S116" i="116"/>
  <c r="N116" i="116"/>
  <c r="I116" i="116"/>
  <c r="B116" i="116"/>
  <c r="X115" i="116"/>
  <c r="S115" i="116"/>
  <c r="N115" i="116"/>
  <c r="I115" i="116"/>
  <c r="B115" i="116"/>
  <c r="X114" i="116"/>
  <c r="S114" i="116"/>
  <c r="N114" i="116"/>
  <c r="I114" i="116"/>
  <c r="B114" i="116"/>
  <c r="X113" i="116"/>
  <c r="S113" i="116"/>
  <c r="N113" i="116"/>
  <c r="I113" i="116"/>
  <c r="B113" i="116"/>
  <c r="X112" i="116"/>
  <c r="S112" i="116"/>
  <c r="N112" i="116"/>
  <c r="I112" i="116"/>
  <c r="B112" i="116"/>
  <c r="X111" i="116"/>
  <c r="S111" i="116"/>
  <c r="N111" i="116"/>
  <c r="I111" i="116"/>
  <c r="B111" i="116"/>
  <c r="X110" i="116"/>
  <c r="S110" i="116"/>
  <c r="N110" i="116"/>
  <c r="I110" i="116"/>
  <c r="B110" i="116"/>
  <c r="X109" i="116"/>
  <c r="S109" i="116"/>
  <c r="N109" i="116"/>
  <c r="I109" i="116"/>
  <c r="B109" i="116"/>
  <c r="X108" i="116"/>
  <c r="S108" i="116"/>
  <c r="N108" i="116"/>
  <c r="I108" i="116"/>
  <c r="B108" i="116"/>
  <c r="X107" i="116"/>
  <c r="S107" i="116"/>
  <c r="N107" i="116"/>
  <c r="I107" i="116"/>
  <c r="B107" i="116"/>
  <c r="X106" i="116"/>
  <c r="S106" i="116"/>
  <c r="N106" i="116"/>
  <c r="I106" i="116"/>
  <c r="B106" i="116"/>
  <c r="X105" i="116"/>
  <c r="S105" i="116"/>
  <c r="N105" i="116"/>
  <c r="I105" i="116"/>
  <c r="B105" i="116"/>
  <c r="X104" i="116"/>
  <c r="S104" i="116"/>
  <c r="N104" i="116"/>
  <c r="I104" i="116"/>
  <c r="B104" i="116"/>
  <c r="X103" i="116"/>
  <c r="S103" i="116"/>
  <c r="N103" i="116"/>
  <c r="I103" i="116"/>
  <c r="X102" i="116"/>
  <c r="S102" i="116"/>
  <c r="N102" i="116"/>
  <c r="I102" i="116"/>
  <c r="B102" i="116"/>
  <c r="X101" i="116"/>
  <c r="S101" i="116"/>
  <c r="N101" i="116"/>
  <c r="I101" i="116"/>
  <c r="B101" i="116"/>
  <c r="X100" i="116"/>
  <c r="S100" i="116"/>
  <c r="N100" i="116"/>
  <c r="I100" i="116"/>
  <c r="B100" i="116"/>
  <c r="X99" i="116"/>
  <c r="S99" i="116"/>
  <c r="N99" i="116"/>
  <c r="I99" i="116"/>
  <c r="B99" i="116"/>
  <c r="X98" i="116"/>
  <c r="S98" i="116"/>
  <c r="N98" i="116"/>
  <c r="I98" i="116"/>
  <c r="B98" i="116"/>
  <c r="X97" i="116"/>
  <c r="S97" i="116"/>
  <c r="N97" i="116"/>
  <c r="I97" i="116"/>
  <c r="B97" i="116"/>
  <c r="X96" i="116"/>
  <c r="S96" i="116"/>
  <c r="N96" i="116"/>
  <c r="I96" i="116"/>
  <c r="B96" i="116"/>
  <c r="X95" i="116"/>
  <c r="S95" i="116"/>
  <c r="N95" i="116"/>
  <c r="I95" i="116"/>
  <c r="B95" i="116"/>
  <c r="X94" i="116"/>
  <c r="S94" i="116"/>
  <c r="N94" i="116"/>
  <c r="I94" i="116"/>
  <c r="B94" i="116"/>
  <c r="X93" i="116"/>
  <c r="S93" i="116"/>
  <c r="N93" i="116"/>
  <c r="I93" i="116"/>
  <c r="B93" i="116"/>
  <c r="X92" i="116"/>
  <c r="S92" i="116"/>
  <c r="N92" i="116"/>
  <c r="I92" i="116"/>
  <c r="B92" i="116"/>
  <c r="X91" i="116"/>
  <c r="S91" i="116"/>
  <c r="N91" i="116"/>
  <c r="I91" i="116"/>
  <c r="B91" i="116"/>
  <c r="X90" i="116"/>
  <c r="S90" i="116"/>
  <c r="N90" i="116"/>
  <c r="I90" i="116"/>
  <c r="B90" i="116"/>
  <c r="X89" i="116"/>
  <c r="S89" i="116"/>
  <c r="N89" i="116"/>
  <c r="I89" i="116"/>
  <c r="B89" i="116"/>
  <c r="X88" i="116"/>
  <c r="S88" i="116"/>
  <c r="N88" i="116"/>
  <c r="I88" i="116"/>
  <c r="B88" i="116"/>
  <c r="X87" i="116"/>
  <c r="S87" i="116"/>
  <c r="N87" i="116"/>
  <c r="I87" i="116"/>
  <c r="B87" i="116"/>
  <c r="X86" i="116"/>
  <c r="S86" i="116"/>
  <c r="N86" i="116"/>
  <c r="I86" i="116"/>
  <c r="B86" i="116"/>
  <c r="X85" i="116"/>
  <c r="S85" i="116"/>
  <c r="N85" i="116"/>
  <c r="I85" i="116"/>
  <c r="B85" i="116"/>
  <c r="X84" i="116"/>
  <c r="S84" i="116"/>
  <c r="N84" i="116"/>
  <c r="I84" i="116"/>
  <c r="B84" i="116"/>
  <c r="X83" i="116"/>
  <c r="S83" i="116"/>
  <c r="N83" i="116"/>
  <c r="I83" i="116"/>
  <c r="B83" i="116"/>
  <c r="X82" i="116"/>
  <c r="S82" i="116"/>
  <c r="N82" i="116"/>
  <c r="I82" i="116"/>
  <c r="B82" i="116"/>
  <c r="X81" i="116"/>
  <c r="S81" i="116"/>
  <c r="N81" i="116"/>
  <c r="I81" i="116"/>
  <c r="B81" i="116"/>
  <c r="X80" i="116"/>
  <c r="S80" i="116"/>
  <c r="N80" i="116"/>
  <c r="I80" i="116"/>
  <c r="B80" i="116"/>
  <c r="X79" i="116"/>
  <c r="S79" i="116"/>
  <c r="N79" i="116"/>
  <c r="I79" i="116"/>
  <c r="B79" i="116"/>
  <c r="X78" i="116"/>
  <c r="S78" i="116"/>
  <c r="N78" i="116"/>
  <c r="I78" i="116"/>
  <c r="B78" i="116"/>
  <c r="X77" i="116"/>
  <c r="S77" i="116"/>
  <c r="N77" i="116"/>
  <c r="I77" i="116"/>
  <c r="B77" i="116"/>
  <c r="X76" i="116"/>
  <c r="S76" i="116"/>
  <c r="N76" i="116"/>
  <c r="I76" i="116"/>
  <c r="B76" i="116"/>
  <c r="X75" i="116"/>
  <c r="S75" i="116"/>
  <c r="N75" i="116"/>
  <c r="I75" i="116"/>
  <c r="B75" i="116"/>
  <c r="X74" i="116"/>
  <c r="S74" i="116"/>
  <c r="N74" i="116"/>
  <c r="I74" i="116"/>
  <c r="B74" i="116"/>
  <c r="X73" i="116"/>
  <c r="S73" i="116"/>
  <c r="N73" i="116"/>
  <c r="I73" i="116"/>
  <c r="B73" i="116"/>
  <c r="X72" i="116"/>
  <c r="S72" i="116"/>
  <c r="N72" i="116"/>
  <c r="I72" i="116"/>
  <c r="B72" i="116"/>
  <c r="X71" i="116"/>
  <c r="S71" i="116"/>
  <c r="N71" i="116"/>
  <c r="I71" i="116"/>
  <c r="B71" i="116"/>
  <c r="X70" i="116"/>
  <c r="S70" i="116"/>
  <c r="N70" i="116"/>
  <c r="I70" i="116"/>
  <c r="B70" i="116"/>
  <c r="X69" i="116"/>
  <c r="S69" i="116"/>
  <c r="N69" i="116"/>
  <c r="I69" i="116"/>
  <c r="B69" i="116"/>
  <c r="X68" i="116"/>
  <c r="S68" i="116"/>
  <c r="N68" i="116"/>
  <c r="I68" i="116"/>
  <c r="B68" i="116"/>
  <c r="X67" i="116"/>
  <c r="S67" i="116"/>
  <c r="N67" i="116"/>
  <c r="I67" i="116"/>
  <c r="B67" i="116"/>
  <c r="X66" i="116"/>
  <c r="S66" i="116"/>
  <c r="N66" i="116"/>
  <c r="I66" i="116"/>
  <c r="B66" i="116"/>
  <c r="X65" i="116"/>
  <c r="S65" i="116"/>
  <c r="N65" i="116"/>
  <c r="I65" i="116"/>
  <c r="B65" i="116"/>
  <c r="X64" i="116"/>
  <c r="S64" i="116"/>
  <c r="N64" i="116"/>
  <c r="I64" i="116"/>
  <c r="B64" i="116"/>
  <c r="X63" i="116"/>
  <c r="S63" i="116"/>
  <c r="N63" i="116"/>
  <c r="I63" i="116"/>
  <c r="B63" i="116"/>
  <c r="X62" i="116"/>
  <c r="S62" i="116"/>
  <c r="N62" i="116"/>
  <c r="I62" i="116"/>
  <c r="B62" i="116"/>
  <c r="X61" i="116"/>
  <c r="S61" i="116"/>
  <c r="N61" i="116"/>
  <c r="I61" i="116"/>
  <c r="B61" i="116"/>
  <c r="X60" i="116"/>
  <c r="S60" i="116"/>
  <c r="N60" i="116"/>
  <c r="I60" i="116"/>
  <c r="B60" i="116"/>
  <c r="X59" i="116"/>
  <c r="S59" i="116"/>
  <c r="N59" i="116"/>
  <c r="I59" i="116"/>
  <c r="B59" i="116"/>
  <c r="X58" i="116"/>
  <c r="S58" i="116"/>
  <c r="N58" i="116"/>
  <c r="I58" i="116"/>
  <c r="B58" i="116"/>
  <c r="X57" i="116"/>
  <c r="S57" i="116"/>
  <c r="N57" i="116"/>
  <c r="I57" i="116"/>
  <c r="B57" i="116"/>
  <c r="X56" i="116"/>
  <c r="S56" i="116"/>
  <c r="N56" i="116"/>
  <c r="I56" i="116"/>
  <c r="B56" i="116"/>
  <c r="X55" i="116"/>
  <c r="S55" i="116"/>
  <c r="N55" i="116"/>
  <c r="I55" i="116"/>
  <c r="B55" i="116"/>
  <c r="X54" i="116"/>
  <c r="S54" i="116"/>
  <c r="N54" i="116"/>
  <c r="I54" i="116"/>
  <c r="B54" i="116"/>
  <c r="X53" i="116"/>
  <c r="S53" i="116"/>
  <c r="N53" i="116"/>
  <c r="I53" i="116"/>
  <c r="B53" i="116"/>
  <c r="X52" i="116"/>
  <c r="S52" i="116"/>
  <c r="N52" i="116"/>
  <c r="I52" i="116"/>
  <c r="B52" i="116"/>
  <c r="X51" i="116"/>
  <c r="S51" i="116"/>
  <c r="N51" i="116"/>
  <c r="I51" i="116"/>
  <c r="B51" i="116"/>
  <c r="X50" i="116"/>
  <c r="S50" i="116"/>
  <c r="N50" i="116"/>
  <c r="I50" i="116"/>
  <c r="B50" i="116"/>
  <c r="X49" i="116"/>
  <c r="S49" i="116"/>
  <c r="N49" i="116"/>
  <c r="I49" i="116"/>
  <c r="B49" i="116"/>
  <c r="X48" i="116"/>
  <c r="S48" i="116"/>
  <c r="N48" i="116"/>
  <c r="I48" i="116"/>
  <c r="B48" i="116"/>
  <c r="X47" i="116"/>
  <c r="S47" i="116"/>
  <c r="N47" i="116"/>
  <c r="I47" i="116"/>
  <c r="B47" i="116"/>
  <c r="X46" i="116"/>
  <c r="S46" i="116"/>
  <c r="N46" i="116"/>
  <c r="I46" i="116"/>
  <c r="B46" i="116"/>
  <c r="W43" i="116"/>
  <c r="V43" i="116"/>
  <c r="V127" i="116"/>
  <c r="U43" i="116"/>
  <c r="U127" i="116"/>
  <c r="R43" i="116"/>
  <c r="Q43" i="116"/>
  <c r="P43" i="116"/>
  <c r="P127" i="116" s="1"/>
  <c r="M43" i="116"/>
  <c r="L43" i="116"/>
  <c r="L127" i="116" s="1"/>
  <c r="K43" i="116"/>
  <c r="K127" i="116" s="1"/>
  <c r="H43" i="116"/>
  <c r="G43" i="116"/>
  <c r="F43" i="116"/>
  <c r="F127" i="116" s="1"/>
  <c r="X42" i="116"/>
  <c r="S42" i="116"/>
  <c r="N42" i="116"/>
  <c r="I42" i="116"/>
  <c r="B42" i="116"/>
  <c r="X41" i="116"/>
  <c r="S41" i="116"/>
  <c r="N41" i="116"/>
  <c r="I41" i="116"/>
  <c r="B41" i="116"/>
  <c r="X40" i="116"/>
  <c r="S40" i="116"/>
  <c r="N40" i="116"/>
  <c r="I40" i="116"/>
  <c r="X39" i="116"/>
  <c r="S39" i="116"/>
  <c r="N39" i="116"/>
  <c r="I39" i="116"/>
  <c r="B39" i="116"/>
  <c r="X38" i="116"/>
  <c r="S38" i="116"/>
  <c r="N38" i="116"/>
  <c r="I38" i="116"/>
  <c r="B38" i="116"/>
  <c r="X37" i="116"/>
  <c r="S37" i="116"/>
  <c r="N37" i="116"/>
  <c r="I37" i="116"/>
  <c r="B37" i="116"/>
  <c r="X36" i="116"/>
  <c r="S36" i="116"/>
  <c r="N36" i="116"/>
  <c r="I36" i="116"/>
  <c r="B36" i="116"/>
  <c r="X35" i="116"/>
  <c r="S35" i="116"/>
  <c r="N35" i="116"/>
  <c r="I35" i="116"/>
  <c r="B35" i="116"/>
  <c r="X34" i="116"/>
  <c r="S34" i="116"/>
  <c r="N34" i="116"/>
  <c r="I34" i="116"/>
  <c r="B34" i="116"/>
  <c r="X33" i="116"/>
  <c r="S33" i="116"/>
  <c r="N33" i="116"/>
  <c r="I33" i="116"/>
  <c r="B33" i="116"/>
  <c r="X32" i="116"/>
  <c r="S32" i="116"/>
  <c r="N32" i="116"/>
  <c r="I32" i="116"/>
  <c r="B32" i="116"/>
  <c r="X31" i="116"/>
  <c r="S31" i="116"/>
  <c r="N31" i="116"/>
  <c r="I31" i="116"/>
  <c r="B31" i="116"/>
  <c r="X30" i="116"/>
  <c r="S30" i="116"/>
  <c r="N30" i="116"/>
  <c r="I30" i="116"/>
  <c r="B30" i="116"/>
  <c r="X29" i="116"/>
  <c r="S29" i="116"/>
  <c r="N29" i="116"/>
  <c r="I29" i="116"/>
  <c r="B29" i="116"/>
  <c r="X28" i="116"/>
  <c r="S28" i="116"/>
  <c r="N28" i="116"/>
  <c r="I28" i="116"/>
  <c r="B28" i="116"/>
  <c r="X27" i="116"/>
  <c r="S27" i="116"/>
  <c r="N27" i="116"/>
  <c r="I27" i="116"/>
  <c r="B27" i="116"/>
  <c r="X26" i="116"/>
  <c r="S26" i="116"/>
  <c r="N26" i="116"/>
  <c r="I26" i="116"/>
  <c r="B26" i="116"/>
  <c r="X25" i="116"/>
  <c r="S25" i="116"/>
  <c r="N25" i="116"/>
  <c r="I25" i="116"/>
  <c r="B25" i="116"/>
  <c r="X24" i="116"/>
  <c r="S24" i="116"/>
  <c r="N24" i="116"/>
  <c r="I24" i="116"/>
  <c r="B24" i="116"/>
  <c r="X23" i="116"/>
  <c r="S23" i="116"/>
  <c r="N23" i="116"/>
  <c r="I23" i="116"/>
  <c r="B23" i="116"/>
  <c r="X22" i="116"/>
  <c r="S22" i="116"/>
  <c r="N22" i="116"/>
  <c r="I22" i="116"/>
  <c r="B22" i="116"/>
  <c r="X21" i="116"/>
  <c r="S21" i="116"/>
  <c r="N21" i="116"/>
  <c r="I21" i="116"/>
  <c r="B21" i="116"/>
  <c r="X20" i="116"/>
  <c r="S20" i="116"/>
  <c r="N20" i="116"/>
  <c r="I20" i="116"/>
  <c r="B20" i="116"/>
  <c r="X19" i="116"/>
  <c r="S19" i="116"/>
  <c r="N19" i="116"/>
  <c r="I19" i="116"/>
  <c r="B19" i="116"/>
  <c r="X18" i="116"/>
  <c r="S18" i="116"/>
  <c r="N18" i="116"/>
  <c r="I18" i="116"/>
  <c r="B18" i="116"/>
  <c r="X17" i="116"/>
  <c r="S17" i="116"/>
  <c r="N17" i="116"/>
  <c r="I17" i="116"/>
  <c r="B17" i="116"/>
  <c r="X16" i="116"/>
  <c r="S16" i="116"/>
  <c r="N16" i="116"/>
  <c r="I16" i="116"/>
  <c r="B16" i="116"/>
  <c r="X15" i="116"/>
  <c r="S15" i="116"/>
  <c r="N15" i="116"/>
  <c r="I15" i="116"/>
  <c r="B15" i="116"/>
  <c r="X14" i="116"/>
  <c r="S14" i="116"/>
  <c r="N14" i="116"/>
  <c r="I14" i="116"/>
  <c r="B14" i="116"/>
  <c r="X13" i="116"/>
  <c r="S13" i="116"/>
  <c r="N13" i="116"/>
  <c r="I13" i="116"/>
  <c r="B13" i="116"/>
  <c r="X12" i="116"/>
  <c r="S12" i="116"/>
  <c r="N12" i="116"/>
  <c r="I12" i="116"/>
  <c r="B12" i="116"/>
  <c r="X11" i="116"/>
  <c r="S11" i="116"/>
  <c r="N11" i="116"/>
  <c r="I11" i="116"/>
  <c r="B11" i="116"/>
  <c r="W127" i="114"/>
  <c r="V127" i="114"/>
  <c r="U127" i="114"/>
  <c r="R127" i="114"/>
  <c r="Q127" i="114"/>
  <c r="P127" i="114"/>
  <c r="M127" i="114"/>
  <c r="L127" i="114"/>
  <c r="L128" i="114" s="1"/>
  <c r="K127" i="114"/>
  <c r="H127" i="114"/>
  <c r="G127" i="114"/>
  <c r="F127" i="114"/>
  <c r="B46" i="114"/>
  <c r="W43" i="114"/>
  <c r="V43" i="114"/>
  <c r="U43" i="114"/>
  <c r="R43" i="114"/>
  <c r="Q43" i="114"/>
  <c r="P43" i="114"/>
  <c r="M43" i="114"/>
  <c r="L43" i="114"/>
  <c r="K43" i="114"/>
  <c r="H43" i="114"/>
  <c r="G43" i="114"/>
  <c r="F43" i="114"/>
  <c r="B42" i="114"/>
  <c r="B41" i="114"/>
  <c r="B39" i="114"/>
  <c r="B38" i="114"/>
  <c r="B37" i="114"/>
  <c r="B36" i="114"/>
  <c r="B35" i="114"/>
  <c r="B34" i="114"/>
  <c r="B33" i="114"/>
  <c r="B32" i="114"/>
  <c r="B31" i="114"/>
  <c r="B30" i="114"/>
  <c r="B29" i="114"/>
  <c r="B28" i="114"/>
  <c r="B27" i="114"/>
  <c r="B26" i="114"/>
  <c r="B25" i="114"/>
  <c r="B24" i="114"/>
  <c r="B23" i="114"/>
  <c r="B22" i="114"/>
  <c r="B21" i="114"/>
  <c r="B20" i="114"/>
  <c r="B19" i="114"/>
  <c r="B18" i="114"/>
  <c r="B17" i="114"/>
  <c r="B16" i="114"/>
  <c r="B15" i="114"/>
  <c r="B14" i="114"/>
  <c r="B13" i="114"/>
  <c r="B12" i="114"/>
  <c r="B11" i="114"/>
  <c r="W127" i="113"/>
  <c r="V127" i="113"/>
  <c r="U127" i="113"/>
  <c r="R127" i="113"/>
  <c r="Q127" i="113"/>
  <c r="P127" i="113"/>
  <c r="M127" i="113"/>
  <c r="L127" i="113"/>
  <c r="K127" i="113"/>
  <c r="H127" i="113"/>
  <c r="G127" i="113"/>
  <c r="F127" i="113"/>
  <c r="B46" i="113"/>
  <c r="W43" i="113"/>
  <c r="V43" i="113"/>
  <c r="U43" i="113"/>
  <c r="R43" i="113"/>
  <c r="Q43" i="113"/>
  <c r="P43" i="113"/>
  <c r="M43" i="113"/>
  <c r="L43" i="113"/>
  <c r="K43" i="113"/>
  <c r="H43" i="113"/>
  <c r="G43" i="113"/>
  <c r="F43" i="113"/>
  <c r="B11" i="113"/>
  <c r="I95" i="95"/>
  <c r="N96" i="95"/>
  <c r="S97" i="95"/>
  <c r="X98" i="95"/>
  <c r="I99" i="95"/>
  <c r="N100" i="95"/>
  <c r="N101" i="95"/>
  <c r="S101" i="95"/>
  <c r="S102" i="95"/>
  <c r="X102" i="95"/>
  <c r="I103" i="95"/>
  <c r="X103" i="95"/>
  <c r="I104" i="95"/>
  <c r="N104" i="95"/>
  <c r="S106" i="95"/>
  <c r="X106" i="95"/>
  <c r="I107" i="95"/>
  <c r="X107" i="95"/>
  <c r="I108" i="95"/>
  <c r="N108" i="95"/>
  <c r="N109" i="95"/>
  <c r="S109" i="95"/>
  <c r="S110" i="95"/>
  <c r="X110" i="95"/>
  <c r="I111" i="95"/>
  <c r="X111" i="95"/>
  <c r="I112" i="95"/>
  <c r="N112" i="95"/>
  <c r="N113" i="95"/>
  <c r="S113" i="95"/>
  <c r="S114" i="95"/>
  <c r="I115" i="95"/>
  <c r="X115" i="95"/>
  <c r="I116" i="95"/>
  <c r="N116" i="95"/>
  <c r="N117" i="95"/>
  <c r="X118" i="95"/>
  <c r="I119" i="95"/>
  <c r="X119" i="95"/>
  <c r="S121" i="95"/>
  <c r="S122" i="95"/>
  <c r="X122" i="95"/>
  <c r="I123" i="95"/>
  <c r="X123" i="95"/>
  <c r="I124" i="95"/>
  <c r="N124" i="95"/>
  <c r="N125" i="95"/>
  <c r="S125" i="95"/>
  <c r="S126" i="95"/>
  <c r="X126" i="95"/>
  <c r="W127" i="162"/>
  <c r="V127" i="162"/>
  <c r="U127" i="162"/>
  <c r="R127" i="162"/>
  <c r="Q127" i="162"/>
  <c r="P127" i="162"/>
  <c r="M127" i="162"/>
  <c r="L127" i="162"/>
  <c r="K127" i="162"/>
  <c r="H127" i="162"/>
  <c r="G127" i="162"/>
  <c r="F127" i="162"/>
  <c r="X126" i="162"/>
  <c r="S126" i="162"/>
  <c r="N126" i="162"/>
  <c r="I126" i="162"/>
  <c r="X124" i="162"/>
  <c r="S124" i="162"/>
  <c r="N124" i="162"/>
  <c r="I124" i="162"/>
  <c r="X123" i="162"/>
  <c r="S123" i="162"/>
  <c r="N123" i="162"/>
  <c r="I123" i="162"/>
  <c r="X122" i="162"/>
  <c r="S122" i="162"/>
  <c r="N122" i="162"/>
  <c r="I122" i="162"/>
  <c r="X121" i="162"/>
  <c r="S121" i="162"/>
  <c r="N121" i="162"/>
  <c r="I121" i="162"/>
  <c r="X120" i="162"/>
  <c r="S120" i="162"/>
  <c r="N120" i="162"/>
  <c r="I120" i="162"/>
  <c r="X119" i="162"/>
  <c r="S119" i="162"/>
  <c r="N119" i="162"/>
  <c r="I119" i="162"/>
  <c r="X118" i="162"/>
  <c r="S118" i="162"/>
  <c r="N118" i="162"/>
  <c r="I118" i="162"/>
  <c r="X117" i="162"/>
  <c r="S117" i="162"/>
  <c r="N117" i="162"/>
  <c r="I117" i="162"/>
  <c r="X116" i="162"/>
  <c r="S116" i="162"/>
  <c r="N116" i="162"/>
  <c r="I116" i="162"/>
  <c r="X115" i="162"/>
  <c r="S115" i="162"/>
  <c r="N115" i="162"/>
  <c r="I115" i="162"/>
  <c r="X114" i="162"/>
  <c r="S114" i="162"/>
  <c r="N114" i="162"/>
  <c r="I114" i="162"/>
  <c r="X113" i="162"/>
  <c r="S113" i="162"/>
  <c r="N113" i="162"/>
  <c r="I113" i="162"/>
  <c r="X112" i="162"/>
  <c r="S112" i="162"/>
  <c r="N112" i="162"/>
  <c r="I112" i="162"/>
  <c r="X111" i="162"/>
  <c r="S111" i="162"/>
  <c r="N111" i="162"/>
  <c r="I111" i="162"/>
  <c r="X110" i="162"/>
  <c r="S110" i="162"/>
  <c r="N110" i="162"/>
  <c r="I110" i="162"/>
  <c r="X109" i="162"/>
  <c r="S109" i="162"/>
  <c r="N109" i="162"/>
  <c r="I109" i="162"/>
  <c r="X108" i="162"/>
  <c r="S108" i="162"/>
  <c r="N108" i="162"/>
  <c r="I108" i="162"/>
  <c r="X107" i="162"/>
  <c r="S107" i="162"/>
  <c r="N107" i="162"/>
  <c r="I107" i="162"/>
  <c r="X106" i="162"/>
  <c r="S106" i="162"/>
  <c r="N106" i="162"/>
  <c r="I106" i="162"/>
  <c r="X105" i="162"/>
  <c r="S105" i="162"/>
  <c r="N105" i="162"/>
  <c r="I105" i="162"/>
  <c r="X104" i="162"/>
  <c r="S104" i="162"/>
  <c r="N104" i="162"/>
  <c r="I104" i="162"/>
  <c r="X103" i="162"/>
  <c r="S103" i="162"/>
  <c r="N103" i="162"/>
  <c r="I103" i="162"/>
  <c r="X102" i="162"/>
  <c r="S102" i="162"/>
  <c r="N102" i="162"/>
  <c r="I102" i="162"/>
  <c r="X101" i="162"/>
  <c r="S101" i="162"/>
  <c r="N101" i="162"/>
  <c r="I101" i="162"/>
  <c r="X100" i="162"/>
  <c r="S100" i="162"/>
  <c r="N100" i="162"/>
  <c r="I100" i="162"/>
  <c r="X99" i="162"/>
  <c r="S99" i="162"/>
  <c r="N99" i="162"/>
  <c r="I99" i="162"/>
  <c r="X98" i="162"/>
  <c r="S98" i="162"/>
  <c r="N98" i="162"/>
  <c r="I98" i="162"/>
  <c r="X97" i="162"/>
  <c r="S97" i="162"/>
  <c r="N97" i="162"/>
  <c r="I97" i="162"/>
  <c r="X96" i="162"/>
  <c r="S96" i="162"/>
  <c r="N96" i="162"/>
  <c r="I96" i="162"/>
  <c r="X95" i="162"/>
  <c r="S95" i="162"/>
  <c r="N95" i="162"/>
  <c r="I95" i="162"/>
  <c r="X94" i="162"/>
  <c r="S94" i="162"/>
  <c r="N94" i="162"/>
  <c r="I94" i="162"/>
  <c r="X93" i="162"/>
  <c r="S93" i="162"/>
  <c r="N93" i="162"/>
  <c r="I93" i="162"/>
  <c r="X92" i="162"/>
  <c r="S92" i="162"/>
  <c r="N92" i="162"/>
  <c r="I92" i="162"/>
  <c r="X91" i="162"/>
  <c r="S91" i="162"/>
  <c r="N91" i="162"/>
  <c r="I91" i="162"/>
  <c r="X90" i="162"/>
  <c r="S90" i="162"/>
  <c r="N90" i="162"/>
  <c r="I90" i="162"/>
  <c r="X89" i="162"/>
  <c r="S89" i="162"/>
  <c r="N89" i="162"/>
  <c r="I89" i="162"/>
  <c r="X88" i="162"/>
  <c r="S88" i="162"/>
  <c r="N88" i="162"/>
  <c r="I88" i="162"/>
  <c r="X87" i="162"/>
  <c r="S87" i="162"/>
  <c r="N87" i="162"/>
  <c r="I87" i="162"/>
  <c r="X86" i="162"/>
  <c r="S86" i="162"/>
  <c r="N86" i="162"/>
  <c r="I86" i="162"/>
  <c r="X85" i="162"/>
  <c r="S85" i="162"/>
  <c r="N85" i="162"/>
  <c r="I85" i="162"/>
  <c r="X84" i="162"/>
  <c r="S84" i="162"/>
  <c r="N84" i="162"/>
  <c r="I84" i="162"/>
  <c r="X83" i="162"/>
  <c r="S83" i="162"/>
  <c r="N83" i="162"/>
  <c r="I83" i="162"/>
  <c r="X82" i="162"/>
  <c r="S82" i="162"/>
  <c r="N82" i="162"/>
  <c r="I82" i="162"/>
  <c r="X81" i="162"/>
  <c r="S81" i="162"/>
  <c r="N81" i="162"/>
  <c r="I81" i="162"/>
  <c r="X80" i="162"/>
  <c r="S80" i="162"/>
  <c r="N80" i="162"/>
  <c r="I80" i="162"/>
  <c r="X79" i="162"/>
  <c r="S79" i="162"/>
  <c r="N79" i="162"/>
  <c r="I79" i="162"/>
  <c r="X78" i="162"/>
  <c r="S78" i="162"/>
  <c r="N78" i="162"/>
  <c r="I78" i="162"/>
  <c r="X77" i="162"/>
  <c r="S77" i="162"/>
  <c r="N77" i="162"/>
  <c r="I77" i="162"/>
  <c r="X76" i="162"/>
  <c r="S76" i="162"/>
  <c r="N76" i="162"/>
  <c r="I76" i="162"/>
  <c r="X75" i="162"/>
  <c r="S75" i="162"/>
  <c r="N75" i="162"/>
  <c r="I75" i="162"/>
  <c r="X74" i="162"/>
  <c r="S74" i="162"/>
  <c r="N74" i="162"/>
  <c r="I74" i="162"/>
  <c r="X73" i="162"/>
  <c r="S73" i="162"/>
  <c r="N73" i="162"/>
  <c r="I73" i="162"/>
  <c r="X72" i="162"/>
  <c r="S72" i="162"/>
  <c r="N72" i="162"/>
  <c r="I72" i="162"/>
  <c r="X71" i="162"/>
  <c r="S71" i="162"/>
  <c r="N71" i="162"/>
  <c r="I71" i="162"/>
  <c r="X70" i="162"/>
  <c r="S70" i="162"/>
  <c r="N70" i="162"/>
  <c r="I70" i="162"/>
  <c r="X69" i="162"/>
  <c r="S69" i="162"/>
  <c r="N69" i="162"/>
  <c r="I69" i="162"/>
  <c r="X68" i="162"/>
  <c r="S68" i="162"/>
  <c r="N68" i="162"/>
  <c r="I68" i="162"/>
  <c r="X67" i="162"/>
  <c r="S67" i="162"/>
  <c r="N67" i="162"/>
  <c r="I67" i="162"/>
  <c r="X66" i="162"/>
  <c r="X65" i="162"/>
  <c r="S65" i="162"/>
  <c r="N65" i="162"/>
  <c r="I65" i="162"/>
  <c r="X64" i="162"/>
  <c r="S64" i="162"/>
  <c r="N64" i="162"/>
  <c r="I64" i="162"/>
  <c r="X63" i="162"/>
  <c r="S63" i="162"/>
  <c r="N63" i="162"/>
  <c r="I63" i="162"/>
  <c r="X62" i="162"/>
  <c r="S62" i="162"/>
  <c r="N62" i="162"/>
  <c r="I62" i="162"/>
  <c r="S61" i="162"/>
  <c r="N61" i="162"/>
  <c r="I61" i="162"/>
  <c r="X59" i="162"/>
  <c r="S59" i="162"/>
  <c r="N59" i="162"/>
  <c r="I59" i="162"/>
  <c r="X58" i="162"/>
  <c r="S58" i="162"/>
  <c r="N58" i="162"/>
  <c r="I58" i="162"/>
  <c r="X57" i="162"/>
  <c r="S57" i="162"/>
  <c r="N57" i="162"/>
  <c r="I57" i="162"/>
  <c r="X56" i="162"/>
  <c r="S56" i="162"/>
  <c r="N56" i="162"/>
  <c r="I56" i="162"/>
  <c r="X55" i="162"/>
  <c r="S55" i="162"/>
  <c r="N55" i="162"/>
  <c r="I55" i="162"/>
  <c r="X54" i="162"/>
  <c r="S54" i="162"/>
  <c r="N54" i="162"/>
  <c r="I54" i="162"/>
  <c r="X53" i="162"/>
  <c r="S53" i="162"/>
  <c r="N53" i="162"/>
  <c r="I53" i="162"/>
  <c r="X52" i="162"/>
  <c r="S52" i="162"/>
  <c r="N52" i="162"/>
  <c r="I52" i="162"/>
  <c r="X51" i="162"/>
  <c r="S51" i="162"/>
  <c r="N51" i="162"/>
  <c r="I51" i="162"/>
  <c r="X50" i="162"/>
  <c r="S50" i="162"/>
  <c r="N50" i="162"/>
  <c r="I50" i="162"/>
  <c r="X49" i="162"/>
  <c r="S49" i="162"/>
  <c r="N49" i="162"/>
  <c r="I49" i="162"/>
  <c r="X48" i="162"/>
  <c r="S48" i="162"/>
  <c r="N48" i="162"/>
  <c r="I48" i="162"/>
  <c r="X47" i="162"/>
  <c r="S47" i="162"/>
  <c r="N47" i="162"/>
  <c r="I47" i="162"/>
  <c r="X46" i="162"/>
  <c r="S46" i="162"/>
  <c r="N46" i="162"/>
  <c r="I46" i="162"/>
  <c r="B46" i="162"/>
  <c r="W43" i="162"/>
  <c r="V43" i="162"/>
  <c r="U43" i="162"/>
  <c r="R43" i="162"/>
  <c r="Q43" i="162"/>
  <c r="P43" i="162"/>
  <c r="M43" i="162"/>
  <c r="L43" i="162"/>
  <c r="K43" i="162"/>
  <c r="H43" i="162"/>
  <c r="G43" i="162"/>
  <c r="F43" i="162"/>
  <c r="X42" i="162"/>
  <c r="S42" i="162"/>
  <c r="N42" i="162"/>
  <c r="I42" i="162"/>
  <c r="X41" i="162"/>
  <c r="S41" i="162"/>
  <c r="N41" i="162"/>
  <c r="I41" i="162"/>
  <c r="X40" i="162"/>
  <c r="S40" i="162"/>
  <c r="N40" i="162"/>
  <c r="I40" i="162"/>
  <c r="X39" i="162"/>
  <c r="S39" i="162"/>
  <c r="N39" i="162"/>
  <c r="I39" i="162"/>
  <c r="X38" i="162"/>
  <c r="S38" i="162"/>
  <c r="N38" i="162"/>
  <c r="I38" i="162"/>
  <c r="X37" i="162"/>
  <c r="S37" i="162"/>
  <c r="N37" i="162"/>
  <c r="I37" i="162"/>
  <c r="X36" i="162"/>
  <c r="S36" i="162"/>
  <c r="N36" i="162"/>
  <c r="I36" i="162"/>
  <c r="X35" i="162"/>
  <c r="S35" i="162"/>
  <c r="N35" i="162"/>
  <c r="I35" i="162"/>
  <c r="X34" i="162"/>
  <c r="S34" i="162"/>
  <c r="N34" i="162"/>
  <c r="I34" i="162"/>
  <c r="X33" i="162"/>
  <c r="S33" i="162"/>
  <c r="N33" i="162"/>
  <c r="I33" i="162"/>
  <c r="X32" i="162"/>
  <c r="S32" i="162"/>
  <c r="N32" i="162"/>
  <c r="I32" i="162"/>
  <c r="X31" i="162"/>
  <c r="S31" i="162"/>
  <c r="N31" i="162"/>
  <c r="I31" i="162"/>
  <c r="X30" i="162"/>
  <c r="S30" i="162"/>
  <c r="N30" i="162"/>
  <c r="I30" i="162"/>
  <c r="X29" i="162"/>
  <c r="S29" i="162"/>
  <c r="N29" i="162"/>
  <c r="I29" i="162"/>
  <c r="X28" i="162"/>
  <c r="S28" i="162"/>
  <c r="N28" i="162"/>
  <c r="I28" i="162"/>
  <c r="X27" i="162"/>
  <c r="S27" i="162"/>
  <c r="N27" i="162"/>
  <c r="I27" i="162"/>
  <c r="X26" i="162"/>
  <c r="S26" i="162"/>
  <c r="N26" i="162"/>
  <c r="X25" i="162"/>
  <c r="S25" i="162"/>
  <c r="N25" i="162"/>
  <c r="X24" i="162"/>
  <c r="S24" i="162"/>
  <c r="N24" i="162"/>
  <c r="X23" i="162"/>
  <c r="S23" i="162"/>
  <c r="N23" i="162"/>
  <c r="I23" i="162"/>
  <c r="X22" i="162"/>
  <c r="S22" i="162"/>
  <c r="N22" i="162"/>
  <c r="I22" i="162"/>
  <c r="X21" i="162"/>
  <c r="S21" i="162"/>
  <c r="N21" i="162"/>
  <c r="I21" i="162"/>
  <c r="X20" i="162"/>
  <c r="S20" i="162"/>
  <c r="N20" i="162"/>
  <c r="I20" i="162"/>
  <c r="X19" i="162"/>
  <c r="S19" i="162"/>
  <c r="N19" i="162"/>
  <c r="I19" i="162"/>
  <c r="X18" i="162"/>
  <c r="S18" i="162"/>
  <c r="N18" i="162"/>
  <c r="I18" i="162"/>
  <c r="X17" i="162"/>
  <c r="S17" i="162"/>
  <c r="N17" i="162"/>
  <c r="I17" i="162"/>
  <c r="X16" i="162"/>
  <c r="S16" i="162"/>
  <c r="N16" i="162"/>
  <c r="I16" i="162"/>
  <c r="X15" i="162"/>
  <c r="S15" i="162"/>
  <c r="N15" i="162"/>
  <c r="I15" i="162"/>
  <c r="X14" i="162"/>
  <c r="S14" i="162"/>
  <c r="N14" i="162"/>
  <c r="I14" i="162"/>
  <c r="X13" i="162"/>
  <c r="S13" i="162"/>
  <c r="N13" i="162"/>
  <c r="I13" i="162"/>
  <c r="X12" i="162"/>
  <c r="S12" i="162"/>
  <c r="N12" i="162"/>
  <c r="I12" i="162"/>
  <c r="X11" i="162"/>
  <c r="S11" i="162"/>
  <c r="N11" i="162"/>
  <c r="I11" i="162"/>
  <c r="B11" i="162"/>
  <c r="W127" i="161"/>
  <c r="V127" i="161"/>
  <c r="U127" i="161"/>
  <c r="R127" i="161"/>
  <c r="Q127" i="161"/>
  <c r="P127" i="161"/>
  <c r="M127" i="161"/>
  <c r="L127" i="161"/>
  <c r="K127" i="161"/>
  <c r="H127" i="161"/>
  <c r="G127" i="161"/>
  <c r="F127" i="161"/>
  <c r="X126" i="161"/>
  <c r="S126" i="161"/>
  <c r="N126" i="161"/>
  <c r="I126" i="161"/>
  <c r="X124" i="161"/>
  <c r="S124" i="161"/>
  <c r="N124" i="161"/>
  <c r="I124" i="161"/>
  <c r="X123" i="161"/>
  <c r="S123" i="161"/>
  <c r="N123" i="161"/>
  <c r="I123" i="161"/>
  <c r="X122" i="161"/>
  <c r="S122" i="161"/>
  <c r="N122" i="161"/>
  <c r="I122" i="161"/>
  <c r="X121" i="161"/>
  <c r="S121" i="161"/>
  <c r="N121" i="161"/>
  <c r="I121" i="161"/>
  <c r="X120" i="161"/>
  <c r="S120" i="161"/>
  <c r="N120" i="161"/>
  <c r="I120" i="161"/>
  <c r="X119" i="161"/>
  <c r="S119" i="161"/>
  <c r="N119" i="161"/>
  <c r="I119" i="161"/>
  <c r="X118" i="161"/>
  <c r="S118" i="161"/>
  <c r="N118" i="161"/>
  <c r="I118" i="161"/>
  <c r="X117" i="161"/>
  <c r="S117" i="161"/>
  <c r="N117" i="161"/>
  <c r="I117" i="161"/>
  <c r="X116" i="161"/>
  <c r="S116" i="161"/>
  <c r="N116" i="161"/>
  <c r="I116" i="161"/>
  <c r="X115" i="161"/>
  <c r="S115" i="161"/>
  <c r="N115" i="161"/>
  <c r="I115" i="161"/>
  <c r="X114" i="161"/>
  <c r="S114" i="161"/>
  <c r="N114" i="161"/>
  <c r="I114" i="161"/>
  <c r="X113" i="161"/>
  <c r="S113" i="161"/>
  <c r="N113" i="161"/>
  <c r="I113" i="161"/>
  <c r="X112" i="161"/>
  <c r="S112" i="161"/>
  <c r="N112" i="161"/>
  <c r="I112" i="161"/>
  <c r="X111" i="161"/>
  <c r="S111" i="161"/>
  <c r="N111" i="161"/>
  <c r="I111" i="161"/>
  <c r="X110" i="161"/>
  <c r="S110" i="161"/>
  <c r="N110" i="161"/>
  <c r="I110" i="161"/>
  <c r="X109" i="161"/>
  <c r="S109" i="161"/>
  <c r="N109" i="161"/>
  <c r="I109" i="161"/>
  <c r="X108" i="161"/>
  <c r="S108" i="161"/>
  <c r="N108" i="161"/>
  <c r="I108" i="161"/>
  <c r="X107" i="161"/>
  <c r="S107" i="161"/>
  <c r="N107" i="161"/>
  <c r="I107" i="161"/>
  <c r="X106" i="161"/>
  <c r="S106" i="161"/>
  <c r="N106" i="161"/>
  <c r="I106" i="161"/>
  <c r="X105" i="161"/>
  <c r="S105" i="161"/>
  <c r="N105" i="161"/>
  <c r="I105" i="161"/>
  <c r="X104" i="161"/>
  <c r="S104" i="161"/>
  <c r="N104" i="161"/>
  <c r="I104" i="161"/>
  <c r="X103" i="161"/>
  <c r="S103" i="161"/>
  <c r="N103" i="161"/>
  <c r="I103" i="161"/>
  <c r="X102" i="161"/>
  <c r="S102" i="161"/>
  <c r="N102" i="161"/>
  <c r="I102" i="161"/>
  <c r="X101" i="161"/>
  <c r="S101" i="161"/>
  <c r="N101" i="161"/>
  <c r="I101" i="161"/>
  <c r="X100" i="161"/>
  <c r="S100" i="161"/>
  <c r="N100" i="161"/>
  <c r="I100" i="161"/>
  <c r="X99" i="161"/>
  <c r="S99" i="161"/>
  <c r="N99" i="161"/>
  <c r="I99" i="161"/>
  <c r="X98" i="161"/>
  <c r="S98" i="161"/>
  <c r="N98" i="161"/>
  <c r="I98" i="161"/>
  <c r="X97" i="161"/>
  <c r="S97" i="161"/>
  <c r="N97" i="161"/>
  <c r="I97" i="161"/>
  <c r="X96" i="161"/>
  <c r="S96" i="161"/>
  <c r="N96" i="161"/>
  <c r="I96" i="161"/>
  <c r="X95" i="161"/>
  <c r="S95" i="161"/>
  <c r="N95" i="161"/>
  <c r="I95" i="161"/>
  <c r="X94" i="161"/>
  <c r="S94" i="161"/>
  <c r="N94" i="161"/>
  <c r="I94" i="161"/>
  <c r="X93" i="161"/>
  <c r="S93" i="161"/>
  <c r="N93" i="161"/>
  <c r="I93" i="161"/>
  <c r="X92" i="161"/>
  <c r="S92" i="161"/>
  <c r="N92" i="161"/>
  <c r="I92" i="161"/>
  <c r="X91" i="161"/>
  <c r="S91" i="161"/>
  <c r="N91" i="161"/>
  <c r="I91" i="161"/>
  <c r="X90" i="161"/>
  <c r="S90" i="161"/>
  <c r="N90" i="161"/>
  <c r="I90" i="161"/>
  <c r="X89" i="161"/>
  <c r="S89" i="161"/>
  <c r="N89" i="161"/>
  <c r="I89" i="161"/>
  <c r="X88" i="161"/>
  <c r="S88" i="161"/>
  <c r="N88" i="161"/>
  <c r="I88" i="161"/>
  <c r="X87" i="161"/>
  <c r="S87" i="161"/>
  <c r="N87" i="161"/>
  <c r="I87" i="161"/>
  <c r="X86" i="161"/>
  <c r="S86" i="161"/>
  <c r="N86" i="161"/>
  <c r="I86" i="161"/>
  <c r="X85" i="161"/>
  <c r="S85" i="161"/>
  <c r="N85" i="161"/>
  <c r="I85" i="161"/>
  <c r="X84" i="161"/>
  <c r="S84" i="161"/>
  <c r="N84" i="161"/>
  <c r="I84" i="161"/>
  <c r="X83" i="161"/>
  <c r="S83" i="161"/>
  <c r="N83" i="161"/>
  <c r="I83" i="161"/>
  <c r="X82" i="161"/>
  <c r="S82" i="161"/>
  <c r="N82" i="161"/>
  <c r="I82" i="161"/>
  <c r="X81" i="161"/>
  <c r="S81" i="161"/>
  <c r="N81" i="161"/>
  <c r="I81" i="161"/>
  <c r="X80" i="161"/>
  <c r="S80" i="161"/>
  <c r="N80" i="161"/>
  <c r="I80" i="161"/>
  <c r="X79" i="161"/>
  <c r="S79" i="161"/>
  <c r="N79" i="161"/>
  <c r="I79" i="161"/>
  <c r="X78" i="161"/>
  <c r="S78" i="161"/>
  <c r="N78" i="161"/>
  <c r="I78" i="161"/>
  <c r="X77" i="161"/>
  <c r="S77" i="161"/>
  <c r="N77" i="161"/>
  <c r="I77" i="161"/>
  <c r="X76" i="161"/>
  <c r="S76" i="161"/>
  <c r="N76" i="161"/>
  <c r="I76" i="161"/>
  <c r="X75" i="161"/>
  <c r="S75" i="161"/>
  <c r="N75" i="161"/>
  <c r="I75" i="161"/>
  <c r="X74" i="161"/>
  <c r="S74" i="161"/>
  <c r="N74" i="161"/>
  <c r="I74" i="161"/>
  <c r="X73" i="161"/>
  <c r="S73" i="161"/>
  <c r="N73" i="161"/>
  <c r="I73" i="161"/>
  <c r="X72" i="161"/>
  <c r="S72" i="161"/>
  <c r="N72" i="161"/>
  <c r="I72" i="161"/>
  <c r="X71" i="161"/>
  <c r="S71" i="161"/>
  <c r="N71" i="161"/>
  <c r="I71" i="161"/>
  <c r="X70" i="161"/>
  <c r="S70" i="161"/>
  <c r="N70" i="161"/>
  <c r="I70" i="161"/>
  <c r="X69" i="161"/>
  <c r="S69" i="161"/>
  <c r="N69" i="161"/>
  <c r="I69" i="161"/>
  <c r="X68" i="161"/>
  <c r="S68" i="161"/>
  <c r="N68" i="161"/>
  <c r="I68" i="161"/>
  <c r="X67" i="161"/>
  <c r="S67" i="161"/>
  <c r="N67" i="161"/>
  <c r="I67" i="161"/>
  <c r="X66" i="161"/>
  <c r="S66" i="161"/>
  <c r="N66" i="161"/>
  <c r="I66" i="161"/>
  <c r="X65" i="161"/>
  <c r="S65" i="161"/>
  <c r="N65" i="161"/>
  <c r="I65" i="161"/>
  <c r="X64" i="161"/>
  <c r="S64" i="161"/>
  <c r="N64" i="161"/>
  <c r="I64" i="161"/>
  <c r="X63" i="161"/>
  <c r="S63" i="161"/>
  <c r="N63" i="161"/>
  <c r="I63" i="161"/>
  <c r="X62" i="161"/>
  <c r="S62" i="161"/>
  <c r="N62" i="161"/>
  <c r="I62" i="161"/>
  <c r="X61" i="161"/>
  <c r="S61" i="161"/>
  <c r="N61" i="161"/>
  <c r="I61" i="161"/>
  <c r="X60" i="161"/>
  <c r="S60" i="161"/>
  <c r="N60" i="161"/>
  <c r="I60" i="161"/>
  <c r="X59" i="161"/>
  <c r="S59" i="161"/>
  <c r="N59" i="161"/>
  <c r="I59" i="161"/>
  <c r="X58" i="161"/>
  <c r="S58" i="161"/>
  <c r="N58" i="161"/>
  <c r="I58" i="161"/>
  <c r="X57" i="161"/>
  <c r="S57" i="161"/>
  <c r="N57" i="161"/>
  <c r="I57" i="161"/>
  <c r="X56" i="161"/>
  <c r="S56" i="161"/>
  <c r="N56" i="161"/>
  <c r="I56" i="161"/>
  <c r="X55" i="161"/>
  <c r="S55" i="161"/>
  <c r="N55" i="161"/>
  <c r="I55" i="161"/>
  <c r="X54" i="161"/>
  <c r="S54" i="161"/>
  <c r="N54" i="161"/>
  <c r="I54" i="161"/>
  <c r="X53" i="161"/>
  <c r="S53" i="161"/>
  <c r="N53" i="161"/>
  <c r="I53" i="161"/>
  <c r="X52" i="161"/>
  <c r="S52" i="161"/>
  <c r="N52" i="161"/>
  <c r="I52" i="161"/>
  <c r="X51" i="161"/>
  <c r="S51" i="161"/>
  <c r="N51" i="161"/>
  <c r="I51" i="161"/>
  <c r="X50" i="161"/>
  <c r="S50" i="161"/>
  <c r="N50" i="161"/>
  <c r="I50" i="161"/>
  <c r="X49" i="161"/>
  <c r="S49" i="161"/>
  <c r="N49" i="161"/>
  <c r="I49" i="161"/>
  <c r="X48" i="161"/>
  <c r="S48" i="161"/>
  <c r="N48" i="161"/>
  <c r="I48" i="161"/>
  <c r="X47" i="161"/>
  <c r="S47" i="161"/>
  <c r="N47" i="161"/>
  <c r="I47" i="161"/>
  <c r="X46" i="161"/>
  <c r="S46" i="161"/>
  <c r="N46" i="161"/>
  <c r="I46" i="161"/>
  <c r="B46" i="161"/>
  <c r="W43" i="161"/>
  <c r="V43" i="161"/>
  <c r="U43" i="161"/>
  <c r="R43" i="161"/>
  <c r="Q43" i="161"/>
  <c r="P43" i="161"/>
  <c r="M43" i="161"/>
  <c r="L43" i="161"/>
  <c r="K43" i="161"/>
  <c r="H43" i="161"/>
  <c r="G43" i="161"/>
  <c r="F43" i="161"/>
  <c r="X42" i="161"/>
  <c r="S42" i="161"/>
  <c r="N42" i="161"/>
  <c r="I42" i="161"/>
  <c r="X41" i="161"/>
  <c r="S41" i="161"/>
  <c r="N41" i="161"/>
  <c r="I41" i="161"/>
  <c r="X40" i="161"/>
  <c r="S40" i="161"/>
  <c r="N40" i="161"/>
  <c r="I40" i="161"/>
  <c r="X39" i="161"/>
  <c r="S39" i="161"/>
  <c r="N39" i="161"/>
  <c r="I39" i="161"/>
  <c r="X38" i="161"/>
  <c r="S38" i="161"/>
  <c r="N38" i="161"/>
  <c r="I38" i="161"/>
  <c r="X37" i="161"/>
  <c r="S37" i="161"/>
  <c r="N37" i="161"/>
  <c r="I37" i="161"/>
  <c r="X36" i="161"/>
  <c r="S36" i="161"/>
  <c r="N36" i="161"/>
  <c r="I36" i="161"/>
  <c r="X35" i="161"/>
  <c r="S35" i="161"/>
  <c r="N35" i="161"/>
  <c r="I35" i="161"/>
  <c r="X34" i="161"/>
  <c r="S34" i="161"/>
  <c r="N34" i="161"/>
  <c r="I34" i="161"/>
  <c r="X33" i="161"/>
  <c r="S33" i="161"/>
  <c r="N33" i="161"/>
  <c r="I33" i="161"/>
  <c r="X32" i="161"/>
  <c r="S32" i="161"/>
  <c r="N32" i="161"/>
  <c r="I32" i="161"/>
  <c r="X31" i="161"/>
  <c r="S31" i="161"/>
  <c r="N31" i="161"/>
  <c r="I31" i="161"/>
  <c r="X30" i="161"/>
  <c r="S30" i="161"/>
  <c r="N30" i="161"/>
  <c r="I30" i="161"/>
  <c r="X29" i="161"/>
  <c r="S29" i="161"/>
  <c r="N29" i="161"/>
  <c r="I29" i="161"/>
  <c r="X28" i="161"/>
  <c r="S28" i="161"/>
  <c r="N28" i="161"/>
  <c r="I28" i="161"/>
  <c r="X27" i="161"/>
  <c r="S27" i="161"/>
  <c r="N27" i="161"/>
  <c r="I27" i="161"/>
  <c r="X26" i="161"/>
  <c r="S26" i="161"/>
  <c r="N26" i="161"/>
  <c r="I26" i="161"/>
  <c r="X25" i="161"/>
  <c r="S25" i="161"/>
  <c r="N25" i="161"/>
  <c r="I25" i="161"/>
  <c r="X24" i="161"/>
  <c r="S24" i="161"/>
  <c r="N24" i="161"/>
  <c r="I24" i="161"/>
  <c r="X23" i="161"/>
  <c r="S23" i="161"/>
  <c r="N23" i="161"/>
  <c r="I23" i="161"/>
  <c r="X22" i="161"/>
  <c r="S22" i="161"/>
  <c r="N22" i="161"/>
  <c r="I22" i="161"/>
  <c r="X21" i="161"/>
  <c r="S21" i="161"/>
  <c r="N21" i="161"/>
  <c r="I21" i="161"/>
  <c r="X20" i="161"/>
  <c r="S20" i="161"/>
  <c r="N20" i="161"/>
  <c r="I20" i="161"/>
  <c r="X19" i="161"/>
  <c r="S19" i="161"/>
  <c r="N19" i="161"/>
  <c r="I19" i="161"/>
  <c r="X18" i="161"/>
  <c r="S18" i="161"/>
  <c r="N18" i="161"/>
  <c r="I18" i="161"/>
  <c r="X17" i="161"/>
  <c r="S17" i="161"/>
  <c r="N17" i="161"/>
  <c r="I17" i="161"/>
  <c r="X16" i="161"/>
  <c r="S16" i="161"/>
  <c r="N16" i="161"/>
  <c r="I16" i="161"/>
  <c r="X15" i="161"/>
  <c r="S15" i="161"/>
  <c r="N15" i="161"/>
  <c r="I15" i="161"/>
  <c r="X14" i="161"/>
  <c r="S14" i="161"/>
  <c r="N14" i="161"/>
  <c r="I14" i="161"/>
  <c r="X13" i="161"/>
  <c r="S13" i="161"/>
  <c r="N13" i="161"/>
  <c r="I13" i="161"/>
  <c r="X12" i="161"/>
  <c r="S12" i="161"/>
  <c r="N12" i="161"/>
  <c r="I12" i="161"/>
  <c r="X11" i="161"/>
  <c r="S11" i="161"/>
  <c r="N11" i="161"/>
  <c r="I11" i="161"/>
  <c r="B11" i="161"/>
  <c r="W127" i="160"/>
  <c r="V127" i="160"/>
  <c r="U127" i="160"/>
  <c r="R127" i="160"/>
  <c r="Q127" i="160"/>
  <c r="P127" i="160"/>
  <c r="M127" i="160"/>
  <c r="L127" i="160"/>
  <c r="K127" i="160"/>
  <c r="H127" i="160"/>
  <c r="G127" i="160"/>
  <c r="F127" i="160"/>
  <c r="X126" i="160"/>
  <c r="S126" i="160"/>
  <c r="N126" i="160"/>
  <c r="I126" i="160"/>
  <c r="X124" i="160"/>
  <c r="S124" i="160"/>
  <c r="N124" i="160"/>
  <c r="I124" i="160"/>
  <c r="X123" i="160"/>
  <c r="S123" i="160"/>
  <c r="N123" i="160"/>
  <c r="I123" i="160"/>
  <c r="X122" i="160"/>
  <c r="S122" i="160"/>
  <c r="N122" i="160"/>
  <c r="I122" i="160"/>
  <c r="X121" i="160"/>
  <c r="S121" i="160"/>
  <c r="N121" i="160"/>
  <c r="I121" i="160"/>
  <c r="X120" i="160"/>
  <c r="S120" i="160"/>
  <c r="N120" i="160"/>
  <c r="I120" i="160"/>
  <c r="X119" i="160"/>
  <c r="S119" i="160"/>
  <c r="N119" i="160"/>
  <c r="I119" i="160"/>
  <c r="X118" i="160"/>
  <c r="S118" i="160"/>
  <c r="N118" i="160"/>
  <c r="I118" i="160"/>
  <c r="X117" i="160"/>
  <c r="S117" i="160"/>
  <c r="N117" i="160"/>
  <c r="I117" i="160"/>
  <c r="X116" i="160"/>
  <c r="S116" i="160"/>
  <c r="N116" i="160"/>
  <c r="I116" i="160"/>
  <c r="X115" i="160"/>
  <c r="S115" i="160"/>
  <c r="N115" i="160"/>
  <c r="I115" i="160"/>
  <c r="X114" i="160"/>
  <c r="S114" i="160"/>
  <c r="N114" i="160"/>
  <c r="I114" i="160"/>
  <c r="X113" i="160"/>
  <c r="S113" i="160"/>
  <c r="N113" i="160"/>
  <c r="I113" i="160"/>
  <c r="X112" i="160"/>
  <c r="S112" i="160"/>
  <c r="N112" i="160"/>
  <c r="I112" i="160"/>
  <c r="X111" i="160"/>
  <c r="S111" i="160"/>
  <c r="N111" i="160"/>
  <c r="I111" i="160"/>
  <c r="X110" i="160"/>
  <c r="S110" i="160"/>
  <c r="N110" i="160"/>
  <c r="I110" i="160"/>
  <c r="X109" i="160"/>
  <c r="S109" i="160"/>
  <c r="N109" i="160"/>
  <c r="I109" i="160"/>
  <c r="X108" i="160"/>
  <c r="S108" i="160"/>
  <c r="N108" i="160"/>
  <c r="I108" i="160"/>
  <c r="X107" i="160"/>
  <c r="Z107" i="160" s="1"/>
  <c r="S107" i="160"/>
  <c r="N107" i="160"/>
  <c r="I107" i="160"/>
  <c r="X106" i="160"/>
  <c r="S106" i="160"/>
  <c r="N106" i="160"/>
  <c r="I106" i="160"/>
  <c r="X105" i="160"/>
  <c r="S105" i="160"/>
  <c r="N105" i="160"/>
  <c r="I105" i="160"/>
  <c r="X104" i="160"/>
  <c r="S104" i="160"/>
  <c r="N104" i="160"/>
  <c r="I104" i="160"/>
  <c r="X103" i="160"/>
  <c r="S103" i="160"/>
  <c r="N103" i="160"/>
  <c r="I103" i="160"/>
  <c r="X102" i="160"/>
  <c r="S102" i="160"/>
  <c r="N102" i="160"/>
  <c r="I102" i="160"/>
  <c r="X101" i="160"/>
  <c r="S101" i="160"/>
  <c r="N101" i="160"/>
  <c r="I101" i="160"/>
  <c r="X100" i="160"/>
  <c r="S100" i="160"/>
  <c r="N100" i="160"/>
  <c r="I100" i="160"/>
  <c r="X99" i="160"/>
  <c r="S99" i="160"/>
  <c r="N99" i="160"/>
  <c r="I99" i="160"/>
  <c r="X98" i="160"/>
  <c r="S98" i="160"/>
  <c r="N98" i="160"/>
  <c r="I98" i="160"/>
  <c r="X97" i="160"/>
  <c r="S97" i="160"/>
  <c r="N97" i="160"/>
  <c r="I97" i="160"/>
  <c r="X96" i="160"/>
  <c r="S96" i="160"/>
  <c r="N96" i="160"/>
  <c r="I96" i="160"/>
  <c r="X95" i="160"/>
  <c r="S95" i="160"/>
  <c r="N95" i="160"/>
  <c r="I95" i="160"/>
  <c r="X94" i="160"/>
  <c r="S94" i="160"/>
  <c r="N94" i="160"/>
  <c r="I94" i="160"/>
  <c r="X93" i="160"/>
  <c r="S93" i="160"/>
  <c r="N93" i="160"/>
  <c r="I93" i="160"/>
  <c r="X92" i="160"/>
  <c r="S92" i="160"/>
  <c r="N92" i="160"/>
  <c r="I92" i="160"/>
  <c r="X91" i="160"/>
  <c r="S91" i="160"/>
  <c r="N91" i="160"/>
  <c r="I91" i="160"/>
  <c r="X90" i="160"/>
  <c r="S90" i="160"/>
  <c r="N90" i="160"/>
  <c r="I90" i="160"/>
  <c r="X89" i="160"/>
  <c r="S89" i="160"/>
  <c r="N89" i="160"/>
  <c r="I89" i="160"/>
  <c r="X88" i="160"/>
  <c r="S88" i="160"/>
  <c r="N88" i="160"/>
  <c r="I88" i="160"/>
  <c r="X87" i="160"/>
  <c r="S87" i="160"/>
  <c r="N87" i="160"/>
  <c r="I87" i="160"/>
  <c r="X86" i="160"/>
  <c r="S86" i="160"/>
  <c r="N86" i="160"/>
  <c r="I86" i="160"/>
  <c r="X85" i="160"/>
  <c r="S85" i="160"/>
  <c r="N85" i="160"/>
  <c r="I85" i="160"/>
  <c r="X84" i="160"/>
  <c r="S84" i="160"/>
  <c r="N84" i="160"/>
  <c r="I84" i="160"/>
  <c r="X83" i="160"/>
  <c r="S83" i="160"/>
  <c r="N83" i="160"/>
  <c r="I83" i="160"/>
  <c r="X82" i="160"/>
  <c r="S82" i="160"/>
  <c r="N82" i="160"/>
  <c r="I82" i="160"/>
  <c r="X81" i="160"/>
  <c r="S81" i="160"/>
  <c r="N81" i="160"/>
  <c r="I81" i="160"/>
  <c r="X80" i="160"/>
  <c r="S80" i="160"/>
  <c r="N80" i="160"/>
  <c r="I80" i="160"/>
  <c r="X79" i="160"/>
  <c r="S79" i="160"/>
  <c r="N79" i="160"/>
  <c r="I79" i="160"/>
  <c r="X78" i="160"/>
  <c r="S78" i="160"/>
  <c r="N78" i="160"/>
  <c r="I78" i="160"/>
  <c r="X77" i="160"/>
  <c r="S77" i="160"/>
  <c r="N77" i="160"/>
  <c r="I77" i="160"/>
  <c r="X76" i="160"/>
  <c r="S76" i="160"/>
  <c r="N76" i="160"/>
  <c r="I76" i="160"/>
  <c r="X75" i="160"/>
  <c r="S75" i="160"/>
  <c r="N75" i="160"/>
  <c r="I75" i="160"/>
  <c r="X74" i="160"/>
  <c r="S74" i="160"/>
  <c r="N74" i="160"/>
  <c r="I74" i="160"/>
  <c r="X73" i="160"/>
  <c r="S73" i="160"/>
  <c r="N73" i="160"/>
  <c r="I73" i="160"/>
  <c r="X72" i="160"/>
  <c r="S72" i="160"/>
  <c r="N72" i="160"/>
  <c r="I72" i="160"/>
  <c r="X71" i="160"/>
  <c r="X70" i="160"/>
  <c r="S70" i="160"/>
  <c r="N70" i="160"/>
  <c r="I70" i="160"/>
  <c r="X69" i="160"/>
  <c r="S69" i="160"/>
  <c r="N69" i="160"/>
  <c r="I69" i="160"/>
  <c r="X68" i="160"/>
  <c r="S68" i="160"/>
  <c r="N68" i="160"/>
  <c r="I68" i="160"/>
  <c r="X67" i="160"/>
  <c r="S67" i="160"/>
  <c r="N67" i="160"/>
  <c r="I67" i="160"/>
  <c r="X66" i="160"/>
  <c r="X65" i="160"/>
  <c r="S65" i="160"/>
  <c r="N65" i="160"/>
  <c r="I65" i="160"/>
  <c r="X64" i="160"/>
  <c r="S64" i="160"/>
  <c r="N64" i="160"/>
  <c r="I64" i="160"/>
  <c r="X63" i="160"/>
  <c r="S63" i="160"/>
  <c r="N63" i="160"/>
  <c r="I63" i="160"/>
  <c r="X62" i="160"/>
  <c r="S62" i="160"/>
  <c r="N62" i="160"/>
  <c r="I62" i="160"/>
  <c r="X61" i="160"/>
  <c r="S61" i="160"/>
  <c r="N61" i="160"/>
  <c r="I61" i="160"/>
  <c r="X60" i="160"/>
  <c r="X59" i="160"/>
  <c r="S59" i="160"/>
  <c r="N59" i="160"/>
  <c r="I59" i="160"/>
  <c r="X58" i="160"/>
  <c r="S58" i="160"/>
  <c r="N58" i="160"/>
  <c r="I58" i="160"/>
  <c r="X57" i="160"/>
  <c r="S57" i="160"/>
  <c r="N57" i="160"/>
  <c r="I57" i="160"/>
  <c r="X56" i="160"/>
  <c r="S56" i="160"/>
  <c r="N56" i="160"/>
  <c r="I56" i="160"/>
  <c r="X55" i="160"/>
  <c r="S55" i="160"/>
  <c r="N55" i="160"/>
  <c r="I55" i="160"/>
  <c r="X54" i="160"/>
  <c r="S54" i="160"/>
  <c r="N54" i="160"/>
  <c r="I54" i="160"/>
  <c r="X53" i="160"/>
  <c r="S53" i="160"/>
  <c r="N53" i="160"/>
  <c r="I53" i="160"/>
  <c r="X52" i="160"/>
  <c r="S52" i="160"/>
  <c r="N52" i="160"/>
  <c r="I52" i="160"/>
  <c r="X51" i="160"/>
  <c r="S51" i="160"/>
  <c r="N51" i="160"/>
  <c r="I51" i="160"/>
  <c r="X50" i="160"/>
  <c r="S50" i="160"/>
  <c r="N50" i="160"/>
  <c r="I50" i="160"/>
  <c r="X49" i="160"/>
  <c r="S49" i="160"/>
  <c r="N49" i="160"/>
  <c r="I49" i="160"/>
  <c r="X48" i="160"/>
  <c r="S48" i="160"/>
  <c r="N48" i="160"/>
  <c r="I48" i="160"/>
  <c r="X47" i="160"/>
  <c r="S47" i="160"/>
  <c r="N47" i="160"/>
  <c r="I47" i="160"/>
  <c r="X46" i="160"/>
  <c r="S46" i="160"/>
  <c r="N46" i="160"/>
  <c r="I46" i="160"/>
  <c r="B46" i="160"/>
  <c r="W43" i="160"/>
  <c r="V43" i="160"/>
  <c r="U43" i="160"/>
  <c r="R43" i="160"/>
  <c r="R128" i="160" s="1"/>
  <c r="Q43" i="160"/>
  <c r="P43" i="160"/>
  <c r="P128" i="160" s="1"/>
  <c r="M43" i="160"/>
  <c r="L43" i="160"/>
  <c r="K43" i="160"/>
  <c r="H43" i="160"/>
  <c r="G43" i="160"/>
  <c r="F43" i="160"/>
  <c r="F128" i="160" s="1"/>
  <c r="X42" i="160"/>
  <c r="S42" i="160"/>
  <c r="N42" i="160"/>
  <c r="I42" i="160"/>
  <c r="X41" i="160"/>
  <c r="S41" i="160"/>
  <c r="N41" i="160"/>
  <c r="I41" i="160"/>
  <c r="X40" i="160"/>
  <c r="S40" i="160"/>
  <c r="N40" i="160"/>
  <c r="I40" i="160"/>
  <c r="X39" i="160"/>
  <c r="S39" i="160"/>
  <c r="N39" i="160"/>
  <c r="I39" i="160"/>
  <c r="X38" i="160"/>
  <c r="S38" i="160"/>
  <c r="N38" i="160"/>
  <c r="I38" i="160"/>
  <c r="X37" i="160"/>
  <c r="S37" i="160"/>
  <c r="N37" i="160"/>
  <c r="I37" i="160"/>
  <c r="X36" i="160"/>
  <c r="S36" i="160"/>
  <c r="N36" i="160"/>
  <c r="I36" i="160"/>
  <c r="X35" i="160"/>
  <c r="S35" i="160"/>
  <c r="N35" i="160"/>
  <c r="I35" i="160"/>
  <c r="X34" i="160"/>
  <c r="S34" i="160"/>
  <c r="N34" i="160"/>
  <c r="I34" i="160"/>
  <c r="X33" i="160"/>
  <c r="S33" i="160"/>
  <c r="N33" i="160"/>
  <c r="I33" i="160"/>
  <c r="X32" i="160"/>
  <c r="S32" i="160"/>
  <c r="N32" i="160"/>
  <c r="I32" i="160"/>
  <c r="X31" i="160"/>
  <c r="S31" i="160"/>
  <c r="N31" i="160"/>
  <c r="I31" i="160"/>
  <c r="X30" i="160"/>
  <c r="S30" i="160"/>
  <c r="N30" i="160"/>
  <c r="I30" i="160"/>
  <c r="X29" i="160"/>
  <c r="S29" i="160"/>
  <c r="N29" i="160"/>
  <c r="I29" i="160"/>
  <c r="X28" i="160"/>
  <c r="S28" i="160"/>
  <c r="N28" i="160"/>
  <c r="I28" i="160"/>
  <c r="X27" i="160"/>
  <c r="S27" i="160"/>
  <c r="N27" i="160"/>
  <c r="I27" i="160"/>
  <c r="X26" i="160"/>
  <c r="S26" i="160"/>
  <c r="N26" i="160"/>
  <c r="I26" i="160"/>
  <c r="X25" i="160"/>
  <c r="S25" i="160"/>
  <c r="N25" i="160"/>
  <c r="X24" i="160"/>
  <c r="S24" i="160"/>
  <c r="N24" i="160"/>
  <c r="I24" i="160"/>
  <c r="X23" i="160"/>
  <c r="S23" i="160"/>
  <c r="N23" i="160"/>
  <c r="I23" i="160"/>
  <c r="X22" i="160"/>
  <c r="S22" i="160"/>
  <c r="N22" i="160"/>
  <c r="I22" i="160"/>
  <c r="X21" i="160"/>
  <c r="S21" i="160"/>
  <c r="N21" i="160"/>
  <c r="I21" i="160"/>
  <c r="X20" i="160"/>
  <c r="S20" i="160"/>
  <c r="N20" i="160"/>
  <c r="I20" i="160"/>
  <c r="X19" i="160"/>
  <c r="S19" i="160"/>
  <c r="N19" i="160"/>
  <c r="I19" i="160"/>
  <c r="X18" i="160"/>
  <c r="S18" i="160"/>
  <c r="N18" i="160"/>
  <c r="I18" i="160"/>
  <c r="X17" i="160"/>
  <c r="S17" i="160"/>
  <c r="N17" i="160"/>
  <c r="I17" i="160"/>
  <c r="X16" i="160"/>
  <c r="S16" i="160"/>
  <c r="N16" i="160"/>
  <c r="I16" i="160"/>
  <c r="X15" i="160"/>
  <c r="S15" i="160"/>
  <c r="N15" i="160"/>
  <c r="I15" i="160"/>
  <c r="X14" i="160"/>
  <c r="S14" i="160"/>
  <c r="N14" i="160"/>
  <c r="I14" i="160"/>
  <c r="X13" i="160"/>
  <c r="S13" i="160"/>
  <c r="N13" i="160"/>
  <c r="I13" i="160"/>
  <c r="X12" i="160"/>
  <c r="S12" i="160"/>
  <c r="N12" i="160"/>
  <c r="I12" i="160"/>
  <c r="X11" i="160"/>
  <c r="S11" i="160"/>
  <c r="N11" i="160"/>
  <c r="I11" i="160"/>
  <c r="B11" i="160"/>
  <c r="W127" i="106"/>
  <c r="V127" i="106"/>
  <c r="U127" i="106"/>
  <c r="R127" i="106"/>
  <c r="Q127" i="106"/>
  <c r="P127" i="106"/>
  <c r="M127" i="106"/>
  <c r="L127" i="106"/>
  <c r="K127" i="106"/>
  <c r="H127" i="106"/>
  <c r="G127" i="106"/>
  <c r="F127" i="106"/>
  <c r="X126" i="106"/>
  <c r="S126" i="106"/>
  <c r="N126" i="106"/>
  <c r="I126" i="106"/>
  <c r="X125" i="106"/>
  <c r="S125" i="106"/>
  <c r="N125" i="106"/>
  <c r="I125" i="106"/>
  <c r="X123" i="106"/>
  <c r="S123" i="106"/>
  <c r="N123" i="106"/>
  <c r="I123" i="106"/>
  <c r="X122" i="106"/>
  <c r="S122" i="106"/>
  <c r="N122" i="106"/>
  <c r="I122" i="106"/>
  <c r="X121" i="106"/>
  <c r="S121" i="106"/>
  <c r="N121" i="106"/>
  <c r="I121" i="106"/>
  <c r="X120" i="106"/>
  <c r="S120" i="106"/>
  <c r="N120" i="106"/>
  <c r="I120" i="106"/>
  <c r="X119" i="106"/>
  <c r="S119" i="106"/>
  <c r="N119" i="106"/>
  <c r="I119" i="106"/>
  <c r="X118" i="106"/>
  <c r="S118" i="106"/>
  <c r="N118" i="106"/>
  <c r="I118" i="106"/>
  <c r="X117" i="106"/>
  <c r="S117" i="106"/>
  <c r="N117" i="106"/>
  <c r="I117" i="106"/>
  <c r="X116" i="106"/>
  <c r="S116" i="106"/>
  <c r="N116" i="106"/>
  <c r="I116" i="106"/>
  <c r="X115" i="106"/>
  <c r="S115" i="106"/>
  <c r="N115" i="106"/>
  <c r="I115" i="106"/>
  <c r="X114" i="106"/>
  <c r="S114" i="106"/>
  <c r="N114" i="106"/>
  <c r="I114" i="106"/>
  <c r="X113" i="106"/>
  <c r="S113" i="106"/>
  <c r="N113" i="106"/>
  <c r="I113" i="106"/>
  <c r="X112" i="106"/>
  <c r="S112" i="106"/>
  <c r="N112" i="106"/>
  <c r="I112" i="106"/>
  <c r="X111" i="106"/>
  <c r="S111" i="106"/>
  <c r="N111" i="106"/>
  <c r="I111" i="106"/>
  <c r="X110" i="106"/>
  <c r="S110" i="106"/>
  <c r="N110" i="106"/>
  <c r="I110" i="106"/>
  <c r="X109" i="106"/>
  <c r="S109" i="106"/>
  <c r="N109" i="106"/>
  <c r="I109" i="106"/>
  <c r="X108" i="106"/>
  <c r="S108" i="106"/>
  <c r="N108" i="106"/>
  <c r="I108" i="106"/>
  <c r="X107" i="106"/>
  <c r="S107" i="106"/>
  <c r="N107" i="106"/>
  <c r="I107" i="106"/>
  <c r="X105" i="106"/>
  <c r="S105" i="106"/>
  <c r="N105" i="106"/>
  <c r="I105" i="106"/>
  <c r="X104" i="106"/>
  <c r="S104" i="106"/>
  <c r="N104" i="106"/>
  <c r="I104" i="106"/>
  <c r="X103" i="106"/>
  <c r="S103" i="106"/>
  <c r="N103" i="106"/>
  <c r="I103" i="106"/>
  <c r="X102" i="106"/>
  <c r="S102" i="106"/>
  <c r="N102" i="106"/>
  <c r="I102" i="106"/>
  <c r="X101" i="106"/>
  <c r="S101" i="106"/>
  <c r="N101" i="106"/>
  <c r="I101" i="106"/>
  <c r="X100" i="106"/>
  <c r="S100" i="106"/>
  <c r="N100" i="106"/>
  <c r="I100" i="106"/>
  <c r="X99" i="106"/>
  <c r="S99" i="106"/>
  <c r="N99" i="106"/>
  <c r="I99" i="106"/>
  <c r="X98" i="106"/>
  <c r="S98" i="106"/>
  <c r="N98" i="106"/>
  <c r="I98" i="106"/>
  <c r="X97" i="106"/>
  <c r="S97" i="106"/>
  <c r="N97" i="106"/>
  <c r="I97" i="106"/>
  <c r="X96" i="106"/>
  <c r="S96" i="106"/>
  <c r="N96" i="106"/>
  <c r="I96" i="106"/>
  <c r="X95" i="106"/>
  <c r="S95" i="106"/>
  <c r="N95" i="106"/>
  <c r="I95" i="106"/>
  <c r="X94" i="106"/>
  <c r="X93" i="106"/>
  <c r="S93" i="106"/>
  <c r="N93" i="106"/>
  <c r="I93" i="106"/>
  <c r="X92" i="106"/>
  <c r="S92" i="106"/>
  <c r="N92" i="106"/>
  <c r="I92" i="106"/>
  <c r="X91" i="106"/>
  <c r="S91" i="106"/>
  <c r="N91" i="106"/>
  <c r="I91" i="106"/>
  <c r="X90" i="106"/>
  <c r="S90" i="106"/>
  <c r="N90" i="106"/>
  <c r="I90" i="106"/>
  <c r="X89" i="106"/>
  <c r="S89" i="106"/>
  <c r="N89" i="106"/>
  <c r="I89" i="106"/>
  <c r="X88" i="106"/>
  <c r="S88" i="106"/>
  <c r="N88" i="106"/>
  <c r="I88" i="106"/>
  <c r="X87" i="106"/>
  <c r="X86" i="106"/>
  <c r="S86" i="106"/>
  <c r="N86" i="106"/>
  <c r="I86" i="106"/>
  <c r="X85" i="106"/>
  <c r="S85" i="106"/>
  <c r="N85" i="106"/>
  <c r="I85" i="106"/>
  <c r="X84" i="106"/>
  <c r="S84" i="106"/>
  <c r="N84" i="106"/>
  <c r="I84" i="106"/>
  <c r="X83" i="106"/>
  <c r="S83" i="106"/>
  <c r="N83" i="106"/>
  <c r="I83" i="106"/>
  <c r="X82" i="106"/>
  <c r="S82" i="106"/>
  <c r="N82" i="106"/>
  <c r="I82" i="106"/>
  <c r="X81" i="106"/>
  <c r="S81" i="106"/>
  <c r="N81" i="106"/>
  <c r="I81" i="106"/>
  <c r="X80" i="106"/>
  <c r="S80" i="106"/>
  <c r="N80" i="106"/>
  <c r="I80" i="106"/>
  <c r="X79" i="106"/>
  <c r="S79" i="106"/>
  <c r="N79" i="106"/>
  <c r="I79" i="106"/>
  <c r="X78" i="106"/>
  <c r="S78" i="106"/>
  <c r="N78" i="106"/>
  <c r="I78" i="106"/>
  <c r="X77" i="106"/>
  <c r="S77" i="106"/>
  <c r="N77" i="106"/>
  <c r="I77" i="106"/>
  <c r="X76" i="106"/>
  <c r="S76" i="106"/>
  <c r="N76" i="106"/>
  <c r="I76" i="106"/>
  <c r="X75" i="106"/>
  <c r="S75" i="106"/>
  <c r="N75" i="106"/>
  <c r="I75" i="106"/>
  <c r="X74" i="106"/>
  <c r="S74" i="106"/>
  <c r="N74" i="106"/>
  <c r="I74" i="106"/>
  <c r="X73" i="106"/>
  <c r="S73" i="106"/>
  <c r="N73" i="106"/>
  <c r="I73" i="106"/>
  <c r="X72" i="106"/>
  <c r="S72" i="106"/>
  <c r="N72" i="106"/>
  <c r="I72" i="106"/>
  <c r="X71" i="106"/>
  <c r="S71" i="106"/>
  <c r="N71" i="106"/>
  <c r="I71" i="106"/>
  <c r="X70" i="106"/>
  <c r="S70" i="106"/>
  <c r="N70" i="106"/>
  <c r="I70" i="106"/>
  <c r="S69" i="106"/>
  <c r="N69" i="106"/>
  <c r="I69" i="106"/>
  <c r="S68" i="106"/>
  <c r="N68" i="106"/>
  <c r="I68" i="106"/>
  <c r="S65" i="106"/>
  <c r="N65" i="106"/>
  <c r="I65" i="106"/>
  <c r="X64" i="106"/>
  <c r="S64" i="106"/>
  <c r="N64" i="106"/>
  <c r="I64" i="106"/>
  <c r="X63" i="106"/>
  <c r="S63" i="106"/>
  <c r="N63" i="106"/>
  <c r="I63" i="106"/>
  <c r="X62" i="106"/>
  <c r="S62" i="106"/>
  <c r="N62" i="106"/>
  <c r="I62" i="106"/>
  <c r="X61" i="106"/>
  <c r="S61" i="106"/>
  <c r="N61" i="106"/>
  <c r="I61" i="106"/>
  <c r="X60" i="106"/>
  <c r="S60" i="106"/>
  <c r="N60" i="106"/>
  <c r="I60" i="106"/>
  <c r="X59" i="106"/>
  <c r="S59" i="106"/>
  <c r="N59" i="106"/>
  <c r="I59" i="106"/>
  <c r="X58" i="106"/>
  <c r="S58" i="106"/>
  <c r="N58" i="106"/>
  <c r="I58" i="106"/>
  <c r="X57" i="106"/>
  <c r="S57" i="106"/>
  <c r="N57" i="106"/>
  <c r="I57" i="106"/>
  <c r="X56" i="106"/>
  <c r="S56" i="106"/>
  <c r="N56" i="106"/>
  <c r="I56" i="106"/>
  <c r="X55" i="106"/>
  <c r="S55" i="106"/>
  <c r="N55" i="106"/>
  <c r="I55" i="106"/>
  <c r="X54" i="106"/>
  <c r="S54" i="106"/>
  <c r="N54" i="106"/>
  <c r="I54" i="106"/>
  <c r="X53" i="106"/>
  <c r="S53" i="106"/>
  <c r="N53" i="106"/>
  <c r="I53" i="106"/>
  <c r="X52" i="106"/>
  <c r="S52" i="106"/>
  <c r="N52" i="106"/>
  <c r="I52" i="106"/>
  <c r="X51" i="106"/>
  <c r="S51" i="106"/>
  <c r="N51" i="106"/>
  <c r="I51" i="106"/>
  <c r="X50" i="106"/>
  <c r="S50" i="106"/>
  <c r="N50" i="106"/>
  <c r="I50" i="106"/>
  <c r="X49" i="106"/>
  <c r="S49" i="106"/>
  <c r="N49" i="106"/>
  <c r="I49" i="106"/>
  <c r="X48" i="106"/>
  <c r="S48" i="106"/>
  <c r="N48" i="106"/>
  <c r="I48" i="106"/>
  <c r="X47" i="106"/>
  <c r="S47" i="106"/>
  <c r="N47" i="106"/>
  <c r="I47" i="106"/>
  <c r="X46" i="106"/>
  <c r="S46" i="106"/>
  <c r="N46" i="106"/>
  <c r="I46" i="106"/>
  <c r="B46" i="106"/>
  <c r="W43" i="106"/>
  <c r="V43" i="106"/>
  <c r="U43" i="106"/>
  <c r="R43" i="106"/>
  <c r="Q43" i="106"/>
  <c r="P43" i="106"/>
  <c r="M43" i="106"/>
  <c r="L43" i="106"/>
  <c r="K43" i="106"/>
  <c r="H43" i="106"/>
  <c r="G43" i="106"/>
  <c r="F43" i="106"/>
  <c r="X42" i="106"/>
  <c r="S42" i="106"/>
  <c r="N42" i="106"/>
  <c r="I42" i="106"/>
  <c r="X41" i="106"/>
  <c r="S41" i="106"/>
  <c r="N41" i="106"/>
  <c r="I41" i="106"/>
  <c r="X40" i="106"/>
  <c r="S40" i="106"/>
  <c r="N40" i="106"/>
  <c r="I40" i="106"/>
  <c r="X39" i="106"/>
  <c r="S39" i="106"/>
  <c r="N39" i="106"/>
  <c r="I39" i="106"/>
  <c r="X38" i="106"/>
  <c r="S38" i="106"/>
  <c r="N38" i="106"/>
  <c r="I38" i="106"/>
  <c r="X37" i="106"/>
  <c r="S37" i="106"/>
  <c r="N37" i="106"/>
  <c r="I37" i="106"/>
  <c r="X36" i="106"/>
  <c r="S36" i="106"/>
  <c r="N36" i="106"/>
  <c r="I36" i="106"/>
  <c r="X35" i="106"/>
  <c r="S35" i="106"/>
  <c r="N35" i="106"/>
  <c r="I35" i="106"/>
  <c r="X34" i="106"/>
  <c r="S34" i="106"/>
  <c r="N34" i="106"/>
  <c r="I34" i="106"/>
  <c r="X29" i="106"/>
  <c r="S29" i="106"/>
  <c r="N29" i="106"/>
  <c r="I29" i="106"/>
  <c r="X28" i="106"/>
  <c r="S28" i="106"/>
  <c r="N28" i="106"/>
  <c r="I28" i="106"/>
  <c r="X27" i="106"/>
  <c r="S27" i="106"/>
  <c r="N27" i="106"/>
  <c r="I27" i="106"/>
  <c r="X26" i="106"/>
  <c r="S26" i="106"/>
  <c r="N26" i="106"/>
  <c r="I26" i="106"/>
  <c r="X25" i="106"/>
  <c r="S25" i="106"/>
  <c r="N25" i="106"/>
  <c r="I25" i="106"/>
  <c r="X24" i="106"/>
  <c r="S24" i="106"/>
  <c r="N24" i="106"/>
  <c r="I24" i="106"/>
  <c r="X23" i="106"/>
  <c r="S23" i="106"/>
  <c r="N23" i="106"/>
  <c r="I23" i="106"/>
  <c r="X22" i="106"/>
  <c r="S22" i="106"/>
  <c r="N22" i="106"/>
  <c r="I22" i="106"/>
  <c r="X21" i="106"/>
  <c r="S21" i="106"/>
  <c r="N21" i="106"/>
  <c r="I21" i="106"/>
  <c r="X20" i="106"/>
  <c r="S20" i="106"/>
  <c r="N20" i="106"/>
  <c r="I20" i="106"/>
  <c r="X19" i="106"/>
  <c r="S19" i="106"/>
  <c r="N19" i="106"/>
  <c r="I19" i="106"/>
  <c r="X18" i="106"/>
  <c r="S18" i="106"/>
  <c r="N18" i="106"/>
  <c r="I18" i="106"/>
  <c r="X17" i="106"/>
  <c r="S17" i="106"/>
  <c r="N17" i="106"/>
  <c r="I17" i="106"/>
  <c r="X16" i="106"/>
  <c r="S16" i="106"/>
  <c r="N16" i="106"/>
  <c r="I16" i="106"/>
  <c r="X15" i="106"/>
  <c r="S15" i="106"/>
  <c r="N15" i="106"/>
  <c r="I15" i="106"/>
  <c r="X14" i="106"/>
  <c r="S14" i="106"/>
  <c r="N14" i="106"/>
  <c r="I14" i="106"/>
  <c r="X13" i="106"/>
  <c r="S13" i="106"/>
  <c r="N13" i="106"/>
  <c r="I13" i="106"/>
  <c r="X12" i="106"/>
  <c r="S12" i="106"/>
  <c r="N12" i="106"/>
  <c r="I12" i="106"/>
  <c r="X11" i="106"/>
  <c r="S11" i="106"/>
  <c r="N11" i="106"/>
  <c r="I11" i="106"/>
  <c r="B11" i="106"/>
  <c r="W127" i="105"/>
  <c r="V127" i="105"/>
  <c r="U127" i="105"/>
  <c r="R127" i="105"/>
  <c r="Q127" i="105"/>
  <c r="P127" i="105"/>
  <c r="M127" i="105"/>
  <c r="L127" i="105"/>
  <c r="K127" i="105"/>
  <c r="H127" i="105"/>
  <c r="G127" i="105"/>
  <c r="F127" i="105"/>
  <c r="X126" i="105"/>
  <c r="S126" i="105"/>
  <c r="N126" i="105"/>
  <c r="I126" i="105"/>
  <c r="X125" i="105"/>
  <c r="S125" i="105"/>
  <c r="N125" i="105"/>
  <c r="I125" i="105"/>
  <c r="X123" i="105"/>
  <c r="S123" i="105"/>
  <c r="N123" i="105"/>
  <c r="I123" i="105"/>
  <c r="X122" i="105"/>
  <c r="S122" i="105"/>
  <c r="N122" i="105"/>
  <c r="I122" i="105"/>
  <c r="X121" i="105"/>
  <c r="S121" i="105"/>
  <c r="N121" i="105"/>
  <c r="I121" i="105"/>
  <c r="X120" i="105"/>
  <c r="S120" i="105"/>
  <c r="N120" i="105"/>
  <c r="I120" i="105"/>
  <c r="X119" i="105"/>
  <c r="S119" i="105"/>
  <c r="N119" i="105"/>
  <c r="I119" i="105"/>
  <c r="X118" i="105"/>
  <c r="S118" i="105"/>
  <c r="N118" i="105"/>
  <c r="I118" i="105"/>
  <c r="X117" i="105"/>
  <c r="S117" i="105"/>
  <c r="N117" i="105"/>
  <c r="I117" i="105"/>
  <c r="X116" i="105"/>
  <c r="S116" i="105"/>
  <c r="N116" i="105"/>
  <c r="I116" i="105"/>
  <c r="X115" i="105"/>
  <c r="S115" i="105"/>
  <c r="N115" i="105"/>
  <c r="I115" i="105"/>
  <c r="X114" i="105"/>
  <c r="S114" i="105"/>
  <c r="N114" i="105"/>
  <c r="I114" i="105"/>
  <c r="X113" i="105"/>
  <c r="S113" i="105"/>
  <c r="N113" i="105"/>
  <c r="I113" i="105"/>
  <c r="X112" i="105"/>
  <c r="S112" i="105"/>
  <c r="N112" i="105"/>
  <c r="I112" i="105"/>
  <c r="X111" i="105"/>
  <c r="S111" i="105"/>
  <c r="N111" i="105"/>
  <c r="I111" i="105"/>
  <c r="X110" i="105"/>
  <c r="S110" i="105"/>
  <c r="N110" i="105"/>
  <c r="I110" i="105"/>
  <c r="X109" i="105"/>
  <c r="S109" i="105"/>
  <c r="N109" i="105"/>
  <c r="I109" i="105"/>
  <c r="X108" i="105"/>
  <c r="S108" i="105"/>
  <c r="N108" i="105"/>
  <c r="I108" i="105"/>
  <c r="X107" i="105"/>
  <c r="S107" i="105"/>
  <c r="N107" i="105"/>
  <c r="I107" i="105"/>
  <c r="X106" i="105"/>
  <c r="S106" i="105"/>
  <c r="N106" i="105"/>
  <c r="I106" i="105"/>
  <c r="X105" i="105"/>
  <c r="S105" i="105"/>
  <c r="N105" i="105"/>
  <c r="I105" i="105"/>
  <c r="X104" i="105"/>
  <c r="S104" i="105"/>
  <c r="N104" i="105"/>
  <c r="I104" i="105"/>
  <c r="X103" i="105"/>
  <c r="S103" i="105"/>
  <c r="N103" i="105"/>
  <c r="I103" i="105"/>
  <c r="X102" i="105"/>
  <c r="S102" i="105"/>
  <c r="N102" i="105"/>
  <c r="I102" i="105"/>
  <c r="X101" i="105"/>
  <c r="S101" i="105"/>
  <c r="N101" i="105"/>
  <c r="I101" i="105"/>
  <c r="X100" i="105"/>
  <c r="S100" i="105"/>
  <c r="N100" i="105"/>
  <c r="I100" i="105"/>
  <c r="X99" i="105"/>
  <c r="S99" i="105"/>
  <c r="N99" i="105"/>
  <c r="I99" i="105"/>
  <c r="X98" i="105"/>
  <c r="S98" i="105"/>
  <c r="N98" i="105"/>
  <c r="I98" i="105"/>
  <c r="X97" i="105"/>
  <c r="S97" i="105"/>
  <c r="N97" i="105"/>
  <c r="I97" i="105"/>
  <c r="X96" i="105"/>
  <c r="S96" i="105"/>
  <c r="N96" i="105"/>
  <c r="I96" i="105"/>
  <c r="X95" i="105"/>
  <c r="S95" i="105"/>
  <c r="N95" i="105"/>
  <c r="I95" i="105"/>
  <c r="X94" i="105"/>
  <c r="S94" i="105"/>
  <c r="N94" i="105"/>
  <c r="I94" i="105"/>
  <c r="X93" i="105"/>
  <c r="S93" i="105"/>
  <c r="N93" i="105"/>
  <c r="I93" i="105"/>
  <c r="X92" i="105"/>
  <c r="S92" i="105"/>
  <c r="N92" i="105"/>
  <c r="I92" i="105"/>
  <c r="X91" i="105"/>
  <c r="S91" i="105"/>
  <c r="N91" i="105"/>
  <c r="I91" i="105"/>
  <c r="X90" i="105"/>
  <c r="S90" i="105"/>
  <c r="N90" i="105"/>
  <c r="I90" i="105"/>
  <c r="X89" i="105"/>
  <c r="S89" i="105"/>
  <c r="N89" i="105"/>
  <c r="I89" i="105"/>
  <c r="X88" i="105"/>
  <c r="S88" i="105"/>
  <c r="N88" i="105"/>
  <c r="I88" i="105"/>
  <c r="X87" i="105"/>
  <c r="X86" i="105"/>
  <c r="S86" i="105"/>
  <c r="N86" i="105"/>
  <c r="I86" i="105"/>
  <c r="X85" i="105"/>
  <c r="S85" i="105"/>
  <c r="N85" i="105"/>
  <c r="I85" i="105"/>
  <c r="X84" i="105"/>
  <c r="S84" i="105"/>
  <c r="N84" i="105"/>
  <c r="I84" i="105"/>
  <c r="X83" i="105"/>
  <c r="S83" i="105"/>
  <c r="N83" i="105"/>
  <c r="I83" i="105"/>
  <c r="X82" i="105"/>
  <c r="S82" i="105"/>
  <c r="N82" i="105"/>
  <c r="I82" i="105"/>
  <c r="X81" i="105"/>
  <c r="S81" i="105"/>
  <c r="N81" i="105"/>
  <c r="I81" i="105"/>
  <c r="X80" i="105"/>
  <c r="S80" i="105"/>
  <c r="N80" i="105"/>
  <c r="I80" i="105"/>
  <c r="X79" i="105"/>
  <c r="S79" i="105"/>
  <c r="N79" i="105"/>
  <c r="I79" i="105"/>
  <c r="X78" i="105"/>
  <c r="S78" i="105"/>
  <c r="N78" i="105"/>
  <c r="I78" i="105"/>
  <c r="X77" i="105"/>
  <c r="S77" i="105"/>
  <c r="N77" i="105"/>
  <c r="I77" i="105"/>
  <c r="X76" i="105"/>
  <c r="S76" i="105"/>
  <c r="N76" i="105"/>
  <c r="I76" i="105"/>
  <c r="X75" i="105"/>
  <c r="S75" i="105"/>
  <c r="N75" i="105"/>
  <c r="I75" i="105"/>
  <c r="X74" i="105"/>
  <c r="S74" i="105"/>
  <c r="N74" i="105"/>
  <c r="I74" i="105"/>
  <c r="X73" i="105"/>
  <c r="S73" i="105"/>
  <c r="N73" i="105"/>
  <c r="I73" i="105"/>
  <c r="X72" i="105"/>
  <c r="S72" i="105"/>
  <c r="N72" i="105"/>
  <c r="I72" i="105"/>
  <c r="X71" i="105"/>
  <c r="S71" i="105"/>
  <c r="N71" i="105"/>
  <c r="I71" i="105"/>
  <c r="X70" i="105"/>
  <c r="S70" i="105"/>
  <c r="N70" i="105"/>
  <c r="I70" i="105"/>
  <c r="S69" i="105"/>
  <c r="N69" i="105"/>
  <c r="I69" i="105"/>
  <c r="S68" i="105"/>
  <c r="N68" i="105"/>
  <c r="I68" i="105"/>
  <c r="X66" i="105"/>
  <c r="X65" i="105"/>
  <c r="S65" i="105"/>
  <c r="N65" i="105"/>
  <c r="I65" i="105"/>
  <c r="X64" i="105"/>
  <c r="S64" i="105"/>
  <c r="N64" i="105"/>
  <c r="I64" i="105"/>
  <c r="X63" i="105"/>
  <c r="S63" i="105"/>
  <c r="N63" i="105"/>
  <c r="I63" i="105"/>
  <c r="X62" i="105"/>
  <c r="S62" i="105"/>
  <c r="N62" i="105"/>
  <c r="I62" i="105"/>
  <c r="X61" i="105"/>
  <c r="S61" i="105"/>
  <c r="N61" i="105"/>
  <c r="I61" i="105"/>
  <c r="X60" i="105"/>
  <c r="S60" i="105"/>
  <c r="N60" i="105"/>
  <c r="I60" i="105"/>
  <c r="X59" i="105"/>
  <c r="S59" i="105"/>
  <c r="N59" i="105"/>
  <c r="I59" i="105"/>
  <c r="X58" i="105"/>
  <c r="S58" i="105"/>
  <c r="N58" i="105"/>
  <c r="I58" i="105"/>
  <c r="X57" i="105"/>
  <c r="S57" i="105"/>
  <c r="N57" i="105"/>
  <c r="I57" i="105"/>
  <c r="X56" i="105"/>
  <c r="S56" i="105"/>
  <c r="N56" i="105"/>
  <c r="I56" i="105"/>
  <c r="X55" i="105"/>
  <c r="S55" i="105"/>
  <c r="N55" i="105"/>
  <c r="I55" i="105"/>
  <c r="X54" i="105"/>
  <c r="S54" i="105"/>
  <c r="N54" i="105"/>
  <c r="I54" i="105"/>
  <c r="X53" i="105"/>
  <c r="S53" i="105"/>
  <c r="N53" i="105"/>
  <c r="I53" i="105"/>
  <c r="X52" i="105"/>
  <c r="S52" i="105"/>
  <c r="N52" i="105"/>
  <c r="I52" i="105"/>
  <c r="X51" i="105"/>
  <c r="S51" i="105"/>
  <c r="N51" i="105"/>
  <c r="I51" i="105"/>
  <c r="X50" i="105"/>
  <c r="S50" i="105"/>
  <c r="N50" i="105"/>
  <c r="I50" i="105"/>
  <c r="X49" i="105"/>
  <c r="S49" i="105"/>
  <c r="N49" i="105"/>
  <c r="I49" i="105"/>
  <c r="X48" i="105"/>
  <c r="S48" i="105"/>
  <c r="N48" i="105"/>
  <c r="I48" i="105"/>
  <c r="X47" i="105"/>
  <c r="S47" i="105"/>
  <c r="X46" i="105"/>
  <c r="N47" i="105"/>
  <c r="I47" i="105"/>
  <c r="S46" i="105"/>
  <c r="N46" i="105"/>
  <c r="I46" i="105"/>
  <c r="B46" i="105"/>
  <c r="W43" i="105"/>
  <c r="V43" i="105"/>
  <c r="U43" i="105"/>
  <c r="R43" i="105"/>
  <c r="Q43" i="105"/>
  <c r="P43" i="105"/>
  <c r="M43" i="105"/>
  <c r="L43" i="105"/>
  <c r="K43" i="105"/>
  <c r="H43" i="105"/>
  <c r="G43" i="105"/>
  <c r="F43" i="105"/>
  <c r="X42" i="105"/>
  <c r="S42" i="105"/>
  <c r="N42" i="105"/>
  <c r="I42" i="105"/>
  <c r="X41" i="105"/>
  <c r="S41" i="105"/>
  <c r="N41" i="105"/>
  <c r="I41" i="105"/>
  <c r="X40" i="105"/>
  <c r="S40" i="105"/>
  <c r="N40" i="105"/>
  <c r="I40" i="105"/>
  <c r="X39" i="105"/>
  <c r="S39" i="105"/>
  <c r="N39" i="105"/>
  <c r="I39" i="105"/>
  <c r="X38" i="105"/>
  <c r="S38" i="105"/>
  <c r="N38" i="105"/>
  <c r="I38" i="105"/>
  <c r="X37" i="105"/>
  <c r="S37" i="105"/>
  <c r="N37" i="105"/>
  <c r="I37" i="105"/>
  <c r="X36" i="105"/>
  <c r="S36" i="105"/>
  <c r="N36" i="105"/>
  <c r="I36" i="105"/>
  <c r="X35" i="105"/>
  <c r="S35" i="105"/>
  <c r="N35" i="105"/>
  <c r="I35" i="105"/>
  <c r="X34" i="105"/>
  <c r="S34" i="105"/>
  <c r="N34" i="105"/>
  <c r="I34" i="105"/>
  <c r="X33" i="105"/>
  <c r="S33" i="105"/>
  <c r="N33" i="105"/>
  <c r="I33" i="105"/>
  <c r="X32" i="105"/>
  <c r="S32" i="105"/>
  <c r="N32" i="105"/>
  <c r="I32" i="105"/>
  <c r="X31" i="105"/>
  <c r="Z31" i="105" s="1"/>
  <c r="S31" i="105"/>
  <c r="N31" i="105"/>
  <c r="I31" i="105"/>
  <c r="X30" i="105"/>
  <c r="S30" i="105"/>
  <c r="N30" i="105"/>
  <c r="I30" i="105"/>
  <c r="X29" i="105"/>
  <c r="S29" i="105"/>
  <c r="N29" i="105"/>
  <c r="I29" i="105"/>
  <c r="X28" i="105"/>
  <c r="S28" i="105"/>
  <c r="N28" i="105"/>
  <c r="I28" i="105"/>
  <c r="X27" i="105"/>
  <c r="S27" i="105"/>
  <c r="N27" i="105"/>
  <c r="I27" i="105"/>
  <c r="X26" i="105"/>
  <c r="S26" i="105"/>
  <c r="N26" i="105"/>
  <c r="I26" i="105"/>
  <c r="X25" i="105"/>
  <c r="S25" i="105"/>
  <c r="N25" i="105"/>
  <c r="I25" i="105"/>
  <c r="X24" i="105"/>
  <c r="S24" i="105"/>
  <c r="N24" i="105"/>
  <c r="I24" i="105"/>
  <c r="X23" i="105"/>
  <c r="S23" i="105"/>
  <c r="N23" i="105"/>
  <c r="I23" i="105"/>
  <c r="X22" i="105"/>
  <c r="S22" i="105"/>
  <c r="N22" i="105"/>
  <c r="I22" i="105"/>
  <c r="X21" i="105"/>
  <c r="S21" i="105"/>
  <c r="N21" i="105"/>
  <c r="I21" i="105"/>
  <c r="X20" i="105"/>
  <c r="S20" i="105"/>
  <c r="N20" i="105"/>
  <c r="I20" i="105"/>
  <c r="X19" i="105"/>
  <c r="S19" i="105"/>
  <c r="N19" i="105"/>
  <c r="I19" i="105"/>
  <c r="X18" i="105"/>
  <c r="S18" i="105"/>
  <c r="N18" i="105"/>
  <c r="I18" i="105"/>
  <c r="X17" i="105"/>
  <c r="S17" i="105"/>
  <c r="N17" i="105"/>
  <c r="I17" i="105"/>
  <c r="X16" i="105"/>
  <c r="S16" i="105"/>
  <c r="N16" i="105"/>
  <c r="I16" i="105"/>
  <c r="X15" i="105"/>
  <c r="S15" i="105"/>
  <c r="N15" i="105"/>
  <c r="I15" i="105"/>
  <c r="X14" i="105"/>
  <c r="S14" i="105"/>
  <c r="N14" i="105"/>
  <c r="I14" i="105"/>
  <c r="X13" i="105"/>
  <c r="S13" i="105"/>
  <c r="N13" i="105"/>
  <c r="I13" i="105"/>
  <c r="X12" i="105"/>
  <c r="S12" i="105"/>
  <c r="N12" i="105"/>
  <c r="I12" i="105"/>
  <c r="X11" i="105"/>
  <c r="S11" i="105"/>
  <c r="N11" i="105"/>
  <c r="I11" i="105"/>
  <c r="B11" i="105"/>
  <c r="W126" i="159"/>
  <c r="V126" i="159"/>
  <c r="U126" i="159"/>
  <c r="R126" i="159"/>
  <c r="Q126" i="159"/>
  <c r="P126" i="159"/>
  <c r="M126" i="159"/>
  <c r="L126" i="159"/>
  <c r="K126" i="159"/>
  <c r="H126" i="159"/>
  <c r="G126" i="159"/>
  <c r="F126" i="159"/>
  <c r="X125" i="159"/>
  <c r="S125" i="159"/>
  <c r="N125" i="159"/>
  <c r="I125" i="159"/>
  <c r="B125" i="159"/>
  <c r="X124" i="159"/>
  <c r="S124" i="159"/>
  <c r="N124" i="159"/>
  <c r="I124" i="159"/>
  <c r="B124" i="159"/>
  <c r="X123" i="159"/>
  <c r="S123" i="159"/>
  <c r="N123" i="159"/>
  <c r="I123" i="159"/>
  <c r="B123" i="159"/>
  <c r="X122" i="159"/>
  <c r="S122" i="159"/>
  <c r="N122" i="159"/>
  <c r="I122" i="159"/>
  <c r="B122" i="159"/>
  <c r="X121" i="159"/>
  <c r="S121" i="159"/>
  <c r="N121" i="159"/>
  <c r="I121" i="159"/>
  <c r="B121" i="159"/>
  <c r="X120" i="159"/>
  <c r="S120" i="159"/>
  <c r="N120" i="159"/>
  <c r="I120" i="159"/>
  <c r="B120" i="159"/>
  <c r="X119" i="159"/>
  <c r="S119" i="159"/>
  <c r="N119" i="159"/>
  <c r="I119" i="159"/>
  <c r="B119" i="159"/>
  <c r="X118" i="159"/>
  <c r="S118" i="159"/>
  <c r="N118" i="159"/>
  <c r="I118" i="159"/>
  <c r="B118" i="159"/>
  <c r="X117" i="159"/>
  <c r="S117" i="159"/>
  <c r="N117" i="159"/>
  <c r="I117" i="159"/>
  <c r="B117" i="159"/>
  <c r="X116" i="159"/>
  <c r="S116" i="159"/>
  <c r="N116" i="159"/>
  <c r="I116" i="159"/>
  <c r="B116" i="159"/>
  <c r="X115" i="159"/>
  <c r="S115" i="159"/>
  <c r="N115" i="159"/>
  <c r="I115" i="159"/>
  <c r="B115" i="159"/>
  <c r="X114" i="159"/>
  <c r="S114" i="159"/>
  <c r="N114" i="159"/>
  <c r="I114" i="159"/>
  <c r="B114" i="159"/>
  <c r="X113" i="159"/>
  <c r="S113" i="159"/>
  <c r="N113" i="159"/>
  <c r="I113" i="159"/>
  <c r="B113" i="159"/>
  <c r="X112" i="159"/>
  <c r="S112" i="159"/>
  <c r="N112" i="159"/>
  <c r="I112" i="159"/>
  <c r="B112" i="159"/>
  <c r="X111" i="159"/>
  <c r="S111" i="159"/>
  <c r="N111" i="159"/>
  <c r="I111" i="159"/>
  <c r="B111" i="159"/>
  <c r="X110" i="159"/>
  <c r="S110" i="159"/>
  <c r="N110" i="159"/>
  <c r="I110" i="159"/>
  <c r="B110" i="159"/>
  <c r="X109" i="159"/>
  <c r="S109" i="159"/>
  <c r="N109" i="159"/>
  <c r="I109" i="159"/>
  <c r="B109" i="159"/>
  <c r="X108" i="159"/>
  <c r="S108" i="159"/>
  <c r="N108" i="159"/>
  <c r="I108" i="159"/>
  <c r="B108" i="159"/>
  <c r="X107" i="159"/>
  <c r="S107" i="159"/>
  <c r="N107" i="159"/>
  <c r="I107" i="159"/>
  <c r="B107" i="159"/>
  <c r="X106" i="159"/>
  <c r="S106" i="159"/>
  <c r="N106" i="159"/>
  <c r="I106" i="159"/>
  <c r="B106" i="159"/>
  <c r="X105" i="159"/>
  <c r="S105" i="159"/>
  <c r="N105" i="159"/>
  <c r="I105" i="159"/>
  <c r="B105" i="159"/>
  <c r="X104" i="159"/>
  <c r="S104" i="159"/>
  <c r="N104" i="159"/>
  <c r="I104" i="159"/>
  <c r="B104" i="159"/>
  <c r="X103" i="159"/>
  <c r="S103" i="159"/>
  <c r="N103" i="159"/>
  <c r="I103" i="159"/>
  <c r="X102" i="159"/>
  <c r="S102" i="159"/>
  <c r="N102" i="159"/>
  <c r="I102" i="159"/>
  <c r="B102" i="159"/>
  <c r="X101" i="159"/>
  <c r="S101" i="159"/>
  <c r="N101" i="159"/>
  <c r="I101" i="159"/>
  <c r="B101" i="159"/>
  <c r="X100" i="159"/>
  <c r="S100" i="159"/>
  <c r="N100" i="159"/>
  <c r="I100" i="159"/>
  <c r="B100" i="159"/>
  <c r="X99" i="159"/>
  <c r="S99" i="159"/>
  <c r="N99" i="159"/>
  <c r="I99" i="159"/>
  <c r="B99" i="159"/>
  <c r="X98" i="159"/>
  <c r="S98" i="159"/>
  <c r="N98" i="159"/>
  <c r="I98" i="159"/>
  <c r="B98" i="159"/>
  <c r="X97" i="159"/>
  <c r="S97" i="159"/>
  <c r="N97" i="159"/>
  <c r="I97" i="159"/>
  <c r="B97" i="159"/>
  <c r="X96" i="159"/>
  <c r="S96" i="159"/>
  <c r="N96" i="159"/>
  <c r="I96" i="159"/>
  <c r="B96" i="159"/>
  <c r="X95" i="159"/>
  <c r="S95" i="159"/>
  <c r="N95" i="159"/>
  <c r="I95" i="159"/>
  <c r="B95" i="159"/>
  <c r="X94" i="159"/>
  <c r="S94" i="159"/>
  <c r="N94" i="159"/>
  <c r="I94" i="159"/>
  <c r="B94" i="159"/>
  <c r="X93" i="159"/>
  <c r="S93" i="159"/>
  <c r="N93" i="159"/>
  <c r="I93" i="159"/>
  <c r="B93" i="159"/>
  <c r="X92" i="159"/>
  <c r="S92" i="159"/>
  <c r="N92" i="159"/>
  <c r="I92" i="159"/>
  <c r="B92" i="159"/>
  <c r="X91" i="159"/>
  <c r="S91" i="159"/>
  <c r="N91" i="159"/>
  <c r="I91" i="159"/>
  <c r="B91" i="159"/>
  <c r="X90" i="159"/>
  <c r="S90" i="159"/>
  <c r="N90" i="159"/>
  <c r="I90" i="159"/>
  <c r="B90" i="159"/>
  <c r="X89" i="159"/>
  <c r="S89" i="159"/>
  <c r="N89" i="159"/>
  <c r="I89" i="159"/>
  <c r="B89" i="159"/>
  <c r="X88" i="159"/>
  <c r="S88" i="159"/>
  <c r="N88" i="159"/>
  <c r="I88" i="159"/>
  <c r="B88" i="159"/>
  <c r="X87" i="159"/>
  <c r="S87" i="159"/>
  <c r="N87" i="159"/>
  <c r="I87" i="159"/>
  <c r="B87" i="159"/>
  <c r="X86" i="159"/>
  <c r="S86" i="159"/>
  <c r="N86" i="159"/>
  <c r="I86" i="159"/>
  <c r="B86" i="159"/>
  <c r="X85" i="159"/>
  <c r="S85" i="159"/>
  <c r="N85" i="159"/>
  <c r="I85" i="159"/>
  <c r="B85" i="159"/>
  <c r="X84" i="159"/>
  <c r="S84" i="159"/>
  <c r="N84" i="159"/>
  <c r="I84" i="159"/>
  <c r="B84" i="159"/>
  <c r="X83" i="159"/>
  <c r="S83" i="159"/>
  <c r="N83" i="159"/>
  <c r="I83" i="159"/>
  <c r="B83" i="159"/>
  <c r="X82" i="159"/>
  <c r="S82" i="159"/>
  <c r="N82" i="159"/>
  <c r="I82" i="159"/>
  <c r="B82" i="159"/>
  <c r="X81" i="159"/>
  <c r="S81" i="159"/>
  <c r="N81" i="159"/>
  <c r="I81" i="159"/>
  <c r="B81" i="159"/>
  <c r="X80" i="159"/>
  <c r="S80" i="159"/>
  <c r="N80" i="159"/>
  <c r="I80" i="159"/>
  <c r="B80" i="159"/>
  <c r="X79" i="159"/>
  <c r="S79" i="159"/>
  <c r="N79" i="159"/>
  <c r="I79" i="159"/>
  <c r="B79" i="159"/>
  <c r="X78" i="159"/>
  <c r="S78" i="159"/>
  <c r="N78" i="159"/>
  <c r="I78" i="159"/>
  <c r="B78" i="159"/>
  <c r="X77" i="159"/>
  <c r="S77" i="159"/>
  <c r="N77" i="159"/>
  <c r="I77" i="159"/>
  <c r="B77" i="159"/>
  <c r="X76" i="159"/>
  <c r="S76" i="159"/>
  <c r="N76" i="159"/>
  <c r="I76" i="159"/>
  <c r="B76" i="159"/>
  <c r="X75" i="159"/>
  <c r="S75" i="159"/>
  <c r="N75" i="159"/>
  <c r="I75" i="159"/>
  <c r="B75" i="159"/>
  <c r="X74" i="159"/>
  <c r="S74" i="159"/>
  <c r="N74" i="159"/>
  <c r="I74" i="159"/>
  <c r="B74" i="159"/>
  <c r="X73" i="159"/>
  <c r="S73" i="159"/>
  <c r="N73" i="159"/>
  <c r="I73" i="159"/>
  <c r="B73" i="159"/>
  <c r="X72" i="159"/>
  <c r="S72" i="159"/>
  <c r="N72" i="159"/>
  <c r="I72" i="159"/>
  <c r="B72" i="159"/>
  <c r="X71" i="159"/>
  <c r="S71" i="159"/>
  <c r="N71" i="159"/>
  <c r="I71" i="159"/>
  <c r="B71" i="159"/>
  <c r="X70" i="159"/>
  <c r="S70" i="159"/>
  <c r="N70" i="159"/>
  <c r="I70" i="159"/>
  <c r="B70" i="159"/>
  <c r="X69" i="159"/>
  <c r="S69" i="159"/>
  <c r="N69" i="159"/>
  <c r="I69" i="159"/>
  <c r="B69" i="159"/>
  <c r="X68" i="159"/>
  <c r="S68" i="159"/>
  <c r="N68" i="159"/>
  <c r="I68" i="159"/>
  <c r="B68" i="159"/>
  <c r="X67" i="159"/>
  <c r="S67" i="159"/>
  <c r="N67" i="159"/>
  <c r="I67" i="159"/>
  <c r="B67" i="159"/>
  <c r="X66" i="159"/>
  <c r="S66" i="159"/>
  <c r="N66" i="159"/>
  <c r="I66" i="159"/>
  <c r="B66" i="159"/>
  <c r="X65" i="159"/>
  <c r="S65" i="159"/>
  <c r="N65" i="159"/>
  <c r="I65" i="159"/>
  <c r="B65" i="159"/>
  <c r="X64" i="159"/>
  <c r="S64" i="159"/>
  <c r="N64" i="159"/>
  <c r="I64" i="159"/>
  <c r="B64" i="159"/>
  <c r="X63" i="159"/>
  <c r="S63" i="159"/>
  <c r="N63" i="159"/>
  <c r="I63" i="159"/>
  <c r="B63" i="159"/>
  <c r="X62" i="159"/>
  <c r="S62" i="159"/>
  <c r="N62" i="159"/>
  <c r="I62" i="159"/>
  <c r="B62" i="159"/>
  <c r="X61" i="159"/>
  <c r="S61" i="159"/>
  <c r="N61" i="159"/>
  <c r="I61" i="159"/>
  <c r="B61" i="159"/>
  <c r="X60" i="159"/>
  <c r="S60" i="159"/>
  <c r="N60" i="159"/>
  <c r="I60" i="159"/>
  <c r="B60" i="159"/>
  <c r="X59" i="159"/>
  <c r="S59" i="159"/>
  <c r="N59" i="159"/>
  <c r="I59" i="159"/>
  <c r="B59" i="159"/>
  <c r="X58" i="159"/>
  <c r="S58" i="159"/>
  <c r="N58" i="159"/>
  <c r="I58" i="159"/>
  <c r="B58" i="159"/>
  <c r="X57" i="159"/>
  <c r="S57" i="159"/>
  <c r="N57" i="159"/>
  <c r="I57" i="159"/>
  <c r="B57" i="159"/>
  <c r="X56" i="159"/>
  <c r="S56" i="159"/>
  <c r="N56" i="159"/>
  <c r="I56" i="159"/>
  <c r="B56" i="159"/>
  <c r="X55" i="159"/>
  <c r="S55" i="159"/>
  <c r="N55" i="159"/>
  <c r="I55" i="159"/>
  <c r="B55" i="159"/>
  <c r="X54" i="159"/>
  <c r="S54" i="159"/>
  <c r="N54" i="159"/>
  <c r="I54" i="159"/>
  <c r="B54" i="159"/>
  <c r="X53" i="159"/>
  <c r="S53" i="159"/>
  <c r="N53" i="159"/>
  <c r="I53" i="159"/>
  <c r="B53" i="159"/>
  <c r="X52" i="159"/>
  <c r="S52" i="159"/>
  <c r="N52" i="159"/>
  <c r="I52" i="159"/>
  <c r="B52" i="159"/>
  <c r="X51" i="159"/>
  <c r="S51" i="159"/>
  <c r="N51" i="159"/>
  <c r="I51" i="159"/>
  <c r="B51" i="159"/>
  <c r="X50" i="159"/>
  <c r="S50" i="159"/>
  <c r="N50" i="159"/>
  <c r="I50" i="159"/>
  <c r="B50" i="159"/>
  <c r="X49" i="159"/>
  <c r="S49" i="159"/>
  <c r="N49" i="159"/>
  <c r="I49" i="159"/>
  <c r="B49" i="159"/>
  <c r="X48" i="159"/>
  <c r="S48" i="159"/>
  <c r="N48" i="159"/>
  <c r="I48" i="159"/>
  <c r="B48" i="159"/>
  <c r="X47" i="159"/>
  <c r="S47" i="159"/>
  <c r="N47" i="159"/>
  <c r="I47" i="159"/>
  <c r="B47" i="159"/>
  <c r="X46" i="159"/>
  <c r="S46" i="159"/>
  <c r="N46" i="159"/>
  <c r="I46" i="159"/>
  <c r="B46" i="159"/>
  <c r="W43" i="159"/>
  <c r="V43" i="159"/>
  <c r="V127" i="159" s="1"/>
  <c r="U43" i="159"/>
  <c r="U127" i="159" s="1"/>
  <c r="R43" i="159"/>
  <c r="Q43" i="159"/>
  <c r="Q127" i="159" s="1"/>
  <c r="P43" i="159"/>
  <c r="M43" i="159"/>
  <c r="L43" i="159"/>
  <c r="L127" i="159" s="1"/>
  <c r="K43" i="159"/>
  <c r="K127" i="159" s="1"/>
  <c r="H43" i="159"/>
  <c r="G43" i="159"/>
  <c r="G127" i="159" s="1"/>
  <c r="F43" i="159"/>
  <c r="X42" i="159"/>
  <c r="S42" i="159"/>
  <c r="N42" i="159"/>
  <c r="I42" i="159"/>
  <c r="B42" i="159"/>
  <c r="X41" i="159"/>
  <c r="S41" i="159"/>
  <c r="N41" i="159"/>
  <c r="I41" i="159"/>
  <c r="B41" i="159"/>
  <c r="X40" i="159"/>
  <c r="S40" i="159"/>
  <c r="N40" i="159"/>
  <c r="I40" i="159"/>
  <c r="X39" i="159"/>
  <c r="S39" i="159"/>
  <c r="N39" i="159"/>
  <c r="I39" i="159"/>
  <c r="B39" i="159"/>
  <c r="X38" i="159"/>
  <c r="S38" i="159"/>
  <c r="N38" i="159"/>
  <c r="I38" i="159"/>
  <c r="B38" i="159"/>
  <c r="X37" i="159"/>
  <c r="S37" i="159"/>
  <c r="N37" i="159"/>
  <c r="I37" i="159"/>
  <c r="B37" i="159"/>
  <c r="X36" i="159"/>
  <c r="S36" i="159"/>
  <c r="N36" i="159"/>
  <c r="I36" i="159"/>
  <c r="B36" i="159"/>
  <c r="X35" i="159"/>
  <c r="S35" i="159"/>
  <c r="N35" i="159"/>
  <c r="I35" i="159"/>
  <c r="B35" i="159"/>
  <c r="X34" i="159"/>
  <c r="S34" i="159"/>
  <c r="N34" i="159"/>
  <c r="I34" i="159"/>
  <c r="B34" i="159"/>
  <c r="X33" i="159"/>
  <c r="S33" i="159"/>
  <c r="N33" i="159"/>
  <c r="I33" i="159"/>
  <c r="B33" i="159"/>
  <c r="X32" i="159"/>
  <c r="S32" i="159"/>
  <c r="N32" i="159"/>
  <c r="I32" i="159"/>
  <c r="B32" i="159"/>
  <c r="X31" i="159"/>
  <c r="S31" i="159"/>
  <c r="N31" i="159"/>
  <c r="I31" i="159"/>
  <c r="B31" i="159"/>
  <c r="X30" i="159"/>
  <c r="S30" i="159"/>
  <c r="N30" i="159"/>
  <c r="I30" i="159"/>
  <c r="B30" i="159"/>
  <c r="X29" i="159"/>
  <c r="S29" i="159"/>
  <c r="N29" i="159"/>
  <c r="I29" i="159"/>
  <c r="B29" i="159"/>
  <c r="X28" i="159"/>
  <c r="S28" i="159"/>
  <c r="N28" i="159"/>
  <c r="I28" i="159"/>
  <c r="B28" i="159"/>
  <c r="X27" i="159"/>
  <c r="S27" i="159"/>
  <c r="N27" i="159"/>
  <c r="I27" i="159"/>
  <c r="B27" i="159"/>
  <c r="X26" i="159"/>
  <c r="S26" i="159"/>
  <c r="N26" i="159"/>
  <c r="I26" i="159"/>
  <c r="B26" i="159"/>
  <c r="X25" i="159"/>
  <c r="S25" i="159"/>
  <c r="N25" i="159"/>
  <c r="I25" i="159"/>
  <c r="B25" i="159"/>
  <c r="X24" i="159"/>
  <c r="S24" i="159"/>
  <c r="N24" i="159"/>
  <c r="I24" i="159"/>
  <c r="B24" i="159"/>
  <c r="X23" i="159"/>
  <c r="S23" i="159"/>
  <c r="N23" i="159"/>
  <c r="I23" i="159"/>
  <c r="B23" i="159"/>
  <c r="X22" i="159"/>
  <c r="S22" i="159"/>
  <c r="N22" i="159"/>
  <c r="I22" i="159"/>
  <c r="B22" i="159"/>
  <c r="X21" i="159"/>
  <c r="S21" i="159"/>
  <c r="N21" i="159"/>
  <c r="I21" i="159"/>
  <c r="B21" i="159"/>
  <c r="X20" i="159"/>
  <c r="S20" i="159"/>
  <c r="N20" i="159"/>
  <c r="I20" i="159"/>
  <c r="B20" i="159"/>
  <c r="X19" i="159"/>
  <c r="S19" i="159"/>
  <c r="N19" i="159"/>
  <c r="I19" i="159"/>
  <c r="B19" i="159"/>
  <c r="X18" i="159"/>
  <c r="S18" i="159"/>
  <c r="N18" i="159"/>
  <c r="I18" i="159"/>
  <c r="B18" i="159"/>
  <c r="X17" i="159"/>
  <c r="S17" i="159"/>
  <c r="N17" i="159"/>
  <c r="I17" i="159"/>
  <c r="B17" i="159"/>
  <c r="X16" i="159"/>
  <c r="S16" i="159"/>
  <c r="N16" i="159"/>
  <c r="I16" i="159"/>
  <c r="B16" i="159"/>
  <c r="X15" i="159"/>
  <c r="S15" i="159"/>
  <c r="N15" i="159"/>
  <c r="I15" i="159"/>
  <c r="B15" i="159"/>
  <c r="X14" i="159"/>
  <c r="S14" i="159"/>
  <c r="N14" i="159"/>
  <c r="I14" i="159"/>
  <c r="B14" i="159"/>
  <c r="X13" i="159"/>
  <c r="S13" i="159"/>
  <c r="N13" i="159"/>
  <c r="I13" i="159"/>
  <c r="B13" i="159"/>
  <c r="X12" i="159"/>
  <c r="S12" i="159"/>
  <c r="N12" i="159"/>
  <c r="I12" i="159"/>
  <c r="B12" i="159"/>
  <c r="X11" i="159"/>
  <c r="S11" i="159"/>
  <c r="N11" i="159"/>
  <c r="I11" i="159"/>
  <c r="B11" i="159"/>
  <c r="W126" i="157"/>
  <c r="V126" i="157"/>
  <c r="U126" i="157"/>
  <c r="R126" i="157"/>
  <c r="Q126" i="157"/>
  <c r="P126" i="157"/>
  <c r="M126" i="157"/>
  <c r="L126" i="157"/>
  <c r="K126" i="157"/>
  <c r="H126" i="157"/>
  <c r="G126" i="157"/>
  <c r="F126" i="157"/>
  <c r="X125" i="157"/>
  <c r="S125" i="157"/>
  <c r="N125" i="157"/>
  <c r="I125" i="157"/>
  <c r="B125" i="157"/>
  <c r="X124" i="157"/>
  <c r="S124" i="157"/>
  <c r="N124" i="157"/>
  <c r="I124" i="157"/>
  <c r="B124" i="157"/>
  <c r="X123" i="157"/>
  <c r="S123" i="157"/>
  <c r="N123" i="157"/>
  <c r="I123" i="157"/>
  <c r="B123" i="157"/>
  <c r="X122" i="157"/>
  <c r="S122" i="157"/>
  <c r="N122" i="157"/>
  <c r="I122" i="157"/>
  <c r="B122" i="157"/>
  <c r="X121" i="157"/>
  <c r="S121" i="157"/>
  <c r="N121" i="157"/>
  <c r="I121" i="157"/>
  <c r="B121" i="157"/>
  <c r="X120" i="157"/>
  <c r="S120" i="157"/>
  <c r="N120" i="157"/>
  <c r="I120" i="157"/>
  <c r="B120" i="157"/>
  <c r="X119" i="157"/>
  <c r="S119" i="157"/>
  <c r="N119" i="157"/>
  <c r="I119" i="157"/>
  <c r="B119" i="157"/>
  <c r="X118" i="157"/>
  <c r="S118" i="157"/>
  <c r="N118" i="157"/>
  <c r="I118" i="157"/>
  <c r="B118" i="157"/>
  <c r="X117" i="157"/>
  <c r="S117" i="157"/>
  <c r="N117" i="157"/>
  <c r="I117" i="157"/>
  <c r="B117" i="157"/>
  <c r="X116" i="157"/>
  <c r="S116" i="157"/>
  <c r="N116" i="157"/>
  <c r="I116" i="157"/>
  <c r="B116" i="157"/>
  <c r="X115" i="157"/>
  <c r="S115" i="157"/>
  <c r="N115" i="157"/>
  <c r="I115" i="157"/>
  <c r="B115" i="157"/>
  <c r="X114" i="157"/>
  <c r="S114" i="157"/>
  <c r="N114" i="157"/>
  <c r="I114" i="157"/>
  <c r="B114" i="157"/>
  <c r="X113" i="157"/>
  <c r="S113" i="157"/>
  <c r="N113" i="157"/>
  <c r="I113" i="157"/>
  <c r="B113" i="157"/>
  <c r="X112" i="157"/>
  <c r="S112" i="157"/>
  <c r="N112" i="157"/>
  <c r="I112" i="157"/>
  <c r="B112" i="157"/>
  <c r="X111" i="157"/>
  <c r="S111" i="157"/>
  <c r="N111" i="157"/>
  <c r="I111" i="157"/>
  <c r="B111" i="157"/>
  <c r="X110" i="157"/>
  <c r="S110" i="157"/>
  <c r="N110" i="157"/>
  <c r="I110" i="157"/>
  <c r="B110" i="157"/>
  <c r="X109" i="157"/>
  <c r="S109" i="157"/>
  <c r="N109" i="157"/>
  <c r="I109" i="157"/>
  <c r="B109" i="157"/>
  <c r="X108" i="157"/>
  <c r="S108" i="157"/>
  <c r="N108" i="157"/>
  <c r="I108" i="157"/>
  <c r="B108" i="157"/>
  <c r="X107" i="157"/>
  <c r="S107" i="157"/>
  <c r="N107" i="157"/>
  <c r="I107" i="157"/>
  <c r="B107" i="157"/>
  <c r="X106" i="157"/>
  <c r="S106" i="157"/>
  <c r="N106" i="157"/>
  <c r="I106" i="157"/>
  <c r="B106" i="157"/>
  <c r="X105" i="157"/>
  <c r="S105" i="157"/>
  <c r="N105" i="157"/>
  <c r="I105" i="157"/>
  <c r="B105" i="157"/>
  <c r="X104" i="157"/>
  <c r="S104" i="157"/>
  <c r="N104" i="157"/>
  <c r="I104" i="157"/>
  <c r="B104" i="157"/>
  <c r="X103" i="157"/>
  <c r="S103" i="157"/>
  <c r="N103" i="157"/>
  <c r="I103" i="157"/>
  <c r="X102" i="157"/>
  <c r="S102" i="157"/>
  <c r="N102" i="157"/>
  <c r="I102" i="157"/>
  <c r="B102" i="157"/>
  <c r="X101" i="157"/>
  <c r="S101" i="157"/>
  <c r="N101" i="157"/>
  <c r="I101" i="157"/>
  <c r="B101" i="157"/>
  <c r="X100" i="157"/>
  <c r="S100" i="157"/>
  <c r="N100" i="157"/>
  <c r="I100" i="157"/>
  <c r="B100" i="157"/>
  <c r="X99" i="157"/>
  <c r="S99" i="157"/>
  <c r="N99" i="157"/>
  <c r="I99" i="157"/>
  <c r="B99" i="157"/>
  <c r="X98" i="157"/>
  <c r="S98" i="157"/>
  <c r="N98" i="157"/>
  <c r="I98" i="157"/>
  <c r="B98" i="157"/>
  <c r="X97" i="157"/>
  <c r="S97" i="157"/>
  <c r="N97" i="157"/>
  <c r="I97" i="157"/>
  <c r="B97" i="157"/>
  <c r="X96" i="157"/>
  <c r="S96" i="157"/>
  <c r="N96" i="157"/>
  <c r="I96" i="157"/>
  <c r="B96" i="157"/>
  <c r="X95" i="157"/>
  <c r="S95" i="157"/>
  <c r="N95" i="157"/>
  <c r="I95" i="157"/>
  <c r="B95" i="157"/>
  <c r="X94" i="157"/>
  <c r="S94" i="157"/>
  <c r="N94" i="157"/>
  <c r="I94" i="157"/>
  <c r="B94" i="157"/>
  <c r="X93" i="157"/>
  <c r="S93" i="157"/>
  <c r="N93" i="157"/>
  <c r="I93" i="157"/>
  <c r="B93" i="157"/>
  <c r="X92" i="157"/>
  <c r="S92" i="157"/>
  <c r="N92" i="157"/>
  <c r="I92" i="157"/>
  <c r="B92" i="157"/>
  <c r="X91" i="157"/>
  <c r="S91" i="157"/>
  <c r="N91" i="157"/>
  <c r="I91" i="157"/>
  <c r="B91" i="157"/>
  <c r="X90" i="157"/>
  <c r="S90" i="157"/>
  <c r="N90" i="157"/>
  <c r="I90" i="157"/>
  <c r="B90" i="157"/>
  <c r="X89" i="157"/>
  <c r="S89" i="157"/>
  <c r="N89" i="157"/>
  <c r="I89" i="157"/>
  <c r="B89" i="157"/>
  <c r="X88" i="157"/>
  <c r="S88" i="157"/>
  <c r="N88" i="157"/>
  <c r="I88" i="157"/>
  <c r="B88" i="157"/>
  <c r="X87" i="157"/>
  <c r="S87" i="157"/>
  <c r="N87" i="157"/>
  <c r="I87" i="157"/>
  <c r="B87" i="157"/>
  <c r="X86" i="157"/>
  <c r="S86" i="157"/>
  <c r="N86" i="157"/>
  <c r="I86" i="157"/>
  <c r="B86" i="157"/>
  <c r="X85" i="157"/>
  <c r="S85" i="157"/>
  <c r="N85" i="157"/>
  <c r="I85" i="157"/>
  <c r="B85" i="157"/>
  <c r="X84" i="157"/>
  <c r="S84" i="157"/>
  <c r="N84" i="157"/>
  <c r="I84" i="157"/>
  <c r="B84" i="157"/>
  <c r="X83" i="157"/>
  <c r="S83" i="157"/>
  <c r="N83" i="157"/>
  <c r="I83" i="157"/>
  <c r="B83" i="157"/>
  <c r="X82" i="157"/>
  <c r="S82" i="157"/>
  <c r="N82" i="157"/>
  <c r="I82" i="157"/>
  <c r="B82" i="157"/>
  <c r="X81" i="157"/>
  <c r="S81" i="157"/>
  <c r="N81" i="157"/>
  <c r="I81" i="157"/>
  <c r="B81" i="157"/>
  <c r="X80" i="157"/>
  <c r="S80" i="157"/>
  <c r="N80" i="157"/>
  <c r="I80" i="157"/>
  <c r="B80" i="157"/>
  <c r="X79" i="157"/>
  <c r="S79" i="157"/>
  <c r="N79" i="157"/>
  <c r="I79" i="157"/>
  <c r="B79" i="157"/>
  <c r="X78" i="157"/>
  <c r="S78" i="157"/>
  <c r="N78" i="157"/>
  <c r="I78" i="157"/>
  <c r="B78" i="157"/>
  <c r="X77" i="157"/>
  <c r="S77" i="157"/>
  <c r="N77" i="157"/>
  <c r="I77" i="157"/>
  <c r="B77" i="157"/>
  <c r="X76" i="157"/>
  <c r="S76" i="157"/>
  <c r="N76" i="157"/>
  <c r="I76" i="157"/>
  <c r="B76" i="157"/>
  <c r="X75" i="157"/>
  <c r="S75" i="157"/>
  <c r="N75" i="157"/>
  <c r="I75" i="157"/>
  <c r="B75" i="157"/>
  <c r="X74" i="157"/>
  <c r="S74" i="157"/>
  <c r="N74" i="157"/>
  <c r="I74" i="157"/>
  <c r="B74" i="157"/>
  <c r="X73" i="157"/>
  <c r="S73" i="157"/>
  <c r="N73" i="157"/>
  <c r="I73" i="157"/>
  <c r="B73" i="157"/>
  <c r="X72" i="157"/>
  <c r="S72" i="157"/>
  <c r="N72" i="157"/>
  <c r="I72" i="157"/>
  <c r="B72" i="157"/>
  <c r="X71" i="157"/>
  <c r="S71" i="157"/>
  <c r="N71" i="157"/>
  <c r="I71" i="157"/>
  <c r="B71" i="157"/>
  <c r="X70" i="157"/>
  <c r="S70" i="157"/>
  <c r="N70" i="157"/>
  <c r="I70" i="157"/>
  <c r="B70" i="157"/>
  <c r="X69" i="157"/>
  <c r="S69" i="157"/>
  <c r="N69" i="157"/>
  <c r="I69" i="157"/>
  <c r="B69" i="157"/>
  <c r="X68" i="157"/>
  <c r="S68" i="157"/>
  <c r="N68" i="157"/>
  <c r="I68" i="157"/>
  <c r="B68" i="157"/>
  <c r="X67" i="157"/>
  <c r="S67" i="157"/>
  <c r="N67" i="157"/>
  <c r="I67" i="157"/>
  <c r="B67" i="157"/>
  <c r="X66" i="157"/>
  <c r="S66" i="157"/>
  <c r="N66" i="157"/>
  <c r="I66" i="157"/>
  <c r="B66" i="157"/>
  <c r="X65" i="157"/>
  <c r="S65" i="157"/>
  <c r="N65" i="157"/>
  <c r="I65" i="157"/>
  <c r="B65" i="157"/>
  <c r="X64" i="157"/>
  <c r="S64" i="157"/>
  <c r="N64" i="157"/>
  <c r="I64" i="157"/>
  <c r="B64" i="157"/>
  <c r="X63" i="157"/>
  <c r="S63" i="157"/>
  <c r="N63" i="157"/>
  <c r="I63" i="157"/>
  <c r="B63" i="157"/>
  <c r="X62" i="157"/>
  <c r="S62" i="157"/>
  <c r="N62" i="157"/>
  <c r="I62" i="157"/>
  <c r="B62" i="157"/>
  <c r="X61" i="157"/>
  <c r="S61" i="157"/>
  <c r="N61" i="157"/>
  <c r="I61" i="157"/>
  <c r="B61" i="157"/>
  <c r="X60" i="157"/>
  <c r="S60" i="157"/>
  <c r="N60" i="157"/>
  <c r="I60" i="157"/>
  <c r="B60" i="157"/>
  <c r="X59" i="157"/>
  <c r="S59" i="157"/>
  <c r="N59" i="157"/>
  <c r="I59" i="157"/>
  <c r="B59" i="157"/>
  <c r="X58" i="157"/>
  <c r="S58" i="157"/>
  <c r="N58" i="157"/>
  <c r="I58" i="157"/>
  <c r="B58" i="157"/>
  <c r="X57" i="157"/>
  <c r="S57" i="157"/>
  <c r="N57" i="157"/>
  <c r="I57" i="157"/>
  <c r="B57" i="157"/>
  <c r="X56" i="157"/>
  <c r="S56" i="157"/>
  <c r="N56" i="157"/>
  <c r="I56" i="157"/>
  <c r="B56" i="157"/>
  <c r="X55" i="157"/>
  <c r="S55" i="157"/>
  <c r="N55" i="157"/>
  <c r="I55" i="157"/>
  <c r="B55" i="157"/>
  <c r="X54" i="157"/>
  <c r="S54" i="157"/>
  <c r="N54" i="157"/>
  <c r="I54" i="157"/>
  <c r="B54" i="157"/>
  <c r="X53" i="157"/>
  <c r="S53" i="157"/>
  <c r="N53" i="157"/>
  <c r="I53" i="157"/>
  <c r="B53" i="157"/>
  <c r="X52" i="157"/>
  <c r="S52" i="157"/>
  <c r="N52" i="157"/>
  <c r="I52" i="157"/>
  <c r="B52" i="157"/>
  <c r="X51" i="157"/>
  <c r="S51" i="157"/>
  <c r="N51" i="157"/>
  <c r="I51" i="157"/>
  <c r="B51" i="157"/>
  <c r="X50" i="157"/>
  <c r="S50" i="157"/>
  <c r="N50" i="157"/>
  <c r="I50" i="157"/>
  <c r="B50" i="157"/>
  <c r="X49" i="157"/>
  <c r="S49" i="157"/>
  <c r="N49" i="157"/>
  <c r="I49" i="157"/>
  <c r="B49" i="157"/>
  <c r="X48" i="157"/>
  <c r="S48" i="157"/>
  <c r="N48" i="157"/>
  <c r="I48" i="157"/>
  <c r="B48" i="157"/>
  <c r="X47" i="157"/>
  <c r="S47" i="157"/>
  <c r="N47" i="157"/>
  <c r="I47" i="157"/>
  <c r="B47" i="157"/>
  <c r="X46" i="157"/>
  <c r="S46" i="157"/>
  <c r="N46" i="157"/>
  <c r="I46" i="157"/>
  <c r="B46" i="157"/>
  <c r="W43" i="157"/>
  <c r="V43" i="157"/>
  <c r="V127" i="157" s="1"/>
  <c r="U43" i="157"/>
  <c r="U127" i="157" s="1"/>
  <c r="R43" i="157"/>
  <c r="R127" i="157"/>
  <c r="Q43" i="157"/>
  <c r="P43" i="157"/>
  <c r="P127" i="157" s="1"/>
  <c r="M43" i="157"/>
  <c r="L43" i="157"/>
  <c r="L127" i="157" s="1"/>
  <c r="K43" i="157"/>
  <c r="K127" i="157" s="1"/>
  <c r="H43" i="157"/>
  <c r="H127" i="157" s="1"/>
  <c r="G43" i="157"/>
  <c r="F43" i="157"/>
  <c r="F127" i="157" s="1"/>
  <c r="X42" i="157"/>
  <c r="S42" i="157"/>
  <c r="N42" i="157"/>
  <c r="I42" i="157"/>
  <c r="B42" i="157"/>
  <c r="X41" i="157"/>
  <c r="S41" i="157"/>
  <c r="N41" i="157"/>
  <c r="I41" i="157"/>
  <c r="B41" i="157"/>
  <c r="X40" i="157"/>
  <c r="S40" i="157"/>
  <c r="N40" i="157"/>
  <c r="I40" i="157"/>
  <c r="X39" i="157"/>
  <c r="S39" i="157"/>
  <c r="N39" i="157"/>
  <c r="I39" i="157"/>
  <c r="B39" i="157"/>
  <c r="X38" i="157"/>
  <c r="S38" i="157"/>
  <c r="N38" i="157"/>
  <c r="I38" i="157"/>
  <c r="B38" i="157"/>
  <c r="X37" i="157"/>
  <c r="S37" i="157"/>
  <c r="N37" i="157"/>
  <c r="I37" i="157"/>
  <c r="B37" i="157"/>
  <c r="X36" i="157"/>
  <c r="S36" i="157"/>
  <c r="N36" i="157"/>
  <c r="I36" i="157"/>
  <c r="B36" i="157"/>
  <c r="X35" i="157"/>
  <c r="S35" i="157"/>
  <c r="N35" i="157"/>
  <c r="I35" i="157"/>
  <c r="B35" i="157"/>
  <c r="X34" i="157"/>
  <c r="S34" i="157"/>
  <c r="N34" i="157"/>
  <c r="I34" i="157"/>
  <c r="B34" i="157"/>
  <c r="X33" i="157"/>
  <c r="S33" i="157"/>
  <c r="N33" i="157"/>
  <c r="I33" i="157"/>
  <c r="B33" i="157"/>
  <c r="X32" i="157"/>
  <c r="S32" i="157"/>
  <c r="N32" i="157"/>
  <c r="I32" i="157"/>
  <c r="B32" i="157"/>
  <c r="X31" i="157"/>
  <c r="S31" i="157"/>
  <c r="N31" i="157"/>
  <c r="I31" i="157"/>
  <c r="B31" i="157"/>
  <c r="X30" i="157"/>
  <c r="S30" i="157"/>
  <c r="N30" i="157"/>
  <c r="I30" i="157"/>
  <c r="B30" i="157"/>
  <c r="X29" i="157"/>
  <c r="S29" i="157"/>
  <c r="N29" i="157"/>
  <c r="I29" i="157"/>
  <c r="B29" i="157"/>
  <c r="X28" i="157"/>
  <c r="S28" i="157"/>
  <c r="N28" i="157"/>
  <c r="I28" i="157"/>
  <c r="B28" i="157"/>
  <c r="X27" i="157"/>
  <c r="S27" i="157"/>
  <c r="N27" i="157"/>
  <c r="Z27" i="157" s="1"/>
  <c r="I27" i="157"/>
  <c r="B27" i="157"/>
  <c r="X26" i="157"/>
  <c r="S26" i="157"/>
  <c r="N26" i="157"/>
  <c r="I26" i="157"/>
  <c r="B26" i="157"/>
  <c r="X25" i="157"/>
  <c r="S25" i="157"/>
  <c r="N25" i="157"/>
  <c r="I25" i="157"/>
  <c r="B25" i="157"/>
  <c r="X24" i="157"/>
  <c r="S24" i="157"/>
  <c r="N24" i="157"/>
  <c r="I24" i="157"/>
  <c r="B24" i="157"/>
  <c r="X23" i="157"/>
  <c r="S23" i="157"/>
  <c r="N23" i="157"/>
  <c r="I23" i="157"/>
  <c r="B23" i="157"/>
  <c r="X22" i="157"/>
  <c r="S22" i="157"/>
  <c r="N22" i="157"/>
  <c r="I22" i="157"/>
  <c r="B22" i="157"/>
  <c r="X21" i="157"/>
  <c r="S21" i="157"/>
  <c r="N21" i="157"/>
  <c r="I21" i="157"/>
  <c r="B21" i="157"/>
  <c r="X20" i="157"/>
  <c r="S20" i="157"/>
  <c r="N20" i="157"/>
  <c r="I20" i="157"/>
  <c r="B20" i="157"/>
  <c r="X19" i="157"/>
  <c r="S19" i="157"/>
  <c r="N19" i="157"/>
  <c r="I19" i="157"/>
  <c r="B19" i="157"/>
  <c r="X18" i="157"/>
  <c r="S18" i="157"/>
  <c r="N18" i="157"/>
  <c r="I18" i="157"/>
  <c r="B18" i="157"/>
  <c r="X17" i="157"/>
  <c r="S17" i="157"/>
  <c r="N17" i="157"/>
  <c r="I17" i="157"/>
  <c r="B17" i="157"/>
  <c r="X16" i="157"/>
  <c r="S16" i="157"/>
  <c r="N16" i="157"/>
  <c r="I16" i="157"/>
  <c r="B16" i="157"/>
  <c r="X15" i="157"/>
  <c r="S15" i="157"/>
  <c r="N15" i="157"/>
  <c r="I15" i="157"/>
  <c r="B15" i="157"/>
  <c r="X14" i="157"/>
  <c r="S14" i="157"/>
  <c r="N14" i="157"/>
  <c r="I14" i="157"/>
  <c r="B14" i="157"/>
  <c r="X13" i="157"/>
  <c r="S13" i="157"/>
  <c r="N13" i="157"/>
  <c r="I13" i="157"/>
  <c r="B13" i="157"/>
  <c r="X12" i="157"/>
  <c r="S12" i="157"/>
  <c r="N12" i="157"/>
  <c r="I12" i="157"/>
  <c r="B12" i="157"/>
  <c r="X11" i="157"/>
  <c r="S11" i="157"/>
  <c r="N11" i="157"/>
  <c r="I11" i="157"/>
  <c r="B11" i="157"/>
  <c r="W126" i="156"/>
  <c r="V126" i="156"/>
  <c r="U126" i="156"/>
  <c r="R126" i="156"/>
  <c r="Q126" i="156"/>
  <c r="P126" i="156"/>
  <c r="M126" i="156"/>
  <c r="L126" i="156"/>
  <c r="K126" i="156"/>
  <c r="H126" i="156"/>
  <c r="G126" i="156"/>
  <c r="F126" i="156"/>
  <c r="X125" i="156"/>
  <c r="S125" i="156"/>
  <c r="N125" i="156"/>
  <c r="I125" i="156"/>
  <c r="B125" i="156"/>
  <c r="X124" i="156"/>
  <c r="S124" i="156"/>
  <c r="N124" i="156"/>
  <c r="I124" i="156"/>
  <c r="B124" i="156"/>
  <c r="X123" i="156"/>
  <c r="S123" i="156"/>
  <c r="N123" i="156"/>
  <c r="I123" i="156"/>
  <c r="B123" i="156"/>
  <c r="X122" i="156"/>
  <c r="S122" i="156"/>
  <c r="N122" i="156"/>
  <c r="I122" i="156"/>
  <c r="B122" i="156"/>
  <c r="X121" i="156"/>
  <c r="S121" i="156"/>
  <c r="N121" i="156"/>
  <c r="I121" i="156"/>
  <c r="B121" i="156"/>
  <c r="X120" i="156"/>
  <c r="S120" i="156"/>
  <c r="N120" i="156"/>
  <c r="I120" i="156"/>
  <c r="B120" i="156"/>
  <c r="X119" i="156"/>
  <c r="S119" i="156"/>
  <c r="N119" i="156"/>
  <c r="I119" i="156"/>
  <c r="B119" i="156"/>
  <c r="X118" i="156"/>
  <c r="S118" i="156"/>
  <c r="N118" i="156"/>
  <c r="I118" i="156"/>
  <c r="B118" i="156"/>
  <c r="X117" i="156"/>
  <c r="S117" i="156"/>
  <c r="N117" i="156"/>
  <c r="I117" i="156"/>
  <c r="B117" i="156"/>
  <c r="X116" i="156"/>
  <c r="S116" i="156"/>
  <c r="N116" i="156"/>
  <c r="I116" i="156"/>
  <c r="B116" i="156"/>
  <c r="X115" i="156"/>
  <c r="S115" i="156"/>
  <c r="N115" i="156"/>
  <c r="I115" i="156"/>
  <c r="B115" i="156"/>
  <c r="X114" i="156"/>
  <c r="S114" i="156"/>
  <c r="N114" i="156"/>
  <c r="I114" i="156"/>
  <c r="B114" i="156"/>
  <c r="X113" i="156"/>
  <c r="S113" i="156"/>
  <c r="N113" i="156"/>
  <c r="I113" i="156"/>
  <c r="B113" i="156"/>
  <c r="X112" i="156"/>
  <c r="S112" i="156"/>
  <c r="N112" i="156"/>
  <c r="I112" i="156"/>
  <c r="B112" i="156"/>
  <c r="X111" i="156"/>
  <c r="S111" i="156"/>
  <c r="N111" i="156"/>
  <c r="I111" i="156"/>
  <c r="B111" i="156"/>
  <c r="X110" i="156"/>
  <c r="S110" i="156"/>
  <c r="N110" i="156"/>
  <c r="I110" i="156"/>
  <c r="B110" i="156"/>
  <c r="X109" i="156"/>
  <c r="S109" i="156"/>
  <c r="N109" i="156"/>
  <c r="I109" i="156"/>
  <c r="B109" i="156"/>
  <c r="X108" i="156"/>
  <c r="S108" i="156"/>
  <c r="N108" i="156"/>
  <c r="I108" i="156"/>
  <c r="B108" i="156"/>
  <c r="X107" i="156"/>
  <c r="S107" i="156"/>
  <c r="N107" i="156"/>
  <c r="I107" i="156"/>
  <c r="B107" i="156"/>
  <c r="X106" i="156"/>
  <c r="S106" i="156"/>
  <c r="N106" i="156"/>
  <c r="I106" i="156"/>
  <c r="B106" i="156"/>
  <c r="X105" i="156"/>
  <c r="S105" i="156"/>
  <c r="N105" i="156"/>
  <c r="I105" i="156"/>
  <c r="B105" i="156"/>
  <c r="X104" i="156"/>
  <c r="S104" i="156"/>
  <c r="N104" i="156"/>
  <c r="I104" i="156"/>
  <c r="B104" i="156"/>
  <c r="X103" i="156"/>
  <c r="S103" i="156"/>
  <c r="N103" i="156"/>
  <c r="I103" i="156"/>
  <c r="X102" i="156"/>
  <c r="S102" i="156"/>
  <c r="N102" i="156"/>
  <c r="I102" i="156"/>
  <c r="B102" i="156"/>
  <c r="X101" i="156"/>
  <c r="S101" i="156"/>
  <c r="N101" i="156"/>
  <c r="I101" i="156"/>
  <c r="B101" i="156"/>
  <c r="X100" i="156"/>
  <c r="S100" i="156"/>
  <c r="N100" i="156"/>
  <c r="I100" i="156"/>
  <c r="B100" i="156"/>
  <c r="X99" i="156"/>
  <c r="S99" i="156"/>
  <c r="N99" i="156"/>
  <c r="I99" i="156"/>
  <c r="B99" i="156"/>
  <c r="X98" i="156"/>
  <c r="S98" i="156"/>
  <c r="N98" i="156"/>
  <c r="I98" i="156"/>
  <c r="B98" i="156"/>
  <c r="X97" i="156"/>
  <c r="S97" i="156"/>
  <c r="N97" i="156"/>
  <c r="I97" i="156"/>
  <c r="B97" i="156"/>
  <c r="X96" i="156"/>
  <c r="S96" i="156"/>
  <c r="N96" i="156"/>
  <c r="I96" i="156"/>
  <c r="B96" i="156"/>
  <c r="X95" i="156"/>
  <c r="S95" i="156"/>
  <c r="N95" i="156"/>
  <c r="I95" i="156"/>
  <c r="B95" i="156"/>
  <c r="X94" i="156"/>
  <c r="S94" i="156"/>
  <c r="N94" i="156"/>
  <c r="I94" i="156"/>
  <c r="B94" i="156"/>
  <c r="X93" i="156"/>
  <c r="S93" i="156"/>
  <c r="N93" i="156"/>
  <c r="I93" i="156"/>
  <c r="B93" i="156"/>
  <c r="X92" i="156"/>
  <c r="S92" i="156"/>
  <c r="N92" i="156"/>
  <c r="I92" i="156"/>
  <c r="B92" i="156"/>
  <c r="X91" i="156"/>
  <c r="S91" i="156"/>
  <c r="N91" i="156"/>
  <c r="I91" i="156"/>
  <c r="B91" i="156"/>
  <c r="X90" i="156"/>
  <c r="S90" i="156"/>
  <c r="N90" i="156"/>
  <c r="I90" i="156"/>
  <c r="B90" i="156"/>
  <c r="X89" i="156"/>
  <c r="S89" i="156"/>
  <c r="N89" i="156"/>
  <c r="I89" i="156"/>
  <c r="B89" i="156"/>
  <c r="X88" i="156"/>
  <c r="S88" i="156"/>
  <c r="N88" i="156"/>
  <c r="I88" i="156"/>
  <c r="B88" i="156"/>
  <c r="X87" i="156"/>
  <c r="S87" i="156"/>
  <c r="N87" i="156"/>
  <c r="I87" i="156"/>
  <c r="B87" i="156"/>
  <c r="X86" i="156"/>
  <c r="S86" i="156"/>
  <c r="N86" i="156"/>
  <c r="I86" i="156"/>
  <c r="B86" i="156"/>
  <c r="X85" i="156"/>
  <c r="S85" i="156"/>
  <c r="N85" i="156"/>
  <c r="I85" i="156"/>
  <c r="B85" i="156"/>
  <c r="X84" i="156"/>
  <c r="S84" i="156"/>
  <c r="N84" i="156"/>
  <c r="I84" i="156"/>
  <c r="B84" i="156"/>
  <c r="X83" i="156"/>
  <c r="S83" i="156"/>
  <c r="N83" i="156"/>
  <c r="I83" i="156"/>
  <c r="B83" i="156"/>
  <c r="X82" i="156"/>
  <c r="S82" i="156"/>
  <c r="N82" i="156"/>
  <c r="I82" i="156"/>
  <c r="B82" i="156"/>
  <c r="X81" i="156"/>
  <c r="S81" i="156"/>
  <c r="N81" i="156"/>
  <c r="I81" i="156"/>
  <c r="B81" i="156"/>
  <c r="X80" i="156"/>
  <c r="S80" i="156"/>
  <c r="N80" i="156"/>
  <c r="I80" i="156"/>
  <c r="B80" i="156"/>
  <c r="X79" i="156"/>
  <c r="S79" i="156"/>
  <c r="N79" i="156"/>
  <c r="I79" i="156"/>
  <c r="B79" i="156"/>
  <c r="X78" i="156"/>
  <c r="S78" i="156"/>
  <c r="N78" i="156"/>
  <c r="I78" i="156"/>
  <c r="B78" i="156"/>
  <c r="X77" i="156"/>
  <c r="S77" i="156"/>
  <c r="N77" i="156"/>
  <c r="I77" i="156"/>
  <c r="B77" i="156"/>
  <c r="X76" i="156"/>
  <c r="S76" i="156"/>
  <c r="N76" i="156"/>
  <c r="I76" i="156"/>
  <c r="B76" i="156"/>
  <c r="X75" i="156"/>
  <c r="S75" i="156"/>
  <c r="N75" i="156"/>
  <c r="I75" i="156"/>
  <c r="B75" i="156"/>
  <c r="X74" i="156"/>
  <c r="S74" i="156"/>
  <c r="N74" i="156"/>
  <c r="I74" i="156"/>
  <c r="B74" i="156"/>
  <c r="X73" i="156"/>
  <c r="S73" i="156"/>
  <c r="N73" i="156"/>
  <c r="I73" i="156"/>
  <c r="B73" i="156"/>
  <c r="X72" i="156"/>
  <c r="S72" i="156"/>
  <c r="N72" i="156"/>
  <c r="I72" i="156"/>
  <c r="B72" i="156"/>
  <c r="X71" i="156"/>
  <c r="S71" i="156"/>
  <c r="N71" i="156"/>
  <c r="I71" i="156"/>
  <c r="B71" i="156"/>
  <c r="X70" i="156"/>
  <c r="S70" i="156"/>
  <c r="N70" i="156"/>
  <c r="I70" i="156"/>
  <c r="B70" i="156"/>
  <c r="X69" i="156"/>
  <c r="S69" i="156"/>
  <c r="N69" i="156"/>
  <c r="I69" i="156"/>
  <c r="B69" i="156"/>
  <c r="X68" i="156"/>
  <c r="S68" i="156"/>
  <c r="N68" i="156"/>
  <c r="I68" i="156"/>
  <c r="B68" i="156"/>
  <c r="X67" i="156"/>
  <c r="S67" i="156"/>
  <c r="N67" i="156"/>
  <c r="I67" i="156"/>
  <c r="B67" i="156"/>
  <c r="X66" i="156"/>
  <c r="S66" i="156"/>
  <c r="N66" i="156"/>
  <c r="I66" i="156"/>
  <c r="B66" i="156"/>
  <c r="X65" i="156"/>
  <c r="S65" i="156"/>
  <c r="N65" i="156"/>
  <c r="I65" i="156"/>
  <c r="B65" i="156"/>
  <c r="X64" i="156"/>
  <c r="S64" i="156"/>
  <c r="N64" i="156"/>
  <c r="I64" i="156"/>
  <c r="B64" i="156"/>
  <c r="X63" i="156"/>
  <c r="S63" i="156"/>
  <c r="N63" i="156"/>
  <c r="I63" i="156"/>
  <c r="B63" i="156"/>
  <c r="X62" i="156"/>
  <c r="S62" i="156"/>
  <c r="N62" i="156"/>
  <c r="I62" i="156"/>
  <c r="B62" i="156"/>
  <c r="X61" i="156"/>
  <c r="S61" i="156"/>
  <c r="N61" i="156"/>
  <c r="I61" i="156"/>
  <c r="B61" i="156"/>
  <c r="X60" i="156"/>
  <c r="S60" i="156"/>
  <c r="N60" i="156"/>
  <c r="I60" i="156"/>
  <c r="B60" i="156"/>
  <c r="X59" i="156"/>
  <c r="S59" i="156"/>
  <c r="N59" i="156"/>
  <c r="I59" i="156"/>
  <c r="B59" i="156"/>
  <c r="X58" i="156"/>
  <c r="S58" i="156"/>
  <c r="N58" i="156"/>
  <c r="I58" i="156"/>
  <c r="B58" i="156"/>
  <c r="X57" i="156"/>
  <c r="S57" i="156"/>
  <c r="N57" i="156"/>
  <c r="I57" i="156"/>
  <c r="B57" i="156"/>
  <c r="X56" i="156"/>
  <c r="S56" i="156"/>
  <c r="N56" i="156"/>
  <c r="I56" i="156"/>
  <c r="B56" i="156"/>
  <c r="X55" i="156"/>
  <c r="S55" i="156"/>
  <c r="N55" i="156"/>
  <c r="I55" i="156"/>
  <c r="B55" i="156"/>
  <c r="X54" i="156"/>
  <c r="S54" i="156"/>
  <c r="N54" i="156"/>
  <c r="I54" i="156"/>
  <c r="B54" i="156"/>
  <c r="X53" i="156"/>
  <c r="S53" i="156"/>
  <c r="N53" i="156"/>
  <c r="I53" i="156"/>
  <c r="B53" i="156"/>
  <c r="X52" i="156"/>
  <c r="S52" i="156"/>
  <c r="N52" i="156"/>
  <c r="I52" i="156"/>
  <c r="B52" i="156"/>
  <c r="X51" i="156"/>
  <c r="S51" i="156"/>
  <c r="N51" i="156"/>
  <c r="I51" i="156"/>
  <c r="B51" i="156"/>
  <c r="X50" i="156"/>
  <c r="S50" i="156"/>
  <c r="N50" i="156"/>
  <c r="I50" i="156"/>
  <c r="B50" i="156"/>
  <c r="X49" i="156"/>
  <c r="S49" i="156"/>
  <c r="N49" i="156"/>
  <c r="I49" i="156"/>
  <c r="B49" i="156"/>
  <c r="X48" i="156"/>
  <c r="S48" i="156"/>
  <c r="N48" i="156"/>
  <c r="I48" i="156"/>
  <c r="B48" i="156"/>
  <c r="X47" i="156"/>
  <c r="S47" i="156"/>
  <c r="N47" i="156"/>
  <c r="I47" i="156"/>
  <c r="B47" i="156"/>
  <c r="X46" i="156"/>
  <c r="S46" i="156"/>
  <c r="N46" i="156"/>
  <c r="I46" i="156"/>
  <c r="B46" i="156"/>
  <c r="W43" i="156"/>
  <c r="W127" i="156" s="1"/>
  <c r="V43" i="156"/>
  <c r="V127" i="156" s="1"/>
  <c r="U43" i="156"/>
  <c r="U127" i="156" s="1"/>
  <c r="R43" i="156"/>
  <c r="Q43" i="156"/>
  <c r="Q127" i="156" s="1"/>
  <c r="P43" i="156"/>
  <c r="P127" i="156"/>
  <c r="M43" i="156"/>
  <c r="M127" i="156" s="1"/>
  <c r="L43" i="156"/>
  <c r="L127" i="156" s="1"/>
  <c r="K43" i="156"/>
  <c r="K127" i="156" s="1"/>
  <c r="H43" i="156"/>
  <c r="G43" i="156"/>
  <c r="F43" i="156"/>
  <c r="F127" i="156"/>
  <c r="X42" i="156"/>
  <c r="S42" i="156"/>
  <c r="N42" i="156"/>
  <c r="I42" i="156"/>
  <c r="B42" i="156"/>
  <c r="X41" i="156"/>
  <c r="S41" i="156"/>
  <c r="N41" i="156"/>
  <c r="I41" i="156"/>
  <c r="B41" i="156"/>
  <c r="X40" i="156"/>
  <c r="S40" i="156"/>
  <c r="N40" i="156"/>
  <c r="I40" i="156"/>
  <c r="X39" i="156"/>
  <c r="S39" i="156"/>
  <c r="N39" i="156"/>
  <c r="I39" i="156"/>
  <c r="B39" i="156"/>
  <c r="X38" i="156"/>
  <c r="S38" i="156"/>
  <c r="N38" i="156"/>
  <c r="I38" i="156"/>
  <c r="B38" i="156"/>
  <c r="X37" i="156"/>
  <c r="S37" i="156"/>
  <c r="N37" i="156"/>
  <c r="I37" i="156"/>
  <c r="B37" i="156"/>
  <c r="X36" i="156"/>
  <c r="S36" i="156"/>
  <c r="N36" i="156"/>
  <c r="I36" i="156"/>
  <c r="B36" i="156"/>
  <c r="X35" i="156"/>
  <c r="S35" i="156"/>
  <c r="N35" i="156"/>
  <c r="I35" i="156"/>
  <c r="B35" i="156"/>
  <c r="X34" i="156"/>
  <c r="S34" i="156"/>
  <c r="N34" i="156"/>
  <c r="I34" i="156"/>
  <c r="B34" i="156"/>
  <c r="X33" i="156"/>
  <c r="S33" i="156"/>
  <c r="N33" i="156"/>
  <c r="I33" i="156"/>
  <c r="B33" i="156"/>
  <c r="X32" i="156"/>
  <c r="S32" i="156"/>
  <c r="N32" i="156"/>
  <c r="I32" i="156"/>
  <c r="B32" i="156"/>
  <c r="X31" i="156"/>
  <c r="S31" i="156"/>
  <c r="N31" i="156"/>
  <c r="I31" i="156"/>
  <c r="B31" i="156"/>
  <c r="X30" i="156"/>
  <c r="S30" i="156"/>
  <c r="N30" i="156"/>
  <c r="I30" i="156"/>
  <c r="B30" i="156"/>
  <c r="X29" i="156"/>
  <c r="S29" i="156"/>
  <c r="N29" i="156"/>
  <c r="I29" i="156"/>
  <c r="B29" i="156"/>
  <c r="X28" i="156"/>
  <c r="S28" i="156"/>
  <c r="N28" i="156"/>
  <c r="I28" i="156"/>
  <c r="B28" i="156"/>
  <c r="X27" i="156"/>
  <c r="S27" i="156"/>
  <c r="N27" i="156"/>
  <c r="I27" i="156"/>
  <c r="B27" i="156"/>
  <c r="X26" i="156"/>
  <c r="S26" i="156"/>
  <c r="N26" i="156"/>
  <c r="I26" i="156"/>
  <c r="B26" i="156"/>
  <c r="X25" i="156"/>
  <c r="S25" i="156"/>
  <c r="N25" i="156"/>
  <c r="I25" i="156"/>
  <c r="B25" i="156"/>
  <c r="X24" i="156"/>
  <c r="S24" i="156"/>
  <c r="N24" i="156"/>
  <c r="I24" i="156"/>
  <c r="B24" i="156"/>
  <c r="X23" i="156"/>
  <c r="S23" i="156"/>
  <c r="N23" i="156"/>
  <c r="I23" i="156"/>
  <c r="B23" i="156"/>
  <c r="X22" i="156"/>
  <c r="S22" i="156"/>
  <c r="N22" i="156"/>
  <c r="I22" i="156"/>
  <c r="B22" i="156"/>
  <c r="X21" i="156"/>
  <c r="S21" i="156"/>
  <c r="N21" i="156"/>
  <c r="I21" i="156"/>
  <c r="B21" i="156"/>
  <c r="X20" i="156"/>
  <c r="S20" i="156"/>
  <c r="N20" i="156"/>
  <c r="I20" i="156"/>
  <c r="B20" i="156"/>
  <c r="X19" i="156"/>
  <c r="Z19" i="156" s="1"/>
  <c r="S19" i="156"/>
  <c r="N19" i="156"/>
  <c r="I19" i="156"/>
  <c r="B19" i="156"/>
  <c r="X18" i="156"/>
  <c r="S18" i="156"/>
  <c r="N18" i="156"/>
  <c r="I18" i="156"/>
  <c r="B18" i="156"/>
  <c r="X17" i="156"/>
  <c r="S17" i="156"/>
  <c r="N17" i="156"/>
  <c r="I17" i="156"/>
  <c r="B17" i="156"/>
  <c r="X16" i="156"/>
  <c r="S16" i="156"/>
  <c r="N16" i="156"/>
  <c r="I16" i="156"/>
  <c r="B16" i="156"/>
  <c r="X15" i="156"/>
  <c r="S15" i="156"/>
  <c r="N15" i="156"/>
  <c r="I15" i="156"/>
  <c r="B15" i="156"/>
  <c r="X14" i="156"/>
  <c r="S14" i="156"/>
  <c r="N14" i="156"/>
  <c r="I14" i="156"/>
  <c r="B14" i="156"/>
  <c r="X13" i="156"/>
  <c r="S13" i="156"/>
  <c r="N13" i="156"/>
  <c r="I13" i="156"/>
  <c r="B13" i="156"/>
  <c r="X12" i="156"/>
  <c r="S12" i="156"/>
  <c r="N12" i="156"/>
  <c r="I12" i="156"/>
  <c r="B12" i="156"/>
  <c r="X11" i="156"/>
  <c r="S11" i="156"/>
  <c r="N11" i="156"/>
  <c r="I11" i="156"/>
  <c r="B11" i="156"/>
  <c r="W127" i="99"/>
  <c r="V127" i="99"/>
  <c r="U127" i="99"/>
  <c r="R127" i="99"/>
  <c r="Q127" i="99"/>
  <c r="P127" i="99"/>
  <c r="M127" i="99"/>
  <c r="L127" i="99"/>
  <c r="K127" i="99"/>
  <c r="H127" i="99"/>
  <c r="G127" i="99"/>
  <c r="F127" i="99"/>
  <c r="X126" i="99"/>
  <c r="S126" i="99"/>
  <c r="N126" i="99"/>
  <c r="I126" i="99"/>
  <c r="X125" i="99"/>
  <c r="S125" i="99"/>
  <c r="N125" i="99"/>
  <c r="I125" i="99"/>
  <c r="X123" i="99"/>
  <c r="S123" i="99"/>
  <c r="N123" i="99"/>
  <c r="I123" i="99"/>
  <c r="X122" i="99"/>
  <c r="S122" i="99"/>
  <c r="N122" i="99"/>
  <c r="I122" i="99"/>
  <c r="X121" i="99"/>
  <c r="S121" i="99"/>
  <c r="N121" i="99"/>
  <c r="I121" i="99"/>
  <c r="X120" i="99"/>
  <c r="S120" i="99"/>
  <c r="N120" i="99"/>
  <c r="I120" i="99"/>
  <c r="X119" i="99"/>
  <c r="S119" i="99"/>
  <c r="N119" i="99"/>
  <c r="I119" i="99"/>
  <c r="X118" i="99"/>
  <c r="S118" i="99"/>
  <c r="N118" i="99"/>
  <c r="I118" i="99"/>
  <c r="X117" i="99"/>
  <c r="S117" i="99"/>
  <c r="N117" i="99"/>
  <c r="I117" i="99"/>
  <c r="X116" i="99"/>
  <c r="S116" i="99"/>
  <c r="N116" i="99"/>
  <c r="I116" i="99"/>
  <c r="X115" i="99"/>
  <c r="S115" i="99"/>
  <c r="Z115" i="99" s="1"/>
  <c r="N115" i="99"/>
  <c r="I115" i="99"/>
  <c r="X114" i="99"/>
  <c r="S114" i="99"/>
  <c r="N114" i="99"/>
  <c r="I114" i="99"/>
  <c r="X113" i="99"/>
  <c r="S113" i="99"/>
  <c r="N113" i="99"/>
  <c r="I113" i="99"/>
  <c r="X112" i="99"/>
  <c r="S112" i="99"/>
  <c r="N112" i="99"/>
  <c r="I112" i="99"/>
  <c r="X111" i="99"/>
  <c r="S111" i="99"/>
  <c r="Z111" i="99" s="1"/>
  <c r="N111" i="99"/>
  <c r="I111" i="99"/>
  <c r="X110" i="99"/>
  <c r="S110" i="99"/>
  <c r="N110" i="99"/>
  <c r="I110" i="99"/>
  <c r="X109" i="99"/>
  <c r="S109" i="99"/>
  <c r="Z109" i="99" s="1"/>
  <c r="N109" i="99"/>
  <c r="I109" i="99"/>
  <c r="X108" i="99"/>
  <c r="S108" i="99"/>
  <c r="N108" i="99"/>
  <c r="I108" i="99"/>
  <c r="X107" i="99"/>
  <c r="S107" i="99"/>
  <c r="N107" i="99"/>
  <c r="I107" i="99"/>
  <c r="X106" i="99"/>
  <c r="S106" i="99"/>
  <c r="N106" i="99"/>
  <c r="I106" i="99"/>
  <c r="X105" i="99"/>
  <c r="S105" i="99"/>
  <c r="N105" i="99"/>
  <c r="I105" i="99"/>
  <c r="X104" i="99"/>
  <c r="S104" i="99"/>
  <c r="N104" i="99"/>
  <c r="I104" i="99"/>
  <c r="X103" i="99"/>
  <c r="S103" i="99"/>
  <c r="Z103" i="99" s="1"/>
  <c r="N103" i="99"/>
  <c r="I103" i="99"/>
  <c r="X102" i="99"/>
  <c r="S102" i="99"/>
  <c r="N102" i="99"/>
  <c r="I102" i="99"/>
  <c r="X101" i="99"/>
  <c r="S101" i="99"/>
  <c r="N101" i="99"/>
  <c r="I101" i="99"/>
  <c r="X100" i="99"/>
  <c r="S100" i="99"/>
  <c r="N100" i="99"/>
  <c r="I100" i="99"/>
  <c r="X99" i="99"/>
  <c r="S99" i="99"/>
  <c r="N99" i="99"/>
  <c r="I99" i="99"/>
  <c r="X98" i="99"/>
  <c r="S98" i="99"/>
  <c r="N98" i="99"/>
  <c r="I98" i="99"/>
  <c r="X97" i="99"/>
  <c r="S97" i="99"/>
  <c r="N97" i="99"/>
  <c r="I97" i="99"/>
  <c r="X96" i="99"/>
  <c r="S96" i="99"/>
  <c r="N96" i="99"/>
  <c r="I96" i="99"/>
  <c r="X95" i="99"/>
  <c r="S95" i="99"/>
  <c r="N95" i="99"/>
  <c r="I95" i="99"/>
  <c r="X94" i="99"/>
  <c r="S94" i="99"/>
  <c r="N94" i="99"/>
  <c r="I94" i="99"/>
  <c r="X93" i="99"/>
  <c r="S93" i="99"/>
  <c r="N93" i="99"/>
  <c r="I93" i="99"/>
  <c r="X92" i="99"/>
  <c r="S92" i="99"/>
  <c r="N92" i="99"/>
  <c r="I92" i="99"/>
  <c r="X91" i="99"/>
  <c r="S91" i="99"/>
  <c r="N91" i="99"/>
  <c r="I91" i="99"/>
  <c r="X90" i="99"/>
  <c r="S90" i="99"/>
  <c r="N90" i="99"/>
  <c r="I90" i="99"/>
  <c r="X89" i="99"/>
  <c r="S89" i="99"/>
  <c r="N89" i="99"/>
  <c r="I89" i="99"/>
  <c r="X88" i="99"/>
  <c r="S88" i="99"/>
  <c r="N88" i="99"/>
  <c r="I88" i="99"/>
  <c r="X87" i="99"/>
  <c r="S87" i="99"/>
  <c r="N87" i="99"/>
  <c r="I87" i="99"/>
  <c r="X86" i="99"/>
  <c r="S86" i="99"/>
  <c r="N86" i="99"/>
  <c r="I86" i="99"/>
  <c r="X85" i="99"/>
  <c r="S85" i="99"/>
  <c r="N85" i="99"/>
  <c r="I85" i="99"/>
  <c r="X84" i="99"/>
  <c r="S84" i="99"/>
  <c r="N84" i="99"/>
  <c r="I84" i="99"/>
  <c r="X83" i="99"/>
  <c r="X82" i="99"/>
  <c r="S82" i="99"/>
  <c r="N82" i="99"/>
  <c r="I82" i="99"/>
  <c r="X81" i="99"/>
  <c r="S81" i="99"/>
  <c r="N81" i="99"/>
  <c r="I81" i="99"/>
  <c r="X80" i="99"/>
  <c r="S80" i="99"/>
  <c r="N80" i="99"/>
  <c r="I80" i="99"/>
  <c r="X79" i="99"/>
  <c r="S79" i="99"/>
  <c r="N79" i="99"/>
  <c r="I79" i="99"/>
  <c r="X78" i="99"/>
  <c r="S78" i="99"/>
  <c r="N78" i="99"/>
  <c r="I78" i="99"/>
  <c r="X77" i="99"/>
  <c r="S77" i="99"/>
  <c r="N77" i="99"/>
  <c r="I77" i="99"/>
  <c r="X76" i="99"/>
  <c r="S76" i="99"/>
  <c r="N76" i="99"/>
  <c r="I76" i="99"/>
  <c r="X75" i="99"/>
  <c r="S75" i="99"/>
  <c r="N75" i="99"/>
  <c r="I75" i="99"/>
  <c r="X74" i="99"/>
  <c r="S74" i="99"/>
  <c r="N74" i="99"/>
  <c r="I74" i="99"/>
  <c r="X73" i="99"/>
  <c r="S73" i="99"/>
  <c r="N73" i="99"/>
  <c r="I73" i="99"/>
  <c r="X72" i="99"/>
  <c r="S72" i="99"/>
  <c r="N72" i="99"/>
  <c r="I72" i="99"/>
  <c r="X71" i="99"/>
  <c r="S71" i="99"/>
  <c r="N71" i="99"/>
  <c r="I71" i="99"/>
  <c r="X70" i="99"/>
  <c r="S70" i="99"/>
  <c r="N70" i="99"/>
  <c r="I70" i="99"/>
  <c r="X69" i="99"/>
  <c r="Z69" i="99" s="1"/>
  <c r="X68" i="99"/>
  <c r="S68" i="99"/>
  <c r="N68" i="99"/>
  <c r="I68" i="99"/>
  <c r="X67" i="99"/>
  <c r="S67" i="99"/>
  <c r="N67" i="99"/>
  <c r="I67" i="99"/>
  <c r="X66" i="99"/>
  <c r="S66" i="99"/>
  <c r="N66" i="99"/>
  <c r="I66" i="99"/>
  <c r="X65" i="99"/>
  <c r="S65" i="99"/>
  <c r="N65" i="99"/>
  <c r="I65" i="99"/>
  <c r="X64" i="99"/>
  <c r="S64" i="99"/>
  <c r="N64" i="99"/>
  <c r="I64" i="99"/>
  <c r="X63" i="99"/>
  <c r="S63" i="99"/>
  <c r="N63" i="99"/>
  <c r="I63" i="99"/>
  <c r="X62" i="99"/>
  <c r="S62" i="99"/>
  <c r="N62" i="99"/>
  <c r="I62" i="99"/>
  <c r="X61" i="99"/>
  <c r="S61" i="99"/>
  <c r="N61" i="99"/>
  <c r="I61" i="99"/>
  <c r="X60" i="99"/>
  <c r="S60" i="99"/>
  <c r="N60" i="99"/>
  <c r="I60" i="99"/>
  <c r="X59" i="99"/>
  <c r="S59" i="99"/>
  <c r="Z59" i="99" s="1"/>
  <c r="N59" i="99"/>
  <c r="I59" i="99"/>
  <c r="X58" i="99"/>
  <c r="S58" i="99"/>
  <c r="N58" i="99"/>
  <c r="I58" i="99"/>
  <c r="X57" i="99"/>
  <c r="S57" i="99"/>
  <c r="Z57" i="99" s="1"/>
  <c r="N57" i="99"/>
  <c r="I57" i="99"/>
  <c r="X56" i="99"/>
  <c r="S56" i="99"/>
  <c r="N56" i="99"/>
  <c r="I56" i="99"/>
  <c r="X55" i="99"/>
  <c r="S55" i="99"/>
  <c r="N55" i="99"/>
  <c r="I55" i="99"/>
  <c r="X54" i="99"/>
  <c r="S54" i="99"/>
  <c r="N54" i="99"/>
  <c r="I54" i="99"/>
  <c r="X53" i="99"/>
  <c r="S53" i="99"/>
  <c r="N53" i="99"/>
  <c r="I53" i="99"/>
  <c r="X52" i="99"/>
  <c r="S52" i="99"/>
  <c r="N52" i="99"/>
  <c r="I52" i="99"/>
  <c r="X51" i="99"/>
  <c r="S51" i="99"/>
  <c r="Z51" i="99" s="1"/>
  <c r="N51" i="99"/>
  <c r="I51" i="99"/>
  <c r="X50" i="99"/>
  <c r="S50" i="99"/>
  <c r="N50" i="99"/>
  <c r="I50" i="99"/>
  <c r="X49" i="99"/>
  <c r="S49" i="99"/>
  <c r="N49" i="99"/>
  <c r="I49" i="99"/>
  <c r="X48" i="99"/>
  <c r="S48" i="99"/>
  <c r="N48" i="99"/>
  <c r="I48" i="99"/>
  <c r="X47" i="99"/>
  <c r="S47" i="99"/>
  <c r="N47" i="99"/>
  <c r="I47" i="99"/>
  <c r="X46" i="99"/>
  <c r="S46" i="99"/>
  <c r="N46" i="99"/>
  <c r="I46" i="99"/>
  <c r="B46" i="99"/>
  <c r="W43" i="99"/>
  <c r="V43" i="99"/>
  <c r="U43" i="99"/>
  <c r="R43" i="99"/>
  <c r="Q43" i="99"/>
  <c r="P43" i="99"/>
  <c r="M43" i="99"/>
  <c r="L43" i="99"/>
  <c r="K43" i="99"/>
  <c r="H43" i="99"/>
  <c r="G43" i="99"/>
  <c r="F43" i="99"/>
  <c r="X42" i="99"/>
  <c r="S42" i="99"/>
  <c r="N42" i="99"/>
  <c r="I42" i="99"/>
  <c r="X41" i="99"/>
  <c r="S41" i="99"/>
  <c r="N41" i="99"/>
  <c r="I41" i="99"/>
  <c r="Z41" i="99" s="1"/>
  <c r="X40" i="99"/>
  <c r="S40" i="99"/>
  <c r="N40" i="99"/>
  <c r="I40" i="99"/>
  <c r="X39" i="99"/>
  <c r="S39" i="99"/>
  <c r="N39" i="99"/>
  <c r="I39" i="99"/>
  <c r="X38" i="99"/>
  <c r="Z38" i="99"/>
  <c r="S38" i="99"/>
  <c r="N38" i="99"/>
  <c r="I38" i="99"/>
  <c r="X37" i="99"/>
  <c r="S37" i="99"/>
  <c r="N37" i="99"/>
  <c r="I37" i="99"/>
  <c r="X36" i="99"/>
  <c r="S36" i="99"/>
  <c r="N36" i="99"/>
  <c r="I36" i="99"/>
  <c r="X35" i="99"/>
  <c r="S35" i="99"/>
  <c r="N35" i="99"/>
  <c r="I35" i="99"/>
  <c r="X34" i="99"/>
  <c r="S34" i="99"/>
  <c r="N34" i="99"/>
  <c r="I34" i="99"/>
  <c r="X33" i="99"/>
  <c r="S33" i="99"/>
  <c r="N33" i="99"/>
  <c r="I33" i="99"/>
  <c r="X32" i="99"/>
  <c r="Z32" i="99" s="1"/>
  <c r="S32" i="99"/>
  <c r="N32" i="99"/>
  <c r="I32" i="99"/>
  <c r="X31" i="99"/>
  <c r="S31" i="99"/>
  <c r="N31" i="99"/>
  <c r="I31" i="99"/>
  <c r="X30" i="99"/>
  <c r="Z30" i="99" s="1"/>
  <c r="S30" i="99"/>
  <c r="N30" i="99"/>
  <c r="I30" i="99"/>
  <c r="X29" i="99"/>
  <c r="S29" i="99"/>
  <c r="N29" i="99"/>
  <c r="I29" i="99"/>
  <c r="X28" i="99"/>
  <c r="S28" i="99"/>
  <c r="N28" i="99"/>
  <c r="I28" i="99"/>
  <c r="X27" i="99"/>
  <c r="S27" i="99"/>
  <c r="N27" i="99"/>
  <c r="I27" i="99"/>
  <c r="X26" i="99"/>
  <c r="S26" i="99"/>
  <c r="N26" i="99"/>
  <c r="I26" i="99"/>
  <c r="X25" i="99"/>
  <c r="S25" i="99"/>
  <c r="N25" i="99"/>
  <c r="I25" i="99"/>
  <c r="X24" i="99"/>
  <c r="S24" i="99"/>
  <c r="N24" i="99"/>
  <c r="I24" i="99"/>
  <c r="X23" i="99"/>
  <c r="S23" i="99"/>
  <c r="N23" i="99"/>
  <c r="I23" i="99"/>
  <c r="X22" i="99"/>
  <c r="S22" i="99"/>
  <c r="Z22" i="99" s="1"/>
  <c r="N22" i="99"/>
  <c r="I22" i="99"/>
  <c r="X21" i="99"/>
  <c r="S21" i="99"/>
  <c r="N21" i="99"/>
  <c r="I21" i="99"/>
  <c r="X20" i="99"/>
  <c r="S20" i="99"/>
  <c r="N20" i="99"/>
  <c r="I20" i="99"/>
  <c r="X19" i="99"/>
  <c r="S19" i="99"/>
  <c r="N19" i="99"/>
  <c r="I19" i="99"/>
  <c r="X18" i="99"/>
  <c r="S18" i="99"/>
  <c r="N18" i="99"/>
  <c r="I18" i="99"/>
  <c r="X17" i="99"/>
  <c r="S17" i="99"/>
  <c r="N17" i="99"/>
  <c r="I17" i="99"/>
  <c r="X16" i="99"/>
  <c r="S16" i="99"/>
  <c r="N16" i="99"/>
  <c r="I16" i="99"/>
  <c r="X15" i="99"/>
  <c r="S15" i="99"/>
  <c r="N15" i="99"/>
  <c r="I15" i="99"/>
  <c r="X14" i="99"/>
  <c r="S14" i="99"/>
  <c r="N14" i="99"/>
  <c r="I14" i="99"/>
  <c r="X13" i="99"/>
  <c r="S13" i="99"/>
  <c r="N13" i="99"/>
  <c r="I13" i="99"/>
  <c r="X12" i="99"/>
  <c r="S12" i="99"/>
  <c r="N12" i="99"/>
  <c r="I12" i="99"/>
  <c r="B11" i="99"/>
  <c r="W127" i="98"/>
  <c r="V127" i="98"/>
  <c r="U127" i="98"/>
  <c r="R127" i="98"/>
  <c r="Q127" i="98"/>
  <c r="P127" i="98"/>
  <c r="M127" i="98"/>
  <c r="L127" i="98"/>
  <c r="K127" i="98"/>
  <c r="H127" i="98"/>
  <c r="G127" i="98"/>
  <c r="F127" i="98"/>
  <c r="X126" i="98"/>
  <c r="S126" i="98"/>
  <c r="N126" i="98"/>
  <c r="I126" i="98"/>
  <c r="X125" i="98"/>
  <c r="S125" i="98"/>
  <c r="N125" i="98"/>
  <c r="I125" i="98"/>
  <c r="X123" i="98"/>
  <c r="S123" i="98"/>
  <c r="N123" i="98"/>
  <c r="I123" i="98"/>
  <c r="X122" i="98"/>
  <c r="S122" i="98"/>
  <c r="N122" i="98"/>
  <c r="I122" i="98"/>
  <c r="X121" i="98"/>
  <c r="S121" i="98"/>
  <c r="N121" i="98"/>
  <c r="I121" i="98"/>
  <c r="X120" i="98"/>
  <c r="S120" i="98"/>
  <c r="N120" i="98"/>
  <c r="I120" i="98"/>
  <c r="X119" i="98"/>
  <c r="S119" i="98"/>
  <c r="N119" i="98"/>
  <c r="I119" i="98"/>
  <c r="X118" i="98"/>
  <c r="S118" i="98"/>
  <c r="N118" i="98"/>
  <c r="I118" i="98"/>
  <c r="X117" i="98"/>
  <c r="S117" i="98"/>
  <c r="N117" i="98"/>
  <c r="I117" i="98"/>
  <c r="X116" i="98"/>
  <c r="S116" i="98"/>
  <c r="N116" i="98"/>
  <c r="I116" i="98"/>
  <c r="X115" i="98"/>
  <c r="S115" i="98"/>
  <c r="N115" i="98"/>
  <c r="I115" i="98"/>
  <c r="Z115" i="98" s="1"/>
  <c r="X114" i="98"/>
  <c r="S114" i="98"/>
  <c r="N114" i="98"/>
  <c r="I114" i="98"/>
  <c r="X113" i="98"/>
  <c r="S113" i="98"/>
  <c r="N113" i="98"/>
  <c r="I113" i="98"/>
  <c r="X112" i="98"/>
  <c r="S112" i="98"/>
  <c r="N112" i="98"/>
  <c r="I112" i="98"/>
  <c r="X111" i="98"/>
  <c r="S111" i="98"/>
  <c r="N111" i="98"/>
  <c r="I111" i="98"/>
  <c r="X110" i="98"/>
  <c r="S110" i="98"/>
  <c r="N110" i="98"/>
  <c r="I110" i="98"/>
  <c r="X109" i="98"/>
  <c r="S109" i="98"/>
  <c r="N109" i="98"/>
  <c r="I109" i="98"/>
  <c r="X108" i="98"/>
  <c r="S108" i="98"/>
  <c r="N108" i="98"/>
  <c r="I108" i="98"/>
  <c r="X107" i="98"/>
  <c r="S107" i="98"/>
  <c r="N107" i="98"/>
  <c r="I107" i="98"/>
  <c r="X106" i="98"/>
  <c r="S106" i="98"/>
  <c r="N106" i="98"/>
  <c r="I106" i="98"/>
  <c r="X105" i="98"/>
  <c r="S105" i="98"/>
  <c r="N105" i="98"/>
  <c r="I105" i="98"/>
  <c r="X104" i="98"/>
  <c r="S104" i="98"/>
  <c r="N104" i="98"/>
  <c r="I104" i="98"/>
  <c r="X103" i="98"/>
  <c r="S103" i="98"/>
  <c r="N103" i="98"/>
  <c r="I103" i="98"/>
  <c r="X102" i="98"/>
  <c r="S102" i="98"/>
  <c r="N102" i="98"/>
  <c r="I102" i="98"/>
  <c r="X101" i="98"/>
  <c r="S101" i="98"/>
  <c r="N101" i="98"/>
  <c r="I101" i="98"/>
  <c r="X100" i="98"/>
  <c r="S100" i="98"/>
  <c r="N100" i="98"/>
  <c r="I100" i="98"/>
  <c r="X99" i="98"/>
  <c r="S99" i="98"/>
  <c r="N99" i="98"/>
  <c r="I99" i="98"/>
  <c r="X98" i="98"/>
  <c r="S98" i="98"/>
  <c r="N98" i="98"/>
  <c r="I98" i="98"/>
  <c r="X97" i="98"/>
  <c r="S97" i="98"/>
  <c r="N97" i="98"/>
  <c r="I97" i="98"/>
  <c r="X96" i="98"/>
  <c r="S96" i="98"/>
  <c r="N96" i="98"/>
  <c r="I96" i="98"/>
  <c r="X95" i="98"/>
  <c r="S95" i="98"/>
  <c r="N95" i="98"/>
  <c r="I95" i="98"/>
  <c r="X94" i="98"/>
  <c r="S94" i="98"/>
  <c r="N94" i="98"/>
  <c r="I94" i="98"/>
  <c r="X93" i="98"/>
  <c r="S93" i="98"/>
  <c r="N93" i="98"/>
  <c r="I93" i="98"/>
  <c r="X92" i="98"/>
  <c r="S92" i="98"/>
  <c r="N92" i="98"/>
  <c r="I92" i="98"/>
  <c r="X91" i="98"/>
  <c r="S91" i="98"/>
  <c r="N91" i="98"/>
  <c r="I91" i="98"/>
  <c r="X90" i="98"/>
  <c r="S90" i="98"/>
  <c r="N90" i="98"/>
  <c r="I90" i="98"/>
  <c r="X89" i="98"/>
  <c r="S89" i="98"/>
  <c r="N89" i="98"/>
  <c r="I89" i="98"/>
  <c r="X88" i="98"/>
  <c r="S88" i="98"/>
  <c r="N88" i="98"/>
  <c r="I88" i="98"/>
  <c r="X87" i="98"/>
  <c r="S87" i="98"/>
  <c r="N87" i="98"/>
  <c r="Z87" i="98"/>
  <c r="I87" i="98"/>
  <c r="X86" i="98"/>
  <c r="S86" i="98"/>
  <c r="N86" i="98"/>
  <c r="I86" i="98"/>
  <c r="X85" i="98"/>
  <c r="S85" i="98"/>
  <c r="N85" i="98"/>
  <c r="I85" i="98"/>
  <c r="X84" i="98"/>
  <c r="S84" i="98"/>
  <c r="N84" i="98"/>
  <c r="I84" i="98"/>
  <c r="X83" i="98"/>
  <c r="S83" i="98"/>
  <c r="N83" i="98"/>
  <c r="I83" i="98"/>
  <c r="X82" i="98"/>
  <c r="S82" i="98"/>
  <c r="N82" i="98"/>
  <c r="I82" i="98"/>
  <c r="X81" i="98"/>
  <c r="S81" i="98"/>
  <c r="N81" i="98"/>
  <c r="I81" i="98"/>
  <c r="X80" i="98"/>
  <c r="S80" i="98"/>
  <c r="N80" i="98"/>
  <c r="I80" i="98"/>
  <c r="X79" i="98"/>
  <c r="S79" i="98"/>
  <c r="N79" i="98"/>
  <c r="I79" i="98"/>
  <c r="X78" i="98"/>
  <c r="S78" i="98"/>
  <c r="N78" i="98"/>
  <c r="I78" i="98"/>
  <c r="X77" i="98"/>
  <c r="S77" i="98"/>
  <c r="N77" i="98"/>
  <c r="I77" i="98"/>
  <c r="X76" i="98"/>
  <c r="S76" i="98"/>
  <c r="N76" i="98"/>
  <c r="I76" i="98"/>
  <c r="X75" i="98"/>
  <c r="S75" i="98"/>
  <c r="N75" i="98"/>
  <c r="I75" i="98"/>
  <c r="X74" i="98"/>
  <c r="S74" i="98"/>
  <c r="N74" i="98"/>
  <c r="I74" i="98"/>
  <c r="X73" i="98"/>
  <c r="S73" i="98"/>
  <c r="N73" i="98"/>
  <c r="I73" i="98"/>
  <c r="X72" i="98"/>
  <c r="S72" i="98"/>
  <c r="N72" i="98"/>
  <c r="I72" i="98"/>
  <c r="X71" i="98"/>
  <c r="X70" i="98"/>
  <c r="S70" i="98"/>
  <c r="N70" i="98"/>
  <c r="I70" i="98"/>
  <c r="X69" i="98"/>
  <c r="S69" i="98"/>
  <c r="N69" i="98"/>
  <c r="I69" i="98"/>
  <c r="X68" i="98"/>
  <c r="S68" i="98"/>
  <c r="N68" i="98"/>
  <c r="I68" i="98"/>
  <c r="X67" i="98"/>
  <c r="S67" i="98"/>
  <c r="N67" i="98"/>
  <c r="I67" i="98"/>
  <c r="X66" i="98"/>
  <c r="S66" i="98"/>
  <c r="N66" i="98"/>
  <c r="I66" i="98"/>
  <c r="X65" i="98"/>
  <c r="S65" i="98"/>
  <c r="N65" i="98"/>
  <c r="I65" i="98"/>
  <c r="X64" i="98"/>
  <c r="S64" i="98"/>
  <c r="N64" i="98"/>
  <c r="I64" i="98"/>
  <c r="X63" i="98"/>
  <c r="S63" i="98"/>
  <c r="N63" i="98"/>
  <c r="I63" i="98"/>
  <c r="X62" i="98"/>
  <c r="S62" i="98"/>
  <c r="N62" i="98"/>
  <c r="I62" i="98"/>
  <c r="X61" i="98"/>
  <c r="S61" i="98"/>
  <c r="N61" i="98"/>
  <c r="I61" i="98"/>
  <c r="X60" i="98"/>
  <c r="S60" i="98"/>
  <c r="N60" i="98"/>
  <c r="I60" i="98"/>
  <c r="X59" i="98"/>
  <c r="S59" i="98"/>
  <c r="N59" i="98"/>
  <c r="I59" i="98"/>
  <c r="X58" i="98"/>
  <c r="S58" i="98"/>
  <c r="N58" i="98"/>
  <c r="I58" i="98"/>
  <c r="X57" i="98"/>
  <c r="S57" i="98"/>
  <c r="N57" i="98"/>
  <c r="I57" i="98"/>
  <c r="X56" i="98"/>
  <c r="S56" i="98"/>
  <c r="N56" i="98"/>
  <c r="I56" i="98"/>
  <c r="X55" i="98"/>
  <c r="S55" i="98"/>
  <c r="N55" i="98"/>
  <c r="I55" i="98"/>
  <c r="X54" i="98"/>
  <c r="S54" i="98"/>
  <c r="N54" i="98"/>
  <c r="I54" i="98"/>
  <c r="X53" i="98"/>
  <c r="S53" i="98"/>
  <c r="N53" i="98"/>
  <c r="I53" i="98"/>
  <c r="X52" i="98"/>
  <c r="S52" i="98"/>
  <c r="N52" i="98"/>
  <c r="I52" i="98"/>
  <c r="X51" i="98"/>
  <c r="S51" i="98"/>
  <c r="N51" i="98"/>
  <c r="I51" i="98"/>
  <c r="X50" i="98"/>
  <c r="S50" i="98"/>
  <c r="N50" i="98"/>
  <c r="I50" i="98"/>
  <c r="X49" i="98"/>
  <c r="S49" i="98"/>
  <c r="N49" i="98"/>
  <c r="I49" i="98"/>
  <c r="X48" i="98"/>
  <c r="S48" i="98"/>
  <c r="N48" i="98"/>
  <c r="I48" i="98"/>
  <c r="X47" i="98"/>
  <c r="S47" i="98"/>
  <c r="N47" i="98"/>
  <c r="I47" i="98"/>
  <c r="X46" i="98"/>
  <c r="S46" i="98"/>
  <c r="N46" i="98"/>
  <c r="I46" i="98"/>
  <c r="B46" i="98"/>
  <c r="W43" i="98"/>
  <c r="V43" i="98"/>
  <c r="V128" i="98" s="1"/>
  <c r="U43" i="98"/>
  <c r="R43" i="98"/>
  <c r="Q43" i="98"/>
  <c r="P43" i="98"/>
  <c r="M43" i="98"/>
  <c r="L43" i="98"/>
  <c r="K43" i="98"/>
  <c r="K128" i="98" s="1"/>
  <c r="H43" i="98"/>
  <c r="H128" i="98" s="1"/>
  <c r="G43" i="98"/>
  <c r="F43" i="98"/>
  <c r="X42" i="98"/>
  <c r="Z42" i="98" s="1"/>
  <c r="S42" i="98"/>
  <c r="N42" i="98"/>
  <c r="I42" i="98"/>
  <c r="X41" i="98"/>
  <c r="S41" i="98"/>
  <c r="N41" i="98"/>
  <c r="I41" i="98"/>
  <c r="X40" i="98"/>
  <c r="S40" i="98"/>
  <c r="N40" i="98"/>
  <c r="I40" i="98"/>
  <c r="X39" i="98"/>
  <c r="S39" i="98"/>
  <c r="N39" i="98"/>
  <c r="I39" i="98"/>
  <c r="X38" i="98"/>
  <c r="Z38" i="98"/>
  <c r="S38" i="98"/>
  <c r="N38" i="98"/>
  <c r="I38" i="98"/>
  <c r="X37" i="98"/>
  <c r="S37" i="98"/>
  <c r="N37" i="98"/>
  <c r="I37" i="98"/>
  <c r="X36" i="98"/>
  <c r="Z36" i="98" s="1"/>
  <c r="S36" i="98"/>
  <c r="N36" i="98"/>
  <c r="I36" i="98"/>
  <c r="X35" i="98"/>
  <c r="S35" i="98"/>
  <c r="N35" i="98"/>
  <c r="I35" i="98"/>
  <c r="X34" i="98"/>
  <c r="Z34" i="98" s="1"/>
  <c r="S34" i="98"/>
  <c r="N34" i="98"/>
  <c r="I34" i="98"/>
  <c r="X33" i="98"/>
  <c r="S33" i="98"/>
  <c r="N33" i="98"/>
  <c r="I33" i="98"/>
  <c r="X32" i="98"/>
  <c r="Z32" i="98" s="1"/>
  <c r="S32" i="98"/>
  <c r="N32" i="98"/>
  <c r="I32" i="98"/>
  <c r="X31" i="98"/>
  <c r="S31" i="98"/>
  <c r="N31" i="98"/>
  <c r="I31" i="98"/>
  <c r="X30" i="98"/>
  <c r="S30" i="98"/>
  <c r="N30" i="98"/>
  <c r="I30" i="98"/>
  <c r="X29" i="98"/>
  <c r="S29" i="98"/>
  <c r="N29" i="98"/>
  <c r="I29" i="98"/>
  <c r="X28" i="98"/>
  <c r="X27" i="98"/>
  <c r="S27" i="98"/>
  <c r="N27" i="98"/>
  <c r="I27" i="98"/>
  <c r="X26" i="98"/>
  <c r="S26" i="98"/>
  <c r="N26" i="98"/>
  <c r="I26" i="98"/>
  <c r="X25" i="98"/>
  <c r="S25" i="98"/>
  <c r="N25" i="98"/>
  <c r="I25" i="98"/>
  <c r="X24" i="98"/>
  <c r="S24" i="98"/>
  <c r="N24" i="98"/>
  <c r="I24" i="98"/>
  <c r="X23" i="98"/>
  <c r="S23" i="98"/>
  <c r="N23" i="98"/>
  <c r="I23" i="98"/>
  <c r="X22" i="98"/>
  <c r="S22" i="98"/>
  <c r="N22" i="98"/>
  <c r="I22" i="98"/>
  <c r="X21" i="98"/>
  <c r="S21" i="98"/>
  <c r="N21" i="98"/>
  <c r="I21" i="98"/>
  <c r="X20" i="98"/>
  <c r="S20" i="98"/>
  <c r="N20" i="98"/>
  <c r="I20" i="98"/>
  <c r="X19" i="98"/>
  <c r="S19" i="98"/>
  <c r="N19" i="98"/>
  <c r="I19" i="98"/>
  <c r="X18" i="98"/>
  <c r="S18" i="98"/>
  <c r="N18" i="98"/>
  <c r="I18" i="98"/>
  <c r="X17" i="98"/>
  <c r="S17" i="98"/>
  <c r="N17" i="98"/>
  <c r="I17" i="98"/>
  <c r="X16" i="98"/>
  <c r="S16" i="98"/>
  <c r="N16" i="98"/>
  <c r="I16" i="98"/>
  <c r="X15" i="98"/>
  <c r="S15" i="98"/>
  <c r="N15" i="98"/>
  <c r="I15" i="98"/>
  <c r="X14" i="98"/>
  <c r="S14" i="98"/>
  <c r="N14" i="98"/>
  <c r="I14" i="98"/>
  <c r="X13" i="98"/>
  <c r="S13" i="98"/>
  <c r="N13" i="98"/>
  <c r="I13" i="98"/>
  <c r="X12" i="98"/>
  <c r="Z12" i="98" s="1"/>
  <c r="S12" i="98"/>
  <c r="N12" i="98"/>
  <c r="I12" i="98"/>
  <c r="X11" i="98"/>
  <c r="S11" i="98"/>
  <c r="N11" i="98"/>
  <c r="I11" i="98"/>
  <c r="W127" i="97"/>
  <c r="W128" i="97" s="1"/>
  <c r="V127" i="97"/>
  <c r="U127" i="97"/>
  <c r="R127" i="97"/>
  <c r="Q127" i="97"/>
  <c r="P127" i="97"/>
  <c r="M127" i="97"/>
  <c r="L127" i="97"/>
  <c r="K127" i="97"/>
  <c r="H127" i="97"/>
  <c r="G127" i="97"/>
  <c r="F127" i="97"/>
  <c r="X126" i="97"/>
  <c r="S126" i="97"/>
  <c r="N126" i="97"/>
  <c r="I126" i="97"/>
  <c r="X125" i="97"/>
  <c r="S125" i="97"/>
  <c r="N125" i="97"/>
  <c r="I125" i="97"/>
  <c r="X123" i="97"/>
  <c r="S123" i="97"/>
  <c r="N123" i="97"/>
  <c r="I123" i="97"/>
  <c r="X122" i="97"/>
  <c r="S122" i="97"/>
  <c r="N122" i="97"/>
  <c r="I122" i="97"/>
  <c r="X121" i="97"/>
  <c r="S121" i="97"/>
  <c r="N121" i="97"/>
  <c r="I121" i="97"/>
  <c r="X120" i="97"/>
  <c r="S120" i="97"/>
  <c r="N120" i="97"/>
  <c r="I120" i="97"/>
  <c r="X119" i="97"/>
  <c r="S119" i="97"/>
  <c r="N119" i="97"/>
  <c r="I119" i="97"/>
  <c r="X118" i="97"/>
  <c r="S118" i="97"/>
  <c r="N118" i="97"/>
  <c r="I118" i="97"/>
  <c r="X117" i="97"/>
  <c r="S117" i="97"/>
  <c r="N117" i="97"/>
  <c r="I117" i="97"/>
  <c r="X116" i="97"/>
  <c r="S116" i="97"/>
  <c r="N116" i="97"/>
  <c r="I116" i="97"/>
  <c r="X115" i="97"/>
  <c r="S115" i="97"/>
  <c r="N115" i="97"/>
  <c r="I115" i="97"/>
  <c r="X114" i="97"/>
  <c r="S114" i="97"/>
  <c r="N114" i="97"/>
  <c r="I114" i="97"/>
  <c r="X113" i="97"/>
  <c r="S113" i="97"/>
  <c r="N113" i="97"/>
  <c r="I113" i="97"/>
  <c r="X112" i="97"/>
  <c r="S112" i="97"/>
  <c r="N112" i="97"/>
  <c r="I112" i="97"/>
  <c r="X111" i="97"/>
  <c r="S111" i="97"/>
  <c r="N111" i="97"/>
  <c r="I111" i="97"/>
  <c r="X110" i="97"/>
  <c r="S110" i="97"/>
  <c r="N110" i="97"/>
  <c r="I110" i="97"/>
  <c r="X109" i="97"/>
  <c r="S109" i="97"/>
  <c r="N109" i="97"/>
  <c r="I109" i="97"/>
  <c r="X108" i="97"/>
  <c r="S108" i="97"/>
  <c r="N108" i="97"/>
  <c r="I108" i="97"/>
  <c r="X107" i="97"/>
  <c r="S107" i="97"/>
  <c r="N107" i="97"/>
  <c r="I107" i="97"/>
  <c r="X106" i="97"/>
  <c r="S106" i="97"/>
  <c r="N106" i="97"/>
  <c r="I106" i="97"/>
  <c r="X105" i="97"/>
  <c r="S105" i="97"/>
  <c r="N105" i="97"/>
  <c r="I105" i="97"/>
  <c r="X104" i="97"/>
  <c r="Z104" i="97" s="1"/>
  <c r="S104" i="97"/>
  <c r="N104" i="97"/>
  <c r="I104" i="97"/>
  <c r="X103" i="97"/>
  <c r="S103" i="97"/>
  <c r="N103" i="97"/>
  <c r="I103" i="97"/>
  <c r="X102" i="97"/>
  <c r="S102" i="97"/>
  <c r="N102" i="97"/>
  <c r="I102" i="97"/>
  <c r="X101" i="97"/>
  <c r="S101" i="97"/>
  <c r="N101" i="97"/>
  <c r="I101" i="97"/>
  <c r="X100" i="97"/>
  <c r="Z100" i="97" s="1"/>
  <c r="S100" i="97"/>
  <c r="N100" i="97"/>
  <c r="I100" i="97"/>
  <c r="X99" i="97"/>
  <c r="S99" i="97"/>
  <c r="N99" i="97"/>
  <c r="I99" i="97"/>
  <c r="X98" i="97"/>
  <c r="S98" i="97"/>
  <c r="N98" i="97"/>
  <c r="I98" i="97"/>
  <c r="X97" i="97"/>
  <c r="S97" i="97"/>
  <c r="N97" i="97"/>
  <c r="I97" i="97"/>
  <c r="X96" i="97"/>
  <c r="X95" i="97"/>
  <c r="N95" i="97"/>
  <c r="I95" i="97"/>
  <c r="X94" i="97"/>
  <c r="N94" i="97"/>
  <c r="I94" i="97"/>
  <c r="X93" i="97"/>
  <c r="N93" i="97"/>
  <c r="I93" i="97"/>
  <c r="X92" i="97"/>
  <c r="N92" i="97"/>
  <c r="I92" i="97"/>
  <c r="X91" i="97"/>
  <c r="N91" i="97"/>
  <c r="I91" i="97"/>
  <c r="X90" i="97"/>
  <c r="N90" i="97"/>
  <c r="I90" i="97"/>
  <c r="X89" i="97"/>
  <c r="N89" i="97"/>
  <c r="I89" i="97"/>
  <c r="X88" i="97"/>
  <c r="N88" i="97"/>
  <c r="I88" i="97"/>
  <c r="X87" i="97"/>
  <c r="N87" i="97"/>
  <c r="I87" i="97"/>
  <c r="X86" i="97"/>
  <c r="N86" i="97"/>
  <c r="I86" i="97"/>
  <c r="X85" i="97"/>
  <c r="N85" i="97"/>
  <c r="I85" i="97"/>
  <c r="X84" i="97"/>
  <c r="N84" i="97"/>
  <c r="I84" i="97"/>
  <c r="X83" i="97"/>
  <c r="N83" i="97"/>
  <c r="I83" i="97"/>
  <c r="X82" i="97"/>
  <c r="N82" i="97"/>
  <c r="I82" i="97"/>
  <c r="X81" i="97"/>
  <c r="N81" i="97"/>
  <c r="I81" i="97"/>
  <c r="X80" i="97"/>
  <c r="N80" i="97"/>
  <c r="I80" i="97"/>
  <c r="X79" i="97"/>
  <c r="N79" i="97"/>
  <c r="I79" i="97"/>
  <c r="X78" i="97"/>
  <c r="N78" i="97"/>
  <c r="I78" i="97"/>
  <c r="X77" i="97"/>
  <c r="N77" i="97"/>
  <c r="I77" i="97"/>
  <c r="X76" i="97"/>
  <c r="N76" i="97"/>
  <c r="I76" i="97"/>
  <c r="X75" i="97"/>
  <c r="N75" i="97"/>
  <c r="I75" i="97"/>
  <c r="X74" i="97"/>
  <c r="N74" i="97"/>
  <c r="I74" i="97"/>
  <c r="X73" i="97"/>
  <c r="I73" i="97"/>
  <c r="N73" i="97"/>
  <c r="X72" i="97"/>
  <c r="N72" i="97"/>
  <c r="I72" i="97"/>
  <c r="X71" i="97"/>
  <c r="Z71" i="97" s="1"/>
  <c r="X70" i="97"/>
  <c r="Z70" i="97" s="1"/>
  <c r="N70" i="97"/>
  <c r="I70" i="97"/>
  <c r="X69" i="97"/>
  <c r="N69" i="97"/>
  <c r="I69" i="97"/>
  <c r="X68" i="97"/>
  <c r="N68" i="97"/>
  <c r="I68" i="97"/>
  <c r="X67" i="97"/>
  <c r="I67" i="97"/>
  <c r="N67" i="97"/>
  <c r="X66" i="97"/>
  <c r="N66" i="97"/>
  <c r="I66" i="97"/>
  <c r="X65" i="97"/>
  <c r="N65" i="97"/>
  <c r="I65" i="97"/>
  <c r="X64" i="97"/>
  <c r="N64" i="97"/>
  <c r="I64" i="97"/>
  <c r="X63" i="97"/>
  <c r="N63" i="97"/>
  <c r="I63" i="97"/>
  <c r="X62" i="97"/>
  <c r="Z62" i="97" s="1"/>
  <c r="N62" i="97"/>
  <c r="I62" i="97"/>
  <c r="X61" i="97"/>
  <c r="N61" i="97"/>
  <c r="I61" i="97"/>
  <c r="X60" i="97"/>
  <c r="N60" i="97"/>
  <c r="I60" i="97"/>
  <c r="X59" i="97"/>
  <c r="X47" i="97"/>
  <c r="X48" i="97"/>
  <c r="X49" i="97"/>
  <c r="X50" i="97"/>
  <c r="X51" i="97"/>
  <c r="X52" i="97"/>
  <c r="X53" i="97"/>
  <c r="X54" i="97"/>
  <c r="X55" i="97"/>
  <c r="X56" i="97"/>
  <c r="X57" i="97"/>
  <c r="X58" i="97"/>
  <c r="N59" i="97"/>
  <c r="I59" i="97"/>
  <c r="N58" i="97"/>
  <c r="I58" i="97"/>
  <c r="N57" i="97"/>
  <c r="I57" i="97"/>
  <c r="N56" i="97"/>
  <c r="I56" i="97"/>
  <c r="N55" i="97"/>
  <c r="I55" i="97"/>
  <c r="N54" i="97"/>
  <c r="N48" i="97"/>
  <c r="N49" i="97"/>
  <c r="N50" i="97"/>
  <c r="N51" i="97"/>
  <c r="N52" i="97"/>
  <c r="N53" i="97"/>
  <c r="N11" i="97"/>
  <c r="N43" i="97" s="1"/>
  <c r="I54" i="97"/>
  <c r="I53" i="97"/>
  <c r="S52" i="97"/>
  <c r="I52" i="97"/>
  <c r="S51" i="97"/>
  <c r="I51" i="97"/>
  <c r="S50" i="97"/>
  <c r="I50" i="97"/>
  <c r="S49" i="97"/>
  <c r="I49" i="97"/>
  <c r="S48" i="97"/>
  <c r="I48" i="97"/>
  <c r="I11" i="97"/>
  <c r="S47" i="97"/>
  <c r="N47" i="97"/>
  <c r="I47" i="97"/>
  <c r="B46" i="97"/>
  <c r="U128" i="97"/>
  <c r="R43" i="97"/>
  <c r="R128" i="97" s="1"/>
  <c r="Q43" i="97"/>
  <c r="Q128" i="97" s="1"/>
  <c r="P43" i="97"/>
  <c r="P128" i="97" s="1"/>
  <c r="M43" i="97"/>
  <c r="M128" i="97" s="1"/>
  <c r="L43" i="97"/>
  <c r="K43" i="97"/>
  <c r="H43" i="97"/>
  <c r="G43" i="97"/>
  <c r="F43" i="97"/>
  <c r="F128" i="97" s="1"/>
  <c r="S11" i="97"/>
  <c r="B11" i="97"/>
  <c r="W127" i="93"/>
  <c r="V127" i="93"/>
  <c r="U127" i="93"/>
  <c r="R127" i="93"/>
  <c r="Q127" i="93"/>
  <c r="P127" i="93"/>
  <c r="M127" i="93"/>
  <c r="L127" i="93"/>
  <c r="K127" i="93"/>
  <c r="H127" i="93"/>
  <c r="G127" i="93"/>
  <c r="F127" i="93"/>
  <c r="B46" i="93"/>
  <c r="W43" i="93"/>
  <c r="V43" i="93"/>
  <c r="U43" i="93"/>
  <c r="R43" i="93"/>
  <c r="Q43" i="93"/>
  <c r="P43" i="93"/>
  <c r="M43" i="93"/>
  <c r="L43" i="93"/>
  <c r="K43" i="93"/>
  <c r="H43" i="93"/>
  <c r="G43" i="93"/>
  <c r="F43" i="93"/>
  <c r="B11" i="93"/>
  <c r="W127" i="91"/>
  <c r="V127" i="91"/>
  <c r="U127" i="91"/>
  <c r="R127" i="91"/>
  <c r="Q127" i="91"/>
  <c r="P127" i="91"/>
  <c r="M127" i="91"/>
  <c r="L127" i="91"/>
  <c r="K127" i="91"/>
  <c r="H127" i="91"/>
  <c r="G127" i="91"/>
  <c r="F127" i="91"/>
  <c r="B46" i="91"/>
  <c r="W43" i="91"/>
  <c r="V43" i="91"/>
  <c r="U43" i="91"/>
  <c r="R43" i="91"/>
  <c r="Q43" i="91"/>
  <c r="P43" i="91"/>
  <c r="M43" i="91"/>
  <c r="L43" i="91"/>
  <c r="K43" i="91"/>
  <c r="H43" i="91"/>
  <c r="G43" i="91"/>
  <c r="F43" i="91"/>
  <c r="F128" i="91" s="1"/>
  <c r="B11" i="91"/>
  <c r="W127" i="90"/>
  <c r="V127" i="90"/>
  <c r="U127" i="90"/>
  <c r="R127" i="90"/>
  <c r="Q127" i="90"/>
  <c r="P127" i="90"/>
  <c r="M127" i="90"/>
  <c r="L127" i="90"/>
  <c r="K127" i="90"/>
  <c r="H127" i="90"/>
  <c r="G127" i="90"/>
  <c r="F127" i="90"/>
  <c r="B46" i="90"/>
  <c r="W43" i="90"/>
  <c r="V43" i="90"/>
  <c r="U43" i="90"/>
  <c r="R43" i="90"/>
  <c r="Q43" i="90"/>
  <c r="P43" i="90"/>
  <c r="M43" i="90"/>
  <c r="L43" i="90"/>
  <c r="K43" i="90"/>
  <c r="H43" i="90"/>
  <c r="G43" i="90"/>
  <c r="F43" i="90"/>
  <c r="W127" i="89"/>
  <c r="V127" i="89"/>
  <c r="U127" i="89"/>
  <c r="R127" i="89"/>
  <c r="Q127" i="89"/>
  <c r="P127" i="89"/>
  <c r="M127" i="89"/>
  <c r="L127" i="89"/>
  <c r="K127" i="89"/>
  <c r="H127" i="89"/>
  <c r="G127" i="89"/>
  <c r="F127" i="89"/>
  <c r="W43" i="89"/>
  <c r="V43" i="89"/>
  <c r="U43" i="89"/>
  <c r="R43" i="89"/>
  <c r="Q43" i="89"/>
  <c r="P43" i="89"/>
  <c r="M43" i="89"/>
  <c r="L43" i="89"/>
  <c r="K43" i="89"/>
  <c r="H43" i="89"/>
  <c r="G43" i="89"/>
  <c r="F43" i="89"/>
  <c r="B11" i="89"/>
  <c r="V128" i="117"/>
  <c r="G128" i="162"/>
  <c r="Z30" i="98"/>
  <c r="Z95" i="159"/>
  <c r="Z96" i="105"/>
  <c r="Z109" i="160"/>
  <c r="Z12" i="161"/>
  <c r="Z30" i="161"/>
  <c r="Z50" i="161"/>
  <c r="Z75" i="161"/>
  <c r="Z31" i="162"/>
  <c r="Z37" i="162"/>
  <c r="Z70" i="162"/>
  <c r="Z20" i="116"/>
  <c r="Z32" i="116"/>
  <c r="Z38" i="116"/>
  <c r="Z35" i="157"/>
  <c r="Z109" i="157"/>
  <c r="Z121" i="157"/>
  <c r="Z37" i="159"/>
  <c r="Z111" i="159"/>
  <c r="Z123" i="159"/>
  <c r="Z20" i="105"/>
  <c r="Z32" i="105"/>
  <c r="Z125" i="105"/>
  <c r="Z42" i="106"/>
  <c r="Z119" i="106"/>
  <c r="Z49" i="160"/>
  <c r="Z61" i="160"/>
  <c r="Z85" i="160"/>
  <c r="Z97" i="160"/>
  <c r="Z41" i="161"/>
  <c r="Z30" i="162"/>
  <c r="Z42" i="162"/>
  <c r="Z31" i="116"/>
  <c r="Z37" i="116"/>
  <c r="Z111" i="116"/>
  <c r="Z123" i="116"/>
  <c r="H127" i="156"/>
  <c r="R127" i="156"/>
  <c r="Z113" i="156"/>
  <c r="Z22" i="157"/>
  <c r="Z28" i="157"/>
  <c r="G127" i="157"/>
  <c r="Q127" i="157"/>
  <c r="Z61" i="157"/>
  <c r="Z73" i="157"/>
  <c r="Z12" i="159"/>
  <c r="Z24" i="159"/>
  <c r="Z30" i="159"/>
  <c r="Z36" i="159"/>
  <c r="Z42" i="159"/>
  <c r="M127" i="159"/>
  <c r="W127" i="159"/>
  <c r="Z51" i="159"/>
  <c r="Z63" i="159"/>
  <c r="Z75" i="159"/>
  <c r="Z87" i="159"/>
  <c r="Z99" i="159"/>
  <c r="Z76" i="105"/>
  <c r="Z88" i="105"/>
  <c r="Z100" i="105"/>
  <c r="Z14" i="106"/>
  <c r="Z26" i="106"/>
  <c r="Z77" i="106"/>
  <c r="Z89" i="106"/>
  <c r="Z101" i="106"/>
  <c r="Z27" i="160"/>
  <c r="Z33" i="160"/>
  <c r="Z39" i="160"/>
  <c r="Z113" i="160"/>
  <c r="Z126" i="160"/>
  <c r="Z28" i="161"/>
  <c r="Z34" i="161"/>
  <c r="Z40" i="161"/>
  <c r="G128" i="161"/>
  <c r="Z49" i="161"/>
  <c r="Z52" i="161"/>
  <c r="Z79" i="161"/>
  <c r="Z91" i="161"/>
  <c r="Z97" i="161"/>
  <c r="Z100" i="161"/>
  <c r="Z29" i="162"/>
  <c r="Z35" i="162"/>
  <c r="Z41" i="162"/>
  <c r="F128" i="162"/>
  <c r="P128" i="162"/>
  <c r="Z50" i="162"/>
  <c r="Z74" i="162"/>
  <c r="V128" i="113"/>
  <c r="K128" i="114"/>
  <c r="M127" i="116"/>
  <c r="W127" i="116"/>
  <c r="Z113" i="157"/>
  <c r="Z116" i="161"/>
  <c r="Z37" i="156"/>
  <c r="Z105" i="156"/>
  <c r="Z117" i="156"/>
  <c r="Z68" i="161"/>
  <c r="Z88" i="162"/>
  <c r="Z60" i="97"/>
  <c r="Z11" i="98"/>
  <c r="Z23" i="98"/>
  <c r="Z29" i="98"/>
  <c r="Z35" i="98"/>
  <c r="Z41" i="98"/>
  <c r="N43" i="99"/>
  <c r="Z13" i="99"/>
  <c r="Z25" i="99"/>
  <c r="Z31" i="99"/>
  <c r="L128" i="97"/>
  <c r="V128" i="97"/>
  <c r="Z88" i="97"/>
  <c r="Z15" i="98"/>
  <c r="Z27" i="98"/>
  <c r="Z33" i="98"/>
  <c r="Z39" i="98"/>
  <c r="Z17" i="99"/>
  <c r="Z29" i="99"/>
  <c r="Z28" i="99"/>
  <c r="Z34" i="99"/>
  <c r="Z56" i="97"/>
  <c r="Z19" i="98"/>
  <c r="Z31" i="98"/>
  <c r="Z37" i="98"/>
  <c r="X127" i="98"/>
  <c r="Z21" i="99"/>
  <c r="Z27" i="99"/>
  <c r="Q127" i="116"/>
  <c r="Z52" i="99"/>
  <c r="Z30" i="156"/>
  <c r="Z36" i="156"/>
  <c r="Z42" i="156"/>
  <c r="Z57" i="156"/>
  <c r="Z69" i="156"/>
  <c r="Z81" i="156"/>
  <c r="Z93" i="156"/>
  <c r="Z14" i="157"/>
  <c r="Z26" i="157"/>
  <c r="Z32" i="157"/>
  <c r="Z38" i="157"/>
  <c r="S126" i="157"/>
  <c r="Z53" i="157"/>
  <c r="Z65" i="157"/>
  <c r="Z77" i="157"/>
  <c r="Z89" i="157"/>
  <c r="Z101" i="157"/>
  <c r="Z29" i="159"/>
  <c r="Z35" i="159"/>
  <c r="Z41" i="159"/>
  <c r="Z103" i="159"/>
  <c r="Z115" i="159"/>
  <c r="Z12" i="105"/>
  <c r="Z24" i="105"/>
  <c r="Z30" i="105"/>
  <c r="Z36" i="105"/>
  <c r="Z42" i="105"/>
  <c r="Z63" i="105"/>
  <c r="Z104" i="105"/>
  <c r="Z116" i="105"/>
  <c r="Z34" i="106"/>
  <c r="Z40" i="106"/>
  <c r="Z105" i="106"/>
  <c r="Z123" i="106"/>
  <c r="Z14" i="160"/>
  <c r="Z26" i="160"/>
  <c r="Z32" i="160"/>
  <c r="Z38" i="160"/>
  <c r="Z77" i="160"/>
  <c r="Z89" i="160"/>
  <c r="Z101" i="160"/>
  <c r="Z21" i="161"/>
  <c r="Z24" i="161"/>
  <c r="Z27" i="161"/>
  <c r="Z33" i="161"/>
  <c r="Z39" i="161"/>
  <c r="Z72" i="161"/>
  <c r="Z107" i="161"/>
  <c r="Z112" i="161"/>
  <c r="Z113" i="161"/>
  <c r="Z118" i="161"/>
  <c r="Z22" i="162"/>
  <c r="Z28" i="162"/>
  <c r="Z34" i="162"/>
  <c r="Z40" i="162"/>
  <c r="N43" i="113"/>
  <c r="Z12" i="116"/>
  <c r="Z24" i="116"/>
  <c r="Z30" i="116"/>
  <c r="Z36" i="116"/>
  <c r="Z42" i="116"/>
  <c r="Z49" i="116"/>
  <c r="Z51" i="116"/>
  <c r="Z63" i="116"/>
  <c r="Z75" i="116"/>
  <c r="Z87" i="116"/>
  <c r="Z99" i="116"/>
  <c r="Z22" i="117"/>
  <c r="Z28" i="117"/>
  <c r="Z34" i="117"/>
  <c r="Z40" i="117"/>
  <c r="Z49" i="117"/>
  <c r="Z61" i="117"/>
  <c r="Z73" i="117"/>
  <c r="Z85" i="117"/>
  <c r="Z97" i="117"/>
  <c r="Z19" i="119"/>
  <c r="Z31" i="119"/>
  <c r="Z58" i="119"/>
  <c r="Z94" i="119"/>
  <c r="Q128" i="119"/>
  <c r="Z36" i="99"/>
  <c r="Z42" i="99"/>
  <c r="X43" i="156"/>
  <c r="Z23" i="156"/>
  <c r="Z29" i="156"/>
  <c r="Z35" i="156"/>
  <c r="Z41" i="156"/>
  <c r="Z109" i="156"/>
  <c r="Z121" i="156"/>
  <c r="Z31" i="157"/>
  <c r="Z37" i="157"/>
  <c r="Z105" i="157"/>
  <c r="Z117" i="157"/>
  <c r="Z16" i="159"/>
  <c r="Z28" i="159"/>
  <c r="Z34" i="159"/>
  <c r="Z40" i="159"/>
  <c r="I126" i="159"/>
  <c r="Z55" i="159"/>
  <c r="Z67" i="159"/>
  <c r="Z79" i="159"/>
  <c r="Z91" i="159"/>
  <c r="Z29" i="105"/>
  <c r="Z92" i="105"/>
  <c r="Z18" i="106"/>
  <c r="Z24" i="106"/>
  <c r="Z28" i="106"/>
  <c r="Z13" i="106"/>
  <c r="Z39" i="106"/>
  <c r="Z81" i="106"/>
  <c r="Z31" i="160"/>
  <c r="Z37" i="160"/>
  <c r="Z117" i="160"/>
  <c r="Z32" i="161"/>
  <c r="Z38" i="161"/>
  <c r="Z47" i="161"/>
  <c r="Z59" i="161"/>
  <c r="Z65" i="161"/>
  <c r="Z95" i="161"/>
  <c r="Z27" i="162"/>
  <c r="Z33" i="162"/>
  <c r="Z39" i="162"/>
  <c r="Z54" i="162"/>
  <c r="Z66" i="162"/>
  <c r="Z29" i="116"/>
  <c r="Z35" i="116"/>
  <c r="Z41" i="116"/>
  <c r="Z103" i="116"/>
  <c r="Z115" i="116"/>
  <c r="Z27" i="117"/>
  <c r="Z33" i="117"/>
  <c r="Z39" i="117"/>
  <c r="Z113" i="117"/>
  <c r="Z126" i="117"/>
  <c r="Z30" i="119"/>
  <c r="Z36" i="119"/>
  <c r="Z42" i="119"/>
  <c r="Z110" i="119"/>
  <c r="Z122" i="119"/>
  <c r="Z56" i="99"/>
  <c r="Z28" i="156"/>
  <c r="Z34" i="156"/>
  <c r="Z40" i="156"/>
  <c r="G127" i="156"/>
  <c r="Z49" i="156"/>
  <c r="Z61" i="156"/>
  <c r="Z73" i="156"/>
  <c r="Z85" i="156"/>
  <c r="Z97" i="156"/>
  <c r="Z18" i="157"/>
  <c r="Z30" i="157"/>
  <c r="Z36" i="157"/>
  <c r="Z42" i="157"/>
  <c r="M127" i="157"/>
  <c r="W127" i="157"/>
  <c r="Z57" i="157"/>
  <c r="Z69" i="157"/>
  <c r="Z81" i="157"/>
  <c r="Z93" i="157"/>
  <c r="Z27" i="159"/>
  <c r="Z33" i="159"/>
  <c r="Z39" i="159"/>
  <c r="H127" i="159"/>
  <c r="R127" i="159"/>
  <c r="Z107" i="159"/>
  <c r="Z119" i="159"/>
  <c r="Z16" i="105"/>
  <c r="Z28" i="105"/>
  <c r="Z34" i="105"/>
  <c r="Z40" i="105"/>
  <c r="Q128" i="105"/>
  <c r="Z55" i="105"/>
  <c r="Z67" i="105"/>
  <c r="Z108" i="105"/>
  <c r="Z120" i="105"/>
  <c r="Z29" i="106"/>
  <c r="Z38" i="106"/>
  <c r="Z109" i="106"/>
  <c r="Z115" i="106"/>
  <c r="Z18" i="160"/>
  <c r="Z30" i="160"/>
  <c r="Z36" i="160"/>
  <c r="Z42" i="160"/>
  <c r="W128" i="160"/>
  <c r="Z57" i="160"/>
  <c r="Z69" i="160"/>
  <c r="Z93" i="160"/>
  <c r="Z31" i="161"/>
  <c r="Z37" i="161"/>
  <c r="L128" i="161"/>
  <c r="Z88" i="161"/>
  <c r="Z111" i="161"/>
  <c r="Z117" i="161"/>
  <c r="Z14" i="162"/>
  <c r="Z26" i="162"/>
  <c r="Z32" i="162"/>
  <c r="Z38" i="162"/>
  <c r="K128" i="162"/>
  <c r="U128" i="162"/>
  <c r="M128" i="114"/>
  <c r="W128" i="114"/>
  <c r="Z16" i="116"/>
  <c r="Z28" i="116"/>
  <c r="Z34" i="116"/>
  <c r="Z40" i="116"/>
  <c r="G127" i="116"/>
  <c r="Z53" i="116"/>
  <c r="Z55" i="116"/>
  <c r="Z67" i="116"/>
  <c r="Z79" i="116"/>
  <c r="Z91" i="116"/>
  <c r="Z14" i="117"/>
  <c r="Z26" i="117"/>
  <c r="Z32" i="117"/>
  <c r="Z38" i="117"/>
  <c r="U128" i="117"/>
  <c r="Z53" i="117"/>
  <c r="Z65" i="117"/>
  <c r="Z77" i="117"/>
  <c r="Z89" i="117"/>
  <c r="Z101" i="117"/>
  <c r="X43" i="119"/>
  <c r="Z23" i="119"/>
  <c r="Z29" i="119"/>
  <c r="Z35" i="119"/>
  <c r="Z41" i="119"/>
  <c r="F128" i="119"/>
  <c r="P128" i="119"/>
  <c r="Z50" i="119"/>
  <c r="Z62" i="119"/>
  <c r="Z86" i="119"/>
  <c r="Z98" i="119"/>
  <c r="Z40" i="99"/>
  <c r="Z15" i="156"/>
  <c r="Z27" i="156"/>
  <c r="Z33" i="156"/>
  <c r="Z39" i="156"/>
  <c r="Z125" i="156"/>
  <c r="Z29" i="157"/>
  <c r="Z41" i="157"/>
  <c r="Z20" i="159"/>
  <c r="Z32" i="159"/>
  <c r="Z38" i="159"/>
  <c r="Z47" i="159"/>
  <c r="Z59" i="159"/>
  <c r="Z71" i="159"/>
  <c r="Z83" i="159"/>
  <c r="Z33" i="105"/>
  <c r="Z39" i="105"/>
  <c r="Z84" i="105"/>
  <c r="Z22" i="106"/>
  <c r="Z37" i="106"/>
  <c r="Z73" i="106"/>
  <c r="Z85" i="106"/>
  <c r="Z97" i="106"/>
  <c r="Z29" i="160"/>
  <c r="Z35" i="160"/>
  <c r="Z41" i="160"/>
  <c r="Z121" i="160"/>
  <c r="Z36" i="161"/>
  <c r="Z42" i="161"/>
  <c r="Z63" i="161"/>
  <c r="Z81" i="161"/>
  <c r="Z84" i="161"/>
  <c r="Z98" i="161"/>
  <c r="Z104" i="161"/>
  <c r="Z58" i="162"/>
  <c r="X43" i="114"/>
  <c r="Z27" i="116"/>
  <c r="Z33" i="116"/>
  <c r="Z39" i="116"/>
  <c r="Z107" i="116"/>
  <c r="Z119" i="116"/>
  <c r="Z31" i="117"/>
  <c r="Z37" i="117"/>
  <c r="Z117" i="117"/>
  <c r="Z28" i="119"/>
  <c r="Z34" i="119"/>
  <c r="Z40" i="119"/>
  <c r="Z114" i="119"/>
  <c r="Z119" i="99"/>
  <c r="Z32" i="156"/>
  <c r="Z38" i="156"/>
  <c r="S126" i="156"/>
  <c r="Z65" i="156"/>
  <c r="Z77" i="156"/>
  <c r="Z89" i="156"/>
  <c r="Z101" i="156"/>
  <c r="Z34" i="157"/>
  <c r="Z40" i="157"/>
  <c r="Z49" i="157"/>
  <c r="Z85" i="157"/>
  <c r="Z97" i="157"/>
  <c r="Z31" i="159"/>
  <c r="Z38" i="105"/>
  <c r="Z59" i="105"/>
  <c r="Z71" i="105"/>
  <c r="Z112" i="105"/>
  <c r="Z27" i="106"/>
  <c r="Z36" i="106"/>
  <c r="Z22" i="160"/>
  <c r="Z28" i="160"/>
  <c r="Z34" i="160"/>
  <c r="Z40" i="160"/>
  <c r="Z22" i="161"/>
  <c r="Z29" i="161"/>
  <c r="Z35" i="161"/>
  <c r="Z56" i="161"/>
  <c r="Z114" i="161"/>
  <c r="Z121" i="161"/>
  <c r="Z124" i="161"/>
  <c r="Z18" i="162"/>
  <c r="Z36" i="162"/>
  <c r="N127" i="113"/>
  <c r="N128" i="113" s="1"/>
  <c r="Z47" i="116"/>
  <c r="Z59" i="116"/>
  <c r="Z71" i="116"/>
  <c r="Z83" i="116"/>
  <c r="Z95" i="116"/>
  <c r="Z18" i="117"/>
  <c r="Z30" i="117"/>
  <c r="Z36" i="117"/>
  <c r="Z42" i="117"/>
  <c r="Z57" i="117"/>
  <c r="Z69" i="117"/>
  <c r="Z81" i="117"/>
  <c r="Z93" i="117"/>
  <c r="Z15" i="119"/>
  <c r="Z27" i="119"/>
  <c r="Z33" i="119"/>
  <c r="Z39" i="119"/>
  <c r="Z54" i="119"/>
  <c r="Z66" i="119"/>
  <c r="Z78" i="119"/>
  <c r="Z102" i="119"/>
  <c r="I127" i="91"/>
  <c r="I127" i="93"/>
  <c r="X43" i="93"/>
  <c r="H128" i="161"/>
  <c r="Z65" i="160"/>
  <c r="U128" i="160"/>
  <c r="Z53" i="160"/>
  <c r="Z93" i="106"/>
  <c r="R128" i="106"/>
  <c r="Z65" i="106"/>
  <c r="Z68" i="99"/>
  <c r="Z90" i="119"/>
  <c r="Z82" i="119"/>
  <c r="Z74" i="119"/>
  <c r="Z70" i="119"/>
  <c r="V128" i="119"/>
  <c r="X127" i="119"/>
  <c r="K128" i="119"/>
  <c r="I127" i="119"/>
  <c r="R128" i="117"/>
  <c r="K128" i="117"/>
  <c r="M128" i="93"/>
  <c r="N127" i="89"/>
  <c r="X43" i="90"/>
  <c r="S43" i="90"/>
  <c r="I43" i="90"/>
  <c r="X127" i="90"/>
  <c r="X128" i="90" s="1"/>
  <c r="F128" i="98"/>
  <c r="S43" i="156"/>
  <c r="S43" i="93"/>
  <c r="R128" i="93"/>
  <c r="N43" i="91"/>
  <c r="N127" i="91"/>
  <c r="N43" i="89"/>
  <c r="H128" i="97"/>
  <c r="S127" i="89"/>
  <c r="I127" i="90"/>
  <c r="Z49" i="97"/>
  <c r="Z53" i="97"/>
  <c r="Z69" i="97"/>
  <c r="Z93" i="97"/>
  <c r="Z117" i="97"/>
  <c r="Z126" i="97"/>
  <c r="Z24" i="98"/>
  <c r="Z47" i="98"/>
  <c r="Z51" i="98"/>
  <c r="Z59" i="98"/>
  <c r="Z63" i="98"/>
  <c r="Z67" i="98"/>
  <c r="Z71" i="98"/>
  <c r="Z79" i="98"/>
  <c r="Z111" i="98"/>
  <c r="W128" i="99"/>
  <c r="Z73" i="99"/>
  <c r="Z77" i="99"/>
  <c r="Z81" i="99"/>
  <c r="Z12" i="156"/>
  <c r="Z16" i="156"/>
  <c r="Z20" i="156"/>
  <c r="Z24" i="156"/>
  <c r="I126" i="156"/>
  <c r="Z47" i="156"/>
  <c r="Z51" i="156"/>
  <c r="Z55" i="156"/>
  <c r="Z59" i="156"/>
  <c r="Z63" i="156"/>
  <c r="Z67" i="156"/>
  <c r="Z71" i="156"/>
  <c r="Z75" i="156"/>
  <c r="Z79" i="156"/>
  <c r="Z83" i="156"/>
  <c r="Z87" i="156"/>
  <c r="Z91" i="156"/>
  <c r="Z95" i="156"/>
  <c r="Z99" i="156"/>
  <c r="Z103" i="156"/>
  <c r="Z107" i="156"/>
  <c r="Z111" i="156"/>
  <c r="Z115" i="156"/>
  <c r="Z119" i="156"/>
  <c r="Z123" i="156"/>
  <c r="N43" i="159"/>
  <c r="Z13" i="159"/>
  <c r="Z17" i="159"/>
  <c r="Z21" i="159"/>
  <c r="Z25" i="159"/>
  <c r="N126" i="159"/>
  <c r="Z48" i="159"/>
  <c r="Z52" i="159"/>
  <c r="Z56" i="159"/>
  <c r="Z60" i="159"/>
  <c r="Z64" i="159"/>
  <c r="Z68" i="159"/>
  <c r="Z72" i="159"/>
  <c r="Z76" i="159"/>
  <c r="Z80" i="159"/>
  <c r="Z84" i="159"/>
  <c r="Z88" i="159"/>
  <c r="Z92" i="159"/>
  <c r="Z96" i="159"/>
  <c r="Z100" i="159"/>
  <c r="Z104" i="159"/>
  <c r="Z108" i="159"/>
  <c r="Z112" i="159"/>
  <c r="Z116" i="159"/>
  <c r="Z120" i="159"/>
  <c r="Z124" i="159"/>
  <c r="P127" i="159"/>
  <c r="N43" i="105"/>
  <c r="Z13" i="105"/>
  <c r="Z17" i="105"/>
  <c r="Z21" i="105"/>
  <c r="Z48" i="105"/>
  <c r="Z52" i="105"/>
  <c r="Z56" i="105"/>
  <c r="Z60" i="105"/>
  <c r="Z64" i="105"/>
  <c r="Z72" i="105"/>
  <c r="X43" i="89"/>
  <c r="S43" i="89"/>
  <c r="I43" i="89"/>
  <c r="N43" i="90"/>
  <c r="N127" i="90"/>
  <c r="N128" i="90" s="1"/>
  <c r="X43" i="91"/>
  <c r="S43" i="91"/>
  <c r="I43" i="91"/>
  <c r="X127" i="91"/>
  <c r="N43" i="93"/>
  <c r="Z66" i="97"/>
  <c r="Z86" i="97"/>
  <c r="Z90" i="97"/>
  <c r="Z94" i="97"/>
  <c r="N43" i="98"/>
  <c r="Z13" i="98"/>
  <c r="Z17" i="98"/>
  <c r="Z21" i="98"/>
  <c r="Z25" i="98"/>
  <c r="Z26" i="98"/>
  <c r="Z72" i="98"/>
  <c r="Z76" i="98"/>
  <c r="Z80" i="98"/>
  <c r="Z84" i="98"/>
  <c r="Z88" i="98"/>
  <c r="Z92" i="98"/>
  <c r="Z96" i="98"/>
  <c r="Z100" i="98"/>
  <c r="Z104" i="98"/>
  <c r="Z108" i="98"/>
  <c r="Z112" i="98"/>
  <c r="Z116" i="98"/>
  <c r="Z120" i="98"/>
  <c r="Z125" i="98"/>
  <c r="Z15" i="99"/>
  <c r="Z19" i="99"/>
  <c r="Z23" i="99"/>
  <c r="Z50" i="99"/>
  <c r="Z54" i="99"/>
  <c r="Z58" i="99"/>
  <c r="Z70" i="99"/>
  <c r="Z102" i="99"/>
  <c r="Z117" i="99"/>
  <c r="Z12" i="157"/>
  <c r="Z16" i="157"/>
  <c r="Z20" i="157"/>
  <c r="Z24" i="157"/>
  <c r="I126" i="157"/>
  <c r="Z47" i="157"/>
  <c r="Z51" i="157"/>
  <c r="Z55" i="157"/>
  <c r="Z59" i="157"/>
  <c r="Z63" i="157"/>
  <c r="Z67" i="157"/>
  <c r="Z71" i="157"/>
  <c r="Z75" i="157"/>
  <c r="Z79" i="157"/>
  <c r="Z83" i="157"/>
  <c r="Z87" i="157"/>
  <c r="Z91" i="157"/>
  <c r="Z95" i="157"/>
  <c r="Z99" i="157"/>
  <c r="Z103" i="157"/>
  <c r="Z107" i="157"/>
  <c r="Z111" i="157"/>
  <c r="Z115" i="157"/>
  <c r="Z119" i="157"/>
  <c r="Z123" i="157"/>
  <c r="Z51" i="97"/>
  <c r="Z55" i="97"/>
  <c r="Z63" i="97"/>
  <c r="Z75" i="97"/>
  <c r="Z91" i="97"/>
  <c r="Z99" i="97"/>
  <c r="Z103" i="97"/>
  <c r="Z107" i="97"/>
  <c r="Z111" i="97"/>
  <c r="Z115" i="97"/>
  <c r="Z119" i="97"/>
  <c r="Z49" i="98"/>
  <c r="Z53" i="98"/>
  <c r="Z57" i="98"/>
  <c r="Z61" i="98"/>
  <c r="Z65" i="98"/>
  <c r="Z69" i="98"/>
  <c r="Z74" i="98"/>
  <c r="Z77" i="98"/>
  <c r="Z78" i="98"/>
  <c r="Z82" i="98"/>
  <c r="Z86" i="98"/>
  <c r="Z90" i="98"/>
  <c r="Z93" i="98"/>
  <c r="Z94" i="98"/>
  <c r="Z98" i="98"/>
  <c r="Z102" i="98"/>
  <c r="Z106" i="98"/>
  <c r="Z109" i="98"/>
  <c r="Z110" i="98"/>
  <c r="Z114" i="98"/>
  <c r="Z118" i="98"/>
  <c r="Z122" i="98"/>
  <c r="Z12" i="99"/>
  <c r="Z75" i="99"/>
  <c r="Z79" i="99"/>
  <c r="Z14" i="156"/>
  <c r="Z18" i="156"/>
  <c r="Z22" i="156"/>
  <c r="Z26" i="156"/>
  <c r="Z79" i="105"/>
  <c r="Z83" i="105"/>
  <c r="Z87" i="105"/>
  <c r="Z91" i="105"/>
  <c r="Z95" i="105"/>
  <c r="Z99" i="105"/>
  <c r="Z103" i="105"/>
  <c r="Z107" i="105"/>
  <c r="Z111" i="105"/>
  <c r="Z115" i="105"/>
  <c r="Z119" i="105"/>
  <c r="Z123" i="105"/>
  <c r="X43" i="106"/>
  <c r="Z15" i="106"/>
  <c r="Z19" i="106"/>
  <c r="Z23" i="106"/>
  <c r="S43" i="106"/>
  <c r="I43" i="106"/>
  <c r="Z50" i="106"/>
  <c r="Z58" i="106"/>
  <c r="Z62" i="106"/>
  <c r="Z74" i="106"/>
  <c r="Z78" i="106"/>
  <c r="Z82" i="106"/>
  <c r="Z86" i="106"/>
  <c r="Z90" i="106"/>
  <c r="Z94" i="106"/>
  <c r="D43" i="172" s="1"/>
  <c r="D32" i="172" s="1"/>
  <c r="Z98" i="106"/>
  <c r="Z102" i="106"/>
  <c r="Z110" i="106"/>
  <c r="Z114" i="106"/>
  <c r="Z118" i="106"/>
  <c r="Z122" i="106"/>
  <c r="F128" i="106"/>
  <c r="Z13" i="160"/>
  <c r="Z17" i="160"/>
  <c r="Z21" i="160"/>
  <c r="N127" i="160"/>
  <c r="Z48" i="160"/>
  <c r="Z52" i="160"/>
  <c r="Z56" i="160"/>
  <c r="Z64" i="160"/>
  <c r="Z68" i="160"/>
  <c r="Z72" i="160"/>
  <c r="Z76" i="160"/>
  <c r="Z80" i="160"/>
  <c r="Z84" i="160"/>
  <c r="Z88" i="160"/>
  <c r="Z92" i="160"/>
  <c r="Z96" i="160"/>
  <c r="Z100" i="160"/>
  <c r="Z104" i="160"/>
  <c r="Z108" i="160"/>
  <c r="Z112" i="160"/>
  <c r="Z116" i="160"/>
  <c r="Z120" i="160"/>
  <c r="Z124" i="160"/>
  <c r="Z17" i="161"/>
  <c r="Z18" i="161"/>
  <c r="I43" i="161"/>
  <c r="Z53" i="161"/>
  <c r="Z54" i="161"/>
  <c r="Z60" i="161"/>
  <c r="Z85" i="161"/>
  <c r="Z86" i="161"/>
  <c r="Z92" i="161"/>
  <c r="R128" i="161"/>
  <c r="Z12" i="106"/>
  <c r="Z16" i="106"/>
  <c r="Z20" i="106"/>
  <c r="Z55" i="106"/>
  <c r="Z67" i="106"/>
  <c r="Z71" i="106"/>
  <c r="Z79" i="106"/>
  <c r="Z83" i="106"/>
  <c r="Z87" i="106"/>
  <c r="Z91" i="106"/>
  <c r="Z95" i="106"/>
  <c r="Z99" i="106"/>
  <c r="Z103" i="106"/>
  <c r="Z107" i="106"/>
  <c r="Z111" i="106"/>
  <c r="I43" i="156"/>
  <c r="X126" i="156"/>
  <c r="Z50" i="156"/>
  <c r="Z54" i="156"/>
  <c r="Z58" i="156"/>
  <c r="Z62" i="156"/>
  <c r="Z66" i="156"/>
  <c r="Z70" i="156"/>
  <c r="Z74" i="156"/>
  <c r="Z78" i="156"/>
  <c r="Z82" i="156"/>
  <c r="Z86" i="156"/>
  <c r="Z90" i="156"/>
  <c r="Z94" i="156"/>
  <c r="Z98" i="156"/>
  <c r="Z102" i="156"/>
  <c r="Z106" i="156"/>
  <c r="Z110" i="156"/>
  <c r="Z114" i="156"/>
  <c r="Z118" i="156"/>
  <c r="Z122" i="156"/>
  <c r="N43" i="157"/>
  <c r="N126" i="157"/>
  <c r="N127" i="157"/>
  <c r="Z13" i="157"/>
  <c r="Z17" i="157"/>
  <c r="Z21" i="157"/>
  <c r="Z25" i="157"/>
  <c r="Z48" i="157"/>
  <c r="Z52" i="157"/>
  <c r="Z56" i="157"/>
  <c r="Z60" i="157"/>
  <c r="Z64" i="157"/>
  <c r="Z68" i="157"/>
  <c r="Z72" i="157"/>
  <c r="Z76" i="157"/>
  <c r="Z80" i="157"/>
  <c r="Z84" i="157"/>
  <c r="Z88" i="157"/>
  <c r="Z92" i="157"/>
  <c r="Z96" i="157"/>
  <c r="Z100" i="157"/>
  <c r="Z104" i="157"/>
  <c r="Z108" i="157"/>
  <c r="Z112" i="157"/>
  <c r="Z116" i="157"/>
  <c r="Z120" i="157"/>
  <c r="Z124" i="157"/>
  <c r="S43" i="159"/>
  <c r="Z14" i="159"/>
  <c r="Z18" i="159"/>
  <c r="Z22" i="159"/>
  <c r="Z26" i="159"/>
  <c r="S126" i="159"/>
  <c r="Z49" i="159"/>
  <c r="Z53" i="159"/>
  <c r="Z57" i="159"/>
  <c r="Z61" i="159"/>
  <c r="Z65" i="159"/>
  <c r="Z69" i="159"/>
  <c r="Z73" i="159"/>
  <c r="Z77" i="159"/>
  <c r="Z81" i="159"/>
  <c r="Z85" i="159"/>
  <c r="Z89" i="159"/>
  <c r="Z93" i="159"/>
  <c r="Z97" i="159"/>
  <c r="Z101" i="159"/>
  <c r="Z105" i="159"/>
  <c r="Z109" i="159"/>
  <c r="Z113" i="159"/>
  <c r="Z117" i="159"/>
  <c r="Z121" i="159"/>
  <c r="Z125" i="159"/>
  <c r="Z14" i="105"/>
  <c r="Z18" i="105"/>
  <c r="Z22" i="105"/>
  <c r="Z26" i="105"/>
  <c r="Z49" i="105"/>
  <c r="Z57" i="105"/>
  <c r="Z61" i="105"/>
  <c r="Z65" i="105"/>
  <c r="Z69" i="105"/>
  <c r="Z73" i="105"/>
  <c r="Z81" i="105"/>
  <c r="Z85" i="105"/>
  <c r="Z89" i="105"/>
  <c r="Z93" i="105"/>
  <c r="Z97" i="105"/>
  <c r="Z101" i="105"/>
  <c r="Z105" i="105"/>
  <c r="Z109" i="105"/>
  <c r="Z113" i="105"/>
  <c r="Z117" i="105"/>
  <c r="Z121" i="105"/>
  <c r="Z126" i="105"/>
  <c r="X43" i="161"/>
  <c r="Z15" i="161"/>
  <c r="Z69" i="161"/>
  <c r="Z70" i="161"/>
  <c r="Z76" i="161"/>
  <c r="Z101" i="161"/>
  <c r="Z102" i="161"/>
  <c r="Z108" i="161"/>
  <c r="Z11" i="162"/>
  <c r="Z15" i="162"/>
  <c r="Z19" i="162"/>
  <c r="Z23" i="162"/>
  <c r="S43" i="162"/>
  <c r="I43" i="162"/>
  <c r="R128" i="162"/>
  <c r="S127" i="162"/>
  <c r="S128" i="162" s="1"/>
  <c r="Z49" i="162"/>
  <c r="Z53" i="162"/>
  <c r="Z57" i="162"/>
  <c r="Z69" i="162"/>
  <c r="Z73" i="162"/>
  <c r="Z77" i="162"/>
  <c r="Z78" i="162"/>
  <c r="Z81" i="162"/>
  <c r="Z82" i="162"/>
  <c r="Z85" i="162"/>
  <c r="Z86" i="162"/>
  <c r="Z89" i="162"/>
  <c r="Z90" i="162"/>
  <c r="Z92" i="162"/>
  <c r="Z93" i="162"/>
  <c r="Z94" i="162"/>
  <c r="Z96" i="162"/>
  <c r="Z97" i="162"/>
  <c r="Z98" i="162"/>
  <c r="Z100" i="162"/>
  <c r="Z102" i="162"/>
  <c r="Z104" i="162"/>
  <c r="Z105" i="162"/>
  <c r="Z106" i="162"/>
  <c r="Z108" i="162"/>
  <c r="Z109" i="162"/>
  <c r="Z110" i="162"/>
  <c r="Z112" i="162"/>
  <c r="Z113" i="162"/>
  <c r="Z114" i="162"/>
  <c r="Z116" i="162"/>
  <c r="Z117" i="162"/>
  <c r="Z118" i="162"/>
  <c r="Z120" i="162"/>
  <c r="Z121" i="162"/>
  <c r="Z122" i="162"/>
  <c r="Z124" i="162"/>
  <c r="Z126" i="162"/>
  <c r="Z123" i="99"/>
  <c r="N43" i="156"/>
  <c r="N127" i="156" s="1"/>
  <c r="Z13" i="156"/>
  <c r="Z17" i="156"/>
  <c r="Z21" i="156"/>
  <c r="Z25" i="156"/>
  <c r="N126" i="156"/>
  <c r="Z48" i="156"/>
  <c r="Z52" i="156"/>
  <c r="Z56" i="156"/>
  <c r="Z60" i="156"/>
  <c r="Z64" i="156"/>
  <c r="Z68" i="156"/>
  <c r="Z72" i="156"/>
  <c r="Z76" i="156"/>
  <c r="Z80" i="156"/>
  <c r="Z84" i="156"/>
  <c r="Z88" i="156"/>
  <c r="Z92" i="156"/>
  <c r="Z96" i="156"/>
  <c r="Z100" i="156"/>
  <c r="Z104" i="156"/>
  <c r="Z108" i="156"/>
  <c r="Z112" i="156"/>
  <c r="Z116" i="156"/>
  <c r="Z120" i="156"/>
  <c r="Z124" i="156"/>
  <c r="X43" i="157"/>
  <c r="Z15" i="157"/>
  <c r="Z19" i="157"/>
  <c r="Z23" i="157"/>
  <c r="S43" i="157"/>
  <c r="S127" i="157"/>
  <c r="I43" i="157"/>
  <c r="I127" i="157" s="1"/>
  <c r="X126" i="157"/>
  <c r="X127" i="157" s="1"/>
  <c r="Z50" i="157"/>
  <c r="Z54" i="157"/>
  <c r="Z58" i="157"/>
  <c r="Z62" i="157"/>
  <c r="Z66" i="157"/>
  <c r="Z70" i="157"/>
  <c r="Z74" i="157"/>
  <c r="Z78" i="157"/>
  <c r="Z82" i="157"/>
  <c r="Z86" i="157"/>
  <c r="Z90" i="157"/>
  <c r="Z94" i="157"/>
  <c r="Z98" i="157"/>
  <c r="Z102" i="157"/>
  <c r="Z106" i="157"/>
  <c r="Z110" i="157"/>
  <c r="Z114" i="157"/>
  <c r="Z118" i="157"/>
  <c r="Z122" i="157"/>
  <c r="Z11" i="159"/>
  <c r="I43" i="159"/>
  <c r="Z15" i="159"/>
  <c r="Z43" i="159" s="1"/>
  <c r="Z19" i="159"/>
  <c r="Z23" i="159"/>
  <c r="X126" i="159"/>
  <c r="Z50" i="159"/>
  <c r="Z54" i="159"/>
  <c r="Z58" i="159"/>
  <c r="Z62" i="159"/>
  <c r="Z66" i="159"/>
  <c r="Z70" i="159"/>
  <c r="Z74" i="159"/>
  <c r="Z78" i="159"/>
  <c r="Z82" i="159"/>
  <c r="Z86" i="159"/>
  <c r="Z90" i="159"/>
  <c r="Z94" i="159"/>
  <c r="Z98" i="159"/>
  <c r="Z102" i="159"/>
  <c r="Z106" i="159"/>
  <c r="Z110" i="159"/>
  <c r="Z114" i="159"/>
  <c r="Z118" i="159"/>
  <c r="Z122" i="159"/>
  <c r="F127" i="159"/>
  <c r="Z15" i="105"/>
  <c r="Z19" i="105"/>
  <c r="Z23" i="105"/>
  <c r="S43" i="105"/>
  <c r="I43" i="105"/>
  <c r="Z50" i="105"/>
  <c r="Z54" i="105"/>
  <c r="Z58" i="105"/>
  <c r="Z62" i="105"/>
  <c r="Z70" i="105"/>
  <c r="Z74" i="105"/>
  <c r="Z78" i="105"/>
  <c r="Z86" i="105"/>
  <c r="Z90" i="105"/>
  <c r="Z94" i="105"/>
  <c r="Z98" i="105"/>
  <c r="Z102" i="105"/>
  <c r="Z106" i="105"/>
  <c r="Z110" i="105"/>
  <c r="Z114" i="105"/>
  <c r="Z118" i="105"/>
  <c r="Z122" i="105"/>
  <c r="Z17" i="106"/>
  <c r="Z21" i="106"/>
  <c r="N127" i="106"/>
  <c r="Z52" i="106"/>
  <c r="Z56" i="106"/>
  <c r="Z64" i="106"/>
  <c r="Z68" i="106"/>
  <c r="Z72" i="106"/>
  <c r="Z76" i="106"/>
  <c r="Z80" i="106"/>
  <c r="Z84" i="106"/>
  <c r="Z88" i="106"/>
  <c r="Z92" i="106"/>
  <c r="Z96" i="106"/>
  <c r="Z100" i="106"/>
  <c r="Z104" i="106"/>
  <c r="Z108" i="106"/>
  <c r="Z112" i="106"/>
  <c r="Z116" i="106"/>
  <c r="Z120" i="106"/>
  <c r="Z125" i="106"/>
  <c r="P128" i="106"/>
  <c r="X43" i="160"/>
  <c r="Z15" i="160"/>
  <c r="Z19" i="160"/>
  <c r="Z23" i="160"/>
  <c r="S43" i="160"/>
  <c r="I43" i="160"/>
  <c r="Z50" i="160"/>
  <c r="Z58" i="160"/>
  <c r="Z62" i="160"/>
  <c r="Z70" i="160"/>
  <c r="Z74" i="160"/>
  <c r="Z78" i="160"/>
  <c r="Z82" i="160"/>
  <c r="Z86" i="160"/>
  <c r="Z90" i="160"/>
  <c r="Z94" i="160"/>
  <c r="Z98" i="160"/>
  <c r="Z102" i="160"/>
  <c r="Z106" i="160"/>
  <c r="Z110" i="160"/>
  <c r="Z114" i="160"/>
  <c r="Z118" i="160"/>
  <c r="Z122" i="160"/>
  <c r="N43" i="161"/>
  <c r="Z19" i="161"/>
  <c r="Z25" i="161"/>
  <c r="Z26" i="161"/>
  <c r="Z51" i="161"/>
  <c r="Z57" i="161"/>
  <c r="Z67" i="161"/>
  <c r="Z73" i="161"/>
  <c r="Z74" i="161"/>
  <c r="Z83" i="161"/>
  <c r="Z89" i="161"/>
  <c r="Z90" i="161"/>
  <c r="Z99" i="161"/>
  <c r="Z105" i="161"/>
  <c r="Z106" i="161"/>
  <c r="Z115" i="161"/>
  <c r="Z119" i="161"/>
  <c r="Z12" i="162"/>
  <c r="Z16" i="162"/>
  <c r="Z20" i="162"/>
  <c r="Z24" i="162"/>
  <c r="Z47" i="162"/>
  <c r="Z51" i="162"/>
  <c r="Z55" i="162"/>
  <c r="Z59" i="162"/>
  <c r="Z67" i="162"/>
  <c r="Z75" i="162"/>
  <c r="Z79" i="162"/>
  <c r="Z83" i="162"/>
  <c r="Z87" i="162"/>
  <c r="Z91" i="162"/>
  <c r="Z95" i="162"/>
  <c r="Z99" i="162"/>
  <c r="Z103" i="162"/>
  <c r="Z107" i="162"/>
  <c r="Z111" i="162"/>
  <c r="Z115" i="162"/>
  <c r="Z119" i="162"/>
  <c r="Z123" i="162"/>
  <c r="I126" i="95"/>
  <c r="X125" i="95"/>
  <c r="S124" i="95"/>
  <c r="N123" i="95"/>
  <c r="I122" i="95"/>
  <c r="Z113" i="106"/>
  <c r="Z117" i="106"/>
  <c r="Z121" i="106"/>
  <c r="Z126" i="106"/>
  <c r="Z12" i="160"/>
  <c r="Z20" i="160"/>
  <c r="Z24" i="160"/>
  <c r="Z47" i="160"/>
  <c r="Z51" i="160"/>
  <c r="Z55" i="160"/>
  <c r="Z59" i="160"/>
  <c r="Z63" i="160"/>
  <c r="Z67" i="160"/>
  <c r="Z71" i="160"/>
  <c r="Z83" i="160"/>
  <c r="Z87" i="160"/>
  <c r="Z91" i="160"/>
  <c r="Z95" i="160"/>
  <c r="Z99" i="160"/>
  <c r="Z103" i="160"/>
  <c r="Z111" i="160"/>
  <c r="Z115" i="160"/>
  <c r="Z119" i="160"/>
  <c r="Z123" i="160"/>
  <c r="Z13" i="161"/>
  <c r="Z14" i="161"/>
  <c r="Z23" i="161"/>
  <c r="W128" i="161"/>
  <c r="S127" i="161"/>
  <c r="Z55" i="161"/>
  <c r="Z62" i="161"/>
  <c r="Z71" i="161"/>
  <c r="Z77" i="161"/>
  <c r="Z78" i="161"/>
  <c r="Z87" i="161"/>
  <c r="Z93" i="161"/>
  <c r="Z94" i="161"/>
  <c r="Z103" i="161"/>
  <c r="Z109" i="161"/>
  <c r="Z110" i="161"/>
  <c r="N43" i="162"/>
  <c r="Z13" i="162"/>
  <c r="Z17" i="162"/>
  <c r="Z21" i="162"/>
  <c r="Z25" i="162"/>
  <c r="Z48" i="162"/>
  <c r="Z52" i="162"/>
  <c r="Z56" i="162"/>
  <c r="Z68" i="162"/>
  <c r="Z72" i="162"/>
  <c r="Z76" i="162"/>
  <c r="Z80" i="162"/>
  <c r="Z84" i="162"/>
  <c r="N126" i="95"/>
  <c r="I125" i="95"/>
  <c r="X124" i="95"/>
  <c r="S123" i="95"/>
  <c r="N122" i="95"/>
  <c r="I121" i="95"/>
  <c r="S119" i="95"/>
  <c r="N118" i="95"/>
  <c r="I117" i="95"/>
  <c r="X116" i="95"/>
  <c r="S115" i="95"/>
  <c r="N114" i="95"/>
  <c r="I113" i="95"/>
  <c r="X112" i="95"/>
  <c r="S111" i="95"/>
  <c r="N110" i="95"/>
  <c r="I109" i="95"/>
  <c r="X108" i="95"/>
  <c r="S107" i="95"/>
  <c r="N106" i="95"/>
  <c r="I106" i="95"/>
  <c r="I105" i="95"/>
  <c r="X104" i="95"/>
  <c r="S103" i="95"/>
  <c r="N102" i="95"/>
  <c r="I102" i="95"/>
  <c r="I101" i="95"/>
  <c r="X100" i="95"/>
  <c r="S99" i="95"/>
  <c r="N98" i="95"/>
  <c r="I97" i="95"/>
  <c r="X96" i="95"/>
  <c r="S95" i="95"/>
  <c r="I43" i="114"/>
  <c r="I100" i="95"/>
  <c r="S100" i="95"/>
  <c r="X99" i="95"/>
  <c r="N99" i="95"/>
  <c r="S98" i="95"/>
  <c r="N97" i="95"/>
  <c r="I96" i="95"/>
  <c r="X95" i="95"/>
  <c r="S127" i="113"/>
  <c r="X43" i="113"/>
  <c r="S43" i="113"/>
  <c r="I43" i="113"/>
  <c r="F128" i="113"/>
  <c r="N43" i="114"/>
  <c r="X121" i="95"/>
  <c r="S120" i="95"/>
  <c r="N119" i="95"/>
  <c r="I118" i="95"/>
  <c r="X117" i="95"/>
  <c r="S116" i="95"/>
  <c r="N115" i="95"/>
  <c r="X113" i="95"/>
  <c r="S112" i="95"/>
  <c r="N111" i="95"/>
  <c r="I110" i="95"/>
  <c r="S108" i="95"/>
  <c r="N107" i="95"/>
  <c r="X105" i="95"/>
  <c r="S104" i="95"/>
  <c r="N103" i="95"/>
  <c r="X101" i="95"/>
  <c r="I98" i="95"/>
  <c r="X97" i="95"/>
  <c r="S96" i="95"/>
  <c r="N95" i="95"/>
  <c r="I127" i="113"/>
  <c r="N43" i="116"/>
  <c r="N127" i="116" s="1"/>
  <c r="Z13" i="116"/>
  <c r="N126" i="116"/>
  <c r="Z48" i="116"/>
  <c r="Z52" i="116"/>
  <c r="Z56" i="116"/>
  <c r="Z60" i="116"/>
  <c r="Z64" i="116"/>
  <c r="Z68" i="116"/>
  <c r="Z72" i="116"/>
  <c r="Z76" i="116"/>
  <c r="Z80" i="116"/>
  <c r="Z84" i="116"/>
  <c r="Z88" i="116"/>
  <c r="Z92" i="116"/>
  <c r="Z96" i="116"/>
  <c r="Z100" i="116"/>
  <c r="Z104" i="116"/>
  <c r="Z108" i="116"/>
  <c r="Z112" i="116"/>
  <c r="Z116" i="116"/>
  <c r="Z120" i="116"/>
  <c r="Z124" i="116"/>
  <c r="H127" i="116"/>
  <c r="X43" i="117"/>
  <c r="Z15" i="117"/>
  <c r="Z19" i="117"/>
  <c r="Z14" i="116"/>
  <c r="Z18" i="116"/>
  <c r="Z21" i="116"/>
  <c r="Z22" i="116"/>
  <c r="Z25" i="116"/>
  <c r="Z26" i="116"/>
  <c r="S126" i="116"/>
  <c r="Z12" i="117"/>
  <c r="Z16" i="117"/>
  <c r="Z20" i="117"/>
  <c r="Z24" i="117"/>
  <c r="Z47" i="117"/>
  <c r="Z51" i="117"/>
  <c r="Z55" i="117"/>
  <c r="Z59" i="117"/>
  <c r="Z63" i="117"/>
  <c r="Z67" i="117"/>
  <c r="Z75" i="117"/>
  <c r="Z87" i="117"/>
  <c r="Z91" i="117"/>
  <c r="Z95" i="117"/>
  <c r="Z99" i="117"/>
  <c r="Z103" i="117"/>
  <c r="Z111" i="117"/>
  <c r="Z115" i="117"/>
  <c r="Z119" i="117"/>
  <c r="Z123" i="117"/>
  <c r="X43" i="116"/>
  <c r="X126" i="116"/>
  <c r="Z15" i="116"/>
  <c r="Z17" i="116"/>
  <c r="Z19" i="116"/>
  <c r="Z23" i="116"/>
  <c r="S43" i="116"/>
  <c r="I43" i="116"/>
  <c r="I126" i="116"/>
  <c r="Z50" i="116"/>
  <c r="Z54" i="116"/>
  <c r="Z57" i="116"/>
  <c r="Z58" i="116"/>
  <c r="Z61" i="116"/>
  <c r="Z62" i="116"/>
  <c r="Z65" i="116"/>
  <c r="Z66" i="116"/>
  <c r="Z69" i="116"/>
  <c r="Z70" i="116"/>
  <c r="Z73" i="116"/>
  <c r="Z74" i="116"/>
  <c r="Z77" i="116"/>
  <c r="Z78" i="116"/>
  <c r="Z81" i="116"/>
  <c r="Z82" i="116"/>
  <c r="Z85" i="116"/>
  <c r="Z86" i="116"/>
  <c r="Z89" i="116"/>
  <c r="Z90" i="116"/>
  <c r="Z93" i="116"/>
  <c r="Z94" i="116"/>
  <c r="Z97" i="116"/>
  <c r="Z98" i="116"/>
  <c r="Z101" i="116"/>
  <c r="Z102" i="116"/>
  <c r="Z105" i="116"/>
  <c r="Z106" i="116"/>
  <c r="Z109" i="116"/>
  <c r="Z110" i="116"/>
  <c r="Z113" i="116"/>
  <c r="Z114" i="116"/>
  <c r="Z117" i="116"/>
  <c r="Z118" i="116"/>
  <c r="Z121" i="116"/>
  <c r="Z122" i="116"/>
  <c r="Z125" i="116"/>
  <c r="R127" i="116"/>
  <c r="Z23" i="117"/>
  <c r="S43" i="117"/>
  <c r="I43" i="117"/>
  <c r="Z50" i="117"/>
  <c r="Z54" i="117"/>
  <c r="Z58" i="117"/>
  <c r="Z62" i="117"/>
  <c r="Z66" i="117"/>
  <c r="Z70" i="117"/>
  <c r="Z74" i="117"/>
  <c r="Z78" i="117"/>
  <c r="Z82" i="117"/>
  <c r="Z86" i="117"/>
  <c r="Z90" i="117"/>
  <c r="Z94" i="117"/>
  <c r="Z98" i="117"/>
  <c r="Z102" i="117"/>
  <c r="Z106" i="117"/>
  <c r="Z110" i="117"/>
  <c r="Z114" i="117"/>
  <c r="Z118" i="117"/>
  <c r="Z122" i="117"/>
  <c r="S43" i="119"/>
  <c r="R128" i="119"/>
  <c r="N43" i="117"/>
  <c r="Z13" i="117"/>
  <c r="Z17" i="117"/>
  <c r="Z21" i="117"/>
  <c r="Z25" i="117"/>
  <c r="Z48" i="117"/>
  <c r="Z52" i="117"/>
  <c r="Z56" i="117"/>
  <c r="Z60" i="117"/>
  <c r="Z64" i="117"/>
  <c r="Z68" i="117"/>
  <c r="Z72" i="117"/>
  <c r="Z76" i="117"/>
  <c r="Z80" i="117"/>
  <c r="Z84" i="117"/>
  <c r="Z88" i="117"/>
  <c r="Z92" i="117"/>
  <c r="Z96" i="117"/>
  <c r="Z100" i="117"/>
  <c r="Z104" i="117"/>
  <c r="Z108" i="117"/>
  <c r="Z112" i="117"/>
  <c r="Z116" i="117"/>
  <c r="Z120" i="117"/>
  <c r="Z124" i="117"/>
  <c r="Z12" i="119"/>
  <c r="Z16" i="119"/>
  <c r="Z20" i="119"/>
  <c r="Z24" i="119"/>
  <c r="Z47" i="119"/>
  <c r="Z51" i="119"/>
  <c r="Z55" i="119"/>
  <c r="Z59" i="119"/>
  <c r="Z63" i="119"/>
  <c r="Z67" i="119"/>
  <c r="Z71" i="119"/>
  <c r="Z75" i="119"/>
  <c r="Z79" i="119"/>
  <c r="Z87" i="119"/>
  <c r="Z95" i="119"/>
  <c r="Z99" i="119"/>
  <c r="Z103" i="119"/>
  <c r="Z107" i="119"/>
  <c r="Z111" i="119"/>
  <c r="Z115" i="119"/>
  <c r="Z119" i="119"/>
  <c r="Z123" i="119"/>
  <c r="N43" i="119"/>
  <c r="Z13" i="119"/>
  <c r="Z17" i="119"/>
  <c r="Z21" i="119"/>
  <c r="Z25" i="119"/>
  <c r="N127" i="119"/>
  <c r="Z48" i="119"/>
  <c r="Z52" i="119"/>
  <c r="Z56" i="119"/>
  <c r="Z60" i="119"/>
  <c r="Z64" i="119"/>
  <c r="Z68" i="119"/>
  <c r="Z72" i="119"/>
  <c r="Z76" i="119"/>
  <c r="Z80" i="119"/>
  <c r="Z84" i="119"/>
  <c r="Z88" i="119"/>
  <c r="Z92" i="119"/>
  <c r="Z96" i="119"/>
  <c r="Z100" i="119"/>
  <c r="Z104" i="119"/>
  <c r="Z108" i="119"/>
  <c r="Z112" i="119"/>
  <c r="Z116" i="119"/>
  <c r="Z120" i="119"/>
  <c r="Z124" i="119"/>
  <c r="H128" i="119"/>
  <c r="Z14" i="119"/>
  <c r="Z18" i="119"/>
  <c r="Z22" i="119"/>
  <c r="Z26" i="119"/>
  <c r="S127" i="119"/>
  <c r="S128" i="119" s="1"/>
  <c r="Z49" i="119"/>
  <c r="Z53" i="119"/>
  <c r="Z57" i="119"/>
  <c r="Z61" i="119"/>
  <c r="Z65" i="119"/>
  <c r="Z69" i="119"/>
  <c r="Z73" i="119"/>
  <c r="Z77" i="119"/>
  <c r="Z85" i="119"/>
  <c r="Z89" i="119"/>
  <c r="Z93" i="119"/>
  <c r="Z97" i="119"/>
  <c r="Z101" i="119"/>
  <c r="Z105" i="119"/>
  <c r="Z109" i="119"/>
  <c r="Z113" i="119"/>
  <c r="Z117" i="119"/>
  <c r="Z121" i="119"/>
  <c r="Z126" i="119"/>
  <c r="Z11" i="119"/>
  <c r="Z46" i="119"/>
  <c r="Z11" i="117"/>
  <c r="Z46" i="117"/>
  <c r="S127" i="116"/>
  <c r="Z11" i="116"/>
  <c r="Z46" i="116"/>
  <c r="Z46" i="162"/>
  <c r="X43" i="162"/>
  <c r="Z46" i="161"/>
  <c r="Z11" i="161"/>
  <c r="Z11" i="160"/>
  <c r="Z46" i="160"/>
  <c r="Z11" i="106"/>
  <c r="Z46" i="106"/>
  <c r="Z11" i="105"/>
  <c r="N127" i="159"/>
  <c r="Z46" i="159"/>
  <c r="Z126" i="159" s="1"/>
  <c r="X43" i="159"/>
  <c r="Z11" i="157"/>
  <c r="Z46" i="157"/>
  <c r="X127" i="156"/>
  <c r="S127" i="156"/>
  <c r="I127" i="156"/>
  <c r="Z11" i="156"/>
  <c r="Z46" i="156"/>
  <c r="Z46" i="99"/>
  <c r="I127" i="159"/>
  <c r="I127" i="116"/>
  <c r="X127" i="159"/>
  <c r="S127" i="159"/>
  <c r="N128" i="89"/>
  <c r="N128" i="91"/>
  <c r="S128" i="89"/>
  <c r="X12" i="45"/>
  <c r="S12" i="45"/>
  <c r="N12" i="45"/>
  <c r="X13" i="45"/>
  <c r="S13" i="45"/>
  <c r="N13" i="45"/>
  <c r="X14" i="45"/>
  <c r="S14" i="45"/>
  <c r="N14" i="45"/>
  <c r="X15" i="45"/>
  <c r="S15" i="45"/>
  <c r="N15" i="45"/>
  <c r="X16" i="45"/>
  <c r="S16" i="45"/>
  <c r="N16" i="45"/>
  <c r="X17" i="45"/>
  <c r="S17" i="45"/>
  <c r="N17" i="45"/>
  <c r="X18" i="45"/>
  <c r="S18" i="45"/>
  <c r="N18" i="45"/>
  <c r="X19" i="45"/>
  <c r="S19" i="45"/>
  <c r="N19" i="45"/>
  <c r="X20" i="45"/>
  <c r="S20" i="45"/>
  <c r="N20" i="45"/>
  <c r="X21" i="45"/>
  <c r="S21" i="45"/>
  <c r="N21" i="45"/>
  <c r="X22" i="45"/>
  <c r="S22" i="45"/>
  <c r="N22" i="45"/>
  <c r="X23" i="45"/>
  <c r="S23" i="45"/>
  <c r="N23" i="45"/>
  <c r="X24" i="45"/>
  <c r="S24" i="45"/>
  <c r="N24" i="45"/>
  <c r="X25" i="45"/>
  <c r="S25" i="45"/>
  <c r="N25" i="45"/>
  <c r="X26" i="45"/>
  <c r="S26" i="45"/>
  <c r="N26" i="45"/>
  <c r="X27" i="45"/>
  <c r="S27" i="45"/>
  <c r="N27" i="45"/>
  <c r="X28" i="45"/>
  <c r="S28" i="45"/>
  <c r="N28" i="45"/>
  <c r="X29" i="45"/>
  <c r="S29" i="45"/>
  <c r="N29" i="45"/>
  <c r="X33" i="45"/>
  <c r="S33" i="45"/>
  <c r="N33" i="45"/>
  <c r="X34" i="45"/>
  <c r="S34" i="45"/>
  <c r="N34" i="45"/>
  <c r="X35" i="45"/>
  <c r="S35" i="45"/>
  <c r="N35" i="45"/>
  <c r="X36" i="45"/>
  <c r="S36" i="45"/>
  <c r="N36" i="45"/>
  <c r="X37" i="45"/>
  <c r="S37" i="45"/>
  <c r="N37" i="45"/>
  <c r="X38" i="45"/>
  <c r="S38" i="45"/>
  <c r="N38" i="45"/>
  <c r="X39" i="45"/>
  <c r="S39" i="45"/>
  <c r="N39" i="45"/>
  <c r="X40" i="45"/>
  <c r="S40" i="45"/>
  <c r="N40" i="45"/>
  <c r="X41" i="45"/>
  <c r="S41" i="45"/>
  <c r="N41" i="45"/>
  <c r="X42" i="45"/>
  <c r="S42" i="45"/>
  <c r="N42" i="45"/>
  <c r="X11" i="45"/>
  <c r="I11" i="45"/>
  <c r="S11" i="45"/>
  <c r="N11" i="45"/>
  <c r="Z126" i="116"/>
  <c r="B46" i="115"/>
  <c r="B11" i="115"/>
  <c r="B46" i="107"/>
  <c r="B11" i="107"/>
  <c r="B46" i="95"/>
  <c r="B11" i="95"/>
  <c r="B46" i="88"/>
  <c r="B11" i="88"/>
  <c r="W127" i="87"/>
  <c r="W128" i="87" s="1"/>
  <c r="V127" i="87"/>
  <c r="U127" i="87"/>
  <c r="R127" i="87"/>
  <c r="Q127" i="87"/>
  <c r="P127" i="87"/>
  <c r="M127" i="87"/>
  <c r="M128" i="87" s="1"/>
  <c r="L127" i="87"/>
  <c r="K127" i="87"/>
  <c r="H127" i="87"/>
  <c r="G127" i="87"/>
  <c r="F127" i="87"/>
  <c r="X126" i="87"/>
  <c r="S126" i="87"/>
  <c r="N126" i="87"/>
  <c r="I126" i="87"/>
  <c r="X125" i="87"/>
  <c r="S125" i="87"/>
  <c r="N125" i="87"/>
  <c r="I125" i="87"/>
  <c r="X123" i="87"/>
  <c r="S123" i="87"/>
  <c r="N123" i="87"/>
  <c r="I123" i="87"/>
  <c r="X122" i="87"/>
  <c r="S122" i="87"/>
  <c r="N122" i="87"/>
  <c r="I122" i="87"/>
  <c r="X121" i="87"/>
  <c r="S121" i="87"/>
  <c r="N121" i="87"/>
  <c r="I121" i="87"/>
  <c r="X120" i="87"/>
  <c r="S120" i="87"/>
  <c r="N120" i="87"/>
  <c r="I120" i="87"/>
  <c r="X119" i="87"/>
  <c r="S119" i="87"/>
  <c r="N119" i="87"/>
  <c r="I119" i="87"/>
  <c r="X118" i="87"/>
  <c r="S118" i="87"/>
  <c r="N118" i="87"/>
  <c r="I118" i="87"/>
  <c r="X117" i="87"/>
  <c r="S117" i="87"/>
  <c r="N117" i="87"/>
  <c r="I117" i="87"/>
  <c r="X116" i="87"/>
  <c r="S116" i="87"/>
  <c r="N116" i="87"/>
  <c r="I116" i="87"/>
  <c r="X115" i="87"/>
  <c r="S115" i="87"/>
  <c r="N115" i="87"/>
  <c r="I115" i="87"/>
  <c r="X114" i="87"/>
  <c r="S114" i="87"/>
  <c r="N114" i="87"/>
  <c r="I114" i="87"/>
  <c r="X113" i="87"/>
  <c r="S113" i="87"/>
  <c r="N113" i="87"/>
  <c r="I113" i="87"/>
  <c r="X112" i="87"/>
  <c r="S112" i="87"/>
  <c r="N112" i="87"/>
  <c r="I112" i="87"/>
  <c r="X111" i="87"/>
  <c r="S111" i="87"/>
  <c r="N111" i="87"/>
  <c r="I111" i="87"/>
  <c r="X110" i="87"/>
  <c r="S110" i="87"/>
  <c r="N110" i="87"/>
  <c r="I110" i="87"/>
  <c r="X109" i="87"/>
  <c r="S109" i="87"/>
  <c r="N109" i="87"/>
  <c r="I109" i="87"/>
  <c r="X108" i="87"/>
  <c r="S108" i="87"/>
  <c r="N108" i="87"/>
  <c r="I108" i="87"/>
  <c r="X107" i="87"/>
  <c r="S107" i="87"/>
  <c r="N107" i="87"/>
  <c r="I107" i="87"/>
  <c r="X106" i="87"/>
  <c r="S106" i="87"/>
  <c r="N106" i="87"/>
  <c r="I106" i="87"/>
  <c r="X105" i="87"/>
  <c r="S105" i="87"/>
  <c r="N105" i="87"/>
  <c r="I105" i="87"/>
  <c r="X104" i="87"/>
  <c r="S104" i="87"/>
  <c r="N104" i="87"/>
  <c r="I104" i="87"/>
  <c r="X103" i="87"/>
  <c r="S103" i="87"/>
  <c r="N103" i="87"/>
  <c r="I103" i="87"/>
  <c r="X102" i="87"/>
  <c r="S102" i="87"/>
  <c r="N102" i="87"/>
  <c r="I102" i="87"/>
  <c r="X101" i="87"/>
  <c r="S101" i="87"/>
  <c r="N101" i="87"/>
  <c r="I101" i="87"/>
  <c r="X100" i="87"/>
  <c r="S100" i="87"/>
  <c r="N100" i="87"/>
  <c r="I100" i="87"/>
  <c r="X99" i="87"/>
  <c r="S99" i="87"/>
  <c r="N99" i="87"/>
  <c r="I99" i="87"/>
  <c r="X98" i="87"/>
  <c r="S98" i="87"/>
  <c r="N98" i="87"/>
  <c r="I98" i="87"/>
  <c r="X97" i="87"/>
  <c r="S97" i="87"/>
  <c r="N97" i="87"/>
  <c r="I97" i="87"/>
  <c r="X96" i="87"/>
  <c r="S96" i="87"/>
  <c r="N96" i="87"/>
  <c r="I96" i="87"/>
  <c r="X95" i="87"/>
  <c r="S95" i="87"/>
  <c r="N95" i="87"/>
  <c r="I95" i="87"/>
  <c r="X94" i="87"/>
  <c r="S94" i="87"/>
  <c r="N94" i="87"/>
  <c r="I94" i="87"/>
  <c r="X93" i="87"/>
  <c r="S93" i="87"/>
  <c r="N93" i="87"/>
  <c r="I93" i="87"/>
  <c r="X92" i="87"/>
  <c r="S92" i="87"/>
  <c r="N92" i="87"/>
  <c r="I92" i="87"/>
  <c r="X91" i="87"/>
  <c r="X90" i="87"/>
  <c r="S90" i="87"/>
  <c r="N90" i="87"/>
  <c r="I90" i="87"/>
  <c r="X89" i="87"/>
  <c r="S89" i="87"/>
  <c r="N89" i="87"/>
  <c r="I89" i="87"/>
  <c r="X88" i="87"/>
  <c r="S88" i="87"/>
  <c r="N88" i="87"/>
  <c r="I88" i="87"/>
  <c r="X87" i="87"/>
  <c r="S87" i="87"/>
  <c r="N87" i="87"/>
  <c r="I87" i="87"/>
  <c r="X86" i="87"/>
  <c r="S86" i="87"/>
  <c r="N86" i="87"/>
  <c r="I86" i="87"/>
  <c r="X85" i="87"/>
  <c r="S85" i="87"/>
  <c r="N85" i="87"/>
  <c r="I85" i="87"/>
  <c r="X84" i="87"/>
  <c r="S84" i="87"/>
  <c r="N84" i="87"/>
  <c r="I84" i="87"/>
  <c r="X83" i="87"/>
  <c r="S83" i="87"/>
  <c r="N83" i="87"/>
  <c r="I83" i="87"/>
  <c r="X82" i="87"/>
  <c r="S82" i="87"/>
  <c r="N82" i="87"/>
  <c r="I82" i="87"/>
  <c r="X81" i="87"/>
  <c r="S81" i="87"/>
  <c r="N81" i="87"/>
  <c r="I81" i="87"/>
  <c r="X80" i="87"/>
  <c r="S80" i="87"/>
  <c r="N80" i="87"/>
  <c r="I80" i="87"/>
  <c r="X79" i="87"/>
  <c r="S79" i="87"/>
  <c r="N79" i="87"/>
  <c r="I79" i="87"/>
  <c r="X78" i="87"/>
  <c r="S78" i="87"/>
  <c r="N78" i="87"/>
  <c r="I78" i="87"/>
  <c r="X77" i="87"/>
  <c r="S77" i="87"/>
  <c r="N77" i="87"/>
  <c r="I77" i="87"/>
  <c r="X76" i="87"/>
  <c r="S76" i="87"/>
  <c r="N76" i="87"/>
  <c r="I76" i="87"/>
  <c r="X75" i="87"/>
  <c r="S75" i="87"/>
  <c r="N75" i="87"/>
  <c r="I75" i="87"/>
  <c r="X74" i="87"/>
  <c r="S74" i="87"/>
  <c r="N74" i="87"/>
  <c r="I74" i="87"/>
  <c r="X73" i="87"/>
  <c r="S73" i="87"/>
  <c r="N73" i="87"/>
  <c r="I73" i="87"/>
  <c r="X72" i="87"/>
  <c r="S72" i="87"/>
  <c r="N72" i="87"/>
  <c r="I72" i="87"/>
  <c r="X71" i="87"/>
  <c r="S71" i="87"/>
  <c r="N71" i="87"/>
  <c r="I71" i="87"/>
  <c r="X70" i="87"/>
  <c r="S70" i="87"/>
  <c r="N70" i="87"/>
  <c r="I70" i="87"/>
  <c r="X69" i="87"/>
  <c r="S69" i="87"/>
  <c r="N69" i="87"/>
  <c r="I69" i="87"/>
  <c r="X68" i="87"/>
  <c r="S68" i="87"/>
  <c r="N68" i="87"/>
  <c r="I68" i="87"/>
  <c r="X67" i="87"/>
  <c r="S67" i="87"/>
  <c r="N67" i="87"/>
  <c r="I67" i="87"/>
  <c r="X66" i="87"/>
  <c r="S66" i="87"/>
  <c r="N66" i="87"/>
  <c r="I66" i="87"/>
  <c r="X65" i="87"/>
  <c r="S65" i="87"/>
  <c r="N65" i="87"/>
  <c r="I65" i="87"/>
  <c r="X64" i="87"/>
  <c r="S64" i="87"/>
  <c r="N64" i="87"/>
  <c r="I64" i="87"/>
  <c r="X63" i="87"/>
  <c r="S63" i="87"/>
  <c r="N63" i="87"/>
  <c r="I63" i="87"/>
  <c r="X62" i="87"/>
  <c r="S62" i="87"/>
  <c r="N62" i="87"/>
  <c r="I62" i="87"/>
  <c r="X61" i="87"/>
  <c r="S61" i="87"/>
  <c r="N61" i="87"/>
  <c r="I61" i="87"/>
  <c r="X60" i="87"/>
  <c r="S60" i="87"/>
  <c r="N60" i="87"/>
  <c r="I60" i="87"/>
  <c r="X59" i="87"/>
  <c r="S59" i="87"/>
  <c r="N59" i="87"/>
  <c r="I59" i="87"/>
  <c r="X58" i="87"/>
  <c r="S58" i="87"/>
  <c r="N58" i="87"/>
  <c r="I58" i="87"/>
  <c r="X57" i="87"/>
  <c r="S57" i="87"/>
  <c r="N57" i="87"/>
  <c r="I57" i="87"/>
  <c r="X56" i="87"/>
  <c r="S56" i="87"/>
  <c r="N56" i="87"/>
  <c r="I56" i="87"/>
  <c r="X55" i="87"/>
  <c r="S55" i="87"/>
  <c r="N55" i="87"/>
  <c r="I55" i="87"/>
  <c r="X54" i="87"/>
  <c r="S54" i="87"/>
  <c r="N54" i="87"/>
  <c r="I54" i="87"/>
  <c r="X53" i="87"/>
  <c r="S53" i="87"/>
  <c r="N53" i="87"/>
  <c r="I53" i="87"/>
  <c r="X52" i="87"/>
  <c r="S52" i="87"/>
  <c r="N52" i="87"/>
  <c r="I52" i="87"/>
  <c r="X51" i="87"/>
  <c r="S51" i="87"/>
  <c r="N51" i="87"/>
  <c r="I51" i="87"/>
  <c r="X50" i="87"/>
  <c r="S50" i="87"/>
  <c r="N50" i="87"/>
  <c r="I50" i="87"/>
  <c r="X49" i="87"/>
  <c r="S49" i="87"/>
  <c r="N49" i="87"/>
  <c r="I49" i="87"/>
  <c r="X48" i="87"/>
  <c r="S48" i="87"/>
  <c r="N48" i="87"/>
  <c r="I48" i="87"/>
  <c r="X47" i="87"/>
  <c r="S47" i="87"/>
  <c r="N47" i="87"/>
  <c r="I47" i="87"/>
  <c r="X46" i="87"/>
  <c r="S46" i="87"/>
  <c r="N46" i="87"/>
  <c r="I46" i="87"/>
  <c r="B46" i="87"/>
  <c r="W43" i="87"/>
  <c r="V43" i="87"/>
  <c r="U43" i="87"/>
  <c r="R43" i="87"/>
  <c r="Q43" i="87"/>
  <c r="P43" i="87"/>
  <c r="M43" i="87"/>
  <c r="L43" i="87"/>
  <c r="L128" i="87" s="1"/>
  <c r="K43" i="87"/>
  <c r="H43" i="87"/>
  <c r="G43" i="87"/>
  <c r="F43" i="87"/>
  <c r="X42" i="87"/>
  <c r="S42" i="87"/>
  <c r="N42" i="87"/>
  <c r="I42" i="87"/>
  <c r="X41" i="87"/>
  <c r="S41" i="87"/>
  <c r="N41" i="87"/>
  <c r="I41" i="87"/>
  <c r="X40" i="87"/>
  <c r="S40" i="87"/>
  <c r="N40" i="87"/>
  <c r="I40" i="87"/>
  <c r="X39" i="87"/>
  <c r="S39" i="87"/>
  <c r="N39" i="87"/>
  <c r="I39" i="87"/>
  <c r="X38" i="87"/>
  <c r="S38" i="87"/>
  <c r="N38" i="87"/>
  <c r="I38" i="87"/>
  <c r="X37" i="87"/>
  <c r="S37" i="87"/>
  <c r="N37" i="87"/>
  <c r="I37" i="87"/>
  <c r="X36" i="87"/>
  <c r="S36" i="87"/>
  <c r="N36" i="87"/>
  <c r="I36" i="87"/>
  <c r="X35" i="87"/>
  <c r="S35" i="87"/>
  <c r="N35" i="87"/>
  <c r="I35" i="87"/>
  <c r="X34" i="87"/>
  <c r="S34" i="87"/>
  <c r="N34" i="87"/>
  <c r="I34" i="87"/>
  <c r="X33" i="87"/>
  <c r="S33" i="87"/>
  <c r="N33" i="87"/>
  <c r="I33" i="87"/>
  <c r="X32" i="87"/>
  <c r="S32" i="87"/>
  <c r="N32" i="87"/>
  <c r="I32" i="87"/>
  <c r="X31" i="87"/>
  <c r="S31" i="87"/>
  <c r="N31" i="87"/>
  <c r="I31" i="87"/>
  <c r="X30" i="87"/>
  <c r="S30" i="87"/>
  <c r="N30" i="87"/>
  <c r="I30" i="87"/>
  <c r="X29" i="87"/>
  <c r="S29" i="87"/>
  <c r="N29" i="87"/>
  <c r="I29" i="87"/>
  <c r="X28" i="87"/>
  <c r="S28" i="87"/>
  <c r="N28" i="87"/>
  <c r="I28" i="87"/>
  <c r="X27" i="87"/>
  <c r="S27" i="87"/>
  <c r="N27" i="87"/>
  <c r="I27" i="87"/>
  <c r="X26" i="87"/>
  <c r="S26" i="87"/>
  <c r="N26" i="87"/>
  <c r="I26" i="87"/>
  <c r="X25" i="87"/>
  <c r="S25" i="87"/>
  <c r="N25" i="87"/>
  <c r="I25" i="87"/>
  <c r="X24" i="87"/>
  <c r="S24" i="87"/>
  <c r="N24" i="87"/>
  <c r="I24" i="87"/>
  <c r="X23" i="87"/>
  <c r="S23" i="87"/>
  <c r="N23" i="87"/>
  <c r="I23" i="87"/>
  <c r="X22" i="87"/>
  <c r="S22" i="87"/>
  <c r="N22" i="87"/>
  <c r="I22" i="87"/>
  <c r="X21" i="87"/>
  <c r="S21" i="87"/>
  <c r="N21" i="87"/>
  <c r="I21" i="87"/>
  <c r="X20" i="87"/>
  <c r="S20" i="87"/>
  <c r="N20" i="87"/>
  <c r="I20" i="87"/>
  <c r="X19" i="87"/>
  <c r="S19" i="87"/>
  <c r="N19" i="87"/>
  <c r="I19" i="87"/>
  <c r="X18" i="87"/>
  <c r="S18" i="87"/>
  <c r="N18" i="87"/>
  <c r="I18" i="87"/>
  <c r="X17" i="87"/>
  <c r="S17" i="87"/>
  <c r="N17" i="87"/>
  <c r="I17" i="87"/>
  <c r="X16" i="87"/>
  <c r="S16" i="87"/>
  <c r="N16" i="87"/>
  <c r="I16" i="87"/>
  <c r="X15" i="87"/>
  <c r="S15" i="87"/>
  <c r="N15" i="87"/>
  <c r="I15" i="87"/>
  <c r="X14" i="87"/>
  <c r="S14" i="87"/>
  <c r="N14" i="87"/>
  <c r="I14" i="87"/>
  <c r="X13" i="87"/>
  <c r="S13" i="87"/>
  <c r="N13" i="87"/>
  <c r="I13" i="87"/>
  <c r="X12" i="87"/>
  <c r="S12" i="87"/>
  <c r="N12" i="87"/>
  <c r="I12" i="87"/>
  <c r="B11" i="87"/>
  <c r="W127" i="86"/>
  <c r="V127" i="86"/>
  <c r="U127" i="86"/>
  <c r="R127" i="86"/>
  <c r="Q127" i="86"/>
  <c r="P127" i="86"/>
  <c r="M127" i="86"/>
  <c r="M128" i="86" s="1"/>
  <c r="L127" i="86"/>
  <c r="K127" i="86"/>
  <c r="H127" i="86"/>
  <c r="G127" i="86"/>
  <c r="F127" i="86"/>
  <c r="X124" i="86"/>
  <c r="S124" i="86"/>
  <c r="N124" i="86"/>
  <c r="X123" i="86"/>
  <c r="S123" i="86"/>
  <c r="N123" i="86"/>
  <c r="X122" i="86"/>
  <c r="S122" i="86"/>
  <c r="N122" i="86"/>
  <c r="X121" i="86"/>
  <c r="S121" i="86"/>
  <c r="N121" i="86"/>
  <c r="I121" i="86"/>
  <c r="X120" i="86"/>
  <c r="S120" i="86"/>
  <c r="N120" i="86"/>
  <c r="I120" i="86"/>
  <c r="X119" i="86"/>
  <c r="S119" i="86"/>
  <c r="N119" i="86"/>
  <c r="I119" i="86"/>
  <c r="X118" i="86"/>
  <c r="S118" i="86"/>
  <c r="N118" i="86"/>
  <c r="I118" i="86"/>
  <c r="X117" i="86"/>
  <c r="S117" i="86"/>
  <c r="N117" i="86"/>
  <c r="I117" i="86"/>
  <c r="X116" i="86"/>
  <c r="S116" i="86"/>
  <c r="N116" i="86"/>
  <c r="I116" i="86"/>
  <c r="X115" i="86"/>
  <c r="S115" i="86"/>
  <c r="N115" i="86"/>
  <c r="I115" i="86"/>
  <c r="X114" i="86"/>
  <c r="S114" i="86"/>
  <c r="N114" i="86"/>
  <c r="I114" i="86"/>
  <c r="X113" i="86"/>
  <c r="S113" i="86"/>
  <c r="N113" i="86"/>
  <c r="I113" i="86"/>
  <c r="X112" i="86"/>
  <c r="S112" i="86"/>
  <c r="N112" i="86"/>
  <c r="I112" i="86"/>
  <c r="X111" i="86"/>
  <c r="S111" i="86"/>
  <c r="N111" i="86"/>
  <c r="I111" i="86"/>
  <c r="X110" i="86"/>
  <c r="S110" i="86"/>
  <c r="N110" i="86"/>
  <c r="I110" i="86"/>
  <c r="X109" i="86"/>
  <c r="S109" i="86"/>
  <c r="N109" i="86"/>
  <c r="I109" i="86"/>
  <c r="X108" i="86"/>
  <c r="S108" i="86"/>
  <c r="N108" i="86"/>
  <c r="I108" i="86"/>
  <c r="X107" i="86"/>
  <c r="S107" i="86"/>
  <c r="N107" i="86"/>
  <c r="I107" i="86"/>
  <c r="X106" i="86"/>
  <c r="S106" i="86"/>
  <c r="N106" i="86"/>
  <c r="I106" i="86"/>
  <c r="X105" i="86"/>
  <c r="S105" i="86"/>
  <c r="N105" i="86"/>
  <c r="I105" i="86"/>
  <c r="X104" i="86"/>
  <c r="S104" i="86"/>
  <c r="N104" i="86"/>
  <c r="I104" i="86"/>
  <c r="X103" i="86"/>
  <c r="S103" i="86"/>
  <c r="N103" i="86"/>
  <c r="I103" i="86"/>
  <c r="X102" i="86"/>
  <c r="S102" i="86"/>
  <c r="N102" i="86"/>
  <c r="I102" i="86"/>
  <c r="X101" i="86"/>
  <c r="S101" i="86"/>
  <c r="N101" i="86"/>
  <c r="I101" i="86"/>
  <c r="X100" i="86"/>
  <c r="S100" i="86"/>
  <c r="N100" i="86"/>
  <c r="I100" i="86"/>
  <c r="X99" i="86"/>
  <c r="S99" i="86"/>
  <c r="N99" i="86"/>
  <c r="I99" i="86"/>
  <c r="X98" i="86"/>
  <c r="S98" i="86"/>
  <c r="N98" i="86"/>
  <c r="I98" i="86"/>
  <c r="X97" i="86"/>
  <c r="S97" i="86"/>
  <c r="N97" i="86"/>
  <c r="I97" i="86"/>
  <c r="X96" i="86"/>
  <c r="S96" i="86"/>
  <c r="N96" i="86"/>
  <c r="I96" i="86"/>
  <c r="X95" i="86"/>
  <c r="S95" i="86"/>
  <c r="N95" i="86"/>
  <c r="I95" i="86"/>
  <c r="X94" i="86"/>
  <c r="S94" i="86"/>
  <c r="N94" i="86"/>
  <c r="I94" i="86"/>
  <c r="X93" i="86"/>
  <c r="S93" i="86"/>
  <c r="N93" i="86"/>
  <c r="I93" i="86"/>
  <c r="X92" i="86"/>
  <c r="S92" i="86"/>
  <c r="N92" i="86"/>
  <c r="I92" i="86"/>
  <c r="X91" i="86"/>
  <c r="S91" i="86"/>
  <c r="N91" i="86"/>
  <c r="I91" i="86"/>
  <c r="X90" i="86"/>
  <c r="S90" i="86"/>
  <c r="N90" i="86"/>
  <c r="I90" i="86"/>
  <c r="X89" i="86"/>
  <c r="S89" i="86"/>
  <c r="N89" i="86"/>
  <c r="I89" i="86"/>
  <c r="X88" i="86"/>
  <c r="S88" i="86"/>
  <c r="N88" i="86"/>
  <c r="I88" i="86"/>
  <c r="X87" i="86"/>
  <c r="S87" i="86"/>
  <c r="N87" i="86"/>
  <c r="I87" i="86"/>
  <c r="X86" i="86"/>
  <c r="S86" i="86"/>
  <c r="N86" i="86"/>
  <c r="I86" i="86"/>
  <c r="X85" i="86"/>
  <c r="S85" i="86"/>
  <c r="N85" i="86"/>
  <c r="I85" i="86"/>
  <c r="X84" i="86"/>
  <c r="S84" i="86"/>
  <c r="N84" i="86"/>
  <c r="I84" i="86"/>
  <c r="X83" i="86"/>
  <c r="S83" i="86"/>
  <c r="N83" i="86"/>
  <c r="I83" i="86"/>
  <c r="X82" i="86"/>
  <c r="S82" i="86"/>
  <c r="N82" i="86"/>
  <c r="I82" i="86"/>
  <c r="X81" i="86"/>
  <c r="S81" i="86"/>
  <c r="N81" i="86"/>
  <c r="I81" i="86"/>
  <c r="X80" i="86"/>
  <c r="S80" i="86"/>
  <c r="N80" i="86"/>
  <c r="I80" i="86"/>
  <c r="X79" i="86"/>
  <c r="S79" i="86"/>
  <c r="N79" i="86"/>
  <c r="I79" i="86"/>
  <c r="X78" i="86"/>
  <c r="S78" i="86"/>
  <c r="N78" i="86"/>
  <c r="I78" i="86"/>
  <c r="X77" i="86"/>
  <c r="S77" i="86"/>
  <c r="N77" i="86"/>
  <c r="I77" i="86"/>
  <c r="X76" i="86"/>
  <c r="S76" i="86"/>
  <c r="N76" i="86"/>
  <c r="I76" i="86"/>
  <c r="X75" i="86"/>
  <c r="S75" i="86"/>
  <c r="N75" i="86"/>
  <c r="I75" i="86"/>
  <c r="X74" i="86"/>
  <c r="S74" i="86"/>
  <c r="N74" i="86"/>
  <c r="I74" i="86"/>
  <c r="X73" i="86"/>
  <c r="S73" i="86"/>
  <c r="N73" i="86"/>
  <c r="I73" i="86"/>
  <c r="X72" i="86"/>
  <c r="S72" i="86"/>
  <c r="N72" i="86"/>
  <c r="I72" i="86"/>
  <c r="X71" i="86"/>
  <c r="Z71" i="86" s="1"/>
  <c r="X70" i="86"/>
  <c r="S70" i="86"/>
  <c r="N70" i="86"/>
  <c r="I70" i="86"/>
  <c r="X69" i="86"/>
  <c r="S69" i="86"/>
  <c r="N69" i="86"/>
  <c r="I69" i="86"/>
  <c r="X68" i="86"/>
  <c r="S68" i="86"/>
  <c r="N68" i="86"/>
  <c r="I68" i="86"/>
  <c r="X67" i="86"/>
  <c r="S67" i="86"/>
  <c r="N67" i="86"/>
  <c r="I67" i="86"/>
  <c r="X66" i="86"/>
  <c r="X65" i="86"/>
  <c r="X64" i="86"/>
  <c r="S64" i="86"/>
  <c r="N64" i="86"/>
  <c r="I64" i="86"/>
  <c r="X63" i="86"/>
  <c r="S63" i="86"/>
  <c r="N63" i="86"/>
  <c r="I63" i="86"/>
  <c r="X62" i="86"/>
  <c r="S62" i="86"/>
  <c r="N62" i="86"/>
  <c r="I62" i="86"/>
  <c r="X61" i="86"/>
  <c r="S61" i="86"/>
  <c r="N61" i="86"/>
  <c r="I61" i="86"/>
  <c r="X58" i="86"/>
  <c r="S58" i="86"/>
  <c r="N58" i="86"/>
  <c r="I58" i="86"/>
  <c r="X57" i="86"/>
  <c r="S57" i="86"/>
  <c r="N57" i="86"/>
  <c r="I57" i="86"/>
  <c r="X56" i="86"/>
  <c r="S56" i="86"/>
  <c r="N56" i="86"/>
  <c r="I56" i="86"/>
  <c r="X55" i="86"/>
  <c r="S55" i="86"/>
  <c r="N55" i="86"/>
  <c r="Z55" i="86" s="1"/>
  <c r="I55" i="86"/>
  <c r="X54" i="86"/>
  <c r="S54" i="86"/>
  <c r="N54" i="86"/>
  <c r="I54" i="86"/>
  <c r="X53" i="86"/>
  <c r="S53" i="86"/>
  <c r="N53" i="86"/>
  <c r="I53" i="86"/>
  <c r="X52" i="86"/>
  <c r="S52" i="86"/>
  <c r="N52" i="86"/>
  <c r="I52" i="86"/>
  <c r="X51" i="86"/>
  <c r="S51" i="86"/>
  <c r="N51" i="86"/>
  <c r="I51" i="86"/>
  <c r="X50" i="86"/>
  <c r="S50" i="86"/>
  <c r="N50" i="86"/>
  <c r="I50" i="86"/>
  <c r="X49" i="86"/>
  <c r="S49" i="86"/>
  <c r="N49" i="86"/>
  <c r="I49" i="86"/>
  <c r="X48" i="86"/>
  <c r="S48" i="86"/>
  <c r="N48" i="86"/>
  <c r="I48" i="86"/>
  <c r="X47" i="86"/>
  <c r="S47" i="86"/>
  <c r="N47" i="86"/>
  <c r="I47" i="86"/>
  <c r="X46" i="86"/>
  <c r="S46" i="86"/>
  <c r="N46" i="86"/>
  <c r="I46" i="86"/>
  <c r="B46" i="86"/>
  <c r="W43" i="86"/>
  <c r="V43" i="86"/>
  <c r="U43" i="86"/>
  <c r="R43" i="86"/>
  <c r="Q43" i="86"/>
  <c r="P43" i="86"/>
  <c r="M43" i="86"/>
  <c r="L43" i="86"/>
  <c r="K43" i="86"/>
  <c r="H43" i="86"/>
  <c r="G43" i="86"/>
  <c r="F43" i="86"/>
  <c r="X42" i="86"/>
  <c r="S42" i="86"/>
  <c r="N42" i="86"/>
  <c r="I42" i="86"/>
  <c r="X41" i="86"/>
  <c r="S41" i="86"/>
  <c r="N41" i="86"/>
  <c r="I41" i="86"/>
  <c r="X40" i="86"/>
  <c r="S40" i="86"/>
  <c r="N40" i="86"/>
  <c r="I40" i="86"/>
  <c r="X39" i="86"/>
  <c r="S39" i="86"/>
  <c r="N39" i="86"/>
  <c r="I39" i="86"/>
  <c r="X38" i="86"/>
  <c r="S38" i="86"/>
  <c r="N38" i="86"/>
  <c r="I38" i="86"/>
  <c r="X37" i="86"/>
  <c r="S37" i="86"/>
  <c r="N37" i="86"/>
  <c r="I37" i="86"/>
  <c r="X36" i="86"/>
  <c r="S36" i="86"/>
  <c r="N36" i="86"/>
  <c r="I36" i="86"/>
  <c r="X35" i="86"/>
  <c r="S35" i="86"/>
  <c r="N35" i="86"/>
  <c r="I35" i="86"/>
  <c r="X34" i="86"/>
  <c r="S34" i="86"/>
  <c r="N34" i="86"/>
  <c r="I34" i="86"/>
  <c r="X33" i="86"/>
  <c r="S33" i="86"/>
  <c r="N33" i="86"/>
  <c r="I33" i="86"/>
  <c r="X32" i="86"/>
  <c r="S32" i="86"/>
  <c r="N32" i="86"/>
  <c r="I32" i="86"/>
  <c r="X31" i="86"/>
  <c r="S31" i="86"/>
  <c r="N31" i="86"/>
  <c r="I31" i="86"/>
  <c r="X30" i="86"/>
  <c r="S30" i="86"/>
  <c r="N30" i="86"/>
  <c r="I30" i="86"/>
  <c r="X29" i="86"/>
  <c r="S29" i="86"/>
  <c r="N29" i="86"/>
  <c r="I29" i="86"/>
  <c r="X28" i="86"/>
  <c r="S28" i="86"/>
  <c r="N28" i="86"/>
  <c r="I28" i="86"/>
  <c r="X27" i="86"/>
  <c r="S27" i="86"/>
  <c r="N27" i="86"/>
  <c r="I27" i="86"/>
  <c r="X26" i="86"/>
  <c r="S26" i="86"/>
  <c r="N26" i="86"/>
  <c r="I26" i="86"/>
  <c r="X25" i="86"/>
  <c r="S25" i="86"/>
  <c r="N25" i="86"/>
  <c r="I25" i="86"/>
  <c r="X24" i="86"/>
  <c r="S24" i="86"/>
  <c r="N24" i="86"/>
  <c r="I24" i="86"/>
  <c r="X23" i="86"/>
  <c r="S23" i="86"/>
  <c r="N23" i="86"/>
  <c r="I23" i="86"/>
  <c r="X22" i="86"/>
  <c r="S22" i="86"/>
  <c r="N22" i="86"/>
  <c r="I22" i="86"/>
  <c r="X21" i="86"/>
  <c r="S21" i="86"/>
  <c r="N21" i="86"/>
  <c r="I21" i="86"/>
  <c r="X20" i="86"/>
  <c r="S20" i="86"/>
  <c r="N20" i="86"/>
  <c r="I20" i="86"/>
  <c r="X19" i="86"/>
  <c r="S19" i="86"/>
  <c r="N19" i="86"/>
  <c r="I19" i="86"/>
  <c r="X18" i="86"/>
  <c r="S18" i="86"/>
  <c r="N18" i="86"/>
  <c r="I18" i="86"/>
  <c r="X17" i="86"/>
  <c r="S17" i="86"/>
  <c r="N17" i="86"/>
  <c r="I17" i="86"/>
  <c r="X16" i="86"/>
  <c r="S16" i="86"/>
  <c r="N16" i="86"/>
  <c r="I16" i="86"/>
  <c r="X15" i="86"/>
  <c r="S15" i="86"/>
  <c r="N15" i="86"/>
  <c r="I15" i="86"/>
  <c r="X14" i="86"/>
  <c r="S14" i="86"/>
  <c r="N14" i="86"/>
  <c r="I14" i="86"/>
  <c r="X13" i="86"/>
  <c r="S13" i="86"/>
  <c r="N13" i="86"/>
  <c r="I13" i="86"/>
  <c r="X12" i="86"/>
  <c r="S12" i="86"/>
  <c r="N12" i="86"/>
  <c r="I12" i="86"/>
  <c r="X11" i="86"/>
  <c r="S11" i="86"/>
  <c r="N11" i="86"/>
  <c r="I11" i="86"/>
  <c r="B11" i="86"/>
  <c r="W127" i="85"/>
  <c r="V127" i="85"/>
  <c r="U127" i="85"/>
  <c r="R127" i="85"/>
  <c r="Q127" i="85"/>
  <c r="P127" i="85"/>
  <c r="M127" i="85"/>
  <c r="L127" i="85"/>
  <c r="K127" i="85"/>
  <c r="H127" i="85"/>
  <c r="G127" i="85"/>
  <c r="F127" i="85"/>
  <c r="X126" i="85"/>
  <c r="Z126" i="85" s="1"/>
  <c r="S126" i="85"/>
  <c r="N126" i="85"/>
  <c r="I126" i="85"/>
  <c r="X125" i="85"/>
  <c r="S125" i="85"/>
  <c r="N125" i="85"/>
  <c r="I125" i="85"/>
  <c r="X123" i="85"/>
  <c r="Z123" i="85" s="1"/>
  <c r="S123" i="85"/>
  <c r="N123" i="85"/>
  <c r="I123" i="85"/>
  <c r="X122" i="85"/>
  <c r="S122" i="85"/>
  <c r="N122" i="85"/>
  <c r="I122" i="85"/>
  <c r="X121" i="85"/>
  <c r="S121" i="85"/>
  <c r="N121" i="85"/>
  <c r="I121" i="85"/>
  <c r="X120" i="85"/>
  <c r="S120" i="85"/>
  <c r="N120" i="85"/>
  <c r="I120" i="85"/>
  <c r="X119" i="85"/>
  <c r="S119" i="85"/>
  <c r="N119" i="85"/>
  <c r="I119" i="85"/>
  <c r="X118" i="85"/>
  <c r="S118" i="85"/>
  <c r="N118" i="85"/>
  <c r="I118" i="85"/>
  <c r="X117" i="85"/>
  <c r="Z117" i="85" s="1"/>
  <c r="S117" i="85"/>
  <c r="N117" i="85"/>
  <c r="I117" i="85"/>
  <c r="X116" i="85"/>
  <c r="S116" i="85"/>
  <c r="N116" i="85"/>
  <c r="I116" i="85"/>
  <c r="X115" i="85"/>
  <c r="Z115" i="85" s="1"/>
  <c r="S115" i="85"/>
  <c r="N115" i="85"/>
  <c r="I115" i="85"/>
  <c r="X114" i="85"/>
  <c r="S114" i="85"/>
  <c r="N114" i="85"/>
  <c r="I114" i="85"/>
  <c r="X113" i="85"/>
  <c r="S113" i="85"/>
  <c r="N113" i="85"/>
  <c r="I113" i="85"/>
  <c r="X112" i="85"/>
  <c r="S112" i="85"/>
  <c r="N112" i="85"/>
  <c r="I112" i="85"/>
  <c r="X111" i="85"/>
  <c r="S111" i="85"/>
  <c r="N111" i="85"/>
  <c r="I111" i="85"/>
  <c r="X110" i="85"/>
  <c r="S110" i="85"/>
  <c r="N110" i="85"/>
  <c r="I110" i="85"/>
  <c r="X109" i="85"/>
  <c r="S109" i="85"/>
  <c r="N109" i="85"/>
  <c r="I109" i="85"/>
  <c r="X108" i="85"/>
  <c r="S108" i="85"/>
  <c r="N108" i="85"/>
  <c r="I108" i="85"/>
  <c r="X107" i="85"/>
  <c r="S107" i="85"/>
  <c r="N107" i="85"/>
  <c r="I107" i="85"/>
  <c r="X106" i="85"/>
  <c r="S106" i="85"/>
  <c r="N106" i="85"/>
  <c r="I106" i="85"/>
  <c r="X105" i="85"/>
  <c r="S105" i="85"/>
  <c r="N105" i="85"/>
  <c r="I105" i="85"/>
  <c r="X104" i="85"/>
  <c r="S104" i="85"/>
  <c r="N104" i="85"/>
  <c r="I104" i="85"/>
  <c r="X103" i="85"/>
  <c r="S103" i="85"/>
  <c r="N103" i="85"/>
  <c r="I103" i="85"/>
  <c r="X102" i="85"/>
  <c r="S102" i="85"/>
  <c r="N102" i="85"/>
  <c r="I102" i="85"/>
  <c r="X101" i="85"/>
  <c r="S101" i="85"/>
  <c r="N101" i="85"/>
  <c r="I101" i="85"/>
  <c r="X100" i="85"/>
  <c r="X99" i="85"/>
  <c r="S99" i="85"/>
  <c r="N99" i="85"/>
  <c r="I99" i="85"/>
  <c r="X98" i="85"/>
  <c r="Z98" i="85" s="1"/>
  <c r="S98" i="85"/>
  <c r="N98" i="85"/>
  <c r="I98" i="85"/>
  <c r="X97" i="85"/>
  <c r="S97" i="85"/>
  <c r="N97" i="85"/>
  <c r="I97" i="85"/>
  <c r="X96" i="85"/>
  <c r="S96" i="85"/>
  <c r="N96" i="85"/>
  <c r="I96" i="85"/>
  <c r="X95" i="85"/>
  <c r="S95" i="85"/>
  <c r="N95" i="85"/>
  <c r="I95" i="85"/>
  <c r="X94" i="85"/>
  <c r="S94" i="85"/>
  <c r="Z94" i="85" s="1"/>
  <c r="N94" i="85"/>
  <c r="I94" i="85"/>
  <c r="X93" i="85"/>
  <c r="S93" i="85"/>
  <c r="N93" i="85"/>
  <c r="I93" i="85"/>
  <c r="X92" i="85"/>
  <c r="S92" i="85"/>
  <c r="N92" i="85"/>
  <c r="I92" i="85"/>
  <c r="X91" i="85"/>
  <c r="S91" i="85"/>
  <c r="N91" i="85"/>
  <c r="I91" i="85"/>
  <c r="X90" i="85"/>
  <c r="S90" i="85"/>
  <c r="N90" i="85"/>
  <c r="I90" i="85"/>
  <c r="X89" i="85"/>
  <c r="S89" i="85"/>
  <c r="N89" i="85"/>
  <c r="I89" i="85"/>
  <c r="X88" i="85"/>
  <c r="S88" i="85"/>
  <c r="N88" i="85"/>
  <c r="I88" i="85"/>
  <c r="X87" i="85"/>
  <c r="S87" i="85"/>
  <c r="N87" i="85"/>
  <c r="I87" i="85"/>
  <c r="X86" i="85"/>
  <c r="S86" i="85"/>
  <c r="N86" i="85"/>
  <c r="I86" i="85"/>
  <c r="X85" i="85"/>
  <c r="S85" i="85"/>
  <c r="N85" i="85"/>
  <c r="I85" i="85"/>
  <c r="X84" i="85"/>
  <c r="S84" i="85"/>
  <c r="N84" i="85"/>
  <c r="I84" i="85"/>
  <c r="X83" i="85"/>
  <c r="S83" i="85"/>
  <c r="N83" i="85"/>
  <c r="I83" i="85"/>
  <c r="X82" i="85"/>
  <c r="S82" i="85"/>
  <c r="N82" i="85"/>
  <c r="I82" i="85"/>
  <c r="X81" i="85"/>
  <c r="S81" i="85"/>
  <c r="N81" i="85"/>
  <c r="I81" i="85"/>
  <c r="X80" i="85"/>
  <c r="S80" i="85"/>
  <c r="N80" i="85"/>
  <c r="I80" i="85"/>
  <c r="X79" i="85"/>
  <c r="S79" i="85"/>
  <c r="N79" i="85"/>
  <c r="I79" i="85"/>
  <c r="X78" i="85"/>
  <c r="S78" i="85"/>
  <c r="N78" i="85"/>
  <c r="I78" i="85"/>
  <c r="X77" i="85"/>
  <c r="S77" i="85"/>
  <c r="N77" i="85"/>
  <c r="I77" i="85"/>
  <c r="X76" i="85"/>
  <c r="S76" i="85"/>
  <c r="N76" i="85"/>
  <c r="I76" i="85"/>
  <c r="X75" i="85"/>
  <c r="S75" i="85"/>
  <c r="N75" i="85"/>
  <c r="I75" i="85"/>
  <c r="X74" i="85"/>
  <c r="S74" i="85"/>
  <c r="N74" i="85"/>
  <c r="I74" i="85"/>
  <c r="X73" i="85"/>
  <c r="S73" i="85"/>
  <c r="N73" i="85"/>
  <c r="I73" i="85"/>
  <c r="X72" i="85"/>
  <c r="S72" i="85"/>
  <c r="N72" i="85"/>
  <c r="I72" i="85"/>
  <c r="X71" i="85"/>
  <c r="S71" i="85"/>
  <c r="N71" i="85"/>
  <c r="I71" i="85"/>
  <c r="X70" i="85"/>
  <c r="S70" i="85"/>
  <c r="N70" i="85"/>
  <c r="I70" i="85"/>
  <c r="X69" i="85"/>
  <c r="S69" i="85"/>
  <c r="N69" i="85"/>
  <c r="I69" i="85"/>
  <c r="X68" i="85"/>
  <c r="S68" i="85"/>
  <c r="N68" i="85"/>
  <c r="I68" i="85"/>
  <c r="X67" i="85"/>
  <c r="S67" i="85"/>
  <c r="N67" i="85"/>
  <c r="I67" i="85"/>
  <c r="X66" i="85"/>
  <c r="S66" i="85"/>
  <c r="Z66" i="85" s="1"/>
  <c r="N66" i="85"/>
  <c r="I66" i="85"/>
  <c r="X65" i="85"/>
  <c r="S65" i="85"/>
  <c r="N65" i="85"/>
  <c r="I65" i="85"/>
  <c r="X64" i="85"/>
  <c r="S64" i="85"/>
  <c r="N64" i="85"/>
  <c r="I64" i="85"/>
  <c r="X63" i="85"/>
  <c r="S63" i="85"/>
  <c r="N63" i="85"/>
  <c r="I63" i="85"/>
  <c r="X62" i="85"/>
  <c r="Z62" i="85"/>
  <c r="S62" i="85"/>
  <c r="N62" i="85"/>
  <c r="I62" i="85"/>
  <c r="X61" i="85"/>
  <c r="S61" i="85"/>
  <c r="N61" i="85"/>
  <c r="I61" i="85"/>
  <c r="X60" i="85"/>
  <c r="Z60" i="85" s="1"/>
  <c r="S60" i="85"/>
  <c r="N60" i="85"/>
  <c r="I60" i="85"/>
  <c r="X59" i="85"/>
  <c r="S59" i="85"/>
  <c r="N59" i="85"/>
  <c r="I59" i="85"/>
  <c r="X58" i="85"/>
  <c r="Z58" i="85" s="1"/>
  <c r="S58" i="85"/>
  <c r="N58" i="85"/>
  <c r="I58" i="85"/>
  <c r="X57" i="85"/>
  <c r="S57" i="85"/>
  <c r="N57" i="85"/>
  <c r="I57" i="85"/>
  <c r="X56" i="85"/>
  <c r="S56" i="85"/>
  <c r="N56" i="85"/>
  <c r="I56" i="85"/>
  <c r="X55" i="85"/>
  <c r="S55" i="85"/>
  <c r="N55" i="85"/>
  <c r="I55" i="85"/>
  <c r="X54" i="85"/>
  <c r="S54" i="85"/>
  <c r="N54" i="85"/>
  <c r="I54" i="85"/>
  <c r="X53" i="85"/>
  <c r="S53" i="85"/>
  <c r="N53" i="85"/>
  <c r="I53" i="85"/>
  <c r="X52" i="85"/>
  <c r="S52" i="85"/>
  <c r="N52" i="85"/>
  <c r="I52" i="85"/>
  <c r="X51" i="85"/>
  <c r="S51" i="85"/>
  <c r="N51" i="85"/>
  <c r="I51" i="85"/>
  <c r="X50" i="85"/>
  <c r="S50" i="85"/>
  <c r="N50" i="85"/>
  <c r="I50" i="85"/>
  <c r="X49" i="85"/>
  <c r="S49" i="85"/>
  <c r="N49" i="85"/>
  <c r="I49" i="85"/>
  <c r="X48" i="85"/>
  <c r="S48" i="85"/>
  <c r="N48" i="85"/>
  <c r="I48" i="85"/>
  <c r="X47" i="85"/>
  <c r="S47" i="85"/>
  <c r="N47" i="85"/>
  <c r="I47" i="85"/>
  <c r="X46" i="85"/>
  <c r="S46" i="85"/>
  <c r="N46" i="85"/>
  <c r="I46" i="85"/>
  <c r="B46" i="85"/>
  <c r="W43" i="85"/>
  <c r="V43" i="85"/>
  <c r="U43" i="85"/>
  <c r="R43" i="85"/>
  <c r="Q43" i="85"/>
  <c r="P43" i="85"/>
  <c r="M43" i="85"/>
  <c r="L43" i="85"/>
  <c r="K43" i="85"/>
  <c r="H43" i="85"/>
  <c r="G43" i="85"/>
  <c r="F43" i="85"/>
  <c r="X42" i="85"/>
  <c r="S42" i="85"/>
  <c r="N42" i="85"/>
  <c r="I42" i="85"/>
  <c r="X41" i="85"/>
  <c r="S41" i="85"/>
  <c r="N41" i="85"/>
  <c r="I41" i="85"/>
  <c r="X40" i="85"/>
  <c r="S40" i="85"/>
  <c r="N40" i="85"/>
  <c r="I40" i="85"/>
  <c r="X39" i="85"/>
  <c r="S39" i="85"/>
  <c r="N39" i="85"/>
  <c r="I39" i="85"/>
  <c r="X38" i="85"/>
  <c r="S38" i="85"/>
  <c r="N38" i="85"/>
  <c r="I38" i="85"/>
  <c r="X37" i="85"/>
  <c r="S37" i="85"/>
  <c r="N37" i="85"/>
  <c r="I37" i="85"/>
  <c r="X36" i="85"/>
  <c r="S36" i="85"/>
  <c r="N36" i="85"/>
  <c r="I36" i="85"/>
  <c r="X35" i="85"/>
  <c r="S35" i="85"/>
  <c r="N35" i="85"/>
  <c r="I35" i="85"/>
  <c r="X34" i="85"/>
  <c r="S34" i="85"/>
  <c r="N34" i="85"/>
  <c r="I34" i="85"/>
  <c r="X33" i="85"/>
  <c r="S33" i="85"/>
  <c r="N33" i="85"/>
  <c r="I33" i="85"/>
  <c r="X32" i="85"/>
  <c r="S32" i="85"/>
  <c r="N32" i="85"/>
  <c r="I32" i="85"/>
  <c r="X31" i="85"/>
  <c r="S31" i="85"/>
  <c r="N31" i="85"/>
  <c r="I31" i="85"/>
  <c r="X30" i="85"/>
  <c r="S30" i="85"/>
  <c r="N30" i="85"/>
  <c r="I30" i="85"/>
  <c r="X29" i="85"/>
  <c r="S29" i="85"/>
  <c r="N29" i="85"/>
  <c r="I29" i="85"/>
  <c r="X28" i="85"/>
  <c r="S28" i="85"/>
  <c r="N28" i="85"/>
  <c r="I28" i="85"/>
  <c r="X27" i="85"/>
  <c r="S27" i="85"/>
  <c r="N27" i="85"/>
  <c r="I27" i="85"/>
  <c r="X26" i="85"/>
  <c r="S26" i="85"/>
  <c r="N26" i="85"/>
  <c r="I26" i="85"/>
  <c r="X25" i="85"/>
  <c r="S25" i="85"/>
  <c r="N25" i="85"/>
  <c r="I25" i="85"/>
  <c r="X24" i="85"/>
  <c r="S24" i="85"/>
  <c r="N24" i="85"/>
  <c r="I24" i="85"/>
  <c r="X23" i="85"/>
  <c r="S23" i="85"/>
  <c r="N23" i="85"/>
  <c r="I23" i="85"/>
  <c r="X22" i="85"/>
  <c r="S22" i="85"/>
  <c r="N22" i="85"/>
  <c r="I22" i="85"/>
  <c r="X21" i="85"/>
  <c r="S21" i="85"/>
  <c r="N21" i="85"/>
  <c r="I21" i="85"/>
  <c r="X20" i="85"/>
  <c r="S20" i="85"/>
  <c r="N20" i="85"/>
  <c r="I20" i="85"/>
  <c r="X19" i="85"/>
  <c r="S19" i="85"/>
  <c r="N19" i="85"/>
  <c r="I19" i="85"/>
  <c r="X18" i="85"/>
  <c r="S18" i="85"/>
  <c r="N18" i="85"/>
  <c r="I18" i="85"/>
  <c r="X17" i="85"/>
  <c r="S17" i="85"/>
  <c r="N17" i="85"/>
  <c r="I17" i="85"/>
  <c r="X16" i="85"/>
  <c r="S16" i="85"/>
  <c r="N16" i="85"/>
  <c r="I16" i="85"/>
  <c r="X15" i="85"/>
  <c r="S15" i="85"/>
  <c r="N15" i="85"/>
  <c r="I15" i="85"/>
  <c r="X14" i="85"/>
  <c r="S14" i="85"/>
  <c r="N14" i="85"/>
  <c r="I14" i="85"/>
  <c r="X13" i="85"/>
  <c r="S13" i="85"/>
  <c r="N13" i="85"/>
  <c r="I13" i="85"/>
  <c r="X12" i="85"/>
  <c r="S12" i="85"/>
  <c r="N12" i="85"/>
  <c r="I12" i="85"/>
  <c r="B11" i="85"/>
  <c r="W127" i="84"/>
  <c r="X126" i="84"/>
  <c r="S126" i="84"/>
  <c r="N126" i="84"/>
  <c r="I126" i="84"/>
  <c r="X125" i="84"/>
  <c r="S125" i="84"/>
  <c r="N125" i="84"/>
  <c r="I125" i="84"/>
  <c r="X124" i="84"/>
  <c r="S124" i="84"/>
  <c r="N124" i="84"/>
  <c r="I124" i="84"/>
  <c r="X123" i="84"/>
  <c r="S123" i="84"/>
  <c r="N123" i="84"/>
  <c r="I123" i="84"/>
  <c r="X122" i="84"/>
  <c r="S122" i="84"/>
  <c r="N122" i="84"/>
  <c r="I122" i="84"/>
  <c r="X121" i="84"/>
  <c r="S121" i="84"/>
  <c r="N121" i="84"/>
  <c r="I121" i="84"/>
  <c r="X120" i="84"/>
  <c r="S120" i="84"/>
  <c r="N120" i="84"/>
  <c r="I120" i="84"/>
  <c r="X119" i="84"/>
  <c r="S119" i="84"/>
  <c r="N119" i="84"/>
  <c r="I119" i="84"/>
  <c r="X118" i="84"/>
  <c r="S118" i="84"/>
  <c r="N118" i="84"/>
  <c r="I118" i="84"/>
  <c r="X117" i="84"/>
  <c r="S117" i="84"/>
  <c r="N117" i="84"/>
  <c r="I117" i="84"/>
  <c r="X116" i="84"/>
  <c r="S116" i="84"/>
  <c r="N116" i="84"/>
  <c r="I116" i="84"/>
  <c r="X115" i="84"/>
  <c r="S115" i="84"/>
  <c r="N115" i="84"/>
  <c r="I115" i="84"/>
  <c r="X114" i="84"/>
  <c r="S114" i="84"/>
  <c r="N114" i="84"/>
  <c r="I114" i="84"/>
  <c r="X113" i="84"/>
  <c r="S113" i="84"/>
  <c r="N113" i="84"/>
  <c r="I113" i="84"/>
  <c r="X112" i="84"/>
  <c r="S112" i="84"/>
  <c r="N112" i="84"/>
  <c r="I112" i="84"/>
  <c r="X111" i="84"/>
  <c r="S111" i="84"/>
  <c r="N111" i="84"/>
  <c r="I111" i="84"/>
  <c r="X110" i="84"/>
  <c r="S110" i="84"/>
  <c r="N110" i="84"/>
  <c r="I110" i="84"/>
  <c r="X109" i="84"/>
  <c r="S109" i="84"/>
  <c r="N109" i="84"/>
  <c r="I109" i="84"/>
  <c r="S108" i="84"/>
  <c r="N108" i="84"/>
  <c r="I108" i="84"/>
  <c r="X107" i="84"/>
  <c r="N107" i="84"/>
  <c r="I107" i="84"/>
  <c r="X106" i="84"/>
  <c r="S106" i="84"/>
  <c r="N106" i="84"/>
  <c r="X105" i="84"/>
  <c r="S105" i="84"/>
  <c r="N105" i="84"/>
  <c r="I105" i="84"/>
  <c r="X104" i="84"/>
  <c r="N104" i="84"/>
  <c r="I104" i="84"/>
  <c r="X103" i="84"/>
  <c r="S103" i="84"/>
  <c r="I103" i="84"/>
  <c r="X102" i="84"/>
  <c r="S102" i="84"/>
  <c r="N102" i="84"/>
  <c r="I102" i="84"/>
  <c r="X101" i="84"/>
  <c r="S101" i="84"/>
  <c r="N101" i="84"/>
  <c r="I101" i="84"/>
  <c r="X100" i="84"/>
  <c r="S100" i="84"/>
  <c r="N100" i="84"/>
  <c r="I100" i="84"/>
  <c r="X99" i="84"/>
  <c r="S99" i="84"/>
  <c r="N99" i="84"/>
  <c r="I99" i="84"/>
  <c r="X98" i="84"/>
  <c r="S98" i="84"/>
  <c r="N98" i="84"/>
  <c r="I98" i="84"/>
  <c r="X97" i="84"/>
  <c r="S97" i="84"/>
  <c r="N97" i="84"/>
  <c r="I97" i="84"/>
  <c r="X96" i="84"/>
  <c r="S96" i="84"/>
  <c r="N96" i="84"/>
  <c r="I96" i="84"/>
  <c r="X95" i="84"/>
  <c r="S95" i="84"/>
  <c r="N95" i="84"/>
  <c r="I95" i="84"/>
  <c r="X94" i="84"/>
  <c r="S94" i="84"/>
  <c r="N94" i="84"/>
  <c r="I94" i="84"/>
  <c r="X93" i="84"/>
  <c r="S93" i="84"/>
  <c r="N93" i="84"/>
  <c r="I93" i="84"/>
  <c r="X92" i="84"/>
  <c r="S92" i="84"/>
  <c r="N92" i="84"/>
  <c r="I92" i="84"/>
  <c r="X91" i="84"/>
  <c r="S91" i="84"/>
  <c r="N91" i="84"/>
  <c r="I91" i="84"/>
  <c r="X90" i="84"/>
  <c r="S90" i="84"/>
  <c r="N90" i="84"/>
  <c r="I90" i="84"/>
  <c r="X89" i="84"/>
  <c r="S89" i="84"/>
  <c r="N89" i="84"/>
  <c r="I89" i="84"/>
  <c r="X88" i="84"/>
  <c r="S88" i="84"/>
  <c r="N88" i="84"/>
  <c r="I88" i="84"/>
  <c r="X87" i="84"/>
  <c r="S87" i="84"/>
  <c r="N87" i="84"/>
  <c r="I87" i="84"/>
  <c r="X86" i="84"/>
  <c r="S86" i="84"/>
  <c r="N86" i="84"/>
  <c r="I86" i="84"/>
  <c r="X85" i="84"/>
  <c r="S85" i="84"/>
  <c r="N85" i="84"/>
  <c r="I85" i="84"/>
  <c r="X84" i="84"/>
  <c r="S84" i="84"/>
  <c r="N84" i="84"/>
  <c r="I84" i="84"/>
  <c r="X83" i="84"/>
  <c r="S83" i="84"/>
  <c r="N83" i="84"/>
  <c r="I83" i="84"/>
  <c r="S82" i="84"/>
  <c r="N82" i="84"/>
  <c r="I82" i="84"/>
  <c r="X81" i="84"/>
  <c r="S81" i="84"/>
  <c r="N81" i="84"/>
  <c r="X80" i="84"/>
  <c r="N80" i="84"/>
  <c r="I80" i="84"/>
  <c r="X79" i="84"/>
  <c r="S79" i="84"/>
  <c r="I79" i="84"/>
  <c r="X78" i="84"/>
  <c r="S78" i="84"/>
  <c r="N78" i="84"/>
  <c r="I78" i="84"/>
  <c r="X77" i="84"/>
  <c r="S77" i="84"/>
  <c r="N77" i="84"/>
  <c r="I77" i="84"/>
  <c r="X76" i="84"/>
  <c r="S76" i="84"/>
  <c r="N76" i="84"/>
  <c r="I76" i="84"/>
  <c r="X75" i="84"/>
  <c r="S75" i="84"/>
  <c r="N75" i="84"/>
  <c r="I75" i="84"/>
  <c r="X74" i="84"/>
  <c r="S74" i="84"/>
  <c r="N74" i="84"/>
  <c r="I74" i="84"/>
  <c r="X73" i="84"/>
  <c r="S73" i="84"/>
  <c r="I73" i="84"/>
  <c r="X72" i="84"/>
  <c r="S72" i="84"/>
  <c r="N72" i="84"/>
  <c r="I72" i="84"/>
  <c r="S71" i="84"/>
  <c r="N71" i="84"/>
  <c r="X70" i="84"/>
  <c r="S70" i="84"/>
  <c r="N70" i="84"/>
  <c r="I70" i="84"/>
  <c r="X69" i="84"/>
  <c r="S69" i="84"/>
  <c r="N69" i="84"/>
  <c r="I69" i="84"/>
  <c r="X68" i="84"/>
  <c r="S68" i="84"/>
  <c r="N68" i="84"/>
  <c r="I68" i="84"/>
  <c r="X67" i="84"/>
  <c r="S67" i="84"/>
  <c r="N67" i="84"/>
  <c r="I67" i="84"/>
  <c r="N66" i="84"/>
  <c r="I66" i="84"/>
  <c r="X65" i="84"/>
  <c r="S65" i="84"/>
  <c r="X64" i="84"/>
  <c r="S64" i="84"/>
  <c r="N64" i="84"/>
  <c r="I64" i="84"/>
  <c r="X63" i="84"/>
  <c r="S63" i="84"/>
  <c r="N63" i="84"/>
  <c r="I63" i="84"/>
  <c r="X62" i="84"/>
  <c r="S62" i="84"/>
  <c r="N62" i="84"/>
  <c r="I62" i="84"/>
  <c r="X61" i="84"/>
  <c r="S61" i="84"/>
  <c r="N61" i="84"/>
  <c r="I61" i="84"/>
  <c r="X60" i="84"/>
  <c r="S60" i="84"/>
  <c r="N60" i="84"/>
  <c r="I60" i="84"/>
  <c r="X59" i="84"/>
  <c r="S59" i="84"/>
  <c r="N59" i="84"/>
  <c r="I59" i="84"/>
  <c r="X57" i="84"/>
  <c r="S57" i="84"/>
  <c r="N57" i="84"/>
  <c r="I57" i="84"/>
  <c r="X56" i="84"/>
  <c r="S56" i="84"/>
  <c r="N56" i="84"/>
  <c r="I56" i="84"/>
  <c r="X55" i="84"/>
  <c r="S55" i="84"/>
  <c r="N55" i="84"/>
  <c r="I55" i="84"/>
  <c r="X54" i="84"/>
  <c r="S54" i="84"/>
  <c r="N54" i="84"/>
  <c r="I54" i="84"/>
  <c r="X53" i="84"/>
  <c r="S53" i="84"/>
  <c r="N53" i="84"/>
  <c r="I53" i="84"/>
  <c r="X52" i="84"/>
  <c r="S52" i="84"/>
  <c r="N52" i="84"/>
  <c r="I52" i="84"/>
  <c r="X51" i="84"/>
  <c r="S51" i="84"/>
  <c r="N51" i="84"/>
  <c r="I51" i="84"/>
  <c r="X50" i="84"/>
  <c r="S50" i="84"/>
  <c r="N50" i="84"/>
  <c r="I50" i="84"/>
  <c r="X49" i="84"/>
  <c r="S49" i="84"/>
  <c r="N49" i="84"/>
  <c r="I49" i="84"/>
  <c r="I48" i="84"/>
  <c r="X47" i="84"/>
  <c r="S47" i="84"/>
  <c r="N47" i="84"/>
  <c r="I47" i="84"/>
  <c r="X46" i="84"/>
  <c r="S46" i="84"/>
  <c r="N46" i="84"/>
  <c r="B46" i="84"/>
  <c r="B11" i="84"/>
  <c r="W127" i="154"/>
  <c r="V127" i="154"/>
  <c r="U127" i="154"/>
  <c r="R127" i="154"/>
  <c r="Q127" i="154"/>
  <c r="P127" i="154"/>
  <c r="M127" i="154"/>
  <c r="L127" i="154"/>
  <c r="K127" i="154"/>
  <c r="H127" i="154"/>
  <c r="G127" i="154"/>
  <c r="F127" i="154"/>
  <c r="B46" i="154"/>
  <c r="W43" i="154"/>
  <c r="V43" i="154"/>
  <c r="U43" i="154"/>
  <c r="R43" i="154"/>
  <c r="Q43" i="154"/>
  <c r="Q128" i="154" s="1"/>
  <c r="P43" i="154"/>
  <c r="P128" i="154" s="1"/>
  <c r="M43" i="154"/>
  <c r="L43" i="154"/>
  <c r="K43" i="154"/>
  <c r="H43" i="154"/>
  <c r="G43" i="154"/>
  <c r="F43" i="154"/>
  <c r="X42" i="154"/>
  <c r="S42" i="154"/>
  <c r="N42" i="154"/>
  <c r="I42" i="154"/>
  <c r="X41" i="154"/>
  <c r="S41" i="154"/>
  <c r="N41" i="154"/>
  <c r="I41" i="154"/>
  <c r="X40" i="154"/>
  <c r="S40" i="154"/>
  <c r="N40" i="154"/>
  <c r="I40" i="154"/>
  <c r="X39" i="154"/>
  <c r="S39" i="154"/>
  <c r="N39" i="154"/>
  <c r="I39" i="154"/>
  <c r="X38" i="154"/>
  <c r="S38" i="154"/>
  <c r="N38" i="154"/>
  <c r="I38" i="154"/>
  <c r="X37" i="154"/>
  <c r="S37" i="154"/>
  <c r="N37" i="154"/>
  <c r="I37" i="154"/>
  <c r="X36" i="154"/>
  <c r="S36" i="154"/>
  <c r="N36" i="154"/>
  <c r="I36" i="154"/>
  <c r="X35" i="154"/>
  <c r="S35" i="154"/>
  <c r="N35" i="154"/>
  <c r="I35" i="154"/>
  <c r="X34" i="154"/>
  <c r="S34" i="154"/>
  <c r="N34" i="154"/>
  <c r="I34" i="154"/>
  <c r="X24" i="154"/>
  <c r="S24" i="154"/>
  <c r="N24" i="154"/>
  <c r="I24" i="154"/>
  <c r="X23" i="154"/>
  <c r="S23" i="154"/>
  <c r="N23" i="154"/>
  <c r="I23" i="154"/>
  <c r="X22" i="154"/>
  <c r="S22" i="154"/>
  <c r="N22" i="154"/>
  <c r="I22" i="154"/>
  <c r="X21" i="154"/>
  <c r="S21" i="154"/>
  <c r="N21" i="154"/>
  <c r="I21" i="154"/>
  <c r="X20" i="154"/>
  <c r="S20" i="154"/>
  <c r="N20" i="154"/>
  <c r="I20" i="154"/>
  <c r="X19" i="154"/>
  <c r="S19" i="154"/>
  <c r="N19" i="154"/>
  <c r="I19" i="154"/>
  <c r="X18" i="154"/>
  <c r="S18" i="154"/>
  <c r="N18" i="154"/>
  <c r="I18" i="154"/>
  <c r="X17" i="154"/>
  <c r="S17" i="154"/>
  <c r="N17" i="154"/>
  <c r="I17" i="154"/>
  <c r="X16" i="154"/>
  <c r="S16" i="154"/>
  <c r="N16" i="154"/>
  <c r="I16" i="154"/>
  <c r="X15" i="154"/>
  <c r="S15" i="154"/>
  <c r="N15" i="154"/>
  <c r="I15" i="154"/>
  <c r="X14" i="154"/>
  <c r="S14" i="154"/>
  <c r="N14" i="154"/>
  <c r="I14" i="154"/>
  <c r="X13" i="154"/>
  <c r="S13" i="154"/>
  <c r="Z13" i="154" s="1"/>
  <c r="N13" i="154"/>
  <c r="I13" i="154"/>
  <c r="X12" i="154"/>
  <c r="S12" i="154"/>
  <c r="N12" i="154"/>
  <c r="I12" i="154"/>
  <c r="X11" i="154"/>
  <c r="S11" i="154"/>
  <c r="N11" i="154"/>
  <c r="I11" i="154"/>
  <c r="B11" i="154"/>
  <c r="W127" i="83"/>
  <c r="V127" i="83"/>
  <c r="U127" i="83"/>
  <c r="R127" i="83"/>
  <c r="Q127" i="83"/>
  <c r="P127" i="83"/>
  <c r="P43" i="83"/>
  <c r="M127" i="83"/>
  <c r="L127" i="83"/>
  <c r="K127" i="83"/>
  <c r="H127" i="83"/>
  <c r="G127" i="83"/>
  <c r="F127" i="83"/>
  <c r="B46" i="83"/>
  <c r="W43" i="83"/>
  <c r="V43" i="83"/>
  <c r="U43" i="83"/>
  <c r="R43" i="83"/>
  <c r="Q43" i="83"/>
  <c r="M43" i="83"/>
  <c r="L43" i="83"/>
  <c r="K43" i="83"/>
  <c r="H43" i="83"/>
  <c r="G43" i="83"/>
  <c r="F43" i="83"/>
  <c r="X42" i="83"/>
  <c r="S42" i="83"/>
  <c r="N42" i="83"/>
  <c r="I42" i="83"/>
  <c r="X41" i="83"/>
  <c r="S41" i="83"/>
  <c r="N41" i="83"/>
  <c r="I41" i="83"/>
  <c r="X40" i="83"/>
  <c r="S40" i="83"/>
  <c r="N40" i="83"/>
  <c r="I40" i="83"/>
  <c r="X39" i="83"/>
  <c r="S39" i="83"/>
  <c r="N39" i="83"/>
  <c r="I39" i="83"/>
  <c r="X38" i="83"/>
  <c r="S38" i="83"/>
  <c r="N38" i="83"/>
  <c r="I38" i="83"/>
  <c r="X37" i="83"/>
  <c r="S37" i="83"/>
  <c r="N37" i="83"/>
  <c r="I37" i="83"/>
  <c r="X36" i="83"/>
  <c r="S36" i="83"/>
  <c r="N36" i="83"/>
  <c r="I36" i="83"/>
  <c r="X35" i="83"/>
  <c r="S35" i="83"/>
  <c r="N35" i="83"/>
  <c r="I35" i="83"/>
  <c r="X34" i="83"/>
  <c r="S34" i="83"/>
  <c r="N34" i="83"/>
  <c r="I34" i="83"/>
  <c r="X33" i="83"/>
  <c r="S33" i="83"/>
  <c r="N33" i="83"/>
  <c r="I33" i="83"/>
  <c r="X32" i="83"/>
  <c r="S32" i="83"/>
  <c r="N32" i="83"/>
  <c r="I32" i="83"/>
  <c r="X31" i="83"/>
  <c r="S31" i="83"/>
  <c r="N31" i="83"/>
  <c r="I31" i="83"/>
  <c r="X30" i="83"/>
  <c r="S30" i="83"/>
  <c r="N30" i="83"/>
  <c r="I30" i="83"/>
  <c r="X29" i="83"/>
  <c r="S29" i="83"/>
  <c r="N29" i="83"/>
  <c r="I29" i="83"/>
  <c r="X28" i="83"/>
  <c r="S28" i="83"/>
  <c r="N28" i="83"/>
  <c r="I28" i="83"/>
  <c r="X27" i="83"/>
  <c r="S27" i="83"/>
  <c r="N27" i="83"/>
  <c r="I27" i="83"/>
  <c r="X26" i="83"/>
  <c r="S26" i="83"/>
  <c r="N26" i="83"/>
  <c r="I26" i="83"/>
  <c r="X25" i="83"/>
  <c r="S25" i="83"/>
  <c r="N25" i="83"/>
  <c r="I25" i="83"/>
  <c r="X24" i="83"/>
  <c r="S24" i="83"/>
  <c r="N24" i="83"/>
  <c r="I24" i="83"/>
  <c r="X23" i="83"/>
  <c r="S23" i="83"/>
  <c r="N23" i="83"/>
  <c r="I23" i="83"/>
  <c r="X22" i="83"/>
  <c r="S22" i="83"/>
  <c r="N22" i="83"/>
  <c r="I22" i="83"/>
  <c r="X21" i="83"/>
  <c r="S21" i="83"/>
  <c r="N21" i="83"/>
  <c r="I21" i="83"/>
  <c r="X20" i="83"/>
  <c r="S20" i="83"/>
  <c r="N20" i="83"/>
  <c r="I20" i="83"/>
  <c r="X19" i="83"/>
  <c r="S19" i="83"/>
  <c r="N19" i="83"/>
  <c r="I19" i="83"/>
  <c r="X18" i="83"/>
  <c r="S18" i="83"/>
  <c r="N18" i="83"/>
  <c r="I18" i="83"/>
  <c r="X17" i="83"/>
  <c r="S17" i="83"/>
  <c r="N17" i="83"/>
  <c r="I17" i="83"/>
  <c r="X16" i="83"/>
  <c r="S16" i="83"/>
  <c r="N16" i="83"/>
  <c r="I16" i="83"/>
  <c r="X15" i="83"/>
  <c r="S15" i="83"/>
  <c r="N15" i="83"/>
  <c r="I15" i="83"/>
  <c r="X14" i="83"/>
  <c r="S14" i="83"/>
  <c r="N14" i="83"/>
  <c r="I14" i="83"/>
  <c r="X13" i="83"/>
  <c r="S13" i="83"/>
  <c r="N13" i="83"/>
  <c r="I13" i="83"/>
  <c r="X12" i="83"/>
  <c r="S12" i="83"/>
  <c r="N12" i="83"/>
  <c r="I12" i="83"/>
  <c r="X11" i="83"/>
  <c r="S11" i="83"/>
  <c r="N11" i="83"/>
  <c r="I11" i="83"/>
  <c r="B11" i="83"/>
  <c r="W127" i="78"/>
  <c r="V127" i="78"/>
  <c r="U127" i="78"/>
  <c r="R127" i="78"/>
  <c r="Q127" i="78"/>
  <c r="P127" i="78"/>
  <c r="M127" i="78"/>
  <c r="L127" i="78"/>
  <c r="K127" i="78"/>
  <c r="H127" i="78"/>
  <c r="G127" i="78"/>
  <c r="F127" i="78"/>
  <c r="B46" i="78"/>
  <c r="W43" i="78"/>
  <c r="V43" i="78"/>
  <c r="U43" i="78"/>
  <c r="R43" i="78"/>
  <c r="Q43" i="78"/>
  <c r="P43" i="78"/>
  <c r="M43" i="78"/>
  <c r="L43" i="78"/>
  <c r="K43" i="78"/>
  <c r="H43" i="78"/>
  <c r="G43" i="78"/>
  <c r="F43" i="78"/>
  <c r="X42" i="78"/>
  <c r="S42" i="78"/>
  <c r="N42" i="78"/>
  <c r="I42" i="78"/>
  <c r="X41" i="78"/>
  <c r="S41" i="78"/>
  <c r="N41" i="78"/>
  <c r="I41" i="78"/>
  <c r="X40" i="78"/>
  <c r="Z40" i="78" s="1"/>
  <c r="S40" i="78"/>
  <c r="N40" i="78"/>
  <c r="I40" i="78"/>
  <c r="X39" i="78"/>
  <c r="S39" i="78"/>
  <c r="N39" i="78"/>
  <c r="I39" i="78"/>
  <c r="Z39" i="78"/>
  <c r="X38" i="78"/>
  <c r="S38" i="78"/>
  <c r="N38" i="78"/>
  <c r="I38" i="78"/>
  <c r="X37" i="78"/>
  <c r="S37" i="78"/>
  <c r="N37" i="78"/>
  <c r="I37" i="78"/>
  <c r="Z37" i="78" s="1"/>
  <c r="X36" i="78"/>
  <c r="S36" i="78"/>
  <c r="N36" i="78"/>
  <c r="I36" i="78"/>
  <c r="X35" i="78"/>
  <c r="S35" i="78"/>
  <c r="N35" i="78"/>
  <c r="I35" i="78"/>
  <c r="Z35" i="78" s="1"/>
  <c r="X34" i="78"/>
  <c r="S34" i="78"/>
  <c r="N34" i="78"/>
  <c r="I34" i="78"/>
  <c r="X33" i="78"/>
  <c r="S33" i="78"/>
  <c r="N33" i="78"/>
  <c r="I33" i="78"/>
  <c r="X32" i="78"/>
  <c r="S32" i="78"/>
  <c r="N32" i="78"/>
  <c r="I32" i="78"/>
  <c r="X31" i="78"/>
  <c r="S31" i="78"/>
  <c r="N31" i="78"/>
  <c r="I31" i="78"/>
  <c r="X30" i="78"/>
  <c r="S30" i="78"/>
  <c r="N30" i="78"/>
  <c r="I30" i="78"/>
  <c r="X29" i="78"/>
  <c r="S29" i="78"/>
  <c r="N29" i="78"/>
  <c r="I29" i="78"/>
  <c r="X28" i="78"/>
  <c r="S28" i="78"/>
  <c r="N28" i="78"/>
  <c r="X27" i="78"/>
  <c r="S27" i="78"/>
  <c r="N27" i="78"/>
  <c r="I27" i="78"/>
  <c r="X26" i="78"/>
  <c r="S26" i="78"/>
  <c r="N26" i="78"/>
  <c r="I26" i="78"/>
  <c r="X25" i="78"/>
  <c r="S25" i="78"/>
  <c r="N25" i="78"/>
  <c r="I25" i="78"/>
  <c r="X24" i="78"/>
  <c r="X23" i="78"/>
  <c r="S23" i="78"/>
  <c r="N23" i="78"/>
  <c r="I23" i="78"/>
  <c r="X22" i="78"/>
  <c r="S22" i="78"/>
  <c r="N22" i="78"/>
  <c r="I22" i="78"/>
  <c r="X21" i="78"/>
  <c r="S21" i="78"/>
  <c r="N21" i="78"/>
  <c r="I21" i="78"/>
  <c r="X20" i="78"/>
  <c r="S20" i="78"/>
  <c r="N20" i="78"/>
  <c r="I20" i="78"/>
  <c r="X19" i="78"/>
  <c r="S19" i="78"/>
  <c r="N19" i="78"/>
  <c r="I19" i="78"/>
  <c r="Z19" i="78" s="1"/>
  <c r="X18" i="78"/>
  <c r="S18" i="78"/>
  <c r="N18" i="78"/>
  <c r="I18" i="78"/>
  <c r="X17" i="78"/>
  <c r="S17" i="78"/>
  <c r="N17" i="78"/>
  <c r="I17" i="78"/>
  <c r="Z17" i="78" s="1"/>
  <c r="X16" i="78"/>
  <c r="S16" i="78"/>
  <c r="N16" i="78"/>
  <c r="I16" i="78"/>
  <c r="X15" i="78"/>
  <c r="S15" i="78"/>
  <c r="N15" i="78"/>
  <c r="I15" i="78"/>
  <c r="X14" i="78"/>
  <c r="S14" i="78"/>
  <c r="N14" i="78"/>
  <c r="I14" i="78"/>
  <c r="X13" i="78"/>
  <c r="S13" i="78"/>
  <c r="N13" i="78"/>
  <c r="I13" i="78"/>
  <c r="Z13" i="78" s="1"/>
  <c r="X12" i="78"/>
  <c r="S12" i="78"/>
  <c r="N12" i="78"/>
  <c r="I12" i="78"/>
  <c r="X11" i="78"/>
  <c r="S11" i="78"/>
  <c r="N11" i="78"/>
  <c r="B11" i="78"/>
  <c r="W127" i="153"/>
  <c r="V127" i="153"/>
  <c r="U127" i="153"/>
  <c r="R127" i="153"/>
  <c r="Q127" i="153"/>
  <c r="P127" i="153"/>
  <c r="M127" i="153"/>
  <c r="L127" i="153"/>
  <c r="K127" i="153"/>
  <c r="H127" i="153"/>
  <c r="G127" i="153"/>
  <c r="F127" i="153"/>
  <c r="B46" i="153"/>
  <c r="W43" i="153"/>
  <c r="V43" i="153"/>
  <c r="U43" i="153"/>
  <c r="R43" i="153"/>
  <c r="Q43" i="153"/>
  <c r="P43" i="153"/>
  <c r="M43" i="153"/>
  <c r="L43" i="153"/>
  <c r="K43" i="153"/>
  <c r="H43" i="153"/>
  <c r="G43" i="153"/>
  <c r="F43" i="153"/>
  <c r="X42" i="153"/>
  <c r="S42" i="153"/>
  <c r="N42" i="153"/>
  <c r="I42" i="153"/>
  <c r="X41" i="153"/>
  <c r="S41" i="153"/>
  <c r="N41" i="153"/>
  <c r="I41" i="153"/>
  <c r="X40" i="153"/>
  <c r="S40" i="153"/>
  <c r="N40" i="153"/>
  <c r="I40" i="153"/>
  <c r="X39" i="153"/>
  <c r="S39" i="153"/>
  <c r="N39" i="153"/>
  <c r="I39" i="153"/>
  <c r="X38" i="153"/>
  <c r="S38" i="153"/>
  <c r="N38" i="153"/>
  <c r="I38" i="153"/>
  <c r="X37" i="153"/>
  <c r="S37" i="153"/>
  <c r="N37" i="153"/>
  <c r="I37" i="153"/>
  <c r="X36" i="153"/>
  <c r="S36" i="153"/>
  <c r="N36" i="153"/>
  <c r="I36" i="153"/>
  <c r="X35" i="153"/>
  <c r="S35" i="153"/>
  <c r="N35" i="153"/>
  <c r="I35" i="153"/>
  <c r="X34" i="153"/>
  <c r="S34" i="153"/>
  <c r="N34" i="153"/>
  <c r="I34" i="153"/>
  <c r="X33" i="153"/>
  <c r="S33" i="153"/>
  <c r="N33" i="153"/>
  <c r="I33" i="153"/>
  <c r="X32" i="153"/>
  <c r="S32" i="153"/>
  <c r="N32" i="153"/>
  <c r="I32" i="153"/>
  <c r="X31" i="153"/>
  <c r="S31" i="153"/>
  <c r="N31" i="153"/>
  <c r="I31" i="153"/>
  <c r="X30" i="153"/>
  <c r="S30" i="153"/>
  <c r="N30" i="153"/>
  <c r="I30" i="153"/>
  <c r="X29" i="153"/>
  <c r="S29" i="153"/>
  <c r="N29" i="153"/>
  <c r="I29" i="153"/>
  <c r="X28" i="153"/>
  <c r="S28" i="153"/>
  <c r="N28" i="153"/>
  <c r="I28" i="153"/>
  <c r="X27" i="153"/>
  <c r="S27" i="153"/>
  <c r="N27" i="153"/>
  <c r="I27" i="153"/>
  <c r="X26" i="153"/>
  <c r="S26" i="153"/>
  <c r="N26" i="153"/>
  <c r="I26" i="153"/>
  <c r="X25" i="153"/>
  <c r="S25" i="153"/>
  <c r="N25" i="153"/>
  <c r="I25" i="153"/>
  <c r="X24" i="153"/>
  <c r="S24" i="153"/>
  <c r="N24" i="153"/>
  <c r="I24" i="153"/>
  <c r="X23" i="153"/>
  <c r="S23" i="153"/>
  <c r="N23" i="153"/>
  <c r="I23" i="153"/>
  <c r="X22" i="153"/>
  <c r="S22" i="153"/>
  <c r="N22" i="153"/>
  <c r="I22" i="153"/>
  <c r="X21" i="153"/>
  <c r="S21" i="153"/>
  <c r="N21" i="153"/>
  <c r="I21" i="153"/>
  <c r="X20" i="153"/>
  <c r="S20" i="153"/>
  <c r="N20" i="153"/>
  <c r="I20" i="153"/>
  <c r="X19" i="153"/>
  <c r="S19" i="153"/>
  <c r="N19" i="153"/>
  <c r="I19" i="153"/>
  <c r="X18" i="153"/>
  <c r="S18" i="153"/>
  <c r="N18" i="153"/>
  <c r="I18" i="153"/>
  <c r="X17" i="153"/>
  <c r="S17" i="153"/>
  <c r="N17" i="153"/>
  <c r="I17" i="153"/>
  <c r="X16" i="153"/>
  <c r="S16" i="153"/>
  <c r="N16" i="153"/>
  <c r="I16" i="153"/>
  <c r="X15" i="153"/>
  <c r="S15" i="153"/>
  <c r="N15" i="153"/>
  <c r="I15" i="153"/>
  <c r="X14" i="153"/>
  <c r="S14" i="153"/>
  <c r="N14" i="153"/>
  <c r="I14" i="153"/>
  <c r="X13" i="153"/>
  <c r="S13" i="153"/>
  <c r="N13" i="153"/>
  <c r="I13" i="153"/>
  <c r="X12" i="153"/>
  <c r="S12" i="153"/>
  <c r="N12" i="153"/>
  <c r="I12" i="153"/>
  <c r="X11" i="153"/>
  <c r="S11" i="153"/>
  <c r="N11" i="153"/>
  <c r="I11" i="153"/>
  <c r="B11" i="153"/>
  <c r="W127" i="151"/>
  <c r="V127" i="151"/>
  <c r="U127" i="151"/>
  <c r="R127" i="151"/>
  <c r="Q127" i="151"/>
  <c r="P127" i="151"/>
  <c r="M127" i="151"/>
  <c r="L127" i="151"/>
  <c r="K127" i="151"/>
  <c r="H127" i="151"/>
  <c r="G127" i="151"/>
  <c r="F127" i="151"/>
  <c r="B46" i="151"/>
  <c r="W43" i="151"/>
  <c r="V43" i="151"/>
  <c r="U43" i="151"/>
  <c r="R43" i="151"/>
  <c r="Q43" i="151"/>
  <c r="Q128" i="151" s="1"/>
  <c r="P43" i="151"/>
  <c r="M43" i="151"/>
  <c r="L43" i="151"/>
  <c r="K43" i="151"/>
  <c r="K128" i="151" s="1"/>
  <c r="H43" i="151"/>
  <c r="G43" i="151"/>
  <c r="F43" i="151"/>
  <c r="X42" i="151"/>
  <c r="S42" i="151"/>
  <c r="N42" i="151"/>
  <c r="I42" i="151"/>
  <c r="X41" i="151"/>
  <c r="S41" i="151"/>
  <c r="N41" i="151"/>
  <c r="I41" i="151"/>
  <c r="X40" i="151"/>
  <c r="S40" i="151"/>
  <c r="N40" i="151"/>
  <c r="I40" i="151"/>
  <c r="X39" i="151"/>
  <c r="S39" i="151"/>
  <c r="N39" i="151"/>
  <c r="I39" i="151"/>
  <c r="X38" i="151"/>
  <c r="S38" i="151"/>
  <c r="N38" i="151"/>
  <c r="I38" i="151"/>
  <c r="X37" i="151"/>
  <c r="S37" i="151"/>
  <c r="N37" i="151"/>
  <c r="I37" i="151"/>
  <c r="X36" i="151"/>
  <c r="S36" i="151"/>
  <c r="N36" i="151"/>
  <c r="I36" i="151"/>
  <c r="X35" i="151"/>
  <c r="S35" i="151"/>
  <c r="N35" i="151"/>
  <c r="I35" i="151"/>
  <c r="X34" i="151"/>
  <c r="S34" i="151"/>
  <c r="N34" i="151"/>
  <c r="I34" i="151"/>
  <c r="X33" i="151"/>
  <c r="S33" i="151"/>
  <c r="N33" i="151"/>
  <c r="I33" i="151"/>
  <c r="X32" i="151"/>
  <c r="S32" i="151"/>
  <c r="N32" i="151"/>
  <c r="I32" i="151"/>
  <c r="X31" i="151"/>
  <c r="S31" i="151"/>
  <c r="N31" i="151"/>
  <c r="I31" i="151"/>
  <c r="X30" i="151"/>
  <c r="S30" i="151"/>
  <c r="N30" i="151"/>
  <c r="I30" i="151"/>
  <c r="X29" i="151"/>
  <c r="S29" i="151"/>
  <c r="N29" i="151"/>
  <c r="I29" i="151"/>
  <c r="X28" i="151"/>
  <c r="Z28" i="151" s="1"/>
  <c r="S28" i="151"/>
  <c r="N28" i="151"/>
  <c r="I28" i="151"/>
  <c r="X27" i="151"/>
  <c r="S27" i="151"/>
  <c r="N27" i="151"/>
  <c r="I27" i="151"/>
  <c r="X26" i="151"/>
  <c r="S26" i="151"/>
  <c r="N26" i="151"/>
  <c r="I26" i="151"/>
  <c r="X25" i="151"/>
  <c r="S25" i="151"/>
  <c r="N25" i="151"/>
  <c r="I25" i="151"/>
  <c r="X24" i="151"/>
  <c r="S24" i="151"/>
  <c r="N24" i="151"/>
  <c r="I24" i="151"/>
  <c r="X23" i="151"/>
  <c r="S23" i="151"/>
  <c r="N23" i="151"/>
  <c r="I23" i="151"/>
  <c r="X22" i="151"/>
  <c r="S22" i="151"/>
  <c r="N22" i="151"/>
  <c r="I22" i="151"/>
  <c r="X21" i="151"/>
  <c r="S21" i="151"/>
  <c r="N21" i="151"/>
  <c r="I21" i="151"/>
  <c r="X20" i="151"/>
  <c r="S20" i="151"/>
  <c r="N20" i="151"/>
  <c r="I20" i="151"/>
  <c r="X19" i="151"/>
  <c r="S19" i="151"/>
  <c r="N19" i="151"/>
  <c r="I19" i="151"/>
  <c r="X18" i="151"/>
  <c r="S18" i="151"/>
  <c r="N18" i="151"/>
  <c r="I18" i="151"/>
  <c r="X17" i="151"/>
  <c r="S17" i="151"/>
  <c r="N17" i="151"/>
  <c r="I17" i="151"/>
  <c r="X16" i="151"/>
  <c r="S16" i="151"/>
  <c r="Z16" i="151" s="1"/>
  <c r="N16" i="151"/>
  <c r="I16" i="151"/>
  <c r="X15" i="151"/>
  <c r="S15" i="151"/>
  <c r="N15" i="151"/>
  <c r="I15" i="151"/>
  <c r="X14" i="151"/>
  <c r="S14" i="151"/>
  <c r="N14" i="151"/>
  <c r="I14" i="151"/>
  <c r="X13" i="151"/>
  <c r="S13" i="151"/>
  <c r="N13" i="151"/>
  <c r="I13" i="151"/>
  <c r="X12" i="151"/>
  <c r="Z12" i="151" s="1"/>
  <c r="S12" i="151"/>
  <c r="N12" i="151"/>
  <c r="I12" i="151"/>
  <c r="X11" i="151"/>
  <c r="S11" i="151"/>
  <c r="N11" i="151"/>
  <c r="I11" i="151"/>
  <c r="B11" i="151"/>
  <c r="W126" i="150"/>
  <c r="V126" i="150"/>
  <c r="U126" i="150"/>
  <c r="R126" i="150"/>
  <c r="Q126" i="150"/>
  <c r="P126" i="150"/>
  <c r="M126" i="150"/>
  <c r="L126" i="150"/>
  <c r="K126" i="150"/>
  <c r="H126" i="150"/>
  <c r="G126" i="150"/>
  <c r="F126" i="150"/>
  <c r="B125" i="150"/>
  <c r="B124" i="150"/>
  <c r="B123" i="150"/>
  <c r="B122" i="150"/>
  <c r="B121" i="150"/>
  <c r="B120" i="150"/>
  <c r="B119" i="150"/>
  <c r="B118" i="150"/>
  <c r="B117" i="150"/>
  <c r="B116" i="150"/>
  <c r="B115" i="150"/>
  <c r="B114" i="150"/>
  <c r="B113" i="150"/>
  <c r="B112" i="150"/>
  <c r="B111" i="150"/>
  <c r="B110" i="150"/>
  <c r="B109" i="150"/>
  <c r="B108" i="150"/>
  <c r="B107" i="150"/>
  <c r="B106" i="150"/>
  <c r="B105" i="150"/>
  <c r="B104" i="150"/>
  <c r="B102" i="150"/>
  <c r="B101" i="150"/>
  <c r="B100" i="150"/>
  <c r="B99" i="150"/>
  <c r="B98" i="150"/>
  <c r="B97" i="150"/>
  <c r="B96" i="150"/>
  <c r="B95" i="150"/>
  <c r="B94" i="150"/>
  <c r="B93" i="150"/>
  <c r="B92" i="150"/>
  <c r="B91" i="150"/>
  <c r="B90" i="150"/>
  <c r="B89" i="150"/>
  <c r="B88" i="150"/>
  <c r="B87" i="150"/>
  <c r="B86" i="150"/>
  <c r="B85" i="150"/>
  <c r="B84" i="150"/>
  <c r="B83" i="150"/>
  <c r="B82" i="150"/>
  <c r="B81" i="150"/>
  <c r="B80" i="150"/>
  <c r="B79" i="150"/>
  <c r="B78" i="150"/>
  <c r="B77" i="150"/>
  <c r="B76" i="150"/>
  <c r="B75" i="150"/>
  <c r="B74" i="150"/>
  <c r="B73" i="150"/>
  <c r="B72" i="150"/>
  <c r="B71" i="150"/>
  <c r="B70" i="150"/>
  <c r="B69" i="150"/>
  <c r="B68" i="150"/>
  <c r="B67" i="150"/>
  <c r="B66" i="150"/>
  <c r="B65" i="150"/>
  <c r="B64" i="150"/>
  <c r="B63" i="150"/>
  <c r="B62" i="150"/>
  <c r="B61" i="150"/>
  <c r="B60" i="150"/>
  <c r="B59" i="150"/>
  <c r="B58" i="150"/>
  <c r="B57" i="150"/>
  <c r="B56" i="150"/>
  <c r="B55" i="150"/>
  <c r="B54" i="150"/>
  <c r="B53" i="150"/>
  <c r="B52" i="150"/>
  <c r="B51" i="150"/>
  <c r="B50" i="150"/>
  <c r="B49" i="150"/>
  <c r="B48" i="150"/>
  <c r="B47" i="150"/>
  <c r="B46" i="150"/>
  <c r="W43" i="150"/>
  <c r="V43" i="150"/>
  <c r="V127" i="150" s="1"/>
  <c r="U43" i="150"/>
  <c r="R43" i="150"/>
  <c r="Q43" i="150"/>
  <c r="P43" i="150"/>
  <c r="M43" i="150"/>
  <c r="L43" i="150"/>
  <c r="L127" i="150" s="1"/>
  <c r="K43" i="150"/>
  <c r="H43" i="150"/>
  <c r="G43" i="150"/>
  <c r="F43" i="150"/>
  <c r="B42" i="150"/>
  <c r="B41" i="150"/>
  <c r="B39" i="150"/>
  <c r="B38" i="150"/>
  <c r="B37" i="150"/>
  <c r="B36" i="150"/>
  <c r="B35" i="150"/>
  <c r="B34" i="150"/>
  <c r="B33" i="150"/>
  <c r="B32" i="150"/>
  <c r="B31" i="150"/>
  <c r="B30" i="150"/>
  <c r="B29" i="150"/>
  <c r="B28" i="150"/>
  <c r="B27" i="150"/>
  <c r="B26" i="150"/>
  <c r="B25" i="150"/>
  <c r="B24" i="150"/>
  <c r="B23" i="150"/>
  <c r="B22" i="150"/>
  <c r="B21" i="150"/>
  <c r="B20" i="150"/>
  <c r="B19" i="150"/>
  <c r="B18" i="150"/>
  <c r="B17" i="150"/>
  <c r="B16" i="150"/>
  <c r="B15" i="150"/>
  <c r="B14" i="150"/>
  <c r="B13" i="150"/>
  <c r="B12" i="150"/>
  <c r="B11" i="150"/>
  <c r="W126" i="149"/>
  <c r="V126" i="149"/>
  <c r="U126" i="149"/>
  <c r="R126" i="149"/>
  <c r="Q126" i="149"/>
  <c r="P126" i="149"/>
  <c r="M126" i="149"/>
  <c r="L126" i="149"/>
  <c r="K126" i="149"/>
  <c r="H126" i="149"/>
  <c r="G126" i="149"/>
  <c r="F126" i="149"/>
  <c r="B125" i="149"/>
  <c r="B124" i="149"/>
  <c r="B123" i="149"/>
  <c r="B122" i="149"/>
  <c r="B121" i="149"/>
  <c r="B120" i="149"/>
  <c r="B119" i="149"/>
  <c r="B118" i="149"/>
  <c r="B117" i="149"/>
  <c r="B116" i="149"/>
  <c r="B115" i="149"/>
  <c r="B114" i="149"/>
  <c r="B113" i="149"/>
  <c r="B112" i="149"/>
  <c r="B111" i="149"/>
  <c r="B110" i="149"/>
  <c r="B109" i="149"/>
  <c r="B108" i="149"/>
  <c r="B107" i="149"/>
  <c r="B106" i="149"/>
  <c r="B105" i="149"/>
  <c r="B104" i="149"/>
  <c r="B102" i="149"/>
  <c r="B101" i="149"/>
  <c r="B100" i="149"/>
  <c r="B99" i="149"/>
  <c r="B98" i="149"/>
  <c r="B97" i="149"/>
  <c r="B96" i="149"/>
  <c r="B95" i="149"/>
  <c r="B94" i="149"/>
  <c r="B93" i="149"/>
  <c r="B92" i="149"/>
  <c r="B91" i="149"/>
  <c r="B90" i="149"/>
  <c r="B89" i="149"/>
  <c r="B88" i="149"/>
  <c r="B87" i="149"/>
  <c r="B86" i="149"/>
  <c r="B85" i="149"/>
  <c r="B84" i="149"/>
  <c r="B83" i="149"/>
  <c r="B82" i="149"/>
  <c r="B81" i="149"/>
  <c r="B80" i="149"/>
  <c r="B79" i="149"/>
  <c r="B78" i="149"/>
  <c r="B77" i="149"/>
  <c r="B76" i="149"/>
  <c r="B75" i="149"/>
  <c r="B74" i="149"/>
  <c r="B73" i="149"/>
  <c r="B72" i="149"/>
  <c r="B71" i="149"/>
  <c r="B70" i="149"/>
  <c r="B69" i="149"/>
  <c r="B68" i="149"/>
  <c r="B67" i="149"/>
  <c r="B66" i="149"/>
  <c r="B65" i="149"/>
  <c r="B64" i="149"/>
  <c r="B63" i="149"/>
  <c r="B62" i="149"/>
  <c r="B61" i="149"/>
  <c r="B60" i="149"/>
  <c r="B59" i="149"/>
  <c r="B58" i="149"/>
  <c r="B57" i="149"/>
  <c r="B56" i="149"/>
  <c r="B55" i="149"/>
  <c r="B54" i="149"/>
  <c r="B53" i="149"/>
  <c r="B52" i="149"/>
  <c r="B51" i="149"/>
  <c r="B50" i="149"/>
  <c r="B49" i="149"/>
  <c r="B48" i="149"/>
  <c r="B47" i="149"/>
  <c r="B46" i="149"/>
  <c r="W43" i="149"/>
  <c r="V43" i="149"/>
  <c r="U43" i="149"/>
  <c r="R43" i="149"/>
  <c r="Q43" i="149"/>
  <c r="P43" i="149"/>
  <c r="P127" i="149" s="1"/>
  <c r="M43" i="149"/>
  <c r="L43" i="149"/>
  <c r="K43" i="149"/>
  <c r="H43" i="149"/>
  <c r="G43" i="149"/>
  <c r="F43" i="149"/>
  <c r="B42" i="149"/>
  <c r="B41" i="149"/>
  <c r="B39" i="149"/>
  <c r="B38" i="149"/>
  <c r="B37" i="149"/>
  <c r="B36" i="149"/>
  <c r="B35" i="149"/>
  <c r="B34" i="149"/>
  <c r="B33" i="149"/>
  <c r="B32" i="149"/>
  <c r="B31" i="149"/>
  <c r="B30" i="149"/>
  <c r="B29" i="149"/>
  <c r="B28" i="149"/>
  <c r="B27" i="149"/>
  <c r="B26" i="149"/>
  <c r="B25" i="149"/>
  <c r="B24" i="149"/>
  <c r="B23" i="149"/>
  <c r="B22" i="149"/>
  <c r="B21" i="149"/>
  <c r="B20" i="149"/>
  <c r="B19" i="149"/>
  <c r="B18" i="149"/>
  <c r="B17" i="149"/>
  <c r="B16" i="149"/>
  <c r="B15" i="149"/>
  <c r="B14" i="149"/>
  <c r="B13" i="149"/>
  <c r="B12" i="149"/>
  <c r="B11" i="149"/>
  <c r="W127" i="75"/>
  <c r="V127" i="75"/>
  <c r="U127" i="75"/>
  <c r="R127" i="75"/>
  <c r="Q127" i="75"/>
  <c r="P127" i="75"/>
  <c r="M127" i="75"/>
  <c r="L127" i="75"/>
  <c r="K127" i="75"/>
  <c r="H127" i="75"/>
  <c r="G127" i="75"/>
  <c r="F127" i="75"/>
  <c r="B46" i="75"/>
  <c r="W43" i="75"/>
  <c r="V43" i="75"/>
  <c r="U43" i="75"/>
  <c r="R43" i="75"/>
  <c r="Q43" i="75"/>
  <c r="P43" i="75"/>
  <c r="M43" i="75"/>
  <c r="L43" i="75"/>
  <c r="K43" i="75"/>
  <c r="H43" i="75"/>
  <c r="G43" i="75"/>
  <c r="F43" i="75"/>
  <c r="X42" i="75"/>
  <c r="S42" i="75"/>
  <c r="N42" i="75"/>
  <c r="I42" i="75"/>
  <c r="X41" i="75"/>
  <c r="S41" i="75"/>
  <c r="N41" i="75"/>
  <c r="I41" i="75"/>
  <c r="X40" i="75"/>
  <c r="S40" i="75"/>
  <c r="N40" i="75"/>
  <c r="I40" i="75"/>
  <c r="X39" i="75"/>
  <c r="S39" i="75"/>
  <c r="N39" i="75"/>
  <c r="I39" i="75"/>
  <c r="X38" i="75"/>
  <c r="S38" i="75"/>
  <c r="N38" i="75"/>
  <c r="I38" i="75"/>
  <c r="X37" i="75"/>
  <c r="S37" i="75"/>
  <c r="N37" i="75"/>
  <c r="I37" i="75"/>
  <c r="X36" i="75"/>
  <c r="S36" i="75"/>
  <c r="N36" i="75"/>
  <c r="I36" i="75"/>
  <c r="X35" i="75"/>
  <c r="S35" i="75"/>
  <c r="N35" i="75"/>
  <c r="I35" i="75"/>
  <c r="X34" i="75"/>
  <c r="S34" i="75"/>
  <c r="N34" i="75"/>
  <c r="I34" i="75"/>
  <c r="X33" i="75"/>
  <c r="S33" i="75"/>
  <c r="N33" i="75"/>
  <c r="I33" i="75"/>
  <c r="X32" i="75"/>
  <c r="S32" i="75"/>
  <c r="N32" i="75"/>
  <c r="I32" i="75"/>
  <c r="X31" i="75"/>
  <c r="S31" i="75"/>
  <c r="N31" i="75"/>
  <c r="I31" i="75"/>
  <c r="X30" i="75"/>
  <c r="S30" i="75"/>
  <c r="N30" i="75"/>
  <c r="I30" i="75"/>
  <c r="X29" i="75"/>
  <c r="S29" i="75"/>
  <c r="N29" i="75"/>
  <c r="I29" i="75"/>
  <c r="X28" i="75"/>
  <c r="S28" i="75"/>
  <c r="N28" i="75"/>
  <c r="I28" i="75"/>
  <c r="X27" i="75"/>
  <c r="S27" i="75"/>
  <c r="N27" i="75"/>
  <c r="I27" i="75"/>
  <c r="X26" i="75"/>
  <c r="S26" i="75"/>
  <c r="N26" i="75"/>
  <c r="I26" i="75"/>
  <c r="X25" i="75"/>
  <c r="S25" i="75"/>
  <c r="N25" i="75"/>
  <c r="I25" i="75"/>
  <c r="X24" i="75"/>
  <c r="S24" i="75"/>
  <c r="N24" i="75"/>
  <c r="I24" i="75"/>
  <c r="X23" i="75"/>
  <c r="S23" i="75"/>
  <c r="N23" i="75"/>
  <c r="I23" i="75"/>
  <c r="X22" i="75"/>
  <c r="S22" i="75"/>
  <c r="N22" i="75"/>
  <c r="I22" i="75"/>
  <c r="X21" i="75"/>
  <c r="S21" i="75"/>
  <c r="N21" i="75"/>
  <c r="I21" i="75"/>
  <c r="X20" i="75"/>
  <c r="S20" i="75"/>
  <c r="N20" i="75"/>
  <c r="I20" i="75"/>
  <c r="X19" i="75"/>
  <c r="S19" i="75"/>
  <c r="N19" i="75"/>
  <c r="I19" i="75"/>
  <c r="X18" i="75"/>
  <c r="S18" i="75"/>
  <c r="N18" i="75"/>
  <c r="I18" i="75"/>
  <c r="X17" i="75"/>
  <c r="S17" i="75"/>
  <c r="N17" i="75"/>
  <c r="I17" i="75"/>
  <c r="X16" i="75"/>
  <c r="S16" i="75"/>
  <c r="N16" i="75"/>
  <c r="I16" i="75"/>
  <c r="X15" i="75"/>
  <c r="S15" i="75"/>
  <c r="N15" i="75"/>
  <c r="I15" i="75"/>
  <c r="X14" i="75"/>
  <c r="S14" i="75"/>
  <c r="N14" i="75"/>
  <c r="I14" i="75"/>
  <c r="X13" i="75"/>
  <c r="S13" i="75"/>
  <c r="N13" i="75"/>
  <c r="I13" i="75"/>
  <c r="X12" i="75"/>
  <c r="S12" i="75"/>
  <c r="N12" i="75"/>
  <c r="I12" i="75"/>
  <c r="X11" i="75"/>
  <c r="S11" i="75"/>
  <c r="N11" i="75"/>
  <c r="I11" i="75"/>
  <c r="B11" i="75"/>
  <c r="W127" i="148"/>
  <c r="V127" i="148"/>
  <c r="U127" i="148"/>
  <c r="R127" i="148"/>
  <c r="Q127" i="148"/>
  <c r="P127" i="148"/>
  <c r="M127" i="148"/>
  <c r="L127" i="148"/>
  <c r="K127" i="148"/>
  <c r="H127" i="148"/>
  <c r="G127" i="148"/>
  <c r="F127" i="148"/>
  <c r="B46" i="148"/>
  <c r="W43" i="148"/>
  <c r="V43" i="148"/>
  <c r="U43" i="148"/>
  <c r="U128" i="148" s="1"/>
  <c r="R43" i="148"/>
  <c r="Q43" i="148"/>
  <c r="P43" i="148"/>
  <c r="P128" i="148" s="1"/>
  <c r="M43" i="148"/>
  <c r="L43" i="148"/>
  <c r="K43" i="148"/>
  <c r="K128" i="148" s="1"/>
  <c r="H43" i="148"/>
  <c r="G43" i="148"/>
  <c r="G128" i="148" s="1"/>
  <c r="F43" i="148"/>
  <c r="X42" i="148"/>
  <c r="S42" i="148"/>
  <c r="N42" i="148"/>
  <c r="I42" i="148"/>
  <c r="X41" i="148"/>
  <c r="S41" i="148"/>
  <c r="N41" i="148"/>
  <c r="I41" i="148"/>
  <c r="X40" i="148"/>
  <c r="S40" i="148"/>
  <c r="N40" i="148"/>
  <c r="I40" i="148"/>
  <c r="X39" i="148"/>
  <c r="S39" i="148"/>
  <c r="N39" i="148"/>
  <c r="I39" i="148"/>
  <c r="X38" i="148"/>
  <c r="S38" i="148"/>
  <c r="N38" i="148"/>
  <c r="I38" i="148"/>
  <c r="X37" i="148"/>
  <c r="S37" i="148"/>
  <c r="N37" i="148"/>
  <c r="I37" i="148"/>
  <c r="X36" i="148"/>
  <c r="S36" i="148"/>
  <c r="N36" i="148"/>
  <c r="I36" i="148"/>
  <c r="X35" i="148"/>
  <c r="S35" i="148"/>
  <c r="N35" i="148"/>
  <c r="I35" i="148"/>
  <c r="X34" i="148"/>
  <c r="S34" i="148"/>
  <c r="N34" i="148"/>
  <c r="I34" i="148"/>
  <c r="X33" i="148"/>
  <c r="S33" i="148"/>
  <c r="N33" i="148"/>
  <c r="I33" i="148"/>
  <c r="X32" i="148"/>
  <c r="S32" i="148"/>
  <c r="N32" i="148"/>
  <c r="I32" i="148"/>
  <c r="X31" i="148"/>
  <c r="S31" i="148"/>
  <c r="N31" i="148"/>
  <c r="I31" i="148"/>
  <c r="X30" i="148"/>
  <c r="S30" i="148"/>
  <c r="N30" i="148"/>
  <c r="I30" i="148"/>
  <c r="X29" i="148"/>
  <c r="S29" i="148"/>
  <c r="N29" i="148"/>
  <c r="I29" i="148"/>
  <c r="X28" i="148"/>
  <c r="Z28" i="148" s="1"/>
  <c r="S28" i="148"/>
  <c r="N28" i="148"/>
  <c r="I28" i="148"/>
  <c r="X27" i="148"/>
  <c r="S27" i="148"/>
  <c r="N27" i="148"/>
  <c r="I27" i="148"/>
  <c r="X26" i="148"/>
  <c r="S26" i="148"/>
  <c r="N26" i="148"/>
  <c r="I26" i="148"/>
  <c r="X25" i="148"/>
  <c r="Z25" i="148" s="1"/>
  <c r="S25" i="148"/>
  <c r="N25" i="148"/>
  <c r="I25" i="148"/>
  <c r="X24" i="148"/>
  <c r="S24" i="148"/>
  <c r="N24" i="148"/>
  <c r="I24" i="148"/>
  <c r="X23" i="148"/>
  <c r="S23" i="148"/>
  <c r="N23" i="148"/>
  <c r="I23" i="148"/>
  <c r="X22" i="148"/>
  <c r="S22" i="148"/>
  <c r="N22" i="148"/>
  <c r="I22" i="148"/>
  <c r="X21" i="148"/>
  <c r="S21" i="148"/>
  <c r="N21" i="148"/>
  <c r="I21" i="148"/>
  <c r="X20" i="148"/>
  <c r="S20" i="148"/>
  <c r="N20" i="148"/>
  <c r="I20" i="148"/>
  <c r="X19" i="148"/>
  <c r="S19" i="148"/>
  <c r="N19" i="148"/>
  <c r="I19" i="148"/>
  <c r="X18" i="148"/>
  <c r="S18" i="148"/>
  <c r="N18" i="148"/>
  <c r="I18" i="148"/>
  <c r="X17" i="148"/>
  <c r="S17" i="148"/>
  <c r="N17" i="148"/>
  <c r="I17" i="148"/>
  <c r="X16" i="148"/>
  <c r="Z16" i="148" s="1"/>
  <c r="S16" i="148"/>
  <c r="N16" i="148"/>
  <c r="I16" i="148"/>
  <c r="X15" i="148"/>
  <c r="S15" i="148"/>
  <c r="N15" i="148"/>
  <c r="I15" i="148"/>
  <c r="X14" i="148"/>
  <c r="S14" i="148"/>
  <c r="N14" i="148"/>
  <c r="I14" i="148"/>
  <c r="X13" i="148"/>
  <c r="S13" i="148"/>
  <c r="N13" i="148"/>
  <c r="I13" i="148"/>
  <c r="I12" i="148"/>
  <c r="I11" i="148"/>
  <c r="X12" i="148"/>
  <c r="S12" i="148"/>
  <c r="N12" i="148"/>
  <c r="X11" i="148"/>
  <c r="S11" i="148"/>
  <c r="N11" i="148"/>
  <c r="B11" i="148"/>
  <c r="W127" i="73"/>
  <c r="V127" i="73"/>
  <c r="U127" i="73"/>
  <c r="R127" i="73"/>
  <c r="Q127" i="73"/>
  <c r="P127" i="73"/>
  <c r="M127" i="73"/>
  <c r="L127" i="73"/>
  <c r="K127" i="73"/>
  <c r="H127" i="73"/>
  <c r="G127" i="73"/>
  <c r="F127" i="73"/>
  <c r="S127" i="73"/>
  <c r="B46" i="73"/>
  <c r="W43" i="73"/>
  <c r="V43" i="73"/>
  <c r="U43" i="73"/>
  <c r="R43" i="73"/>
  <c r="Q43" i="73"/>
  <c r="P43" i="73"/>
  <c r="M43" i="73"/>
  <c r="L43" i="73"/>
  <c r="K43" i="73"/>
  <c r="H43" i="73"/>
  <c r="G43" i="73"/>
  <c r="F43" i="73"/>
  <c r="N43" i="73"/>
  <c r="B11" i="73"/>
  <c r="W127" i="72"/>
  <c r="V127" i="72"/>
  <c r="U127" i="72"/>
  <c r="R127" i="72"/>
  <c r="Q127" i="72"/>
  <c r="P127" i="72"/>
  <c r="M127" i="72"/>
  <c r="L127" i="72"/>
  <c r="K127" i="72"/>
  <c r="H127" i="72"/>
  <c r="G127" i="72"/>
  <c r="F127" i="72"/>
  <c r="B46" i="72"/>
  <c r="W43" i="72"/>
  <c r="V43" i="72"/>
  <c r="U43" i="72"/>
  <c r="R43" i="72"/>
  <c r="Q43" i="72"/>
  <c r="P43" i="72"/>
  <c r="M43" i="72"/>
  <c r="L43" i="72"/>
  <c r="K43" i="72"/>
  <c r="H43" i="72"/>
  <c r="G43" i="72"/>
  <c r="F43" i="72"/>
  <c r="X42" i="72"/>
  <c r="S42" i="72"/>
  <c r="N42" i="72"/>
  <c r="I42" i="72"/>
  <c r="X41" i="72"/>
  <c r="S41" i="72"/>
  <c r="N41" i="72"/>
  <c r="I41" i="72"/>
  <c r="X40" i="72"/>
  <c r="S40" i="72"/>
  <c r="N40" i="72"/>
  <c r="I40" i="72"/>
  <c r="X39" i="72"/>
  <c r="S39" i="72"/>
  <c r="N39" i="72"/>
  <c r="I39" i="72"/>
  <c r="X38" i="72"/>
  <c r="S38" i="72"/>
  <c r="N38" i="72"/>
  <c r="I38" i="72"/>
  <c r="X37" i="72"/>
  <c r="S37" i="72"/>
  <c r="N37" i="72"/>
  <c r="I37" i="72"/>
  <c r="X36" i="72"/>
  <c r="S36" i="72"/>
  <c r="N36" i="72"/>
  <c r="I36" i="72"/>
  <c r="X35" i="72"/>
  <c r="S35" i="72"/>
  <c r="N35" i="72"/>
  <c r="I35" i="72"/>
  <c r="X34" i="72"/>
  <c r="S34" i="72"/>
  <c r="N34" i="72"/>
  <c r="I34" i="72"/>
  <c r="X33" i="72"/>
  <c r="S33" i="72"/>
  <c r="N33" i="72"/>
  <c r="I33" i="72"/>
  <c r="X32" i="72"/>
  <c r="S32" i="72"/>
  <c r="N32" i="72"/>
  <c r="I32" i="72"/>
  <c r="X31" i="72"/>
  <c r="S31" i="72"/>
  <c r="N31" i="72"/>
  <c r="I31" i="72"/>
  <c r="X30" i="72"/>
  <c r="S30" i="72"/>
  <c r="N30" i="72"/>
  <c r="I30" i="72"/>
  <c r="X29" i="72"/>
  <c r="S29" i="72"/>
  <c r="N29" i="72"/>
  <c r="I29" i="72"/>
  <c r="X28" i="72"/>
  <c r="S28" i="72"/>
  <c r="N28" i="72"/>
  <c r="I28" i="72"/>
  <c r="X27" i="72"/>
  <c r="S27" i="72"/>
  <c r="N27" i="72"/>
  <c r="I27" i="72"/>
  <c r="X26" i="72"/>
  <c r="S26" i="72"/>
  <c r="N26" i="72"/>
  <c r="I26" i="72"/>
  <c r="X25" i="72"/>
  <c r="S25" i="72"/>
  <c r="N25" i="72"/>
  <c r="I25" i="72"/>
  <c r="X24" i="72"/>
  <c r="S24" i="72"/>
  <c r="N24" i="72"/>
  <c r="I24" i="72"/>
  <c r="X23" i="72"/>
  <c r="S23" i="72"/>
  <c r="N23" i="72"/>
  <c r="I23" i="72"/>
  <c r="X22" i="72"/>
  <c r="S22" i="72"/>
  <c r="N22" i="72"/>
  <c r="I22" i="72"/>
  <c r="X21" i="72"/>
  <c r="S21" i="72"/>
  <c r="N21" i="72"/>
  <c r="I21" i="72"/>
  <c r="X20" i="72"/>
  <c r="S20" i="72"/>
  <c r="N20" i="72"/>
  <c r="I20" i="72"/>
  <c r="X19" i="72"/>
  <c r="S19" i="72"/>
  <c r="N19" i="72"/>
  <c r="I19" i="72"/>
  <c r="X18" i="72"/>
  <c r="S18" i="72"/>
  <c r="N18" i="72"/>
  <c r="I18" i="72"/>
  <c r="X17" i="72"/>
  <c r="S17" i="72"/>
  <c r="N17" i="72"/>
  <c r="I17" i="72"/>
  <c r="X16" i="72"/>
  <c r="S16" i="72"/>
  <c r="N16" i="72"/>
  <c r="I16" i="72"/>
  <c r="X15" i="72"/>
  <c r="S15" i="72"/>
  <c r="N15" i="72"/>
  <c r="I15" i="72"/>
  <c r="X14" i="72"/>
  <c r="S14" i="72"/>
  <c r="N14" i="72"/>
  <c r="I14" i="72"/>
  <c r="X13" i="72"/>
  <c r="S13" i="72"/>
  <c r="N13" i="72"/>
  <c r="I13" i="72"/>
  <c r="X12" i="72"/>
  <c r="S12" i="72"/>
  <c r="N12" i="72"/>
  <c r="I12" i="72"/>
  <c r="X11" i="72"/>
  <c r="S11" i="72"/>
  <c r="N11" i="72"/>
  <c r="I11" i="72"/>
  <c r="B11" i="72"/>
  <c r="W127" i="71"/>
  <c r="V127" i="71"/>
  <c r="U127" i="71"/>
  <c r="U128" i="71" s="1"/>
  <c r="R127" i="71"/>
  <c r="Q127" i="71"/>
  <c r="P127" i="71"/>
  <c r="M127" i="71"/>
  <c r="L127" i="71"/>
  <c r="K127" i="71"/>
  <c r="H127" i="71"/>
  <c r="H128" i="71" s="1"/>
  <c r="G127" i="71"/>
  <c r="F127" i="71"/>
  <c r="B46" i="71"/>
  <c r="W43" i="71"/>
  <c r="V43" i="71"/>
  <c r="U43" i="71"/>
  <c r="R43" i="71"/>
  <c r="Q43" i="71"/>
  <c r="P43" i="71"/>
  <c r="M43" i="71"/>
  <c r="L43" i="71"/>
  <c r="K43" i="71"/>
  <c r="H43" i="71"/>
  <c r="G43" i="71"/>
  <c r="F43" i="71"/>
  <c r="X42" i="71"/>
  <c r="S42" i="71"/>
  <c r="N42" i="71"/>
  <c r="I42" i="71"/>
  <c r="X41" i="71"/>
  <c r="S41" i="71"/>
  <c r="N41" i="71"/>
  <c r="I41" i="71"/>
  <c r="X40" i="71"/>
  <c r="S40" i="71"/>
  <c r="N40" i="71"/>
  <c r="I40" i="71"/>
  <c r="X39" i="71"/>
  <c r="S39" i="71"/>
  <c r="N39" i="71"/>
  <c r="I39" i="71"/>
  <c r="X38" i="71"/>
  <c r="S38" i="71"/>
  <c r="N38" i="71"/>
  <c r="I38" i="71"/>
  <c r="X37" i="71"/>
  <c r="S37" i="71"/>
  <c r="N37" i="71"/>
  <c r="I37" i="71"/>
  <c r="X36" i="71"/>
  <c r="S36" i="71"/>
  <c r="N36" i="71"/>
  <c r="I36" i="71"/>
  <c r="X35" i="71"/>
  <c r="S35" i="71"/>
  <c r="N35" i="71"/>
  <c r="I35" i="71"/>
  <c r="X34" i="71"/>
  <c r="S34" i="71"/>
  <c r="N34" i="71"/>
  <c r="I34" i="71"/>
  <c r="X33" i="71"/>
  <c r="S33" i="71"/>
  <c r="N33" i="71"/>
  <c r="I33" i="71"/>
  <c r="X32" i="71"/>
  <c r="S32" i="71"/>
  <c r="N32" i="71"/>
  <c r="I32" i="71"/>
  <c r="X31" i="71"/>
  <c r="S31" i="71"/>
  <c r="N31" i="71"/>
  <c r="I31" i="71"/>
  <c r="X30" i="71"/>
  <c r="S30" i="71"/>
  <c r="N30" i="71"/>
  <c r="I30" i="71"/>
  <c r="X29" i="71"/>
  <c r="S29" i="71"/>
  <c r="N29" i="71"/>
  <c r="I29" i="71"/>
  <c r="X28" i="71"/>
  <c r="S28" i="71"/>
  <c r="N28" i="71"/>
  <c r="I28" i="71"/>
  <c r="S27" i="71"/>
  <c r="N27" i="71"/>
  <c r="I27" i="71"/>
  <c r="X24" i="71"/>
  <c r="S24" i="71"/>
  <c r="N24" i="71"/>
  <c r="I24" i="71"/>
  <c r="X23" i="71"/>
  <c r="S23" i="71"/>
  <c r="N23" i="71"/>
  <c r="I23" i="71"/>
  <c r="X22" i="71"/>
  <c r="S22" i="71"/>
  <c r="N22" i="71"/>
  <c r="I22" i="71"/>
  <c r="X21" i="71"/>
  <c r="S21" i="71"/>
  <c r="N21" i="71"/>
  <c r="I21" i="71"/>
  <c r="X20" i="71"/>
  <c r="S20" i="71"/>
  <c r="N20" i="71"/>
  <c r="I20" i="71"/>
  <c r="X19" i="71"/>
  <c r="S19" i="71"/>
  <c r="N19" i="71"/>
  <c r="I19" i="71"/>
  <c r="X18" i="71"/>
  <c r="S18" i="71"/>
  <c r="N18" i="71"/>
  <c r="I18" i="71"/>
  <c r="X17" i="71"/>
  <c r="S17" i="71"/>
  <c r="N17" i="71"/>
  <c r="I17" i="71"/>
  <c r="X16" i="71"/>
  <c r="S16" i="71"/>
  <c r="N16" i="71"/>
  <c r="I16" i="71"/>
  <c r="X15" i="71"/>
  <c r="S15" i="71"/>
  <c r="N15" i="71"/>
  <c r="I15" i="71"/>
  <c r="X14" i="71"/>
  <c r="S14" i="71"/>
  <c r="N14" i="71"/>
  <c r="I14" i="71"/>
  <c r="X13" i="71"/>
  <c r="S13" i="71"/>
  <c r="N13" i="71"/>
  <c r="I13" i="71"/>
  <c r="X12" i="71"/>
  <c r="S12" i="71"/>
  <c r="N12" i="71"/>
  <c r="I12" i="71"/>
  <c r="X11" i="71"/>
  <c r="S11" i="71"/>
  <c r="N11" i="71"/>
  <c r="I11" i="71"/>
  <c r="B11" i="71"/>
  <c r="W127" i="70"/>
  <c r="W128" i="70" s="1"/>
  <c r="V127" i="70"/>
  <c r="U127" i="70"/>
  <c r="R127" i="70"/>
  <c r="Q127" i="70"/>
  <c r="P127" i="70"/>
  <c r="M127" i="70"/>
  <c r="L127" i="70"/>
  <c r="K127" i="70"/>
  <c r="H127" i="70"/>
  <c r="H128" i="70" s="1"/>
  <c r="G127" i="70"/>
  <c r="F127" i="70"/>
  <c r="B46" i="70"/>
  <c r="W43" i="70"/>
  <c r="V43" i="70"/>
  <c r="U43" i="70"/>
  <c r="R43" i="70"/>
  <c r="Q43" i="70"/>
  <c r="P43" i="70"/>
  <c r="M43" i="70"/>
  <c r="L43" i="70"/>
  <c r="K43" i="70"/>
  <c r="H43" i="70"/>
  <c r="G43" i="70"/>
  <c r="F43" i="70"/>
  <c r="X42" i="70"/>
  <c r="S42" i="70"/>
  <c r="N42" i="70"/>
  <c r="I42" i="70"/>
  <c r="X41" i="70"/>
  <c r="S41" i="70"/>
  <c r="N41" i="70"/>
  <c r="I41" i="70"/>
  <c r="X40" i="70"/>
  <c r="S40" i="70"/>
  <c r="N40" i="70"/>
  <c r="I40" i="70"/>
  <c r="X39" i="70"/>
  <c r="S39" i="70"/>
  <c r="N39" i="70"/>
  <c r="I39" i="70"/>
  <c r="X38" i="70"/>
  <c r="S38" i="70"/>
  <c r="N38" i="70"/>
  <c r="I38" i="70"/>
  <c r="X37" i="70"/>
  <c r="S37" i="70"/>
  <c r="N37" i="70"/>
  <c r="I37" i="70"/>
  <c r="X36" i="70"/>
  <c r="S36" i="70"/>
  <c r="N36" i="70"/>
  <c r="I36" i="70"/>
  <c r="X35" i="70"/>
  <c r="S35" i="70"/>
  <c r="N35" i="70"/>
  <c r="I35" i="70"/>
  <c r="X34" i="70"/>
  <c r="S34" i="70"/>
  <c r="N34" i="70"/>
  <c r="I34" i="70"/>
  <c r="X33" i="70"/>
  <c r="S33" i="70"/>
  <c r="N33" i="70"/>
  <c r="I33" i="70"/>
  <c r="X32" i="70"/>
  <c r="S32" i="70"/>
  <c r="N32" i="70"/>
  <c r="I32" i="70"/>
  <c r="X31" i="70"/>
  <c r="S31" i="70"/>
  <c r="N31" i="70"/>
  <c r="I31" i="70"/>
  <c r="X30" i="70"/>
  <c r="S30" i="70"/>
  <c r="N30" i="70"/>
  <c r="I30" i="70"/>
  <c r="X29" i="70"/>
  <c r="S29" i="70"/>
  <c r="N29" i="70"/>
  <c r="I29" i="70"/>
  <c r="X28" i="70"/>
  <c r="S28" i="70"/>
  <c r="N28" i="70"/>
  <c r="I28" i="70"/>
  <c r="X27" i="70"/>
  <c r="S27" i="70"/>
  <c r="N27" i="70"/>
  <c r="I27" i="70"/>
  <c r="X26" i="70"/>
  <c r="S26" i="70"/>
  <c r="N26" i="70"/>
  <c r="I26" i="70"/>
  <c r="X25" i="70"/>
  <c r="S25" i="70"/>
  <c r="N25" i="70"/>
  <c r="I25" i="70"/>
  <c r="X24" i="70"/>
  <c r="S24" i="70"/>
  <c r="N24" i="70"/>
  <c r="I24" i="70"/>
  <c r="X23" i="70"/>
  <c r="S23" i="70"/>
  <c r="N23" i="70"/>
  <c r="I23" i="70"/>
  <c r="X22" i="70"/>
  <c r="S22" i="70"/>
  <c r="N22" i="70"/>
  <c r="I22" i="70"/>
  <c r="X21" i="70"/>
  <c r="S21" i="70"/>
  <c r="N21" i="70"/>
  <c r="I21" i="70"/>
  <c r="X20" i="70"/>
  <c r="S20" i="70"/>
  <c r="N20" i="70"/>
  <c r="I20" i="70"/>
  <c r="X19" i="70"/>
  <c r="S19" i="70"/>
  <c r="N19" i="70"/>
  <c r="I19" i="70"/>
  <c r="X18" i="70"/>
  <c r="S18" i="70"/>
  <c r="N18" i="70"/>
  <c r="I18" i="70"/>
  <c r="X17" i="70"/>
  <c r="S17" i="70"/>
  <c r="N17" i="70"/>
  <c r="I17" i="70"/>
  <c r="X16" i="70"/>
  <c r="S16" i="70"/>
  <c r="N16" i="70"/>
  <c r="I16" i="70"/>
  <c r="X15" i="70"/>
  <c r="S15" i="70"/>
  <c r="N15" i="70"/>
  <c r="I15" i="70"/>
  <c r="X14" i="70"/>
  <c r="S14" i="70"/>
  <c r="N14" i="70"/>
  <c r="I14" i="70"/>
  <c r="X13" i="70"/>
  <c r="S13" i="70"/>
  <c r="N13" i="70"/>
  <c r="I13" i="70"/>
  <c r="X12" i="70"/>
  <c r="X43" i="70" s="1"/>
  <c r="S12" i="70"/>
  <c r="N12" i="70"/>
  <c r="I12" i="70"/>
  <c r="X11" i="70"/>
  <c r="S11" i="70"/>
  <c r="N11" i="70"/>
  <c r="I11" i="70"/>
  <c r="B11" i="70"/>
  <c r="B46" i="68"/>
  <c r="B42" i="68"/>
  <c r="B41" i="68"/>
  <c r="B39" i="68"/>
  <c r="B38" i="68"/>
  <c r="B37" i="68"/>
  <c r="B36" i="68"/>
  <c r="B35" i="68"/>
  <c r="B34" i="68"/>
  <c r="B33" i="68"/>
  <c r="B32" i="68"/>
  <c r="B31" i="68"/>
  <c r="B30" i="68"/>
  <c r="B29" i="68"/>
  <c r="B28" i="68"/>
  <c r="B27" i="68"/>
  <c r="B26" i="68"/>
  <c r="B25" i="68"/>
  <c r="B24" i="68"/>
  <c r="B23" i="68"/>
  <c r="B22" i="68"/>
  <c r="B21" i="68"/>
  <c r="B20" i="68"/>
  <c r="B19" i="68"/>
  <c r="B18" i="68"/>
  <c r="B17" i="68"/>
  <c r="B16" i="68"/>
  <c r="B15" i="68"/>
  <c r="B14" i="68"/>
  <c r="B13" i="68"/>
  <c r="B12" i="68"/>
  <c r="B11" i="68"/>
  <c r="W127" i="65"/>
  <c r="V127" i="65"/>
  <c r="U127" i="65"/>
  <c r="R127" i="65"/>
  <c r="Q127" i="65"/>
  <c r="P127" i="65"/>
  <c r="M127" i="65"/>
  <c r="M128" i="65" s="1"/>
  <c r="L127" i="65"/>
  <c r="K127" i="65"/>
  <c r="H127" i="65"/>
  <c r="G127" i="65"/>
  <c r="F127" i="65"/>
  <c r="B46" i="65"/>
  <c r="W43" i="65"/>
  <c r="V43" i="65"/>
  <c r="U43" i="65"/>
  <c r="R43" i="65"/>
  <c r="Q43" i="65"/>
  <c r="P43" i="65"/>
  <c r="M43" i="65"/>
  <c r="L43" i="65"/>
  <c r="K43" i="65"/>
  <c r="H43" i="65"/>
  <c r="G43" i="65"/>
  <c r="F43" i="65"/>
  <c r="B11" i="65"/>
  <c r="B46" i="64"/>
  <c r="W43" i="64"/>
  <c r="W128" i="64" s="1"/>
  <c r="V43" i="64"/>
  <c r="U43" i="64"/>
  <c r="U128" i="64" s="1"/>
  <c r="R43" i="64"/>
  <c r="Q43" i="64"/>
  <c r="Q128" i="64" s="1"/>
  <c r="P43" i="64"/>
  <c r="P128" i="64" s="1"/>
  <c r="M43" i="64"/>
  <c r="M128" i="64" s="1"/>
  <c r="L43" i="64"/>
  <c r="K43" i="64"/>
  <c r="H43" i="64"/>
  <c r="H128" i="64" s="1"/>
  <c r="G43" i="64"/>
  <c r="G128" i="64" s="1"/>
  <c r="F43" i="64"/>
  <c r="F128" i="64" s="1"/>
  <c r="B11" i="64"/>
  <c r="B125" i="63"/>
  <c r="B124" i="63"/>
  <c r="B123" i="63"/>
  <c r="B122" i="63"/>
  <c r="B121" i="63"/>
  <c r="B120" i="63"/>
  <c r="B119" i="63"/>
  <c r="B118" i="63"/>
  <c r="B117" i="63"/>
  <c r="B116" i="63"/>
  <c r="B115" i="63"/>
  <c r="B114" i="63"/>
  <c r="B113" i="63"/>
  <c r="B112" i="63"/>
  <c r="B111" i="63"/>
  <c r="B110" i="63"/>
  <c r="B109" i="63"/>
  <c r="B108" i="63"/>
  <c r="B107" i="63"/>
  <c r="B106" i="63"/>
  <c r="B105" i="63"/>
  <c r="B104" i="63"/>
  <c r="B102" i="63"/>
  <c r="B101" i="63"/>
  <c r="B100" i="63"/>
  <c r="B99" i="63"/>
  <c r="B98" i="63"/>
  <c r="B97" i="63"/>
  <c r="B96" i="63"/>
  <c r="B95" i="63"/>
  <c r="B94" i="63"/>
  <c r="B93" i="63"/>
  <c r="B92" i="63"/>
  <c r="B91" i="63"/>
  <c r="B90" i="63"/>
  <c r="B89" i="63"/>
  <c r="B88" i="63"/>
  <c r="B87" i="63"/>
  <c r="B86" i="63"/>
  <c r="B85" i="63"/>
  <c r="B84" i="63"/>
  <c r="B83" i="63"/>
  <c r="B82" i="63"/>
  <c r="B81" i="63"/>
  <c r="B80" i="63"/>
  <c r="B79" i="63"/>
  <c r="B78" i="63"/>
  <c r="B77" i="63"/>
  <c r="B76" i="63"/>
  <c r="B75" i="63"/>
  <c r="B74" i="63"/>
  <c r="B73" i="63"/>
  <c r="B72" i="63"/>
  <c r="B71" i="63"/>
  <c r="B70" i="63"/>
  <c r="B69" i="63"/>
  <c r="B68" i="63"/>
  <c r="B67" i="63"/>
  <c r="B66" i="63"/>
  <c r="B65" i="63"/>
  <c r="B64" i="63"/>
  <c r="B63" i="63"/>
  <c r="B62" i="63"/>
  <c r="B61" i="63"/>
  <c r="B60" i="63"/>
  <c r="B59" i="63"/>
  <c r="B58" i="63"/>
  <c r="B57" i="63"/>
  <c r="B56" i="63"/>
  <c r="B55" i="63"/>
  <c r="B54" i="63"/>
  <c r="B53" i="63"/>
  <c r="B52" i="63"/>
  <c r="B51" i="63"/>
  <c r="B50" i="63"/>
  <c r="B49" i="63"/>
  <c r="B48" i="63"/>
  <c r="B47" i="63"/>
  <c r="B46" i="63"/>
  <c r="W43" i="63"/>
  <c r="V43" i="63"/>
  <c r="V127" i="63" s="1"/>
  <c r="U43" i="63"/>
  <c r="R43" i="63"/>
  <c r="Q43" i="63"/>
  <c r="P43" i="63"/>
  <c r="P127" i="63" s="1"/>
  <c r="M43" i="63"/>
  <c r="L43" i="63"/>
  <c r="L127" i="63" s="1"/>
  <c r="K43" i="63"/>
  <c r="H43" i="63"/>
  <c r="G43" i="63"/>
  <c r="F43" i="63"/>
  <c r="X42" i="63"/>
  <c r="S42" i="63"/>
  <c r="N42" i="63"/>
  <c r="I42" i="63"/>
  <c r="B42" i="63"/>
  <c r="X41" i="63"/>
  <c r="S41" i="63"/>
  <c r="N41" i="63"/>
  <c r="I41" i="63"/>
  <c r="B41" i="63"/>
  <c r="X40" i="63"/>
  <c r="S40" i="63"/>
  <c r="N40" i="63"/>
  <c r="I40" i="63"/>
  <c r="X39" i="63"/>
  <c r="S39" i="63"/>
  <c r="N39" i="63"/>
  <c r="I39" i="63"/>
  <c r="B39" i="63"/>
  <c r="X38" i="63"/>
  <c r="S38" i="63"/>
  <c r="N38" i="63"/>
  <c r="I38" i="63"/>
  <c r="B38" i="63"/>
  <c r="X37" i="63"/>
  <c r="S37" i="63"/>
  <c r="N37" i="63"/>
  <c r="I37" i="63"/>
  <c r="B37" i="63"/>
  <c r="X36" i="63"/>
  <c r="S36" i="63"/>
  <c r="N36" i="63"/>
  <c r="I36" i="63"/>
  <c r="B36" i="63"/>
  <c r="X35" i="63"/>
  <c r="S35" i="63"/>
  <c r="N35" i="63"/>
  <c r="I35" i="63"/>
  <c r="B35" i="63"/>
  <c r="X34" i="63"/>
  <c r="S34" i="63"/>
  <c r="N34" i="63"/>
  <c r="I34" i="63"/>
  <c r="B34" i="63"/>
  <c r="X33" i="63"/>
  <c r="S33" i="63"/>
  <c r="N33" i="63"/>
  <c r="I33" i="63"/>
  <c r="B33" i="63"/>
  <c r="X32" i="63"/>
  <c r="S32" i="63"/>
  <c r="N32" i="63"/>
  <c r="I32" i="63"/>
  <c r="B32" i="63"/>
  <c r="X31" i="63"/>
  <c r="S31" i="63"/>
  <c r="N31" i="63"/>
  <c r="I31" i="63"/>
  <c r="B31" i="63"/>
  <c r="X30" i="63"/>
  <c r="S30" i="63"/>
  <c r="N30" i="63"/>
  <c r="I30" i="63"/>
  <c r="B30" i="63"/>
  <c r="X29" i="63"/>
  <c r="S29" i="63"/>
  <c r="N29" i="63"/>
  <c r="I29" i="63"/>
  <c r="B29" i="63"/>
  <c r="X28" i="63"/>
  <c r="S28" i="63"/>
  <c r="N28" i="63"/>
  <c r="I28" i="63"/>
  <c r="B28" i="63"/>
  <c r="X27" i="63"/>
  <c r="S27" i="63"/>
  <c r="N27" i="63"/>
  <c r="I27" i="63"/>
  <c r="B27" i="63"/>
  <c r="X26" i="63"/>
  <c r="S26" i="63"/>
  <c r="N26" i="63"/>
  <c r="I26" i="63"/>
  <c r="B26" i="63"/>
  <c r="X25" i="63"/>
  <c r="S25" i="63"/>
  <c r="N25" i="63"/>
  <c r="I25" i="63"/>
  <c r="B25" i="63"/>
  <c r="X24" i="63"/>
  <c r="S24" i="63"/>
  <c r="N24" i="63"/>
  <c r="I24" i="63"/>
  <c r="B24" i="63"/>
  <c r="X23" i="63"/>
  <c r="S23" i="63"/>
  <c r="N23" i="63"/>
  <c r="I23" i="63"/>
  <c r="B23" i="63"/>
  <c r="X22" i="63"/>
  <c r="S22" i="63"/>
  <c r="N22" i="63"/>
  <c r="I22" i="63"/>
  <c r="B22" i="63"/>
  <c r="X21" i="63"/>
  <c r="S21" i="63"/>
  <c r="N21" i="63"/>
  <c r="I21" i="63"/>
  <c r="B21" i="63"/>
  <c r="X20" i="63"/>
  <c r="S20" i="63"/>
  <c r="N20" i="63"/>
  <c r="I20" i="63"/>
  <c r="B20" i="63"/>
  <c r="X19" i="63"/>
  <c r="S19" i="63"/>
  <c r="N19" i="63"/>
  <c r="I19" i="63"/>
  <c r="B19" i="63"/>
  <c r="X18" i="63"/>
  <c r="S18" i="63"/>
  <c r="N18" i="63"/>
  <c r="I18" i="63"/>
  <c r="B18" i="63"/>
  <c r="X17" i="63"/>
  <c r="S17" i="63"/>
  <c r="N17" i="63"/>
  <c r="I17" i="63"/>
  <c r="B17" i="63"/>
  <c r="X16" i="63"/>
  <c r="S16" i="63"/>
  <c r="N16" i="63"/>
  <c r="I16" i="63"/>
  <c r="B16" i="63"/>
  <c r="X15" i="63"/>
  <c r="S15" i="63"/>
  <c r="N15" i="63"/>
  <c r="I15" i="63"/>
  <c r="B15" i="63"/>
  <c r="X14" i="63"/>
  <c r="S14" i="63"/>
  <c r="N14" i="63"/>
  <c r="I14" i="63"/>
  <c r="B14" i="63"/>
  <c r="X13" i="63"/>
  <c r="S13" i="63"/>
  <c r="N13" i="63"/>
  <c r="I13" i="63"/>
  <c r="B13" i="63"/>
  <c r="X12" i="63"/>
  <c r="S12" i="63"/>
  <c r="N12" i="63"/>
  <c r="I12" i="63"/>
  <c r="B12" i="63"/>
  <c r="X11" i="63"/>
  <c r="S11" i="63"/>
  <c r="N11" i="63"/>
  <c r="I11" i="63"/>
  <c r="B11" i="63"/>
  <c r="W127" i="62"/>
  <c r="V127" i="62"/>
  <c r="U127" i="62"/>
  <c r="R127" i="62"/>
  <c r="Q127" i="62"/>
  <c r="P127" i="62"/>
  <c r="M127" i="62"/>
  <c r="L127" i="62"/>
  <c r="K127" i="62"/>
  <c r="H127" i="62"/>
  <c r="G127" i="62"/>
  <c r="F127" i="62"/>
  <c r="B46" i="62"/>
  <c r="W43" i="62"/>
  <c r="V43" i="62"/>
  <c r="U43" i="62"/>
  <c r="R43" i="62"/>
  <c r="Q43" i="62"/>
  <c r="P43" i="62"/>
  <c r="M43" i="62"/>
  <c r="L43" i="62"/>
  <c r="K43" i="62"/>
  <c r="H43" i="62"/>
  <c r="G43" i="62"/>
  <c r="F43" i="62"/>
  <c r="B11" i="62"/>
  <c r="W127" i="59"/>
  <c r="V127" i="59"/>
  <c r="U127" i="59"/>
  <c r="R127" i="59"/>
  <c r="R128" i="59" s="1"/>
  <c r="Q127" i="59"/>
  <c r="P127" i="59"/>
  <c r="M127" i="59"/>
  <c r="L127" i="59"/>
  <c r="K127" i="59"/>
  <c r="H127" i="59"/>
  <c r="G127" i="59"/>
  <c r="F127" i="59"/>
  <c r="B46" i="59"/>
  <c r="W43" i="59"/>
  <c r="V43" i="59"/>
  <c r="U43" i="59"/>
  <c r="R43" i="59"/>
  <c r="Q43" i="59"/>
  <c r="P43" i="59"/>
  <c r="M43" i="59"/>
  <c r="L43" i="59"/>
  <c r="K43" i="59"/>
  <c r="H43" i="59"/>
  <c r="G43" i="59"/>
  <c r="F43" i="59"/>
  <c r="B11" i="59"/>
  <c r="W127" i="58"/>
  <c r="V127" i="58"/>
  <c r="U127" i="58"/>
  <c r="R127" i="58"/>
  <c r="Q127" i="58"/>
  <c r="P127" i="58"/>
  <c r="M127" i="58"/>
  <c r="L127" i="58"/>
  <c r="K127" i="58"/>
  <c r="H127" i="58"/>
  <c r="G127" i="58"/>
  <c r="F127" i="58"/>
  <c r="B46" i="58"/>
  <c r="W43" i="58"/>
  <c r="V43" i="58"/>
  <c r="U43" i="58"/>
  <c r="R43" i="58"/>
  <c r="Q43" i="58"/>
  <c r="P43" i="58"/>
  <c r="M43" i="58"/>
  <c r="L43" i="58"/>
  <c r="K43" i="58"/>
  <c r="H43" i="58"/>
  <c r="G43" i="58"/>
  <c r="F43" i="58"/>
  <c r="B42" i="58"/>
  <c r="B41" i="58"/>
  <c r="B39" i="58"/>
  <c r="B38" i="58"/>
  <c r="B37" i="58"/>
  <c r="B36" i="58"/>
  <c r="B35" i="58"/>
  <c r="B34" i="58"/>
  <c r="B33" i="58"/>
  <c r="B32" i="58"/>
  <c r="B31" i="58"/>
  <c r="B29" i="58"/>
  <c r="B28" i="58"/>
  <c r="B27" i="58"/>
  <c r="B26" i="58"/>
  <c r="B25" i="58"/>
  <c r="B24" i="58"/>
  <c r="B23" i="58"/>
  <c r="B22" i="58"/>
  <c r="B21" i="58"/>
  <c r="B20" i="58"/>
  <c r="B19" i="58"/>
  <c r="B18" i="58"/>
  <c r="B17" i="58"/>
  <c r="B16" i="58"/>
  <c r="B15" i="58"/>
  <c r="B14" i="58"/>
  <c r="B13" i="58"/>
  <c r="B12" i="58"/>
  <c r="B11" i="58"/>
  <c r="W127" i="57"/>
  <c r="V127" i="57"/>
  <c r="U127" i="57"/>
  <c r="R127" i="57"/>
  <c r="Q127" i="57"/>
  <c r="P127" i="57"/>
  <c r="M127" i="57"/>
  <c r="L127" i="57"/>
  <c r="K127" i="57"/>
  <c r="H127" i="57"/>
  <c r="H128" i="57" s="1"/>
  <c r="G127" i="57"/>
  <c r="F127" i="57"/>
  <c r="B46" i="57"/>
  <c r="W43" i="57"/>
  <c r="V43" i="57"/>
  <c r="U43" i="57"/>
  <c r="R43" i="57"/>
  <c r="Q43" i="57"/>
  <c r="P43" i="57"/>
  <c r="M43" i="57"/>
  <c r="L43" i="57"/>
  <c r="K43" i="57"/>
  <c r="H43" i="57"/>
  <c r="G43" i="57"/>
  <c r="F43" i="57"/>
  <c r="F128" i="57" s="1"/>
  <c r="B11" i="57"/>
  <c r="W127" i="54"/>
  <c r="V127" i="54"/>
  <c r="U127" i="54"/>
  <c r="R127" i="54"/>
  <c r="Q127" i="54"/>
  <c r="P127" i="54"/>
  <c r="M127" i="54"/>
  <c r="L127" i="54"/>
  <c r="K127" i="54"/>
  <c r="H127" i="54"/>
  <c r="G127" i="54"/>
  <c r="F127" i="54"/>
  <c r="B46" i="54"/>
  <c r="W43" i="54"/>
  <c r="V43" i="54"/>
  <c r="U43" i="54"/>
  <c r="R43" i="54"/>
  <c r="Q43" i="54"/>
  <c r="P43" i="54"/>
  <c r="M43" i="54"/>
  <c r="L43" i="54"/>
  <c r="K43" i="54"/>
  <c r="H43" i="54"/>
  <c r="G43" i="54"/>
  <c r="G128" i="54" s="1"/>
  <c r="F43" i="54"/>
  <c r="B11" i="54"/>
  <c r="W126" i="53"/>
  <c r="V126" i="53"/>
  <c r="U126" i="53"/>
  <c r="R126" i="53"/>
  <c r="Q126" i="53"/>
  <c r="P126" i="53"/>
  <c r="M126" i="53"/>
  <c r="L126" i="53"/>
  <c r="K126" i="53"/>
  <c r="H126" i="53"/>
  <c r="G126" i="53"/>
  <c r="F126" i="53"/>
  <c r="X125" i="53"/>
  <c r="S125" i="53"/>
  <c r="N125" i="53"/>
  <c r="I125" i="53"/>
  <c r="B125" i="53"/>
  <c r="X124" i="53"/>
  <c r="S124" i="53"/>
  <c r="N124" i="53"/>
  <c r="I124" i="53"/>
  <c r="B124" i="53"/>
  <c r="X123" i="53"/>
  <c r="S123" i="53"/>
  <c r="N123" i="53"/>
  <c r="I123" i="53"/>
  <c r="B123" i="53"/>
  <c r="X122" i="53"/>
  <c r="S122" i="53"/>
  <c r="N122" i="53"/>
  <c r="I122" i="53"/>
  <c r="B122" i="53"/>
  <c r="X121" i="53"/>
  <c r="S121" i="53"/>
  <c r="N121" i="53"/>
  <c r="I121" i="53"/>
  <c r="B121" i="53"/>
  <c r="X120" i="53"/>
  <c r="S120" i="53"/>
  <c r="N120" i="53"/>
  <c r="I120" i="53"/>
  <c r="B120" i="53"/>
  <c r="X119" i="53"/>
  <c r="S119" i="53"/>
  <c r="N119" i="53"/>
  <c r="I119" i="53"/>
  <c r="B119" i="53"/>
  <c r="X118" i="53"/>
  <c r="S118" i="53"/>
  <c r="N118" i="53"/>
  <c r="I118" i="53"/>
  <c r="B118" i="53"/>
  <c r="X117" i="53"/>
  <c r="S117" i="53"/>
  <c r="N117" i="53"/>
  <c r="I117" i="53"/>
  <c r="B117" i="53"/>
  <c r="X116" i="53"/>
  <c r="S116" i="53"/>
  <c r="N116" i="53"/>
  <c r="I116" i="53"/>
  <c r="B116" i="53"/>
  <c r="X115" i="53"/>
  <c r="S115" i="53"/>
  <c r="N115" i="53"/>
  <c r="I115" i="53"/>
  <c r="B115" i="53"/>
  <c r="X114" i="53"/>
  <c r="S114" i="53"/>
  <c r="N114" i="53"/>
  <c r="I114" i="53"/>
  <c r="B114" i="53"/>
  <c r="X113" i="53"/>
  <c r="S113" i="53"/>
  <c r="N113" i="53"/>
  <c r="I113" i="53"/>
  <c r="B113" i="53"/>
  <c r="X112" i="53"/>
  <c r="S112" i="53"/>
  <c r="N112" i="53"/>
  <c r="I112" i="53"/>
  <c r="B112" i="53"/>
  <c r="X111" i="53"/>
  <c r="S111" i="53"/>
  <c r="N111" i="53"/>
  <c r="I111" i="53"/>
  <c r="B111" i="53"/>
  <c r="X110" i="53"/>
  <c r="S110" i="53"/>
  <c r="N110" i="53"/>
  <c r="I110" i="53"/>
  <c r="B110" i="53"/>
  <c r="X109" i="53"/>
  <c r="S109" i="53"/>
  <c r="N109" i="53"/>
  <c r="I109" i="53"/>
  <c r="B109" i="53"/>
  <c r="X108" i="53"/>
  <c r="S108" i="53"/>
  <c r="N108" i="53"/>
  <c r="I108" i="53"/>
  <c r="B108" i="53"/>
  <c r="X107" i="53"/>
  <c r="S107" i="53"/>
  <c r="N107" i="53"/>
  <c r="I107" i="53"/>
  <c r="B107" i="53"/>
  <c r="X106" i="53"/>
  <c r="S106" i="53"/>
  <c r="N106" i="53"/>
  <c r="I106" i="53"/>
  <c r="B106" i="53"/>
  <c r="X105" i="53"/>
  <c r="S105" i="53"/>
  <c r="N105" i="53"/>
  <c r="I105" i="53"/>
  <c r="B105" i="53"/>
  <c r="X104" i="53"/>
  <c r="S104" i="53"/>
  <c r="N104" i="53"/>
  <c r="I104" i="53"/>
  <c r="B104" i="53"/>
  <c r="X103" i="53"/>
  <c r="S103" i="53"/>
  <c r="N103" i="53"/>
  <c r="I103" i="53"/>
  <c r="X102" i="53"/>
  <c r="S102" i="53"/>
  <c r="N102" i="53"/>
  <c r="I102" i="53"/>
  <c r="B102" i="53"/>
  <c r="X101" i="53"/>
  <c r="S101" i="53"/>
  <c r="N101" i="53"/>
  <c r="I101" i="53"/>
  <c r="B101" i="53"/>
  <c r="X100" i="53"/>
  <c r="S100" i="53"/>
  <c r="N100" i="53"/>
  <c r="I100" i="53"/>
  <c r="B100" i="53"/>
  <c r="X99" i="53"/>
  <c r="S99" i="53"/>
  <c r="N99" i="53"/>
  <c r="I99" i="53"/>
  <c r="B99" i="53"/>
  <c r="X98" i="53"/>
  <c r="S98" i="53"/>
  <c r="N98" i="53"/>
  <c r="I98" i="53"/>
  <c r="B98" i="53"/>
  <c r="X97" i="53"/>
  <c r="S97" i="53"/>
  <c r="N97" i="53"/>
  <c r="I97" i="53"/>
  <c r="B97" i="53"/>
  <c r="X96" i="53"/>
  <c r="S96" i="53"/>
  <c r="N96" i="53"/>
  <c r="I96" i="53"/>
  <c r="B96" i="53"/>
  <c r="X95" i="53"/>
  <c r="S95" i="53"/>
  <c r="N95" i="53"/>
  <c r="I95" i="53"/>
  <c r="B95" i="53"/>
  <c r="X94" i="53"/>
  <c r="S94" i="53"/>
  <c r="N94" i="53"/>
  <c r="I94" i="53"/>
  <c r="B94" i="53"/>
  <c r="X93" i="53"/>
  <c r="S93" i="53"/>
  <c r="N93" i="53"/>
  <c r="I93" i="53"/>
  <c r="B93" i="53"/>
  <c r="X92" i="53"/>
  <c r="S92" i="53"/>
  <c r="N92" i="53"/>
  <c r="I92" i="53"/>
  <c r="B92" i="53"/>
  <c r="X91" i="53"/>
  <c r="S91" i="53"/>
  <c r="N91" i="53"/>
  <c r="I91" i="53"/>
  <c r="B91" i="53"/>
  <c r="X90" i="53"/>
  <c r="S90" i="53"/>
  <c r="N90" i="53"/>
  <c r="I90" i="53"/>
  <c r="B90" i="53"/>
  <c r="X89" i="53"/>
  <c r="S89" i="53"/>
  <c r="N89" i="53"/>
  <c r="I89" i="53"/>
  <c r="B89" i="53"/>
  <c r="X88" i="53"/>
  <c r="S88" i="53"/>
  <c r="N88" i="53"/>
  <c r="I88" i="53"/>
  <c r="B88" i="53"/>
  <c r="X87" i="53"/>
  <c r="S87" i="53"/>
  <c r="N87" i="53"/>
  <c r="I87" i="53"/>
  <c r="B87" i="53"/>
  <c r="X86" i="53"/>
  <c r="S86" i="53"/>
  <c r="N86" i="53"/>
  <c r="I86" i="53"/>
  <c r="B86" i="53"/>
  <c r="X85" i="53"/>
  <c r="S85" i="53"/>
  <c r="N85" i="53"/>
  <c r="I85" i="53"/>
  <c r="B85" i="53"/>
  <c r="X84" i="53"/>
  <c r="S84" i="53"/>
  <c r="N84" i="53"/>
  <c r="I84" i="53"/>
  <c r="B84" i="53"/>
  <c r="X83" i="53"/>
  <c r="S83" i="53"/>
  <c r="N83" i="53"/>
  <c r="I83" i="53"/>
  <c r="B83" i="53"/>
  <c r="X82" i="53"/>
  <c r="S82" i="53"/>
  <c r="N82" i="53"/>
  <c r="I82" i="53"/>
  <c r="B82" i="53"/>
  <c r="X81" i="53"/>
  <c r="S81" i="53"/>
  <c r="N81" i="53"/>
  <c r="I81" i="53"/>
  <c r="B81" i="53"/>
  <c r="X80" i="53"/>
  <c r="S80" i="53"/>
  <c r="N80" i="53"/>
  <c r="I80" i="53"/>
  <c r="B80" i="53"/>
  <c r="X79" i="53"/>
  <c r="S79" i="53"/>
  <c r="N79" i="53"/>
  <c r="I79" i="53"/>
  <c r="B79" i="53"/>
  <c r="X78" i="53"/>
  <c r="S78" i="53"/>
  <c r="N78" i="53"/>
  <c r="I78" i="53"/>
  <c r="B78" i="53"/>
  <c r="X77" i="53"/>
  <c r="S77" i="53"/>
  <c r="N77" i="53"/>
  <c r="I77" i="53"/>
  <c r="B77" i="53"/>
  <c r="X76" i="53"/>
  <c r="S76" i="53"/>
  <c r="N76" i="53"/>
  <c r="I76" i="53"/>
  <c r="B76" i="53"/>
  <c r="X75" i="53"/>
  <c r="S75" i="53"/>
  <c r="N75" i="53"/>
  <c r="I75" i="53"/>
  <c r="B75" i="53"/>
  <c r="X74" i="53"/>
  <c r="S74" i="53"/>
  <c r="N74" i="53"/>
  <c r="I74" i="53"/>
  <c r="B74" i="53"/>
  <c r="X73" i="53"/>
  <c r="S73" i="53"/>
  <c r="N73" i="53"/>
  <c r="I73" i="53"/>
  <c r="B73" i="53"/>
  <c r="X72" i="53"/>
  <c r="S72" i="53"/>
  <c r="N72" i="53"/>
  <c r="I72" i="53"/>
  <c r="B72" i="53"/>
  <c r="X71" i="53"/>
  <c r="S71" i="53"/>
  <c r="N71" i="53"/>
  <c r="I71" i="53"/>
  <c r="B71" i="53"/>
  <c r="X70" i="53"/>
  <c r="S70" i="53"/>
  <c r="N70" i="53"/>
  <c r="I70" i="53"/>
  <c r="B70" i="53"/>
  <c r="X69" i="53"/>
  <c r="S69" i="53"/>
  <c r="N69" i="53"/>
  <c r="I69" i="53"/>
  <c r="B69" i="53"/>
  <c r="X68" i="53"/>
  <c r="S68" i="53"/>
  <c r="N68" i="53"/>
  <c r="I68" i="53"/>
  <c r="B68" i="53"/>
  <c r="X67" i="53"/>
  <c r="S67" i="53"/>
  <c r="N67" i="53"/>
  <c r="I67" i="53"/>
  <c r="B67" i="53"/>
  <c r="X66" i="53"/>
  <c r="S66" i="53"/>
  <c r="N66" i="53"/>
  <c r="I66" i="53"/>
  <c r="B66" i="53"/>
  <c r="X65" i="53"/>
  <c r="S65" i="53"/>
  <c r="N65" i="53"/>
  <c r="I65" i="53"/>
  <c r="B65" i="53"/>
  <c r="X64" i="53"/>
  <c r="S64" i="53"/>
  <c r="N64" i="53"/>
  <c r="I64" i="53"/>
  <c r="B64" i="53"/>
  <c r="X63" i="53"/>
  <c r="S63" i="53"/>
  <c r="N63" i="53"/>
  <c r="I63" i="53"/>
  <c r="B63" i="53"/>
  <c r="X62" i="53"/>
  <c r="S62" i="53"/>
  <c r="N62" i="53"/>
  <c r="I62" i="53"/>
  <c r="B62" i="53"/>
  <c r="X61" i="53"/>
  <c r="S61" i="53"/>
  <c r="N61" i="53"/>
  <c r="I61" i="53"/>
  <c r="B61" i="53"/>
  <c r="X60" i="53"/>
  <c r="S60" i="53"/>
  <c r="N60" i="53"/>
  <c r="I60" i="53"/>
  <c r="B60" i="53"/>
  <c r="X59" i="53"/>
  <c r="S59" i="53"/>
  <c r="N59" i="53"/>
  <c r="I59" i="53"/>
  <c r="B59" i="53"/>
  <c r="X58" i="53"/>
  <c r="S58" i="53"/>
  <c r="N58" i="53"/>
  <c r="I58" i="53"/>
  <c r="B58" i="53"/>
  <c r="X57" i="53"/>
  <c r="S57" i="53"/>
  <c r="N57" i="53"/>
  <c r="I57" i="53"/>
  <c r="B57" i="53"/>
  <c r="X56" i="53"/>
  <c r="S56" i="53"/>
  <c r="N56" i="53"/>
  <c r="I56" i="53"/>
  <c r="B56" i="53"/>
  <c r="X55" i="53"/>
  <c r="S55" i="53"/>
  <c r="N55" i="53"/>
  <c r="I55" i="53"/>
  <c r="B55" i="53"/>
  <c r="X54" i="53"/>
  <c r="S54" i="53"/>
  <c r="N54" i="53"/>
  <c r="I54" i="53"/>
  <c r="B54" i="53"/>
  <c r="X53" i="53"/>
  <c r="S53" i="53"/>
  <c r="N53" i="53"/>
  <c r="I53" i="53"/>
  <c r="B53" i="53"/>
  <c r="X52" i="53"/>
  <c r="S52" i="53"/>
  <c r="N52" i="53"/>
  <c r="I52" i="53"/>
  <c r="B52" i="53"/>
  <c r="X51" i="53"/>
  <c r="S51" i="53"/>
  <c r="N51" i="53"/>
  <c r="I51" i="53"/>
  <c r="B51" i="53"/>
  <c r="X50" i="53"/>
  <c r="S50" i="53"/>
  <c r="N50" i="53"/>
  <c r="I50" i="53"/>
  <c r="B50" i="53"/>
  <c r="X49" i="53"/>
  <c r="S49" i="53"/>
  <c r="N49" i="53"/>
  <c r="I49" i="53"/>
  <c r="B49" i="53"/>
  <c r="X48" i="53"/>
  <c r="S48" i="53"/>
  <c r="N48" i="53"/>
  <c r="I48" i="53"/>
  <c r="B48" i="53"/>
  <c r="X47" i="53"/>
  <c r="S47" i="53"/>
  <c r="N47" i="53"/>
  <c r="I47" i="53"/>
  <c r="B47" i="53"/>
  <c r="X46" i="53"/>
  <c r="S46" i="53"/>
  <c r="N46" i="53"/>
  <c r="I46" i="53"/>
  <c r="B46" i="53"/>
  <c r="W43" i="53"/>
  <c r="V43" i="53"/>
  <c r="V127" i="53" s="1"/>
  <c r="U43" i="53"/>
  <c r="R43" i="53"/>
  <c r="Q43" i="53"/>
  <c r="P43" i="53"/>
  <c r="M43" i="53"/>
  <c r="L43" i="53"/>
  <c r="L127" i="53" s="1"/>
  <c r="K43" i="53"/>
  <c r="H43" i="53"/>
  <c r="G43" i="53"/>
  <c r="F43" i="53"/>
  <c r="X42" i="53"/>
  <c r="S42" i="53"/>
  <c r="N42" i="53"/>
  <c r="I42" i="53"/>
  <c r="B42" i="53"/>
  <c r="X41" i="53"/>
  <c r="S41" i="53"/>
  <c r="N41" i="53"/>
  <c r="I41" i="53"/>
  <c r="B41" i="53"/>
  <c r="X40" i="53"/>
  <c r="S40" i="53"/>
  <c r="N40" i="53"/>
  <c r="I40" i="53"/>
  <c r="X39" i="53"/>
  <c r="S39" i="53"/>
  <c r="N39" i="53"/>
  <c r="I39" i="53"/>
  <c r="B39" i="53"/>
  <c r="X38" i="53"/>
  <c r="S38" i="53"/>
  <c r="N38" i="53"/>
  <c r="I38" i="53"/>
  <c r="B38" i="53"/>
  <c r="X37" i="53"/>
  <c r="S37" i="53"/>
  <c r="N37" i="53"/>
  <c r="I37" i="53"/>
  <c r="B37" i="53"/>
  <c r="X36" i="53"/>
  <c r="S36" i="53"/>
  <c r="N36" i="53"/>
  <c r="I36" i="53"/>
  <c r="B36" i="53"/>
  <c r="X35" i="53"/>
  <c r="S35" i="53"/>
  <c r="N35" i="53"/>
  <c r="I35" i="53"/>
  <c r="B35" i="53"/>
  <c r="X34" i="53"/>
  <c r="S34" i="53"/>
  <c r="N34" i="53"/>
  <c r="I34" i="53"/>
  <c r="B34" i="53"/>
  <c r="X33" i="53"/>
  <c r="S33" i="53"/>
  <c r="N33" i="53"/>
  <c r="I33" i="53"/>
  <c r="B33" i="53"/>
  <c r="X32" i="53"/>
  <c r="S32" i="53"/>
  <c r="N32" i="53"/>
  <c r="I32" i="53"/>
  <c r="B32" i="53"/>
  <c r="X31" i="53"/>
  <c r="S31" i="53"/>
  <c r="N31" i="53"/>
  <c r="I31" i="53"/>
  <c r="B31" i="53"/>
  <c r="X30" i="53"/>
  <c r="S30" i="53"/>
  <c r="N30" i="53"/>
  <c r="I30" i="53"/>
  <c r="B30" i="53"/>
  <c r="X29" i="53"/>
  <c r="S29" i="53"/>
  <c r="N29" i="53"/>
  <c r="I29" i="53"/>
  <c r="B29" i="53"/>
  <c r="X28" i="53"/>
  <c r="S28" i="53"/>
  <c r="N28" i="53"/>
  <c r="I28" i="53"/>
  <c r="B28" i="53"/>
  <c r="X27" i="53"/>
  <c r="S27" i="53"/>
  <c r="N27" i="53"/>
  <c r="I27" i="53"/>
  <c r="B27" i="53"/>
  <c r="X26" i="53"/>
  <c r="S26" i="53"/>
  <c r="N26" i="53"/>
  <c r="I26" i="53"/>
  <c r="B26" i="53"/>
  <c r="X25" i="53"/>
  <c r="S25" i="53"/>
  <c r="N25" i="53"/>
  <c r="I25" i="53"/>
  <c r="B25" i="53"/>
  <c r="X24" i="53"/>
  <c r="S24" i="53"/>
  <c r="N24" i="53"/>
  <c r="I24" i="53"/>
  <c r="B24" i="53"/>
  <c r="X23" i="53"/>
  <c r="S23" i="53"/>
  <c r="N23" i="53"/>
  <c r="I23" i="53"/>
  <c r="B23" i="53"/>
  <c r="X22" i="53"/>
  <c r="S22" i="53"/>
  <c r="N22" i="53"/>
  <c r="I22" i="53"/>
  <c r="B22" i="53"/>
  <c r="X21" i="53"/>
  <c r="S21" i="53"/>
  <c r="N21" i="53"/>
  <c r="I21" i="53"/>
  <c r="B21" i="53"/>
  <c r="X20" i="53"/>
  <c r="S20" i="53"/>
  <c r="N20" i="53"/>
  <c r="I20" i="53"/>
  <c r="B20" i="53"/>
  <c r="X19" i="53"/>
  <c r="S19" i="53"/>
  <c r="N19" i="53"/>
  <c r="I19" i="53"/>
  <c r="B19" i="53"/>
  <c r="X18" i="53"/>
  <c r="S18" i="53"/>
  <c r="N18" i="53"/>
  <c r="I18" i="53"/>
  <c r="B18" i="53"/>
  <c r="X17" i="53"/>
  <c r="S17" i="53"/>
  <c r="N17" i="53"/>
  <c r="I17" i="53"/>
  <c r="B17" i="53"/>
  <c r="X16" i="53"/>
  <c r="S16" i="53"/>
  <c r="N16" i="53"/>
  <c r="I16" i="53"/>
  <c r="B16" i="53"/>
  <c r="X15" i="53"/>
  <c r="S15" i="53"/>
  <c r="N15" i="53"/>
  <c r="I15" i="53"/>
  <c r="B15" i="53"/>
  <c r="X14" i="53"/>
  <c r="S14" i="53"/>
  <c r="N14" i="53"/>
  <c r="I14" i="53"/>
  <c r="B14" i="53"/>
  <c r="X13" i="53"/>
  <c r="S13" i="53"/>
  <c r="N13" i="53"/>
  <c r="I13" i="53"/>
  <c r="B13" i="53"/>
  <c r="X12" i="53"/>
  <c r="S12" i="53"/>
  <c r="N12" i="53"/>
  <c r="I12" i="53"/>
  <c r="B12" i="53"/>
  <c r="X11" i="53"/>
  <c r="S11" i="53"/>
  <c r="N11" i="53"/>
  <c r="I11" i="53"/>
  <c r="B11" i="53"/>
  <c r="W127" i="52"/>
  <c r="V127" i="52"/>
  <c r="U127" i="52"/>
  <c r="R127" i="52"/>
  <c r="Q127" i="52"/>
  <c r="P127" i="52"/>
  <c r="M127" i="52"/>
  <c r="L127" i="52"/>
  <c r="K127" i="52"/>
  <c r="H127" i="52"/>
  <c r="G127" i="52"/>
  <c r="F127" i="52"/>
  <c r="B46" i="52"/>
  <c r="W43" i="52"/>
  <c r="V43" i="52"/>
  <c r="U43" i="52"/>
  <c r="R43" i="52"/>
  <c r="Q43" i="52"/>
  <c r="P43" i="52"/>
  <c r="M43" i="52"/>
  <c r="L43" i="52"/>
  <c r="K43" i="52"/>
  <c r="H43" i="52"/>
  <c r="G43" i="52"/>
  <c r="F43" i="52"/>
  <c r="B11" i="52"/>
  <c r="W127" i="51"/>
  <c r="V127" i="51"/>
  <c r="U127" i="51"/>
  <c r="R127" i="51"/>
  <c r="Q127" i="51"/>
  <c r="P127" i="51"/>
  <c r="M127" i="51"/>
  <c r="L127" i="51"/>
  <c r="K127" i="51"/>
  <c r="H127" i="51"/>
  <c r="G127" i="51"/>
  <c r="F127" i="51"/>
  <c r="B46" i="51"/>
  <c r="W43" i="51"/>
  <c r="V43" i="51"/>
  <c r="U43" i="51"/>
  <c r="R43" i="51"/>
  <c r="Q43" i="51"/>
  <c r="P43" i="51"/>
  <c r="M43" i="51"/>
  <c r="L43" i="51"/>
  <c r="K43" i="51"/>
  <c r="H43" i="51"/>
  <c r="G43" i="51"/>
  <c r="F43" i="51"/>
  <c r="B11" i="51"/>
  <c r="W127" i="50"/>
  <c r="V127" i="50"/>
  <c r="U127" i="50"/>
  <c r="R127" i="50"/>
  <c r="Q127" i="50"/>
  <c r="P127" i="50"/>
  <c r="M127" i="50"/>
  <c r="L127" i="50"/>
  <c r="K127" i="50"/>
  <c r="H127" i="50"/>
  <c r="G127" i="50"/>
  <c r="F127" i="50"/>
  <c r="B46" i="50"/>
  <c r="W43" i="50"/>
  <c r="V43" i="50"/>
  <c r="U43" i="50"/>
  <c r="R43" i="50"/>
  <c r="Q43" i="50"/>
  <c r="P43" i="50"/>
  <c r="M43" i="50"/>
  <c r="L43" i="50"/>
  <c r="L128" i="50" s="1"/>
  <c r="K43" i="50"/>
  <c r="H43" i="50"/>
  <c r="G43" i="50"/>
  <c r="F43" i="50"/>
  <c r="B11" i="50"/>
  <c r="W127" i="141"/>
  <c r="V127" i="141"/>
  <c r="U127" i="141"/>
  <c r="R127" i="141"/>
  <c r="Q127" i="141"/>
  <c r="P127" i="141"/>
  <c r="M127" i="141"/>
  <c r="L127" i="141"/>
  <c r="K127" i="141"/>
  <c r="H127" i="141"/>
  <c r="G127" i="141"/>
  <c r="F127" i="141"/>
  <c r="B46" i="141"/>
  <c r="W43" i="141"/>
  <c r="V43" i="141"/>
  <c r="U43" i="141"/>
  <c r="R43" i="141"/>
  <c r="Q43" i="141"/>
  <c r="P43" i="141"/>
  <c r="M43" i="141"/>
  <c r="L43" i="141"/>
  <c r="K43" i="141"/>
  <c r="H43" i="141"/>
  <c r="G43" i="141"/>
  <c r="F43" i="141"/>
  <c r="B11" i="141"/>
  <c r="W127" i="49"/>
  <c r="V127" i="49"/>
  <c r="U127" i="49"/>
  <c r="R127" i="49"/>
  <c r="Q127" i="49"/>
  <c r="P127" i="49"/>
  <c r="M127" i="49"/>
  <c r="L127" i="49"/>
  <c r="K127" i="49"/>
  <c r="H127" i="49"/>
  <c r="G127" i="49"/>
  <c r="F127" i="49"/>
  <c r="B46" i="49"/>
  <c r="W43" i="49"/>
  <c r="V43" i="49"/>
  <c r="U43" i="49"/>
  <c r="R43" i="49"/>
  <c r="Q43" i="49"/>
  <c r="P43" i="49"/>
  <c r="M43" i="49"/>
  <c r="L43" i="49"/>
  <c r="K43" i="49"/>
  <c r="H43" i="49"/>
  <c r="G43" i="49"/>
  <c r="F43" i="49"/>
  <c r="B11" i="49"/>
  <c r="W127" i="48"/>
  <c r="V127" i="48"/>
  <c r="U127" i="48"/>
  <c r="R127" i="48"/>
  <c r="Q127" i="48"/>
  <c r="P127" i="48"/>
  <c r="M127" i="48"/>
  <c r="L127" i="48"/>
  <c r="K127" i="48"/>
  <c r="H127" i="48"/>
  <c r="G127" i="48"/>
  <c r="F127" i="48"/>
  <c r="B46" i="48"/>
  <c r="W43" i="48"/>
  <c r="V43" i="48"/>
  <c r="V128" i="48" s="1"/>
  <c r="U43" i="48"/>
  <c r="R43" i="48"/>
  <c r="Q43" i="48"/>
  <c r="P43" i="48"/>
  <c r="M43" i="48"/>
  <c r="L43" i="48"/>
  <c r="K43" i="48"/>
  <c r="H43" i="48"/>
  <c r="G43" i="48"/>
  <c r="F43" i="48"/>
  <c r="B11" i="48"/>
  <c r="W127" i="47"/>
  <c r="V127" i="47"/>
  <c r="U127" i="47"/>
  <c r="R127" i="47"/>
  <c r="Q127" i="47"/>
  <c r="P127" i="47"/>
  <c r="P128" i="47" s="1"/>
  <c r="M127" i="47"/>
  <c r="L127" i="47"/>
  <c r="K127" i="47"/>
  <c r="H127" i="47"/>
  <c r="G127" i="47"/>
  <c r="F127" i="47"/>
  <c r="B46" i="47"/>
  <c r="W43" i="47"/>
  <c r="V43" i="47"/>
  <c r="U43" i="47"/>
  <c r="R43" i="47"/>
  <c r="Q43" i="47"/>
  <c r="P43" i="47"/>
  <c r="M43" i="47"/>
  <c r="L43" i="47"/>
  <c r="K43" i="47"/>
  <c r="H43" i="47"/>
  <c r="G43" i="47"/>
  <c r="F43" i="47"/>
  <c r="B11" i="47"/>
  <c r="W127" i="46"/>
  <c r="V127" i="46"/>
  <c r="U127" i="46"/>
  <c r="R127" i="46"/>
  <c r="Q127" i="46"/>
  <c r="P127" i="46"/>
  <c r="M127" i="46"/>
  <c r="L127" i="46"/>
  <c r="K127" i="46"/>
  <c r="H127" i="46"/>
  <c r="G127" i="46"/>
  <c r="F127" i="46"/>
  <c r="B46" i="46"/>
  <c r="W43" i="46"/>
  <c r="V43" i="46"/>
  <c r="U43" i="46"/>
  <c r="R43" i="46"/>
  <c r="Q43" i="46"/>
  <c r="P43" i="46"/>
  <c r="M43" i="46"/>
  <c r="L43" i="46"/>
  <c r="K43" i="46"/>
  <c r="H43" i="46"/>
  <c r="G43" i="46"/>
  <c r="F43" i="46"/>
  <c r="B11" i="46"/>
  <c r="W127" i="45"/>
  <c r="V127" i="45"/>
  <c r="U127" i="45"/>
  <c r="R127" i="45"/>
  <c r="Q127" i="45"/>
  <c r="P127" i="45"/>
  <c r="M127" i="45"/>
  <c r="L127" i="45"/>
  <c r="K127" i="45"/>
  <c r="H127" i="45"/>
  <c r="G127" i="45"/>
  <c r="F127" i="45"/>
  <c r="X126" i="45"/>
  <c r="S126" i="45"/>
  <c r="N126" i="45"/>
  <c r="I126" i="45"/>
  <c r="Z126" i="45" s="1"/>
  <c r="X124" i="45"/>
  <c r="S124" i="45"/>
  <c r="N124" i="45"/>
  <c r="I124" i="45"/>
  <c r="X123" i="45"/>
  <c r="S123" i="45"/>
  <c r="N123" i="45"/>
  <c r="I123" i="45"/>
  <c r="X122" i="45"/>
  <c r="S122" i="45"/>
  <c r="N122" i="45"/>
  <c r="I122" i="45"/>
  <c r="X121" i="45"/>
  <c r="S121" i="45"/>
  <c r="N121" i="45"/>
  <c r="I121" i="45"/>
  <c r="X120" i="45"/>
  <c r="S120" i="45"/>
  <c r="N120" i="45"/>
  <c r="I120" i="45"/>
  <c r="X119" i="45"/>
  <c r="I119" i="45"/>
  <c r="X118" i="45"/>
  <c r="S118" i="45"/>
  <c r="N118" i="45"/>
  <c r="I118" i="45"/>
  <c r="X117" i="45"/>
  <c r="I117" i="45"/>
  <c r="X116" i="45"/>
  <c r="S116" i="45"/>
  <c r="N116" i="45"/>
  <c r="I116" i="45"/>
  <c r="X115" i="45"/>
  <c r="S115" i="45"/>
  <c r="N115" i="45"/>
  <c r="I115" i="45"/>
  <c r="X114" i="45"/>
  <c r="S114" i="45"/>
  <c r="N114" i="45"/>
  <c r="I114" i="45"/>
  <c r="X113" i="45"/>
  <c r="S113" i="45"/>
  <c r="N113" i="45"/>
  <c r="I113" i="45"/>
  <c r="X112" i="45"/>
  <c r="S112" i="45"/>
  <c r="N112" i="45"/>
  <c r="I112" i="45"/>
  <c r="X111" i="45"/>
  <c r="S111" i="45"/>
  <c r="N111" i="45"/>
  <c r="I111" i="45"/>
  <c r="X110" i="45"/>
  <c r="S110" i="45"/>
  <c r="N110" i="45"/>
  <c r="I110" i="45"/>
  <c r="X109" i="45"/>
  <c r="S109" i="45"/>
  <c r="N109" i="45"/>
  <c r="I109" i="45"/>
  <c r="X108" i="45"/>
  <c r="S108" i="45"/>
  <c r="N108" i="45"/>
  <c r="I108" i="45"/>
  <c r="X107" i="45"/>
  <c r="S107" i="45"/>
  <c r="N107" i="45"/>
  <c r="I107" i="45"/>
  <c r="X106" i="45"/>
  <c r="S106" i="45"/>
  <c r="N106" i="45"/>
  <c r="I106" i="45"/>
  <c r="X105" i="45"/>
  <c r="S105" i="45"/>
  <c r="N105" i="45"/>
  <c r="I105" i="45"/>
  <c r="X104" i="45"/>
  <c r="S104" i="45"/>
  <c r="N104" i="45"/>
  <c r="I104" i="45"/>
  <c r="X103" i="45"/>
  <c r="S103" i="45"/>
  <c r="N103" i="45"/>
  <c r="I103" i="45"/>
  <c r="X102" i="45"/>
  <c r="S102" i="45"/>
  <c r="N102" i="45"/>
  <c r="I102" i="45"/>
  <c r="X101" i="45"/>
  <c r="S101" i="45"/>
  <c r="N101" i="45"/>
  <c r="I101" i="45"/>
  <c r="X100" i="45"/>
  <c r="S100" i="45"/>
  <c r="N100" i="45"/>
  <c r="I100" i="45"/>
  <c r="X99" i="45"/>
  <c r="S99" i="45"/>
  <c r="N99" i="45"/>
  <c r="I99" i="45"/>
  <c r="B46" i="45"/>
  <c r="W43" i="45"/>
  <c r="V43" i="45"/>
  <c r="U43" i="45"/>
  <c r="R43" i="45"/>
  <c r="Q43" i="45"/>
  <c r="P43" i="45"/>
  <c r="M43" i="45"/>
  <c r="L43" i="45"/>
  <c r="K43" i="45"/>
  <c r="H43" i="45"/>
  <c r="G43" i="45"/>
  <c r="F43" i="45"/>
  <c r="B11" i="45"/>
  <c r="W127" i="43"/>
  <c r="V127" i="43"/>
  <c r="U127" i="43"/>
  <c r="R127" i="43"/>
  <c r="Q127" i="43"/>
  <c r="P127" i="43"/>
  <c r="M127" i="43"/>
  <c r="L127" i="43"/>
  <c r="K127" i="43"/>
  <c r="H127" i="43"/>
  <c r="G127" i="43"/>
  <c r="F127" i="43"/>
  <c r="B46" i="43"/>
  <c r="W43" i="43"/>
  <c r="V43" i="43"/>
  <c r="U43" i="43"/>
  <c r="R43" i="43"/>
  <c r="Q43" i="43"/>
  <c r="P43" i="43"/>
  <c r="M43" i="43"/>
  <c r="L43" i="43"/>
  <c r="K43" i="43"/>
  <c r="H43" i="43"/>
  <c r="G43" i="43"/>
  <c r="F43" i="43"/>
  <c r="B11" i="43"/>
  <c r="W127" i="42"/>
  <c r="V127" i="42"/>
  <c r="U127" i="42"/>
  <c r="R127" i="42"/>
  <c r="Q127" i="42"/>
  <c r="P127" i="42"/>
  <c r="M127" i="42"/>
  <c r="L127" i="42"/>
  <c r="K127" i="42"/>
  <c r="H127" i="42"/>
  <c r="G127" i="42"/>
  <c r="F127" i="42"/>
  <c r="F128" i="42" s="1"/>
  <c r="B46" i="42"/>
  <c r="W43" i="42"/>
  <c r="V43" i="42"/>
  <c r="U43" i="42"/>
  <c r="R43" i="42"/>
  <c r="Q43" i="42"/>
  <c r="P43" i="42"/>
  <c r="M43" i="42"/>
  <c r="L43" i="42"/>
  <c r="K43" i="42"/>
  <c r="H43" i="42"/>
  <c r="G43" i="42"/>
  <c r="F43" i="42"/>
  <c r="B11" i="42"/>
  <c r="W127" i="41"/>
  <c r="V127" i="41"/>
  <c r="U127" i="41"/>
  <c r="R127" i="41"/>
  <c r="Q127" i="41"/>
  <c r="P127" i="41"/>
  <c r="M127" i="41"/>
  <c r="L127" i="41"/>
  <c r="K127" i="41"/>
  <c r="H127" i="41"/>
  <c r="H128" i="41" s="1"/>
  <c r="G127" i="41"/>
  <c r="F127" i="41"/>
  <c r="B46" i="41"/>
  <c r="W43" i="41"/>
  <c r="V43" i="41"/>
  <c r="U43" i="41"/>
  <c r="R43" i="41"/>
  <c r="Q43" i="41"/>
  <c r="P43" i="41"/>
  <c r="M43" i="41"/>
  <c r="L43" i="41"/>
  <c r="K43" i="41"/>
  <c r="H43" i="41"/>
  <c r="G43" i="41"/>
  <c r="F43" i="41"/>
  <c r="X43" i="41"/>
  <c r="B11" i="41"/>
  <c r="B11" i="38"/>
  <c r="W126" i="37"/>
  <c r="V126" i="37"/>
  <c r="U126" i="37"/>
  <c r="R126" i="37"/>
  <c r="Q126" i="37"/>
  <c r="P126" i="37"/>
  <c r="M126" i="37"/>
  <c r="L126" i="37"/>
  <c r="K126" i="37"/>
  <c r="H126" i="37"/>
  <c r="G126" i="37"/>
  <c r="F126" i="37"/>
  <c r="X125" i="37"/>
  <c r="S125" i="37"/>
  <c r="N125" i="37"/>
  <c r="I125" i="37"/>
  <c r="B125" i="37"/>
  <c r="X124" i="37"/>
  <c r="S124" i="37"/>
  <c r="N124" i="37"/>
  <c r="I124" i="37"/>
  <c r="B124" i="37"/>
  <c r="X123" i="37"/>
  <c r="S123" i="37"/>
  <c r="N123" i="37"/>
  <c r="I123" i="37"/>
  <c r="B123" i="37"/>
  <c r="X122" i="37"/>
  <c r="S122" i="37"/>
  <c r="N122" i="37"/>
  <c r="I122" i="37"/>
  <c r="B122" i="37"/>
  <c r="X121" i="37"/>
  <c r="S121" i="37"/>
  <c r="N121" i="37"/>
  <c r="I121" i="37"/>
  <c r="B121" i="37"/>
  <c r="X120" i="37"/>
  <c r="S120" i="37"/>
  <c r="N120" i="37"/>
  <c r="I120" i="37"/>
  <c r="B120" i="37"/>
  <c r="X119" i="37"/>
  <c r="S119" i="37"/>
  <c r="N119" i="37"/>
  <c r="I119" i="37"/>
  <c r="B119" i="37"/>
  <c r="X118" i="37"/>
  <c r="S118" i="37"/>
  <c r="N118" i="37"/>
  <c r="I118" i="37"/>
  <c r="B118" i="37"/>
  <c r="X117" i="37"/>
  <c r="S117" i="37"/>
  <c r="N117" i="37"/>
  <c r="I117" i="37"/>
  <c r="B117" i="37"/>
  <c r="X116" i="37"/>
  <c r="S116" i="37"/>
  <c r="N116" i="37"/>
  <c r="I116" i="37"/>
  <c r="B116" i="37"/>
  <c r="X115" i="37"/>
  <c r="S115" i="37"/>
  <c r="N115" i="37"/>
  <c r="I115" i="37"/>
  <c r="B115" i="37"/>
  <c r="X114" i="37"/>
  <c r="S114" i="37"/>
  <c r="N114" i="37"/>
  <c r="I114" i="37"/>
  <c r="B114" i="37"/>
  <c r="X113" i="37"/>
  <c r="S113" i="37"/>
  <c r="N113" i="37"/>
  <c r="I113" i="37"/>
  <c r="B113" i="37"/>
  <c r="X112" i="37"/>
  <c r="S112" i="37"/>
  <c r="N112" i="37"/>
  <c r="I112" i="37"/>
  <c r="B112" i="37"/>
  <c r="X111" i="37"/>
  <c r="S111" i="37"/>
  <c r="N111" i="37"/>
  <c r="I111" i="37"/>
  <c r="B111" i="37"/>
  <c r="X110" i="37"/>
  <c r="S110" i="37"/>
  <c r="N110" i="37"/>
  <c r="I110" i="37"/>
  <c r="B110" i="37"/>
  <c r="X109" i="37"/>
  <c r="S109" i="37"/>
  <c r="N109" i="37"/>
  <c r="I109" i="37"/>
  <c r="B109" i="37"/>
  <c r="X108" i="37"/>
  <c r="S108" i="37"/>
  <c r="N108" i="37"/>
  <c r="I108" i="37"/>
  <c r="B108" i="37"/>
  <c r="X107" i="37"/>
  <c r="S107" i="37"/>
  <c r="N107" i="37"/>
  <c r="I107" i="37"/>
  <c r="B107" i="37"/>
  <c r="X106" i="37"/>
  <c r="S106" i="37"/>
  <c r="N106" i="37"/>
  <c r="I106" i="37"/>
  <c r="B106" i="37"/>
  <c r="X105" i="37"/>
  <c r="S105" i="37"/>
  <c r="N105" i="37"/>
  <c r="I105" i="37"/>
  <c r="B105" i="37"/>
  <c r="X104" i="37"/>
  <c r="S104" i="37"/>
  <c r="N104" i="37"/>
  <c r="I104" i="37"/>
  <c r="B104" i="37"/>
  <c r="X103" i="37"/>
  <c r="S103" i="37"/>
  <c r="N103" i="37"/>
  <c r="I103" i="37"/>
  <c r="X102" i="37"/>
  <c r="S102" i="37"/>
  <c r="N102" i="37"/>
  <c r="I102" i="37"/>
  <c r="B102" i="37"/>
  <c r="X101" i="37"/>
  <c r="S101" i="37"/>
  <c r="N101" i="37"/>
  <c r="I101" i="37"/>
  <c r="B101" i="37"/>
  <c r="X100" i="37"/>
  <c r="S100" i="37"/>
  <c r="N100" i="37"/>
  <c r="I100" i="37"/>
  <c r="B100" i="37"/>
  <c r="X99" i="37"/>
  <c r="S99" i="37"/>
  <c r="N99" i="37"/>
  <c r="I99" i="37"/>
  <c r="B99" i="37"/>
  <c r="X98" i="37"/>
  <c r="S98" i="37"/>
  <c r="N98" i="37"/>
  <c r="I98" i="37"/>
  <c r="B98" i="37"/>
  <c r="X97" i="37"/>
  <c r="S97" i="37"/>
  <c r="N97" i="37"/>
  <c r="I97" i="37"/>
  <c r="B97" i="37"/>
  <c r="X96" i="37"/>
  <c r="S96" i="37"/>
  <c r="N96" i="37"/>
  <c r="I96" i="37"/>
  <c r="B96" i="37"/>
  <c r="X95" i="37"/>
  <c r="S95" i="37"/>
  <c r="N95" i="37"/>
  <c r="I95" i="37"/>
  <c r="B95" i="37"/>
  <c r="X94" i="37"/>
  <c r="S94" i="37"/>
  <c r="N94" i="37"/>
  <c r="I94" i="37"/>
  <c r="B94" i="37"/>
  <c r="X93" i="37"/>
  <c r="S93" i="37"/>
  <c r="N93" i="37"/>
  <c r="I93" i="37"/>
  <c r="B93" i="37"/>
  <c r="X92" i="37"/>
  <c r="S92" i="37"/>
  <c r="N92" i="37"/>
  <c r="I92" i="37"/>
  <c r="B92" i="37"/>
  <c r="X91" i="37"/>
  <c r="S91" i="37"/>
  <c r="N91" i="37"/>
  <c r="I91" i="37"/>
  <c r="B91" i="37"/>
  <c r="X90" i="37"/>
  <c r="S90" i="37"/>
  <c r="N90" i="37"/>
  <c r="I90" i="37"/>
  <c r="B90" i="37"/>
  <c r="X89" i="37"/>
  <c r="S89" i="37"/>
  <c r="N89" i="37"/>
  <c r="I89" i="37"/>
  <c r="B89" i="37"/>
  <c r="X88" i="37"/>
  <c r="S88" i="37"/>
  <c r="N88" i="37"/>
  <c r="I88" i="37"/>
  <c r="B88" i="37"/>
  <c r="X87" i="37"/>
  <c r="S87" i="37"/>
  <c r="N87" i="37"/>
  <c r="I87" i="37"/>
  <c r="B87" i="37"/>
  <c r="X86" i="37"/>
  <c r="S86" i="37"/>
  <c r="N86" i="37"/>
  <c r="I86" i="37"/>
  <c r="B86" i="37"/>
  <c r="X85" i="37"/>
  <c r="S85" i="37"/>
  <c r="N85" i="37"/>
  <c r="I85" i="37"/>
  <c r="B85" i="37"/>
  <c r="X84" i="37"/>
  <c r="S84" i="37"/>
  <c r="N84" i="37"/>
  <c r="I84" i="37"/>
  <c r="B84" i="37"/>
  <c r="X83" i="37"/>
  <c r="S83" i="37"/>
  <c r="N83" i="37"/>
  <c r="I83" i="37"/>
  <c r="B83" i="37"/>
  <c r="X82" i="37"/>
  <c r="S82" i="37"/>
  <c r="N82" i="37"/>
  <c r="I82" i="37"/>
  <c r="B82" i="37"/>
  <c r="X81" i="37"/>
  <c r="S81" i="37"/>
  <c r="N81" i="37"/>
  <c r="I81" i="37"/>
  <c r="B81" i="37"/>
  <c r="X80" i="37"/>
  <c r="S80" i="37"/>
  <c r="N80" i="37"/>
  <c r="I80" i="37"/>
  <c r="B80" i="37"/>
  <c r="X79" i="37"/>
  <c r="S79" i="37"/>
  <c r="N79" i="37"/>
  <c r="I79" i="37"/>
  <c r="B79" i="37"/>
  <c r="X78" i="37"/>
  <c r="S78" i="37"/>
  <c r="N78" i="37"/>
  <c r="I78" i="37"/>
  <c r="B78" i="37"/>
  <c r="X77" i="37"/>
  <c r="S77" i="37"/>
  <c r="N77" i="37"/>
  <c r="I77" i="37"/>
  <c r="B77" i="37"/>
  <c r="X76" i="37"/>
  <c r="S76" i="37"/>
  <c r="N76" i="37"/>
  <c r="I76" i="37"/>
  <c r="B76" i="37"/>
  <c r="X75" i="37"/>
  <c r="S75" i="37"/>
  <c r="N75" i="37"/>
  <c r="I75" i="37"/>
  <c r="B75" i="37"/>
  <c r="X74" i="37"/>
  <c r="S74" i="37"/>
  <c r="N74" i="37"/>
  <c r="I74" i="37"/>
  <c r="B74" i="37"/>
  <c r="X73" i="37"/>
  <c r="S73" i="37"/>
  <c r="N73" i="37"/>
  <c r="I73" i="37"/>
  <c r="B73" i="37"/>
  <c r="X72" i="37"/>
  <c r="S72" i="37"/>
  <c r="N72" i="37"/>
  <c r="I72" i="37"/>
  <c r="B72" i="37"/>
  <c r="X71" i="37"/>
  <c r="S71" i="37"/>
  <c r="N71" i="37"/>
  <c r="I71" i="37"/>
  <c r="B71" i="37"/>
  <c r="X70" i="37"/>
  <c r="S70" i="37"/>
  <c r="N70" i="37"/>
  <c r="I70" i="37"/>
  <c r="B70" i="37"/>
  <c r="X69" i="37"/>
  <c r="S69" i="37"/>
  <c r="N69" i="37"/>
  <c r="I69" i="37"/>
  <c r="B69" i="37"/>
  <c r="X68" i="37"/>
  <c r="S68" i="37"/>
  <c r="N68" i="37"/>
  <c r="I68" i="37"/>
  <c r="B68" i="37"/>
  <c r="X67" i="37"/>
  <c r="S67" i="37"/>
  <c r="N67" i="37"/>
  <c r="I67" i="37"/>
  <c r="B67" i="37"/>
  <c r="X66" i="37"/>
  <c r="S66" i="37"/>
  <c r="N66" i="37"/>
  <c r="I66" i="37"/>
  <c r="B66" i="37"/>
  <c r="X65" i="37"/>
  <c r="S65" i="37"/>
  <c r="N65" i="37"/>
  <c r="I65" i="37"/>
  <c r="B65" i="37"/>
  <c r="X64" i="37"/>
  <c r="S64" i="37"/>
  <c r="N64" i="37"/>
  <c r="I64" i="37"/>
  <c r="B64" i="37"/>
  <c r="X63" i="37"/>
  <c r="S63" i="37"/>
  <c r="N63" i="37"/>
  <c r="I63" i="37"/>
  <c r="B63" i="37"/>
  <c r="X62" i="37"/>
  <c r="S62" i="37"/>
  <c r="N62" i="37"/>
  <c r="I62" i="37"/>
  <c r="B62" i="37"/>
  <c r="X61" i="37"/>
  <c r="S61" i="37"/>
  <c r="N61" i="37"/>
  <c r="I61" i="37"/>
  <c r="B61" i="37"/>
  <c r="X60" i="37"/>
  <c r="S60" i="37"/>
  <c r="N60" i="37"/>
  <c r="I60" i="37"/>
  <c r="B60" i="37"/>
  <c r="X59" i="37"/>
  <c r="S59" i="37"/>
  <c r="N59" i="37"/>
  <c r="I59" i="37"/>
  <c r="B59" i="37"/>
  <c r="X58" i="37"/>
  <c r="S58" i="37"/>
  <c r="N58" i="37"/>
  <c r="I58" i="37"/>
  <c r="B58" i="37"/>
  <c r="X57" i="37"/>
  <c r="S57" i="37"/>
  <c r="N57" i="37"/>
  <c r="I57" i="37"/>
  <c r="B57" i="37"/>
  <c r="X56" i="37"/>
  <c r="S56" i="37"/>
  <c r="N56" i="37"/>
  <c r="I56" i="37"/>
  <c r="B56" i="37"/>
  <c r="X55" i="37"/>
  <c r="S55" i="37"/>
  <c r="N55" i="37"/>
  <c r="I55" i="37"/>
  <c r="B55" i="37"/>
  <c r="X54" i="37"/>
  <c r="S54" i="37"/>
  <c r="N54" i="37"/>
  <c r="I54" i="37"/>
  <c r="B54" i="37"/>
  <c r="X53" i="37"/>
  <c r="S53" i="37"/>
  <c r="N53" i="37"/>
  <c r="I53" i="37"/>
  <c r="B53" i="37"/>
  <c r="X52" i="37"/>
  <c r="S52" i="37"/>
  <c r="N52" i="37"/>
  <c r="I52" i="37"/>
  <c r="B52" i="37"/>
  <c r="X51" i="37"/>
  <c r="S51" i="37"/>
  <c r="N51" i="37"/>
  <c r="I51" i="37"/>
  <c r="B51" i="37"/>
  <c r="X50" i="37"/>
  <c r="S50" i="37"/>
  <c r="N50" i="37"/>
  <c r="I50" i="37"/>
  <c r="B50" i="37"/>
  <c r="X49" i="37"/>
  <c r="S49" i="37"/>
  <c r="N49" i="37"/>
  <c r="I49" i="37"/>
  <c r="B49" i="37"/>
  <c r="X48" i="37"/>
  <c r="S48" i="37"/>
  <c r="N48" i="37"/>
  <c r="I48" i="37"/>
  <c r="B48" i="37"/>
  <c r="X47" i="37"/>
  <c r="S47" i="37"/>
  <c r="N47" i="37"/>
  <c r="I47" i="37"/>
  <c r="B47" i="37"/>
  <c r="X46" i="37"/>
  <c r="S46" i="37"/>
  <c r="N46" i="37"/>
  <c r="I46" i="37"/>
  <c r="B46" i="37"/>
  <c r="W43" i="37"/>
  <c r="W127" i="37"/>
  <c r="V43" i="37"/>
  <c r="V127" i="37" s="1"/>
  <c r="U43" i="37"/>
  <c r="R43" i="37"/>
  <c r="R127" i="37" s="1"/>
  <c r="Q43" i="37"/>
  <c r="Q127" i="37" s="1"/>
  <c r="P43" i="37"/>
  <c r="M43" i="37"/>
  <c r="M127" i="37" s="1"/>
  <c r="L43" i="37"/>
  <c r="L127" i="37"/>
  <c r="K43" i="37"/>
  <c r="H43" i="37"/>
  <c r="H127" i="37" s="1"/>
  <c r="G43" i="37"/>
  <c r="G127" i="37" s="1"/>
  <c r="F43" i="37"/>
  <c r="X42" i="37"/>
  <c r="S42" i="37"/>
  <c r="N42" i="37"/>
  <c r="I42" i="37"/>
  <c r="B42" i="37"/>
  <c r="X41" i="37"/>
  <c r="S41" i="37"/>
  <c r="N41" i="37"/>
  <c r="I41" i="37"/>
  <c r="B41" i="37"/>
  <c r="X40" i="37"/>
  <c r="S40" i="37"/>
  <c r="N40" i="37"/>
  <c r="I40" i="37"/>
  <c r="X39" i="37"/>
  <c r="S39" i="37"/>
  <c r="N39" i="37"/>
  <c r="I39" i="37"/>
  <c r="B39" i="37"/>
  <c r="X38" i="37"/>
  <c r="S38" i="37"/>
  <c r="N38" i="37"/>
  <c r="I38" i="37"/>
  <c r="B38" i="37"/>
  <c r="X37" i="37"/>
  <c r="S37" i="37"/>
  <c r="N37" i="37"/>
  <c r="I37" i="37"/>
  <c r="B37" i="37"/>
  <c r="X36" i="37"/>
  <c r="S36" i="37"/>
  <c r="N36" i="37"/>
  <c r="I36" i="37"/>
  <c r="B36" i="37"/>
  <c r="X35" i="37"/>
  <c r="S35" i="37"/>
  <c r="N35" i="37"/>
  <c r="I35" i="37"/>
  <c r="B35" i="37"/>
  <c r="X34" i="37"/>
  <c r="S34" i="37"/>
  <c r="N34" i="37"/>
  <c r="I34" i="37"/>
  <c r="B34" i="37"/>
  <c r="X33" i="37"/>
  <c r="S33" i="37"/>
  <c r="N33" i="37"/>
  <c r="I33" i="37"/>
  <c r="B33" i="37"/>
  <c r="X32" i="37"/>
  <c r="S32" i="37"/>
  <c r="N32" i="37"/>
  <c r="I32" i="37"/>
  <c r="B32" i="37"/>
  <c r="X31" i="37"/>
  <c r="S31" i="37"/>
  <c r="N31" i="37"/>
  <c r="I31" i="37"/>
  <c r="B31" i="37"/>
  <c r="X30" i="37"/>
  <c r="S30" i="37"/>
  <c r="N30" i="37"/>
  <c r="I30" i="37"/>
  <c r="B30" i="37"/>
  <c r="X29" i="37"/>
  <c r="S29" i="37"/>
  <c r="N29" i="37"/>
  <c r="I29" i="37"/>
  <c r="B29" i="37"/>
  <c r="X28" i="37"/>
  <c r="S28" i="37"/>
  <c r="N28" i="37"/>
  <c r="I28" i="37"/>
  <c r="B28" i="37"/>
  <c r="X27" i="37"/>
  <c r="S27" i="37"/>
  <c r="N27" i="37"/>
  <c r="I27" i="37"/>
  <c r="B27" i="37"/>
  <c r="X26" i="37"/>
  <c r="S26" i="37"/>
  <c r="N26" i="37"/>
  <c r="I26" i="37"/>
  <c r="B26" i="37"/>
  <c r="X25" i="37"/>
  <c r="S25" i="37"/>
  <c r="N25" i="37"/>
  <c r="I25" i="37"/>
  <c r="B25" i="37"/>
  <c r="X24" i="37"/>
  <c r="S24" i="37"/>
  <c r="N24" i="37"/>
  <c r="I24" i="37"/>
  <c r="B24" i="37"/>
  <c r="X23" i="37"/>
  <c r="S23" i="37"/>
  <c r="N23" i="37"/>
  <c r="I23" i="37"/>
  <c r="B23" i="37"/>
  <c r="X22" i="37"/>
  <c r="S22" i="37"/>
  <c r="N22" i="37"/>
  <c r="I22" i="37"/>
  <c r="B22" i="37"/>
  <c r="X21" i="37"/>
  <c r="S21" i="37"/>
  <c r="N21" i="37"/>
  <c r="I21" i="37"/>
  <c r="B21" i="37"/>
  <c r="X20" i="37"/>
  <c r="S20" i="37"/>
  <c r="N20" i="37"/>
  <c r="I20" i="37"/>
  <c r="B20" i="37"/>
  <c r="X19" i="37"/>
  <c r="S19" i="37"/>
  <c r="N19" i="37"/>
  <c r="I19" i="37"/>
  <c r="B19" i="37"/>
  <c r="X18" i="37"/>
  <c r="S18" i="37"/>
  <c r="N18" i="37"/>
  <c r="I18" i="37"/>
  <c r="B18" i="37"/>
  <c r="X17" i="37"/>
  <c r="S17" i="37"/>
  <c r="N17" i="37"/>
  <c r="I17" i="37"/>
  <c r="B17" i="37"/>
  <c r="X16" i="37"/>
  <c r="S16" i="37"/>
  <c r="N16" i="37"/>
  <c r="I16" i="37"/>
  <c r="B16" i="37"/>
  <c r="X15" i="37"/>
  <c r="S15" i="37"/>
  <c r="N15" i="37"/>
  <c r="I15" i="37"/>
  <c r="B15" i="37"/>
  <c r="X14" i="37"/>
  <c r="S14" i="37"/>
  <c r="N14" i="37"/>
  <c r="I14" i="37"/>
  <c r="B14" i="37"/>
  <c r="X13" i="37"/>
  <c r="S13" i="37"/>
  <c r="N13" i="37"/>
  <c r="I13" i="37"/>
  <c r="B13" i="37"/>
  <c r="X12" i="37"/>
  <c r="S12" i="37"/>
  <c r="N12" i="37"/>
  <c r="I12" i="37"/>
  <c r="B12" i="37"/>
  <c r="X11" i="37"/>
  <c r="S11" i="37"/>
  <c r="N11" i="37"/>
  <c r="I11" i="37"/>
  <c r="B11" i="37"/>
  <c r="W127" i="139"/>
  <c r="V127" i="139"/>
  <c r="U127" i="139"/>
  <c r="R127" i="139"/>
  <c r="Q127" i="139"/>
  <c r="P127" i="139"/>
  <c r="M127" i="139"/>
  <c r="L127" i="139"/>
  <c r="K127" i="139"/>
  <c r="H127" i="139"/>
  <c r="G127" i="139"/>
  <c r="F127" i="139"/>
  <c r="B46" i="139"/>
  <c r="W43" i="139"/>
  <c r="V43" i="139"/>
  <c r="U43" i="139"/>
  <c r="R43" i="139"/>
  <c r="Q43" i="139"/>
  <c r="P43" i="139"/>
  <c r="M43" i="139"/>
  <c r="L43" i="139"/>
  <c r="K43" i="139"/>
  <c r="H43" i="139"/>
  <c r="G43" i="139"/>
  <c r="F43" i="139"/>
  <c r="B11" i="139"/>
  <c r="G43" i="138"/>
  <c r="G126" i="138"/>
  <c r="W126" i="138"/>
  <c r="V126" i="138"/>
  <c r="U126" i="138"/>
  <c r="R126" i="138"/>
  <c r="Q126" i="138"/>
  <c r="P126" i="138"/>
  <c r="M126" i="138"/>
  <c r="L126" i="138"/>
  <c r="K126" i="138"/>
  <c r="H126" i="138"/>
  <c r="F126" i="138"/>
  <c r="X125" i="138"/>
  <c r="Z125" i="138" s="1"/>
  <c r="S125" i="138"/>
  <c r="N125" i="138"/>
  <c r="I125" i="138"/>
  <c r="B125" i="138"/>
  <c r="X124" i="138"/>
  <c r="Z124" i="138" s="1"/>
  <c r="S124" i="138"/>
  <c r="N124" i="138"/>
  <c r="I124" i="138"/>
  <c r="B124" i="138"/>
  <c r="X123" i="138"/>
  <c r="S123" i="138"/>
  <c r="N123" i="138"/>
  <c r="I123" i="138"/>
  <c r="B123" i="138"/>
  <c r="X122" i="138"/>
  <c r="S122" i="138"/>
  <c r="N122" i="138"/>
  <c r="I122" i="138"/>
  <c r="B122" i="138"/>
  <c r="X121" i="138"/>
  <c r="S121" i="138"/>
  <c r="N121" i="138"/>
  <c r="I121" i="138"/>
  <c r="B121" i="138"/>
  <c r="X120" i="138"/>
  <c r="S120" i="138"/>
  <c r="N120" i="138"/>
  <c r="I120" i="138"/>
  <c r="B120" i="138"/>
  <c r="X119" i="138"/>
  <c r="S119" i="138"/>
  <c r="N119" i="138"/>
  <c r="I119" i="138"/>
  <c r="B119" i="138"/>
  <c r="X118" i="138"/>
  <c r="S118" i="138"/>
  <c r="N118" i="138"/>
  <c r="I118" i="138"/>
  <c r="B118" i="138"/>
  <c r="X117" i="138"/>
  <c r="S117" i="138"/>
  <c r="N117" i="138"/>
  <c r="I117" i="138"/>
  <c r="B117" i="138"/>
  <c r="X116" i="138"/>
  <c r="S116" i="138"/>
  <c r="N116" i="138"/>
  <c r="I116" i="138"/>
  <c r="B116" i="138"/>
  <c r="X115" i="138"/>
  <c r="S115" i="138"/>
  <c r="N115" i="138"/>
  <c r="I115" i="138"/>
  <c r="B115" i="138"/>
  <c r="X114" i="138"/>
  <c r="S114" i="138"/>
  <c r="N114" i="138"/>
  <c r="I114" i="138"/>
  <c r="B114" i="138"/>
  <c r="X113" i="138"/>
  <c r="S113" i="138"/>
  <c r="N113" i="138"/>
  <c r="I113" i="138"/>
  <c r="B113" i="138"/>
  <c r="X112" i="138"/>
  <c r="S112" i="138"/>
  <c r="N112" i="138"/>
  <c r="I112" i="138"/>
  <c r="B112" i="138"/>
  <c r="X111" i="138"/>
  <c r="S111" i="138"/>
  <c r="N111" i="138"/>
  <c r="I111" i="138"/>
  <c r="B111" i="138"/>
  <c r="X110" i="138"/>
  <c r="S110" i="138"/>
  <c r="N110" i="138"/>
  <c r="I110" i="138"/>
  <c r="B110" i="138"/>
  <c r="X109" i="138"/>
  <c r="S109" i="138"/>
  <c r="N109" i="138"/>
  <c r="I109" i="138"/>
  <c r="B109" i="138"/>
  <c r="X108" i="138"/>
  <c r="S108" i="138"/>
  <c r="N108" i="138"/>
  <c r="I108" i="138"/>
  <c r="B108" i="138"/>
  <c r="X107" i="138"/>
  <c r="S107" i="138"/>
  <c r="N107" i="138"/>
  <c r="I107" i="138"/>
  <c r="B107" i="138"/>
  <c r="X106" i="138"/>
  <c r="S106" i="138"/>
  <c r="N106" i="138"/>
  <c r="I106" i="138"/>
  <c r="B106" i="138"/>
  <c r="X105" i="138"/>
  <c r="S105" i="138"/>
  <c r="N105" i="138"/>
  <c r="I105" i="138"/>
  <c r="B105" i="138"/>
  <c r="X104" i="138"/>
  <c r="S104" i="138"/>
  <c r="N104" i="138"/>
  <c r="I104" i="138"/>
  <c r="B104" i="138"/>
  <c r="X103" i="138"/>
  <c r="S103" i="138"/>
  <c r="N103" i="138"/>
  <c r="I103" i="138"/>
  <c r="X102" i="138"/>
  <c r="S102" i="138"/>
  <c r="N102" i="138"/>
  <c r="I102" i="138"/>
  <c r="B102" i="138"/>
  <c r="X101" i="138"/>
  <c r="S101" i="138"/>
  <c r="Z101" i="138" s="1"/>
  <c r="N101" i="138"/>
  <c r="I101" i="138"/>
  <c r="B101" i="138"/>
  <c r="X100" i="138"/>
  <c r="S100" i="138"/>
  <c r="N100" i="138"/>
  <c r="I100" i="138"/>
  <c r="B100" i="138"/>
  <c r="X99" i="138"/>
  <c r="S99" i="138"/>
  <c r="N99" i="138"/>
  <c r="I99" i="138"/>
  <c r="B99" i="138"/>
  <c r="X98" i="138"/>
  <c r="S98" i="138"/>
  <c r="N98" i="138"/>
  <c r="I98" i="138"/>
  <c r="B98" i="138"/>
  <c r="X97" i="138"/>
  <c r="S97" i="138"/>
  <c r="N97" i="138"/>
  <c r="I97" i="138"/>
  <c r="B97" i="138"/>
  <c r="X96" i="138"/>
  <c r="S96" i="138"/>
  <c r="N96" i="138"/>
  <c r="I96" i="138"/>
  <c r="B96" i="138"/>
  <c r="X95" i="138"/>
  <c r="S95" i="138"/>
  <c r="N95" i="138"/>
  <c r="Z95" i="138" s="1"/>
  <c r="I95" i="138"/>
  <c r="B95" i="138"/>
  <c r="X94" i="138"/>
  <c r="S94" i="138"/>
  <c r="N94" i="138"/>
  <c r="I94" i="138"/>
  <c r="B94" i="138"/>
  <c r="X93" i="138"/>
  <c r="S93" i="138"/>
  <c r="N93" i="138"/>
  <c r="I93" i="138"/>
  <c r="B93" i="138"/>
  <c r="X92" i="138"/>
  <c r="S92" i="138"/>
  <c r="N92" i="138"/>
  <c r="I92" i="138"/>
  <c r="B92" i="138"/>
  <c r="X91" i="138"/>
  <c r="S91" i="138"/>
  <c r="N91" i="138"/>
  <c r="I91" i="138"/>
  <c r="B91" i="138"/>
  <c r="X90" i="138"/>
  <c r="S90" i="138"/>
  <c r="N90" i="138"/>
  <c r="I90" i="138"/>
  <c r="B90" i="138"/>
  <c r="X89" i="138"/>
  <c r="S89" i="138"/>
  <c r="N89" i="138"/>
  <c r="I89" i="138"/>
  <c r="B89" i="138"/>
  <c r="X88" i="138"/>
  <c r="S88" i="138"/>
  <c r="N88" i="138"/>
  <c r="I88" i="138"/>
  <c r="B88" i="138"/>
  <c r="X87" i="138"/>
  <c r="S87" i="138"/>
  <c r="N87" i="138"/>
  <c r="I87" i="138"/>
  <c r="B87" i="138"/>
  <c r="X86" i="138"/>
  <c r="S86" i="138"/>
  <c r="N86" i="138"/>
  <c r="I86" i="138"/>
  <c r="B86" i="138"/>
  <c r="X85" i="138"/>
  <c r="S85" i="138"/>
  <c r="N85" i="138"/>
  <c r="I85" i="138"/>
  <c r="B85" i="138"/>
  <c r="X84" i="138"/>
  <c r="Z84" i="138" s="1"/>
  <c r="S84" i="138"/>
  <c r="N84" i="138"/>
  <c r="I84" i="138"/>
  <c r="B84" i="138"/>
  <c r="X83" i="138"/>
  <c r="S83" i="138"/>
  <c r="N83" i="138"/>
  <c r="I83" i="138"/>
  <c r="B83" i="138"/>
  <c r="X82" i="138"/>
  <c r="S82" i="138"/>
  <c r="N82" i="138"/>
  <c r="I82" i="138"/>
  <c r="B82" i="138"/>
  <c r="X81" i="138"/>
  <c r="S81" i="138"/>
  <c r="N81" i="138"/>
  <c r="I81" i="138"/>
  <c r="B81" i="138"/>
  <c r="X80" i="138"/>
  <c r="S80" i="138"/>
  <c r="N80" i="138"/>
  <c r="I80" i="138"/>
  <c r="B80" i="138"/>
  <c r="X79" i="138"/>
  <c r="S79" i="138"/>
  <c r="N79" i="138"/>
  <c r="I79" i="138"/>
  <c r="B79" i="138"/>
  <c r="X78" i="138"/>
  <c r="Z78" i="138" s="1"/>
  <c r="S78" i="138"/>
  <c r="N78" i="138"/>
  <c r="I78" i="138"/>
  <c r="B78" i="138"/>
  <c r="X77" i="138"/>
  <c r="S77" i="138"/>
  <c r="N77" i="138"/>
  <c r="I77" i="138"/>
  <c r="B77" i="138"/>
  <c r="X76" i="138"/>
  <c r="S76" i="138"/>
  <c r="N76" i="138"/>
  <c r="I76" i="138"/>
  <c r="B76" i="138"/>
  <c r="X75" i="138"/>
  <c r="S75" i="138"/>
  <c r="N75" i="138"/>
  <c r="I75" i="138"/>
  <c r="B75" i="138"/>
  <c r="X74" i="138"/>
  <c r="S74" i="138"/>
  <c r="N74" i="138"/>
  <c r="I74" i="138"/>
  <c r="B74" i="138"/>
  <c r="X73" i="138"/>
  <c r="S73" i="138"/>
  <c r="N73" i="138"/>
  <c r="I73" i="138"/>
  <c r="B73" i="138"/>
  <c r="X72" i="138"/>
  <c r="Z72" i="138" s="1"/>
  <c r="S72" i="138"/>
  <c r="N72" i="138"/>
  <c r="I72" i="138"/>
  <c r="B72" i="138"/>
  <c r="X71" i="138"/>
  <c r="S71" i="138"/>
  <c r="N71" i="138"/>
  <c r="I71" i="138"/>
  <c r="B71" i="138"/>
  <c r="X70" i="138"/>
  <c r="S70" i="138"/>
  <c r="N70" i="138"/>
  <c r="I70" i="138"/>
  <c r="B70" i="138"/>
  <c r="X69" i="138"/>
  <c r="S69" i="138"/>
  <c r="N69" i="138"/>
  <c r="I69" i="138"/>
  <c r="B69" i="138"/>
  <c r="X68" i="138"/>
  <c r="S68" i="138"/>
  <c r="N68" i="138"/>
  <c r="I68" i="138"/>
  <c r="B68" i="138"/>
  <c r="X67" i="138"/>
  <c r="S67" i="138"/>
  <c r="N67" i="138"/>
  <c r="I67" i="138"/>
  <c r="B67" i="138"/>
  <c r="X66" i="138"/>
  <c r="S66" i="138"/>
  <c r="N66" i="138"/>
  <c r="I66" i="138"/>
  <c r="B66" i="138"/>
  <c r="X65" i="138"/>
  <c r="S65" i="138"/>
  <c r="N65" i="138"/>
  <c r="I65" i="138"/>
  <c r="Z65" i="138"/>
  <c r="B65" i="138"/>
  <c r="X64" i="138"/>
  <c r="S64" i="138"/>
  <c r="N64" i="138"/>
  <c r="I64" i="138"/>
  <c r="B64" i="138"/>
  <c r="X63" i="138"/>
  <c r="S63" i="138"/>
  <c r="N63" i="138"/>
  <c r="I63" i="138"/>
  <c r="B63" i="138"/>
  <c r="X62" i="138"/>
  <c r="S62" i="138"/>
  <c r="N62" i="138"/>
  <c r="I62" i="138"/>
  <c r="B62" i="138"/>
  <c r="X61" i="138"/>
  <c r="S61" i="138"/>
  <c r="N61" i="138"/>
  <c r="I61" i="138"/>
  <c r="B61" i="138"/>
  <c r="X60" i="138"/>
  <c r="S60" i="138"/>
  <c r="N60" i="138"/>
  <c r="I60" i="138"/>
  <c r="Z60" i="138"/>
  <c r="B60" i="138"/>
  <c r="X59" i="138"/>
  <c r="S59" i="138"/>
  <c r="N59" i="138"/>
  <c r="I59" i="138"/>
  <c r="Z59" i="138"/>
  <c r="B59" i="138"/>
  <c r="X58" i="138"/>
  <c r="S58" i="138"/>
  <c r="N58" i="138"/>
  <c r="I58" i="138"/>
  <c r="B58" i="138"/>
  <c r="X57" i="138"/>
  <c r="S57" i="138"/>
  <c r="N57" i="138"/>
  <c r="I57" i="138"/>
  <c r="B57" i="138"/>
  <c r="X56" i="138"/>
  <c r="S56" i="138"/>
  <c r="N56" i="138"/>
  <c r="I56" i="138"/>
  <c r="B56" i="138"/>
  <c r="X55" i="138"/>
  <c r="S55" i="138"/>
  <c r="N55" i="138"/>
  <c r="I55" i="138"/>
  <c r="B55" i="138"/>
  <c r="X54" i="138"/>
  <c r="S54" i="138"/>
  <c r="N54" i="138"/>
  <c r="Z54" i="138" s="1"/>
  <c r="I54" i="138"/>
  <c r="B54" i="138"/>
  <c r="X53" i="138"/>
  <c r="S53" i="138"/>
  <c r="Z53" i="138" s="1"/>
  <c r="N53" i="138"/>
  <c r="I53" i="138"/>
  <c r="B53" i="138"/>
  <c r="X52" i="138"/>
  <c r="S52" i="138"/>
  <c r="N52" i="138"/>
  <c r="I52" i="138"/>
  <c r="B52" i="138"/>
  <c r="X51" i="138"/>
  <c r="S51" i="138"/>
  <c r="N51" i="138"/>
  <c r="I51" i="138"/>
  <c r="B51" i="138"/>
  <c r="X50" i="138"/>
  <c r="S50" i="138"/>
  <c r="N50" i="138"/>
  <c r="I50" i="138"/>
  <c r="B50" i="138"/>
  <c r="X49" i="138"/>
  <c r="S49" i="138"/>
  <c r="N49" i="138"/>
  <c r="I49" i="138"/>
  <c r="B49" i="138"/>
  <c r="X48" i="138"/>
  <c r="S48" i="138"/>
  <c r="N48" i="138"/>
  <c r="I48" i="138"/>
  <c r="B48" i="138"/>
  <c r="X47" i="138"/>
  <c r="S47" i="138"/>
  <c r="N47" i="138"/>
  <c r="I47" i="138"/>
  <c r="B47" i="138"/>
  <c r="X46" i="138"/>
  <c r="S46" i="138"/>
  <c r="N46" i="138"/>
  <c r="I46" i="138"/>
  <c r="B46" i="138"/>
  <c r="W43" i="138"/>
  <c r="V43" i="138"/>
  <c r="V127" i="138" s="1"/>
  <c r="U43" i="138"/>
  <c r="U127" i="138" s="1"/>
  <c r="R43" i="138"/>
  <c r="Q43" i="138"/>
  <c r="Q127" i="138" s="1"/>
  <c r="P43" i="138"/>
  <c r="M43" i="138"/>
  <c r="L43" i="138"/>
  <c r="L127" i="138"/>
  <c r="K43" i="138"/>
  <c r="K127" i="138" s="1"/>
  <c r="H43" i="138"/>
  <c r="F43" i="138"/>
  <c r="X42" i="138"/>
  <c r="S42" i="138"/>
  <c r="N42" i="138"/>
  <c r="I42" i="138"/>
  <c r="B42" i="138"/>
  <c r="X41" i="138"/>
  <c r="S41" i="138"/>
  <c r="N41" i="138"/>
  <c r="I41" i="138"/>
  <c r="B41" i="138"/>
  <c r="X40" i="138"/>
  <c r="S40" i="138"/>
  <c r="N40" i="138"/>
  <c r="I40" i="138"/>
  <c r="X39" i="138"/>
  <c r="S39" i="138"/>
  <c r="N39" i="138"/>
  <c r="I39" i="138"/>
  <c r="B39" i="138"/>
  <c r="X38" i="138"/>
  <c r="Z38" i="138" s="1"/>
  <c r="S38" i="138"/>
  <c r="N38" i="138"/>
  <c r="I38" i="138"/>
  <c r="B38" i="138"/>
  <c r="X37" i="138"/>
  <c r="S37" i="138"/>
  <c r="N37" i="138"/>
  <c r="I37" i="138"/>
  <c r="B37" i="138"/>
  <c r="X36" i="138"/>
  <c r="S36" i="138"/>
  <c r="N36" i="138"/>
  <c r="I36" i="138"/>
  <c r="B36" i="138"/>
  <c r="X35" i="138"/>
  <c r="S35" i="138"/>
  <c r="N35" i="138"/>
  <c r="I35" i="138"/>
  <c r="B35" i="138"/>
  <c r="X34" i="138"/>
  <c r="S34" i="138"/>
  <c r="N34" i="138"/>
  <c r="I34" i="138"/>
  <c r="B34" i="138"/>
  <c r="X33" i="138"/>
  <c r="S33" i="138"/>
  <c r="N33" i="138"/>
  <c r="I33" i="138"/>
  <c r="B33" i="138"/>
  <c r="X32" i="138"/>
  <c r="Z32" i="138" s="1"/>
  <c r="S32" i="138"/>
  <c r="N32" i="138"/>
  <c r="I32" i="138"/>
  <c r="B32" i="138"/>
  <c r="X31" i="138"/>
  <c r="S31" i="138"/>
  <c r="N31" i="138"/>
  <c r="I31" i="138"/>
  <c r="B31" i="138"/>
  <c r="X30" i="138"/>
  <c r="S30" i="138"/>
  <c r="N30" i="138"/>
  <c r="I30" i="138"/>
  <c r="B30" i="138"/>
  <c r="X29" i="138"/>
  <c r="S29" i="138"/>
  <c r="N29" i="138"/>
  <c r="I29" i="138"/>
  <c r="B29" i="138"/>
  <c r="X28" i="138"/>
  <c r="S28" i="138"/>
  <c r="N28" i="138"/>
  <c r="I28" i="138"/>
  <c r="B28" i="138"/>
  <c r="X27" i="138"/>
  <c r="S27" i="138"/>
  <c r="N27" i="138"/>
  <c r="I27" i="138"/>
  <c r="B27" i="138"/>
  <c r="X26" i="138"/>
  <c r="S26" i="138"/>
  <c r="N26" i="138"/>
  <c r="I26" i="138"/>
  <c r="B26" i="138"/>
  <c r="X25" i="138"/>
  <c r="S25" i="138"/>
  <c r="N25" i="138"/>
  <c r="I25" i="138"/>
  <c r="B25" i="138"/>
  <c r="X24" i="138"/>
  <c r="S24" i="138"/>
  <c r="N24" i="138"/>
  <c r="I24" i="138"/>
  <c r="B24" i="138"/>
  <c r="X23" i="138"/>
  <c r="S23" i="138"/>
  <c r="N23" i="138"/>
  <c r="I23" i="138"/>
  <c r="B23" i="138"/>
  <c r="X22" i="138"/>
  <c r="S22" i="138"/>
  <c r="N22" i="138"/>
  <c r="I22" i="138"/>
  <c r="B22" i="138"/>
  <c r="X21" i="138"/>
  <c r="S21" i="138"/>
  <c r="N21" i="138"/>
  <c r="I21" i="138"/>
  <c r="B21" i="138"/>
  <c r="X20" i="138"/>
  <c r="S20" i="138"/>
  <c r="N20" i="138"/>
  <c r="I20" i="138"/>
  <c r="B20" i="138"/>
  <c r="X19" i="138"/>
  <c r="S19" i="138"/>
  <c r="N19" i="138"/>
  <c r="I19" i="138"/>
  <c r="B19" i="138"/>
  <c r="X18" i="138"/>
  <c r="S18" i="138"/>
  <c r="N18" i="138"/>
  <c r="I18" i="138"/>
  <c r="B18" i="138"/>
  <c r="X17" i="138"/>
  <c r="S17" i="138"/>
  <c r="N17" i="138"/>
  <c r="I17" i="138"/>
  <c r="B17" i="138"/>
  <c r="X16" i="138"/>
  <c r="S16" i="138"/>
  <c r="N16" i="138"/>
  <c r="I16" i="138"/>
  <c r="B16" i="138"/>
  <c r="X15" i="138"/>
  <c r="S15" i="138"/>
  <c r="N15" i="138"/>
  <c r="I15" i="138"/>
  <c r="B15" i="138"/>
  <c r="X14" i="138"/>
  <c r="Z14" i="138" s="1"/>
  <c r="S14" i="138"/>
  <c r="N14" i="138"/>
  <c r="I14" i="138"/>
  <c r="B14" i="138"/>
  <c r="X13" i="138"/>
  <c r="S13" i="138"/>
  <c r="N13" i="138"/>
  <c r="I13" i="138"/>
  <c r="B13" i="138"/>
  <c r="X12" i="138"/>
  <c r="S12" i="138"/>
  <c r="N12" i="138"/>
  <c r="N11" i="138"/>
  <c r="I12" i="138"/>
  <c r="B12" i="138"/>
  <c r="X11" i="138"/>
  <c r="S11" i="138"/>
  <c r="I11" i="138"/>
  <c r="B11" i="138"/>
  <c r="W126" i="137"/>
  <c r="V126" i="137"/>
  <c r="U126" i="137"/>
  <c r="R126" i="137"/>
  <c r="Q126" i="137"/>
  <c r="P126" i="137"/>
  <c r="M126" i="137"/>
  <c r="L126" i="137"/>
  <c r="K126" i="137"/>
  <c r="H126" i="137"/>
  <c r="G126" i="137"/>
  <c r="F126" i="137"/>
  <c r="X125" i="137"/>
  <c r="Z125" i="137" s="1"/>
  <c r="S125" i="137"/>
  <c r="N125" i="137"/>
  <c r="I125" i="137"/>
  <c r="B125" i="137"/>
  <c r="X124" i="137"/>
  <c r="S124" i="137"/>
  <c r="N124" i="137"/>
  <c r="I124" i="137"/>
  <c r="B124" i="137"/>
  <c r="X123" i="137"/>
  <c r="S123" i="137"/>
  <c r="N123" i="137"/>
  <c r="I123" i="137"/>
  <c r="B123" i="137"/>
  <c r="X122" i="137"/>
  <c r="S122" i="137"/>
  <c r="N122" i="137"/>
  <c r="I122" i="137"/>
  <c r="B122" i="137"/>
  <c r="X121" i="137"/>
  <c r="S121" i="137"/>
  <c r="N121" i="137"/>
  <c r="I121" i="137"/>
  <c r="B121" i="137"/>
  <c r="X120" i="137"/>
  <c r="S120" i="137"/>
  <c r="N120" i="137"/>
  <c r="I120" i="137"/>
  <c r="B120" i="137"/>
  <c r="X119" i="137"/>
  <c r="Z119" i="137" s="1"/>
  <c r="S119" i="137"/>
  <c r="N119" i="137"/>
  <c r="I119" i="137"/>
  <c r="B119" i="137"/>
  <c r="X118" i="137"/>
  <c r="S118" i="137"/>
  <c r="N118" i="137"/>
  <c r="I118" i="137"/>
  <c r="B118" i="137"/>
  <c r="X117" i="137"/>
  <c r="S117" i="137"/>
  <c r="N117" i="137"/>
  <c r="I117" i="137"/>
  <c r="B117" i="137"/>
  <c r="X116" i="137"/>
  <c r="S116" i="137"/>
  <c r="N116" i="137"/>
  <c r="I116" i="137"/>
  <c r="B116" i="137"/>
  <c r="X115" i="137"/>
  <c r="S115" i="137"/>
  <c r="N115" i="137"/>
  <c r="I115" i="137"/>
  <c r="B115" i="137"/>
  <c r="X114" i="137"/>
  <c r="S114" i="137"/>
  <c r="N114" i="137"/>
  <c r="I114" i="137"/>
  <c r="B114" i="137"/>
  <c r="X113" i="137"/>
  <c r="S113" i="137"/>
  <c r="N113" i="137"/>
  <c r="I113" i="137"/>
  <c r="B113" i="137"/>
  <c r="X112" i="137"/>
  <c r="S112" i="137"/>
  <c r="N112" i="137"/>
  <c r="I112" i="137"/>
  <c r="B112" i="137"/>
  <c r="X111" i="137"/>
  <c r="S111" i="137"/>
  <c r="N111" i="137"/>
  <c r="I111" i="137"/>
  <c r="B111" i="137"/>
  <c r="X110" i="137"/>
  <c r="S110" i="137"/>
  <c r="N110" i="137"/>
  <c r="I110" i="137"/>
  <c r="B110" i="137"/>
  <c r="X109" i="137"/>
  <c r="S109" i="137"/>
  <c r="N109" i="137"/>
  <c r="I109" i="137"/>
  <c r="B109" i="137"/>
  <c r="X108" i="137"/>
  <c r="S108" i="137"/>
  <c r="N108" i="137"/>
  <c r="I108" i="137"/>
  <c r="B108" i="137"/>
  <c r="X107" i="137"/>
  <c r="S107" i="137"/>
  <c r="N107" i="137"/>
  <c r="I107" i="137"/>
  <c r="Z107" i="137"/>
  <c r="B107" i="137"/>
  <c r="X106" i="137"/>
  <c r="S106" i="137"/>
  <c r="N106" i="137"/>
  <c r="I106" i="137"/>
  <c r="B106" i="137"/>
  <c r="X105" i="137"/>
  <c r="S105" i="137"/>
  <c r="N105" i="137"/>
  <c r="I105" i="137"/>
  <c r="B105" i="137"/>
  <c r="X104" i="137"/>
  <c r="S104" i="137"/>
  <c r="N104" i="137"/>
  <c r="I104" i="137"/>
  <c r="B104" i="137"/>
  <c r="X103" i="137"/>
  <c r="S103" i="137"/>
  <c r="N103" i="137"/>
  <c r="I103" i="137"/>
  <c r="X102" i="137"/>
  <c r="S102" i="137"/>
  <c r="N102" i="137"/>
  <c r="I102" i="137"/>
  <c r="B102" i="137"/>
  <c r="X101" i="137"/>
  <c r="S101" i="137"/>
  <c r="N101" i="137"/>
  <c r="I101" i="137"/>
  <c r="B101" i="137"/>
  <c r="X100" i="137"/>
  <c r="S100" i="137"/>
  <c r="N100" i="137"/>
  <c r="I100" i="137"/>
  <c r="B100" i="137"/>
  <c r="X99" i="137"/>
  <c r="S99" i="137"/>
  <c r="N99" i="137"/>
  <c r="I99" i="137"/>
  <c r="B99" i="137"/>
  <c r="X98" i="137"/>
  <c r="S98" i="137"/>
  <c r="N98" i="137"/>
  <c r="I98" i="137"/>
  <c r="B98" i="137"/>
  <c r="X97" i="137"/>
  <c r="S97" i="137"/>
  <c r="N97" i="137"/>
  <c r="I97" i="137"/>
  <c r="B97" i="137"/>
  <c r="X96" i="137"/>
  <c r="S96" i="137"/>
  <c r="N96" i="137"/>
  <c r="I96" i="137"/>
  <c r="B96" i="137"/>
  <c r="X95" i="137"/>
  <c r="S95" i="137"/>
  <c r="N95" i="137"/>
  <c r="I95" i="137"/>
  <c r="B95" i="137"/>
  <c r="X94" i="137"/>
  <c r="S94" i="137"/>
  <c r="N94" i="137"/>
  <c r="I94" i="137"/>
  <c r="B94" i="137"/>
  <c r="X93" i="137"/>
  <c r="S93" i="137"/>
  <c r="N93" i="137"/>
  <c r="I93" i="137"/>
  <c r="B93" i="137"/>
  <c r="X92" i="137"/>
  <c r="S92" i="137"/>
  <c r="N92" i="137"/>
  <c r="I92" i="137"/>
  <c r="B92" i="137"/>
  <c r="X91" i="137"/>
  <c r="S91" i="137"/>
  <c r="N91" i="137"/>
  <c r="I91" i="137"/>
  <c r="B91" i="137"/>
  <c r="X90" i="137"/>
  <c r="S90" i="137"/>
  <c r="Z90" i="137" s="1"/>
  <c r="N90" i="137"/>
  <c r="I90" i="137"/>
  <c r="B90" i="137"/>
  <c r="X89" i="137"/>
  <c r="S89" i="137"/>
  <c r="N89" i="137"/>
  <c r="I89" i="137"/>
  <c r="B89" i="137"/>
  <c r="X88" i="137"/>
  <c r="S88" i="137"/>
  <c r="N88" i="137"/>
  <c r="I88" i="137"/>
  <c r="B88" i="137"/>
  <c r="X87" i="137"/>
  <c r="S87" i="137"/>
  <c r="N87" i="137"/>
  <c r="I87" i="137"/>
  <c r="B87" i="137"/>
  <c r="X86" i="137"/>
  <c r="S86" i="137"/>
  <c r="N86" i="137"/>
  <c r="I86" i="137"/>
  <c r="B86" i="137"/>
  <c r="X85" i="137"/>
  <c r="S85" i="137"/>
  <c r="N85" i="137"/>
  <c r="I85" i="137"/>
  <c r="B85" i="137"/>
  <c r="X84" i="137"/>
  <c r="S84" i="137"/>
  <c r="N84" i="137"/>
  <c r="I84" i="137"/>
  <c r="B84" i="137"/>
  <c r="X83" i="137"/>
  <c r="S83" i="137"/>
  <c r="N83" i="137"/>
  <c r="I83" i="137"/>
  <c r="B83" i="137"/>
  <c r="X82" i="137"/>
  <c r="S82" i="137"/>
  <c r="N82" i="137"/>
  <c r="I82" i="137"/>
  <c r="B82" i="137"/>
  <c r="X81" i="137"/>
  <c r="S81" i="137"/>
  <c r="N81" i="137"/>
  <c r="I81" i="137"/>
  <c r="B81" i="137"/>
  <c r="X80" i="137"/>
  <c r="S80" i="137"/>
  <c r="N80" i="137"/>
  <c r="I80" i="137"/>
  <c r="B80" i="137"/>
  <c r="X79" i="137"/>
  <c r="S79" i="137"/>
  <c r="N79" i="137"/>
  <c r="I79" i="137"/>
  <c r="B79" i="137"/>
  <c r="X78" i="137"/>
  <c r="S78" i="137"/>
  <c r="N78" i="137"/>
  <c r="I78" i="137"/>
  <c r="B78" i="137"/>
  <c r="X77" i="137"/>
  <c r="S77" i="137"/>
  <c r="N77" i="137"/>
  <c r="I77" i="137"/>
  <c r="B77" i="137"/>
  <c r="X76" i="137"/>
  <c r="S76" i="137"/>
  <c r="N76" i="137"/>
  <c r="I76" i="137"/>
  <c r="B76" i="137"/>
  <c r="X75" i="137"/>
  <c r="S75" i="137"/>
  <c r="N75" i="137"/>
  <c r="I75" i="137"/>
  <c r="B75" i="137"/>
  <c r="X74" i="137"/>
  <c r="S74" i="137"/>
  <c r="N74" i="137"/>
  <c r="I74" i="137"/>
  <c r="B74" i="137"/>
  <c r="X73" i="137"/>
  <c r="S73" i="137"/>
  <c r="N73" i="137"/>
  <c r="I73" i="137"/>
  <c r="B73" i="137"/>
  <c r="X72" i="137"/>
  <c r="S72" i="137"/>
  <c r="N72" i="137"/>
  <c r="I72" i="137"/>
  <c r="B72" i="137"/>
  <c r="X71" i="137"/>
  <c r="S71" i="137"/>
  <c r="N71" i="137"/>
  <c r="I71" i="137"/>
  <c r="B71" i="137"/>
  <c r="X70" i="137"/>
  <c r="S70" i="137"/>
  <c r="N70" i="137"/>
  <c r="I70" i="137"/>
  <c r="B70" i="137"/>
  <c r="X69" i="137"/>
  <c r="S69" i="137"/>
  <c r="N69" i="137"/>
  <c r="I69" i="137"/>
  <c r="B69" i="137"/>
  <c r="X68" i="137"/>
  <c r="S68" i="137"/>
  <c r="N68" i="137"/>
  <c r="I68" i="137"/>
  <c r="B68" i="137"/>
  <c r="X67" i="137"/>
  <c r="S67" i="137"/>
  <c r="N67" i="137"/>
  <c r="I67" i="137"/>
  <c r="B67" i="137"/>
  <c r="X66" i="137"/>
  <c r="S66" i="137"/>
  <c r="N66" i="137"/>
  <c r="I66" i="137"/>
  <c r="B66" i="137"/>
  <c r="X65" i="137"/>
  <c r="S65" i="137"/>
  <c r="N65" i="137"/>
  <c r="I65" i="137"/>
  <c r="B65" i="137"/>
  <c r="X64" i="137"/>
  <c r="S64" i="137"/>
  <c r="N64" i="137"/>
  <c r="I64" i="137"/>
  <c r="B64" i="137"/>
  <c r="X63" i="137"/>
  <c r="S63" i="137"/>
  <c r="N63" i="137"/>
  <c r="I63" i="137"/>
  <c r="B63" i="137"/>
  <c r="X62" i="137"/>
  <c r="S62" i="137"/>
  <c r="N62" i="137"/>
  <c r="I62" i="137"/>
  <c r="B62" i="137"/>
  <c r="X61" i="137"/>
  <c r="S61" i="137"/>
  <c r="N61" i="137"/>
  <c r="I61" i="137"/>
  <c r="B61" i="137"/>
  <c r="X60" i="137"/>
  <c r="S60" i="137"/>
  <c r="N60" i="137"/>
  <c r="I60" i="137"/>
  <c r="B60" i="137"/>
  <c r="X59" i="137"/>
  <c r="S59" i="137"/>
  <c r="N59" i="137"/>
  <c r="I59" i="137"/>
  <c r="B59" i="137"/>
  <c r="X58" i="137"/>
  <c r="S58" i="137"/>
  <c r="N58" i="137"/>
  <c r="I58" i="137"/>
  <c r="B58" i="137"/>
  <c r="X57" i="137"/>
  <c r="S57" i="137"/>
  <c r="N57" i="137"/>
  <c r="I57" i="137"/>
  <c r="B57" i="137"/>
  <c r="X56" i="137"/>
  <c r="S56" i="137"/>
  <c r="N56" i="137"/>
  <c r="I56" i="137"/>
  <c r="B56" i="137"/>
  <c r="X55" i="137"/>
  <c r="S55" i="137"/>
  <c r="N55" i="137"/>
  <c r="I55" i="137"/>
  <c r="B55" i="137"/>
  <c r="X54" i="137"/>
  <c r="S54" i="137"/>
  <c r="N54" i="137"/>
  <c r="I54" i="137"/>
  <c r="B54" i="137"/>
  <c r="X53" i="137"/>
  <c r="S53" i="137"/>
  <c r="N53" i="137"/>
  <c r="I53" i="137"/>
  <c r="B53" i="137"/>
  <c r="X52" i="137"/>
  <c r="S52" i="137"/>
  <c r="N52" i="137"/>
  <c r="I52" i="137"/>
  <c r="B52" i="137"/>
  <c r="X51" i="137"/>
  <c r="S51" i="137"/>
  <c r="N51" i="137"/>
  <c r="I51" i="137"/>
  <c r="B51" i="137"/>
  <c r="X50" i="137"/>
  <c r="S50" i="137"/>
  <c r="N50" i="137"/>
  <c r="I50" i="137"/>
  <c r="B50" i="137"/>
  <c r="X49" i="137"/>
  <c r="S49" i="137"/>
  <c r="N49" i="137"/>
  <c r="I49" i="137"/>
  <c r="B49" i="137"/>
  <c r="X48" i="137"/>
  <c r="S48" i="137"/>
  <c r="N48" i="137"/>
  <c r="I48" i="137"/>
  <c r="B48" i="137"/>
  <c r="X47" i="137"/>
  <c r="S47" i="137"/>
  <c r="N47" i="137"/>
  <c r="I47" i="137"/>
  <c r="B47" i="137"/>
  <c r="X46" i="137"/>
  <c r="S46" i="137"/>
  <c r="N46" i="137"/>
  <c r="I46" i="137"/>
  <c r="B46" i="137"/>
  <c r="W43" i="137"/>
  <c r="V43" i="137"/>
  <c r="V127" i="137" s="1"/>
  <c r="U43" i="137"/>
  <c r="R43" i="137"/>
  <c r="Q43" i="137"/>
  <c r="P43" i="137"/>
  <c r="P127" i="137"/>
  <c r="M43" i="137"/>
  <c r="L43" i="137"/>
  <c r="L127" i="137" s="1"/>
  <c r="K43" i="137"/>
  <c r="K127" i="137" s="1"/>
  <c r="H43" i="137"/>
  <c r="G43" i="137"/>
  <c r="F43" i="137"/>
  <c r="F127" i="137" s="1"/>
  <c r="X42" i="137"/>
  <c r="S42" i="137"/>
  <c r="N42" i="137"/>
  <c r="I42" i="137"/>
  <c r="B42" i="137"/>
  <c r="X41" i="137"/>
  <c r="S41" i="137"/>
  <c r="N41" i="137"/>
  <c r="I41" i="137"/>
  <c r="B41" i="137"/>
  <c r="X40" i="137"/>
  <c r="S40" i="137"/>
  <c r="N40" i="137"/>
  <c r="I40" i="137"/>
  <c r="X39" i="137"/>
  <c r="S39" i="137"/>
  <c r="N39" i="137"/>
  <c r="I39" i="137"/>
  <c r="B39" i="137"/>
  <c r="X38" i="137"/>
  <c r="S38" i="137"/>
  <c r="N38" i="137"/>
  <c r="I38" i="137"/>
  <c r="B38" i="137"/>
  <c r="X37" i="137"/>
  <c r="S37" i="137"/>
  <c r="N37" i="137"/>
  <c r="I37" i="137"/>
  <c r="B37" i="137"/>
  <c r="X36" i="137"/>
  <c r="S36" i="137"/>
  <c r="N36" i="137"/>
  <c r="I36" i="137"/>
  <c r="B36" i="137"/>
  <c r="X35" i="137"/>
  <c r="S35" i="137"/>
  <c r="N35" i="137"/>
  <c r="I35" i="137"/>
  <c r="B35" i="137"/>
  <c r="X34" i="137"/>
  <c r="S34" i="137"/>
  <c r="N34" i="137"/>
  <c r="I34" i="137"/>
  <c r="B34" i="137"/>
  <c r="X33" i="137"/>
  <c r="S33" i="137"/>
  <c r="N33" i="137"/>
  <c r="I33" i="137"/>
  <c r="B33" i="137"/>
  <c r="X32" i="137"/>
  <c r="S32" i="137"/>
  <c r="N32" i="137"/>
  <c r="I32" i="137"/>
  <c r="B32" i="137"/>
  <c r="X31" i="137"/>
  <c r="S31" i="137"/>
  <c r="N31" i="137"/>
  <c r="I31" i="137"/>
  <c r="B31" i="137"/>
  <c r="X30" i="137"/>
  <c r="S30" i="137"/>
  <c r="N30" i="137"/>
  <c r="I30" i="137"/>
  <c r="B30" i="137"/>
  <c r="X29" i="137"/>
  <c r="S29" i="137"/>
  <c r="N29" i="137"/>
  <c r="I29" i="137"/>
  <c r="B29" i="137"/>
  <c r="X28" i="137"/>
  <c r="S28" i="137"/>
  <c r="N28" i="137"/>
  <c r="I28" i="137"/>
  <c r="B28" i="137"/>
  <c r="X27" i="137"/>
  <c r="S27" i="137"/>
  <c r="N27" i="137"/>
  <c r="I27" i="137"/>
  <c r="B27" i="137"/>
  <c r="X26" i="137"/>
  <c r="S26" i="137"/>
  <c r="N26" i="137"/>
  <c r="I26" i="137"/>
  <c r="B26" i="137"/>
  <c r="X25" i="137"/>
  <c r="S25" i="137"/>
  <c r="N25" i="137"/>
  <c r="I25" i="137"/>
  <c r="B25" i="137"/>
  <c r="X24" i="137"/>
  <c r="S24" i="137"/>
  <c r="N24" i="137"/>
  <c r="I24" i="137"/>
  <c r="B24" i="137"/>
  <c r="X23" i="137"/>
  <c r="S23" i="137"/>
  <c r="N23" i="137"/>
  <c r="I23" i="137"/>
  <c r="B23" i="137"/>
  <c r="X22" i="137"/>
  <c r="S22" i="137"/>
  <c r="N22" i="137"/>
  <c r="I22" i="137"/>
  <c r="B22" i="137"/>
  <c r="X21" i="137"/>
  <c r="S21" i="137"/>
  <c r="N21" i="137"/>
  <c r="I21" i="137"/>
  <c r="B21" i="137"/>
  <c r="X20" i="137"/>
  <c r="S20" i="137"/>
  <c r="N20" i="137"/>
  <c r="I20" i="137"/>
  <c r="B20" i="137"/>
  <c r="X19" i="137"/>
  <c r="S19" i="137"/>
  <c r="N19" i="137"/>
  <c r="I19" i="137"/>
  <c r="B19" i="137"/>
  <c r="X18" i="137"/>
  <c r="S18" i="137"/>
  <c r="N18" i="137"/>
  <c r="I18" i="137"/>
  <c r="B18" i="137"/>
  <c r="X17" i="137"/>
  <c r="S17" i="137"/>
  <c r="N17" i="137"/>
  <c r="I17" i="137"/>
  <c r="B17" i="137"/>
  <c r="X16" i="137"/>
  <c r="S16" i="137"/>
  <c r="N16" i="137"/>
  <c r="I16" i="137"/>
  <c r="B16" i="137"/>
  <c r="X15" i="137"/>
  <c r="S15" i="137"/>
  <c r="N15" i="137"/>
  <c r="I15" i="137"/>
  <c r="B15" i="137"/>
  <c r="X14" i="137"/>
  <c r="S14" i="137"/>
  <c r="N14" i="137"/>
  <c r="I14" i="137"/>
  <c r="B14" i="137"/>
  <c r="X13" i="137"/>
  <c r="Z13" i="137" s="1"/>
  <c r="S13" i="137"/>
  <c r="N13" i="137"/>
  <c r="I13" i="137"/>
  <c r="B13" i="137"/>
  <c r="X12" i="137"/>
  <c r="S12" i="137"/>
  <c r="N12" i="137"/>
  <c r="I12" i="137"/>
  <c r="B12" i="137"/>
  <c r="X11" i="137"/>
  <c r="S11" i="137"/>
  <c r="N11" i="137"/>
  <c r="I11" i="137"/>
  <c r="B11" i="137"/>
  <c r="W126" i="136"/>
  <c r="V126" i="136"/>
  <c r="U126" i="136"/>
  <c r="R126" i="136"/>
  <c r="Q126" i="136"/>
  <c r="P126" i="136"/>
  <c r="M126" i="136"/>
  <c r="L126" i="136"/>
  <c r="K126" i="136"/>
  <c r="H126" i="136"/>
  <c r="G126" i="136"/>
  <c r="F126" i="136"/>
  <c r="X125" i="136"/>
  <c r="S125" i="136"/>
  <c r="N125" i="136"/>
  <c r="I125" i="136"/>
  <c r="B125" i="136"/>
  <c r="X124" i="136"/>
  <c r="S124" i="136"/>
  <c r="N124" i="136"/>
  <c r="I124" i="136"/>
  <c r="B124" i="136"/>
  <c r="X123" i="136"/>
  <c r="S123" i="136"/>
  <c r="N123" i="136"/>
  <c r="I123" i="136"/>
  <c r="B123" i="136"/>
  <c r="X122" i="136"/>
  <c r="S122" i="136"/>
  <c r="N122" i="136"/>
  <c r="I122" i="136"/>
  <c r="B122" i="136"/>
  <c r="X121" i="136"/>
  <c r="S121" i="136"/>
  <c r="N121" i="136"/>
  <c r="I121" i="136"/>
  <c r="B121" i="136"/>
  <c r="X120" i="136"/>
  <c r="S120" i="136"/>
  <c r="N120" i="136"/>
  <c r="I120" i="136"/>
  <c r="B120" i="136"/>
  <c r="X119" i="136"/>
  <c r="S119" i="136"/>
  <c r="N119" i="136"/>
  <c r="I119" i="136"/>
  <c r="B119" i="136"/>
  <c r="X118" i="136"/>
  <c r="S118" i="136"/>
  <c r="N118" i="136"/>
  <c r="I118" i="136"/>
  <c r="B118" i="136"/>
  <c r="X117" i="136"/>
  <c r="S117" i="136"/>
  <c r="N117" i="136"/>
  <c r="I117" i="136"/>
  <c r="B117" i="136"/>
  <c r="X116" i="136"/>
  <c r="S116" i="136"/>
  <c r="N116" i="136"/>
  <c r="I116" i="136"/>
  <c r="B116" i="136"/>
  <c r="X115" i="136"/>
  <c r="S115" i="136"/>
  <c r="N115" i="136"/>
  <c r="I115" i="136"/>
  <c r="B115" i="136"/>
  <c r="X114" i="136"/>
  <c r="S114" i="136"/>
  <c r="N114" i="136"/>
  <c r="I114" i="136"/>
  <c r="B114" i="136"/>
  <c r="X113" i="136"/>
  <c r="S113" i="136"/>
  <c r="N113" i="136"/>
  <c r="I113" i="136"/>
  <c r="B113" i="136"/>
  <c r="X112" i="136"/>
  <c r="S112" i="136"/>
  <c r="N112" i="136"/>
  <c r="I112" i="136"/>
  <c r="B112" i="136"/>
  <c r="X111" i="136"/>
  <c r="S111" i="136"/>
  <c r="N111" i="136"/>
  <c r="I111" i="136"/>
  <c r="B111" i="136"/>
  <c r="X110" i="136"/>
  <c r="S110" i="136"/>
  <c r="N110" i="136"/>
  <c r="I110" i="136"/>
  <c r="B110" i="136"/>
  <c r="X109" i="136"/>
  <c r="S109" i="136"/>
  <c r="N109" i="136"/>
  <c r="I109" i="136"/>
  <c r="B109" i="136"/>
  <c r="X108" i="136"/>
  <c r="S108" i="136"/>
  <c r="N108" i="136"/>
  <c r="I108" i="136"/>
  <c r="B108" i="136"/>
  <c r="X107" i="136"/>
  <c r="S107" i="136"/>
  <c r="N107" i="136"/>
  <c r="I107" i="136"/>
  <c r="B107" i="136"/>
  <c r="X106" i="136"/>
  <c r="S106" i="136"/>
  <c r="N106" i="136"/>
  <c r="I106" i="136"/>
  <c r="B106" i="136"/>
  <c r="X105" i="136"/>
  <c r="S105" i="136"/>
  <c r="N105" i="136"/>
  <c r="I105" i="136"/>
  <c r="B105" i="136"/>
  <c r="X104" i="136"/>
  <c r="S104" i="136"/>
  <c r="N104" i="136"/>
  <c r="I104" i="136"/>
  <c r="B104" i="136"/>
  <c r="X103" i="136"/>
  <c r="S103" i="136"/>
  <c r="N103" i="136"/>
  <c r="I103" i="136"/>
  <c r="X102" i="136"/>
  <c r="S102" i="136"/>
  <c r="N102" i="136"/>
  <c r="I102" i="136"/>
  <c r="B102" i="136"/>
  <c r="X101" i="136"/>
  <c r="S101" i="136"/>
  <c r="N101" i="136"/>
  <c r="I101" i="136"/>
  <c r="B101" i="136"/>
  <c r="X100" i="136"/>
  <c r="S100" i="136"/>
  <c r="N100" i="136"/>
  <c r="I100" i="136"/>
  <c r="B100" i="136"/>
  <c r="X99" i="136"/>
  <c r="S99" i="136"/>
  <c r="N99" i="136"/>
  <c r="I99" i="136"/>
  <c r="B99" i="136"/>
  <c r="X98" i="136"/>
  <c r="S98" i="136"/>
  <c r="N98" i="136"/>
  <c r="I98" i="136"/>
  <c r="B98" i="136"/>
  <c r="X97" i="136"/>
  <c r="S97" i="136"/>
  <c r="N97" i="136"/>
  <c r="I97" i="136"/>
  <c r="B97" i="136"/>
  <c r="X96" i="136"/>
  <c r="S96" i="136"/>
  <c r="N96" i="136"/>
  <c r="I96" i="136"/>
  <c r="B96" i="136"/>
  <c r="X95" i="136"/>
  <c r="S95" i="136"/>
  <c r="N95" i="136"/>
  <c r="I95" i="136"/>
  <c r="B95" i="136"/>
  <c r="X94" i="136"/>
  <c r="S94" i="136"/>
  <c r="N94" i="136"/>
  <c r="I94" i="136"/>
  <c r="B94" i="136"/>
  <c r="X93" i="136"/>
  <c r="S93" i="136"/>
  <c r="N93" i="136"/>
  <c r="I93" i="136"/>
  <c r="B93" i="136"/>
  <c r="X92" i="136"/>
  <c r="S92" i="136"/>
  <c r="N92" i="136"/>
  <c r="I92" i="136"/>
  <c r="B92" i="136"/>
  <c r="X91" i="136"/>
  <c r="S91" i="136"/>
  <c r="N91" i="136"/>
  <c r="I91" i="136"/>
  <c r="B91" i="136"/>
  <c r="X90" i="136"/>
  <c r="S90" i="136"/>
  <c r="N90" i="136"/>
  <c r="I90" i="136"/>
  <c r="B90" i="136"/>
  <c r="X89" i="136"/>
  <c r="S89" i="136"/>
  <c r="N89" i="136"/>
  <c r="I89" i="136"/>
  <c r="B89" i="136"/>
  <c r="X88" i="136"/>
  <c r="S88" i="136"/>
  <c r="N88" i="136"/>
  <c r="I88" i="136"/>
  <c r="B88" i="136"/>
  <c r="X87" i="136"/>
  <c r="S87" i="136"/>
  <c r="N87" i="136"/>
  <c r="I87" i="136"/>
  <c r="B87" i="136"/>
  <c r="X86" i="136"/>
  <c r="S86" i="136"/>
  <c r="N86" i="136"/>
  <c r="I86" i="136"/>
  <c r="B86" i="136"/>
  <c r="X85" i="136"/>
  <c r="S85" i="136"/>
  <c r="N85" i="136"/>
  <c r="I85" i="136"/>
  <c r="B85" i="136"/>
  <c r="X84" i="136"/>
  <c r="S84" i="136"/>
  <c r="N84" i="136"/>
  <c r="I84" i="136"/>
  <c r="B84" i="136"/>
  <c r="X83" i="136"/>
  <c r="S83" i="136"/>
  <c r="N83" i="136"/>
  <c r="I83" i="136"/>
  <c r="B83" i="136"/>
  <c r="X82" i="136"/>
  <c r="S82" i="136"/>
  <c r="N82" i="136"/>
  <c r="I82" i="136"/>
  <c r="B82" i="136"/>
  <c r="X81" i="136"/>
  <c r="S81" i="136"/>
  <c r="N81" i="136"/>
  <c r="I81" i="136"/>
  <c r="B81" i="136"/>
  <c r="X80" i="136"/>
  <c r="S80" i="136"/>
  <c r="N80" i="136"/>
  <c r="I80" i="136"/>
  <c r="B80" i="136"/>
  <c r="X79" i="136"/>
  <c r="S79" i="136"/>
  <c r="N79" i="136"/>
  <c r="I79" i="136"/>
  <c r="B79" i="136"/>
  <c r="X78" i="136"/>
  <c r="S78" i="136"/>
  <c r="N78" i="136"/>
  <c r="I78" i="136"/>
  <c r="B78" i="136"/>
  <c r="X77" i="136"/>
  <c r="S77" i="136"/>
  <c r="N77" i="136"/>
  <c r="I77" i="136"/>
  <c r="B77" i="136"/>
  <c r="X76" i="136"/>
  <c r="S76" i="136"/>
  <c r="N76" i="136"/>
  <c r="I76" i="136"/>
  <c r="B76" i="136"/>
  <c r="X75" i="136"/>
  <c r="S75" i="136"/>
  <c r="N75" i="136"/>
  <c r="I75" i="136"/>
  <c r="B75" i="136"/>
  <c r="X74" i="136"/>
  <c r="S74" i="136"/>
  <c r="N74" i="136"/>
  <c r="I74" i="136"/>
  <c r="B74" i="136"/>
  <c r="X73" i="136"/>
  <c r="S73" i="136"/>
  <c r="N73" i="136"/>
  <c r="I73" i="136"/>
  <c r="B73" i="136"/>
  <c r="X72" i="136"/>
  <c r="S72" i="136"/>
  <c r="N72" i="136"/>
  <c r="I72" i="136"/>
  <c r="B72" i="136"/>
  <c r="X71" i="136"/>
  <c r="S71" i="136"/>
  <c r="N71" i="136"/>
  <c r="I71" i="136"/>
  <c r="B71" i="136"/>
  <c r="X70" i="136"/>
  <c r="S70" i="136"/>
  <c r="N70" i="136"/>
  <c r="I70" i="136"/>
  <c r="B70" i="136"/>
  <c r="X69" i="136"/>
  <c r="S69" i="136"/>
  <c r="N69" i="136"/>
  <c r="I69" i="136"/>
  <c r="B69" i="136"/>
  <c r="X68" i="136"/>
  <c r="S68" i="136"/>
  <c r="N68" i="136"/>
  <c r="I68" i="136"/>
  <c r="B68" i="136"/>
  <c r="X67" i="136"/>
  <c r="S67" i="136"/>
  <c r="N67" i="136"/>
  <c r="I67" i="136"/>
  <c r="B67" i="136"/>
  <c r="X66" i="136"/>
  <c r="S66" i="136"/>
  <c r="N66" i="136"/>
  <c r="I66" i="136"/>
  <c r="B66" i="136"/>
  <c r="X65" i="136"/>
  <c r="S65" i="136"/>
  <c r="N65" i="136"/>
  <c r="I65" i="136"/>
  <c r="B65" i="136"/>
  <c r="X64" i="136"/>
  <c r="S64" i="136"/>
  <c r="N64" i="136"/>
  <c r="I64" i="136"/>
  <c r="B64" i="136"/>
  <c r="X63" i="136"/>
  <c r="S63" i="136"/>
  <c r="N63" i="136"/>
  <c r="I63" i="136"/>
  <c r="B63" i="136"/>
  <c r="X62" i="136"/>
  <c r="S62" i="136"/>
  <c r="N62" i="136"/>
  <c r="I62" i="136"/>
  <c r="B62" i="136"/>
  <c r="X61" i="136"/>
  <c r="S61" i="136"/>
  <c r="N61" i="136"/>
  <c r="I61" i="136"/>
  <c r="B61" i="136"/>
  <c r="X60" i="136"/>
  <c r="S60" i="136"/>
  <c r="N60" i="136"/>
  <c r="I60" i="136"/>
  <c r="B60" i="136"/>
  <c r="X59" i="136"/>
  <c r="S59" i="136"/>
  <c r="N59" i="136"/>
  <c r="I59" i="136"/>
  <c r="B59" i="136"/>
  <c r="X58" i="136"/>
  <c r="S58" i="136"/>
  <c r="N58" i="136"/>
  <c r="I58" i="136"/>
  <c r="B58" i="136"/>
  <c r="X57" i="136"/>
  <c r="S57" i="136"/>
  <c r="N57" i="136"/>
  <c r="I57" i="136"/>
  <c r="B57" i="136"/>
  <c r="X56" i="136"/>
  <c r="S56" i="136"/>
  <c r="N56" i="136"/>
  <c r="I56" i="136"/>
  <c r="B56" i="136"/>
  <c r="X55" i="136"/>
  <c r="S55" i="136"/>
  <c r="N55" i="136"/>
  <c r="I55" i="136"/>
  <c r="B55" i="136"/>
  <c r="X54" i="136"/>
  <c r="S54" i="136"/>
  <c r="N54" i="136"/>
  <c r="I54" i="136"/>
  <c r="B54" i="136"/>
  <c r="X53" i="136"/>
  <c r="S53" i="136"/>
  <c r="N53" i="136"/>
  <c r="I53" i="136"/>
  <c r="B53" i="136"/>
  <c r="X52" i="136"/>
  <c r="S52" i="136"/>
  <c r="N52" i="136"/>
  <c r="I52" i="136"/>
  <c r="B52" i="136"/>
  <c r="X51" i="136"/>
  <c r="S51" i="136"/>
  <c r="N51" i="136"/>
  <c r="I51" i="136"/>
  <c r="B51" i="136"/>
  <c r="X50" i="136"/>
  <c r="S50" i="136"/>
  <c r="N50" i="136"/>
  <c r="I50" i="136"/>
  <c r="B50" i="136"/>
  <c r="X49" i="136"/>
  <c r="S49" i="136"/>
  <c r="N49" i="136"/>
  <c r="I49" i="136"/>
  <c r="B49" i="136"/>
  <c r="X48" i="136"/>
  <c r="S48" i="136"/>
  <c r="N48" i="136"/>
  <c r="I48" i="136"/>
  <c r="B48" i="136"/>
  <c r="X47" i="136"/>
  <c r="S47" i="136"/>
  <c r="N47" i="136"/>
  <c r="I47" i="136"/>
  <c r="B47" i="136"/>
  <c r="X46" i="136"/>
  <c r="S46" i="136"/>
  <c r="N46" i="136"/>
  <c r="I46" i="136"/>
  <c r="B46" i="136"/>
  <c r="W43" i="136"/>
  <c r="V43" i="136"/>
  <c r="V127" i="136" s="1"/>
  <c r="U43" i="136"/>
  <c r="U127" i="136"/>
  <c r="R43" i="136"/>
  <c r="Q43" i="136"/>
  <c r="Q127" i="136" s="1"/>
  <c r="P43" i="136"/>
  <c r="M43" i="136"/>
  <c r="L43" i="136"/>
  <c r="K43" i="136"/>
  <c r="K127" i="136"/>
  <c r="H43" i="136"/>
  <c r="G43" i="136"/>
  <c r="G127" i="136" s="1"/>
  <c r="F43" i="136"/>
  <c r="X42" i="136"/>
  <c r="S42" i="136"/>
  <c r="N42" i="136"/>
  <c r="I42" i="136"/>
  <c r="B42" i="136"/>
  <c r="X41" i="136"/>
  <c r="S41" i="136"/>
  <c r="N41" i="136"/>
  <c r="I41" i="136"/>
  <c r="B41" i="136"/>
  <c r="X40" i="136"/>
  <c r="S40" i="136"/>
  <c r="N40" i="136"/>
  <c r="I40" i="136"/>
  <c r="X39" i="136"/>
  <c r="S39" i="136"/>
  <c r="N39" i="136"/>
  <c r="I39" i="136"/>
  <c r="B39" i="136"/>
  <c r="X38" i="136"/>
  <c r="S38" i="136"/>
  <c r="N38" i="136"/>
  <c r="I38" i="136"/>
  <c r="B38" i="136"/>
  <c r="X37" i="136"/>
  <c r="S37" i="136"/>
  <c r="N37" i="136"/>
  <c r="I37" i="136"/>
  <c r="B37" i="136"/>
  <c r="X36" i="136"/>
  <c r="S36" i="136"/>
  <c r="N36" i="136"/>
  <c r="I36" i="136"/>
  <c r="B36" i="136"/>
  <c r="X35" i="136"/>
  <c r="S35" i="136"/>
  <c r="N35" i="136"/>
  <c r="I35" i="136"/>
  <c r="B35" i="136"/>
  <c r="X34" i="136"/>
  <c r="S34" i="136"/>
  <c r="N34" i="136"/>
  <c r="I34" i="136"/>
  <c r="B34" i="136"/>
  <c r="X33" i="136"/>
  <c r="S33" i="136"/>
  <c r="N33" i="136"/>
  <c r="I33" i="136"/>
  <c r="B33" i="136"/>
  <c r="X32" i="136"/>
  <c r="S32" i="136"/>
  <c r="N32" i="136"/>
  <c r="I32" i="136"/>
  <c r="B32" i="136"/>
  <c r="X31" i="136"/>
  <c r="S31" i="136"/>
  <c r="N31" i="136"/>
  <c r="I31" i="136"/>
  <c r="B31" i="136"/>
  <c r="X30" i="136"/>
  <c r="S30" i="136"/>
  <c r="N30" i="136"/>
  <c r="I30" i="136"/>
  <c r="B30" i="136"/>
  <c r="X29" i="136"/>
  <c r="S29" i="136"/>
  <c r="N29" i="136"/>
  <c r="I29" i="136"/>
  <c r="B29" i="136"/>
  <c r="X28" i="136"/>
  <c r="S28" i="136"/>
  <c r="N28" i="136"/>
  <c r="I28" i="136"/>
  <c r="B28" i="136"/>
  <c r="X27" i="136"/>
  <c r="S27" i="136"/>
  <c r="N27" i="136"/>
  <c r="I27" i="136"/>
  <c r="B27" i="136"/>
  <c r="X26" i="136"/>
  <c r="S26" i="136"/>
  <c r="N26" i="136"/>
  <c r="I26" i="136"/>
  <c r="B26" i="136"/>
  <c r="X25" i="136"/>
  <c r="S25" i="136"/>
  <c r="N25" i="136"/>
  <c r="I25" i="136"/>
  <c r="B25" i="136"/>
  <c r="X24" i="136"/>
  <c r="S24" i="136"/>
  <c r="N24" i="136"/>
  <c r="I24" i="136"/>
  <c r="B24" i="136"/>
  <c r="X23" i="136"/>
  <c r="S23" i="136"/>
  <c r="N23" i="136"/>
  <c r="I23" i="136"/>
  <c r="B23" i="136"/>
  <c r="X22" i="136"/>
  <c r="S22" i="136"/>
  <c r="N22" i="136"/>
  <c r="I22" i="136"/>
  <c r="B22" i="136"/>
  <c r="X21" i="136"/>
  <c r="S21" i="136"/>
  <c r="N21" i="136"/>
  <c r="I21" i="136"/>
  <c r="B21" i="136"/>
  <c r="X20" i="136"/>
  <c r="S20" i="136"/>
  <c r="N20" i="136"/>
  <c r="I20" i="136"/>
  <c r="B20" i="136"/>
  <c r="X19" i="136"/>
  <c r="S19" i="136"/>
  <c r="N19" i="136"/>
  <c r="I19" i="136"/>
  <c r="B19" i="136"/>
  <c r="X18" i="136"/>
  <c r="S18" i="136"/>
  <c r="N18" i="136"/>
  <c r="I18" i="136"/>
  <c r="B18" i="136"/>
  <c r="X17" i="136"/>
  <c r="S17" i="136"/>
  <c r="N17" i="136"/>
  <c r="I17" i="136"/>
  <c r="B17" i="136"/>
  <c r="X16" i="136"/>
  <c r="S16" i="136"/>
  <c r="N16" i="136"/>
  <c r="I16" i="136"/>
  <c r="B16" i="136"/>
  <c r="X15" i="136"/>
  <c r="S15" i="136"/>
  <c r="N15" i="136"/>
  <c r="I15" i="136"/>
  <c r="B15" i="136"/>
  <c r="X14" i="136"/>
  <c r="S14" i="136"/>
  <c r="N14" i="136"/>
  <c r="I14" i="136"/>
  <c r="B14" i="136"/>
  <c r="X13" i="136"/>
  <c r="S13" i="136"/>
  <c r="N13" i="136"/>
  <c r="I13" i="136"/>
  <c r="B13" i="136"/>
  <c r="X12" i="136"/>
  <c r="S12" i="136"/>
  <c r="N12" i="136"/>
  <c r="I12" i="136"/>
  <c r="B12" i="136"/>
  <c r="X11" i="136"/>
  <c r="S11" i="136"/>
  <c r="N11" i="136"/>
  <c r="I11" i="136"/>
  <c r="B11" i="136"/>
  <c r="V43" i="35"/>
  <c r="V127" i="35" s="1"/>
  <c r="V126" i="35"/>
  <c r="W126" i="35"/>
  <c r="U126" i="35"/>
  <c r="R126" i="35"/>
  <c r="Q126" i="35"/>
  <c r="P126" i="35"/>
  <c r="M126" i="35"/>
  <c r="L126" i="35"/>
  <c r="K126" i="35"/>
  <c r="H126" i="35"/>
  <c r="G126" i="35"/>
  <c r="F126" i="35"/>
  <c r="X125" i="35"/>
  <c r="S125" i="35"/>
  <c r="N125" i="35"/>
  <c r="I125" i="35"/>
  <c r="B125" i="35"/>
  <c r="X124" i="35"/>
  <c r="S124" i="35"/>
  <c r="N124" i="35"/>
  <c r="I124" i="35"/>
  <c r="B124" i="35"/>
  <c r="X123" i="35"/>
  <c r="S123" i="35"/>
  <c r="N123" i="35"/>
  <c r="I123" i="35"/>
  <c r="B123" i="35"/>
  <c r="X122" i="35"/>
  <c r="S122" i="35"/>
  <c r="N122" i="35"/>
  <c r="I122" i="35"/>
  <c r="B122" i="35"/>
  <c r="X121" i="35"/>
  <c r="S121" i="35"/>
  <c r="N121" i="35"/>
  <c r="I121" i="35"/>
  <c r="B121" i="35"/>
  <c r="X120" i="35"/>
  <c r="S120" i="35"/>
  <c r="N120" i="35"/>
  <c r="I120" i="35"/>
  <c r="B120" i="35"/>
  <c r="X119" i="35"/>
  <c r="S119" i="35"/>
  <c r="N119" i="35"/>
  <c r="I119" i="35"/>
  <c r="B119" i="35"/>
  <c r="X118" i="35"/>
  <c r="S118" i="35"/>
  <c r="N118" i="35"/>
  <c r="I118" i="35"/>
  <c r="B118" i="35"/>
  <c r="X117" i="35"/>
  <c r="S117" i="35"/>
  <c r="N117" i="35"/>
  <c r="I117" i="35"/>
  <c r="B117" i="35"/>
  <c r="X116" i="35"/>
  <c r="S116" i="35"/>
  <c r="N116" i="35"/>
  <c r="I116" i="35"/>
  <c r="B116" i="35"/>
  <c r="X115" i="35"/>
  <c r="S115" i="35"/>
  <c r="N115" i="35"/>
  <c r="I115" i="35"/>
  <c r="B115" i="35"/>
  <c r="X114" i="35"/>
  <c r="S114" i="35"/>
  <c r="N114" i="35"/>
  <c r="I114" i="35"/>
  <c r="B114" i="35"/>
  <c r="X113" i="35"/>
  <c r="S113" i="35"/>
  <c r="N113" i="35"/>
  <c r="I113" i="35"/>
  <c r="B113" i="35"/>
  <c r="X112" i="35"/>
  <c r="S112" i="35"/>
  <c r="N112" i="35"/>
  <c r="I112" i="35"/>
  <c r="B112" i="35"/>
  <c r="X111" i="35"/>
  <c r="S111" i="35"/>
  <c r="N111" i="35"/>
  <c r="I111" i="35"/>
  <c r="B111" i="35"/>
  <c r="X110" i="35"/>
  <c r="S110" i="35"/>
  <c r="N110" i="35"/>
  <c r="I110" i="35"/>
  <c r="B110" i="35"/>
  <c r="X109" i="35"/>
  <c r="S109" i="35"/>
  <c r="N109" i="35"/>
  <c r="I109" i="35"/>
  <c r="B109" i="35"/>
  <c r="X108" i="35"/>
  <c r="S108" i="35"/>
  <c r="N108" i="35"/>
  <c r="I108" i="35"/>
  <c r="B108" i="35"/>
  <c r="X107" i="35"/>
  <c r="S107" i="35"/>
  <c r="N107" i="35"/>
  <c r="I107" i="35"/>
  <c r="B107" i="35"/>
  <c r="X106" i="35"/>
  <c r="S106" i="35"/>
  <c r="N106" i="35"/>
  <c r="I106" i="35"/>
  <c r="B106" i="35"/>
  <c r="X105" i="35"/>
  <c r="S105" i="35"/>
  <c r="N105" i="35"/>
  <c r="I105" i="35"/>
  <c r="B105" i="35"/>
  <c r="X104" i="35"/>
  <c r="S104" i="35"/>
  <c r="N104" i="35"/>
  <c r="I104" i="35"/>
  <c r="B104" i="35"/>
  <c r="X103" i="35"/>
  <c r="S103" i="35"/>
  <c r="N103" i="35"/>
  <c r="I103" i="35"/>
  <c r="X102" i="35"/>
  <c r="S102" i="35"/>
  <c r="N102" i="35"/>
  <c r="I102" i="35"/>
  <c r="B102" i="35"/>
  <c r="X101" i="35"/>
  <c r="S101" i="35"/>
  <c r="N101" i="35"/>
  <c r="I101" i="35"/>
  <c r="B101" i="35"/>
  <c r="X100" i="35"/>
  <c r="S100" i="35"/>
  <c r="N100" i="35"/>
  <c r="I100" i="35"/>
  <c r="B100" i="35"/>
  <c r="X99" i="35"/>
  <c r="S99" i="35"/>
  <c r="N99" i="35"/>
  <c r="I99" i="35"/>
  <c r="B99" i="35"/>
  <c r="X98" i="35"/>
  <c r="S98" i="35"/>
  <c r="N98" i="35"/>
  <c r="I98" i="35"/>
  <c r="B98" i="35"/>
  <c r="X97" i="35"/>
  <c r="S97" i="35"/>
  <c r="N97" i="35"/>
  <c r="I97" i="35"/>
  <c r="B97" i="35"/>
  <c r="X96" i="35"/>
  <c r="S96" i="35"/>
  <c r="N96" i="35"/>
  <c r="I96" i="35"/>
  <c r="B96" i="35"/>
  <c r="X95" i="35"/>
  <c r="S95" i="35"/>
  <c r="N95" i="35"/>
  <c r="I95" i="35"/>
  <c r="B95" i="35"/>
  <c r="X94" i="35"/>
  <c r="S94" i="35"/>
  <c r="N94" i="35"/>
  <c r="I94" i="35"/>
  <c r="B94" i="35"/>
  <c r="X93" i="35"/>
  <c r="S93" i="35"/>
  <c r="N93" i="35"/>
  <c r="I93" i="35"/>
  <c r="B93" i="35"/>
  <c r="X92" i="35"/>
  <c r="S92" i="35"/>
  <c r="N92" i="35"/>
  <c r="I92" i="35"/>
  <c r="B92" i="35"/>
  <c r="X91" i="35"/>
  <c r="S91" i="35"/>
  <c r="N91" i="35"/>
  <c r="I91" i="35"/>
  <c r="B91" i="35"/>
  <c r="X90" i="35"/>
  <c r="S90" i="35"/>
  <c r="N90" i="35"/>
  <c r="I90" i="35"/>
  <c r="B90" i="35"/>
  <c r="X89" i="35"/>
  <c r="S89" i="35"/>
  <c r="N89" i="35"/>
  <c r="I89" i="35"/>
  <c r="B89" i="35"/>
  <c r="X88" i="35"/>
  <c r="S88" i="35"/>
  <c r="N88" i="35"/>
  <c r="I88" i="35"/>
  <c r="B88" i="35"/>
  <c r="X87" i="35"/>
  <c r="S87" i="35"/>
  <c r="N87" i="35"/>
  <c r="I87" i="35"/>
  <c r="B87" i="35"/>
  <c r="X86" i="35"/>
  <c r="S86" i="35"/>
  <c r="N86" i="35"/>
  <c r="I86" i="35"/>
  <c r="B86" i="35"/>
  <c r="X85" i="35"/>
  <c r="S85" i="35"/>
  <c r="N85" i="35"/>
  <c r="I85" i="35"/>
  <c r="B85" i="35"/>
  <c r="X84" i="35"/>
  <c r="S84" i="35"/>
  <c r="N84" i="35"/>
  <c r="I84" i="35"/>
  <c r="B84" i="35"/>
  <c r="X83" i="35"/>
  <c r="S83" i="35"/>
  <c r="N83" i="35"/>
  <c r="I83" i="35"/>
  <c r="B83" i="35"/>
  <c r="X82" i="35"/>
  <c r="S82" i="35"/>
  <c r="N82" i="35"/>
  <c r="I82" i="35"/>
  <c r="B82" i="35"/>
  <c r="X81" i="35"/>
  <c r="S81" i="35"/>
  <c r="N81" i="35"/>
  <c r="I81" i="35"/>
  <c r="B81" i="35"/>
  <c r="X80" i="35"/>
  <c r="S80" i="35"/>
  <c r="N80" i="35"/>
  <c r="I80" i="35"/>
  <c r="B80" i="35"/>
  <c r="X79" i="35"/>
  <c r="S79" i="35"/>
  <c r="N79" i="35"/>
  <c r="I79" i="35"/>
  <c r="B79" i="35"/>
  <c r="X78" i="35"/>
  <c r="S78" i="35"/>
  <c r="N78" i="35"/>
  <c r="I78" i="35"/>
  <c r="B78" i="35"/>
  <c r="X77" i="35"/>
  <c r="S77" i="35"/>
  <c r="N77" i="35"/>
  <c r="I77" i="35"/>
  <c r="B77" i="35"/>
  <c r="X76" i="35"/>
  <c r="S76" i="35"/>
  <c r="N76" i="35"/>
  <c r="I76" i="35"/>
  <c r="B76" i="35"/>
  <c r="X75" i="35"/>
  <c r="S75" i="35"/>
  <c r="N75" i="35"/>
  <c r="I75" i="35"/>
  <c r="B75" i="35"/>
  <c r="X74" i="35"/>
  <c r="S74" i="35"/>
  <c r="N74" i="35"/>
  <c r="I74" i="35"/>
  <c r="B74" i="35"/>
  <c r="X73" i="35"/>
  <c r="S73" i="35"/>
  <c r="N73" i="35"/>
  <c r="I73" i="35"/>
  <c r="B73" i="35"/>
  <c r="X72" i="35"/>
  <c r="S72" i="35"/>
  <c r="N72" i="35"/>
  <c r="I72" i="35"/>
  <c r="B72" i="35"/>
  <c r="X71" i="35"/>
  <c r="S71" i="35"/>
  <c r="N71" i="35"/>
  <c r="I71" i="35"/>
  <c r="B71" i="35"/>
  <c r="X70" i="35"/>
  <c r="S70" i="35"/>
  <c r="N70" i="35"/>
  <c r="I70" i="35"/>
  <c r="B70" i="35"/>
  <c r="X69" i="35"/>
  <c r="S69" i="35"/>
  <c r="N69" i="35"/>
  <c r="I69" i="35"/>
  <c r="B69" i="35"/>
  <c r="X68" i="35"/>
  <c r="S68" i="35"/>
  <c r="N68" i="35"/>
  <c r="I68" i="35"/>
  <c r="B68" i="35"/>
  <c r="X67" i="35"/>
  <c r="S67" i="35"/>
  <c r="N67" i="35"/>
  <c r="I67" i="35"/>
  <c r="B67" i="35"/>
  <c r="X66" i="35"/>
  <c r="S66" i="35"/>
  <c r="N66" i="35"/>
  <c r="I66" i="35"/>
  <c r="B66" i="35"/>
  <c r="X65" i="35"/>
  <c r="S65" i="35"/>
  <c r="N65" i="35"/>
  <c r="I65" i="35"/>
  <c r="B65" i="35"/>
  <c r="X64" i="35"/>
  <c r="S64" i="35"/>
  <c r="N64" i="35"/>
  <c r="I64" i="35"/>
  <c r="B64" i="35"/>
  <c r="X63" i="35"/>
  <c r="S63" i="35"/>
  <c r="N63" i="35"/>
  <c r="I63" i="35"/>
  <c r="B63" i="35"/>
  <c r="X62" i="35"/>
  <c r="S62" i="35"/>
  <c r="N62" i="35"/>
  <c r="I62" i="35"/>
  <c r="B62" i="35"/>
  <c r="X61" i="35"/>
  <c r="S61" i="35"/>
  <c r="N61" i="35"/>
  <c r="I61" i="35"/>
  <c r="B61" i="35"/>
  <c r="X60" i="35"/>
  <c r="S60" i="35"/>
  <c r="N60" i="35"/>
  <c r="I60" i="35"/>
  <c r="B60" i="35"/>
  <c r="X59" i="35"/>
  <c r="S59" i="35"/>
  <c r="N59" i="35"/>
  <c r="I59" i="35"/>
  <c r="B59" i="35"/>
  <c r="X58" i="35"/>
  <c r="S58" i="35"/>
  <c r="N58" i="35"/>
  <c r="I58" i="35"/>
  <c r="B58" i="35"/>
  <c r="X57" i="35"/>
  <c r="S57" i="35"/>
  <c r="N57" i="35"/>
  <c r="I57" i="35"/>
  <c r="B57" i="35"/>
  <c r="X56" i="35"/>
  <c r="S56" i="35"/>
  <c r="N56" i="35"/>
  <c r="I56" i="35"/>
  <c r="B56" i="35"/>
  <c r="X55" i="35"/>
  <c r="S55" i="35"/>
  <c r="N55" i="35"/>
  <c r="I55" i="35"/>
  <c r="B55" i="35"/>
  <c r="X54" i="35"/>
  <c r="S54" i="35"/>
  <c r="N54" i="35"/>
  <c r="I54" i="35"/>
  <c r="B54" i="35"/>
  <c r="X53" i="35"/>
  <c r="S53" i="35"/>
  <c r="N53" i="35"/>
  <c r="I53" i="35"/>
  <c r="B53" i="35"/>
  <c r="X52" i="35"/>
  <c r="S52" i="35"/>
  <c r="N52" i="35"/>
  <c r="I52" i="35"/>
  <c r="B52" i="35"/>
  <c r="X51" i="35"/>
  <c r="S51" i="35"/>
  <c r="N51" i="35"/>
  <c r="I51" i="35"/>
  <c r="B51" i="35"/>
  <c r="X50" i="35"/>
  <c r="S50" i="35"/>
  <c r="N50" i="35"/>
  <c r="I50" i="35"/>
  <c r="B50" i="35"/>
  <c r="X49" i="35"/>
  <c r="S49" i="35"/>
  <c r="N49" i="35"/>
  <c r="I49" i="35"/>
  <c r="B49" i="35"/>
  <c r="X48" i="35"/>
  <c r="S48" i="35"/>
  <c r="N48" i="35"/>
  <c r="I48" i="35"/>
  <c r="B48" i="35"/>
  <c r="X47" i="35"/>
  <c r="S47" i="35"/>
  <c r="N47" i="35"/>
  <c r="I47" i="35"/>
  <c r="B47" i="35"/>
  <c r="X46" i="35"/>
  <c r="S46" i="35"/>
  <c r="N46" i="35"/>
  <c r="I46" i="35"/>
  <c r="B46" i="35"/>
  <c r="W43" i="35"/>
  <c r="U43" i="35"/>
  <c r="U127" i="35" s="1"/>
  <c r="R43" i="35"/>
  <c r="Q43" i="35"/>
  <c r="P43" i="35"/>
  <c r="M43" i="35"/>
  <c r="L43" i="35"/>
  <c r="L127" i="35" s="1"/>
  <c r="K43" i="35"/>
  <c r="K127" i="35" s="1"/>
  <c r="H43" i="35"/>
  <c r="G43" i="35"/>
  <c r="G127" i="35" s="1"/>
  <c r="F43" i="35"/>
  <c r="X42" i="35"/>
  <c r="S42" i="35"/>
  <c r="N42" i="35"/>
  <c r="I42" i="35"/>
  <c r="B42" i="35"/>
  <c r="X41" i="35"/>
  <c r="S41" i="35"/>
  <c r="N41" i="35"/>
  <c r="I41" i="35"/>
  <c r="B41" i="35"/>
  <c r="X40" i="35"/>
  <c r="S40" i="35"/>
  <c r="N40" i="35"/>
  <c r="I40" i="35"/>
  <c r="X39" i="35"/>
  <c r="S39" i="35"/>
  <c r="N39" i="35"/>
  <c r="I39" i="35"/>
  <c r="B39" i="35"/>
  <c r="X38" i="35"/>
  <c r="S38" i="35"/>
  <c r="N38" i="35"/>
  <c r="I38" i="35"/>
  <c r="B38" i="35"/>
  <c r="X37" i="35"/>
  <c r="S37" i="35"/>
  <c r="N37" i="35"/>
  <c r="I37" i="35"/>
  <c r="B37" i="35"/>
  <c r="X36" i="35"/>
  <c r="S36" i="35"/>
  <c r="N36" i="35"/>
  <c r="I36" i="35"/>
  <c r="B36" i="35"/>
  <c r="X35" i="35"/>
  <c r="S35" i="35"/>
  <c r="N35" i="35"/>
  <c r="I35" i="35"/>
  <c r="B35" i="35"/>
  <c r="X34" i="35"/>
  <c r="S34" i="35"/>
  <c r="N34" i="35"/>
  <c r="I34" i="35"/>
  <c r="B34" i="35"/>
  <c r="X33" i="35"/>
  <c r="S33" i="35"/>
  <c r="N33" i="35"/>
  <c r="I33" i="35"/>
  <c r="B33" i="35"/>
  <c r="X32" i="35"/>
  <c r="S32" i="35"/>
  <c r="N32" i="35"/>
  <c r="I32" i="35"/>
  <c r="B32" i="35"/>
  <c r="X31" i="35"/>
  <c r="S31" i="35"/>
  <c r="N31" i="35"/>
  <c r="I31" i="35"/>
  <c r="B31" i="35"/>
  <c r="X30" i="35"/>
  <c r="S30" i="35"/>
  <c r="N30" i="35"/>
  <c r="I30" i="35"/>
  <c r="B30" i="35"/>
  <c r="X29" i="35"/>
  <c r="S29" i="35"/>
  <c r="N29" i="35"/>
  <c r="I29" i="35"/>
  <c r="B29" i="35"/>
  <c r="X28" i="35"/>
  <c r="S28" i="35"/>
  <c r="N28" i="35"/>
  <c r="I28" i="35"/>
  <c r="B28" i="35"/>
  <c r="X27" i="35"/>
  <c r="S27" i="35"/>
  <c r="N27" i="35"/>
  <c r="I27" i="35"/>
  <c r="B27" i="35"/>
  <c r="X26" i="35"/>
  <c r="S26" i="35"/>
  <c r="N26" i="35"/>
  <c r="I26" i="35"/>
  <c r="B26" i="35"/>
  <c r="X25" i="35"/>
  <c r="S25" i="35"/>
  <c r="N25" i="35"/>
  <c r="I25" i="35"/>
  <c r="B25" i="35"/>
  <c r="X24" i="35"/>
  <c r="S24" i="35"/>
  <c r="N24" i="35"/>
  <c r="I24" i="35"/>
  <c r="B24" i="35"/>
  <c r="X23" i="35"/>
  <c r="S23" i="35"/>
  <c r="N23" i="35"/>
  <c r="I23" i="35"/>
  <c r="B23" i="35"/>
  <c r="X22" i="35"/>
  <c r="S22" i="35"/>
  <c r="N22" i="35"/>
  <c r="I22" i="35"/>
  <c r="B22" i="35"/>
  <c r="X21" i="35"/>
  <c r="S21" i="35"/>
  <c r="N21" i="35"/>
  <c r="I21" i="35"/>
  <c r="B21" i="35"/>
  <c r="X20" i="35"/>
  <c r="S20" i="35"/>
  <c r="N20" i="35"/>
  <c r="I20" i="35"/>
  <c r="B20" i="35"/>
  <c r="X19" i="35"/>
  <c r="S19" i="35"/>
  <c r="N19" i="35"/>
  <c r="I19" i="35"/>
  <c r="B19" i="35"/>
  <c r="X18" i="35"/>
  <c r="S18" i="35"/>
  <c r="N18" i="35"/>
  <c r="I18" i="35"/>
  <c r="B18" i="35"/>
  <c r="X17" i="35"/>
  <c r="S17" i="35"/>
  <c r="N17" i="35"/>
  <c r="I17" i="35"/>
  <c r="B17" i="35"/>
  <c r="X16" i="35"/>
  <c r="S16" i="35"/>
  <c r="N16" i="35"/>
  <c r="I16" i="35"/>
  <c r="B16" i="35"/>
  <c r="X15" i="35"/>
  <c r="S15" i="35"/>
  <c r="N15" i="35"/>
  <c r="I15" i="35"/>
  <c r="B15" i="35"/>
  <c r="X14" i="35"/>
  <c r="S14" i="35"/>
  <c r="N14" i="35"/>
  <c r="I14" i="35"/>
  <c r="B14" i="35"/>
  <c r="X13" i="35"/>
  <c r="S13" i="35"/>
  <c r="N13" i="35"/>
  <c r="I13" i="35"/>
  <c r="B13" i="35"/>
  <c r="X12" i="35"/>
  <c r="S12" i="35"/>
  <c r="N12" i="35"/>
  <c r="I12" i="35"/>
  <c r="B12" i="35"/>
  <c r="X11" i="35"/>
  <c r="S11" i="35"/>
  <c r="N11" i="35"/>
  <c r="I11" i="35"/>
  <c r="B11" i="35"/>
  <c r="W126" i="34"/>
  <c r="V126" i="34"/>
  <c r="U126" i="34"/>
  <c r="R126" i="34"/>
  <c r="Q126" i="34"/>
  <c r="P126" i="34"/>
  <c r="M126" i="34"/>
  <c r="L126" i="34"/>
  <c r="K126" i="34"/>
  <c r="H126" i="34"/>
  <c r="G126" i="34"/>
  <c r="F126" i="34"/>
  <c r="X125" i="34"/>
  <c r="S125" i="34"/>
  <c r="N125" i="34"/>
  <c r="I125" i="34"/>
  <c r="B125" i="34"/>
  <c r="X124" i="34"/>
  <c r="S124" i="34"/>
  <c r="N124" i="34"/>
  <c r="I124" i="34"/>
  <c r="B124" i="34"/>
  <c r="X123" i="34"/>
  <c r="S123" i="34"/>
  <c r="N123" i="34"/>
  <c r="I123" i="34"/>
  <c r="B123" i="34"/>
  <c r="X122" i="34"/>
  <c r="S122" i="34"/>
  <c r="N122" i="34"/>
  <c r="I122" i="34"/>
  <c r="B122" i="34"/>
  <c r="X121" i="34"/>
  <c r="S121" i="34"/>
  <c r="N121" i="34"/>
  <c r="I121" i="34"/>
  <c r="B121" i="34"/>
  <c r="X120" i="34"/>
  <c r="S120" i="34"/>
  <c r="N120" i="34"/>
  <c r="I120" i="34"/>
  <c r="B120" i="34"/>
  <c r="X119" i="34"/>
  <c r="S119" i="34"/>
  <c r="N119" i="34"/>
  <c r="I119" i="34"/>
  <c r="B119" i="34"/>
  <c r="X118" i="34"/>
  <c r="S118" i="34"/>
  <c r="N118" i="34"/>
  <c r="I118" i="34"/>
  <c r="B118" i="34"/>
  <c r="X117" i="34"/>
  <c r="S117" i="34"/>
  <c r="N117" i="34"/>
  <c r="I117" i="34"/>
  <c r="B117" i="34"/>
  <c r="X116" i="34"/>
  <c r="S116" i="34"/>
  <c r="N116" i="34"/>
  <c r="I116" i="34"/>
  <c r="B116" i="34"/>
  <c r="X115" i="34"/>
  <c r="S115" i="34"/>
  <c r="N115" i="34"/>
  <c r="I115" i="34"/>
  <c r="B115" i="34"/>
  <c r="X114" i="34"/>
  <c r="S114" i="34"/>
  <c r="N114" i="34"/>
  <c r="I114" i="34"/>
  <c r="B114" i="34"/>
  <c r="X113" i="34"/>
  <c r="S113" i="34"/>
  <c r="N113" i="34"/>
  <c r="I113" i="34"/>
  <c r="B113" i="34"/>
  <c r="X112" i="34"/>
  <c r="S112" i="34"/>
  <c r="N112" i="34"/>
  <c r="I112" i="34"/>
  <c r="B112" i="34"/>
  <c r="X111" i="34"/>
  <c r="S111" i="34"/>
  <c r="N111" i="34"/>
  <c r="I111" i="34"/>
  <c r="B111" i="34"/>
  <c r="X110" i="34"/>
  <c r="S110" i="34"/>
  <c r="N110" i="34"/>
  <c r="I110" i="34"/>
  <c r="B110" i="34"/>
  <c r="X109" i="34"/>
  <c r="S109" i="34"/>
  <c r="N109" i="34"/>
  <c r="I109" i="34"/>
  <c r="B109" i="34"/>
  <c r="X108" i="34"/>
  <c r="S108" i="34"/>
  <c r="N108" i="34"/>
  <c r="I108" i="34"/>
  <c r="B108" i="34"/>
  <c r="X107" i="34"/>
  <c r="S107" i="34"/>
  <c r="N107" i="34"/>
  <c r="I107" i="34"/>
  <c r="B107" i="34"/>
  <c r="X106" i="34"/>
  <c r="S106" i="34"/>
  <c r="N106" i="34"/>
  <c r="I106" i="34"/>
  <c r="B106" i="34"/>
  <c r="X105" i="34"/>
  <c r="S105" i="34"/>
  <c r="N105" i="34"/>
  <c r="I105" i="34"/>
  <c r="B105" i="34"/>
  <c r="X104" i="34"/>
  <c r="S104" i="34"/>
  <c r="N104" i="34"/>
  <c r="I104" i="34"/>
  <c r="B104" i="34"/>
  <c r="X103" i="34"/>
  <c r="S103" i="34"/>
  <c r="N103" i="34"/>
  <c r="I103" i="34"/>
  <c r="X102" i="34"/>
  <c r="S102" i="34"/>
  <c r="N102" i="34"/>
  <c r="I102" i="34"/>
  <c r="B102" i="34"/>
  <c r="X101" i="34"/>
  <c r="S101" i="34"/>
  <c r="N101" i="34"/>
  <c r="I101" i="34"/>
  <c r="B101" i="34"/>
  <c r="X100" i="34"/>
  <c r="S100" i="34"/>
  <c r="N100" i="34"/>
  <c r="I100" i="34"/>
  <c r="B100" i="34"/>
  <c r="X99" i="34"/>
  <c r="S99" i="34"/>
  <c r="N99" i="34"/>
  <c r="I99" i="34"/>
  <c r="B99" i="34"/>
  <c r="X98" i="34"/>
  <c r="S98" i="34"/>
  <c r="N98" i="34"/>
  <c r="I98" i="34"/>
  <c r="B98" i="34"/>
  <c r="X97" i="34"/>
  <c r="S97" i="34"/>
  <c r="N97" i="34"/>
  <c r="I97" i="34"/>
  <c r="B97" i="34"/>
  <c r="X96" i="34"/>
  <c r="S96" i="34"/>
  <c r="N96" i="34"/>
  <c r="I96" i="34"/>
  <c r="B96" i="34"/>
  <c r="X95" i="34"/>
  <c r="S95" i="34"/>
  <c r="N95" i="34"/>
  <c r="I95" i="34"/>
  <c r="B95" i="34"/>
  <c r="X94" i="34"/>
  <c r="S94" i="34"/>
  <c r="N94" i="34"/>
  <c r="I94" i="34"/>
  <c r="B94" i="34"/>
  <c r="X93" i="34"/>
  <c r="S93" i="34"/>
  <c r="N93" i="34"/>
  <c r="I93" i="34"/>
  <c r="B93" i="34"/>
  <c r="X92" i="34"/>
  <c r="S92" i="34"/>
  <c r="N92" i="34"/>
  <c r="I92" i="34"/>
  <c r="B92" i="34"/>
  <c r="X91" i="34"/>
  <c r="S91" i="34"/>
  <c r="N91" i="34"/>
  <c r="I91" i="34"/>
  <c r="B91" i="34"/>
  <c r="X90" i="34"/>
  <c r="S90" i="34"/>
  <c r="N90" i="34"/>
  <c r="I90" i="34"/>
  <c r="B90" i="34"/>
  <c r="X89" i="34"/>
  <c r="S89" i="34"/>
  <c r="N89" i="34"/>
  <c r="I89" i="34"/>
  <c r="B89" i="34"/>
  <c r="X88" i="34"/>
  <c r="S88" i="34"/>
  <c r="N88" i="34"/>
  <c r="I88" i="34"/>
  <c r="B88" i="34"/>
  <c r="X87" i="34"/>
  <c r="S87" i="34"/>
  <c r="N87" i="34"/>
  <c r="I87" i="34"/>
  <c r="B87" i="34"/>
  <c r="X86" i="34"/>
  <c r="S86" i="34"/>
  <c r="N86" i="34"/>
  <c r="I86" i="34"/>
  <c r="B86" i="34"/>
  <c r="X85" i="34"/>
  <c r="S85" i="34"/>
  <c r="N85" i="34"/>
  <c r="I85" i="34"/>
  <c r="B85" i="34"/>
  <c r="X84" i="34"/>
  <c r="S84" i="34"/>
  <c r="N84" i="34"/>
  <c r="I84" i="34"/>
  <c r="B84" i="34"/>
  <c r="X83" i="34"/>
  <c r="S83" i="34"/>
  <c r="N83" i="34"/>
  <c r="I83" i="34"/>
  <c r="B83" i="34"/>
  <c r="X82" i="34"/>
  <c r="S82" i="34"/>
  <c r="N82" i="34"/>
  <c r="I82" i="34"/>
  <c r="B82" i="34"/>
  <c r="X81" i="34"/>
  <c r="S81" i="34"/>
  <c r="N81" i="34"/>
  <c r="I81" i="34"/>
  <c r="B81" i="34"/>
  <c r="X80" i="34"/>
  <c r="S80" i="34"/>
  <c r="N80" i="34"/>
  <c r="I80" i="34"/>
  <c r="B80" i="34"/>
  <c r="X79" i="34"/>
  <c r="S79" i="34"/>
  <c r="N79" i="34"/>
  <c r="I79" i="34"/>
  <c r="B79" i="34"/>
  <c r="X78" i="34"/>
  <c r="S78" i="34"/>
  <c r="N78" i="34"/>
  <c r="I78" i="34"/>
  <c r="B78" i="34"/>
  <c r="X77" i="34"/>
  <c r="S77" i="34"/>
  <c r="N77" i="34"/>
  <c r="I77" i="34"/>
  <c r="B77" i="34"/>
  <c r="X76" i="34"/>
  <c r="S76" i="34"/>
  <c r="N76" i="34"/>
  <c r="I76" i="34"/>
  <c r="B76" i="34"/>
  <c r="X75" i="34"/>
  <c r="S75" i="34"/>
  <c r="N75" i="34"/>
  <c r="I75" i="34"/>
  <c r="B75" i="34"/>
  <c r="X74" i="34"/>
  <c r="S74" i="34"/>
  <c r="N74" i="34"/>
  <c r="I74" i="34"/>
  <c r="B74" i="34"/>
  <c r="X73" i="34"/>
  <c r="S73" i="34"/>
  <c r="N73" i="34"/>
  <c r="I73" i="34"/>
  <c r="B73" i="34"/>
  <c r="X72" i="34"/>
  <c r="S72" i="34"/>
  <c r="N72" i="34"/>
  <c r="I72" i="34"/>
  <c r="B72" i="34"/>
  <c r="X71" i="34"/>
  <c r="S71" i="34"/>
  <c r="N71" i="34"/>
  <c r="I71" i="34"/>
  <c r="B71" i="34"/>
  <c r="X70" i="34"/>
  <c r="S70" i="34"/>
  <c r="N70" i="34"/>
  <c r="I70" i="34"/>
  <c r="B70" i="34"/>
  <c r="X69" i="34"/>
  <c r="S69" i="34"/>
  <c r="N69" i="34"/>
  <c r="I69" i="34"/>
  <c r="B69" i="34"/>
  <c r="X68" i="34"/>
  <c r="S68" i="34"/>
  <c r="N68" i="34"/>
  <c r="I68" i="34"/>
  <c r="B68" i="34"/>
  <c r="X67" i="34"/>
  <c r="S67" i="34"/>
  <c r="N67" i="34"/>
  <c r="I67" i="34"/>
  <c r="B67" i="34"/>
  <c r="X66" i="34"/>
  <c r="S66" i="34"/>
  <c r="N66" i="34"/>
  <c r="I66" i="34"/>
  <c r="B66" i="34"/>
  <c r="X65" i="34"/>
  <c r="S65" i="34"/>
  <c r="N65" i="34"/>
  <c r="I65" i="34"/>
  <c r="B65" i="34"/>
  <c r="X64" i="34"/>
  <c r="S64" i="34"/>
  <c r="N64" i="34"/>
  <c r="I64" i="34"/>
  <c r="B64" i="34"/>
  <c r="X63" i="34"/>
  <c r="S63" i="34"/>
  <c r="N63" i="34"/>
  <c r="I63" i="34"/>
  <c r="B63" i="34"/>
  <c r="X62" i="34"/>
  <c r="S62" i="34"/>
  <c r="N62" i="34"/>
  <c r="I62" i="34"/>
  <c r="B62" i="34"/>
  <c r="X61" i="34"/>
  <c r="S61" i="34"/>
  <c r="N61" i="34"/>
  <c r="I61" i="34"/>
  <c r="B61" i="34"/>
  <c r="X60" i="34"/>
  <c r="S60" i="34"/>
  <c r="N60" i="34"/>
  <c r="I60" i="34"/>
  <c r="B60" i="34"/>
  <c r="X59" i="34"/>
  <c r="S59" i="34"/>
  <c r="N59" i="34"/>
  <c r="I59" i="34"/>
  <c r="B59" i="34"/>
  <c r="X58" i="34"/>
  <c r="S58" i="34"/>
  <c r="N58" i="34"/>
  <c r="I58" i="34"/>
  <c r="B58" i="34"/>
  <c r="X57" i="34"/>
  <c r="S57" i="34"/>
  <c r="N57" i="34"/>
  <c r="I57" i="34"/>
  <c r="B57" i="34"/>
  <c r="X56" i="34"/>
  <c r="S56" i="34"/>
  <c r="N56" i="34"/>
  <c r="I56" i="34"/>
  <c r="B56" i="34"/>
  <c r="X55" i="34"/>
  <c r="S55" i="34"/>
  <c r="N55" i="34"/>
  <c r="I55" i="34"/>
  <c r="B55" i="34"/>
  <c r="X54" i="34"/>
  <c r="S54" i="34"/>
  <c r="N54" i="34"/>
  <c r="I54" i="34"/>
  <c r="B54" i="34"/>
  <c r="X53" i="34"/>
  <c r="S53" i="34"/>
  <c r="N53" i="34"/>
  <c r="I53" i="34"/>
  <c r="B53" i="34"/>
  <c r="X52" i="34"/>
  <c r="S52" i="34"/>
  <c r="N52" i="34"/>
  <c r="I52" i="34"/>
  <c r="B52" i="34"/>
  <c r="X51" i="34"/>
  <c r="S51" i="34"/>
  <c r="N51" i="34"/>
  <c r="I51" i="34"/>
  <c r="B51" i="34"/>
  <c r="X50" i="34"/>
  <c r="S50" i="34"/>
  <c r="N50" i="34"/>
  <c r="I50" i="34"/>
  <c r="B50" i="34"/>
  <c r="X49" i="34"/>
  <c r="S49" i="34"/>
  <c r="N49" i="34"/>
  <c r="I49" i="34"/>
  <c r="B49" i="34"/>
  <c r="X48" i="34"/>
  <c r="S48" i="34"/>
  <c r="N48" i="34"/>
  <c r="I48" i="34"/>
  <c r="B48" i="34"/>
  <c r="X47" i="34"/>
  <c r="S47" i="34"/>
  <c r="N47" i="34"/>
  <c r="I47" i="34"/>
  <c r="B47" i="34"/>
  <c r="X46" i="34"/>
  <c r="S46" i="34"/>
  <c r="N46" i="34"/>
  <c r="I46" i="34"/>
  <c r="B46" i="34"/>
  <c r="W43" i="34"/>
  <c r="V43" i="34"/>
  <c r="U43" i="34"/>
  <c r="R43" i="34"/>
  <c r="Q43" i="34"/>
  <c r="Q127" i="34" s="1"/>
  <c r="P43" i="34"/>
  <c r="P127" i="34" s="1"/>
  <c r="M43" i="34"/>
  <c r="L43" i="34"/>
  <c r="K43" i="34"/>
  <c r="H43" i="34"/>
  <c r="G43" i="34"/>
  <c r="G127" i="34" s="1"/>
  <c r="F43" i="34"/>
  <c r="F127" i="34" s="1"/>
  <c r="X42" i="34"/>
  <c r="S42" i="34"/>
  <c r="N42" i="34"/>
  <c r="I42" i="34"/>
  <c r="B42" i="34"/>
  <c r="X41" i="34"/>
  <c r="S41" i="34"/>
  <c r="N41" i="34"/>
  <c r="I41" i="34"/>
  <c r="B41" i="34"/>
  <c r="X40" i="34"/>
  <c r="S40" i="34"/>
  <c r="N40" i="34"/>
  <c r="I40" i="34"/>
  <c r="X39" i="34"/>
  <c r="S39" i="34"/>
  <c r="N39" i="34"/>
  <c r="I39" i="34"/>
  <c r="B39" i="34"/>
  <c r="X38" i="34"/>
  <c r="S38" i="34"/>
  <c r="N38" i="34"/>
  <c r="I38" i="34"/>
  <c r="B38" i="34"/>
  <c r="X37" i="34"/>
  <c r="S37" i="34"/>
  <c r="N37" i="34"/>
  <c r="I37" i="34"/>
  <c r="B37" i="34"/>
  <c r="X36" i="34"/>
  <c r="S36" i="34"/>
  <c r="N36" i="34"/>
  <c r="I36" i="34"/>
  <c r="B36" i="34"/>
  <c r="X35" i="34"/>
  <c r="S35" i="34"/>
  <c r="N35" i="34"/>
  <c r="I35" i="34"/>
  <c r="B35" i="34"/>
  <c r="X34" i="34"/>
  <c r="S34" i="34"/>
  <c r="N34" i="34"/>
  <c r="I34" i="34"/>
  <c r="B34" i="34"/>
  <c r="X33" i="34"/>
  <c r="S33" i="34"/>
  <c r="N33" i="34"/>
  <c r="I33" i="34"/>
  <c r="B33" i="34"/>
  <c r="X32" i="34"/>
  <c r="S32" i="34"/>
  <c r="N32" i="34"/>
  <c r="I32" i="34"/>
  <c r="B32" i="34"/>
  <c r="X31" i="34"/>
  <c r="S31" i="34"/>
  <c r="N31" i="34"/>
  <c r="I31" i="34"/>
  <c r="B31" i="34"/>
  <c r="X30" i="34"/>
  <c r="S30" i="34"/>
  <c r="N30" i="34"/>
  <c r="I30" i="34"/>
  <c r="B30" i="34"/>
  <c r="X29" i="34"/>
  <c r="S29" i="34"/>
  <c r="N29" i="34"/>
  <c r="I29" i="34"/>
  <c r="B29" i="34"/>
  <c r="X28" i="34"/>
  <c r="S28" i="34"/>
  <c r="N28" i="34"/>
  <c r="I28" i="34"/>
  <c r="B28" i="34"/>
  <c r="X27" i="34"/>
  <c r="S27" i="34"/>
  <c r="N27" i="34"/>
  <c r="I27" i="34"/>
  <c r="B27" i="34"/>
  <c r="X26" i="34"/>
  <c r="S26" i="34"/>
  <c r="N26" i="34"/>
  <c r="I26" i="34"/>
  <c r="B26" i="34"/>
  <c r="X25" i="34"/>
  <c r="S25" i="34"/>
  <c r="N25" i="34"/>
  <c r="I25" i="34"/>
  <c r="B25" i="34"/>
  <c r="X24" i="34"/>
  <c r="S24" i="34"/>
  <c r="N24" i="34"/>
  <c r="I24" i="34"/>
  <c r="B24" i="34"/>
  <c r="X23" i="34"/>
  <c r="S23" i="34"/>
  <c r="N23" i="34"/>
  <c r="I23" i="34"/>
  <c r="B23" i="34"/>
  <c r="X22" i="34"/>
  <c r="S22" i="34"/>
  <c r="N22" i="34"/>
  <c r="I22" i="34"/>
  <c r="B22" i="34"/>
  <c r="X21" i="34"/>
  <c r="S21" i="34"/>
  <c r="N21" i="34"/>
  <c r="I21" i="34"/>
  <c r="B21" i="34"/>
  <c r="X20" i="34"/>
  <c r="S20" i="34"/>
  <c r="N20" i="34"/>
  <c r="I20" i="34"/>
  <c r="B20" i="34"/>
  <c r="X19" i="34"/>
  <c r="S19" i="34"/>
  <c r="N19" i="34"/>
  <c r="I19" i="34"/>
  <c r="B19" i="34"/>
  <c r="X18" i="34"/>
  <c r="S18" i="34"/>
  <c r="N18" i="34"/>
  <c r="I18" i="34"/>
  <c r="B18" i="34"/>
  <c r="X17" i="34"/>
  <c r="S17" i="34"/>
  <c r="N17" i="34"/>
  <c r="I17" i="34"/>
  <c r="B17" i="34"/>
  <c r="X16" i="34"/>
  <c r="S16" i="34"/>
  <c r="N16" i="34"/>
  <c r="I16" i="34"/>
  <c r="B16" i="34"/>
  <c r="X15" i="34"/>
  <c r="S15" i="34"/>
  <c r="N15" i="34"/>
  <c r="I15" i="34"/>
  <c r="B15" i="34"/>
  <c r="X14" i="34"/>
  <c r="S14" i="34"/>
  <c r="N14" i="34"/>
  <c r="I14" i="34"/>
  <c r="B14" i="34"/>
  <c r="X13" i="34"/>
  <c r="S13" i="34"/>
  <c r="N13" i="34"/>
  <c r="I13" i="34"/>
  <c r="B13" i="34"/>
  <c r="X12" i="34"/>
  <c r="S12" i="34"/>
  <c r="N12" i="34"/>
  <c r="I12" i="34"/>
  <c r="B12" i="34"/>
  <c r="X11" i="34"/>
  <c r="S11" i="34"/>
  <c r="N11" i="34"/>
  <c r="I11" i="34"/>
  <c r="B11" i="34"/>
  <c r="W126" i="33"/>
  <c r="V126" i="33"/>
  <c r="U126" i="33"/>
  <c r="R126" i="33"/>
  <c r="Q126" i="33"/>
  <c r="P126" i="33"/>
  <c r="M126" i="33"/>
  <c r="L126" i="33"/>
  <c r="K126" i="33"/>
  <c r="H126" i="33"/>
  <c r="G126" i="33"/>
  <c r="F126" i="33"/>
  <c r="X125" i="33"/>
  <c r="S125" i="33"/>
  <c r="N125" i="33"/>
  <c r="I125" i="33"/>
  <c r="B125" i="33"/>
  <c r="X124" i="33"/>
  <c r="S124" i="33"/>
  <c r="N124" i="33"/>
  <c r="I124" i="33"/>
  <c r="B124" i="33"/>
  <c r="X123" i="33"/>
  <c r="S123" i="33"/>
  <c r="N123" i="33"/>
  <c r="I123" i="33"/>
  <c r="B123" i="33"/>
  <c r="X122" i="33"/>
  <c r="S122" i="33"/>
  <c r="N122" i="33"/>
  <c r="I122" i="33"/>
  <c r="B122" i="33"/>
  <c r="X121" i="33"/>
  <c r="S121" i="33"/>
  <c r="N121" i="33"/>
  <c r="I121" i="33"/>
  <c r="B121" i="33"/>
  <c r="X120" i="33"/>
  <c r="S120" i="33"/>
  <c r="N120" i="33"/>
  <c r="I120" i="33"/>
  <c r="B120" i="33"/>
  <c r="X119" i="33"/>
  <c r="S119" i="33"/>
  <c r="N119" i="33"/>
  <c r="I119" i="33"/>
  <c r="B119" i="33"/>
  <c r="X118" i="33"/>
  <c r="S118" i="33"/>
  <c r="N118" i="33"/>
  <c r="I118" i="33"/>
  <c r="B118" i="33"/>
  <c r="X117" i="33"/>
  <c r="S117" i="33"/>
  <c r="N117" i="33"/>
  <c r="I117" i="33"/>
  <c r="B117" i="33"/>
  <c r="X116" i="33"/>
  <c r="S116" i="33"/>
  <c r="N116" i="33"/>
  <c r="I116" i="33"/>
  <c r="B116" i="33"/>
  <c r="X115" i="33"/>
  <c r="S115" i="33"/>
  <c r="N115" i="33"/>
  <c r="I115" i="33"/>
  <c r="B115" i="33"/>
  <c r="X114" i="33"/>
  <c r="S114" i="33"/>
  <c r="N114" i="33"/>
  <c r="Z114" i="33" s="1"/>
  <c r="I114" i="33"/>
  <c r="B114" i="33"/>
  <c r="X113" i="33"/>
  <c r="S113" i="33"/>
  <c r="N113" i="33"/>
  <c r="I113" i="33"/>
  <c r="B113" i="33"/>
  <c r="X112" i="33"/>
  <c r="S112" i="33"/>
  <c r="N112" i="33"/>
  <c r="I112" i="33"/>
  <c r="B112" i="33"/>
  <c r="X111" i="33"/>
  <c r="S111" i="33"/>
  <c r="N111" i="33"/>
  <c r="I111" i="33"/>
  <c r="B111" i="33"/>
  <c r="X110" i="33"/>
  <c r="S110" i="33"/>
  <c r="N110" i="33"/>
  <c r="I110" i="33"/>
  <c r="B110" i="33"/>
  <c r="X109" i="33"/>
  <c r="S109" i="33"/>
  <c r="N109" i="33"/>
  <c r="I109" i="33"/>
  <c r="B109" i="33"/>
  <c r="X108" i="33"/>
  <c r="S108" i="33"/>
  <c r="N108" i="33"/>
  <c r="I108" i="33"/>
  <c r="B108" i="33"/>
  <c r="X107" i="33"/>
  <c r="S107" i="33"/>
  <c r="N107" i="33"/>
  <c r="I107" i="33"/>
  <c r="B107" i="33"/>
  <c r="X106" i="33"/>
  <c r="S106" i="33"/>
  <c r="N106" i="33"/>
  <c r="I106" i="33"/>
  <c r="B106" i="33"/>
  <c r="X105" i="33"/>
  <c r="S105" i="33"/>
  <c r="N105" i="33"/>
  <c r="I105" i="33"/>
  <c r="B105" i="33"/>
  <c r="X104" i="33"/>
  <c r="S104" i="33"/>
  <c r="N104" i="33"/>
  <c r="I104" i="33"/>
  <c r="B104" i="33"/>
  <c r="X103" i="33"/>
  <c r="S103" i="33"/>
  <c r="N103" i="33"/>
  <c r="I103" i="33"/>
  <c r="X102" i="33"/>
  <c r="S102" i="33"/>
  <c r="N102" i="33"/>
  <c r="I102" i="33"/>
  <c r="B102" i="33"/>
  <c r="X101" i="33"/>
  <c r="S101" i="33"/>
  <c r="N101" i="33"/>
  <c r="I101" i="33"/>
  <c r="B101" i="33"/>
  <c r="X100" i="33"/>
  <c r="S100" i="33"/>
  <c r="N100" i="33"/>
  <c r="I100" i="33"/>
  <c r="B100" i="33"/>
  <c r="X99" i="33"/>
  <c r="S99" i="33"/>
  <c r="N99" i="33"/>
  <c r="I99" i="33"/>
  <c r="B99" i="33"/>
  <c r="X98" i="33"/>
  <c r="S98" i="33"/>
  <c r="N98" i="33"/>
  <c r="I98" i="33"/>
  <c r="B98" i="33"/>
  <c r="X97" i="33"/>
  <c r="S97" i="33"/>
  <c r="N97" i="33"/>
  <c r="I97" i="33"/>
  <c r="B97" i="33"/>
  <c r="X96" i="33"/>
  <c r="S96" i="33"/>
  <c r="N96" i="33"/>
  <c r="I96" i="33"/>
  <c r="B96" i="33"/>
  <c r="X95" i="33"/>
  <c r="S95" i="33"/>
  <c r="N95" i="33"/>
  <c r="I95" i="33"/>
  <c r="B95" i="33"/>
  <c r="X94" i="33"/>
  <c r="S94" i="33"/>
  <c r="N94" i="33"/>
  <c r="I94" i="33"/>
  <c r="B94" i="33"/>
  <c r="X93" i="33"/>
  <c r="S93" i="33"/>
  <c r="N93" i="33"/>
  <c r="I93" i="33"/>
  <c r="B93" i="33"/>
  <c r="X92" i="33"/>
  <c r="S92" i="33"/>
  <c r="N92" i="33"/>
  <c r="I92" i="33"/>
  <c r="B92" i="33"/>
  <c r="X91" i="33"/>
  <c r="S91" i="33"/>
  <c r="N91" i="33"/>
  <c r="I91" i="33"/>
  <c r="B91" i="33"/>
  <c r="X90" i="33"/>
  <c r="S90" i="33"/>
  <c r="N90" i="33"/>
  <c r="I90" i="33"/>
  <c r="B90" i="33"/>
  <c r="X89" i="33"/>
  <c r="S89" i="33"/>
  <c r="N89" i="33"/>
  <c r="I89" i="33"/>
  <c r="B89" i="33"/>
  <c r="X88" i="33"/>
  <c r="S88" i="33"/>
  <c r="N88" i="33"/>
  <c r="I88" i="33"/>
  <c r="B88" i="33"/>
  <c r="X87" i="33"/>
  <c r="S87" i="33"/>
  <c r="N87" i="33"/>
  <c r="I87" i="33"/>
  <c r="B87" i="33"/>
  <c r="X86" i="33"/>
  <c r="S86" i="33"/>
  <c r="N86" i="33"/>
  <c r="I86" i="33"/>
  <c r="B86" i="33"/>
  <c r="X85" i="33"/>
  <c r="S85" i="33"/>
  <c r="Z85" i="33" s="1"/>
  <c r="N85" i="33"/>
  <c r="I85" i="33"/>
  <c r="B85" i="33"/>
  <c r="X84" i="33"/>
  <c r="S84" i="33"/>
  <c r="N84" i="33"/>
  <c r="I84" i="33"/>
  <c r="B84" i="33"/>
  <c r="X83" i="33"/>
  <c r="S83" i="33"/>
  <c r="N83" i="33"/>
  <c r="I83" i="33"/>
  <c r="B83" i="33"/>
  <c r="X82" i="33"/>
  <c r="S82" i="33"/>
  <c r="N82" i="33"/>
  <c r="I82" i="33"/>
  <c r="B82" i="33"/>
  <c r="X81" i="33"/>
  <c r="S81" i="33"/>
  <c r="N81" i="33"/>
  <c r="I81" i="33"/>
  <c r="B81" i="33"/>
  <c r="X80" i="33"/>
  <c r="S80" i="33"/>
  <c r="N80" i="33"/>
  <c r="I80" i="33"/>
  <c r="B80" i="33"/>
  <c r="X79" i="33"/>
  <c r="S79" i="33"/>
  <c r="N79" i="33"/>
  <c r="I79" i="33"/>
  <c r="B79" i="33"/>
  <c r="X78" i="33"/>
  <c r="S78" i="33"/>
  <c r="N78" i="33"/>
  <c r="I78" i="33"/>
  <c r="B78" i="33"/>
  <c r="X77" i="33"/>
  <c r="S77" i="33"/>
  <c r="N77" i="33"/>
  <c r="I77" i="33"/>
  <c r="B77" i="33"/>
  <c r="X76" i="33"/>
  <c r="S76" i="33"/>
  <c r="N76" i="33"/>
  <c r="I76" i="33"/>
  <c r="B76" i="33"/>
  <c r="X75" i="33"/>
  <c r="S75" i="33"/>
  <c r="N75" i="33"/>
  <c r="I75" i="33"/>
  <c r="B75" i="33"/>
  <c r="X74" i="33"/>
  <c r="S74" i="33"/>
  <c r="N74" i="33"/>
  <c r="I74" i="33"/>
  <c r="B74" i="33"/>
  <c r="X73" i="33"/>
  <c r="S73" i="33"/>
  <c r="N73" i="33"/>
  <c r="I73" i="33"/>
  <c r="Z73" i="33" s="1"/>
  <c r="B73" i="33"/>
  <c r="X72" i="33"/>
  <c r="S72" i="33"/>
  <c r="N72" i="33"/>
  <c r="I72" i="33"/>
  <c r="B72" i="33"/>
  <c r="X71" i="33"/>
  <c r="S71" i="33"/>
  <c r="N71" i="33"/>
  <c r="I71" i="33"/>
  <c r="B71" i="33"/>
  <c r="X70" i="33"/>
  <c r="S70" i="33"/>
  <c r="N70" i="33"/>
  <c r="I70" i="33"/>
  <c r="B70" i="33"/>
  <c r="X69" i="33"/>
  <c r="S69" i="33"/>
  <c r="N69" i="33"/>
  <c r="I69" i="33"/>
  <c r="B69" i="33"/>
  <c r="X68" i="33"/>
  <c r="S68" i="33"/>
  <c r="N68" i="33"/>
  <c r="I68" i="33"/>
  <c r="B68" i="33"/>
  <c r="X67" i="33"/>
  <c r="S67" i="33"/>
  <c r="Z67" i="33" s="1"/>
  <c r="N67" i="33"/>
  <c r="I67" i="33"/>
  <c r="B67" i="33"/>
  <c r="X66" i="33"/>
  <c r="S66" i="33"/>
  <c r="N66" i="33"/>
  <c r="I66" i="33"/>
  <c r="B66" i="33"/>
  <c r="X65" i="33"/>
  <c r="S65" i="33"/>
  <c r="N65" i="33"/>
  <c r="I65" i="33"/>
  <c r="B65" i="33"/>
  <c r="X64" i="33"/>
  <c r="S64" i="33"/>
  <c r="N64" i="33"/>
  <c r="I64" i="33"/>
  <c r="B64" i="33"/>
  <c r="X63" i="33"/>
  <c r="S63" i="33"/>
  <c r="N63" i="33"/>
  <c r="I63" i="33"/>
  <c r="B63" i="33"/>
  <c r="X62" i="33"/>
  <c r="S62" i="33"/>
  <c r="N62" i="33"/>
  <c r="I62" i="33"/>
  <c r="B62" i="33"/>
  <c r="X61" i="33"/>
  <c r="Z61" i="33" s="1"/>
  <c r="S61" i="33"/>
  <c r="N61" i="33"/>
  <c r="I61" i="33"/>
  <c r="B61" i="33"/>
  <c r="X60" i="33"/>
  <c r="S60" i="33"/>
  <c r="N60" i="33"/>
  <c r="I60" i="33"/>
  <c r="B60" i="33"/>
  <c r="X59" i="33"/>
  <c r="S59" i="33"/>
  <c r="N59" i="33"/>
  <c r="I59" i="33"/>
  <c r="B59" i="33"/>
  <c r="X58" i="33"/>
  <c r="S58" i="33"/>
  <c r="N58" i="33"/>
  <c r="I58" i="33"/>
  <c r="B58" i="33"/>
  <c r="X57" i="33"/>
  <c r="S57" i="33"/>
  <c r="N57" i="33"/>
  <c r="I57" i="33"/>
  <c r="B57" i="33"/>
  <c r="X56" i="33"/>
  <c r="S56" i="33"/>
  <c r="N56" i="33"/>
  <c r="I56" i="33"/>
  <c r="B56" i="33"/>
  <c r="X55" i="33"/>
  <c r="Z55" i="33" s="1"/>
  <c r="S55" i="33"/>
  <c r="N55" i="33"/>
  <c r="I55" i="33"/>
  <c r="B55" i="33"/>
  <c r="X54" i="33"/>
  <c r="S54" i="33"/>
  <c r="N54" i="33"/>
  <c r="I54" i="33"/>
  <c r="B54" i="33"/>
  <c r="X53" i="33"/>
  <c r="S53" i="33"/>
  <c r="N53" i="33"/>
  <c r="I53" i="33"/>
  <c r="B53" i="33"/>
  <c r="X52" i="33"/>
  <c r="S52" i="33"/>
  <c r="N52" i="33"/>
  <c r="I52" i="33"/>
  <c r="B52" i="33"/>
  <c r="X51" i="33"/>
  <c r="S51" i="33"/>
  <c r="N51" i="33"/>
  <c r="I51" i="33"/>
  <c r="B51" i="33"/>
  <c r="X50" i="33"/>
  <c r="S50" i="33"/>
  <c r="N50" i="33"/>
  <c r="I50" i="33"/>
  <c r="B50" i="33"/>
  <c r="X49" i="33"/>
  <c r="S49" i="33"/>
  <c r="N49" i="33"/>
  <c r="I49" i="33"/>
  <c r="B49" i="33"/>
  <c r="X48" i="33"/>
  <c r="S48" i="33"/>
  <c r="N48" i="33"/>
  <c r="I48" i="33"/>
  <c r="B48" i="33"/>
  <c r="X47" i="33"/>
  <c r="S47" i="33"/>
  <c r="N47" i="33"/>
  <c r="I47" i="33"/>
  <c r="B47" i="33"/>
  <c r="X46" i="33"/>
  <c r="S46" i="33"/>
  <c r="N46" i="33"/>
  <c r="I46" i="33"/>
  <c r="B46" i="33"/>
  <c r="W43" i="33"/>
  <c r="V43" i="33"/>
  <c r="U43" i="33"/>
  <c r="U127" i="33" s="1"/>
  <c r="R43" i="33"/>
  <c r="Q43" i="33"/>
  <c r="Q127" i="33" s="1"/>
  <c r="P43" i="33"/>
  <c r="P127" i="33" s="1"/>
  <c r="M43" i="33"/>
  <c r="L43" i="33"/>
  <c r="K43" i="33"/>
  <c r="K127" i="33" s="1"/>
  <c r="H43" i="33"/>
  <c r="G43" i="33"/>
  <c r="G127" i="33" s="1"/>
  <c r="F43" i="33"/>
  <c r="F127" i="33" s="1"/>
  <c r="X42" i="33"/>
  <c r="S42" i="33"/>
  <c r="N42" i="33"/>
  <c r="I42" i="33"/>
  <c r="B42" i="33"/>
  <c r="X41" i="33"/>
  <c r="S41" i="33"/>
  <c r="N41" i="33"/>
  <c r="I41" i="33"/>
  <c r="B41" i="33"/>
  <c r="X40" i="33"/>
  <c r="S40" i="33"/>
  <c r="N40" i="33"/>
  <c r="I40" i="33"/>
  <c r="X39" i="33"/>
  <c r="S39" i="33"/>
  <c r="N39" i="33"/>
  <c r="I39" i="33"/>
  <c r="B39" i="33"/>
  <c r="X38" i="33"/>
  <c r="S38" i="33"/>
  <c r="N38" i="33"/>
  <c r="I38" i="33"/>
  <c r="B38" i="33"/>
  <c r="X37" i="33"/>
  <c r="S37" i="33"/>
  <c r="N37" i="33"/>
  <c r="I37" i="33"/>
  <c r="B37" i="33"/>
  <c r="X36" i="33"/>
  <c r="S36" i="33"/>
  <c r="N36" i="33"/>
  <c r="I36" i="33"/>
  <c r="B36" i="33"/>
  <c r="X35" i="33"/>
  <c r="S35" i="33"/>
  <c r="N35" i="33"/>
  <c r="I35" i="33"/>
  <c r="B35" i="33"/>
  <c r="X34" i="33"/>
  <c r="S34" i="33"/>
  <c r="N34" i="33"/>
  <c r="I34" i="33"/>
  <c r="B34" i="33"/>
  <c r="X33" i="33"/>
  <c r="S33" i="33"/>
  <c r="N33" i="33"/>
  <c r="I33" i="33"/>
  <c r="B33" i="33"/>
  <c r="X32" i="33"/>
  <c r="S32" i="33"/>
  <c r="N32" i="33"/>
  <c r="I32" i="33"/>
  <c r="B32" i="33"/>
  <c r="X31" i="33"/>
  <c r="S31" i="33"/>
  <c r="N31" i="33"/>
  <c r="I31" i="33"/>
  <c r="B31" i="33"/>
  <c r="X30" i="33"/>
  <c r="S30" i="33"/>
  <c r="N30" i="33"/>
  <c r="I30" i="33"/>
  <c r="B30" i="33"/>
  <c r="X29" i="33"/>
  <c r="S29" i="33"/>
  <c r="N29" i="33"/>
  <c r="I29" i="33"/>
  <c r="B29" i="33"/>
  <c r="X28" i="33"/>
  <c r="S28" i="33"/>
  <c r="N28" i="33"/>
  <c r="I28" i="33"/>
  <c r="B28" i="33"/>
  <c r="X27" i="33"/>
  <c r="S27" i="33"/>
  <c r="N27" i="33"/>
  <c r="I27" i="33"/>
  <c r="B27" i="33"/>
  <c r="X26" i="33"/>
  <c r="S26" i="33"/>
  <c r="N26" i="33"/>
  <c r="I26" i="33"/>
  <c r="B26" i="33"/>
  <c r="X25" i="33"/>
  <c r="S25" i="33"/>
  <c r="N25" i="33"/>
  <c r="I25" i="33"/>
  <c r="B25" i="33"/>
  <c r="X24" i="33"/>
  <c r="S24" i="33"/>
  <c r="N24" i="33"/>
  <c r="I24" i="33"/>
  <c r="B24" i="33"/>
  <c r="X23" i="33"/>
  <c r="S23" i="33"/>
  <c r="N23" i="33"/>
  <c r="I23" i="33"/>
  <c r="B23" i="33"/>
  <c r="X22" i="33"/>
  <c r="S22" i="33"/>
  <c r="N22" i="33"/>
  <c r="I22" i="33"/>
  <c r="B22" i="33"/>
  <c r="X21" i="33"/>
  <c r="S21" i="33"/>
  <c r="N21" i="33"/>
  <c r="I21" i="33"/>
  <c r="B21" i="33"/>
  <c r="X20" i="33"/>
  <c r="S20" i="33"/>
  <c r="N20" i="33"/>
  <c r="I20" i="33"/>
  <c r="B20" i="33"/>
  <c r="X19" i="33"/>
  <c r="S19" i="33"/>
  <c r="N19" i="33"/>
  <c r="I19" i="33"/>
  <c r="B19" i="33"/>
  <c r="X18" i="33"/>
  <c r="S18" i="33"/>
  <c r="N18" i="33"/>
  <c r="I18" i="33"/>
  <c r="B18" i="33"/>
  <c r="X17" i="33"/>
  <c r="S17" i="33"/>
  <c r="N17" i="33"/>
  <c r="I17" i="33"/>
  <c r="B17" i="33"/>
  <c r="X16" i="33"/>
  <c r="Z16" i="33" s="1"/>
  <c r="S16" i="33"/>
  <c r="N16" i="33"/>
  <c r="I16" i="33"/>
  <c r="B16" i="33"/>
  <c r="X15" i="33"/>
  <c r="S15" i="33"/>
  <c r="N15" i="33"/>
  <c r="I15" i="33"/>
  <c r="B15" i="33"/>
  <c r="X14" i="33"/>
  <c r="S14" i="33"/>
  <c r="N14" i="33"/>
  <c r="I14" i="33"/>
  <c r="B14" i="33"/>
  <c r="X13" i="33"/>
  <c r="S13" i="33"/>
  <c r="N13" i="33"/>
  <c r="I13" i="33"/>
  <c r="B13" i="33"/>
  <c r="X12" i="33"/>
  <c r="S12" i="33"/>
  <c r="N12" i="33"/>
  <c r="I12" i="33"/>
  <c r="B12" i="33"/>
  <c r="X11" i="33"/>
  <c r="S11" i="33"/>
  <c r="N11" i="33"/>
  <c r="I11" i="33"/>
  <c r="B11" i="33"/>
  <c r="B46" i="31"/>
  <c r="W43" i="31"/>
  <c r="V43" i="31"/>
  <c r="U43" i="31"/>
  <c r="U128" i="31" s="1"/>
  <c r="R43" i="31"/>
  <c r="Q43" i="31"/>
  <c r="P43" i="31"/>
  <c r="P128" i="31" s="1"/>
  <c r="M43" i="31"/>
  <c r="L43" i="31"/>
  <c r="K43" i="31"/>
  <c r="K128" i="31" s="1"/>
  <c r="H43" i="31"/>
  <c r="F43" i="31"/>
  <c r="B11" i="31"/>
  <c r="W127" i="28"/>
  <c r="V127" i="28"/>
  <c r="U127" i="28"/>
  <c r="R127" i="28"/>
  <c r="Q127" i="28"/>
  <c r="P127" i="28"/>
  <c r="M127" i="28"/>
  <c r="L127" i="28"/>
  <c r="L43" i="28"/>
  <c r="K127" i="28"/>
  <c r="H127" i="28"/>
  <c r="G127" i="28"/>
  <c r="F127" i="28"/>
  <c r="B46" i="28"/>
  <c r="W43" i="28"/>
  <c r="V43" i="28"/>
  <c r="U43" i="28"/>
  <c r="R43" i="28"/>
  <c r="Q43" i="28"/>
  <c r="Q128" i="28" s="1"/>
  <c r="P43" i="28"/>
  <c r="M43" i="28"/>
  <c r="K43" i="28"/>
  <c r="H43" i="28"/>
  <c r="H128" i="28" s="1"/>
  <c r="G43" i="28"/>
  <c r="F43" i="28"/>
  <c r="B11" i="28"/>
  <c r="W127" i="27"/>
  <c r="V127" i="27"/>
  <c r="U127" i="27"/>
  <c r="R127" i="27"/>
  <c r="Q127" i="27"/>
  <c r="P127" i="27"/>
  <c r="M127" i="27"/>
  <c r="L127" i="27"/>
  <c r="K127" i="27"/>
  <c r="H127" i="27"/>
  <c r="G127" i="27"/>
  <c r="F127" i="27"/>
  <c r="B46" i="27"/>
  <c r="W43" i="27"/>
  <c r="V43" i="27"/>
  <c r="V128" i="27" s="1"/>
  <c r="U43" i="27"/>
  <c r="R43" i="27"/>
  <c r="R128" i="27" s="1"/>
  <c r="Q43" i="27"/>
  <c r="Q128" i="27" s="1"/>
  <c r="P43" i="27"/>
  <c r="M43" i="27"/>
  <c r="L43" i="27"/>
  <c r="L128" i="27" s="1"/>
  <c r="K43" i="27"/>
  <c r="H43" i="27"/>
  <c r="G43" i="27"/>
  <c r="F43" i="27"/>
  <c r="B11" i="27"/>
  <c r="W127" i="26"/>
  <c r="V127" i="26"/>
  <c r="V43" i="26"/>
  <c r="U127" i="26"/>
  <c r="R127" i="26"/>
  <c r="Q127" i="26"/>
  <c r="P127" i="26"/>
  <c r="M127" i="26"/>
  <c r="L127" i="26"/>
  <c r="K127" i="26"/>
  <c r="H127" i="26"/>
  <c r="G127" i="26"/>
  <c r="F127" i="26"/>
  <c r="B46" i="26"/>
  <c r="W43" i="26"/>
  <c r="U43" i="26"/>
  <c r="U128" i="26" s="1"/>
  <c r="R43" i="26"/>
  <c r="R128" i="26" s="1"/>
  <c r="Q43" i="26"/>
  <c r="P43" i="26"/>
  <c r="M43" i="26"/>
  <c r="M128" i="26" s="1"/>
  <c r="L43" i="26"/>
  <c r="K43" i="26"/>
  <c r="H43" i="26"/>
  <c r="G43" i="26"/>
  <c r="F43" i="26"/>
  <c r="B11" i="26"/>
  <c r="W126" i="24"/>
  <c r="V126" i="24"/>
  <c r="U126" i="24"/>
  <c r="R126" i="24"/>
  <c r="Q126" i="24"/>
  <c r="P126" i="24"/>
  <c r="M126" i="24"/>
  <c r="L126" i="24"/>
  <c r="K126" i="24"/>
  <c r="H126" i="24"/>
  <c r="G126" i="24"/>
  <c r="F126" i="24"/>
  <c r="X125" i="24"/>
  <c r="S125" i="24"/>
  <c r="N125" i="24"/>
  <c r="I125" i="24"/>
  <c r="B125" i="24"/>
  <c r="X124" i="24"/>
  <c r="S124" i="24"/>
  <c r="N124" i="24"/>
  <c r="I124" i="24"/>
  <c r="B124" i="24"/>
  <c r="X123" i="24"/>
  <c r="S123" i="24"/>
  <c r="N123" i="24"/>
  <c r="I123" i="24"/>
  <c r="B123" i="24"/>
  <c r="X122" i="24"/>
  <c r="S122" i="24"/>
  <c r="N122" i="24"/>
  <c r="I122" i="24"/>
  <c r="B122" i="24"/>
  <c r="X121" i="24"/>
  <c r="S121" i="24"/>
  <c r="N121" i="24"/>
  <c r="I121" i="24"/>
  <c r="B121" i="24"/>
  <c r="X120" i="24"/>
  <c r="S120" i="24"/>
  <c r="N120" i="24"/>
  <c r="I120" i="24"/>
  <c r="B120" i="24"/>
  <c r="X119" i="24"/>
  <c r="S119" i="24"/>
  <c r="N119" i="24"/>
  <c r="I119" i="24"/>
  <c r="B119" i="24"/>
  <c r="X118" i="24"/>
  <c r="S118" i="24"/>
  <c r="N118" i="24"/>
  <c r="I118" i="24"/>
  <c r="B118" i="24"/>
  <c r="X117" i="24"/>
  <c r="S117" i="24"/>
  <c r="N117" i="24"/>
  <c r="I117" i="24"/>
  <c r="B117" i="24"/>
  <c r="X116" i="24"/>
  <c r="S116" i="24"/>
  <c r="N116" i="24"/>
  <c r="I116" i="24"/>
  <c r="B116" i="24"/>
  <c r="X115" i="24"/>
  <c r="S115" i="24"/>
  <c r="N115" i="24"/>
  <c r="I115" i="24"/>
  <c r="B115" i="24"/>
  <c r="X114" i="24"/>
  <c r="S114" i="24"/>
  <c r="N114" i="24"/>
  <c r="I114" i="24"/>
  <c r="B114" i="24"/>
  <c r="X113" i="24"/>
  <c r="S113" i="24"/>
  <c r="N113" i="24"/>
  <c r="I113" i="24"/>
  <c r="B113" i="24"/>
  <c r="X112" i="24"/>
  <c r="S112" i="24"/>
  <c r="N112" i="24"/>
  <c r="I112" i="24"/>
  <c r="B112" i="24"/>
  <c r="X111" i="24"/>
  <c r="S111" i="24"/>
  <c r="N111" i="24"/>
  <c r="I111" i="24"/>
  <c r="B111" i="24"/>
  <c r="X110" i="24"/>
  <c r="S110" i="24"/>
  <c r="N110" i="24"/>
  <c r="I110" i="24"/>
  <c r="B110" i="24"/>
  <c r="X109" i="24"/>
  <c r="S109" i="24"/>
  <c r="N109" i="24"/>
  <c r="I109" i="24"/>
  <c r="B109" i="24"/>
  <c r="X108" i="24"/>
  <c r="S108" i="24"/>
  <c r="N108" i="24"/>
  <c r="I108" i="24"/>
  <c r="B108" i="24"/>
  <c r="X107" i="24"/>
  <c r="S107" i="24"/>
  <c r="N107" i="24"/>
  <c r="I107" i="24"/>
  <c r="B107" i="24"/>
  <c r="X106" i="24"/>
  <c r="S106" i="24"/>
  <c r="N106" i="24"/>
  <c r="I106" i="24"/>
  <c r="B106" i="24"/>
  <c r="X105" i="24"/>
  <c r="S105" i="24"/>
  <c r="N105" i="24"/>
  <c r="I105" i="24"/>
  <c r="B105" i="24"/>
  <c r="X104" i="24"/>
  <c r="S104" i="24"/>
  <c r="N104" i="24"/>
  <c r="I104" i="24"/>
  <c r="B104" i="24"/>
  <c r="X103" i="24"/>
  <c r="S103" i="24"/>
  <c r="N103" i="24"/>
  <c r="I103" i="24"/>
  <c r="X102" i="24"/>
  <c r="S102" i="24"/>
  <c r="N102" i="24"/>
  <c r="I102" i="24"/>
  <c r="B102" i="24"/>
  <c r="X101" i="24"/>
  <c r="S101" i="24"/>
  <c r="N101" i="24"/>
  <c r="I101" i="24"/>
  <c r="B101" i="24"/>
  <c r="X100" i="24"/>
  <c r="S100" i="24"/>
  <c r="N100" i="24"/>
  <c r="I100" i="24"/>
  <c r="B100" i="24"/>
  <c r="X99" i="24"/>
  <c r="S99" i="24"/>
  <c r="N99" i="24"/>
  <c r="I99" i="24"/>
  <c r="B99" i="24"/>
  <c r="X98" i="24"/>
  <c r="S98" i="24"/>
  <c r="N98" i="24"/>
  <c r="I98" i="24"/>
  <c r="B98" i="24"/>
  <c r="X97" i="24"/>
  <c r="S97" i="24"/>
  <c r="N97" i="24"/>
  <c r="I97" i="24"/>
  <c r="B97" i="24"/>
  <c r="X96" i="24"/>
  <c r="S96" i="24"/>
  <c r="N96" i="24"/>
  <c r="I96" i="24"/>
  <c r="B96" i="24"/>
  <c r="X95" i="24"/>
  <c r="S95" i="24"/>
  <c r="N95" i="24"/>
  <c r="I95" i="24"/>
  <c r="B95" i="24"/>
  <c r="X94" i="24"/>
  <c r="S94" i="24"/>
  <c r="N94" i="24"/>
  <c r="I94" i="24"/>
  <c r="B94" i="24"/>
  <c r="X93" i="24"/>
  <c r="S93" i="24"/>
  <c r="N93" i="24"/>
  <c r="I93" i="24"/>
  <c r="B93" i="24"/>
  <c r="X92" i="24"/>
  <c r="S92" i="24"/>
  <c r="N92" i="24"/>
  <c r="I92" i="24"/>
  <c r="B92" i="24"/>
  <c r="X91" i="24"/>
  <c r="S91" i="24"/>
  <c r="N91" i="24"/>
  <c r="I91" i="24"/>
  <c r="B91" i="24"/>
  <c r="X90" i="24"/>
  <c r="S90" i="24"/>
  <c r="N90" i="24"/>
  <c r="I90" i="24"/>
  <c r="B90" i="24"/>
  <c r="X89" i="24"/>
  <c r="S89" i="24"/>
  <c r="N89" i="24"/>
  <c r="I89" i="24"/>
  <c r="B89" i="24"/>
  <c r="X88" i="24"/>
  <c r="S88" i="24"/>
  <c r="N88" i="24"/>
  <c r="I88" i="24"/>
  <c r="B88" i="24"/>
  <c r="X87" i="24"/>
  <c r="S87" i="24"/>
  <c r="N87" i="24"/>
  <c r="I87" i="24"/>
  <c r="B87" i="24"/>
  <c r="X86" i="24"/>
  <c r="S86" i="24"/>
  <c r="N86" i="24"/>
  <c r="I86" i="24"/>
  <c r="B86" i="24"/>
  <c r="X85" i="24"/>
  <c r="S85" i="24"/>
  <c r="N85" i="24"/>
  <c r="I85" i="24"/>
  <c r="B85" i="24"/>
  <c r="X84" i="24"/>
  <c r="S84" i="24"/>
  <c r="N84" i="24"/>
  <c r="I84" i="24"/>
  <c r="B84" i="24"/>
  <c r="X83" i="24"/>
  <c r="S83" i="24"/>
  <c r="N83" i="24"/>
  <c r="I83" i="24"/>
  <c r="B83" i="24"/>
  <c r="X82" i="24"/>
  <c r="S82" i="24"/>
  <c r="N82" i="24"/>
  <c r="I82" i="24"/>
  <c r="B82" i="24"/>
  <c r="X81" i="24"/>
  <c r="S81" i="24"/>
  <c r="N81" i="24"/>
  <c r="I81" i="24"/>
  <c r="B81" i="24"/>
  <c r="X80" i="24"/>
  <c r="S80" i="24"/>
  <c r="N80" i="24"/>
  <c r="I80" i="24"/>
  <c r="B80" i="24"/>
  <c r="X79" i="24"/>
  <c r="S79" i="24"/>
  <c r="N79" i="24"/>
  <c r="I79" i="24"/>
  <c r="B79" i="24"/>
  <c r="X78" i="24"/>
  <c r="S78" i="24"/>
  <c r="N78" i="24"/>
  <c r="I78" i="24"/>
  <c r="B78" i="24"/>
  <c r="X77" i="24"/>
  <c r="S77" i="24"/>
  <c r="N77" i="24"/>
  <c r="I77" i="24"/>
  <c r="B77" i="24"/>
  <c r="X76" i="24"/>
  <c r="S76" i="24"/>
  <c r="N76" i="24"/>
  <c r="I76" i="24"/>
  <c r="B76" i="24"/>
  <c r="X75" i="24"/>
  <c r="S75" i="24"/>
  <c r="N75" i="24"/>
  <c r="I75" i="24"/>
  <c r="B75" i="24"/>
  <c r="X74" i="24"/>
  <c r="S74" i="24"/>
  <c r="N74" i="24"/>
  <c r="I74" i="24"/>
  <c r="B74" i="24"/>
  <c r="X73" i="24"/>
  <c r="S73" i="24"/>
  <c r="N73" i="24"/>
  <c r="I73" i="24"/>
  <c r="B73" i="24"/>
  <c r="X72" i="24"/>
  <c r="S72" i="24"/>
  <c r="N72" i="24"/>
  <c r="I72" i="24"/>
  <c r="B72" i="24"/>
  <c r="X71" i="24"/>
  <c r="S71" i="24"/>
  <c r="N71" i="24"/>
  <c r="I71" i="24"/>
  <c r="B71" i="24"/>
  <c r="X70" i="24"/>
  <c r="S70" i="24"/>
  <c r="N70" i="24"/>
  <c r="I70" i="24"/>
  <c r="B70" i="24"/>
  <c r="X69" i="24"/>
  <c r="S69" i="24"/>
  <c r="N69" i="24"/>
  <c r="I69" i="24"/>
  <c r="B69" i="24"/>
  <c r="X68" i="24"/>
  <c r="S68" i="24"/>
  <c r="N68" i="24"/>
  <c r="I68" i="24"/>
  <c r="B68" i="24"/>
  <c r="X67" i="24"/>
  <c r="S67" i="24"/>
  <c r="N67" i="24"/>
  <c r="I67" i="24"/>
  <c r="B67" i="24"/>
  <c r="X66" i="24"/>
  <c r="S66" i="24"/>
  <c r="N66" i="24"/>
  <c r="I66" i="24"/>
  <c r="B66" i="24"/>
  <c r="X65" i="24"/>
  <c r="S65" i="24"/>
  <c r="N65" i="24"/>
  <c r="I65" i="24"/>
  <c r="B65" i="24"/>
  <c r="X64" i="24"/>
  <c r="S64" i="24"/>
  <c r="N64" i="24"/>
  <c r="I64" i="24"/>
  <c r="B64" i="24"/>
  <c r="X63" i="24"/>
  <c r="S63" i="24"/>
  <c r="N63" i="24"/>
  <c r="I63" i="24"/>
  <c r="B63" i="24"/>
  <c r="X62" i="24"/>
  <c r="S62" i="24"/>
  <c r="N62" i="24"/>
  <c r="I62" i="24"/>
  <c r="B62" i="24"/>
  <c r="X61" i="24"/>
  <c r="S61" i="24"/>
  <c r="N61" i="24"/>
  <c r="I61" i="24"/>
  <c r="B61" i="24"/>
  <c r="X60" i="24"/>
  <c r="S60" i="24"/>
  <c r="N60" i="24"/>
  <c r="I60" i="24"/>
  <c r="B60" i="24"/>
  <c r="X59" i="24"/>
  <c r="S59" i="24"/>
  <c r="N59" i="24"/>
  <c r="I59" i="24"/>
  <c r="B59" i="24"/>
  <c r="X58" i="24"/>
  <c r="S58" i="24"/>
  <c r="N58" i="24"/>
  <c r="I58" i="24"/>
  <c r="B58" i="24"/>
  <c r="X57" i="24"/>
  <c r="S57" i="24"/>
  <c r="N57" i="24"/>
  <c r="I57" i="24"/>
  <c r="B57" i="24"/>
  <c r="X56" i="24"/>
  <c r="S56" i="24"/>
  <c r="N56" i="24"/>
  <c r="I56" i="24"/>
  <c r="B56" i="24"/>
  <c r="X55" i="24"/>
  <c r="S55" i="24"/>
  <c r="N55" i="24"/>
  <c r="I55" i="24"/>
  <c r="B55" i="24"/>
  <c r="X54" i="24"/>
  <c r="S54" i="24"/>
  <c r="N54" i="24"/>
  <c r="I54" i="24"/>
  <c r="B54" i="24"/>
  <c r="X53" i="24"/>
  <c r="S53" i="24"/>
  <c r="N53" i="24"/>
  <c r="I53" i="24"/>
  <c r="B53" i="24"/>
  <c r="X52" i="24"/>
  <c r="S52" i="24"/>
  <c r="N52" i="24"/>
  <c r="I52" i="24"/>
  <c r="B52" i="24"/>
  <c r="X51" i="24"/>
  <c r="S51" i="24"/>
  <c r="N51" i="24"/>
  <c r="I51" i="24"/>
  <c r="B51" i="24"/>
  <c r="X50" i="24"/>
  <c r="S50" i="24"/>
  <c r="N50" i="24"/>
  <c r="I50" i="24"/>
  <c r="B50" i="24"/>
  <c r="X49" i="24"/>
  <c r="S49" i="24"/>
  <c r="N49" i="24"/>
  <c r="I49" i="24"/>
  <c r="B49" i="24"/>
  <c r="X48" i="24"/>
  <c r="S48" i="24"/>
  <c r="N48" i="24"/>
  <c r="I48" i="24"/>
  <c r="B48" i="24"/>
  <c r="X47" i="24"/>
  <c r="S47" i="24"/>
  <c r="N47" i="24"/>
  <c r="I47" i="24"/>
  <c r="B47" i="24"/>
  <c r="X46" i="24"/>
  <c r="S46" i="24"/>
  <c r="N46" i="24"/>
  <c r="I46" i="24"/>
  <c r="B46" i="24"/>
  <c r="W43" i="24"/>
  <c r="W127" i="24" s="1"/>
  <c r="V43" i="24"/>
  <c r="V127" i="24" s="1"/>
  <c r="U43" i="24"/>
  <c r="R43" i="24"/>
  <c r="Q43" i="24"/>
  <c r="Q127" i="24" s="1"/>
  <c r="P43" i="24"/>
  <c r="M43" i="24"/>
  <c r="M127" i="24" s="1"/>
  <c r="L43" i="24"/>
  <c r="L127" i="24" s="1"/>
  <c r="K43" i="24"/>
  <c r="H43" i="24"/>
  <c r="G43" i="24"/>
  <c r="G127" i="24" s="1"/>
  <c r="F43" i="24"/>
  <c r="X42" i="24"/>
  <c r="S42" i="24"/>
  <c r="N42" i="24"/>
  <c r="I42" i="24"/>
  <c r="B42" i="24"/>
  <c r="X41" i="24"/>
  <c r="S41" i="24"/>
  <c r="N41" i="24"/>
  <c r="I41" i="24"/>
  <c r="B41" i="24"/>
  <c r="X40" i="24"/>
  <c r="S40" i="24"/>
  <c r="N40" i="24"/>
  <c r="I40" i="24"/>
  <c r="X39" i="24"/>
  <c r="S39" i="24"/>
  <c r="N39" i="24"/>
  <c r="I39" i="24"/>
  <c r="B39" i="24"/>
  <c r="X38" i="24"/>
  <c r="S38" i="24"/>
  <c r="N38" i="24"/>
  <c r="I38" i="24"/>
  <c r="B38" i="24"/>
  <c r="X37" i="24"/>
  <c r="S37" i="24"/>
  <c r="N37" i="24"/>
  <c r="I37" i="24"/>
  <c r="B37" i="24"/>
  <c r="X36" i="24"/>
  <c r="S36" i="24"/>
  <c r="N36" i="24"/>
  <c r="I36" i="24"/>
  <c r="B36" i="24"/>
  <c r="X35" i="24"/>
  <c r="S35" i="24"/>
  <c r="N35" i="24"/>
  <c r="I35" i="24"/>
  <c r="B35" i="24"/>
  <c r="X34" i="24"/>
  <c r="S34" i="24"/>
  <c r="N34" i="24"/>
  <c r="I34" i="24"/>
  <c r="B34" i="24"/>
  <c r="X33" i="24"/>
  <c r="S33" i="24"/>
  <c r="N33" i="24"/>
  <c r="I33" i="24"/>
  <c r="B33" i="24"/>
  <c r="X32" i="24"/>
  <c r="S32" i="24"/>
  <c r="N32" i="24"/>
  <c r="I32" i="24"/>
  <c r="B32" i="24"/>
  <c r="X31" i="24"/>
  <c r="S31" i="24"/>
  <c r="N31" i="24"/>
  <c r="I31" i="24"/>
  <c r="B31" i="24"/>
  <c r="X30" i="24"/>
  <c r="S30" i="24"/>
  <c r="N30" i="24"/>
  <c r="I30" i="24"/>
  <c r="B30" i="24"/>
  <c r="X29" i="24"/>
  <c r="S29" i="24"/>
  <c r="N29" i="24"/>
  <c r="I29" i="24"/>
  <c r="B29" i="24"/>
  <c r="X28" i="24"/>
  <c r="S28" i="24"/>
  <c r="N28" i="24"/>
  <c r="I28" i="24"/>
  <c r="B28" i="24"/>
  <c r="X27" i="24"/>
  <c r="S27" i="24"/>
  <c r="N27" i="24"/>
  <c r="I27" i="24"/>
  <c r="B27" i="24"/>
  <c r="X26" i="24"/>
  <c r="S26" i="24"/>
  <c r="N26" i="24"/>
  <c r="I26" i="24"/>
  <c r="B26" i="24"/>
  <c r="X25" i="24"/>
  <c r="S25" i="24"/>
  <c r="N25" i="24"/>
  <c r="I25" i="24"/>
  <c r="B25" i="24"/>
  <c r="X24" i="24"/>
  <c r="S24" i="24"/>
  <c r="N24" i="24"/>
  <c r="I24" i="24"/>
  <c r="B24" i="24"/>
  <c r="X23" i="24"/>
  <c r="S23" i="24"/>
  <c r="N23" i="24"/>
  <c r="I23" i="24"/>
  <c r="B23" i="24"/>
  <c r="X22" i="24"/>
  <c r="S22" i="24"/>
  <c r="N22" i="24"/>
  <c r="I22" i="24"/>
  <c r="B22" i="24"/>
  <c r="X21" i="24"/>
  <c r="S21" i="24"/>
  <c r="N21" i="24"/>
  <c r="I21" i="24"/>
  <c r="B21" i="24"/>
  <c r="X20" i="24"/>
  <c r="S20" i="24"/>
  <c r="N20" i="24"/>
  <c r="I20" i="24"/>
  <c r="B20" i="24"/>
  <c r="X19" i="24"/>
  <c r="S19" i="24"/>
  <c r="N19" i="24"/>
  <c r="I19" i="24"/>
  <c r="B19" i="24"/>
  <c r="X18" i="24"/>
  <c r="S18" i="24"/>
  <c r="N18" i="24"/>
  <c r="I18" i="24"/>
  <c r="B18" i="24"/>
  <c r="X17" i="24"/>
  <c r="S17" i="24"/>
  <c r="N17" i="24"/>
  <c r="I17" i="24"/>
  <c r="B17" i="24"/>
  <c r="X16" i="24"/>
  <c r="S16" i="24"/>
  <c r="N16" i="24"/>
  <c r="I16" i="24"/>
  <c r="B16" i="24"/>
  <c r="X15" i="24"/>
  <c r="S15" i="24"/>
  <c r="N15" i="24"/>
  <c r="I15" i="24"/>
  <c r="B15" i="24"/>
  <c r="X14" i="24"/>
  <c r="S14" i="24"/>
  <c r="N14" i="24"/>
  <c r="I14" i="24"/>
  <c r="B14" i="24"/>
  <c r="X13" i="24"/>
  <c r="S13" i="24"/>
  <c r="N13" i="24"/>
  <c r="I13" i="24"/>
  <c r="B13" i="24"/>
  <c r="X12" i="24"/>
  <c r="S12" i="24"/>
  <c r="N12" i="24"/>
  <c r="I12" i="24"/>
  <c r="B12" i="24"/>
  <c r="X11" i="24"/>
  <c r="S11" i="24"/>
  <c r="N11" i="24"/>
  <c r="I11" i="24"/>
  <c r="B11" i="24"/>
  <c r="W126" i="23"/>
  <c r="V126" i="23"/>
  <c r="U126" i="23"/>
  <c r="R126" i="23"/>
  <c r="Q126" i="23"/>
  <c r="P126" i="23"/>
  <c r="M126" i="23"/>
  <c r="L126" i="23"/>
  <c r="K126" i="23"/>
  <c r="H126" i="23"/>
  <c r="G126" i="23"/>
  <c r="F126" i="23"/>
  <c r="X125" i="23"/>
  <c r="S125" i="23"/>
  <c r="N125" i="23"/>
  <c r="I125" i="23"/>
  <c r="B125" i="23"/>
  <c r="X124" i="23"/>
  <c r="S124" i="23"/>
  <c r="N124" i="23"/>
  <c r="I124" i="23"/>
  <c r="B124" i="23"/>
  <c r="X123" i="23"/>
  <c r="S123" i="23"/>
  <c r="N123" i="23"/>
  <c r="I123" i="23"/>
  <c r="B123" i="23"/>
  <c r="X122" i="23"/>
  <c r="S122" i="23"/>
  <c r="N122" i="23"/>
  <c r="I122" i="23"/>
  <c r="B122" i="23"/>
  <c r="X121" i="23"/>
  <c r="S121" i="23"/>
  <c r="N121" i="23"/>
  <c r="I121" i="23"/>
  <c r="B121" i="23"/>
  <c r="X120" i="23"/>
  <c r="S120" i="23"/>
  <c r="N120" i="23"/>
  <c r="I120" i="23"/>
  <c r="B120" i="23"/>
  <c r="X119" i="23"/>
  <c r="S119" i="23"/>
  <c r="N119" i="23"/>
  <c r="I119" i="23"/>
  <c r="B119" i="23"/>
  <c r="X118" i="23"/>
  <c r="S118" i="23"/>
  <c r="N118" i="23"/>
  <c r="I118" i="23"/>
  <c r="B118" i="23"/>
  <c r="X117" i="23"/>
  <c r="S117" i="23"/>
  <c r="N117" i="23"/>
  <c r="I117" i="23"/>
  <c r="B117" i="23"/>
  <c r="X116" i="23"/>
  <c r="S116" i="23"/>
  <c r="N116" i="23"/>
  <c r="I116" i="23"/>
  <c r="B116" i="23"/>
  <c r="X115" i="23"/>
  <c r="S115" i="23"/>
  <c r="N115" i="23"/>
  <c r="I115" i="23"/>
  <c r="B115" i="23"/>
  <c r="X114" i="23"/>
  <c r="S114" i="23"/>
  <c r="N114" i="23"/>
  <c r="I114" i="23"/>
  <c r="B114" i="23"/>
  <c r="X113" i="23"/>
  <c r="S113" i="23"/>
  <c r="N113" i="23"/>
  <c r="I113" i="23"/>
  <c r="B113" i="23"/>
  <c r="X112" i="23"/>
  <c r="S112" i="23"/>
  <c r="N112" i="23"/>
  <c r="I112" i="23"/>
  <c r="B112" i="23"/>
  <c r="X111" i="23"/>
  <c r="S111" i="23"/>
  <c r="N111" i="23"/>
  <c r="I111" i="23"/>
  <c r="B111" i="23"/>
  <c r="X110" i="23"/>
  <c r="S110" i="23"/>
  <c r="N110" i="23"/>
  <c r="I110" i="23"/>
  <c r="B110" i="23"/>
  <c r="X109" i="23"/>
  <c r="S109" i="23"/>
  <c r="N109" i="23"/>
  <c r="I109" i="23"/>
  <c r="B109" i="23"/>
  <c r="X108" i="23"/>
  <c r="S108" i="23"/>
  <c r="N108" i="23"/>
  <c r="I108" i="23"/>
  <c r="B108" i="23"/>
  <c r="X107" i="23"/>
  <c r="S107" i="23"/>
  <c r="N107" i="23"/>
  <c r="I107" i="23"/>
  <c r="B107" i="23"/>
  <c r="X106" i="23"/>
  <c r="S106" i="23"/>
  <c r="N106" i="23"/>
  <c r="I106" i="23"/>
  <c r="B106" i="23"/>
  <c r="X105" i="23"/>
  <c r="S105" i="23"/>
  <c r="N105" i="23"/>
  <c r="I105" i="23"/>
  <c r="B105" i="23"/>
  <c r="X104" i="23"/>
  <c r="S104" i="23"/>
  <c r="N104" i="23"/>
  <c r="I104" i="23"/>
  <c r="B104" i="23"/>
  <c r="X103" i="23"/>
  <c r="S103" i="23"/>
  <c r="N103" i="23"/>
  <c r="I103" i="23"/>
  <c r="X102" i="23"/>
  <c r="S102" i="23"/>
  <c r="N102" i="23"/>
  <c r="I102" i="23"/>
  <c r="B102" i="23"/>
  <c r="X101" i="23"/>
  <c r="S101" i="23"/>
  <c r="N101" i="23"/>
  <c r="I101" i="23"/>
  <c r="B101" i="23"/>
  <c r="X100" i="23"/>
  <c r="S100" i="23"/>
  <c r="N100" i="23"/>
  <c r="I100" i="23"/>
  <c r="B100" i="23"/>
  <c r="X99" i="23"/>
  <c r="S99" i="23"/>
  <c r="N99" i="23"/>
  <c r="I99" i="23"/>
  <c r="B99" i="23"/>
  <c r="X98" i="23"/>
  <c r="S98" i="23"/>
  <c r="N98" i="23"/>
  <c r="I98" i="23"/>
  <c r="B98" i="23"/>
  <c r="X97" i="23"/>
  <c r="S97" i="23"/>
  <c r="N97" i="23"/>
  <c r="I97" i="23"/>
  <c r="B97" i="23"/>
  <c r="X96" i="23"/>
  <c r="S96" i="23"/>
  <c r="N96" i="23"/>
  <c r="I96" i="23"/>
  <c r="B96" i="23"/>
  <c r="X95" i="23"/>
  <c r="S95" i="23"/>
  <c r="N95" i="23"/>
  <c r="I95" i="23"/>
  <c r="B95" i="23"/>
  <c r="X94" i="23"/>
  <c r="S94" i="23"/>
  <c r="N94" i="23"/>
  <c r="I94" i="23"/>
  <c r="B94" i="23"/>
  <c r="X93" i="23"/>
  <c r="S93" i="23"/>
  <c r="N93" i="23"/>
  <c r="I93" i="23"/>
  <c r="B93" i="23"/>
  <c r="X92" i="23"/>
  <c r="S92" i="23"/>
  <c r="N92" i="23"/>
  <c r="I92" i="23"/>
  <c r="B92" i="23"/>
  <c r="X91" i="23"/>
  <c r="S91" i="23"/>
  <c r="N91" i="23"/>
  <c r="I91" i="23"/>
  <c r="B91" i="23"/>
  <c r="X90" i="23"/>
  <c r="S90" i="23"/>
  <c r="N90" i="23"/>
  <c r="I90" i="23"/>
  <c r="B90" i="23"/>
  <c r="X89" i="23"/>
  <c r="S89" i="23"/>
  <c r="N89" i="23"/>
  <c r="I89" i="23"/>
  <c r="B89" i="23"/>
  <c r="X88" i="23"/>
  <c r="S88" i="23"/>
  <c r="N88" i="23"/>
  <c r="I88" i="23"/>
  <c r="B88" i="23"/>
  <c r="X87" i="23"/>
  <c r="S87" i="23"/>
  <c r="N87" i="23"/>
  <c r="I87" i="23"/>
  <c r="B87" i="23"/>
  <c r="X86" i="23"/>
  <c r="S86" i="23"/>
  <c r="N86" i="23"/>
  <c r="I86" i="23"/>
  <c r="B86" i="23"/>
  <c r="X85" i="23"/>
  <c r="S85" i="23"/>
  <c r="N85" i="23"/>
  <c r="I85" i="23"/>
  <c r="B85" i="23"/>
  <c r="X84" i="23"/>
  <c r="S84" i="23"/>
  <c r="N84" i="23"/>
  <c r="I84" i="23"/>
  <c r="B84" i="23"/>
  <c r="X83" i="23"/>
  <c r="S83" i="23"/>
  <c r="N83" i="23"/>
  <c r="I83" i="23"/>
  <c r="B83" i="23"/>
  <c r="X82" i="23"/>
  <c r="S82" i="23"/>
  <c r="N82" i="23"/>
  <c r="I82" i="23"/>
  <c r="B82" i="23"/>
  <c r="X81" i="23"/>
  <c r="S81" i="23"/>
  <c r="N81" i="23"/>
  <c r="I81" i="23"/>
  <c r="B81" i="23"/>
  <c r="X80" i="23"/>
  <c r="S80" i="23"/>
  <c r="N80" i="23"/>
  <c r="I80" i="23"/>
  <c r="B80" i="23"/>
  <c r="X79" i="23"/>
  <c r="S79" i="23"/>
  <c r="N79" i="23"/>
  <c r="I79" i="23"/>
  <c r="B79" i="23"/>
  <c r="X78" i="23"/>
  <c r="S78" i="23"/>
  <c r="N78" i="23"/>
  <c r="I78" i="23"/>
  <c r="B78" i="23"/>
  <c r="X77" i="23"/>
  <c r="S77" i="23"/>
  <c r="N77" i="23"/>
  <c r="I77" i="23"/>
  <c r="B77" i="23"/>
  <c r="X76" i="23"/>
  <c r="S76" i="23"/>
  <c r="N76" i="23"/>
  <c r="I76" i="23"/>
  <c r="B76" i="23"/>
  <c r="X75" i="23"/>
  <c r="S75" i="23"/>
  <c r="N75" i="23"/>
  <c r="I75" i="23"/>
  <c r="B75" i="23"/>
  <c r="X74" i="23"/>
  <c r="S74" i="23"/>
  <c r="N74" i="23"/>
  <c r="I74" i="23"/>
  <c r="B74" i="23"/>
  <c r="X73" i="23"/>
  <c r="S73" i="23"/>
  <c r="N73" i="23"/>
  <c r="I73" i="23"/>
  <c r="B73" i="23"/>
  <c r="X72" i="23"/>
  <c r="S72" i="23"/>
  <c r="N72" i="23"/>
  <c r="I72" i="23"/>
  <c r="B72" i="23"/>
  <c r="X71" i="23"/>
  <c r="S71" i="23"/>
  <c r="N71" i="23"/>
  <c r="I71" i="23"/>
  <c r="B71" i="23"/>
  <c r="X70" i="23"/>
  <c r="S70" i="23"/>
  <c r="N70" i="23"/>
  <c r="I70" i="23"/>
  <c r="B70" i="23"/>
  <c r="X69" i="23"/>
  <c r="S69" i="23"/>
  <c r="N69" i="23"/>
  <c r="I69" i="23"/>
  <c r="B69" i="23"/>
  <c r="X68" i="23"/>
  <c r="S68" i="23"/>
  <c r="N68" i="23"/>
  <c r="I68" i="23"/>
  <c r="B68" i="23"/>
  <c r="X67" i="23"/>
  <c r="S67" i="23"/>
  <c r="N67" i="23"/>
  <c r="I67" i="23"/>
  <c r="B67" i="23"/>
  <c r="X66" i="23"/>
  <c r="S66" i="23"/>
  <c r="N66" i="23"/>
  <c r="I66" i="23"/>
  <c r="B66" i="23"/>
  <c r="X65" i="23"/>
  <c r="S65" i="23"/>
  <c r="N65" i="23"/>
  <c r="I65" i="23"/>
  <c r="B65" i="23"/>
  <c r="X64" i="23"/>
  <c r="S64" i="23"/>
  <c r="N64" i="23"/>
  <c r="I64" i="23"/>
  <c r="B64" i="23"/>
  <c r="X63" i="23"/>
  <c r="S63" i="23"/>
  <c r="N63" i="23"/>
  <c r="I63" i="23"/>
  <c r="B63" i="23"/>
  <c r="X62" i="23"/>
  <c r="S62" i="23"/>
  <c r="N62" i="23"/>
  <c r="I62" i="23"/>
  <c r="B62" i="23"/>
  <c r="X61" i="23"/>
  <c r="S61" i="23"/>
  <c r="N61" i="23"/>
  <c r="I61" i="23"/>
  <c r="B61" i="23"/>
  <c r="X60" i="23"/>
  <c r="S60" i="23"/>
  <c r="N60" i="23"/>
  <c r="I60" i="23"/>
  <c r="B60" i="23"/>
  <c r="X59" i="23"/>
  <c r="S59" i="23"/>
  <c r="N59" i="23"/>
  <c r="I59" i="23"/>
  <c r="B59" i="23"/>
  <c r="X58" i="23"/>
  <c r="S58" i="23"/>
  <c r="N58" i="23"/>
  <c r="I58" i="23"/>
  <c r="B58" i="23"/>
  <c r="X57" i="23"/>
  <c r="S57" i="23"/>
  <c r="N57" i="23"/>
  <c r="I57" i="23"/>
  <c r="B57" i="23"/>
  <c r="X56" i="23"/>
  <c r="S56" i="23"/>
  <c r="N56" i="23"/>
  <c r="I56" i="23"/>
  <c r="B56" i="23"/>
  <c r="X55" i="23"/>
  <c r="S55" i="23"/>
  <c r="N55" i="23"/>
  <c r="I55" i="23"/>
  <c r="B55" i="23"/>
  <c r="X54" i="23"/>
  <c r="S54" i="23"/>
  <c r="N54" i="23"/>
  <c r="I54" i="23"/>
  <c r="B54" i="23"/>
  <c r="X53" i="23"/>
  <c r="S53" i="23"/>
  <c r="N53" i="23"/>
  <c r="I53" i="23"/>
  <c r="B53" i="23"/>
  <c r="X52" i="23"/>
  <c r="S52" i="23"/>
  <c r="N52" i="23"/>
  <c r="I52" i="23"/>
  <c r="B52" i="23"/>
  <c r="X51" i="23"/>
  <c r="S51" i="23"/>
  <c r="N51" i="23"/>
  <c r="I51" i="23"/>
  <c r="B51" i="23"/>
  <c r="X50" i="23"/>
  <c r="S50" i="23"/>
  <c r="N50" i="23"/>
  <c r="I50" i="23"/>
  <c r="B50" i="23"/>
  <c r="X49" i="23"/>
  <c r="S49" i="23"/>
  <c r="N49" i="23"/>
  <c r="I49" i="23"/>
  <c r="B49" i="23"/>
  <c r="X48" i="23"/>
  <c r="S48" i="23"/>
  <c r="N48" i="23"/>
  <c r="I48" i="23"/>
  <c r="B48" i="23"/>
  <c r="X47" i="23"/>
  <c r="S47" i="23"/>
  <c r="N47" i="23"/>
  <c r="I47" i="23"/>
  <c r="B47" i="23"/>
  <c r="X46" i="23"/>
  <c r="S46" i="23"/>
  <c r="N46" i="23"/>
  <c r="I46" i="23"/>
  <c r="B46" i="23"/>
  <c r="W43" i="23"/>
  <c r="W127" i="23" s="1"/>
  <c r="V43" i="23"/>
  <c r="V127" i="23"/>
  <c r="U43" i="23"/>
  <c r="R43" i="23"/>
  <c r="R127" i="23"/>
  <c r="Q43" i="23"/>
  <c r="P43" i="23"/>
  <c r="P127" i="23" s="1"/>
  <c r="M43" i="23"/>
  <c r="M127" i="23" s="1"/>
  <c r="L43" i="23"/>
  <c r="L127" i="23" s="1"/>
  <c r="K43" i="23"/>
  <c r="H43" i="23"/>
  <c r="H127" i="23" s="1"/>
  <c r="G43" i="23"/>
  <c r="F43" i="23"/>
  <c r="F127" i="23" s="1"/>
  <c r="X42" i="23"/>
  <c r="S42" i="23"/>
  <c r="N42" i="23"/>
  <c r="I42" i="23"/>
  <c r="B42" i="23"/>
  <c r="X41" i="23"/>
  <c r="S41" i="23"/>
  <c r="N41" i="23"/>
  <c r="I41" i="23"/>
  <c r="B41" i="23"/>
  <c r="X40" i="23"/>
  <c r="S40" i="23"/>
  <c r="N40" i="23"/>
  <c r="I40" i="23"/>
  <c r="X39" i="23"/>
  <c r="S39" i="23"/>
  <c r="N39" i="23"/>
  <c r="I39" i="23"/>
  <c r="B39" i="23"/>
  <c r="X38" i="23"/>
  <c r="S38" i="23"/>
  <c r="N38" i="23"/>
  <c r="I38" i="23"/>
  <c r="B38" i="23"/>
  <c r="X37" i="23"/>
  <c r="S37" i="23"/>
  <c r="N37" i="23"/>
  <c r="I37" i="23"/>
  <c r="B37" i="23"/>
  <c r="X36" i="23"/>
  <c r="S36" i="23"/>
  <c r="N36" i="23"/>
  <c r="I36" i="23"/>
  <c r="B36" i="23"/>
  <c r="X35" i="23"/>
  <c r="S35" i="23"/>
  <c r="N35" i="23"/>
  <c r="I35" i="23"/>
  <c r="B35" i="23"/>
  <c r="X34" i="23"/>
  <c r="S34" i="23"/>
  <c r="N34" i="23"/>
  <c r="I34" i="23"/>
  <c r="B34" i="23"/>
  <c r="X33" i="23"/>
  <c r="S33" i="23"/>
  <c r="N33" i="23"/>
  <c r="I33" i="23"/>
  <c r="B33" i="23"/>
  <c r="X32" i="23"/>
  <c r="S32" i="23"/>
  <c r="N32" i="23"/>
  <c r="I32" i="23"/>
  <c r="B32" i="23"/>
  <c r="X31" i="23"/>
  <c r="S31" i="23"/>
  <c r="N31" i="23"/>
  <c r="I31" i="23"/>
  <c r="B31" i="23"/>
  <c r="X30" i="23"/>
  <c r="S30" i="23"/>
  <c r="N30" i="23"/>
  <c r="I30" i="23"/>
  <c r="B30" i="23"/>
  <c r="X29" i="23"/>
  <c r="S29" i="23"/>
  <c r="N29" i="23"/>
  <c r="I29" i="23"/>
  <c r="B29" i="23"/>
  <c r="X28" i="23"/>
  <c r="S28" i="23"/>
  <c r="N28" i="23"/>
  <c r="I28" i="23"/>
  <c r="B28" i="23"/>
  <c r="X27" i="23"/>
  <c r="S27" i="23"/>
  <c r="N27" i="23"/>
  <c r="I27" i="23"/>
  <c r="B27" i="23"/>
  <c r="X26" i="23"/>
  <c r="S26" i="23"/>
  <c r="N26" i="23"/>
  <c r="I26" i="23"/>
  <c r="B26" i="23"/>
  <c r="X25" i="23"/>
  <c r="S25" i="23"/>
  <c r="N25" i="23"/>
  <c r="I25" i="23"/>
  <c r="B25" i="23"/>
  <c r="X24" i="23"/>
  <c r="S24" i="23"/>
  <c r="N24" i="23"/>
  <c r="I24" i="23"/>
  <c r="B24" i="23"/>
  <c r="X23" i="23"/>
  <c r="S23" i="23"/>
  <c r="N23" i="23"/>
  <c r="I23" i="23"/>
  <c r="B23" i="23"/>
  <c r="X22" i="23"/>
  <c r="S22" i="23"/>
  <c r="N22" i="23"/>
  <c r="I22" i="23"/>
  <c r="B22" i="23"/>
  <c r="X21" i="23"/>
  <c r="S21" i="23"/>
  <c r="N21" i="23"/>
  <c r="I21" i="23"/>
  <c r="B21" i="23"/>
  <c r="X20" i="23"/>
  <c r="S20" i="23"/>
  <c r="N20" i="23"/>
  <c r="I20" i="23"/>
  <c r="B20" i="23"/>
  <c r="X19" i="23"/>
  <c r="S19" i="23"/>
  <c r="N19" i="23"/>
  <c r="I19" i="23"/>
  <c r="B19" i="23"/>
  <c r="X18" i="23"/>
  <c r="S18" i="23"/>
  <c r="N18" i="23"/>
  <c r="I18" i="23"/>
  <c r="B18" i="23"/>
  <c r="X17" i="23"/>
  <c r="S17" i="23"/>
  <c r="N17" i="23"/>
  <c r="I17" i="23"/>
  <c r="B17" i="23"/>
  <c r="X16" i="23"/>
  <c r="S16" i="23"/>
  <c r="N16" i="23"/>
  <c r="I16" i="23"/>
  <c r="B16" i="23"/>
  <c r="X15" i="23"/>
  <c r="S15" i="23"/>
  <c r="N15" i="23"/>
  <c r="I15" i="23"/>
  <c r="B15" i="23"/>
  <c r="X14" i="23"/>
  <c r="S14" i="23"/>
  <c r="N14" i="23"/>
  <c r="I14" i="23"/>
  <c r="B14" i="23"/>
  <c r="X13" i="23"/>
  <c r="S13" i="23"/>
  <c r="N13" i="23"/>
  <c r="I13" i="23"/>
  <c r="B13" i="23"/>
  <c r="X12" i="23"/>
  <c r="S12" i="23"/>
  <c r="N12" i="23"/>
  <c r="I12" i="23"/>
  <c r="B12" i="23"/>
  <c r="X11" i="23"/>
  <c r="S11" i="23"/>
  <c r="N11" i="23"/>
  <c r="I11" i="23"/>
  <c r="B11" i="23"/>
  <c r="W127" i="22"/>
  <c r="V127" i="22"/>
  <c r="U127" i="22"/>
  <c r="R127" i="22"/>
  <c r="Q127" i="22"/>
  <c r="P127" i="22"/>
  <c r="M127" i="22"/>
  <c r="L127" i="22"/>
  <c r="K127" i="22"/>
  <c r="H127" i="22"/>
  <c r="G127" i="22"/>
  <c r="F127" i="22"/>
  <c r="B46" i="22"/>
  <c r="W43" i="22"/>
  <c r="V43" i="22"/>
  <c r="U43" i="22"/>
  <c r="R43" i="22"/>
  <c r="Q43" i="22"/>
  <c r="P43" i="22"/>
  <c r="M43" i="22"/>
  <c r="L43" i="22"/>
  <c r="K43" i="22"/>
  <c r="H43" i="22"/>
  <c r="G43" i="22"/>
  <c r="F43" i="22"/>
  <c r="N126" i="21"/>
  <c r="I126" i="21"/>
  <c r="W126" i="17"/>
  <c r="V126" i="17"/>
  <c r="U126" i="17"/>
  <c r="R126" i="17"/>
  <c r="Q126" i="17"/>
  <c r="P126" i="17"/>
  <c r="M126" i="17"/>
  <c r="L126" i="17"/>
  <c r="K126" i="17"/>
  <c r="H126" i="17"/>
  <c r="G126" i="17"/>
  <c r="F126" i="17"/>
  <c r="X125" i="17"/>
  <c r="S125" i="17"/>
  <c r="N125" i="17"/>
  <c r="I125" i="17"/>
  <c r="B125" i="17"/>
  <c r="X124" i="17"/>
  <c r="S124" i="17"/>
  <c r="N124" i="17"/>
  <c r="I124" i="17"/>
  <c r="B124" i="17"/>
  <c r="X123" i="17"/>
  <c r="S123" i="17"/>
  <c r="N123" i="17"/>
  <c r="I123" i="17"/>
  <c r="B123" i="17"/>
  <c r="X122" i="17"/>
  <c r="S122" i="17"/>
  <c r="N122" i="17"/>
  <c r="I122" i="17"/>
  <c r="B122" i="17"/>
  <c r="X121" i="17"/>
  <c r="S121" i="17"/>
  <c r="N121" i="17"/>
  <c r="I121" i="17"/>
  <c r="B121" i="17"/>
  <c r="X120" i="17"/>
  <c r="S120" i="17"/>
  <c r="N120" i="17"/>
  <c r="I120" i="17"/>
  <c r="B120" i="17"/>
  <c r="X119" i="17"/>
  <c r="S119" i="17"/>
  <c r="N119" i="17"/>
  <c r="I119" i="17"/>
  <c r="B119" i="17"/>
  <c r="X118" i="17"/>
  <c r="S118" i="17"/>
  <c r="N118" i="17"/>
  <c r="I118" i="17"/>
  <c r="B118" i="17"/>
  <c r="X117" i="17"/>
  <c r="S117" i="17"/>
  <c r="N117" i="17"/>
  <c r="I117" i="17"/>
  <c r="B117" i="17"/>
  <c r="X116" i="17"/>
  <c r="S116" i="17"/>
  <c r="N116" i="17"/>
  <c r="I116" i="17"/>
  <c r="B116" i="17"/>
  <c r="X115" i="17"/>
  <c r="S115" i="17"/>
  <c r="N115" i="17"/>
  <c r="I115" i="17"/>
  <c r="B115" i="17"/>
  <c r="X114" i="17"/>
  <c r="S114" i="17"/>
  <c r="N114" i="17"/>
  <c r="I114" i="17"/>
  <c r="B114" i="17"/>
  <c r="X113" i="17"/>
  <c r="S113" i="17"/>
  <c r="N113" i="17"/>
  <c r="I113" i="17"/>
  <c r="B113" i="17"/>
  <c r="X112" i="17"/>
  <c r="S112" i="17"/>
  <c r="N112" i="17"/>
  <c r="I112" i="17"/>
  <c r="B112" i="17"/>
  <c r="X111" i="17"/>
  <c r="S111" i="17"/>
  <c r="N111" i="17"/>
  <c r="I111" i="17"/>
  <c r="B111" i="17"/>
  <c r="X110" i="17"/>
  <c r="S110" i="17"/>
  <c r="N110" i="17"/>
  <c r="I110" i="17"/>
  <c r="B110" i="17"/>
  <c r="X109" i="17"/>
  <c r="S109" i="17"/>
  <c r="N109" i="17"/>
  <c r="I109" i="17"/>
  <c r="B109" i="17"/>
  <c r="X108" i="17"/>
  <c r="S108" i="17"/>
  <c r="N108" i="17"/>
  <c r="I108" i="17"/>
  <c r="B108" i="17"/>
  <c r="X107" i="17"/>
  <c r="S107" i="17"/>
  <c r="N107" i="17"/>
  <c r="I107" i="17"/>
  <c r="B107" i="17"/>
  <c r="X106" i="17"/>
  <c r="S106" i="17"/>
  <c r="N106" i="17"/>
  <c r="I106" i="17"/>
  <c r="B106" i="17"/>
  <c r="X105" i="17"/>
  <c r="S105" i="17"/>
  <c r="N105" i="17"/>
  <c r="I105" i="17"/>
  <c r="B105" i="17"/>
  <c r="X104" i="17"/>
  <c r="S104" i="17"/>
  <c r="N104" i="17"/>
  <c r="I104" i="17"/>
  <c r="B104" i="17"/>
  <c r="X103" i="17"/>
  <c r="S103" i="17"/>
  <c r="N103" i="17"/>
  <c r="I103" i="17"/>
  <c r="X102" i="17"/>
  <c r="S102" i="17"/>
  <c r="N102" i="17"/>
  <c r="I102" i="17"/>
  <c r="B102" i="17"/>
  <c r="X101" i="17"/>
  <c r="S101" i="17"/>
  <c r="N101" i="17"/>
  <c r="I101" i="17"/>
  <c r="B101" i="17"/>
  <c r="X100" i="17"/>
  <c r="S100" i="17"/>
  <c r="N100" i="17"/>
  <c r="I100" i="17"/>
  <c r="B100" i="17"/>
  <c r="X99" i="17"/>
  <c r="S99" i="17"/>
  <c r="N99" i="17"/>
  <c r="I99" i="17"/>
  <c r="B99" i="17"/>
  <c r="X98" i="17"/>
  <c r="S98" i="17"/>
  <c r="N98" i="17"/>
  <c r="I98" i="17"/>
  <c r="B98" i="17"/>
  <c r="X97" i="17"/>
  <c r="S97" i="17"/>
  <c r="N97" i="17"/>
  <c r="I97" i="17"/>
  <c r="B97" i="17"/>
  <c r="X96" i="17"/>
  <c r="S96" i="17"/>
  <c r="N96" i="17"/>
  <c r="I96" i="17"/>
  <c r="B96" i="17"/>
  <c r="X95" i="17"/>
  <c r="S95" i="17"/>
  <c r="N95" i="17"/>
  <c r="I95" i="17"/>
  <c r="B95" i="17"/>
  <c r="X94" i="17"/>
  <c r="S94" i="17"/>
  <c r="N94" i="17"/>
  <c r="I94" i="17"/>
  <c r="B94" i="17"/>
  <c r="X93" i="17"/>
  <c r="S93" i="17"/>
  <c r="N93" i="17"/>
  <c r="I93" i="17"/>
  <c r="B93" i="17"/>
  <c r="X92" i="17"/>
  <c r="S92" i="17"/>
  <c r="N92" i="17"/>
  <c r="I92" i="17"/>
  <c r="B92" i="17"/>
  <c r="X91" i="17"/>
  <c r="S91" i="17"/>
  <c r="N91" i="17"/>
  <c r="I91" i="17"/>
  <c r="B91" i="17"/>
  <c r="X90" i="17"/>
  <c r="S90" i="17"/>
  <c r="N90" i="17"/>
  <c r="I90" i="17"/>
  <c r="B90" i="17"/>
  <c r="X89" i="17"/>
  <c r="S89" i="17"/>
  <c r="N89" i="17"/>
  <c r="I89" i="17"/>
  <c r="B89" i="17"/>
  <c r="X88" i="17"/>
  <c r="S88" i="17"/>
  <c r="N88" i="17"/>
  <c r="I88" i="17"/>
  <c r="B88" i="17"/>
  <c r="X87" i="17"/>
  <c r="S87" i="17"/>
  <c r="N87" i="17"/>
  <c r="I87" i="17"/>
  <c r="B87" i="17"/>
  <c r="X86" i="17"/>
  <c r="S86" i="17"/>
  <c r="N86" i="17"/>
  <c r="I86" i="17"/>
  <c r="B86" i="17"/>
  <c r="X85" i="17"/>
  <c r="S85" i="17"/>
  <c r="N85" i="17"/>
  <c r="I85" i="17"/>
  <c r="B85" i="17"/>
  <c r="X84" i="17"/>
  <c r="S84" i="17"/>
  <c r="N84" i="17"/>
  <c r="I84" i="17"/>
  <c r="B84" i="17"/>
  <c r="X83" i="17"/>
  <c r="S83" i="17"/>
  <c r="N83" i="17"/>
  <c r="I83" i="17"/>
  <c r="B83" i="17"/>
  <c r="X82" i="17"/>
  <c r="S82" i="17"/>
  <c r="N82" i="17"/>
  <c r="I82" i="17"/>
  <c r="B82" i="17"/>
  <c r="X81" i="17"/>
  <c r="S81" i="17"/>
  <c r="N81" i="17"/>
  <c r="I81" i="17"/>
  <c r="B81" i="17"/>
  <c r="X80" i="17"/>
  <c r="S80" i="17"/>
  <c r="N80" i="17"/>
  <c r="I80" i="17"/>
  <c r="B80" i="17"/>
  <c r="X79" i="17"/>
  <c r="S79" i="17"/>
  <c r="N79" i="17"/>
  <c r="I79" i="17"/>
  <c r="B79" i="17"/>
  <c r="X78" i="17"/>
  <c r="S78" i="17"/>
  <c r="N78" i="17"/>
  <c r="I78" i="17"/>
  <c r="B78" i="17"/>
  <c r="X77" i="17"/>
  <c r="S77" i="17"/>
  <c r="N77" i="17"/>
  <c r="I77" i="17"/>
  <c r="B77" i="17"/>
  <c r="X76" i="17"/>
  <c r="S76" i="17"/>
  <c r="N76" i="17"/>
  <c r="I76" i="17"/>
  <c r="B76" i="17"/>
  <c r="X75" i="17"/>
  <c r="S75" i="17"/>
  <c r="N75" i="17"/>
  <c r="I75" i="17"/>
  <c r="B75" i="17"/>
  <c r="X74" i="17"/>
  <c r="S74" i="17"/>
  <c r="N74" i="17"/>
  <c r="I74" i="17"/>
  <c r="B74" i="17"/>
  <c r="X73" i="17"/>
  <c r="S73" i="17"/>
  <c r="N73" i="17"/>
  <c r="I73" i="17"/>
  <c r="B73" i="17"/>
  <c r="X72" i="17"/>
  <c r="S72" i="17"/>
  <c r="N72" i="17"/>
  <c r="I72" i="17"/>
  <c r="B72" i="17"/>
  <c r="X71" i="17"/>
  <c r="S71" i="17"/>
  <c r="N71" i="17"/>
  <c r="I71" i="17"/>
  <c r="B71" i="17"/>
  <c r="X70" i="17"/>
  <c r="S70" i="17"/>
  <c r="N70" i="17"/>
  <c r="I70" i="17"/>
  <c r="B70" i="17"/>
  <c r="X69" i="17"/>
  <c r="S69" i="17"/>
  <c r="N69" i="17"/>
  <c r="I69" i="17"/>
  <c r="B69" i="17"/>
  <c r="X68" i="17"/>
  <c r="S68" i="17"/>
  <c r="N68" i="17"/>
  <c r="I68" i="17"/>
  <c r="B68" i="17"/>
  <c r="X67" i="17"/>
  <c r="S67" i="17"/>
  <c r="N67" i="17"/>
  <c r="I67" i="17"/>
  <c r="B67" i="17"/>
  <c r="X66" i="17"/>
  <c r="S66" i="17"/>
  <c r="N66" i="17"/>
  <c r="I66" i="17"/>
  <c r="B66" i="17"/>
  <c r="X65" i="17"/>
  <c r="S65" i="17"/>
  <c r="N65" i="17"/>
  <c r="I65" i="17"/>
  <c r="B65" i="17"/>
  <c r="X64" i="17"/>
  <c r="S64" i="17"/>
  <c r="N64" i="17"/>
  <c r="I64" i="17"/>
  <c r="B64" i="17"/>
  <c r="X63" i="17"/>
  <c r="S63" i="17"/>
  <c r="N63" i="17"/>
  <c r="I63" i="17"/>
  <c r="B63" i="17"/>
  <c r="X62" i="17"/>
  <c r="S62" i="17"/>
  <c r="N62" i="17"/>
  <c r="I62" i="17"/>
  <c r="B62" i="17"/>
  <c r="X61" i="17"/>
  <c r="S61" i="17"/>
  <c r="N61" i="17"/>
  <c r="I61" i="17"/>
  <c r="B61" i="17"/>
  <c r="X60" i="17"/>
  <c r="S60" i="17"/>
  <c r="N60" i="17"/>
  <c r="I60" i="17"/>
  <c r="B60" i="17"/>
  <c r="X59" i="17"/>
  <c r="S59" i="17"/>
  <c r="N59" i="17"/>
  <c r="I59" i="17"/>
  <c r="B59" i="17"/>
  <c r="X58" i="17"/>
  <c r="S58" i="17"/>
  <c r="N58" i="17"/>
  <c r="I58" i="17"/>
  <c r="B58" i="17"/>
  <c r="X57" i="17"/>
  <c r="S57" i="17"/>
  <c r="N57" i="17"/>
  <c r="I57" i="17"/>
  <c r="B57" i="17"/>
  <c r="X56" i="17"/>
  <c r="S56" i="17"/>
  <c r="N56" i="17"/>
  <c r="I56" i="17"/>
  <c r="B56" i="17"/>
  <c r="X55" i="17"/>
  <c r="S55" i="17"/>
  <c r="N55" i="17"/>
  <c r="I55" i="17"/>
  <c r="B55" i="17"/>
  <c r="X54" i="17"/>
  <c r="S54" i="17"/>
  <c r="N54" i="17"/>
  <c r="I54" i="17"/>
  <c r="B54" i="17"/>
  <c r="X53" i="17"/>
  <c r="S53" i="17"/>
  <c r="N53" i="17"/>
  <c r="I53" i="17"/>
  <c r="B53" i="17"/>
  <c r="X52" i="17"/>
  <c r="S52" i="17"/>
  <c r="N52" i="17"/>
  <c r="I52" i="17"/>
  <c r="B52" i="17"/>
  <c r="X51" i="17"/>
  <c r="S51" i="17"/>
  <c r="N51" i="17"/>
  <c r="I51" i="17"/>
  <c r="B51" i="17"/>
  <c r="X50" i="17"/>
  <c r="S50" i="17"/>
  <c r="N50" i="17"/>
  <c r="I50" i="17"/>
  <c r="B50" i="17"/>
  <c r="X49" i="17"/>
  <c r="S49" i="17"/>
  <c r="N49" i="17"/>
  <c r="I49" i="17"/>
  <c r="B49" i="17"/>
  <c r="X48" i="17"/>
  <c r="S48" i="17"/>
  <c r="N48" i="17"/>
  <c r="I48" i="17"/>
  <c r="B48" i="17"/>
  <c r="X47" i="17"/>
  <c r="S47" i="17"/>
  <c r="N47" i="17"/>
  <c r="I47" i="17"/>
  <c r="B47" i="17"/>
  <c r="X46" i="17"/>
  <c r="S46" i="17"/>
  <c r="N46" i="17"/>
  <c r="I46" i="17"/>
  <c r="B46" i="17"/>
  <c r="W43" i="17"/>
  <c r="V43" i="17"/>
  <c r="V127" i="17" s="1"/>
  <c r="U43" i="17"/>
  <c r="U127" i="17"/>
  <c r="R43" i="17"/>
  <c r="Q43" i="17"/>
  <c r="Q127" i="17" s="1"/>
  <c r="P43" i="17"/>
  <c r="M43" i="17"/>
  <c r="L43" i="17"/>
  <c r="L127" i="17" s="1"/>
  <c r="K43" i="17"/>
  <c r="H43" i="17"/>
  <c r="G43" i="17"/>
  <c r="G127" i="17" s="1"/>
  <c r="F43" i="17"/>
  <c r="X42" i="17"/>
  <c r="S42" i="17"/>
  <c r="N42" i="17"/>
  <c r="I42" i="17"/>
  <c r="B42" i="17"/>
  <c r="X41" i="17"/>
  <c r="S41" i="17"/>
  <c r="N41" i="17"/>
  <c r="I41" i="17"/>
  <c r="B41" i="17"/>
  <c r="X40" i="17"/>
  <c r="S40" i="17"/>
  <c r="N40" i="17"/>
  <c r="I40" i="17"/>
  <c r="X39" i="17"/>
  <c r="S39" i="17"/>
  <c r="N39" i="17"/>
  <c r="I39" i="17"/>
  <c r="B39" i="17"/>
  <c r="X38" i="17"/>
  <c r="S38" i="17"/>
  <c r="N38" i="17"/>
  <c r="I38" i="17"/>
  <c r="B38" i="17"/>
  <c r="X37" i="17"/>
  <c r="S37" i="17"/>
  <c r="N37" i="17"/>
  <c r="I37" i="17"/>
  <c r="B37" i="17"/>
  <c r="X36" i="17"/>
  <c r="S36" i="17"/>
  <c r="N36" i="17"/>
  <c r="I36" i="17"/>
  <c r="B36" i="17"/>
  <c r="X35" i="17"/>
  <c r="S35" i="17"/>
  <c r="N35" i="17"/>
  <c r="I35" i="17"/>
  <c r="B35" i="17"/>
  <c r="X34" i="17"/>
  <c r="S34" i="17"/>
  <c r="N34" i="17"/>
  <c r="I34" i="17"/>
  <c r="B34" i="17"/>
  <c r="X33" i="17"/>
  <c r="S33" i="17"/>
  <c r="N33" i="17"/>
  <c r="I33" i="17"/>
  <c r="B33" i="17"/>
  <c r="X32" i="17"/>
  <c r="S32" i="17"/>
  <c r="N32" i="17"/>
  <c r="I32" i="17"/>
  <c r="B32" i="17"/>
  <c r="X31" i="17"/>
  <c r="S31" i="17"/>
  <c r="N31" i="17"/>
  <c r="I31" i="17"/>
  <c r="B31" i="17"/>
  <c r="X30" i="17"/>
  <c r="S30" i="17"/>
  <c r="N30" i="17"/>
  <c r="I30" i="17"/>
  <c r="B30" i="17"/>
  <c r="X29" i="17"/>
  <c r="S29" i="17"/>
  <c r="N29" i="17"/>
  <c r="I29" i="17"/>
  <c r="B29" i="17"/>
  <c r="X28" i="17"/>
  <c r="S28" i="17"/>
  <c r="N28" i="17"/>
  <c r="I28" i="17"/>
  <c r="B28" i="17"/>
  <c r="X27" i="17"/>
  <c r="S27" i="17"/>
  <c r="N27" i="17"/>
  <c r="I27" i="17"/>
  <c r="B27" i="17"/>
  <c r="X26" i="17"/>
  <c r="S26" i="17"/>
  <c r="N26" i="17"/>
  <c r="I26" i="17"/>
  <c r="B26" i="17"/>
  <c r="X25" i="17"/>
  <c r="S25" i="17"/>
  <c r="N25" i="17"/>
  <c r="I25" i="17"/>
  <c r="B25" i="17"/>
  <c r="X24" i="17"/>
  <c r="S24" i="17"/>
  <c r="N24" i="17"/>
  <c r="I24" i="17"/>
  <c r="B24" i="17"/>
  <c r="X23" i="17"/>
  <c r="S23" i="17"/>
  <c r="N23" i="17"/>
  <c r="I23" i="17"/>
  <c r="B23" i="17"/>
  <c r="X22" i="17"/>
  <c r="S22" i="17"/>
  <c r="N22" i="17"/>
  <c r="I22" i="17"/>
  <c r="B22" i="17"/>
  <c r="X21" i="17"/>
  <c r="S21" i="17"/>
  <c r="N21" i="17"/>
  <c r="I21" i="17"/>
  <c r="B21" i="17"/>
  <c r="X20" i="17"/>
  <c r="S20" i="17"/>
  <c r="N20" i="17"/>
  <c r="I20" i="17"/>
  <c r="B20" i="17"/>
  <c r="X19" i="17"/>
  <c r="S19" i="17"/>
  <c r="N19" i="17"/>
  <c r="I19" i="17"/>
  <c r="B19" i="17"/>
  <c r="X18" i="17"/>
  <c r="S18" i="17"/>
  <c r="N18" i="17"/>
  <c r="I18" i="17"/>
  <c r="B18" i="17"/>
  <c r="X17" i="17"/>
  <c r="S17" i="17"/>
  <c r="N17" i="17"/>
  <c r="I17" i="17"/>
  <c r="B17" i="17"/>
  <c r="X16" i="17"/>
  <c r="S16" i="17"/>
  <c r="N16" i="17"/>
  <c r="I16" i="17"/>
  <c r="B16" i="17"/>
  <c r="X15" i="17"/>
  <c r="S15" i="17"/>
  <c r="N15" i="17"/>
  <c r="I15" i="17"/>
  <c r="B15" i="17"/>
  <c r="X14" i="17"/>
  <c r="S14" i="17"/>
  <c r="N14" i="17"/>
  <c r="I14" i="17"/>
  <c r="B14" i="17"/>
  <c r="X13" i="17"/>
  <c r="S13" i="17"/>
  <c r="N13" i="17"/>
  <c r="I13" i="17"/>
  <c r="B13" i="17"/>
  <c r="X12" i="17"/>
  <c r="S12" i="17"/>
  <c r="N12" i="17"/>
  <c r="I12" i="17"/>
  <c r="B12" i="17"/>
  <c r="X11" i="17"/>
  <c r="S11" i="17"/>
  <c r="N11" i="17"/>
  <c r="I11" i="17"/>
  <c r="B11" i="17"/>
  <c r="B46" i="15"/>
  <c r="B11" i="15"/>
  <c r="W126" i="133"/>
  <c r="V126" i="133"/>
  <c r="U126" i="133"/>
  <c r="R126" i="133"/>
  <c r="Q126" i="133"/>
  <c r="P126" i="133"/>
  <c r="M126" i="133"/>
  <c r="L126" i="133"/>
  <c r="K126" i="133"/>
  <c r="H126" i="133"/>
  <c r="G126" i="133"/>
  <c r="F126" i="133"/>
  <c r="X125" i="133"/>
  <c r="S125" i="133"/>
  <c r="N125" i="133"/>
  <c r="I125" i="133"/>
  <c r="B125" i="133"/>
  <c r="X124" i="133"/>
  <c r="S124" i="133"/>
  <c r="N124" i="133"/>
  <c r="I124" i="133"/>
  <c r="B124" i="133"/>
  <c r="X123" i="133"/>
  <c r="S123" i="133"/>
  <c r="N123" i="133"/>
  <c r="I123" i="133"/>
  <c r="B123" i="133"/>
  <c r="X122" i="133"/>
  <c r="S122" i="133"/>
  <c r="N122" i="133"/>
  <c r="I122" i="133"/>
  <c r="B122" i="133"/>
  <c r="X121" i="133"/>
  <c r="S121" i="133"/>
  <c r="N121" i="133"/>
  <c r="I121" i="133"/>
  <c r="B121" i="133"/>
  <c r="X120" i="133"/>
  <c r="S120" i="133"/>
  <c r="N120" i="133"/>
  <c r="I120" i="133"/>
  <c r="B120" i="133"/>
  <c r="X119" i="133"/>
  <c r="S119" i="133"/>
  <c r="N119" i="133"/>
  <c r="I119" i="133"/>
  <c r="B119" i="133"/>
  <c r="X118" i="133"/>
  <c r="S118" i="133"/>
  <c r="N118" i="133"/>
  <c r="I118" i="133"/>
  <c r="B118" i="133"/>
  <c r="X117" i="133"/>
  <c r="S117" i="133"/>
  <c r="N117" i="133"/>
  <c r="I117" i="133"/>
  <c r="B117" i="133"/>
  <c r="X116" i="133"/>
  <c r="S116" i="133"/>
  <c r="N116" i="133"/>
  <c r="I116" i="133"/>
  <c r="B116" i="133"/>
  <c r="X115" i="133"/>
  <c r="S115" i="133"/>
  <c r="N115" i="133"/>
  <c r="I115" i="133"/>
  <c r="B115" i="133"/>
  <c r="X114" i="133"/>
  <c r="S114" i="133"/>
  <c r="N114" i="133"/>
  <c r="I114" i="133"/>
  <c r="B114" i="133"/>
  <c r="X113" i="133"/>
  <c r="S113" i="133"/>
  <c r="N113" i="133"/>
  <c r="I113" i="133"/>
  <c r="B113" i="133"/>
  <c r="X112" i="133"/>
  <c r="S112" i="133"/>
  <c r="N112" i="133"/>
  <c r="I112" i="133"/>
  <c r="B112" i="133"/>
  <c r="X111" i="133"/>
  <c r="S111" i="133"/>
  <c r="N111" i="133"/>
  <c r="I111" i="133"/>
  <c r="B111" i="133"/>
  <c r="X110" i="133"/>
  <c r="S110" i="133"/>
  <c r="N110" i="133"/>
  <c r="I110" i="133"/>
  <c r="B110" i="133"/>
  <c r="X109" i="133"/>
  <c r="S109" i="133"/>
  <c r="N109" i="133"/>
  <c r="I109" i="133"/>
  <c r="B109" i="133"/>
  <c r="X108" i="133"/>
  <c r="S108" i="133"/>
  <c r="N108" i="133"/>
  <c r="I108" i="133"/>
  <c r="B108" i="133"/>
  <c r="X107" i="133"/>
  <c r="S107" i="133"/>
  <c r="N107" i="133"/>
  <c r="I107" i="133"/>
  <c r="B107" i="133"/>
  <c r="X106" i="133"/>
  <c r="S106" i="133"/>
  <c r="N106" i="133"/>
  <c r="I106" i="133"/>
  <c r="B106" i="133"/>
  <c r="X105" i="133"/>
  <c r="S105" i="133"/>
  <c r="N105" i="133"/>
  <c r="I105" i="133"/>
  <c r="B105" i="133"/>
  <c r="X104" i="133"/>
  <c r="S104" i="133"/>
  <c r="N104" i="133"/>
  <c r="I104" i="133"/>
  <c r="B104" i="133"/>
  <c r="X103" i="133"/>
  <c r="S103" i="133"/>
  <c r="N103" i="133"/>
  <c r="I103" i="133"/>
  <c r="X102" i="133"/>
  <c r="S102" i="133"/>
  <c r="N102" i="133"/>
  <c r="I102" i="133"/>
  <c r="B102" i="133"/>
  <c r="X101" i="133"/>
  <c r="S101" i="133"/>
  <c r="N101" i="133"/>
  <c r="I101" i="133"/>
  <c r="B101" i="133"/>
  <c r="X100" i="133"/>
  <c r="S100" i="133"/>
  <c r="N100" i="133"/>
  <c r="I100" i="133"/>
  <c r="B100" i="133"/>
  <c r="X99" i="133"/>
  <c r="S99" i="133"/>
  <c r="N99" i="133"/>
  <c r="I99" i="133"/>
  <c r="B99" i="133"/>
  <c r="X98" i="133"/>
  <c r="S98" i="133"/>
  <c r="N98" i="133"/>
  <c r="I98" i="133"/>
  <c r="B98" i="133"/>
  <c r="X97" i="133"/>
  <c r="S97" i="133"/>
  <c r="N97" i="133"/>
  <c r="I97" i="133"/>
  <c r="B97" i="133"/>
  <c r="X96" i="133"/>
  <c r="S96" i="133"/>
  <c r="N96" i="133"/>
  <c r="I96" i="133"/>
  <c r="B96" i="133"/>
  <c r="X95" i="133"/>
  <c r="S95" i="133"/>
  <c r="N95" i="133"/>
  <c r="I95" i="133"/>
  <c r="B95" i="133"/>
  <c r="X94" i="133"/>
  <c r="S94" i="133"/>
  <c r="N94" i="133"/>
  <c r="I94" i="133"/>
  <c r="B94" i="133"/>
  <c r="X93" i="133"/>
  <c r="S93" i="133"/>
  <c r="N93" i="133"/>
  <c r="I93" i="133"/>
  <c r="B93" i="133"/>
  <c r="X92" i="133"/>
  <c r="S92" i="133"/>
  <c r="N92" i="133"/>
  <c r="I92" i="133"/>
  <c r="B92" i="133"/>
  <c r="X91" i="133"/>
  <c r="S91" i="133"/>
  <c r="N91" i="133"/>
  <c r="I91" i="133"/>
  <c r="B91" i="133"/>
  <c r="X90" i="133"/>
  <c r="S90" i="133"/>
  <c r="N90" i="133"/>
  <c r="I90" i="133"/>
  <c r="B90" i="133"/>
  <c r="X89" i="133"/>
  <c r="S89" i="133"/>
  <c r="N89" i="133"/>
  <c r="I89" i="133"/>
  <c r="B89" i="133"/>
  <c r="X88" i="133"/>
  <c r="S88" i="133"/>
  <c r="N88" i="133"/>
  <c r="I88" i="133"/>
  <c r="B88" i="133"/>
  <c r="X87" i="133"/>
  <c r="S87" i="133"/>
  <c r="N87" i="133"/>
  <c r="I87" i="133"/>
  <c r="B87" i="133"/>
  <c r="X86" i="133"/>
  <c r="S86" i="133"/>
  <c r="N86" i="133"/>
  <c r="I86" i="133"/>
  <c r="B86" i="133"/>
  <c r="X85" i="133"/>
  <c r="S85" i="133"/>
  <c r="N85" i="133"/>
  <c r="I85" i="133"/>
  <c r="B85" i="133"/>
  <c r="X84" i="133"/>
  <c r="S84" i="133"/>
  <c r="N84" i="133"/>
  <c r="I84" i="133"/>
  <c r="B84" i="133"/>
  <c r="X83" i="133"/>
  <c r="S83" i="133"/>
  <c r="N83" i="133"/>
  <c r="I83" i="133"/>
  <c r="B83" i="133"/>
  <c r="X82" i="133"/>
  <c r="S82" i="133"/>
  <c r="N82" i="133"/>
  <c r="I82" i="133"/>
  <c r="B82" i="133"/>
  <c r="X81" i="133"/>
  <c r="S81" i="133"/>
  <c r="N81" i="133"/>
  <c r="I81" i="133"/>
  <c r="B81" i="133"/>
  <c r="X80" i="133"/>
  <c r="S80" i="133"/>
  <c r="N80" i="133"/>
  <c r="I80" i="133"/>
  <c r="B80" i="133"/>
  <c r="X79" i="133"/>
  <c r="S79" i="133"/>
  <c r="N79" i="133"/>
  <c r="I79" i="133"/>
  <c r="B79" i="133"/>
  <c r="X78" i="133"/>
  <c r="S78" i="133"/>
  <c r="N78" i="133"/>
  <c r="I78" i="133"/>
  <c r="B78" i="133"/>
  <c r="X77" i="133"/>
  <c r="S77" i="133"/>
  <c r="N77" i="133"/>
  <c r="I77" i="133"/>
  <c r="B77" i="133"/>
  <c r="X76" i="133"/>
  <c r="S76" i="133"/>
  <c r="N76" i="133"/>
  <c r="I76" i="133"/>
  <c r="B76" i="133"/>
  <c r="X75" i="133"/>
  <c r="S75" i="133"/>
  <c r="N75" i="133"/>
  <c r="I75" i="133"/>
  <c r="B75" i="133"/>
  <c r="X74" i="133"/>
  <c r="S74" i="133"/>
  <c r="N74" i="133"/>
  <c r="I74" i="133"/>
  <c r="B74" i="133"/>
  <c r="X73" i="133"/>
  <c r="S73" i="133"/>
  <c r="N73" i="133"/>
  <c r="I73" i="133"/>
  <c r="B73" i="133"/>
  <c r="X72" i="133"/>
  <c r="S72" i="133"/>
  <c r="N72" i="133"/>
  <c r="I72" i="133"/>
  <c r="B72" i="133"/>
  <c r="X71" i="133"/>
  <c r="S71" i="133"/>
  <c r="N71" i="133"/>
  <c r="I71" i="133"/>
  <c r="B71" i="133"/>
  <c r="X70" i="133"/>
  <c r="S70" i="133"/>
  <c r="N70" i="133"/>
  <c r="I70" i="133"/>
  <c r="B70" i="133"/>
  <c r="X69" i="133"/>
  <c r="S69" i="133"/>
  <c r="N69" i="133"/>
  <c r="I69" i="133"/>
  <c r="B69" i="133"/>
  <c r="X68" i="133"/>
  <c r="S68" i="133"/>
  <c r="N68" i="133"/>
  <c r="I68" i="133"/>
  <c r="B68" i="133"/>
  <c r="X67" i="133"/>
  <c r="S67" i="133"/>
  <c r="N67" i="133"/>
  <c r="I67" i="133"/>
  <c r="B67" i="133"/>
  <c r="X66" i="133"/>
  <c r="S66" i="133"/>
  <c r="N66" i="133"/>
  <c r="I66" i="133"/>
  <c r="B66" i="133"/>
  <c r="X65" i="133"/>
  <c r="S65" i="133"/>
  <c r="N65" i="133"/>
  <c r="I65" i="133"/>
  <c r="B65" i="133"/>
  <c r="X64" i="133"/>
  <c r="S64" i="133"/>
  <c r="N64" i="133"/>
  <c r="I64" i="133"/>
  <c r="B64" i="133"/>
  <c r="X63" i="133"/>
  <c r="S63" i="133"/>
  <c r="N63" i="133"/>
  <c r="I63" i="133"/>
  <c r="B63" i="133"/>
  <c r="X62" i="133"/>
  <c r="S62" i="133"/>
  <c r="N62" i="133"/>
  <c r="I62" i="133"/>
  <c r="B62" i="133"/>
  <c r="X61" i="133"/>
  <c r="S61" i="133"/>
  <c r="N61" i="133"/>
  <c r="I61" i="133"/>
  <c r="B61" i="133"/>
  <c r="X60" i="133"/>
  <c r="S60" i="133"/>
  <c r="N60" i="133"/>
  <c r="I60" i="133"/>
  <c r="B60" i="133"/>
  <c r="X59" i="133"/>
  <c r="S59" i="133"/>
  <c r="N59" i="133"/>
  <c r="I59" i="133"/>
  <c r="B59" i="133"/>
  <c r="X58" i="133"/>
  <c r="S58" i="133"/>
  <c r="N58" i="133"/>
  <c r="I58" i="133"/>
  <c r="B58" i="133"/>
  <c r="X57" i="133"/>
  <c r="S57" i="133"/>
  <c r="N57" i="133"/>
  <c r="I57" i="133"/>
  <c r="B57" i="133"/>
  <c r="X56" i="133"/>
  <c r="S56" i="133"/>
  <c r="N56" i="133"/>
  <c r="I56" i="133"/>
  <c r="B56" i="133"/>
  <c r="X55" i="133"/>
  <c r="S55" i="133"/>
  <c r="N55" i="133"/>
  <c r="I55" i="133"/>
  <c r="B55" i="133"/>
  <c r="X54" i="133"/>
  <c r="S54" i="133"/>
  <c r="N54" i="133"/>
  <c r="I54" i="133"/>
  <c r="B54" i="133"/>
  <c r="X53" i="133"/>
  <c r="S53" i="133"/>
  <c r="N53" i="133"/>
  <c r="I53" i="133"/>
  <c r="B53" i="133"/>
  <c r="X52" i="133"/>
  <c r="S52" i="133"/>
  <c r="N52" i="133"/>
  <c r="I52" i="133"/>
  <c r="B52" i="133"/>
  <c r="X51" i="133"/>
  <c r="S51" i="133"/>
  <c r="N51" i="133"/>
  <c r="I51" i="133"/>
  <c r="B51" i="133"/>
  <c r="X50" i="133"/>
  <c r="S50" i="133"/>
  <c r="N50" i="133"/>
  <c r="I50" i="133"/>
  <c r="B50" i="133"/>
  <c r="X49" i="133"/>
  <c r="S49" i="133"/>
  <c r="N49" i="133"/>
  <c r="I49" i="133"/>
  <c r="B49" i="133"/>
  <c r="X48" i="133"/>
  <c r="S48" i="133"/>
  <c r="N48" i="133"/>
  <c r="I48" i="133"/>
  <c r="B48" i="133"/>
  <c r="X47" i="133"/>
  <c r="S47" i="133"/>
  <c r="N47" i="133"/>
  <c r="I47" i="133"/>
  <c r="B47" i="133"/>
  <c r="X46" i="133"/>
  <c r="S46" i="133"/>
  <c r="N46" i="133"/>
  <c r="I46" i="133"/>
  <c r="B46" i="133"/>
  <c r="W43" i="133"/>
  <c r="V43" i="133"/>
  <c r="U43" i="133"/>
  <c r="R43" i="133"/>
  <c r="Q43" i="133"/>
  <c r="P43" i="133"/>
  <c r="P127" i="133" s="1"/>
  <c r="M43" i="133"/>
  <c r="L43" i="133"/>
  <c r="L127" i="133" s="1"/>
  <c r="K43" i="133"/>
  <c r="H43" i="133"/>
  <c r="G43" i="133"/>
  <c r="G127" i="133" s="1"/>
  <c r="F43" i="133"/>
  <c r="F127" i="133" s="1"/>
  <c r="X42" i="133"/>
  <c r="S42" i="133"/>
  <c r="N42" i="133"/>
  <c r="I42" i="133"/>
  <c r="B42" i="133"/>
  <c r="X41" i="133"/>
  <c r="S41" i="133"/>
  <c r="N41" i="133"/>
  <c r="I41" i="133"/>
  <c r="B41" i="133"/>
  <c r="X40" i="133"/>
  <c r="S40" i="133"/>
  <c r="N40" i="133"/>
  <c r="I40" i="133"/>
  <c r="X39" i="133"/>
  <c r="S39" i="133"/>
  <c r="N39" i="133"/>
  <c r="I39" i="133"/>
  <c r="B39" i="133"/>
  <c r="X38" i="133"/>
  <c r="S38" i="133"/>
  <c r="N38" i="133"/>
  <c r="I38" i="133"/>
  <c r="B38" i="133"/>
  <c r="X37" i="133"/>
  <c r="S37" i="133"/>
  <c r="N37" i="133"/>
  <c r="I37" i="133"/>
  <c r="B37" i="133"/>
  <c r="X36" i="133"/>
  <c r="S36" i="133"/>
  <c r="N36" i="133"/>
  <c r="I36" i="133"/>
  <c r="B36" i="133"/>
  <c r="X35" i="133"/>
  <c r="S35" i="133"/>
  <c r="N35" i="133"/>
  <c r="I35" i="133"/>
  <c r="B35" i="133"/>
  <c r="X34" i="133"/>
  <c r="S34" i="133"/>
  <c r="N34" i="133"/>
  <c r="I34" i="133"/>
  <c r="B34" i="133"/>
  <c r="X33" i="133"/>
  <c r="S33" i="133"/>
  <c r="N33" i="133"/>
  <c r="I33" i="133"/>
  <c r="B33" i="133"/>
  <c r="X32" i="133"/>
  <c r="S32" i="133"/>
  <c r="N32" i="133"/>
  <c r="I32" i="133"/>
  <c r="B32" i="133"/>
  <c r="X31" i="133"/>
  <c r="S31" i="133"/>
  <c r="N31" i="133"/>
  <c r="I31" i="133"/>
  <c r="B31" i="133"/>
  <c r="X30" i="133"/>
  <c r="S30" i="133"/>
  <c r="N30" i="133"/>
  <c r="I30" i="133"/>
  <c r="B30" i="133"/>
  <c r="X29" i="133"/>
  <c r="S29" i="133"/>
  <c r="N29" i="133"/>
  <c r="I29" i="133"/>
  <c r="B29" i="133"/>
  <c r="X28" i="133"/>
  <c r="S28" i="133"/>
  <c r="N28" i="133"/>
  <c r="I28" i="133"/>
  <c r="B28" i="133"/>
  <c r="X27" i="133"/>
  <c r="S27" i="133"/>
  <c r="N27" i="133"/>
  <c r="I27" i="133"/>
  <c r="B27" i="133"/>
  <c r="X26" i="133"/>
  <c r="S26" i="133"/>
  <c r="N26" i="133"/>
  <c r="I26" i="133"/>
  <c r="B26" i="133"/>
  <c r="X25" i="133"/>
  <c r="S25" i="133"/>
  <c r="N25" i="133"/>
  <c r="I25" i="133"/>
  <c r="B25" i="133"/>
  <c r="X24" i="133"/>
  <c r="S24" i="133"/>
  <c r="N24" i="133"/>
  <c r="I24" i="133"/>
  <c r="B24" i="133"/>
  <c r="X23" i="133"/>
  <c r="S23" i="133"/>
  <c r="N23" i="133"/>
  <c r="I23" i="133"/>
  <c r="B23" i="133"/>
  <c r="X22" i="133"/>
  <c r="S22" i="133"/>
  <c r="N22" i="133"/>
  <c r="I22" i="133"/>
  <c r="B22" i="133"/>
  <c r="X21" i="133"/>
  <c r="S21" i="133"/>
  <c r="N21" i="133"/>
  <c r="I21" i="133"/>
  <c r="B21" i="133"/>
  <c r="X20" i="133"/>
  <c r="S20" i="133"/>
  <c r="N20" i="133"/>
  <c r="I20" i="133"/>
  <c r="B20" i="133"/>
  <c r="X19" i="133"/>
  <c r="S19" i="133"/>
  <c r="N19" i="133"/>
  <c r="I19" i="133"/>
  <c r="B19" i="133"/>
  <c r="X18" i="133"/>
  <c r="S18" i="133"/>
  <c r="N18" i="133"/>
  <c r="I18" i="133"/>
  <c r="B18" i="133"/>
  <c r="X17" i="133"/>
  <c r="S17" i="133"/>
  <c r="N17" i="133"/>
  <c r="I17" i="133"/>
  <c r="B17" i="133"/>
  <c r="X16" i="133"/>
  <c r="S16" i="133"/>
  <c r="N16" i="133"/>
  <c r="I16" i="133"/>
  <c r="B16" i="133"/>
  <c r="X15" i="133"/>
  <c r="S15" i="133"/>
  <c r="N15" i="133"/>
  <c r="I15" i="133"/>
  <c r="B15" i="133"/>
  <c r="X14" i="133"/>
  <c r="S14" i="133"/>
  <c r="N14" i="133"/>
  <c r="I14" i="133"/>
  <c r="B14" i="133"/>
  <c r="X13" i="133"/>
  <c r="S13" i="133"/>
  <c r="N13" i="133"/>
  <c r="I13" i="133"/>
  <c r="B13" i="133"/>
  <c r="X12" i="133"/>
  <c r="S12" i="133"/>
  <c r="N12" i="133"/>
  <c r="I12" i="133"/>
  <c r="B12" i="133"/>
  <c r="X11" i="133"/>
  <c r="S11" i="133"/>
  <c r="N11" i="133"/>
  <c r="I11" i="133"/>
  <c r="B11" i="133"/>
  <c r="W126" i="14"/>
  <c r="V126" i="14"/>
  <c r="U126" i="14"/>
  <c r="R126" i="14"/>
  <c r="Q126" i="14"/>
  <c r="P126" i="14"/>
  <c r="M126" i="14"/>
  <c r="L126" i="14"/>
  <c r="K126" i="14"/>
  <c r="H126" i="14"/>
  <c r="G126" i="14"/>
  <c r="F126" i="14"/>
  <c r="X125" i="14"/>
  <c r="S125" i="14"/>
  <c r="N125" i="14"/>
  <c r="I125" i="14"/>
  <c r="B125" i="14"/>
  <c r="X124" i="14"/>
  <c r="S124" i="14"/>
  <c r="N124" i="14"/>
  <c r="I124" i="14"/>
  <c r="B124" i="14"/>
  <c r="X123" i="14"/>
  <c r="S123" i="14"/>
  <c r="N123" i="14"/>
  <c r="I123" i="14"/>
  <c r="B123" i="14"/>
  <c r="X122" i="14"/>
  <c r="S122" i="14"/>
  <c r="N122" i="14"/>
  <c r="I122" i="14"/>
  <c r="B122" i="14"/>
  <c r="X121" i="14"/>
  <c r="S121" i="14"/>
  <c r="N121" i="14"/>
  <c r="I121" i="14"/>
  <c r="B121" i="14"/>
  <c r="X120" i="14"/>
  <c r="S120" i="14"/>
  <c r="N120" i="14"/>
  <c r="I120" i="14"/>
  <c r="B120" i="14"/>
  <c r="X119" i="14"/>
  <c r="S119" i="14"/>
  <c r="N119" i="14"/>
  <c r="I119" i="14"/>
  <c r="B119" i="14"/>
  <c r="X118" i="14"/>
  <c r="S118" i="14"/>
  <c r="N118" i="14"/>
  <c r="I118" i="14"/>
  <c r="B118" i="14"/>
  <c r="X117" i="14"/>
  <c r="S117" i="14"/>
  <c r="N117" i="14"/>
  <c r="I117" i="14"/>
  <c r="B117" i="14"/>
  <c r="X116" i="14"/>
  <c r="S116" i="14"/>
  <c r="N116" i="14"/>
  <c r="I116" i="14"/>
  <c r="B116" i="14"/>
  <c r="X115" i="14"/>
  <c r="S115" i="14"/>
  <c r="N115" i="14"/>
  <c r="I115" i="14"/>
  <c r="B115" i="14"/>
  <c r="X114" i="14"/>
  <c r="S114" i="14"/>
  <c r="N114" i="14"/>
  <c r="I114" i="14"/>
  <c r="B114" i="14"/>
  <c r="X113" i="14"/>
  <c r="S113" i="14"/>
  <c r="N113" i="14"/>
  <c r="I113" i="14"/>
  <c r="B113" i="14"/>
  <c r="X112" i="14"/>
  <c r="S112" i="14"/>
  <c r="N112" i="14"/>
  <c r="I112" i="14"/>
  <c r="B112" i="14"/>
  <c r="X111" i="14"/>
  <c r="S111" i="14"/>
  <c r="N111" i="14"/>
  <c r="I111" i="14"/>
  <c r="B111" i="14"/>
  <c r="X110" i="14"/>
  <c r="S110" i="14"/>
  <c r="N110" i="14"/>
  <c r="I110" i="14"/>
  <c r="B110" i="14"/>
  <c r="X109" i="14"/>
  <c r="S109" i="14"/>
  <c r="N109" i="14"/>
  <c r="I109" i="14"/>
  <c r="B109" i="14"/>
  <c r="X108" i="14"/>
  <c r="S108" i="14"/>
  <c r="N108" i="14"/>
  <c r="I108" i="14"/>
  <c r="B108" i="14"/>
  <c r="X107" i="14"/>
  <c r="S107" i="14"/>
  <c r="N107" i="14"/>
  <c r="I107" i="14"/>
  <c r="B107" i="14"/>
  <c r="X106" i="14"/>
  <c r="S106" i="14"/>
  <c r="N106" i="14"/>
  <c r="I106" i="14"/>
  <c r="B106" i="14"/>
  <c r="X105" i="14"/>
  <c r="S105" i="14"/>
  <c r="N105" i="14"/>
  <c r="I105" i="14"/>
  <c r="B105" i="14"/>
  <c r="X104" i="14"/>
  <c r="S104" i="14"/>
  <c r="Z104" i="14" s="1"/>
  <c r="N104" i="14"/>
  <c r="I104" i="14"/>
  <c r="B104" i="14"/>
  <c r="X103" i="14"/>
  <c r="S103" i="14"/>
  <c r="N103" i="14"/>
  <c r="I103" i="14"/>
  <c r="X102" i="14"/>
  <c r="S102" i="14"/>
  <c r="N102" i="14"/>
  <c r="I102" i="14"/>
  <c r="B102" i="14"/>
  <c r="X101" i="14"/>
  <c r="S101" i="14"/>
  <c r="N101" i="14"/>
  <c r="I101" i="14"/>
  <c r="B101" i="14"/>
  <c r="X100" i="14"/>
  <c r="S100" i="14"/>
  <c r="N100" i="14"/>
  <c r="I100" i="14"/>
  <c r="B100" i="14"/>
  <c r="X99" i="14"/>
  <c r="S99" i="14"/>
  <c r="N99" i="14"/>
  <c r="I99" i="14"/>
  <c r="B99" i="14"/>
  <c r="X98" i="14"/>
  <c r="S98" i="14"/>
  <c r="N98" i="14"/>
  <c r="I98" i="14"/>
  <c r="B98" i="14"/>
  <c r="X97" i="14"/>
  <c r="S97" i="14"/>
  <c r="N97" i="14"/>
  <c r="I97" i="14"/>
  <c r="B97" i="14"/>
  <c r="X96" i="14"/>
  <c r="S96" i="14"/>
  <c r="N96" i="14"/>
  <c r="I96" i="14"/>
  <c r="B96" i="14"/>
  <c r="X95" i="14"/>
  <c r="S95" i="14"/>
  <c r="N95" i="14"/>
  <c r="I95" i="14"/>
  <c r="B95" i="14"/>
  <c r="X94" i="14"/>
  <c r="S94" i="14"/>
  <c r="N94" i="14"/>
  <c r="I94" i="14"/>
  <c r="B94" i="14"/>
  <c r="X93" i="14"/>
  <c r="S93" i="14"/>
  <c r="N93" i="14"/>
  <c r="I93" i="14"/>
  <c r="B93" i="14"/>
  <c r="X92" i="14"/>
  <c r="S92" i="14"/>
  <c r="N92" i="14"/>
  <c r="I92" i="14"/>
  <c r="B92" i="14"/>
  <c r="X91" i="14"/>
  <c r="S91" i="14"/>
  <c r="N91" i="14"/>
  <c r="I91" i="14"/>
  <c r="B91" i="14"/>
  <c r="X90" i="14"/>
  <c r="S90" i="14"/>
  <c r="N90" i="14"/>
  <c r="I90" i="14"/>
  <c r="B90" i="14"/>
  <c r="X89" i="14"/>
  <c r="S89" i="14"/>
  <c r="N89" i="14"/>
  <c r="I89" i="14"/>
  <c r="B89" i="14"/>
  <c r="X88" i="14"/>
  <c r="S88" i="14"/>
  <c r="N88" i="14"/>
  <c r="I88" i="14"/>
  <c r="B88" i="14"/>
  <c r="X87" i="14"/>
  <c r="S87" i="14"/>
  <c r="N87" i="14"/>
  <c r="I87" i="14"/>
  <c r="B87" i="14"/>
  <c r="X86" i="14"/>
  <c r="S86" i="14"/>
  <c r="N86" i="14"/>
  <c r="I86" i="14"/>
  <c r="B86" i="14"/>
  <c r="X85" i="14"/>
  <c r="S85" i="14"/>
  <c r="N85" i="14"/>
  <c r="I85" i="14"/>
  <c r="B85" i="14"/>
  <c r="X84" i="14"/>
  <c r="S84" i="14"/>
  <c r="N84" i="14"/>
  <c r="I84" i="14"/>
  <c r="B84" i="14"/>
  <c r="X83" i="14"/>
  <c r="S83" i="14"/>
  <c r="N83" i="14"/>
  <c r="I83" i="14"/>
  <c r="B83" i="14"/>
  <c r="X82" i="14"/>
  <c r="S82" i="14"/>
  <c r="N82" i="14"/>
  <c r="I82" i="14"/>
  <c r="B82" i="14"/>
  <c r="X81" i="14"/>
  <c r="S81" i="14"/>
  <c r="N81" i="14"/>
  <c r="I81" i="14"/>
  <c r="B81" i="14"/>
  <c r="X80" i="14"/>
  <c r="S80" i="14"/>
  <c r="N80" i="14"/>
  <c r="I80" i="14"/>
  <c r="B80" i="14"/>
  <c r="X79" i="14"/>
  <c r="S79" i="14"/>
  <c r="N79" i="14"/>
  <c r="I79" i="14"/>
  <c r="B79" i="14"/>
  <c r="X78" i="14"/>
  <c r="S78" i="14"/>
  <c r="N78" i="14"/>
  <c r="I78" i="14"/>
  <c r="B78" i="14"/>
  <c r="X77" i="14"/>
  <c r="S77" i="14"/>
  <c r="N77" i="14"/>
  <c r="I77" i="14"/>
  <c r="B77" i="14"/>
  <c r="X76" i="14"/>
  <c r="S76" i="14"/>
  <c r="N76" i="14"/>
  <c r="I76" i="14"/>
  <c r="B76" i="14"/>
  <c r="X75" i="14"/>
  <c r="S75" i="14"/>
  <c r="N75" i="14"/>
  <c r="I75" i="14"/>
  <c r="B75" i="14"/>
  <c r="X74" i="14"/>
  <c r="S74" i="14"/>
  <c r="N74" i="14"/>
  <c r="I74" i="14"/>
  <c r="B74" i="14"/>
  <c r="X73" i="14"/>
  <c r="S73" i="14"/>
  <c r="N73" i="14"/>
  <c r="I73" i="14"/>
  <c r="B73" i="14"/>
  <c r="X72" i="14"/>
  <c r="S72" i="14"/>
  <c r="N72" i="14"/>
  <c r="I72" i="14"/>
  <c r="B72" i="14"/>
  <c r="X71" i="14"/>
  <c r="S71" i="14"/>
  <c r="N71" i="14"/>
  <c r="I71" i="14"/>
  <c r="B71" i="14"/>
  <c r="X70" i="14"/>
  <c r="S70" i="14"/>
  <c r="N70" i="14"/>
  <c r="I70" i="14"/>
  <c r="B70" i="14"/>
  <c r="X69" i="14"/>
  <c r="S69" i="14"/>
  <c r="N69" i="14"/>
  <c r="I69" i="14"/>
  <c r="B69" i="14"/>
  <c r="X68" i="14"/>
  <c r="S68" i="14"/>
  <c r="N68" i="14"/>
  <c r="I68" i="14"/>
  <c r="B68" i="14"/>
  <c r="X67" i="14"/>
  <c r="S67" i="14"/>
  <c r="N67" i="14"/>
  <c r="I67" i="14"/>
  <c r="B67" i="14"/>
  <c r="X66" i="14"/>
  <c r="S66" i="14"/>
  <c r="N66" i="14"/>
  <c r="I66" i="14"/>
  <c r="B66" i="14"/>
  <c r="X65" i="14"/>
  <c r="S65" i="14"/>
  <c r="N65" i="14"/>
  <c r="I65" i="14"/>
  <c r="B65" i="14"/>
  <c r="X64" i="14"/>
  <c r="S64" i="14"/>
  <c r="N64" i="14"/>
  <c r="I64" i="14"/>
  <c r="B64" i="14"/>
  <c r="X63" i="14"/>
  <c r="S63" i="14"/>
  <c r="N63" i="14"/>
  <c r="I63" i="14"/>
  <c r="B63" i="14"/>
  <c r="X62" i="14"/>
  <c r="S62" i="14"/>
  <c r="N62" i="14"/>
  <c r="I62" i="14"/>
  <c r="B62" i="14"/>
  <c r="X61" i="14"/>
  <c r="S61" i="14"/>
  <c r="N61" i="14"/>
  <c r="I61" i="14"/>
  <c r="B61" i="14"/>
  <c r="X60" i="14"/>
  <c r="S60" i="14"/>
  <c r="N60" i="14"/>
  <c r="I60" i="14"/>
  <c r="B60" i="14"/>
  <c r="X59" i="14"/>
  <c r="S59" i="14"/>
  <c r="N59" i="14"/>
  <c r="I59" i="14"/>
  <c r="B59" i="14"/>
  <c r="X58" i="14"/>
  <c r="S58" i="14"/>
  <c r="N58" i="14"/>
  <c r="I58" i="14"/>
  <c r="B58" i="14"/>
  <c r="X57" i="14"/>
  <c r="S57" i="14"/>
  <c r="N57" i="14"/>
  <c r="I57" i="14"/>
  <c r="B57" i="14"/>
  <c r="X56" i="14"/>
  <c r="S56" i="14"/>
  <c r="N56" i="14"/>
  <c r="I56" i="14"/>
  <c r="B56" i="14"/>
  <c r="X55" i="14"/>
  <c r="S55" i="14"/>
  <c r="N55" i="14"/>
  <c r="I55" i="14"/>
  <c r="B55" i="14"/>
  <c r="X54" i="14"/>
  <c r="S54" i="14"/>
  <c r="N54" i="14"/>
  <c r="I54" i="14"/>
  <c r="B54" i="14"/>
  <c r="X53" i="14"/>
  <c r="S53" i="14"/>
  <c r="N53" i="14"/>
  <c r="I53" i="14"/>
  <c r="B53" i="14"/>
  <c r="X52" i="14"/>
  <c r="S52" i="14"/>
  <c r="N52" i="14"/>
  <c r="I52" i="14"/>
  <c r="B52" i="14"/>
  <c r="X51" i="14"/>
  <c r="S51" i="14"/>
  <c r="N51" i="14"/>
  <c r="I51" i="14"/>
  <c r="B51" i="14"/>
  <c r="X50" i="14"/>
  <c r="S50" i="14"/>
  <c r="N50" i="14"/>
  <c r="I50" i="14"/>
  <c r="B50" i="14"/>
  <c r="X49" i="14"/>
  <c r="S49" i="14"/>
  <c r="N49" i="14"/>
  <c r="I49" i="14"/>
  <c r="B49" i="14"/>
  <c r="X48" i="14"/>
  <c r="S48" i="14"/>
  <c r="N48" i="14"/>
  <c r="I48" i="14"/>
  <c r="B48" i="14"/>
  <c r="X47" i="14"/>
  <c r="S47" i="14"/>
  <c r="N47" i="14"/>
  <c r="I47" i="14"/>
  <c r="B47" i="14"/>
  <c r="X46" i="14"/>
  <c r="S46" i="14"/>
  <c r="N46" i="14"/>
  <c r="I46" i="14"/>
  <c r="B46" i="14"/>
  <c r="W43" i="14"/>
  <c r="V43" i="14"/>
  <c r="V127" i="14" s="1"/>
  <c r="U43" i="14"/>
  <c r="R43" i="14"/>
  <c r="Q43" i="14"/>
  <c r="Q127" i="14" s="1"/>
  <c r="P43" i="14"/>
  <c r="P127" i="14" s="1"/>
  <c r="M43" i="14"/>
  <c r="L43" i="14"/>
  <c r="L127" i="14" s="1"/>
  <c r="K43" i="14"/>
  <c r="H43" i="14"/>
  <c r="G43" i="14"/>
  <c r="G127" i="14" s="1"/>
  <c r="F43" i="14"/>
  <c r="F127" i="14" s="1"/>
  <c r="X42" i="14"/>
  <c r="S42" i="14"/>
  <c r="N42" i="14"/>
  <c r="I42" i="14"/>
  <c r="B42" i="14"/>
  <c r="X41" i="14"/>
  <c r="S41" i="14"/>
  <c r="N41" i="14"/>
  <c r="I41" i="14"/>
  <c r="B41" i="14"/>
  <c r="X40" i="14"/>
  <c r="S40" i="14"/>
  <c r="N40" i="14"/>
  <c r="I40" i="14"/>
  <c r="X39" i="14"/>
  <c r="S39" i="14"/>
  <c r="N39" i="14"/>
  <c r="I39" i="14"/>
  <c r="B39" i="14"/>
  <c r="X38" i="14"/>
  <c r="S38" i="14"/>
  <c r="N38" i="14"/>
  <c r="I38" i="14"/>
  <c r="B38" i="14"/>
  <c r="X37" i="14"/>
  <c r="S37" i="14"/>
  <c r="N37" i="14"/>
  <c r="I37" i="14"/>
  <c r="B37" i="14"/>
  <c r="X36" i="14"/>
  <c r="S36" i="14"/>
  <c r="N36" i="14"/>
  <c r="I36" i="14"/>
  <c r="B36" i="14"/>
  <c r="X35" i="14"/>
  <c r="S35" i="14"/>
  <c r="N35" i="14"/>
  <c r="I35" i="14"/>
  <c r="B35" i="14"/>
  <c r="X34" i="14"/>
  <c r="S34" i="14"/>
  <c r="N34" i="14"/>
  <c r="I34" i="14"/>
  <c r="B34" i="14"/>
  <c r="X33" i="14"/>
  <c r="S33" i="14"/>
  <c r="N33" i="14"/>
  <c r="I33" i="14"/>
  <c r="B33" i="14"/>
  <c r="X32" i="14"/>
  <c r="S32" i="14"/>
  <c r="N32" i="14"/>
  <c r="I32" i="14"/>
  <c r="B32" i="14"/>
  <c r="X31" i="14"/>
  <c r="S31" i="14"/>
  <c r="N31" i="14"/>
  <c r="I31" i="14"/>
  <c r="B31" i="14"/>
  <c r="X30" i="14"/>
  <c r="S30" i="14"/>
  <c r="N30" i="14"/>
  <c r="I30" i="14"/>
  <c r="B30" i="14"/>
  <c r="X29" i="14"/>
  <c r="S29" i="14"/>
  <c r="N29" i="14"/>
  <c r="I29" i="14"/>
  <c r="B29" i="14"/>
  <c r="X28" i="14"/>
  <c r="S28" i="14"/>
  <c r="N28" i="14"/>
  <c r="I28" i="14"/>
  <c r="B28" i="14"/>
  <c r="X27" i="14"/>
  <c r="S27" i="14"/>
  <c r="N27" i="14"/>
  <c r="I27" i="14"/>
  <c r="B27" i="14"/>
  <c r="X26" i="14"/>
  <c r="S26" i="14"/>
  <c r="N26" i="14"/>
  <c r="I26" i="14"/>
  <c r="B26" i="14"/>
  <c r="X25" i="14"/>
  <c r="S25" i="14"/>
  <c r="N25" i="14"/>
  <c r="I25" i="14"/>
  <c r="B25" i="14"/>
  <c r="X24" i="14"/>
  <c r="S24" i="14"/>
  <c r="N24" i="14"/>
  <c r="I24" i="14"/>
  <c r="B24" i="14"/>
  <c r="X23" i="14"/>
  <c r="S23" i="14"/>
  <c r="N23" i="14"/>
  <c r="I23" i="14"/>
  <c r="B23" i="14"/>
  <c r="X22" i="14"/>
  <c r="S22" i="14"/>
  <c r="N22" i="14"/>
  <c r="I22" i="14"/>
  <c r="B22" i="14"/>
  <c r="X21" i="14"/>
  <c r="S21" i="14"/>
  <c r="N21" i="14"/>
  <c r="I21" i="14"/>
  <c r="B21" i="14"/>
  <c r="X20" i="14"/>
  <c r="S20" i="14"/>
  <c r="N20" i="14"/>
  <c r="I20" i="14"/>
  <c r="B20" i="14"/>
  <c r="X19" i="14"/>
  <c r="S19" i="14"/>
  <c r="N19" i="14"/>
  <c r="I19" i="14"/>
  <c r="B19" i="14"/>
  <c r="X18" i="14"/>
  <c r="S18" i="14"/>
  <c r="N18" i="14"/>
  <c r="I18" i="14"/>
  <c r="B18" i="14"/>
  <c r="X17" i="14"/>
  <c r="S17" i="14"/>
  <c r="N17" i="14"/>
  <c r="I17" i="14"/>
  <c r="B17" i="14"/>
  <c r="X16" i="14"/>
  <c r="S16" i="14"/>
  <c r="N16" i="14"/>
  <c r="I16" i="14"/>
  <c r="B16" i="14"/>
  <c r="X15" i="14"/>
  <c r="S15" i="14"/>
  <c r="N15" i="14"/>
  <c r="I15" i="14"/>
  <c r="B15" i="14"/>
  <c r="X14" i="14"/>
  <c r="S14" i="14"/>
  <c r="N14" i="14"/>
  <c r="I14" i="14"/>
  <c r="B14" i="14"/>
  <c r="X13" i="14"/>
  <c r="S13" i="14"/>
  <c r="N13" i="14"/>
  <c r="I13" i="14"/>
  <c r="B13" i="14"/>
  <c r="X12" i="14"/>
  <c r="S12" i="14"/>
  <c r="N12" i="14"/>
  <c r="I12" i="14"/>
  <c r="B12" i="14"/>
  <c r="X11" i="14"/>
  <c r="S11" i="14"/>
  <c r="N11" i="14"/>
  <c r="I11" i="14"/>
  <c r="B11" i="14"/>
  <c r="W126" i="13"/>
  <c r="V126" i="13"/>
  <c r="U126" i="13"/>
  <c r="R126" i="13"/>
  <c r="R43" i="13"/>
  <c r="Q126" i="13"/>
  <c r="P126" i="13"/>
  <c r="M126" i="13"/>
  <c r="L126" i="13"/>
  <c r="K126" i="13"/>
  <c r="H126" i="13"/>
  <c r="H127" i="13" s="1"/>
  <c r="H43" i="13"/>
  <c r="G126" i="13"/>
  <c r="F126" i="13"/>
  <c r="X125" i="13"/>
  <c r="S125" i="13"/>
  <c r="N125" i="13"/>
  <c r="I125" i="13"/>
  <c r="B125" i="13"/>
  <c r="X124" i="13"/>
  <c r="S124" i="13"/>
  <c r="N124" i="13"/>
  <c r="I124" i="13"/>
  <c r="B124" i="13"/>
  <c r="X123" i="13"/>
  <c r="S123" i="13"/>
  <c r="N123" i="13"/>
  <c r="I123" i="13"/>
  <c r="B123" i="13"/>
  <c r="X122" i="13"/>
  <c r="S122" i="13"/>
  <c r="Z122" i="13" s="1"/>
  <c r="N122" i="13"/>
  <c r="I122" i="13"/>
  <c r="B122" i="13"/>
  <c r="X121" i="13"/>
  <c r="S121" i="13"/>
  <c r="N121" i="13"/>
  <c r="I121" i="13"/>
  <c r="B121" i="13"/>
  <c r="X120" i="13"/>
  <c r="S120" i="13"/>
  <c r="N120" i="13"/>
  <c r="I120" i="13"/>
  <c r="B120" i="13"/>
  <c r="X119" i="13"/>
  <c r="S119" i="13"/>
  <c r="N119" i="13"/>
  <c r="I119" i="13"/>
  <c r="B119" i="13"/>
  <c r="X118" i="13"/>
  <c r="S118" i="13"/>
  <c r="N118" i="13"/>
  <c r="I118" i="13"/>
  <c r="B118" i="13"/>
  <c r="X117" i="13"/>
  <c r="S117" i="13"/>
  <c r="N117" i="13"/>
  <c r="I117" i="13"/>
  <c r="B117" i="13"/>
  <c r="X116" i="13"/>
  <c r="Z116" i="13" s="1"/>
  <c r="S116" i="13"/>
  <c r="N116" i="13"/>
  <c r="I116" i="13"/>
  <c r="B116" i="13"/>
  <c r="X115" i="13"/>
  <c r="S115" i="13"/>
  <c r="N115" i="13"/>
  <c r="I115" i="13"/>
  <c r="B115" i="13"/>
  <c r="X114" i="13"/>
  <c r="S114" i="13"/>
  <c r="N114" i="13"/>
  <c r="I114" i="13"/>
  <c r="B114" i="13"/>
  <c r="X113" i="13"/>
  <c r="S113" i="13"/>
  <c r="N113" i="13"/>
  <c r="I113" i="13"/>
  <c r="B113" i="13"/>
  <c r="X112" i="13"/>
  <c r="S112" i="13"/>
  <c r="N112" i="13"/>
  <c r="I112" i="13"/>
  <c r="B112" i="13"/>
  <c r="X111" i="13"/>
  <c r="S111" i="13"/>
  <c r="N111" i="13"/>
  <c r="I111" i="13"/>
  <c r="B111" i="13"/>
  <c r="X110" i="13"/>
  <c r="S110" i="13"/>
  <c r="Z110" i="13" s="1"/>
  <c r="N110" i="13"/>
  <c r="I110" i="13"/>
  <c r="B110" i="13"/>
  <c r="X109" i="13"/>
  <c r="S109" i="13"/>
  <c r="N109" i="13"/>
  <c r="I109" i="13"/>
  <c r="B109" i="13"/>
  <c r="X108" i="13"/>
  <c r="S108" i="13"/>
  <c r="N108" i="13"/>
  <c r="I108" i="13"/>
  <c r="B108" i="13"/>
  <c r="X107" i="13"/>
  <c r="S107" i="13"/>
  <c r="N107" i="13"/>
  <c r="I107" i="13"/>
  <c r="B107" i="13"/>
  <c r="X106" i="13"/>
  <c r="S106" i="13"/>
  <c r="N106" i="13"/>
  <c r="I106" i="13"/>
  <c r="B106" i="13"/>
  <c r="X105" i="13"/>
  <c r="S105" i="13"/>
  <c r="N105" i="13"/>
  <c r="I105" i="13"/>
  <c r="B105" i="13"/>
  <c r="X104" i="13"/>
  <c r="S104" i="13"/>
  <c r="N104" i="13"/>
  <c r="I104" i="13"/>
  <c r="B104" i="13"/>
  <c r="X103" i="13"/>
  <c r="S103" i="13"/>
  <c r="N103" i="13"/>
  <c r="I103" i="13"/>
  <c r="X102" i="13"/>
  <c r="S102" i="13"/>
  <c r="N102" i="13"/>
  <c r="I102" i="13"/>
  <c r="B102" i="13"/>
  <c r="X101" i="13"/>
  <c r="S101" i="13"/>
  <c r="N101" i="13"/>
  <c r="I101" i="13"/>
  <c r="B101" i="13"/>
  <c r="X100" i="13"/>
  <c r="S100" i="13"/>
  <c r="N100" i="13"/>
  <c r="I100" i="13"/>
  <c r="B100" i="13"/>
  <c r="X99" i="13"/>
  <c r="S99" i="13"/>
  <c r="N99" i="13"/>
  <c r="I99" i="13"/>
  <c r="B99" i="13"/>
  <c r="X98" i="13"/>
  <c r="S98" i="13"/>
  <c r="N98" i="13"/>
  <c r="I98" i="13"/>
  <c r="B98" i="13"/>
  <c r="X97" i="13"/>
  <c r="S97" i="13"/>
  <c r="N97" i="13"/>
  <c r="I97" i="13"/>
  <c r="B97" i="13"/>
  <c r="X96" i="13"/>
  <c r="S96" i="13"/>
  <c r="N96" i="13"/>
  <c r="I96" i="13"/>
  <c r="B96" i="13"/>
  <c r="X95" i="13"/>
  <c r="S95" i="13"/>
  <c r="N95" i="13"/>
  <c r="I95" i="13"/>
  <c r="B95" i="13"/>
  <c r="X94" i="13"/>
  <c r="S94" i="13"/>
  <c r="N94" i="13"/>
  <c r="I94" i="13"/>
  <c r="B94" i="13"/>
  <c r="X93" i="13"/>
  <c r="S93" i="13"/>
  <c r="N93" i="13"/>
  <c r="I93" i="13"/>
  <c r="B93" i="13"/>
  <c r="X92" i="13"/>
  <c r="S92" i="13"/>
  <c r="N92" i="13"/>
  <c r="I92" i="13"/>
  <c r="B92" i="13"/>
  <c r="X91" i="13"/>
  <c r="S91" i="13"/>
  <c r="N91" i="13"/>
  <c r="I91" i="13"/>
  <c r="B91" i="13"/>
  <c r="X90" i="13"/>
  <c r="S90" i="13"/>
  <c r="N90" i="13"/>
  <c r="I90" i="13"/>
  <c r="B90" i="13"/>
  <c r="X89" i="13"/>
  <c r="S89" i="13"/>
  <c r="N89" i="13"/>
  <c r="I89" i="13"/>
  <c r="B89" i="13"/>
  <c r="X88" i="13"/>
  <c r="S88" i="13"/>
  <c r="N88" i="13"/>
  <c r="I88" i="13"/>
  <c r="B88" i="13"/>
  <c r="X87" i="13"/>
  <c r="S87" i="13"/>
  <c r="N87" i="13"/>
  <c r="I87" i="13"/>
  <c r="B87" i="13"/>
  <c r="X86" i="13"/>
  <c r="S86" i="13"/>
  <c r="N86" i="13"/>
  <c r="I86" i="13"/>
  <c r="B86" i="13"/>
  <c r="X85" i="13"/>
  <c r="S85" i="13"/>
  <c r="N85" i="13"/>
  <c r="I85" i="13"/>
  <c r="B85" i="13"/>
  <c r="X84" i="13"/>
  <c r="S84" i="13"/>
  <c r="N84" i="13"/>
  <c r="I84" i="13"/>
  <c r="B84" i="13"/>
  <c r="X83" i="13"/>
  <c r="S83" i="13"/>
  <c r="N83" i="13"/>
  <c r="I83" i="13"/>
  <c r="B83" i="13"/>
  <c r="X82" i="13"/>
  <c r="S82" i="13"/>
  <c r="N82" i="13"/>
  <c r="I82" i="13"/>
  <c r="B82" i="13"/>
  <c r="X81" i="13"/>
  <c r="S81" i="13"/>
  <c r="N81" i="13"/>
  <c r="I81" i="13"/>
  <c r="B81" i="13"/>
  <c r="X80" i="13"/>
  <c r="S80" i="13"/>
  <c r="N80" i="13"/>
  <c r="I80" i="13"/>
  <c r="B80" i="13"/>
  <c r="X79" i="13"/>
  <c r="S79" i="13"/>
  <c r="N79" i="13"/>
  <c r="I79" i="13"/>
  <c r="B79" i="13"/>
  <c r="X78" i="13"/>
  <c r="S78" i="13"/>
  <c r="N78" i="13"/>
  <c r="I78" i="13"/>
  <c r="B78" i="13"/>
  <c r="X77" i="13"/>
  <c r="S77" i="13"/>
  <c r="N77" i="13"/>
  <c r="I77" i="13"/>
  <c r="B77" i="13"/>
  <c r="X76" i="13"/>
  <c r="S76" i="13"/>
  <c r="N76" i="13"/>
  <c r="I76" i="13"/>
  <c r="B76" i="13"/>
  <c r="X75" i="13"/>
  <c r="S75" i="13"/>
  <c r="N75" i="13"/>
  <c r="I75" i="13"/>
  <c r="B75" i="13"/>
  <c r="X74" i="13"/>
  <c r="S74" i="13"/>
  <c r="N74" i="13"/>
  <c r="I74" i="13"/>
  <c r="B74" i="13"/>
  <c r="X73" i="13"/>
  <c r="S73" i="13"/>
  <c r="N73" i="13"/>
  <c r="I73" i="13"/>
  <c r="B73" i="13"/>
  <c r="X72" i="13"/>
  <c r="S72" i="13"/>
  <c r="N72" i="13"/>
  <c r="I72" i="13"/>
  <c r="B72" i="13"/>
  <c r="X71" i="13"/>
  <c r="S71" i="13"/>
  <c r="N71" i="13"/>
  <c r="I71" i="13"/>
  <c r="B71" i="13"/>
  <c r="X70" i="13"/>
  <c r="S70" i="13"/>
  <c r="N70" i="13"/>
  <c r="I70" i="13"/>
  <c r="B70" i="13"/>
  <c r="X69" i="13"/>
  <c r="S69" i="13"/>
  <c r="N69" i="13"/>
  <c r="I69" i="13"/>
  <c r="B69" i="13"/>
  <c r="X68" i="13"/>
  <c r="S68" i="13"/>
  <c r="N68" i="13"/>
  <c r="I68" i="13"/>
  <c r="B68" i="13"/>
  <c r="X67" i="13"/>
  <c r="S67" i="13"/>
  <c r="N67" i="13"/>
  <c r="I67" i="13"/>
  <c r="B67" i="13"/>
  <c r="X66" i="13"/>
  <c r="S66" i="13"/>
  <c r="N66" i="13"/>
  <c r="I66" i="13"/>
  <c r="B66" i="13"/>
  <c r="X65" i="13"/>
  <c r="S65" i="13"/>
  <c r="N65" i="13"/>
  <c r="I65" i="13"/>
  <c r="B65" i="13"/>
  <c r="X64" i="13"/>
  <c r="S64" i="13"/>
  <c r="N64" i="13"/>
  <c r="I64" i="13"/>
  <c r="B64" i="13"/>
  <c r="X63" i="13"/>
  <c r="S63" i="13"/>
  <c r="N63" i="13"/>
  <c r="I63" i="13"/>
  <c r="B63" i="13"/>
  <c r="X62" i="13"/>
  <c r="S62" i="13"/>
  <c r="N62" i="13"/>
  <c r="I62" i="13"/>
  <c r="B62" i="13"/>
  <c r="X61" i="13"/>
  <c r="S61" i="13"/>
  <c r="N61" i="13"/>
  <c r="I61" i="13"/>
  <c r="B61" i="13"/>
  <c r="X60" i="13"/>
  <c r="S60" i="13"/>
  <c r="N60" i="13"/>
  <c r="I60" i="13"/>
  <c r="B60" i="13"/>
  <c r="X59" i="13"/>
  <c r="S59" i="13"/>
  <c r="N59" i="13"/>
  <c r="I59" i="13"/>
  <c r="B59" i="13"/>
  <c r="X58" i="13"/>
  <c r="S58" i="13"/>
  <c r="N58" i="13"/>
  <c r="I58" i="13"/>
  <c r="B58" i="13"/>
  <c r="X57" i="13"/>
  <c r="S57" i="13"/>
  <c r="N57" i="13"/>
  <c r="I57" i="13"/>
  <c r="B57" i="13"/>
  <c r="X56" i="13"/>
  <c r="S56" i="13"/>
  <c r="N56" i="13"/>
  <c r="I56" i="13"/>
  <c r="B56" i="13"/>
  <c r="X55" i="13"/>
  <c r="S55" i="13"/>
  <c r="N55" i="13"/>
  <c r="I55" i="13"/>
  <c r="B55" i="13"/>
  <c r="X54" i="13"/>
  <c r="S54" i="13"/>
  <c r="N54" i="13"/>
  <c r="I54" i="13"/>
  <c r="B54" i="13"/>
  <c r="X53" i="13"/>
  <c r="S53" i="13"/>
  <c r="N53" i="13"/>
  <c r="I53" i="13"/>
  <c r="B53" i="13"/>
  <c r="X52" i="13"/>
  <c r="S52" i="13"/>
  <c r="N52" i="13"/>
  <c r="I52" i="13"/>
  <c r="B52" i="13"/>
  <c r="X51" i="13"/>
  <c r="S51" i="13"/>
  <c r="N51" i="13"/>
  <c r="Z51" i="13" s="1"/>
  <c r="I51" i="13"/>
  <c r="B51" i="13"/>
  <c r="X50" i="13"/>
  <c r="S50" i="13"/>
  <c r="N50" i="13"/>
  <c r="I50" i="13"/>
  <c r="B50" i="13"/>
  <c r="X49" i="13"/>
  <c r="S49" i="13"/>
  <c r="N49" i="13"/>
  <c r="I49" i="13"/>
  <c r="B49" i="13"/>
  <c r="X48" i="13"/>
  <c r="S48" i="13"/>
  <c r="N48" i="13"/>
  <c r="I48" i="13"/>
  <c r="B48" i="13"/>
  <c r="X47" i="13"/>
  <c r="S47" i="13"/>
  <c r="N47" i="13"/>
  <c r="I47" i="13"/>
  <c r="B47" i="13"/>
  <c r="X46" i="13"/>
  <c r="S46" i="13"/>
  <c r="N46" i="13"/>
  <c r="I46" i="13"/>
  <c r="B46" i="13"/>
  <c r="W43" i="13"/>
  <c r="V43" i="13"/>
  <c r="U43" i="13"/>
  <c r="Q43" i="13"/>
  <c r="Q127" i="13" s="1"/>
  <c r="P43" i="13"/>
  <c r="P127" i="13" s="1"/>
  <c r="M43" i="13"/>
  <c r="L43" i="13"/>
  <c r="K43" i="13"/>
  <c r="K127" i="13"/>
  <c r="G43" i="13"/>
  <c r="G127" i="13" s="1"/>
  <c r="F43" i="13"/>
  <c r="F127" i="13" s="1"/>
  <c r="X42" i="13"/>
  <c r="S42" i="13"/>
  <c r="N42" i="13"/>
  <c r="I42" i="13"/>
  <c r="B42" i="13"/>
  <c r="X41" i="13"/>
  <c r="S41" i="13"/>
  <c r="N41" i="13"/>
  <c r="I41" i="13"/>
  <c r="B41" i="13"/>
  <c r="X40" i="13"/>
  <c r="S40" i="13"/>
  <c r="N40" i="13"/>
  <c r="I40" i="13"/>
  <c r="X39" i="13"/>
  <c r="S39" i="13"/>
  <c r="N39" i="13"/>
  <c r="I39" i="13"/>
  <c r="B39" i="13"/>
  <c r="X38" i="13"/>
  <c r="S38" i="13"/>
  <c r="N38" i="13"/>
  <c r="I38" i="13"/>
  <c r="B38" i="13"/>
  <c r="X37" i="13"/>
  <c r="S37" i="13"/>
  <c r="N37" i="13"/>
  <c r="I37" i="13"/>
  <c r="B37" i="13"/>
  <c r="X36" i="13"/>
  <c r="S36" i="13"/>
  <c r="N36" i="13"/>
  <c r="I36" i="13"/>
  <c r="B36" i="13"/>
  <c r="X35" i="13"/>
  <c r="S35" i="13"/>
  <c r="N35" i="13"/>
  <c r="I35" i="13"/>
  <c r="B35" i="13"/>
  <c r="X34" i="13"/>
  <c r="S34" i="13"/>
  <c r="N34" i="13"/>
  <c r="I34" i="13"/>
  <c r="B34" i="13"/>
  <c r="X33" i="13"/>
  <c r="S33" i="13"/>
  <c r="N33" i="13"/>
  <c r="I33" i="13"/>
  <c r="B33" i="13"/>
  <c r="X32" i="13"/>
  <c r="S32" i="13"/>
  <c r="N32" i="13"/>
  <c r="I32" i="13"/>
  <c r="B32" i="13"/>
  <c r="X31" i="13"/>
  <c r="S31" i="13"/>
  <c r="N31" i="13"/>
  <c r="I31" i="13"/>
  <c r="B31" i="13"/>
  <c r="X30" i="13"/>
  <c r="S30" i="13"/>
  <c r="N30" i="13"/>
  <c r="I30" i="13"/>
  <c r="B30" i="13"/>
  <c r="X29" i="13"/>
  <c r="S29" i="13"/>
  <c r="N29" i="13"/>
  <c r="I29" i="13"/>
  <c r="B29" i="13"/>
  <c r="X28" i="13"/>
  <c r="S28" i="13"/>
  <c r="N28" i="13"/>
  <c r="I28" i="13"/>
  <c r="B28" i="13"/>
  <c r="X27" i="13"/>
  <c r="S27" i="13"/>
  <c r="N27" i="13"/>
  <c r="I27" i="13"/>
  <c r="B27" i="13"/>
  <c r="X26" i="13"/>
  <c r="S26" i="13"/>
  <c r="N26" i="13"/>
  <c r="I26" i="13"/>
  <c r="B26" i="13"/>
  <c r="X25" i="13"/>
  <c r="S25" i="13"/>
  <c r="N25" i="13"/>
  <c r="I25" i="13"/>
  <c r="B25" i="13"/>
  <c r="X24" i="13"/>
  <c r="S24" i="13"/>
  <c r="N24" i="13"/>
  <c r="I24" i="13"/>
  <c r="B24" i="13"/>
  <c r="X23" i="13"/>
  <c r="S23" i="13"/>
  <c r="N23" i="13"/>
  <c r="I23" i="13"/>
  <c r="B23" i="13"/>
  <c r="X22" i="13"/>
  <c r="S22" i="13"/>
  <c r="N22" i="13"/>
  <c r="I22" i="13"/>
  <c r="B22" i="13"/>
  <c r="X21" i="13"/>
  <c r="S21" i="13"/>
  <c r="N21" i="13"/>
  <c r="I21" i="13"/>
  <c r="B21" i="13"/>
  <c r="X20" i="13"/>
  <c r="S20" i="13"/>
  <c r="N20" i="13"/>
  <c r="I20" i="13"/>
  <c r="B20" i="13"/>
  <c r="X19" i="13"/>
  <c r="S19" i="13"/>
  <c r="N19" i="13"/>
  <c r="I19" i="13"/>
  <c r="B19" i="13"/>
  <c r="X18" i="13"/>
  <c r="Z18" i="13" s="1"/>
  <c r="S18" i="13"/>
  <c r="N18" i="13"/>
  <c r="I18" i="13"/>
  <c r="B18" i="13"/>
  <c r="X17" i="13"/>
  <c r="S17" i="13"/>
  <c r="S43" i="13" s="1"/>
  <c r="S127" i="13" s="1"/>
  <c r="N17" i="13"/>
  <c r="I17" i="13"/>
  <c r="B17" i="13"/>
  <c r="X16" i="13"/>
  <c r="S16" i="13"/>
  <c r="N16" i="13"/>
  <c r="I16" i="13"/>
  <c r="B16" i="13"/>
  <c r="X15" i="13"/>
  <c r="S15" i="13"/>
  <c r="N15" i="13"/>
  <c r="I15" i="13"/>
  <c r="B15" i="13"/>
  <c r="X14" i="13"/>
  <c r="S14" i="13"/>
  <c r="N14" i="13"/>
  <c r="N43" i="13" s="1"/>
  <c r="N127" i="13" s="1"/>
  <c r="I14" i="13"/>
  <c r="B14" i="13"/>
  <c r="X13" i="13"/>
  <c r="S13" i="13"/>
  <c r="N13" i="13"/>
  <c r="I13" i="13"/>
  <c r="B13" i="13"/>
  <c r="X12" i="13"/>
  <c r="Z12" i="13" s="1"/>
  <c r="S12" i="13"/>
  <c r="N12" i="13"/>
  <c r="I12" i="13"/>
  <c r="B12" i="13"/>
  <c r="X11" i="13"/>
  <c r="S11" i="13"/>
  <c r="N11" i="13"/>
  <c r="I11" i="13"/>
  <c r="B46" i="21"/>
  <c r="B42" i="21"/>
  <c r="B41" i="21"/>
  <c r="B39" i="21"/>
  <c r="B37" i="21"/>
  <c r="B36" i="21"/>
  <c r="B35" i="21"/>
  <c r="B34" i="21"/>
  <c r="B33" i="21"/>
  <c r="B32" i="21"/>
  <c r="B31" i="21"/>
  <c r="B30" i="21"/>
  <c r="B29" i="21"/>
  <c r="B28" i="21"/>
  <c r="B27" i="21"/>
  <c r="B26" i="21"/>
  <c r="B25" i="21"/>
  <c r="B24" i="21"/>
  <c r="B23" i="21"/>
  <c r="B22" i="21"/>
  <c r="B21" i="21"/>
  <c r="B20" i="21"/>
  <c r="B19" i="21"/>
  <c r="B18" i="21"/>
  <c r="B17" i="21"/>
  <c r="B16" i="21"/>
  <c r="B15" i="21"/>
  <c r="B14" i="21"/>
  <c r="B13" i="21"/>
  <c r="B12" i="21"/>
  <c r="B11" i="21"/>
  <c r="X126" i="12"/>
  <c r="S126" i="12"/>
  <c r="N126" i="12"/>
  <c r="I126" i="12"/>
  <c r="X124" i="12"/>
  <c r="S124" i="12"/>
  <c r="N124" i="12"/>
  <c r="I124" i="12"/>
  <c r="X123" i="12"/>
  <c r="S123" i="12"/>
  <c r="N123" i="12"/>
  <c r="I123" i="12"/>
  <c r="X122" i="12"/>
  <c r="S122" i="12"/>
  <c r="N122" i="12"/>
  <c r="I122" i="12"/>
  <c r="X121" i="12"/>
  <c r="S121" i="12"/>
  <c r="N121" i="12"/>
  <c r="I121" i="12"/>
  <c r="X120" i="12"/>
  <c r="S120" i="12"/>
  <c r="N120" i="12"/>
  <c r="I120" i="12"/>
  <c r="X119" i="12"/>
  <c r="S119" i="12"/>
  <c r="N119" i="12"/>
  <c r="I119" i="12"/>
  <c r="X118" i="12"/>
  <c r="S118" i="12"/>
  <c r="N118" i="12"/>
  <c r="I118" i="12"/>
  <c r="X117" i="12"/>
  <c r="S117" i="12"/>
  <c r="N117" i="12"/>
  <c r="I117" i="12"/>
  <c r="X116" i="12"/>
  <c r="S116" i="12"/>
  <c r="N116" i="12"/>
  <c r="I116" i="12"/>
  <c r="X115" i="12"/>
  <c r="S115" i="12"/>
  <c r="N115" i="12"/>
  <c r="I115" i="12"/>
  <c r="X114" i="12"/>
  <c r="S114" i="12"/>
  <c r="N114" i="12"/>
  <c r="I114" i="12"/>
  <c r="X113" i="12"/>
  <c r="S113" i="12"/>
  <c r="N113" i="12"/>
  <c r="I113" i="12"/>
  <c r="X112" i="12"/>
  <c r="S112" i="12"/>
  <c r="Z112" i="12" s="1"/>
  <c r="N112" i="12"/>
  <c r="I112" i="12"/>
  <c r="X111" i="12"/>
  <c r="S111" i="12"/>
  <c r="N111" i="12"/>
  <c r="I111" i="12"/>
  <c r="X110" i="12"/>
  <c r="S110" i="12"/>
  <c r="N110" i="12"/>
  <c r="I110" i="12"/>
  <c r="X109" i="12"/>
  <c r="X46" i="12"/>
  <c r="X47" i="12"/>
  <c r="S109" i="12"/>
  <c r="N109" i="12"/>
  <c r="I109" i="12"/>
  <c r="X108" i="12"/>
  <c r="S108" i="12"/>
  <c r="N108" i="12"/>
  <c r="I108" i="12"/>
  <c r="X107" i="12"/>
  <c r="S107" i="12"/>
  <c r="N107" i="12"/>
  <c r="I107" i="12"/>
  <c r="X106" i="12"/>
  <c r="S106" i="12"/>
  <c r="N106" i="12"/>
  <c r="I106" i="12"/>
  <c r="X105" i="12"/>
  <c r="S105" i="12"/>
  <c r="N105" i="12"/>
  <c r="I105" i="12"/>
  <c r="X104" i="12"/>
  <c r="S104" i="12"/>
  <c r="N104" i="12"/>
  <c r="I104" i="12"/>
  <c r="X103" i="12"/>
  <c r="S103" i="12"/>
  <c r="N103" i="12"/>
  <c r="I103" i="12"/>
  <c r="X102" i="12"/>
  <c r="S102" i="12"/>
  <c r="N102" i="12"/>
  <c r="I102" i="12"/>
  <c r="X101" i="12"/>
  <c r="S101" i="12"/>
  <c r="N101" i="12"/>
  <c r="I101" i="12"/>
  <c r="X100" i="12"/>
  <c r="S100" i="12"/>
  <c r="N100" i="12"/>
  <c r="I100" i="12"/>
  <c r="X99" i="12"/>
  <c r="S99" i="12"/>
  <c r="N99" i="12"/>
  <c r="I99" i="12"/>
  <c r="X98" i="12"/>
  <c r="S98" i="12"/>
  <c r="N98" i="12"/>
  <c r="I98" i="12"/>
  <c r="X97" i="12"/>
  <c r="S97" i="12"/>
  <c r="N97" i="12"/>
  <c r="I97" i="12"/>
  <c r="X96" i="12"/>
  <c r="S96" i="12"/>
  <c r="N96" i="12"/>
  <c r="I96" i="12"/>
  <c r="X95" i="12"/>
  <c r="S95" i="12"/>
  <c r="N95" i="12"/>
  <c r="I95" i="12"/>
  <c r="X94" i="12"/>
  <c r="S94" i="12"/>
  <c r="N94" i="12"/>
  <c r="I94" i="12"/>
  <c r="X93" i="12"/>
  <c r="S93" i="12"/>
  <c r="N93" i="12"/>
  <c r="I93" i="12"/>
  <c r="X92" i="12"/>
  <c r="S92" i="12"/>
  <c r="N92" i="12"/>
  <c r="I92" i="12"/>
  <c r="X91" i="12"/>
  <c r="S91" i="12"/>
  <c r="N91" i="12"/>
  <c r="I91" i="12"/>
  <c r="X90" i="12"/>
  <c r="S90" i="12"/>
  <c r="N90" i="12"/>
  <c r="I90" i="12"/>
  <c r="X89" i="12"/>
  <c r="S89" i="12"/>
  <c r="N89" i="12"/>
  <c r="I89" i="12"/>
  <c r="X88" i="12"/>
  <c r="S88" i="12"/>
  <c r="N88" i="12"/>
  <c r="I88" i="12"/>
  <c r="X87" i="12"/>
  <c r="S87" i="12"/>
  <c r="N87" i="12"/>
  <c r="I87" i="12"/>
  <c r="X86" i="12"/>
  <c r="S86" i="12"/>
  <c r="N86" i="12"/>
  <c r="I86" i="12"/>
  <c r="X85" i="12"/>
  <c r="S85" i="12"/>
  <c r="N85" i="12"/>
  <c r="I85" i="12"/>
  <c r="X84" i="12"/>
  <c r="S84" i="12"/>
  <c r="N84" i="12"/>
  <c r="I84" i="12"/>
  <c r="X83" i="12"/>
  <c r="S83" i="12"/>
  <c r="N83" i="12"/>
  <c r="I83" i="12"/>
  <c r="X82" i="12"/>
  <c r="S82" i="12"/>
  <c r="N82" i="12"/>
  <c r="I82" i="12"/>
  <c r="X81" i="12"/>
  <c r="S81" i="12"/>
  <c r="N81" i="12"/>
  <c r="I81" i="12"/>
  <c r="X80" i="12"/>
  <c r="S80" i="12"/>
  <c r="N80" i="12"/>
  <c r="I80" i="12"/>
  <c r="X79" i="12"/>
  <c r="Z79" i="12" s="1"/>
  <c r="S79" i="12"/>
  <c r="N79" i="12"/>
  <c r="I79" i="12"/>
  <c r="X78" i="12"/>
  <c r="S78" i="12"/>
  <c r="N78" i="12"/>
  <c r="I78" i="12"/>
  <c r="X77" i="12"/>
  <c r="S77" i="12"/>
  <c r="N77" i="12"/>
  <c r="I77" i="12"/>
  <c r="X76" i="12"/>
  <c r="S76" i="12"/>
  <c r="N76" i="12"/>
  <c r="I76" i="12"/>
  <c r="X75" i="12"/>
  <c r="S75" i="12"/>
  <c r="N75" i="12"/>
  <c r="I75" i="12"/>
  <c r="X74" i="12"/>
  <c r="S74" i="12"/>
  <c r="N74" i="12"/>
  <c r="I74" i="12"/>
  <c r="X73" i="12"/>
  <c r="S73" i="12"/>
  <c r="N73" i="12"/>
  <c r="I73" i="12"/>
  <c r="X72" i="12"/>
  <c r="Z72" i="12" s="1"/>
  <c r="S72" i="12"/>
  <c r="N72" i="12"/>
  <c r="I72" i="12"/>
  <c r="X71" i="12"/>
  <c r="S71" i="12"/>
  <c r="N71" i="12"/>
  <c r="I71" i="12"/>
  <c r="X70" i="12"/>
  <c r="S70" i="12"/>
  <c r="N70" i="12"/>
  <c r="I70" i="12"/>
  <c r="X69" i="12"/>
  <c r="S69" i="12"/>
  <c r="N69" i="12"/>
  <c r="I69" i="12"/>
  <c r="X68" i="12"/>
  <c r="S68" i="12"/>
  <c r="N68" i="12"/>
  <c r="I68" i="12"/>
  <c r="X67" i="12"/>
  <c r="S67" i="12"/>
  <c r="N67" i="12"/>
  <c r="I67" i="12"/>
  <c r="X66" i="12"/>
  <c r="S66" i="12"/>
  <c r="N66" i="12"/>
  <c r="I66" i="12"/>
  <c r="X65" i="12"/>
  <c r="S65" i="12"/>
  <c r="N65" i="12"/>
  <c r="I65" i="12"/>
  <c r="X64" i="12"/>
  <c r="S64" i="12"/>
  <c r="N64" i="12"/>
  <c r="I64" i="12"/>
  <c r="X63" i="12"/>
  <c r="S63" i="12"/>
  <c r="N63" i="12"/>
  <c r="I63" i="12"/>
  <c r="X62" i="12"/>
  <c r="S62" i="12"/>
  <c r="N62" i="12"/>
  <c r="I62" i="12"/>
  <c r="X61" i="12"/>
  <c r="S61" i="12"/>
  <c r="N61" i="12"/>
  <c r="I61" i="12"/>
  <c r="X60" i="12"/>
  <c r="S60" i="12"/>
  <c r="N60" i="12"/>
  <c r="I60" i="12"/>
  <c r="X59" i="12"/>
  <c r="S59" i="12"/>
  <c r="N59" i="12"/>
  <c r="I59" i="12"/>
  <c r="X58" i="12"/>
  <c r="S58" i="12"/>
  <c r="N58" i="12"/>
  <c r="I58" i="12"/>
  <c r="X57" i="12"/>
  <c r="S57" i="12"/>
  <c r="N57" i="12"/>
  <c r="I57" i="12"/>
  <c r="X56" i="12"/>
  <c r="S56" i="12"/>
  <c r="N56" i="12"/>
  <c r="I56" i="12"/>
  <c r="X55" i="12"/>
  <c r="S55" i="12"/>
  <c r="N55" i="12"/>
  <c r="I55" i="12"/>
  <c r="X54" i="12"/>
  <c r="S54" i="12"/>
  <c r="N54" i="12"/>
  <c r="I54" i="12"/>
  <c r="X53" i="12"/>
  <c r="S53" i="12"/>
  <c r="N53" i="12"/>
  <c r="I53" i="12"/>
  <c r="X52" i="12"/>
  <c r="S52" i="12"/>
  <c r="N52" i="12"/>
  <c r="I52" i="12"/>
  <c r="X51" i="12"/>
  <c r="S51" i="12"/>
  <c r="N51" i="12"/>
  <c r="I51" i="12"/>
  <c r="X50" i="12"/>
  <c r="S50" i="12"/>
  <c r="N50" i="12"/>
  <c r="I50" i="12"/>
  <c r="X49" i="12"/>
  <c r="S49" i="12"/>
  <c r="N49" i="12"/>
  <c r="I49" i="12"/>
  <c r="X48" i="12"/>
  <c r="S48" i="12"/>
  <c r="N48" i="12"/>
  <c r="I48" i="12"/>
  <c r="S47" i="12"/>
  <c r="N47" i="12"/>
  <c r="I47" i="12"/>
  <c r="S46" i="12"/>
  <c r="N46" i="12"/>
  <c r="N127" i="12" s="1"/>
  <c r="I46" i="12"/>
  <c r="B46" i="12"/>
  <c r="V43" i="12"/>
  <c r="U43" i="12"/>
  <c r="R43" i="12"/>
  <c r="Q43" i="12"/>
  <c r="P43" i="12"/>
  <c r="P128" i="12" s="1"/>
  <c r="M43" i="12"/>
  <c r="L43" i="12"/>
  <c r="L128" i="12" s="1"/>
  <c r="K43" i="12"/>
  <c r="H43" i="12"/>
  <c r="F43" i="12"/>
  <c r="X42" i="12"/>
  <c r="S42" i="12"/>
  <c r="N42" i="12"/>
  <c r="I42" i="12"/>
  <c r="X41" i="12"/>
  <c r="S41" i="12"/>
  <c r="N41" i="12"/>
  <c r="I41" i="12"/>
  <c r="X40" i="12"/>
  <c r="S40" i="12"/>
  <c r="N40" i="12"/>
  <c r="I40" i="12"/>
  <c r="X39" i="12"/>
  <c r="S39" i="12"/>
  <c r="N39" i="12"/>
  <c r="I39" i="12"/>
  <c r="X38" i="12"/>
  <c r="S38" i="12"/>
  <c r="N38" i="12"/>
  <c r="I38" i="12"/>
  <c r="X37" i="12"/>
  <c r="S37" i="12"/>
  <c r="N37" i="12"/>
  <c r="I37" i="12"/>
  <c r="X36" i="12"/>
  <c r="S36" i="12"/>
  <c r="N36" i="12"/>
  <c r="I36" i="12"/>
  <c r="X35" i="12"/>
  <c r="S35" i="12"/>
  <c r="N35" i="12"/>
  <c r="I35" i="12"/>
  <c r="X34" i="12"/>
  <c r="S34" i="12"/>
  <c r="N34" i="12"/>
  <c r="I34" i="12"/>
  <c r="X33" i="12"/>
  <c r="S33" i="12"/>
  <c r="N33" i="12"/>
  <c r="I33" i="12"/>
  <c r="X32" i="12"/>
  <c r="S32" i="12"/>
  <c r="N32" i="12"/>
  <c r="I32" i="12"/>
  <c r="X31" i="12"/>
  <c r="S31" i="12"/>
  <c r="N31" i="12"/>
  <c r="I31" i="12"/>
  <c r="X30" i="12"/>
  <c r="S30" i="12"/>
  <c r="N30" i="12"/>
  <c r="I30" i="12"/>
  <c r="X29" i="12"/>
  <c r="S29" i="12"/>
  <c r="N29" i="12"/>
  <c r="I29" i="12"/>
  <c r="X28" i="12"/>
  <c r="S28" i="12"/>
  <c r="N28" i="12"/>
  <c r="I28" i="12"/>
  <c r="X27" i="12"/>
  <c r="S27" i="12"/>
  <c r="N27" i="12"/>
  <c r="I27" i="12"/>
  <c r="X26" i="12"/>
  <c r="S26" i="12"/>
  <c r="N26" i="12"/>
  <c r="I26" i="12"/>
  <c r="X25" i="12"/>
  <c r="S25" i="12"/>
  <c r="N25" i="12"/>
  <c r="I25" i="12"/>
  <c r="X24" i="12"/>
  <c r="S24" i="12"/>
  <c r="N24" i="12"/>
  <c r="I24" i="12"/>
  <c r="X23" i="12"/>
  <c r="S23" i="12"/>
  <c r="N23" i="12"/>
  <c r="I23" i="12"/>
  <c r="X22" i="12"/>
  <c r="S22" i="12"/>
  <c r="N22" i="12"/>
  <c r="I22" i="12"/>
  <c r="X21" i="12"/>
  <c r="S21" i="12"/>
  <c r="N21" i="12"/>
  <c r="I21" i="12"/>
  <c r="X20" i="12"/>
  <c r="S20" i="12"/>
  <c r="N20" i="12"/>
  <c r="I20" i="12"/>
  <c r="X19" i="12"/>
  <c r="S19" i="12"/>
  <c r="N19" i="12"/>
  <c r="I19" i="12"/>
  <c r="X18" i="12"/>
  <c r="S18" i="12"/>
  <c r="N18" i="12"/>
  <c r="I18" i="12"/>
  <c r="X17" i="12"/>
  <c r="S17" i="12"/>
  <c r="N17" i="12"/>
  <c r="I17" i="12"/>
  <c r="X16" i="12"/>
  <c r="S16" i="12"/>
  <c r="N16" i="12"/>
  <c r="I16" i="12"/>
  <c r="X15" i="12"/>
  <c r="S15" i="12"/>
  <c r="N15" i="12"/>
  <c r="I15" i="12"/>
  <c r="X14" i="12"/>
  <c r="S14" i="12"/>
  <c r="N14" i="12"/>
  <c r="I14" i="12"/>
  <c r="X13" i="12"/>
  <c r="S13" i="12"/>
  <c r="N13" i="12"/>
  <c r="I13" i="12"/>
  <c r="X12" i="12"/>
  <c r="S12" i="12"/>
  <c r="N12" i="12"/>
  <c r="I12" i="12"/>
  <c r="X11" i="12"/>
  <c r="S11" i="12"/>
  <c r="N11" i="12"/>
  <c r="I11" i="12"/>
  <c r="B11" i="12"/>
  <c r="X126" i="11"/>
  <c r="S126" i="11"/>
  <c r="N126" i="11"/>
  <c r="I126" i="11"/>
  <c r="X124" i="11"/>
  <c r="S124" i="11"/>
  <c r="N124" i="11"/>
  <c r="I124" i="11"/>
  <c r="X123" i="11"/>
  <c r="S123" i="11"/>
  <c r="N123" i="11"/>
  <c r="I123" i="11"/>
  <c r="X122" i="11"/>
  <c r="S122" i="11"/>
  <c r="N122" i="11"/>
  <c r="I122" i="11"/>
  <c r="X121" i="11"/>
  <c r="S121" i="11"/>
  <c r="N121" i="11"/>
  <c r="I121" i="11"/>
  <c r="X120" i="11"/>
  <c r="S120" i="11"/>
  <c r="N120" i="11"/>
  <c r="I120" i="11"/>
  <c r="X119" i="11"/>
  <c r="S119" i="11"/>
  <c r="N119" i="11"/>
  <c r="I119" i="11"/>
  <c r="X118" i="11"/>
  <c r="S118" i="11"/>
  <c r="N118" i="11"/>
  <c r="I118" i="11"/>
  <c r="X117" i="11"/>
  <c r="S117" i="11"/>
  <c r="N117" i="11"/>
  <c r="I117" i="11"/>
  <c r="X116" i="11"/>
  <c r="S116" i="11"/>
  <c r="N116" i="11"/>
  <c r="I116" i="11"/>
  <c r="X115" i="11"/>
  <c r="S115" i="11"/>
  <c r="N115" i="11"/>
  <c r="I115" i="11"/>
  <c r="X114" i="11"/>
  <c r="S114" i="11"/>
  <c r="N114" i="11"/>
  <c r="I114" i="11"/>
  <c r="X113" i="11"/>
  <c r="S113" i="11"/>
  <c r="N113" i="11"/>
  <c r="I113" i="11"/>
  <c r="X112" i="11"/>
  <c r="S112" i="11"/>
  <c r="N112" i="11"/>
  <c r="I112" i="11"/>
  <c r="X111" i="11"/>
  <c r="S111" i="11"/>
  <c r="N111" i="11"/>
  <c r="I111" i="11"/>
  <c r="X110" i="11"/>
  <c r="S110" i="11"/>
  <c r="N110" i="11"/>
  <c r="I110" i="11"/>
  <c r="X109" i="11"/>
  <c r="S109" i="11"/>
  <c r="N109" i="11"/>
  <c r="I109" i="11"/>
  <c r="X108" i="11"/>
  <c r="S108" i="11"/>
  <c r="N108" i="11"/>
  <c r="I108" i="11"/>
  <c r="X107" i="11"/>
  <c r="S107" i="11"/>
  <c r="N107" i="11"/>
  <c r="I107" i="11"/>
  <c r="X106" i="11"/>
  <c r="S106" i="11"/>
  <c r="N106" i="11"/>
  <c r="I106" i="11"/>
  <c r="X105" i="11"/>
  <c r="S105" i="11"/>
  <c r="N105" i="11"/>
  <c r="I105" i="11"/>
  <c r="X104" i="11"/>
  <c r="S104" i="11"/>
  <c r="N104" i="11"/>
  <c r="I104" i="11"/>
  <c r="X103" i="11"/>
  <c r="S103" i="11"/>
  <c r="N103" i="11"/>
  <c r="I103" i="11"/>
  <c r="X102" i="11"/>
  <c r="S102" i="11"/>
  <c r="N102" i="11"/>
  <c r="I102" i="11"/>
  <c r="X101" i="11"/>
  <c r="S101" i="11"/>
  <c r="N101" i="11"/>
  <c r="I101" i="11"/>
  <c r="X100" i="11"/>
  <c r="S100" i="11"/>
  <c r="N100" i="11"/>
  <c r="I100" i="11"/>
  <c r="X99" i="11"/>
  <c r="S99" i="11"/>
  <c r="N99" i="11"/>
  <c r="I99" i="11"/>
  <c r="X98" i="11"/>
  <c r="S98" i="11"/>
  <c r="N98" i="11"/>
  <c r="I98" i="11"/>
  <c r="X97" i="11"/>
  <c r="S97" i="11"/>
  <c r="N97" i="11"/>
  <c r="I97" i="11"/>
  <c r="X96" i="11"/>
  <c r="S96" i="11"/>
  <c r="N96" i="11"/>
  <c r="I96" i="11"/>
  <c r="X95" i="11"/>
  <c r="S95" i="11"/>
  <c r="N95" i="11"/>
  <c r="I95" i="11"/>
  <c r="X94" i="11"/>
  <c r="S94" i="11"/>
  <c r="N94" i="11"/>
  <c r="I94" i="11"/>
  <c r="X93" i="11"/>
  <c r="S93" i="11"/>
  <c r="N93" i="11"/>
  <c r="I93" i="11"/>
  <c r="X92" i="11"/>
  <c r="S92" i="11"/>
  <c r="N92" i="11"/>
  <c r="I92" i="11"/>
  <c r="X91" i="11"/>
  <c r="S91" i="11"/>
  <c r="N91" i="11"/>
  <c r="I91" i="11"/>
  <c r="X90" i="11"/>
  <c r="S90" i="11"/>
  <c r="N90" i="11"/>
  <c r="I90" i="11"/>
  <c r="X89" i="11"/>
  <c r="S89" i="11"/>
  <c r="N89" i="11"/>
  <c r="I89" i="11"/>
  <c r="X88" i="11"/>
  <c r="S88" i="11"/>
  <c r="N88" i="11"/>
  <c r="I88" i="11"/>
  <c r="X87" i="11"/>
  <c r="S87" i="11"/>
  <c r="N87" i="11"/>
  <c r="I87" i="11"/>
  <c r="X86" i="11"/>
  <c r="S86" i="11"/>
  <c r="N86" i="11"/>
  <c r="I86" i="11"/>
  <c r="X85" i="11"/>
  <c r="S85" i="11"/>
  <c r="N85" i="11"/>
  <c r="I85" i="11"/>
  <c r="X84" i="11"/>
  <c r="S84" i="11"/>
  <c r="N84" i="11"/>
  <c r="I84" i="11"/>
  <c r="X83" i="11"/>
  <c r="S83" i="11"/>
  <c r="N83" i="11"/>
  <c r="I83" i="11"/>
  <c r="X82" i="11"/>
  <c r="S82" i="11"/>
  <c r="N82" i="11"/>
  <c r="I82" i="11"/>
  <c r="X81" i="11"/>
  <c r="S81" i="11"/>
  <c r="N81" i="11"/>
  <c r="I81" i="11"/>
  <c r="X80" i="11"/>
  <c r="S80" i="11"/>
  <c r="N80" i="11"/>
  <c r="I80" i="11"/>
  <c r="X79" i="11"/>
  <c r="S79" i="11"/>
  <c r="N79" i="11"/>
  <c r="I79" i="11"/>
  <c r="X78" i="11"/>
  <c r="S78" i="11"/>
  <c r="N78" i="11"/>
  <c r="I78" i="11"/>
  <c r="X77" i="11"/>
  <c r="S77" i="11"/>
  <c r="N77" i="11"/>
  <c r="I77" i="11"/>
  <c r="X76" i="11"/>
  <c r="S76" i="11"/>
  <c r="N76" i="11"/>
  <c r="I76" i="11"/>
  <c r="X75" i="11"/>
  <c r="S75" i="11"/>
  <c r="N75" i="11"/>
  <c r="I75" i="11"/>
  <c r="X74" i="11"/>
  <c r="S74" i="11"/>
  <c r="N74" i="11"/>
  <c r="I74" i="11"/>
  <c r="X73" i="11"/>
  <c r="S73" i="11"/>
  <c r="N73" i="11"/>
  <c r="I73" i="11"/>
  <c r="X72" i="11"/>
  <c r="S72" i="11"/>
  <c r="N72" i="11"/>
  <c r="I72" i="11"/>
  <c r="X71" i="11"/>
  <c r="S71" i="11"/>
  <c r="N71" i="11"/>
  <c r="I71" i="11"/>
  <c r="X70" i="11"/>
  <c r="S70" i="11"/>
  <c r="N70" i="11"/>
  <c r="I70" i="11"/>
  <c r="X69" i="11"/>
  <c r="S69" i="11"/>
  <c r="N69" i="11"/>
  <c r="I69" i="11"/>
  <c r="X68" i="11"/>
  <c r="S68" i="11"/>
  <c r="N68" i="11"/>
  <c r="I68" i="11"/>
  <c r="X67" i="11"/>
  <c r="S67" i="11"/>
  <c r="N67" i="11"/>
  <c r="I67" i="11"/>
  <c r="X66" i="11"/>
  <c r="S66" i="11"/>
  <c r="N66" i="11"/>
  <c r="I66" i="11"/>
  <c r="X65" i="11"/>
  <c r="S65" i="11"/>
  <c r="N65" i="11"/>
  <c r="I65" i="11"/>
  <c r="X64" i="11"/>
  <c r="S64" i="11"/>
  <c r="N64" i="11"/>
  <c r="I64" i="11"/>
  <c r="X63" i="11"/>
  <c r="S63" i="11"/>
  <c r="N63" i="11"/>
  <c r="I63" i="11"/>
  <c r="X62" i="11"/>
  <c r="S62" i="11"/>
  <c r="N62" i="11"/>
  <c r="I62" i="11"/>
  <c r="X61" i="11"/>
  <c r="S61" i="11"/>
  <c r="N61" i="11"/>
  <c r="I61" i="11"/>
  <c r="X60" i="11"/>
  <c r="S60" i="11"/>
  <c r="N60" i="11"/>
  <c r="I60" i="11"/>
  <c r="X59" i="11"/>
  <c r="S59" i="11"/>
  <c r="N59" i="11"/>
  <c r="I59" i="11"/>
  <c r="X58" i="11"/>
  <c r="S58" i="11"/>
  <c r="N58" i="11"/>
  <c r="I58" i="11"/>
  <c r="X57" i="11"/>
  <c r="S57" i="11"/>
  <c r="N57" i="11"/>
  <c r="I57" i="11"/>
  <c r="X56" i="11"/>
  <c r="S56" i="11"/>
  <c r="N56" i="11"/>
  <c r="I56" i="11"/>
  <c r="X55" i="11"/>
  <c r="S55" i="11"/>
  <c r="N55" i="11"/>
  <c r="I55" i="11"/>
  <c r="X54" i="11"/>
  <c r="S54" i="11"/>
  <c r="N54" i="11"/>
  <c r="I54" i="11"/>
  <c r="X53" i="11"/>
  <c r="S53" i="11"/>
  <c r="N53" i="11"/>
  <c r="I53" i="11"/>
  <c r="X52" i="11"/>
  <c r="S52" i="11"/>
  <c r="N52" i="11"/>
  <c r="I52" i="11"/>
  <c r="X51" i="11"/>
  <c r="S51" i="11"/>
  <c r="N51" i="11"/>
  <c r="I51" i="11"/>
  <c r="X50" i="11"/>
  <c r="S50" i="11"/>
  <c r="N50" i="11"/>
  <c r="I50" i="11"/>
  <c r="B46" i="11"/>
  <c r="W43" i="11"/>
  <c r="V43" i="11"/>
  <c r="U43" i="11"/>
  <c r="R43" i="11"/>
  <c r="Q43" i="11"/>
  <c r="P43" i="11"/>
  <c r="M43" i="11"/>
  <c r="L43" i="11"/>
  <c r="L128" i="11" s="1"/>
  <c r="K43" i="11"/>
  <c r="H43" i="11"/>
  <c r="G43" i="11"/>
  <c r="F43" i="11"/>
  <c r="X42" i="11"/>
  <c r="S42" i="11"/>
  <c r="N42" i="11"/>
  <c r="I42" i="11"/>
  <c r="X41" i="11"/>
  <c r="S41" i="11"/>
  <c r="N41" i="11"/>
  <c r="I41" i="11"/>
  <c r="X40" i="11"/>
  <c r="S40" i="11"/>
  <c r="N40" i="11"/>
  <c r="I40" i="11"/>
  <c r="X39" i="11"/>
  <c r="S39" i="11"/>
  <c r="N39" i="11"/>
  <c r="I39" i="11"/>
  <c r="X38" i="11"/>
  <c r="S38" i="11"/>
  <c r="N38" i="11"/>
  <c r="I38" i="11"/>
  <c r="X37" i="11"/>
  <c r="S37" i="11"/>
  <c r="Z37" i="11" s="1"/>
  <c r="N37" i="11"/>
  <c r="I37" i="11"/>
  <c r="X36" i="11"/>
  <c r="S36" i="11"/>
  <c r="N36" i="11"/>
  <c r="Z36" i="11" s="1"/>
  <c r="I36" i="11"/>
  <c r="X35" i="11"/>
  <c r="Z35" i="11" s="1"/>
  <c r="S35" i="11"/>
  <c r="N35" i="11"/>
  <c r="I35" i="11"/>
  <c r="X34" i="11"/>
  <c r="S34" i="11"/>
  <c r="N34" i="11"/>
  <c r="Z34" i="11" s="1"/>
  <c r="I34" i="11"/>
  <c r="X33" i="11"/>
  <c r="Z33" i="11" s="1"/>
  <c r="S33" i="11"/>
  <c r="N33" i="11"/>
  <c r="I33" i="11"/>
  <c r="X32" i="11"/>
  <c r="S32" i="11"/>
  <c r="N32" i="11"/>
  <c r="I32" i="11"/>
  <c r="X31" i="11"/>
  <c r="Z31" i="11" s="1"/>
  <c r="S31" i="11"/>
  <c r="N31" i="11"/>
  <c r="I31" i="11"/>
  <c r="X30" i="11"/>
  <c r="S30" i="11"/>
  <c r="N30" i="11"/>
  <c r="I30" i="11"/>
  <c r="X29" i="11"/>
  <c r="S29" i="11"/>
  <c r="N29" i="11"/>
  <c r="I29" i="11"/>
  <c r="X28" i="11"/>
  <c r="S28" i="11"/>
  <c r="N28" i="11"/>
  <c r="I28" i="11"/>
  <c r="Z28" i="11"/>
  <c r="X27" i="11"/>
  <c r="Z27" i="11" s="1"/>
  <c r="S27" i="11"/>
  <c r="N27" i="11"/>
  <c r="I27" i="11"/>
  <c r="X26" i="11"/>
  <c r="S26" i="11"/>
  <c r="N26" i="11"/>
  <c r="I26" i="11"/>
  <c r="X25" i="11"/>
  <c r="S25" i="11"/>
  <c r="N25" i="11"/>
  <c r="I25" i="11"/>
  <c r="X24" i="11"/>
  <c r="S24" i="11"/>
  <c r="N24" i="11"/>
  <c r="I24" i="11"/>
  <c r="Z24" i="11" s="1"/>
  <c r="X23" i="11"/>
  <c r="S23" i="11"/>
  <c r="N23" i="11"/>
  <c r="I23" i="11"/>
  <c r="X22" i="11"/>
  <c r="S22" i="11"/>
  <c r="N22" i="11"/>
  <c r="I22" i="11"/>
  <c r="X21" i="11"/>
  <c r="S21" i="11"/>
  <c r="N21" i="11"/>
  <c r="I21" i="11"/>
  <c r="X20" i="11"/>
  <c r="S20" i="11"/>
  <c r="N20" i="11"/>
  <c r="I20" i="11"/>
  <c r="X19" i="11"/>
  <c r="S19" i="11"/>
  <c r="N19" i="11"/>
  <c r="I19" i="11"/>
  <c r="X18" i="11"/>
  <c r="S18" i="11"/>
  <c r="N18" i="11"/>
  <c r="I18" i="11"/>
  <c r="X17" i="11"/>
  <c r="S17" i="11"/>
  <c r="N17" i="11"/>
  <c r="I17" i="11"/>
  <c r="X16" i="11"/>
  <c r="S16" i="11"/>
  <c r="N16" i="11"/>
  <c r="I16" i="11"/>
  <c r="X15" i="11"/>
  <c r="S15" i="11"/>
  <c r="N15" i="11"/>
  <c r="I15" i="11"/>
  <c r="X14" i="11"/>
  <c r="S14" i="11"/>
  <c r="Z14" i="11" s="1"/>
  <c r="N14" i="11"/>
  <c r="I14" i="11"/>
  <c r="X13" i="11"/>
  <c r="S13" i="11"/>
  <c r="Z13" i="11" s="1"/>
  <c r="N13" i="11"/>
  <c r="I13" i="11"/>
  <c r="X12" i="11"/>
  <c r="S12" i="11"/>
  <c r="N12" i="11"/>
  <c r="Z12" i="11" s="1"/>
  <c r="I12" i="11"/>
  <c r="X11" i="11"/>
  <c r="S11" i="11"/>
  <c r="N11" i="11"/>
  <c r="I11" i="11"/>
  <c r="B11" i="11"/>
  <c r="W127" i="10"/>
  <c r="V127" i="10"/>
  <c r="U127" i="10"/>
  <c r="R127" i="10"/>
  <c r="Q127" i="10"/>
  <c r="P127" i="10"/>
  <c r="M127" i="10"/>
  <c r="L127" i="10"/>
  <c r="K127" i="10"/>
  <c r="H127" i="10"/>
  <c r="G127" i="10"/>
  <c r="F127" i="10"/>
  <c r="X126" i="10"/>
  <c r="S126" i="10"/>
  <c r="N126" i="10"/>
  <c r="I126" i="10"/>
  <c r="X125" i="10"/>
  <c r="S125" i="10"/>
  <c r="N125" i="10"/>
  <c r="I125" i="10"/>
  <c r="X124" i="10"/>
  <c r="S124" i="10"/>
  <c r="N124" i="10"/>
  <c r="Z124" i="10" s="1"/>
  <c r="I124" i="10"/>
  <c r="X123" i="10"/>
  <c r="S123" i="10"/>
  <c r="N123" i="10"/>
  <c r="I123" i="10"/>
  <c r="X122" i="10"/>
  <c r="S122" i="10"/>
  <c r="N122" i="10"/>
  <c r="I122" i="10"/>
  <c r="X121" i="10"/>
  <c r="S121" i="10"/>
  <c r="N121" i="10"/>
  <c r="I121" i="10"/>
  <c r="X120" i="10"/>
  <c r="S120" i="10"/>
  <c r="N120" i="10"/>
  <c r="I120" i="10"/>
  <c r="X119" i="10"/>
  <c r="S119" i="10"/>
  <c r="N119" i="10"/>
  <c r="I119" i="10"/>
  <c r="X118" i="10"/>
  <c r="S118" i="10"/>
  <c r="N118" i="10"/>
  <c r="I118" i="10"/>
  <c r="X117" i="10"/>
  <c r="S117" i="10"/>
  <c r="N117" i="10"/>
  <c r="I117" i="10"/>
  <c r="X116" i="10"/>
  <c r="S116" i="10"/>
  <c r="N116" i="10"/>
  <c r="I116" i="10"/>
  <c r="X115" i="10"/>
  <c r="S115" i="10"/>
  <c r="N115" i="10"/>
  <c r="I115" i="10"/>
  <c r="X114" i="10"/>
  <c r="S114" i="10"/>
  <c r="N114" i="10"/>
  <c r="I114" i="10"/>
  <c r="X113" i="10"/>
  <c r="S113" i="10"/>
  <c r="N113" i="10"/>
  <c r="I113" i="10"/>
  <c r="X112" i="10"/>
  <c r="S112" i="10"/>
  <c r="N112" i="10"/>
  <c r="I112" i="10"/>
  <c r="X111" i="10"/>
  <c r="S111" i="10"/>
  <c r="N111" i="10"/>
  <c r="I111" i="10"/>
  <c r="X110" i="10"/>
  <c r="S110" i="10"/>
  <c r="N110" i="10"/>
  <c r="I110" i="10"/>
  <c r="X109" i="10"/>
  <c r="S109" i="10"/>
  <c r="N109" i="10"/>
  <c r="I109" i="10"/>
  <c r="X108" i="10"/>
  <c r="S108" i="10"/>
  <c r="N108" i="10"/>
  <c r="I108" i="10"/>
  <c r="X107" i="10"/>
  <c r="S107" i="10"/>
  <c r="N107" i="10"/>
  <c r="I107" i="10"/>
  <c r="X106" i="10"/>
  <c r="S106" i="10"/>
  <c r="N106" i="10"/>
  <c r="I106" i="10"/>
  <c r="X105" i="10"/>
  <c r="S105" i="10"/>
  <c r="N105" i="10"/>
  <c r="I105" i="10"/>
  <c r="X104" i="10"/>
  <c r="S104" i="10"/>
  <c r="N104" i="10"/>
  <c r="I104" i="10"/>
  <c r="X103" i="10"/>
  <c r="S103" i="10"/>
  <c r="N103" i="10"/>
  <c r="I103" i="10"/>
  <c r="X102" i="10"/>
  <c r="S102" i="10"/>
  <c r="N102" i="10"/>
  <c r="Z102" i="10" s="1"/>
  <c r="I102" i="10"/>
  <c r="X101" i="10"/>
  <c r="Z101" i="10" s="1"/>
  <c r="S101" i="10"/>
  <c r="N101" i="10"/>
  <c r="I101" i="10"/>
  <c r="X100" i="10"/>
  <c r="S100" i="10"/>
  <c r="N100" i="10"/>
  <c r="I100" i="10"/>
  <c r="X99" i="10"/>
  <c r="Z99" i="10" s="1"/>
  <c r="S99" i="10"/>
  <c r="N99" i="10"/>
  <c r="I99" i="10"/>
  <c r="X98" i="10"/>
  <c r="S98" i="10"/>
  <c r="N98" i="10"/>
  <c r="I98" i="10"/>
  <c r="X97" i="10"/>
  <c r="Z97" i="10" s="1"/>
  <c r="S97" i="10"/>
  <c r="N97" i="10"/>
  <c r="I97" i="10"/>
  <c r="X96" i="10"/>
  <c r="S96" i="10"/>
  <c r="N96" i="10"/>
  <c r="I96" i="10"/>
  <c r="X95" i="10"/>
  <c r="S95" i="10"/>
  <c r="N95" i="10"/>
  <c r="I95" i="10"/>
  <c r="X94" i="10"/>
  <c r="S94" i="10"/>
  <c r="N94" i="10"/>
  <c r="I94" i="10"/>
  <c r="X93" i="10"/>
  <c r="S93" i="10"/>
  <c r="N93" i="10"/>
  <c r="I93" i="10"/>
  <c r="X92" i="10"/>
  <c r="S92" i="10"/>
  <c r="Z92" i="10" s="1"/>
  <c r="N92" i="10"/>
  <c r="I92" i="10"/>
  <c r="X91" i="10"/>
  <c r="S91" i="10"/>
  <c r="N91" i="10"/>
  <c r="I91" i="10"/>
  <c r="X90" i="10"/>
  <c r="S90" i="10"/>
  <c r="N90" i="10"/>
  <c r="I90" i="10"/>
  <c r="X89" i="10"/>
  <c r="S89" i="10"/>
  <c r="N89" i="10"/>
  <c r="I89" i="10"/>
  <c r="X88" i="10"/>
  <c r="S88" i="10"/>
  <c r="N88" i="10"/>
  <c r="I88" i="10"/>
  <c r="X87" i="10"/>
  <c r="S87" i="10"/>
  <c r="N87" i="10"/>
  <c r="I87" i="10"/>
  <c r="X86" i="10"/>
  <c r="S86" i="10"/>
  <c r="N86" i="10"/>
  <c r="I86" i="10"/>
  <c r="X85" i="10"/>
  <c r="S85" i="10"/>
  <c r="N85" i="10"/>
  <c r="I85" i="10"/>
  <c r="X84" i="10"/>
  <c r="S84" i="10"/>
  <c r="N84" i="10"/>
  <c r="I84" i="10"/>
  <c r="X83" i="10"/>
  <c r="S83" i="10"/>
  <c r="N83" i="10"/>
  <c r="I83" i="10"/>
  <c r="X82" i="10"/>
  <c r="S82" i="10"/>
  <c r="N82" i="10"/>
  <c r="I82" i="10"/>
  <c r="X81" i="10"/>
  <c r="S81" i="10"/>
  <c r="N81" i="10"/>
  <c r="I81" i="10"/>
  <c r="X80" i="10"/>
  <c r="S80" i="10"/>
  <c r="N80" i="10"/>
  <c r="I80" i="10"/>
  <c r="X79" i="10"/>
  <c r="S79" i="10"/>
  <c r="N79" i="10"/>
  <c r="I79" i="10"/>
  <c r="X78" i="10"/>
  <c r="S78" i="10"/>
  <c r="N78" i="10"/>
  <c r="I78" i="10"/>
  <c r="X77" i="10"/>
  <c r="S77" i="10"/>
  <c r="N77" i="10"/>
  <c r="I77" i="10"/>
  <c r="X76" i="10"/>
  <c r="S76" i="10"/>
  <c r="N76" i="10"/>
  <c r="I76" i="10"/>
  <c r="X75" i="10"/>
  <c r="S75" i="10"/>
  <c r="N75" i="10"/>
  <c r="I75" i="10"/>
  <c r="X74" i="10"/>
  <c r="S74" i="10"/>
  <c r="N74" i="10"/>
  <c r="I74" i="10"/>
  <c r="X73" i="10"/>
  <c r="S73" i="10"/>
  <c r="N73" i="10"/>
  <c r="I73" i="10"/>
  <c r="X72" i="10"/>
  <c r="S72" i="10"/>
  <c r="N72" i="10"/>
  <c r="I72" i="10"/>
  <c r="X71" i="10"/>
  <c r="S71" i="10"/>
  <c r="N71" i="10"/>
  <c r="I71" i="10"/>
  <c r="X70" i="10"/>
  <c r="S70" i="10"/>
  <c r="N70" i="10"/>
  <c r="I70" i="10"/>
  <c r="X69" i="10"/>
  <c r="S69" i="10"/>
  <c r="N69" i="10"/>
  <c r="I69" i="10"/>
  <c r="X68" i="10"/>
  <c r="S68" i="10"/>
  <c r="N68" i="10"/>
  <c r="I68" i="10"/>
  <c r="X67" i="10"/>
  <c r="S67" i="10"/>
  <c r="N67" i="10"/>
  <c r="I67" i="10"/>
  <c r="X66" i="10"/>
  <c r="S66" i="10"/>
  <c r="N66" i="10"/>
  <c r="I66" i="10"/>
  <c r="X65" i="10"/>
  <c r="S65" i="10"/>
  <c r="N65" i="10"/>
  <c r="I65" i="10"/>
  <c r="X64" i="10"/>
  <c r="S64" i="10"/>
  <c r="N64" i="10"/>
  <c r="I64" i="10"/>
  <c r="X63" i="10"/>
  <c r="S63" i="10"/>
  <c r="N63" i="10"/>
  <c r="I63" i="10"/>
  <c r="X62" i="10"/>
  <c r="S62" i="10"/>
  <c r="N62" i="10"/>
  <c r="I62" i="10"/>
  <c r="X61" i="10"/>
  <c r="S61" i="10"/>
  <c r="N61" i="10"/>
  <c r="I61" i="10"/>
  <c r="X60" i="10"/>
  <c r="S60" i="10"/>
  <c r="Z60" i="10" s="1"/>
  <c r="N60" i="10"/>
  <c r="I60" i="10"/>
  <c r="X59" i="10"/>
  <c r="S59" i="10"/>
  <c r="N59" i="10"/>
  <c r="I59" i="10"/>
  <c r="X58" i="10"/>
  <c r="S58" i="10"/>
  <c r="N58" i="10"/>
  <c r="I58" i="10"/>
  <c r="X57" i="10"/>
  <c r="S57" i="10"/>
  <c r="N57" i="10"/>
  <c r="I57" i="10"/>
  <c r="X56" i="10"/>
  <c r="S56" i="10"/>
  <c r="N56" i="10"/>
  <c r="I56" i="10"/>
  <c r="X55" i="10"/>
  <c r="S55" i="10"/>
  <c r="N55" i="10"/>
  <c r="I55" i="10"/>
  <c r="X54" i="10"/>
  <c r="S54" i="10"/>
  <c r="N54" i="10"/>
  <c r="I54" i="10"/>
  <c r="X53" i="10"/>
  <c r="S53" i="10"/>
  <c r="N53" i="10"/>
  <c r="I53" i="10"/>
  <c r="X52" i="10"/>
  <c r="S52" i="10"/>
  <c r="N52" i="10"/>
  <c r="I52" i="10"/>
  <c r="X51" i="10"/>
  <c r="S51" i="10"/>
  <c r="N51" i="10"/>
  <c r="I51" i="10"/>
  <c r="B46" i="10"/>
  <c r="W43" i="10"/>
  <c r="V43" i="10"/>
  <c r="U43" i="10"/>
  <c r="R43" i="10"/>
  <c r="Q43" i="10"/>
  <c r="P43" i="10"/>
  <c r="M43" i="10"/>
  <c r="L43" i="10"/>
  <c r="L128" i="10" s="1"/>
  <c r="K43" i="10"/>
  <c r="K128" i="10" s="1"/>
  <c r="H43" i="10"/>
  <c r="G43" i="10"/>
  <c r="F43" i="10"/>
  <c r="X42" i="10"/>
  <c r="S42" i="10"/>
  <c r="N42" i="10"/>
  <c r="I42" i="10"/>
  <c r="X41" i="10"/>
  <c r="S41" i="10"/>
  <c r="N41" i="10"/>
  <c r="I41" i="10"/>
  <c r="X40" i="10"/>
  <c r="S40" i="10"/>
  <c r="N40" i="10"/>
  <c r="I40" i="10"/>
  <c r="X39" i="10"/>
  <c r="S39" i="10"/>
  <c r="N39" i="10"/>
  <c r="I39" i="10"/>
  <c r="X38" i="10"/>
  <c r="S38" i="10"/>
  <c r="N38" i="10"/>
  <c r="I38" i="10"/>
  <c r="X37" i="10"/>
  <c r="S37" i="10"/>
  <c r="N37" i="10"/>
  <c r="I37" i="10"/>
  <c r="X36" i="10"/>
  <c r="S36" i="10"/>
  <c r="N36" i="10"/>
  <c r="I36" i="10"/>
  <c r="X35" i="10"/>
  <c r="S35" i="10"/>
  <c r="N35" i="10"/>
  <c r="I35" i="10"/>
  <c r="X34" i="10"/>
  <c r="S34" i="10"/>
  <c r="N34" i="10"/>
  <c r="I34" i="10"/>
  <c r="X33" i="10"/>
  <c r="S33" i="10"/>
  <c r="N33" i="10"/>
  <c r="I33" i="10"/>
  <c r="X32" i="10"/>
  <c r="S32" i="10"/>
  <c r="N32" i="10"/>
  <c r="I32" i="10"/>
  <c r="X31" i="10"/>
  <c r="S31" i="10"/>
  <c r="N31" i="10"/>
  <c r="I31" i="10"/>
  <c r="X30" i="10"/>
  <c r="S30" i="10"/>
  <c r="N30" i="10"/>
  <c r="I30" i="10"/>
  <c r="X29" i="10"/>
  <c r="S29" i="10"/>
  <c r="N29" i="10"/>
  <c r="I29" i="10"/>
  <c r="X28" i="10"/>
  <c r="S28" i="10"/>
  <c r="N28" i="10"/>
  <c r="I28" i="10"/>
  <c r="X27" i="10"/>
  <c r="S27" i="10"/>
  <c r="N27" i="10"/>
  <c r="I27" i="10"/>
  <c r="X26" i="10"/>
  <c r="S26" i="10"/>
  <c r="N26" i="10"/>
  <c r="I26" i="10"/>
  <c r="X25" i="10"/>
  <c r="S25" i="10"/>
  <c r="N25" i="10"/>
  <c r="I25" i="10"/>
  <c r="X24" i="10"/>
  <c r="S24" i="10"/>
  <c r="N24" i="10"/>
  <c r="I24" i="10"/>
  <c r="X23" i="10"/>
  <c r="S23" i="10"/>
  <c r="N23" i="10"/>
  <c r="I23" i="10"/>
  <c r="X22" i="10"/>
  <c r="S22" i="10"/>
  <c r="N22" i="10"/>
  <c r="I22" i="10"/>
  <c r="S21" i="10"/>
  <c r="N21" i="10"/>
  <c r="I21" i="10"/>
  <c r="X20" i="10"/>
  <c r="S20" i="10"/>
  <c r="N20" i="10"/>
  <c r="I20" i="10"/>
  <c r="X19" i="10"/>
  <c r="S19" i="10"/>
  <c r="N19" i="10"/>
  <c r="I19" i="10"/>
  <c r="X18" i="10"/>
  <c r="S18" i="10"/>
  <c r="N18" i="10"/>
  <c r="I18" i="10"/>
  <c r="X17" i="10"/>
  <c r="S17" i="10"/>
  <c r="N17" i="10"/>
  <c r="I17" i="10"/>
  <c r="X16" i="10"/>
  <c r="S16" i="10"/>
  <c r="N16" i="10"/>
  <c r="I16" i="10"/>
  <c r="X15" i="10"/>
  <c r="S15" i="10"/>
  <c r="N15" i="10"/>
  <c r="I15" i="10"/>
  <c r="X14" i="10"/>
  <c r="S14" i="10"/>
  <c r="N14" i="10"/>
  <c r="I14" i="10"/>
  <c r="X13" i="10"/>
  <c r="S13" i="10"/>
  <c r="N13" i="10"/>
  <c r="I13" i="10"/>
  <c r="X12" i="10"/>
  <c r="S12" i="10"/>
  <c r="N12" i="10"/>
  <c r="I12" i="10"/>
  <c r="X11" i="10"/>
  <c r="S11" i="10"/>
  <c r="N11" i="10"/>
  <c r="I11" i="10"/>
  <c r="B11" i="10"/>
  <c r="W127" i="9"/>
  <c r="V127" i="9"/>
  <c r="U127" i="9"/>
  <c r="R127" i="9"/>
  <c r="Q127" i="9"/>
  <c r="P127" i="9"/>
  <c r="M127" i="9"/>
  <c r="L127" i="9"/>
  <c r="K127" i="9"/>
  <c r="H127" i="9"/>
  <c r="G127" i="9"/>
  <c r="F127" i="9"/>
  <c r="X126" i="9"/>
  <c r="S126" i="9"/>
  <c r="N126" i="9"/>
  <c r="I126" i="9"/>
  <c r="X125" i="9"/>
  <c r="S125" i="9"/>
  <c r="N125" i="9"/>
  <c r="I125" i="9"/>
  <c r="X124" i="9"/>
  <c r="S124" i="9"/>
  <c r="N124" i="9"/>
  <c r="I124" i="9"/>
  <c r="X123" i="9"/>
  <c r="S123" i="9"/>
  <c r="N123" i="9"/>
  <c r="I123" i="9"/>
  <c r="X122" i="9"/>
  <c r="S122" i="9"/>
  <c r="N122" i="9"/>
  <c r="I122" i="9"/>
  <c r="X121" i="9"/>
  <c r="S121" i="9"/>
  <c r="N121" i="9"/>
  <c r="I121" i="9"/>
  <c r="X120" i="9"/>
  <c r="S120" i="9"/>
  <c r="N120" i="9"/>
  <c r="I120" i="9"/>
  <c r="X119" i="9"/>
  <c r="S119" i="9"/>
  <c r="N119" i="9"/>
  <c r="I119" i="9"/>
  <c r="X118" i="9"/>
  <c r="S118" i="9"/>
  <c r="N118" i="9"/>
  <c r="I118" i="9"/>
  <c r="X117" i="9"/>
  <c r="S117" i="9"/>
  <c r="N117" i="9"/>
  <c r="I117" i="9"/>
  <c r="X116" i="9"/>
  <c r="S116" i="9"/>
  <c r="N116" i="9"/>
  <c r="I116" i="9"/>
  <c r="X115" i="9"/>
  <c r="S115" i="9"/>
  <c r="N115" i="9"/>
  <c r="I115" i="9"/>
  <c r="X114" i="9"/>
  <c r="S114" i="9"/>
  <c r="N114" i="9"/>
  <c r="I114" i="9"/>
  <c r="X113" i="9"/>
  <c r="S113" i="9"/>
  <c r="N113" i="9"/>
  <c r="I113" i="9"/>
  <c r="X112" i="9"/>
  <c r="S112" i="9"/>
  <c r="N112" i="9"/>
  <c r="I112" i="9"/>
  <c r="X111" i="9"/>
  <c r="S111" i="9"/>
  <c r="N111" i="9"/>
  <c r="I111" i="9"/>
  <c r="X110" i="9"/>
  <c r="S110" i="9"/>
  <c r="N110" i="9"/>
  <c r="I110" i="9"/>
  <c r="X109" i="9"/>
  <c r="S109" i="9"/>
  <c r="N109" i="9"/>
  <c r="I109" i="9"/>
  <c r="X108" i="9"/>
  <c r="S108" i="9"/>
  <c r="N108" i="9"/>
  <c r="X107" i="9"/>
  <c r="S107" i="9"/>
  <c r="I107" i="9"/>
  <c r="X106" i="9"/>
  <c r="S106" i="9"/>
  <c r="I106" i="9"/>
  <c r="X105" i="9"/>
  <c r="S105" i="9"/>
  <c r="I105" i="9"/>
  <c r="X104" i="9"/>
  <c r="S104" i="9"/>
  <c r="I104" i="9"/>
  <c r="X103" i="9"/>
  <c r="S103" i="9"/>
  <c r="I103" i="9"/>
  <c r="X102" i="9"/>
  <c r="S102" i="9"/>
  <c r="I102" i="9"/>
  <c r="X101" i="9"/>
  <c r="S101" i="9"/>
  <c r="I101" i="9"/>
  <c r="S99" i="9"/>
  <c r="I99" i="9"/>
  <c r="I98" i="9"/>
  <c r="I97" i="9"/>
  <c r="Z97" i="9" s="1"/>
  <c r="I63" i="9"/>
  <c r="Z63" i="9" s="1"/>
  <c r="I62" i="9"/>
  <c r="Z62" i="9" s="1"/>
  <c r="X61" i="9"/>
  <c r="X58" i="9"/>
  <c r="S58" i="9"/>
  <c r="N58" i="9"/>
  <c r="I58" i="9"/>
  <c r="X57" i="9"/>
  <c r="S57" i="9"/>
  <c r="N57" i="9"/>
  <c r="I57" i="9"/>
  <c r="X56" i="9"/>
  <c r="S56" i="9"/>
  <c r="N56" i="9"/>
  <c r="I56" i="9"/>
  <c r="X55" i="9"/>
  <c r="S55" i="9"/>
  <c r="N55" i="9"/>
  <c r="I55" i="9"/>
  <c r="X54" i="9"/>
  <c r="S54" i="9"/>
  <c r="N54" i="9"/>
  <c r="I54" i="9"/>
  <c r="X53" i="9"/>
  <c r="S53" i="9"/>
  <c r="N53" i="9"/>
  <c r="I53" i="9"/>
  <c r="X52" i="9"/>
  <c r="S52" i="9"/>
  <c r="N52" i="9"/>
  <c r="I52" i="9"/>
  <c r="N51" i="9"/>
  <c r="I51" i="9"/>
  <c r="X48" i="9"/>
  <c r="S48" i="9"/>
  <c r="N48" i="9"/>
  <c r="I48" i="9"/>
  <c r="X47" i="9"/>
  <c r="S47" i="9"/>
  <c r="N47" i="9"/>
  <c r="I47" i="9"/>
  <c r="S46" i="9"/>
  <c r="N46" i="9"/>
  <c r="I46" i="9"/>
  <c r="B46" i="9"/>
  <c r="W43" i="9"/>
  <c r="V43" i="9"/>
  <c r="U43" i="9"/>
  <c r="R43" i="9"/>
  <c r="Q43" i="9"/>
  <c r="P43" i="9"/>
  <c r="M43" i="9"/>
  <c r="L43" i="9"/>
  <c r="K43" i="9"/>
  <c r="H43" i="9"/>
  <c r="G43" i="9"/>
  <c r="F43" i="9"/>
  <c r="X42" i="9"/>
  <c r="S42" i="9"/>
  <c r="N42" i="9"/>
  <c r="I42" i="9"/>
  <c r="X41" i="9"/>
  <c r="Z41" i="9" s="1"/>
  <c r="S41" i="9"/>
  <c r="N41" i="9"/>
  <c r="I41" i="9"/>
  <c r="X40" i="9"/>
  <c r="S40" i="9"/>
  <c r="N40" i="9"/>
  <c r="I40" i="9"/>
  <c r="X39" i="9"/>
  <c r="S39" i="9"/>
  <c r="N39" i="9"/>
  <c r="I39" i="9"/>
  <c r="X38" i="9"/>
  <c r="S38" i="9"/>
  <c r="N38" i="9"/>
  <c r="I38" i="9"/>
  <c r="Z38" i="9" s="1"/>
  <c r="X37" i="9"/>
  <c r="S37" i="9"/>
  <c r="N37" i="9"/>
  <c r="I37" i="9"/>
  <c r="X36" i="9"/>
  <c r="S36" i="9"/>
  <c r="N36" i="9"/>
  <c r="I36" i="9"/>
  <c r="X35" i="9"/>
  <c r="S35" i="9"/>
  <c r="N35" i="9"/>
  <c r="I35" i="9"/>
  <c r="X34" i="9"/>
  <c r="S34" i="9"/>
  <c r="N34" i="9"/>
  <c r="I34" i="9"/>
  <c r="X33" i="9"/>
  <c r="S33" i="9"/>
  <c r="N33" i="9"/>
  <c r="I33" i="9"/>
  <c r="X32" i="9"/>
  <c r="S32" i="9"/>
  <c r="N32" i="9"/>
  <c r="I32" i="9"/>
  <c r="Z32" i="9" s="1"/>
  <c r="X31" i="9"/>
  <c r="S31" i="9"/>
  <c r="N31" i="9"/>
  <c r="I31" i="9"/>
  <c r="X30" i="9"/>
  <c r="S30" i="9"/>
  <c r="N30" i="9"/>
  <c r="I30" i="9"/>
  <c r="X29" i="9"/>
  <c r="S29" i="9"/>
  <c r="N29" i="9"/>
  <c r="I29" i="9"/>
  <c r="X28" i="9"/>
  <c r="S28" i="9"/>
  <c r="N28" i="9"/>
  <c r="I28" i="9"/>
  <c r="X27" i="9"/>
  <c r="S27" i="9"/>
  <c r="N27" i="9"/>
  <c r="I27" i="9"/>
  <c r="X26" i="9"/>
  <c r="S26" i="9"/>
  <c r="N26" i="9"/>
  <c r="I26" i="9"/>
  <c r="X25" i="9"/>
  <c r="S25" i="9"/>
  <c r="N25" i="9"/>
  <c r="I25" i="9"/>
  <c r="X24" i="9"/>
  <c r="S24" i="9"/>
  <c r="N24" i="9"/>
  <c r="I24" i="9"/>
  <c r="X23" i="9"/>
  <c r="S23" i="9"/>
  <c r="N23" i="9"/>
  <c r="I23" i="9"/>
  <c r="X22" i="9"/>
  <c r="S22" i="9"/>
  <c r="N22" i="9"/>
  <c r="I22" i="9"/>
  <c r="Z22" i="9" s="1"/>
  <c r="X21" i="9"/>
  <c r="S21" i="9"/>
  <c r="N21" i="9"/>
  <c r="I21" i="9"/>
  <c r="X20" i="9"/>
  <c r="S20" i="9"/>
  <c r="N20" i="9"/>
  <c r="I20" i="9"/>
  <c r="X19" i="9"/>
  <c r="S19" i="9"/>
  <c r="N19" i="9"/>
  <c r="I19" i="9"/>
  <c r="X18" i="9"/>
  <c r="S18" i="9"/>
  <c r="N18" i="9"/>
  <c r="I18" i="9"/>
  <c r="X17" i="9"/>
  <c r="S17" i="9"/>
  <c r="N17" i="9"/>
  <c r="I17" i="9"/>
  <c r="X16" i="9"/>
  <c r="S16" i="9"/>
  <c r="N16" i="9"/>
  <c r="I16" i="9"/>
  <c r="X15" i="9"/>
  <c r="S15" i="9"/>
  <c r="N15" i="9"/>
  <c r="I15" i="9"/>
  <c r="X14" i="9"/>
  <c r="S14" i="9"/>
  <c r="N14" i="9"/>
  <c r="I14" i="9"/>
  <c r="X13" i="9"/>
  <c r="S13" i="9"/>
  <c r="N13" i="9"/>
  <c r="I13" i="9"/>
  <c r="X12" i="9"/>
  <c r="S12" i="9"/>
  <c r="N12" i="9"/>
  <c r="I12" i="9"/>
  <c r="X11" i="9"/>
  <c r="S11" i="9"/>
  <c r="N11" i="9"/>
  <c r="I11" i="9"/>
  <c r="B11" i="9"/>
  <c r="B46" i="20"/>
  <c r="N38" i="20"/>
  <c r="X34" i="20"/>
  <c r="X26" i="20"/>
  <c r="N26" i="20"/>
  <c r="S22" i="20"/>
  <c r="S20" i="20"/>
  <c r="I20" i="20"/>
  <c r="S18" i="20"/>
  <c r="B11" i="20"/>
  <c r="W127" i="131"/>
  <c r="V127" i="131"/>
  <c r="U127" i="131"/>
  <c r="R127" i="131"/>
  <c r="Q127" i="131"/>
  <c r="P127" i="131"/>
  <c r="M127" i="131"/>
  <c r="M128" i="131" s="1"/>
  <c r="L127" i="131"/>
  <c r="K127" i="131"/>
  <c r="H127" i="131"/>
  <c r="G127" i="131"/>
  <c r="F127" i="131"/>
  <c r="B46" i="131"/>
  <c r="W43" i="131"/>
  <c r="V43" i="131"/>
  <c r="U43" i="131"/>
  <c r="R43" i="131"/>
  <c r="Q43" i="131"/>
  <c r="P43" i="131"/>
  <c r="M43" i="131"/>
  <c r="L43" i="131"/>
  <c r="K43" i="131"/>
  <c r="H43" i="131"/>
  <c r="G43" i="131"/>
  <c r="F43" i="131"/>
  <c r="B11" i="131"/>
  <c r="W127" i="8"/>
  <c r="V127" i="8"/>
  <c r="U127" i="8"/>
  <c r="R127" i="8"/>
  <c r="Q127" i="8"/>
  <c r="P127" i="8"/>
  <c r="M127" i="8"/>
  <c r="L127" i="8"/>
  <c r="K127" i="8"/>
  <c r="H127" i="8"/>
  <c r="G127" i="8"/>
  <c r="F127" i="8"/>
  <c r="F43" i="8"/>
  <c r="B46" i="8"/>
  <c r="W43" i="8"/>
  <c r="V43" i="8"/>
  <c r="U43" i="8"/>
  <c r="R43" i="8"/>
  <c r="Q43" i="8"/>
  <c r="P43" i="8"/>
  <c r="M43" i="8"/>
  <c r="L43" i="8"/>
  <c r="K43" i="8"/>
  <c r="H43" i="8"/>
  <c r="G43" i="8"/>
  <c r="B11" i="8"/>
  <c r="W127" i="6"/>
  <c r="V127" i="6"/>
  <c r="U127" i="6"/>
  <c r="R127" i="6"/>
  <c r="Q127" i="6"/>
  <c r="P127" i="6"/>
  <c r="M127" i="6"/>
  <c r="L127" i="6"/>
  <c r="K127" i="6"/>
  <c r="H127" i="6"/>
  <c r="G127" i="6"/>
  <c r="F127" i="6"/>
  <c r="B46" i="6"/>
  <c r="W43" i="6"/>
  <c r="V43" i="6"/>
  <c r="U43" i="6"/>
  <c r="R43" i="6"/>
  <c r="R128" i="6" s="1"/>
  <c r="Q43" i="6"/>
  <c r="P43" i="6"/>
  <c r="P128" i="6" s="1"/>
  <c r="M43" i="6"/>
  <c r="L43" i="6"/>
  <c r="L128" i="6" s="1"/>
  <c r="K43" i="6"/>
  <c r="H43" i="6"/>
  <c r="G43" i="6"/>
  <c r="F43" i="6"/>
  <c r="F128" i="6" s="1"/>
  <c r="W127" i="5"/>
  <c r="V127" i="5"/>
  <c r="U127" i="5"/>
  <c r="R127" i="5"/>
  <c r="Q127" i="5"/>
  <c r="P127" i="5"/>
  <c r="M127" i="5"/>
  <c r="L127" i="5"/>
  <c r="K127" i="5"/>
  <c r="H127" i="5"/>
  <c r="G127" i="5"/>
  <c r="F127" i="5"/>
  <c r="B46" i="5"/>
  <c r="B11" i="5"/>
  <c r="W127" i="4"/>
  <c r="V127" i="4"/>
  <c r="U127" i="4"/>
  <c r="R127" i="4"/>
  <c r="Q127" i="4"/>
  <c r="P127" i="4"/>
  <c r="M127" i="4"/>
  <c r="L127" i="4"/>
  <c r="K127" i="4"/>
  <c r="H127" i="4"/>
  <c r="G127" i="4"/>
  <c r="F127" i="4"/>
  <c r="B46" i="4"/>
  <c r="W43" i="4"/>
  <c r="V43" i="4"/>
  <c r="U43" i="4"/>
  <c r="R43" i="4"/>
  <c r="Q43" i="4"/>
  <c r="P43" i="4"/>
  <c r="M43" i="4"/>
  <c r="L43" i="4"/>
  <c r="K43" i="4"/>
  <c r="H43" i="4"/>
  <c r="G43" i="4"/>
  <c r="F43" i="4"/>
  <c r="B46" i="2"/>
  <c r="B11" i="2"/>
  <c r="W95" i="129"/>
  <c r="V95" i="129"/>
  <c r="U95" i="129"/>
  <c r="R95" i="129"/>
  <c r="Q95" i="129"/>
  <c r="P95" i="129"/>
  <c r="M95" i="129"/>
  <c r="L95" i="129"/>
  <c r="K95" i="129"/>
  <c r="H95" i="129"/>
  <c r="G95" i="129"/>
  <c r="F95" i="129"/>
  <c r="X94" i="129"/>
  <c r="S94" i="129"/>
  <c r="N94" i="129"/>
  <c r="I94" i="129"/>
  <c r="Z94" i="129"/>
  <c r="B94" i="129"/>
  <c r="X93" i="129"/>
  <c r="Z93" i="129" s="1"/>
  <c r="S93" i="129"/>
  <c r="N93" i="129"/>
  <c r="I93" i="129"/>
  <c r="B93" i="129"/>
  <c r="X92" i="129"/>
  <c r="S92" i="129"/>
  <c r="N92" i="129"/>
  <c r="I92" i="129"/>
  <c r="B92" i="129"/>
  <c r="X91" i="129"/>
  <c r="S91" i="129"/>
  <c r="N91" i="129"/>
  <c r="I91" i="129"/>
  <c r="B91" i="129"/>
  <c r="X90" i="129"/>
  <c r="S90" i="129"/>
  <c r="N90" i="129"/>
  <c r="I90" i="129"/>
  <c r="B90" i="129"/>
  <c r="X89" i="129"/>
  <c r="S89" i="129"/>
  <c r="N89" i="129"/>
  <c r="I89" i="129"/>
  <c r="B89" i="129"/>
  <c r="X88" i="129"/>
  <c r="S88" i="129"/>
  <c r="N88" i="129"/>
  <c r="I88" i="129"/>
  <c r="B88" i="129"/>
  <c r="X87" i="129"/>
  <c r="S87" i="129"/>
  <c r="N87" i="129"/>
  <c r="I87" i="129"/>
  <c r="B87" i="129"/>
  <c r="X86" i="129"/>
  <c r="S86" i="129"/>
  <c r="N86" i="129"/>
  <c r="I86" i="129"/>
  <c r="B86" i="129"/>
  <c r="X85" i="129"/>
  <c r="Z85" i="129" s="1"/>
  <c r="S85" i="129"/>
  <c r="N85" i="129"/>
  <c r="I85" i="129"/>
  <c r="B85" i="129"/>
  <c r="X84" i="129"/>
  <c r="S84" i="129"/>
  <c r="N84" i="129"/>
  <c r="I84" i="129"/>
  <c r="B84" i="129"/>
  <c r="X83" i="129"/>
  <c r="S83" i="129"/>
  <c r="N83" i="129"/>
  <c r="I83" i="129"/>
  <c r="B83" i="129"/>
  <c r="X82" i="129"/>
  <c r="S82" i="129"/>
  <c r="Z82" i="129" s="1"/>
  <c r="N82" i="129"/>
  <c r="I82" i="129"/>
  <c r="B82" i="129"/>
  <c r="X81" i="129"/>
  <c r="S81" i="129"/>
  <c r="N81" i="129"/>
  <c r="I81" i="129"/>
  <c r="B81" i="129"/>
  <c r="X80" i="129"/>
  <c r="S80" i="129"/>
  <c r="N80" i="129"/>
  <c r="I80" i="129"/>
  <c r="B80" i="129"/>
  <c r="X79" i="129"/>
  <c r="S79" i="129"/>
  <c r="N79" i="129"/>
  <c r="I79" i="129"/>
  <c r="B79" i="129"/>
  <c r="X78" i="129"/>
  <c r="S78" i="129"/>
  <c r="N78" i="129"/>
  <c r="I78" i="129"/>
  <c r="B78" i="129"/>
  <c r="X77" i="129"/>
  <c r="Z77" i="129" s="1"/>
  <c r="S77" i="129"/>
  <c r="N77" i="129"/>
  <c r="I77" i="129"/>
  <c r="B77" i="129"/>
  <c r="X76" i="129"/>
  <c r="S76" i="129"/>
  <c r="N76" i="129"/>
  <c r="I76" i="129"/>
  <c r="B76" i="129"/>
  <c r="X75" i="129"/>
  <c r="S75" i="129"/>
  <c r="N75" i="129"/>
  <c r="I75" i="129"/>
  <c r="B75" i="129"/>
  <c r="X74" i="129"/>
  <c r="S74" i="129"/>
  <c r="Z74" i="129" s="1"/>
  <c r="N74" i="129"/>
  <c r="I74" i="129"/>
  <c r="B74" i="129"/>
  <c r="X73" i="129"/>
  <c r="S73" i="129"/>
  <c r="N73" i="129"/>
  <c r="I73" i="129"/>
  <c r="B73" i="129"/>
  <c r="X72" i="129"/>
  <c r="S72" i="129"/>
  <c r="N72" i="129"/>
  <c r="I72" i="129"/>
  <c r="B72" i="129"/>
  <c r="X71" i="129"/>
  <c r="S71" i="129"/>
  <c r="N71" i="129"/>
  <c r="I71" i="129"/>
  <c r="B71" i="129"/>
  <c r="X70" i="129"/>
  <c r="S70" i="129"/>
  <c r="N70" i="129"/>
  <c r="I70" i="129"/>
  <c r="B70" i="129"/>
  <c r="X69" i="129"/>
  <c r="Z69" i="129" s="1"/>
  <c r="S69" i="129"/>
  <c r="N69" i="129"/>
  <c r="I69" i="129"/>
  <c r="B69" i="129"/>
  <c r="X68" i="129"/>
  <c r="S68" i="129"/>
  <c r="N68" i="129"/>
  <c r="I68" i="129"/>
  <c r="B68" i="129"/>
  <c r="X67" i="129"/>
  <c r="S67" i="129"/>
  <c r="N67" i="129"/>
  <c r="I67" i="129"/>
  <c r="B67" i="129"/>
  <c r="X66" i="129"/>
  <c r="S66" i="129"/>
  <c r="Z66" i="129" s="1"/>
  <c r="N66" i="129"/>
  <c r="I66" i="129"/>
  <c r="B66" i="129"/>
  <c r="X65" i="129"/>
  <c r="S65" i="129"/>
  <c r="N65" i="129"/>
  <c r="I65" i="129"/>
  <c r="B65" i="129"/>
  <c r="X64" i="129"/>
  <c r="S64" i="129"/>
  <c r="N64" i="129"/>
  <c r="I64" i="129"/>
  <c r="B64" i="129"/>
  <c r="X63" i="129"/>
  <c r="S63" i="129"/>
  <c r="N63" i="129"/>
  <c r="I63" i="129"/>
  <c r="B63" i="129"/>
  <c r="X62" i="129"/>
  <c r="S62" i="129"/>
  <c r="N62" i="129"/>
  <c r="I62" i="129"/>
  <c r="B62" i="129"/>
  <c r="X61" i="129"/>
  <c r="Z61" i="129" s="1"/>
  <c r="S61" i="129"/>
  <c r="N61" i="129"/>
  <c r="I61" i="129"/>
  <c r="B61" i="129"/>
  <c r="X60" i="129"/>
  <c r="S60" i="129"/>
  <c r="N60" i="129"/>
  <c r="I60" i="129"/>
  <c r="B60" i="129"/>
  <c r="X59" i="129"/>
  <c r="S59" i="129"/>
  <c r="N59" i="129"/>
  <c r="I59" i="129"/>
  <c r="B59" i="129"/>
  <c r="X58" i="129"/>
  <c r="S58" i="129"/>
  <c r="Z58" i="129" s="1"/>
  <c r="N58" i="129"/>
  <c r="I58" i="129"/>
  <c r="B58" i="129"/>
  <c r="X57" i="129"/>
  <c r="S57" i="129"/>
  <c r="N57" i="129"/>
  <c r="I57" i="129"/>
  <c r="B57" i="129"/>
  <c r="X56" i="129"/>
  <c r="Z56" i="129" s="1"/>
  <c r="S56" i="129"/>
  <c r="N56" i="129"/>
  <c r="I56" i="129"/>
  <c r="B56" i="129"/>
  <c r="X55" i="129"/>
  <c r="S55" i="129"/>
  <c r="N55" i="129"/>
  <c r="I55" i="129"/>
  <c r="B55" i="129"/>
  <c r="X54" i="129"/>
  <c r="S54" i="129"/>
  <c r="N54" i="129"/>
  <c r="I54" i="129"/>
  <c r="B54" i="129"/>
  <c r="X53" i="129"/>
  <c r="Z53" i="129" s="1"/>
  <c r="S53" i="129"/>
  <c r="N53" i="129"/>
  <c r="I53" i="129"/>
  <c r="B53" i="129"/>
  <c r="X52" i="129"/>
  <c r="S52" i="129"/>
  <c r="N52" i="129"/>
  <c r="I52" i="129"/>
  <c r="B52" i="129"/>
  <c r="X51" i="129"/>
  <c r="S51" i="129"/>
  <c r="N51" i="129"/>
  <c r="I51" i="129"/>
  <c r="B51" i="129"/>
  <c r="X50" i="129"/>
  <c r="S50" i="129"/>
  <c r="Z50" i="129" s="1"/>
  <c r="N50" i="129"/>
  <c r="I50" i="129"/>
  <c r="B50" i="129"/>
  <c r="X49" i="129"/>
  <c r="S49" i="129"/>
  <c r="N49" i="129"/>
  <c r="I49" i="129"/>
  <c r="B49" i="129"/>
  <c r="X48" i="129"/>
  <c r="S48" i="129"/>
  <c r="N48" i="129"/>
  <c r="I48" i="129"/>
  <c r="B48" i="129"/>
  <c r="X47" i="129"/>
  <c r="S47" i="129"/>
  <c r="N47" i="129"/>
  <c r="I47" i="129"/>
  <c r="B47" i="129"/>
  <c r="X46" i="129"/>
  <c r="X95" i="129" s="1"/>
  <c r="X96" i="129" s="1"/>
  <c r="S46" i="129"/>
  <c r="N46" i="129"/>
  <c r="N95" i="129" s="1"/>
  <c r="I46" i="129"/>
  <c r="I95" i="129" s="1"/>
  <c r="I96" i="129" s="1"/>
  <c r="B46" i="129"/>
  <c r="W43" i="129"/>
  <c r="V43" i="129"/>
  <c r="V96" i="129" s="1"/>
  <c r="U43" i="129"/>
  <c r="R43" i="129"/>
  <c r="R96" i="129" s="1"/>
  <c r="Q43" i="129"/>
  <c r="Q96" i="129" s="1"/>
  <c r="P43" i="129"/>
  <c r="P96" i="129" s="1"/>
  <c r="M43" i="129"/>
  <c r="M96" i="129" s="1"/>
  <c r="L43" i="129"/>
  <c r="L96" i="129" s="1"/>
  <c r="K43" i="129"/>
  <c r="H43" i="129"/>
  <c r="H96" i="129" s="1"/>
  <c r="G43" i="129"/>
  <c r="F43" i="129"/>
  <c r="F96" i="129" s="1"/>
  <c r="X42" i="129"/>
  <c r="S42" i="129"/>
  <c r="Z42" i="129" s="1"/>
  <c r="N42" i="129"/>
  <c r="I42" i="129"/>
  <c r="B42" i="129"/>
  <c r="X41" i="129"/>
  <c r="S41" i="129"/>
  <c r="N41" i="129"/>
  <c r="I41" i="129"/>
  <c r="B41" i="129"/>
  <c r="X40" i="129"/>
  <c r="S40" i="129"/>
  <c r="N40" i="129"/>
  <c r="I40" i="129"/>
  <c r="X39" i="129"/>
  <c r="S39" i="129"/>
  <c r="N39" i="129"/>
  <c r="I39" i="129"/>
  <c r="B39" i="129"/>
  <c r="X38" i="129"/>
  <c r="S38" i="129"/>
  <c r="N38" i="129"/>
  <c r="I38" i="129"/>
  <c r="B38" i="129"/>
  <c r="X37" i="129"/>
  <c r="S37" i="129"/>
  <c r="N37" i="129"/>
  <c r="I37" i="129"/>
  <c r="B37" i="129"/>
  <c r="X36" i="129"/>
  <c r="S36" i="129"/>
  <c r="N36" i="129"/>
  <c r="I36" i="129"/>
  <c r="B36" i="129"/>
  <c r="X35" i="129"/>
  <c r="S35" i="129"/>
  <c r="N35" i="129"/>
  <c r="I35" i="129"/>
  <c r="B35" i="129"/>
  <c r="X34" i="129"/>
  <c r="S34" i="129"/>
  <c r="N34" i="129"/>
  <c r="I34" i="129"/>
  <c r="B34" i="129"/>
  <c r="X33" i="129"/>
  <c r="S33" i="129"/>
  <c r="N33" i="129"/>
  <c r="I33" i="129"/>
  <c r="B33" i="129"/>
  <c r="X32" i="129"/>
  <c r="S32" i="129"/>
  <c r="N32" i="129"/>
  <c r="I32" i="129"/>
  <c r="B32" i="129"/>
  <c r="X31" i="129"/>
  <c r="S31" i="129"/>
  <c r="N31" i="129"/>
  <c r="I31" i="129"/>
  <c r="B31" i="129"/>
  <c r="X30" i="129"/>
  <c r="S30" i="129"/>
  <c r="N30" i="129"/>
  <c r="I30" i="129"/>
  <c r="B30" i="129"/>
  <c r="X29" i="129"/>
  <c r="S29" i="129"/>
  <c r="N29" i="129"/>
  <c r="I29" i="129"/>
  <c r="B29" i="129"/>
  <c r="X28" i="129"/>
  <c r="S28" i="129"/>
  <c r="N28" i="129"/>
  <c r="I28" i="129"/>
  <c r="B28" i="129"/>
  <c r="X27" i="129"/>
  <c r="S27" i="129"/>
  <c r="N27" i="129"/>
  <c r="I27" i="129"/>
  <c r="B27" i="129"/>
  <c r="X26" i="129"/>
  <c r="S26" i="129"/>
  <c r="S43" i="129" s="1"/>
  <c r="N26" i="129"/>
  <c r="I26" i="129"/>
  <c r="B26" i="129"/>
  <c r="X25" i="129"/>
  <c r="S25" i="129"/>
  <c r="N25" i="129"/>
  <c r="I25" i="129"/>
  <c r="B25" i="129"/>
  <c r="X24" i="129"/>
  <c r="S24" i="129"/>
  <c r="N24" i="129"/>
  <c r="I24" i="129"/>
  <c r="B24" i="129"/>
  <c r="X23" i="129"/>
  <c r="Z23" i="129" s="1"/>
  <c r="S23" i="129"/>
  <c r="N23" i="129"/>
  <c r="I23" i="129"/>
  <c r="B23" i="129"/>
  <c r="X22" i="129"/>
  <c r="S22" i="129"/>
  <c r="N22" i="129"/>
  <c r="I22" i="129"/>
  <c r="B22" i="129"/>
  <c r="X21" i="129"/>
  <c r="S21" i="129"/>
  <c r="N21" i="129"/>
  <c r="I21" i="129"/>
  <c r="B21" i="129"/>
  <c r="X20" i="129"/>
  <c r="S20" i="129"/>
  <c r="N20" i="129"/>
  <c r="Z20" i="129" s="1"/>
  <c r="I20" i="129"/>
  <c r="B20" i="129"/>
  <c r="X19" i="129"/>
  <c r="Z19" i="129" s="1"/>
  <c r="S19" i="129"/>
  <c r="N19" i="129"/>
  <c r="I19" i="129"/>
  <c r="B19" i="129"/>
  <c r="X18" i="129"/>
  <c r="S18" i="129"/>
  <c r="N18" i="129"/>
  <c r="I18" i="129"/>
  <c r="B18" i="129"/>
  <c r="X17" i="129"/>
  <c r="S17" i="129"/>
  <c r="N17" i="129"/>
  <c r="I17" i="129"/>
  <c r="B17" i="129"/>
  <c r="X16" i="129"/>
  <c r="S16" i="129"/>
  <c r="N16" i="129"/>
  <c r="I16" i="129"/>
  <c r="B16" i="129"/>
  <c r="X15" i="129"/>
  <c r="Z15" i="129" s="1"/>
  <c r="S15" i="129"/>
  <c r="N15" i="129"/>
  <c r="I15" i="129"/>
  <c r="B15" i="129"/>
  <c r="X14" i="129"/>
  <c r="S14" i="129"/>
  <c r="N14" i="129"/>
  <c r="I14" i="129"/>
  <c r="B14" i="129"/>
  <c r="X13" i="129"/>
  <c r="S13" i="129"/>
  <c r="N13" i="129"/>
  <c r="I13" i="129"/>
  <c r="B13" i="129"/>
  <c r="X12" i="129"/>
  <c r="S12" i="129"/>
  <c r="N12" i="129"/>
  <c r="I12" i="129"/>
  <c r="S11" i="129"/>
  <c r="B12" i="129"/>
  <c r="X11" i="129"/>
  <c r="X43" i="129"/>
  <c r="N11" i="129"/>
  <c r="I11" i="129"/>
  <c r="B11" i="129"/>
  <c r="P128" i="153"/>
  <c r="L128" i="151"/>
  <c r="V128" i="47"/>
  <c r="K128" i="139"/>
  <c r="R128" i="12"/>
  <c r="M128" i="11"/>
  <c r="X14" i="20"/>
  <c r="Q128" i="87"/>
  <c r="X13" i="84"/>
  <c r="I16" i="84"/>
  <c r="S16" i="84"/>
  <c r="N19" i="84"/>
  <c r="I22" i="84"/>
  <c r="S22" i="84"/>
  <c r="N25" i="84"/>
  <c r="I28" i="84"/>
  <c r="S28" i="84"/>
  <c r="X31" i="84"/>
  <c r="I34" i="84"/>
  <c r="S34" i="84"/>
  <c r="X37" i="84"/>
  <c r="I40" i="84"/>
  <c r="Q128" i="10"/>
  <c r="F128" i="11"/>
  <c r="X30" i="20"/>
  <c r="H128" i="10"/>
  <c r="I26" i="20"/>
  <c r="N36" i="20"/>
  <c r="X36" i="20"/>
  <c r="Z13" i="85"/>
  <c r="Z47" i="85"/>
  <c r="Z49" i="85"/>
  <c r="Z51" i="85"/>
  <c r="Z53" i="85"/>
  <c r="Z55" i="85"/>
  <c r="Z57" i="85"/>
  <c r="Z59" i="85"/>
  <c r="Z61" i="85"/>
  <c r="Z63" i="85"/>
  <c r="Z65" i="85"/>
  <c r="Z67" i="85"/>
  <c r="Z69" i="85"/>
  <c r="Z75" i="85"/>
  <c r="Z77" i="85"/>
  <c r="Z79" i="85"/>
  <c r="Z81" i="85"/>
  <c r="Z83" i="85"/>
  <c r="Z87" i="85"/>
  <c r="Z89" i="85"/>
  <c r="Z91" i="85"/>
  <c r="Z93" i="85"/>
  <c r="Z95" i="85"/>
  <c r="Z97" i="85"/>
  <c r="Z99" i="85"/>
  <c r="Z100" i="85"/>
  <c r="Z102" i="85"/>
  <c r="Z104" i="85"/>
  <c r="Z105" i="85"/>
  <c r="Z108" i="85"/>
  <c r="Z110" i="85"/>
  <c r="Z112" i="85"/>
  <c r="Z113" i="85"/>
  <c r="Z114" i="85"/>
  <c r="Z116" i="85"/>
  <c r="Z118" i="85"/>
  <c r="Z120" i="85"/>
  <c r="Z122" i="85"/>
  <c r="Z125" i="85"/>
  <c r="P128" i="86"/>
  <c r="Z42" i="87"/>
  <c r="Z107" i="87"/>
  <c r="Z113" i="87"/>
  <c r="Z119" i="87"/>
  <c r="Z126" i="87"/>
  <c r="M128" i="47"/>
  <c r="P128" i="139"/>
  <c r="F128" i="139"/>
  <c r="I28" i="20"/>
  <c r="Z12" i="14"/>
  <c r="Z18" i="14"/>
  <c r="Z24" i="14"/>
  <c r="Z30" i="14"/>
  <c r="Z36" i="14"/>
  <c r="Z42" i="14"/>
  <c r="Z51" i="14"/>
  <c r="Z57" i="14"/>
  <c r="Z63" i="14"/>
  <c r="Z69" i="14"/>
  <c r="Z75" i="14"/>
  <c r="Z81" i="14"/>
  <c r="Z87" i="14"/>
  <c r="Z93" i="14"/>
  <c r="Z99" i="14"/>
  <c r="Z11" i="14"/>
  <c r="Z17" i="14"/>
  <c r="Z23" i="14"/>
  <c r="Z29" i="14"/>
  <c r="Z35" i="14"/>
  <c r="Z41" i="14"/>
  <c r="I126" i="14"/>
  <c r="Z50" i="14"/>
  <c r="Z56" i="14"/>
  <c r="Z62" i="14"/>
  <c r="Z68" i="14"/>
  <c r="Z74" i="14"/>
  <c r="Z80" i="14"/>
  <c r="Z86" i="14"/>
  <c r="Z92" i="14"/>
  <c r="Z98" i="14"/>
  <c r="N12" i="20"/>
  <c r="X12" i="20"/>
  <c r="S12" i="20"/>
  <c r="I12" i="20"/>
  <c r="N27" i="20"/>
  <c r="I30" i="20"/>
  <c r="S30" i="20"/>
  <c r="X38" i="20"/>
  <c r="N14" i="20"/>
  <c r="X28" i="20"/>
  <c r="N34" i="20"/>
  <c r="K128" i="12"/>
  <c r="U128" i="12"/>
  <c r="Z83" i="12"/>
  <c r="Z13" i="13"/>
  <c r="Z19" i="13"/>
  <c r="Z25" i="13"/>
  <c r="Z31" i="13"/>
  <c r="Z37" i="13"/>
  <c r="L127" i="13"/>
  <c r="V127" i="13"/>
  <c r="Z46" i="13"/>
  <c r="Z52" i="13"/>
  <c r="Z58" i="13"/>
  <c r="Z64" i="13"/>
  <c r="Z70" i="13"/>
  <c r="Z76" i="13"/>
  <c r="Z82" i="13"/>
  <c r="Z88" i="13"/>
  <c r="Z94" i="13"/>
  <c r="Z100" i="13"/>
  <c r="Z105" i="13"/>
  <c r="Z111" i="13"/>
  <c r="Z117" i="13"/>
  <c r="Z123" i="13"/>
  <c r="Z11" i="133"/>
  <c r="Z17" i="133"/>
  <c r="Z23" i="133"/>
  <c r="Z29" i="133"/>
  <c r="Z35" i="133"/>
  <c r="Z41" i="133"/>
  <c r="Z50" i="133"/>
  <c r="Z56" i="133"/>
  <c r="Z62" i="133"/>
  <c r="Z68" i="133"/>
  <c r="Z74" i="133"/>
  <c r="Z80" i="133"/>
  <c r="Z86" i="133"/>
  <c r="Z92" i="133"/>
  <c r="Z98" i="133"/>
  <c r="Z103" i="133"/>
  <c r="Z109" i="133"/>
  <c r="Z115" i="133"/>
  <c r="Z121" i="133"/>
  <c r="Z16" i="133"/>
  <c r="Z22" i="133"/>
  <c r="Z28" i="133"/>
  <c r="Z34" i="133"/>
  <c r="Z40" i="133"/>
  <c r="Z49" i="133"/>
  <c r="Z55" i="133"/>
  <c r="Z61" i="133"/>
  <c r="Z67" i="133"/>
  <c r="Z73" i="133"/>
  <c r="Z79" i="133"/>
  <c r="Z85" i="133"/>
  <c r="Z91" i="133"/>
  <c r="Z97" i="133"/>
  <c r="Z108" i="133"/>
  <c r="Z114" i="133"/>
  <c r="Z120" i="133"/>
  <c r="V127" i="133"/>
  <c r="Z15" i="34"/>
  <c r="Z21" i="34"/>
  <c r="Z27" i="34"/>
  <c r="Z33" i="34"/>
  <c r="Z39" i="34"/>
  <c r="Z54" i="34"/>
  <c r="Z66" i="34"/>
  <c r="Z78" i="34"/>
  <c r="Z90" i="34"/>
  <c r="Z102" i="34"/>
  <c r="Z107" i="34"/>
  <c r="Z113" i="34"/>
  <c r="Z119" i="34"/>
  <c r="Z125" i="34"/>
  <c r="M127" i="34"/>
  <c r="W127" i="34"/>
  <c r="Z110" i="14"/>
  <c r="Z116" i="14"/>
  <c r="Z122" i="14"/>
  <c r="H127" i="14"/>
  <c r="R127" i="14"/>
  <c r="Z15" i="17"/>
  <c r="Z27" i="17"/>
  <c r="Z33" i="17"/>
  <c r="Z39" i="17"/>
  <c r="H127" i="17"/>
  <c r="Z54" i="17"/>
  <c r="Z66" i="17"/>
  <c r="Z78" i="17"/>
  <c r="Z90" i="17"/>
  <c r="Z102" i="17"/>
  <c r="Z113" i="17"/>
  <c r="Z125" i="17"/>
  <c r="K127" i="23"/>
  <c r="U127" i="23"/>
  <c r="H127" i="24"/>
  <c r="R127" i="24"/>
  <c r="P128" i="26"/>
  <c r="V128" i="28"/>
  <c r="K127" i="34"/>
  <c r="U127" i="34"/>
  <c r="Q127" i="35"/>
  <c r="Z103" i="14"/>
  <c r="Z109" i="14"/>
  <c r="Z115" i="14"/>
  <c r="Z121" i="14"/>
  <c r="S43" i="17"/>
  <c r="Z38" i="17"/>
  <c r="S126" i="17"/>
  <c r="Z53" i="17"/>
  <c r="Z65" i="17"/>
  <c r="Z77" i="17"/>
  <c r="Z89" i="17"/>
  <c r="Z101" i="17"/>
  <c r="Z106" i="17"/>
  <c r="Z118" i="17"/>
  <c r="N43" i="23"/>
  <c r="Z13" i="23"/>
  <c r="Z19" i="23"/>
  <c r="Z25" i="23"/>
  <c r="Z31" i="23"/>
  <c r="Z37" i="23"/>
  <c r="Z46" i="23"/>
  <c r="Z52" i="23"/>
  <c r="Z58" i="23"/>
  <c r="Z64" i="23"/>
  <c r="Z70" i="23"/>
  <c r="Z76" i="23"/>
  <c r="Z82" i="23"/>
  <c r="Z88" i="23"/>
  <c r="Z94" i="23"/>
  <c r="Z100" i="23"/>
  <c r="Z105" i="23"/>
  <c r="Z111" i="23"/>
  <c r="Z117" i="23"/>
  <c r="Z123" i="23"/>
  <c r="Z14" i="24"/>
  <c r="Z20" i="24"/>
  <c r="Z26" i="24"/>
  <c r="Z32" i="24"/>
  <c r="Z38" i="24"/>
  <c r="K127" i="24"/>
  <c r="U127" i="24"/>
  <c r="S126" i="24"/>
  <c r="Z47" i="24"/>
  <c r="Z53" i="24"/>
  <c r="Z59" i="24"/>
  <c r="Z65" i="24"/>
  <c r="Z71" i="24"/>
  <c r="Z77" i="24"/>
  <c r="Z83" i="24"/>
  <c r="Z89" i="24"/>
  <c r="Z95" i="24"/>
  <c r="Z101" i="24"/>
  <c r="Z110" i="24"/>
  <c r="Z116" i="24"/>
  <c r="Z122" i="24"/>
  <c r="Z124" i="24"/>
  <c r="Q128" i="26"/>
  <c r="M128" i="28"/>
  <c r="L127" i="34"/>
  <c r="V127" i="34"/>
  <c r="N43" i="35"/>
  <c r="Z20" i="35"/>
  <c r="Z32" i="35"/>
  <c r="Z38" i="35"/>
  <c r="S126" i="35"/>
  <c r="Z47" i="35"/>
  <c r="Z53" i="35"/>
  <c r="Z59" i="35"/>
  <c r="Z65" i="35"/>
  <c r="Z71" i="35"/>
  <c r="Z77" i="35"/>
  <c r="Z83" i="35"/>
  <c r="Z89" i="35"/>
  <c r="Z95" i="35"/>
  <c r="Z101" i="35"/>
  <c r="Z106" i="35"/>
  <c r="Z118" i="35"/>
  <c r="N43" i="136"/>
  <c r="Z14" i="136"/>
  <c r="Z20" i="136"/>
  <c r="Z26" i="136"/>
  <c r="Z32" i="136"/>
  <c r="Z38" i="136"/>
  <c r="S126" i="136"/>
  <c r="Z47" i="136"/>
  <c r="Z53" i="136"/>
  <c r="Z59" i="136"/>
  <c r="Z65" i="136"/>
  <c r="Z71" i="136"/>
  <c r="Z77" i="136"/>
  <c r="Z83" i="136"/>
  <c r="Z89" i="136"/>
  <c r="Z95" i="136"/>
  <c r="Z101" i="136"/>
  <c r="Z106" i="136"/>
  <c r="Z112" i="136"/>
  <c r="Z118" i="136"/>
  <c r="Z124" i="136"/>
  <c r="Z15" i="37"/>
  <c r="Z21" i="37"/>
  <c r="Z27" i="37"/>
  <c r="Z33" i="37"/>
  <c r="Z39" i="37"/>
  <c r="Z48" i="37"/>
  <c r="Z54" i="37"/>
  <c r="Z60" i="37"/>
  <c r="Z66" i="37"/>
  <c r="Z72" i="37"/>
  <c r="Z78" i="37"/>
  <c r="Z84" i="37"/>
  <c r="Z90" i="37"/>
  <c r="Z96" i="37"/>
  <c r="Z102" i="37"/>
  <c r="Z107" i="37"/>
  <c r="Z113" i="37"/>
  <c r="Z119" i="37"/>
  <c r="Z125" i="37"/>
  <c r="L127" i="136"/>
  <c r="G127" i="137"/>
  <c r="Q127" i="137"/>
  <c r="Z55" i="137"/>
  <c r="Z61" i="137"/>
  <c r="Z67" i="137"/>
  <c r="Z73" i="137"/>
  <c r="Z79" i="137"/>
  <c r="V128" i="139"/>
  <c r="N43" i="37"/>
  <c r="Z14" i="37"/>
  <c r="Z11" i="37"/>
  <c r="Z12" i="37"/>
  <c r="Z13" i="37"/>
  <c r="Z16" i="37"/>
  <c r="Z17" i="37"/>
  <c r="Z18" i="37"/>
  <c r="Z19" i="37"/>
  <c r="Z20" i="37"/>
  <c r="Z22" i="37"/>
  <c r="Z23" i="37"/>
  <c r="Z24" i="37"/>
  <c r="Z25" i="37"/>
  <c r="Z26" i="37"/>
  <c r="Z28" i="37"/>
  <c r="Z29" i="37"/>
  <c r="Z30" i="37"/>
  <c r="Z31" i="37"/>
  <c r="Z32" i="37"/>
  <c r="Z34" i="37"/>
  <c r="Z35" i="37"/>
  <c r="Z36" i="37"/>
  <c r="Z37" i="37"/>
  <c r="Z38" i="37"/>
  <c r="Z40" i="37"/>
  <c r="Z41" i="37"/>
  <c r="Z42" i="37"/>
  <c r="K127" i="37"/>
  <c r="U127" i="37"/>
  <c r="S126" i="37"/>
  <c r="Z47" i="37"/>
  <c r="Z53" i="37"/>
  <c r="Z59" i="37"/>
  <c r="Z65" i="37"/>
  <c r="Z71" i="37"/>
  <c r="Z77" i="37"/>
  <c r="Z83" i="37"/>
  <c r="Z89" i="37"/>
  <c r="Z95" i="37"/>
  <c r="Z101" i="37"/>
  <c r="Z106" i="37"/>
  <c r="Z112" i="37"/>
  <c r="Z118" i="37"/>
  <c r="Z124" i="37"/>
  <c r="Z60" i="137"/>
  <c r="Z66" i="137"/>
  <c r="Z72" i="137"/>
  <c r="Z102" i="137"/>
  <c r="Z113" i="137"/>
  <c r="K128" i="46"/>
  <c r="U128" i="46"/>
  <c r="Z90" i="138"/>
  <c r="Z96" i="138"/>
  <c r="Z102" i="138"/>
  <c r="V128" i="46"/>
  <c r="Z19" i="85"/>
  <c r="Q128" i="48"/>
  <c r="F128" i="49"/>
  <c r="P128" i="49"/>
  <c r="G127" i="53"/>
  <c r="Q127" i="53"/>
  <c r="F128" i="54"/>
  <c r="P128" i="54"/>
  <c r="G128" i="49"/>
  <c r="Q128" i="49"/>
  <c r="F128" i="141"/>
  <c r="Z15" i="53"/>
  <c r="Z21" i="53"/>
  <c r="Z27" i="53"/>
  <c r="Z33" i="53"/>
  <c r="Z39" i="53"/>
  <c r="H127" i="53"/>
  <c r="R127" i="53"/>
  <c r="Z48" i="53"/>
  <c r="Z54" i="53"/>
  <c r="Z60" i="53"/>
  <c r="Z66" i="53"/>
  <c r="Z72" i="53"/>
  <c r="Z78" i="53"/>
  <c r="Z84" i="53"/>
  <c r="Z90" i="53"/>
  <c r="Z96" i="53"/>
  <c r="Z102" i="53"/>
  <c r="Z107" i="53"/>
  <c r="Z113" i="53"/>
  <c r="Z119" i="53"/>
  <c r="Z125" i="53"/>
  <c r="Q128" i="54"/>
  <c r="K128" i="48"/>
  <c r="H128" i="49"/>
  <c r="R128" i="49"/>
  <c r="N127" i="49"/>
  <c r="Q128" i="141"/>
  <c r="W128" i="51"/>
  <c r="L128" i="52"/>
  <c r="V128" i="52"/>
  <c r="Z14" i="53"/>
  <c r="Z20" i="53"/>
  <c r="Z26" i="53"/>
  <c r="Z32" i="53"/>
  <c r="Z38" i="53"/>
  <c r="K127" i="53"/>
  <c r="U127" i="53"/>
  <c r="S126" i="53"/>
  <c r="Z47" i="53"/>
  <c r="Z53" i="53"/>
  <c r="Z59" i="53"/>
  <c r="Z65" i="53"/>
  <c r="Z71" i="53"/>
  <c r="Z77" i="53"/>
  <c r="Z83" i="53"/>
  <c r="Z89" i="53"/>
  <c r="Z95" i="53"/>
  <c r="Z101" i="53"/>
  <c r="Z106" i="53"/>
  <c r="Z112" i="53"/>
  <c r="Z118" i="53"/>
  <c r="Z124" i="53"/>
  <c r="N127" i="54"/>
  <c r="Z27" i="72"/>
  <c r="N127" i="73"/>
  <c r="G127" i="150"/>
  <c r="Z23" i="63"/>
  <c r="Z29" i="63"/>
  <c r="Z35" i="63"/>
  <c r="Z41" i="63"/>
  <c r="Z18" i="71"/>
  <c r="Z21" i="71"/>
  <c r="Z42" i="71"/>
  <c r="L127" i="149"/>
  <c r="V127" i="149"/>
  <c r="R128" i="62"/>
  <c r="Z30" i="148"/>
  <c r="Z42" i="148"/>
  <c r="M128" i="148"/>
  <c r="H128" i="148"/>
  <c r="M127" i="149"/>
  <c r="W127" i="149"/>
  <c r="Z25" i="71"/>
  <c r="Z21" i="75"/>
  <c r="X43" i="149"/>
  <c r="I126" i="149"/>
  <c r="Z21" i="153"/>
  <c r="Z28" i="78"/>
  <c r="Z34" i="78"/>
  <c r="P127" i="150"/>
  <c r="Z24" i="151"/>
  <c r="Z36" i="151"/>
  <c r="Z42" i="151"/>
  <c r="H128" i="151"/>
  <c r="R128" i="151"/>
  <c r="K128" i="153"/>
  <c r="U128" i="153"/>
  <c r="Z21" i="78"/>
  <c r="Z29" i="83"/>
  <c r="Z35" i="83"/>
  <c r="L128" i="154"/>
  <c r="X127" i="154"/>
  <c r="S40" i="84"/>
  <c r="Z106" i="87"/>
  <c r="Z112" i="87"/>
  <c r="Z118" i="87"/>
  <c r="Z125" i="87"/>
  <c r="Q127" i="150"/>
  <c r="F128" i="151"/>
  <c r="P128" i="151"/>
  <c r="Z19" i="153"/>
  <c r="Z32" i="78"/>
  <c r="Z38" i="78"/>
  <c r="K128" i="78"/>
  <c r="M128" i="154"/>
  <c r="W128" i="154"/>
  <c r="M128" i="85"/>
  <c r="M127" i="150"/>
  <c r="W127" i="150"/>
  <c r="Z14" i="154"/>
  <c r="Z20" i="154"/>
  <c r="N13" i="20"/>
  <c r="X13" i="20"/>
  <c r="N18" i="20"/>
  <c r="X18" i="20"/>
  <c r="N22" i="20"/>
  <c r="X22" i="20"/>
  <c r="I22" i="20"/>
  <c r="N29" i="20"/>
  <c r="X29" i="20"/>
  <c r="N33" i="20"/>
  <c r="X33" i="20"/>
  <c r="N37" i="20"/>
  <c r="X37" i="20"/>
  <c r="N42" i="20"/>
  <c r="X42" i="20"/>
  <c r="Z125" i="9"/>
  <c r="Z28" i="10"/>
  <c r="Z34" i="10"/>
  <c r="Z40" i="10"/>
  <c r="Z106" i="11"/>
  <c r="Z112" i="11"/>
  <c r="Z124" i="11"/>
  <c r="Z30" i="12"/>
  <c r="Z51" i="12"/>
  <c r="Z75" i="12"/>
  <c r="Z99" i="12"/>
  <c r="Z11" i="13"/>
  <c r="Z17" i="13"/>
  <c r="Z23" i="13"/>
  <c r="Z29" i="13"/>
  <c r="Z35" i="13"/>
  <c r="Z41" i="13"/>
  <c r="I126" i="13"/>
  <c r="Z50" i="13"/>
  <c r="Z56" i="13"/>
  <c r="Z62" i="13"/>
  <c r="Z68" i="13"/>
  <c r="Z74" i="13"/>
  <c r="Z80" i="13"/>
  <c r="Z86" i="13"/>
  <c r="Z92" i="13"/>
  <c r="Z98" i="13"/>
  <c r="Z103" i="13"/>
  <c r="Z109" i="13"/>
  <c r="Z115" i="13"/>
  <c r="Z121" i="13"/>
  <c r="Z16" i="14"/>
  <c r="Z22" i="14"/>
  <c r="Z28" i="14"/>
  <c r="Z34" i="14"/>
  <c r="Z40" i="14"/>
  <c r="Z49" i="14"/>
  <c r="Z55" i="14"/>
  <c r="Z61" i="14"/>
  <c r="Z67" i="14"/>
  <c r="Z73" i="14"/>
  <c r="Z79" i="14"/>
  <c r="Z85" i="14"/>
  <c r="Z91" i="14"/>
  <c r="Z97" i="14"/>
  <c r="Z108" i="14"/>
  <c r="Z114" i="14"/>
  <c r="Z120" i="14"/>
  <c r="Z15" i="133"/>
  <c r="Z21" i="133"/>
  <c r="Z27" i="133"/>
  <c r="I43" i="133"/>
  <c r="Z33" i="133"/>
  <c r="Z39" i="133"/>
  <c r="N126" i="133"/>
  <c r="Z48" i="133"/>
  <c r="Z54" i="133"/>
  <c r="Z60" i="133"/>
  <c r="Z66" i="133"/>
  <c r="Z72" i="133"/>
  <c r="Z78" i="133"/>
  <c r="Z84" i="133"/>
  <c r="Z90" i="133"/>
  <c r="Z96" i="133"/>
  <c r="Z102" i="133"/>
  <c r="Z107" i="133"/>
  <c r="Z113" i="133"/>
  <c r="Z119" i="133"/>
  <c r="Z125" i="133"/>
  <c r="M127" i="133"/>
  <c r="W127" i="133"/>
  <c r="N43" i="17"/>
  <c r="Z31" i="17"/>
  <c r="Z37" i="17"/>
  <c r="Z58" i="17"/>
  <c r="Z70" i="17"/>
  <c r="Z82" i="17"/>
  <c r="Z94" i="17"/>
  <c r="Z105" i="17"/>
  <c r="Z117" i="17"/>
  <c r="S28" i="20"/>
  <c r="N30" i="20"/>
  <c r="I32" i="20"/>
  <c r="X32" i="20"/>
  <c r="N32" i="20"/>
  <c r="I36" i="20"/>
  <c r="S36" i="20"/>
  <c r="Z108" i="10"/>
  <c r="Z52" i="11"/>
  <c r="Z58" i="11"/>
  <c r="Z64" i="11"/>
  <c r="Z76" i="11"/>
  <c r="Z82" i="11"/>
  <c r="Z88" i="11"/>
  <c r="Z100" i="11"/>
  <c r="Z26" i="12"/>
  <c r="F128" i="12"/>
  <c r="Z124" i="12"/>
  <c r="Z16" i="13"/>
  <c r="Z22" i="13"/>
  <c r="Z28" i="13"/>
  <c r="Z34" i="13"/>
  <c r="Z40" i="13"/>
  <c r="Z49" i="13"/>
  <c r="Z55" i="13"/>
  <c r="Z61" i="13"/>
  <c r="Z67" i="13"/>
  <c r="Z73" i="13"/>
  <c r="Z79" i="13"/>
  <c r="Z85" i="13"/>
  <c r="Z91" i="13"/>
  <c r="Z97" i="13"/>
  <c r="Z108" i="13"/>
  <c r="Z114" i="13"/>
  <c r="Z120" i="13"/>
  <c r="Z15" i="14"/>
  <c r="Z21" i="14"/>
  <c r="Z27" i="14"/>
  <c r="I43" i="14"/>
  <c r="Z33" i="14"/>
  <c r="Z39" i="14"/>
  <c r="N126" i="14"/>
  <c r="Z48" i="14"/>
  <c r="Z54" i="14"/>
  <c r="Z60" i="14"/>
  <c r="Z66" i="14"/>
  <c r="Z72" i="14"/>
  <c r="Z78" i="14"/>
  <c r="Z84" i="14"/>
  <c r="Z90" i="14"/>
  <c r="Z96" i="14"/>
  <c r="Z102" i="14"/>
  <c r="Z107" i="14"/>
  <c r="Z113" i="14"/>
  <c r="Z119" i="14"/>
  <c r="Z125" i="14"/>
  <c r="M127" i="14"/>
  <c r="N43" i="133"/>
  <c r="Z14" i="133"/>
  <c r="Z20" i="133"/>
  <c r="Z26" i="133"/>
  <c r="Z32" i="133"/>
  <c r="Z38" i="133"/>
  <c r="K127" i="133"/>
  <c r="U127" i="133"/>
  <c r="S126" i="133"/>
  <c r="S127" i="133" s="1"/>
  <c r="S43" i="133"/>
  <c r="X126" i="133"/>
  <c r="Z53" i="133"/>
  <c r="Z59" i="133"/>
  <c r="Z65" i="133"/>
  <c r="Z71" i="133"/>
  <c r="Z77" i="133"/>
  <c r="Z83" i="133"/>
  <c r="Z89" i="133"/>
  <c r="Z95" i="133"/>
  <c r="Z101" i="133"/>
  <c r="Z106" i="133"/>
  <c r="Z112" i="133"/>
  <c r="Z118" i="133"/>
  <c r="Z124" i="133"/>
  <c r="Z18" i="17"/>
  <c r="Z24" i="17"/>
  <c r="Z30" i="17"/>
  <c r="Z36" i="17"/>
  <c r="Z42" i="17"/>
  <c r="M127" i="17"/>
  <c r="Z57" i="17"/>
  <c r="Z69" i="17"/>
  <c r="Z81" i="17"/>
  <c r="Z93" i="17"/>
  <c r="Z110" i="17"/>
  <c r="Z122" i="17"/>
  <c r="U128" i="4"/>
  <c r="I18" i="20"/>
  <c r="I42" i="20"/>
  <c r="N43" i="10"/>
  <c r="Z24" i="10"/>
  <c r="Z32" i="10"/>
  <c r="Z38" i="10"/>
  <c r="Z63" i="10"/>
  <c r="H128" i="11"/>
  <c r="R128" i="11"/>
  <c r="Z70" i="11"/>
  <c r="Z15" i="13"/>
  <c r="Z21" i="13"/>
  <c r="Z27" i="13"/>
  <c r="Z33" i="13"/>
  <c r="Z39" i="13"/>
  <c r="N126" i="13"/>
  <c r="Z48" i="13"/>
  <c r="Z54" i="13"/>
  <c r="Z60" i="13"/>
  <c r="Z66" i="13"/>
  <c r="Z72" i="13"/>
  <c r="Z78" i="13"/>
  <c r="Z84" i="13"/>
  <c r="Z90" i="13"/>
  <c r="Z96" i="13"/>
  <c r="Z102" i="13"/>
  <c r="Z107" i="13"/>
  <c r="Z113" i="13"/>
  <c r="Z119" i="13"/>
  <c r="Z125" i="13"/>
  <c r="M127" i="13"/>
  <c r="W127" i="13"/>
  <c r="N43" i="14"/>
  <c r="Z14" i="14"/>
  <c r="Z20" i="14"/>
  <c r="Z26" i="14"/>
  <c r="Z32" i="14"/>
  <c r="Z38" i="14"/>
  <c r="K127" i="14"/>
  <c r="U127" i="14"/>
  <c r="S126" i="14"/>
  <c r="S43" i="14"/>
  <c r="S127" i="14" s="1"/>
  <c r="X126" i="14"/>
  <c r="Z53" i="14"/>
  <c r="Z59" i="14"/>
  <c r="Z65" i="14"/>
  <c r="Z71" i="14"/>
  <c r="Z77" i="14"/>
  <c r="Z83" i="14"/>
  <c r="Z89" i="14"/>
  <c r="Z95" i="14"/>
  <c r="Z101" i="14"/>
  <c r="Z106" i="14"/>
  <c r="Z112" i="14"/>
  <c r="Z118" i="14"/>
  <c r="Z124" i="14"/>
  <c r="Z13" i="133"/>
  <c r="Z19" i="133"/>
  <c r="Z25" i="133"/>
  <c r="Z31" i="133"/>
  <c r="Z37" i="133"/>
  <c r="Z46" i="133"/>
  <c r="Z52" i="133"/>
  <c r="Z58" i="133"/>
  <c r="Z64" i="133"/>
  <c r="Z70" i="133"/>
  <c r="Z76" i="133"/>
  <c r="Z82" i="133"/>
  <c r="Z88" i="133"/>
  <c r="Z94" i="133"/>
  <c r="Z100" i="133"/>
  <c r="Z105" i="133"/>
  <c r="Z111" i="133"/>
  <c r="Z117" i="133"/>
  <c r="Z123" i="133"/>
  <c r="Z20" i="17"/>
  <c r="Z23" i="17"/>
  <c r="Z29" i="17"/>
  <c r="Z35" i="17"/>
  <c r="Z41" i="17"/>
  <c r="F127" i="17"/>
  <c r="P127" i="17"/>
  <c r="Z50" i="17"/>
  <c r="Z62" i="17"/>
  <c r="Z74" i="17"/>
  <c r="Z86" i="17"/>
  <c r="Z98" i="17"/>
  <c r="Z109" i="17"/>
  <c r="Z121" i="17"/>
  <c r="Q128" i="131"/>
  <c r="N20" i="20"/>
  <c r="S26" i="20"/>
  <c r="N28" i="20"/>
  <c r="N35" i="20"/>
  <c r="X39" i="20"/>
  <c r="N40" i="20"/>
  <c r="X40" i="20"/>
  <c r="Z89" i="9"/>
  <c r="Z98" i="11"/>
  <c r="Z116" i="12"/>
  <c r="Z122" i="12"/>
  <c r="Z20" i="13"/>
  <c r="Z26" i="13"/>
  <c r="Z32" i="13"/>
  <c r="Z38" i="13"/>
  <c r="S126" i="13"/>
  <c r="X126" i="13"/>
  <c r="Z53" i="13"/>
  <c r="Z59" i="13"/>
  <c r="Z65" i="13"/>
  <c r="Z71" i="13"/>
  <c r="Z77" i="13"/>
  <c r="Z83" i="13"/>
  <c r="Z89" i="13"/>
  <c r="Z95" i="13"/>
  <c r="Z101" i="13"/>
  <c r="Z106" i="13"/>
  <c r="Z112" i="13"/>
  <c r="Z118" i="13"/>
  <c r="Z124" i="13"/>
  <c r="Z13" i="14"/>
  <c r="Z19" i="14"/>
  <c r="Z25" i="14"/>
  <c r="Z31" i="14"/>
  <c r="Z37" i="14"/>
  <c r="Z46" i="14"/>
  <c r="Z52" i="14"/>
  <c r="Z58" i="14"/>
  <c r="Z64" i="14"/>
  <c r="Z70" i="14"/>
  <c r="Z76" i="14"/>
  <c r="Z82" i="14"/>
  <c r="Z88" i="14"/>
  <c r="Z94" i="14"/>
  <c r="Z100" i="14"/>
  <c r="Z105" i="14"/>
  <c r="Z111" i="14"/>
  <c r="Z117" i="14"/>
  <c r="Z123" i="14"/>
  <c r="Z12" i="133"/>
  <c r="Z18" i="133"/>
  <c r="Z24" i="133"/>
  <c r="Z30" i="133"/>
  <c r="Z36" i="133"/>
  <c r="Z42" i="133"/>
  <c r="Z51" i="133"/>
  <c r="Z57" i="133"/>
  <c r="Z63" i="133"/>
  <c r="Z69" i="133"/>
  <c r="Z75" i="133"/>
  <c r="Z81" i="133"/>
  <c r="Z87" i="133"/>
  <c r="Z93" i="133"/>
  <c r="Z99" i="133"/>
  <c r="Z104" i="133"/>
  <c r="Z110" i="133"/>
  <c r="Z116" i="133"/>
  <c r="Z122" i="133"/>
  <c r="H127" i="133"/>
  <c r="R127" i="133"/>
  <c r="Z16" i="17"/>
  <c r="Z22" i="17"/>
  <c r="Z28" i="17"/>
  <c r="Z34" i="17"/>
  <c r="Z40" i="17"/>
  <c r="I126" i="17"/>
  <c r="Z49" i="17"/>
  <c r="Z61" i="17"/>
  <c r="Z73" i="17"/>
  <c r="Z85" i="17"/>
  <c r="Z97" i="17"/>
  <c r="Z114" i="17"/>
  <c r="I43" i="34"/>
  <c r="I14" i="20"/>
  <c r="S14" i="20"/>
  <c r="N25" i="20"/>
  <c r="X25" i="20"/>
  <c r="X31" i="20"/>
  <c r="I34" i="20"/>
  <c r="S34" i="20"/>
  <c r="I38" i="20"/>
  <c r="S38" i="20"/>
  <c r="Z108" i="11"/>
  <c r="I126" i="133"/>
  <c r="I43" i="17"/>
  <c r="L127" i="33"/>
  <c r="V127" i="33"/>
  <c r="X43" i="22"/>
  <c r="Z18" i="23"/>
  <c r="Z24" i="23"/>
  <c r="Z30" i="23"/>
  <c r="Z36" i="23"/>
  <c r="Z42" i="23"/>
  <c r="Z51" i="23"/>
  <c r="Z57" i="23"/>
  <c r="Z63" i="23"/>
  <c r="Z69" i="23"/>
  <c r="Z75" i="23"/>
  <c r="Z81" i="23"/>
  <c r="Z87" i="23"/>
  <c r="Z93" i="23"/>
  <c r="Z99" i="23"/>
  <c r="Z104" i="23"/>
  <c r="Z110" i="23"/>
  <c r="Z116" i="23"/>
  <c r="Z122" i="23"/>
  <c r="N43" i="24"/>
  <c r="Z13" i="24"/>
  <c r="Z19" i="24"/>
  <c r="Z25" i="24"/>
  <c r="Z31" i="24"/>
  <c r="Z37" i="24"/>
  <c r="Z46" i="24"/>
  <c r="Z52" i="24"/>
  <c r="Z58" i="24"/>
  <c r="Z64" i="24"/>
  <c r="Z70" i="24"/>
  <c r="Z76" i="24"/>
  <c r="Z82" i="24"/>
  <c r="Z88" i="24"/>
  <c r="Z94" i="24"/>
  <c r="Z100" i="24"/>
  <c r="Z105" i="24"/>
  <c r="Z111" i="24"/>
  <c r="Z117" i="24"/>
  <c r="Z123" i="24"/>
  <c r="N127" i="26"/>
  <c r="X43" i="28"/>
  <c r="M128" i="31"/>
  <c r="W128" i="31"/>
  <c r="Z15" i="33"/>
  <c r="Z21" i="33"/>
  <c r="Z27" i="33"/>
  <c r="I43" i="33"/>
  <c r="Z33" i="33"/>
  <c r="Z39" i="33"/>
  <c r="Z54" i="33"/>
  <c r="Z66" i="33"/>
  <c r="Z78" i="33"/>
  <c r="Z90" i="33"/>
  <c r="Z102" i="33"/>
  <c r="Z107" i="33"/>
  <c r="Z113" i="33"/>
  <c r="Z119" i="33"/>
  <c r="Z125" i="33"/>
  <c r="M127" i="33"/>
  <c r="W127" i="33"/>
  <c r="Z20" i="34"/>
  <c r="Z32" i="34"/>
  <c r="Z38" i="34"/>
  <c r="S126" i="34"/>
  <c r="Z47" i="34"/>
  <c r="Z53" i="34"/>
  <c r="Z59" i="34"/>
  <c r="Z65" i="34"/>
  <c r="Z71" i="34"/>
  <c r="Z77" i="34"/>
  <c r="Z83" i="34"/>
  <c r="Z89" i="34"/>
  <c r="Z95" i="34"/>
  <c r="Z101" i="34"/>
  <c r="Z106" i="34"/>
  <c r="Z118" i="34"/>
  <c r="Z13" i="35"/>
  <c r="Z19" i="35"/>
  <c r="Z25" i="35"/>
  <c r="Z31" i="35"/>
  <c r="Z37" i="35"/>
  <c r="Z46" i="35"/>
  <c r="Z58" i="35"/>
  <c r="Z70" i="35"/>
  <c r="Z82" i="35"/>
  <c r="Z94" i="35"/>
  <c r="Z105" i="35"/>
  <c r="Z111" i="35"/>
  <c r="Z117" i="35"/>
  <c r="Z123" i="35"/>
  <c r="Z13" i="136"/>
  <c r="Z19" i="136"/>
  <c r="Z25" i="136"/>
  <c r="Z31" i="136"/>
  <c r="Z37" i="136"/>
  <c r="Z46" i="136"/>
  <c r="Z52" i="136"/>
  <c r="Z58" i="136"/>
  <c r="Z64" i="136"/>
  <c r="Z70" i="136"/>
  <c r="Z76" i="136"/>
  <c r="Z82" i="136"/>
  <c r="Z88" i="136"/>
  <c r="Z94" i="136"/>
  <c r="Z100" i="136"/>
  <c r="Z105" i="136"/>
  <c r="Z111" i="136"/>
  <c r="Z117" i="136"/>
  <c r="Z123" i="136"/>
  <c r="Z12" i="137"/>
  <c r="Z18" i="137"/>
  <c r="Z24" i="137"/>
  <c r="Z30" i="137"/>
  <c r="Z36" i="137"/>
  <c r="Z42" i="137"/>
  <c r="Z51" i="137"/>
  <c r="Z17" i="23"/>
  <c r="Z23" i="23"/>
  <c r="Z29" i="23"/>
  <c r="Z35" i="23"/>
  <c r="Z41" i="23"/>
  <c r="Z50" i="23"/>
  <c r="Z56" i="23"/>
  <c r="Z62" i="23"/>
  <c r="Z68" i="23"/>
  <c r="Z74" i="23"/>
  <c r="Z80" i="23"/>
  <c r="Z86" i="23"/>
  <c r="Z92" i="23"/>
  <c r="Z98" i="23"/>
  <c r="Z103" i="23"/>
  <c r="Z109" i="23"/>
  <c r="Z115" i="23"/>
  <c r="Z121" i="23"/>
  <c r="S43" i="24"/>
  <c r="S127" i="24" s="1"/>
  <c r="Z12" i="24"/>
  <c r="Z18" i="24"/>
  <c r="Z24" i="24"/>
  <c r="Z30" i="24"/>
  <c r="Z36" i="24"/>
  <c r="Z42" i="24"/>
  <c r="Z51" i="24"/>
  <c r="Z57" i="24"/>
  <c r="Z63" i="24"/>
  <c r="Z69" i="24"/>
  <c r="Z75" i="24"/>
  <c r="Z81" i="24"/>
  <c r="Z87" i="24"/>
  <c r="Z93" i="24"/>
  <c r="Z99" i="24"/>
  <c r="Z104" i="24"/>
  <c r="Z108" i="24"/>
  <c r="Z114" i="24"/>
  <c r="Z120" i="24"/>
  <c r="S127" i="31"/>
  <c r="N43" i="33"/>
  <c r="Z20" i="33"/>
  <c r="Z32" i="33"/>
  <c r="Z38" i="33"/>
  <c r="S126" i="33"/>
  <c r="Z47" i="33"/>
  <c r="Z53" i="33"/>
  <c r="Z59" i="33"/>
  <c r="Z65" i="33"/>
  <c r="Z71" i="33"/>
  <c r="Z77" i="33"/>
  <c r="Z83" i="33"/>
  <c r="Z89" i="33"/>
  <c r="Z95" i="33"/>
  <c r="Z101" i="33"/>
  <c r="Z106" i="33"/>
  <c r="Z118" i="33"/>
  <c r="Z13" i="34"/>
  <c r="Z11" i="34"/>
  <c r="Z12" i="34"/>
  <c r="Z14" i="34"/>
  <c r="Z16" i="34"/>
  <c r="Z17" i="34"/>
  <c r="Z18" i="34"/>
  <c r="Z19" i="34"/>
  <c r="Z22" i="34"/>
  <c r="Z23" i="34"/>
  <c r="Z24" i="34"/>
  <c r="Z25" i="34"/>
  <c r="Z26" i="34"/>
  <c r="Z28" i="34"/>
  <c r="Z29" i="34"/>
  <c r="Z30" i="34"/>
  <c r="Z31" i="34"/>
  <c r="Z34" i="34"/>
  <c r="Z35" i="34"/>
  <c r="Z36" i="34"/>
  <c r="Z37" i="34"/>
  <c r="Z40" i="34"/>
  <c r="Z41" i="34"/>
  <c r="Z42" i="34"/>
  <c r="N43" i="34"/>
  <c r="Z46" i="34"/>
  <c r="Z58" i="34"/>
  <c r="Z70" i="34"/>
  <c r="Z82" i="34"/>
  <c r="Z94" i="34"/>
  <c r="Z105" i="34"/>
  <c r="Z111" i="34"/>
  <c r="Z117" i="34"/>
  <c r="Z123" i="34"/>
  <c r="Z12" i="35"/>
  <c r="Z24" i="35"/>
  <c r="Z30" i="35"/>
  <c r="Z36" i="35"/>
  <c r="Z42" i="35"/>
  <c r="Z51" i="35"/>
  <c r="Z57" i="35"/>
  <c r="Z63" i="35"/>
  <c r="Z69" i="35"/>
  <c r="Z75" i="35"/>
  <c r="Z81" i="35"/>
  <c r="Z87" i="35"/>
  <c r="Z93" i="35"/>
  <c r="Z99" i="35"/>
  <c r="Z110" i="35"/>
  <c r="Z122" i="35"/>
  <c r="H127" i="35"/>
  <c r="R127" i="35"/>
  <c r="Z12" i="136"/>
  <c r="Z18" i="136"/>
  <c r="Z24" i="136"/>
  <c r="Z30" i="136"/>
  <c r="Z36" i="136"/>
  <c r="Z42" i="136"/>
  <c r="Z51" i="136"/>
  <c r="Z57" i="136"/>
  <c r="Z63" i="136"/>
  <c r="Z69" i="136"/>
  <c r="Z75" i="136"/>
  <c r="Z81" i="136"/>
  <c r="Z87" i="136"/>
  <c r="Z93" i="136"/>
  <c r="Z99" i="136"/>
  <c r="Z104" i="136"/>
  <c r="Z110" i="136"/>
  <c r="Z116" i="136"/>
  <c r="Z122" i="136"/>
  <c r="H127" i="136"/>
  <c r="R127" i="136"/>
  <c r="Z11" i="137"/>
  <c r="Z17" i="137"/>
  <c r="Z23" i="137"/>
  <c r="S43" i="137"/>
  <c r="Z29" i="137"/>
  <c r="Z35" i="137"/>
  <c r="Z41" i="137"/>
  <c r="I126" i="137"/>
  <c r="Z16" i="23"/>
  <c r="Z22" i="23"/>
  <c r="Z28" i="23"/>
  <c r="Z34" i="23"/>
  <c r="Z40" i="23"/>
  <c r="G127" i="23"/>
  <c r="Q127" i="23"/>
  <c r="I126" i="23"/>
  <c r="Z49" i="23"/>
  <c r="Z55" i="23"/>
  <c r="Z61" i="23"/>
  <c r="Z67" i="23"/>
  <c r="Z73" i="23"/>
  <c r="Z79" i="23"/>
  <c r="Z85" i="23"/>
  <c r="Z91" i="23"/>
  <c r="Z97" i="23"/>
  <c r="Z108" i="23"/>
  <c r="Z114" i="23"/>
  <c r="Z120" i="23"/>
  <c r="X43" i="24"/>
  <c r="Z17" i="24"/>
  <c r="Z23" i="24"/>
  <c r="Z29" i="24"/>
  <c r="Z35" i="24"/>
  <c r="Z41" i="24"/>
  <c r="F127" i="24"/>
  <c r="P127" i="24"/>
  <c r="Z50" i="24"/>
  <c r="Z56" i="24"/>
  <c r="Z62" i="24"/>
  <c r="Z68" i="24"/>
  <c r="Z74" i="24"/>
  <c r="Z80" i="24"/>
  <c r="Z86" i="24"/>
  <c r="Z92" i="24"/>
  <c r="Z98" i="24"/>
  <c r="Z103" i="24"/>
  <c r="Z109" i="24"/>
  <c r="Z112" i="24"/>
  <c r="Z115" i="24"/>
  <c r="Z121" i="24"/>
  <c r="N43" i="26"/>
  <c r="N128" i="26" s="1"/>
  <c r="N43" i="31"/>
  <c r="Z13" i="33"/>
  <c r="Z19" i="33"/>
  <c r="Z25" i="33"/>
  <c r="Z31" i="33"/>
  <c r="Z37" i="33"/>
  <c r="Z46" i="33"/>
  <c r="Z58" i="33"/>
  <c r="Z70" i="33"/>
  <c r="Z82" i="33"/>
  <c r="Z94" i="33"/>
  <c r="Z105" i="33"/>
  <c r="Z111" i="33"/>
  <c r="Z117" i="33"/>
  <c r="Z123" i="33"/>
  <c r="Z51" i="34"/>
  <c r="Z57" i="34"/>
  <c r="Z63" i="34"/>
  <c r="Z69" i="34"/>
  <c r="Z75" i="34"/>
  <c r="Z81" i="34"/>
  <c r="Z87" i="34"/>
  <c r="Z93" i="34"/>
  <c r="Z99" i="34"/>
  <c r="Z110" i="34"/>
  <c r="Z122" i="34"/>
  <c r="H127" i="34"/>
  <c r="R127" i="34"/>
  <c r="Z11" i="35"/>
  <c r="Z17" i="35"/>
  <c r="Z23" i="35"/>
  <c r="S43" i="35"/>
  <c r="S127" i="35"/>
  <c r="Z29" i="35"/>
  <c r="Z35" i="35"/>
  <c r="Z41" i="35"/>
  <c r="F127" i="35"/>
  <c r="P127" i="35"/>
  <c r="I126" i="35"/>
  <c r="Z50" i="35"/>
  <c r="Z62" i="35"/>
  <c r="Z74" i="35"/>
  <c r="Z86" i="35"/>
  <c r="Z98" i="35"/>
  <c r="Z103" i="35"/>
  <c r="Z109" i="35"/>
  <c r="Z115" i="35"/>
  <c r="Z121" i="35"/>
  <c r="Z11" i="136"/>
  <c r="Z17" i="136"/>
  <c r="Z23" i="136"/>
  <c r="S43" i="136"/>
  <c r="Z29" i="136"/>
  <c r="Z35" i="136"/>
  <c r="Z41" i="136"/>
  <c r="F127" i="136"/>
  <c r="P127" i="136"/>
  <c r="I126" i="136"/>
  <c r="Z50" i="136"/>
  <c r="Z56" i="136"/>
  <c r="Z62" i="136"/>
  <c r="Z68" i="136"/>
  <c r="Z74" i="136"/>
  <c r="Z80" i="136"/>
  <c r="Z86" i="136"/>
  <c r="Z92" i="136"/>
  <c r="Z98" i="136"/>
  <c r="Z103" i="136"/>
  <c r="Z109" i="136"/>
  <c r="Z115" i="136"/>
  <c r="Z121" i="136"/>
  <c r="Z16" i="137"/>
  <c r="Z22" i="137"/>
  <c r="Z28" i="137"/>
  <c r="Z34" i="137"/>
  <c r="Z40" i="137"/>
  <c r="Z49" i="137"/>
  <c r="Z15" i="23"/>
  <c r="Z21" i="23"/>
  <c r="Z27" i="23"/>
  <c r="Z33" i="23"/>
  <c r="Z39" i="23"/>
  <c r="N126" i="23"/>
  <c r="N127" i="23" s="1"/>
  <c r="Z48" i="23"/>
  <c r="Z54" i="23"/>
  <c r="Z60" i="23"/>
  <c r="Z66" i="23"/>
  <c r="Z72" i="23"/>
  <c r="Z78" i="23"/>
  <c r="Z84" i="23"/>
  <c r="Z90" i="23"/>
  <c r="Z96" i="23"/>
  <c r="Z102" i="23"/>
  <c r="Z107" i="23"/>
  <c r="Z113" i="23"/>
  <c r="Z119" i="23"/>
  <c r="Z125" i="23"/>
  <c r="Z16" i="24"/>
  <c r="Z22" i="24"/>
  <c r="Z28" i="24"/>
  <c r="Z34" i="24"/>
  <c r="Z40" i="24"/>
  <c r="I126" i="24"/>
  <c r="Z49" i="24"/>
  <c r="Z55" i="24"/>
  <c r="Z61" i="24"/>
  <c r="Z67" i="24"/>
  <c r="Z73" i="24"/>
  <c r="Z79" i="24"/>
  <c r="Z85" i="24"/>
  <c r="Z91" i="24"/>
  <c r="Z97" i="24"/>
  <c r="Z106" i="24"/>
  <c r="Z118" i="24"/>
  <c r="I43" i="28"/>
  <c r="Z12" i="33"/>
  <c r="Z24" i="33"/>
  <c r="Z30" i="33"/>
  <c r="Z36" i="33"/>
  <c r="Z42" i="33"/>
  <c r="Z51" i="33"/>
  <c r="Z57" i="33"/>
  <c r="Z63" i="33"/>
  <c r="Z69" i="33"/>
  <c r="Z75" i="33"/>
  <c r="Z81" i="33"/>
  <c r="Z87" i="33"/>
  <c r="Z93" i="33"/>
  <c r="Z99" i="33"/>
  <c r="Z110" i="33"/>
  <c r="Z122" i="33"/>
  <c r="H127" i="33"/>
  <c r="R127" i="33"/>
  <c r="S43" i="34"/>
  <c r="S127" i="34" s="1"/>
  <c r="I126" i="34"/>
  <c r="Z50" i="34"/>
  <c r="Z62" i="34"/>
  <c r="Z74" i="34"/>
  <c r="Z86" i="34"/>
  <c r="Z98" i="34"/>
  <c r="Z103" i="34"/>
  <c r="Z109" i="34"/>
  <c r="Z115" i="34"/>
  <c r="Z121" i="34"/>
  <c r="Z16" i="35"/>
  <c r="Z28" i="35"/>
  <c r="Z34" i="35"/>
  <c r="Z40" i="35"/>
  <c r="Z49" i="35"/>
  <c r="Z55" i="35"/>
  <c r="Z61" i="35"/>
  <c r="Z67" i="35"/>
  <c r="Z73" i="35"/>
  <c r="Z79" i="35"/>
  <c r="Z85" i="35"/>
  <c r="Z91" i="35"/>
  <c r="Z97" i="35"/>
  <c r="Z114" i="35"/>
  <c r="Z16" i="136"/>
  <c r="Z22" i="136"/>
  <c r="Z28" i="136"/>
  <c r="Z34" i="136"/>
  <c r="Z40" i="136"/>
  <c r="Z49" i="136"/>
  <c r="Z55" i="136"/>
  <c r="Z61" i="136"/>
  <c r="Z67" i="136"/>
  <c r="Z73" i="136"/>
  <c r="Z79" i="136"/>
  <c r="Z85" i="136"/>
  <c r="Z91" i="136"/>
  <c r="Z97" i="136"/>
  <c r="Z108" i="136"/>
  <c r="Z114" i="136"/>
  <c r="Z120" i="136"/>
  <c r="Z15" i="137"/>
  <c r="Z21" i="137"/>
  <c r="Z27" i="137"/>
  <c r="I43" i="137"/>
  <c r="Z33" i="137"/>
  <c r="Z39" i="137"/>
  <c r="N126" i="137"/>
  <c r="Z48" i="137"/>
  <c r="Z54" i="137"/>
  <c r="M127" i="137"/>
  <c r="W127" i="137"/>
  <c r="Z14" i="23"/>
  <c r="Z20" i="23"/>
  <c r="Z26" i="23"/>
  <c r="Z32" i="23"/>
  <c r="Z38" i="23"/>
  <c r="S126" i="23"/>
  <c r="Z47" i="23"/>
  <c r="Z53" i="23"/>
  <c r="Z59" i="23"/>
  <c r="Z65" i="23"/>
  <c r="Z71" i="23"/>
  <c r="Z77" i="23"/>
  <c r="Z83" i="23"/>
  <c r="Z89" i="23"/>
  <c r="Z95" i="23"/>
  <c r="Z101" i="23"/>
  <c r="Z106" i="23"/>
  <c r="Z112" i="23"/>
  <c r="Z118" i="23"/>
  <c r="Z124" i="23"/>
  <c r="Z15" i="24"/>
  <c r="Z21" i="24"/>
  <c r="Z27" i="24"/>
  <c r="Z33" i="24"/>
  <c r="Z39" i="24"/>
  <c r="N126" i="24"/>
  <c r="Z48" i="24"/>
  <c r="Z54" i="24"/>
  <c r="Z60" i="24"/>
  <c r="Z66" i="24"/>
  <c r="Z72" i="24"/>
  <c r="Z78" i="24"/>
  <c r="Z84" i="24"/>
  <c r="Z90" i="24"/>
  <c r="Z96" i="24"/>
  <c r="Z102" i="24"/>
  <c r="Z107" i="24"/>
  <c r="Z113" i="24"/>
  <c r="Z119" i="24"/>
  <c r="Z125" i="24"/>
  <c r="X43" i="26"/>
  <c r="S43" i="28"/>
  <c r="Z11" i="33"/>
  <c r="Z17" i="33"/>
  <c r="Z23" i="33"/>
  <c r="S43" i="33"/>
  <c r="S127" i="33" s="1"/>
  <c r="Z29" i="33"/>
  <c r="Z35" i="33"/>
  <c r="Z41" i="33"/>
  <c r="I126" i="33"/>
  <c r="Z50" i="33"/>
  <c r="Z62" i="33"/>
  <c r="Z74" i="33"/>
  <c r="Z86" i="33"/>
  <c r="Z98" i="33"/>
  <c r="Z103" i="33"/>
  <c r="Z109" i="33"/>
  <c r="Z115" i="33"/>
  <c r="Z121" i="33"/>
  <c r="Z49" i="34"/>
  <c r="Z55" i="34"/>
  <c r="Z61" i="34"/>
  <c r="Z67" i="34"/>
  <c r="Z73" i="34"/>
  <c r="Z79" i="34"/>
  <c r="Z85" i="34"/>
  <c r="Z91" i="34"/>
  <c r="Z97" i="34"/>
  <c r="Z114" i="34"/>
  <c r="Z15" i="35"/>
  <c r="Z21" i="35"/>
  <c r="Z27" i="35"/>
  <c r="I43" i="35"/>
  <c r="I127" i="35"/>
  <c r="Z33" i="35"/>
  <c r="Z39" i="35"/>
  <c r="N126" i="35"/>
  <c r="Z54" i="35"/>
  <c r="Z66" i="35"/>
  <c r="Z78" i="35"/>
  <c r="Z90" i="35"/>
  <c r="Z102" i="35"/>
  <c r="Z107" i="35"/>
  <c r="Z113" i="35"/>
  <c r="Z119" i="35"/>
  <c r="Z125" i="35"/>
  <c r="M127" i="35"/>
  <c r="W127" i="35"/>
  <c r="Z15" i="136"/>
  <c r="Z21" i="136"/>
  <c r="Z27" i="136"/>
  <c r="I43" i="136"/>
  <c r="I127" i="136"/>
  <c r="Z33" i="136"/>
  <c r="Z39" i="136"/>
  <c r="N126" i="136"/>
  <c r="N127" i="136" s="1"/>
  <c r="Z48" i="136"/>
  <c r="Z54" i="136"/>
  <c r="Z60" i="136"/>
  <c r="Z66" i="136"/>
  <c r="Z72" i="136"/>
  <c r="Z78" i="136"/>
  <c r="Z84" i="136"/>
  <c r="Z90" i="136"/>
  <c r="Z96" i="136"/>
  <c r="Z102" i="136"/>
  <c r="Z107" i="136"/>
  <c r="Z113" i="136"/>
  <c r="Z119" i="136"/>
  <c r="Z125" i="136"/>
  <c r="M127" i="136"/>
  <c r="W127" i="136"/>
  <c r="N43" i="137"/>
  <c r="Z14" i="137"/>
  <c r="Z20" i="137"/>
  <c r="Z26" i="137"/>
  <c r="Z32" i="137"/>
  <c r="Z38" i="137"/>
  <c r="S126" i="137"/>
  <c r="Z47" i="137"/>
  <c r="Z53" i="137"/>
  <c r="Z59" i="137"/>
  <c r="Z65" i="137"/>
  <c r="Z71" i="137"/>
  <c r="Z77" i="137"/>
  <c r="Z83" i="137"/>
  <c r="Z89" i="137"/>
  <c r="Z95" i="137"/>
  <c r="Z101" i="137"/>
  <c r="Z106" i="137"/>
  <c r="Z112" i="137"/>
  <c r="Z118" i="137"/>
  <c r="Z124" i="137"/>
  <c r="Z13" i="138"/>
  <c r="Z19" i="138"/>
  <c r="Z25" i="138"/>
  <c r="Z31" i="138"/>
  <c r="Z37" i="138"/>
  <c r="Z46" i="138"/>
  <c r="Z52" i="138"/>
  <c r="Z58" i="138"/>
  <c r="Z64" i="138"/>
  <c r="Z70" i="138"/>
  <c r="Z76" i="138"/>
  <c r="Z82" i="138"/>
  <c r="Z88" i="138"/>
  <c r="Z94" i="138"/>
  <c r="Z100" i="138"/>
  <c r="Z105" i="138"/>
  <c r="Z111" i="138"/>
  <c r="Z117" i="138"/>
  <c r="Z123" i="138"/>
  <c r="Z46" i="37"/>
  <c r="Z52" i="37"/>
  <c r="Z58" i="37"/>
  <c r="Z64" i="37"/>
  <c r="Z70" i="37"/>
  <c r="Z76" i="37"/>
  <c r="Z82" i="37"/>
  <c r="Z88" i="37"/>
  <c r="Z94" i="37"/>
  <c r="Z100" i="37"/>
  <c r="Z105" i="37"/>
  <c r="Z111" i="37"/>
  <c r="Z117" i="37"/>
  <c r="Z123" i="37"/>
  <c r="I127" i="41"/>
  <c r="N43" i="48"/>
  <c r="N127" i="141"/>
  <c r="Z58" i="137"/>
  <c r="Z64" i="137"/>
  <c r="Z70" i="137"/>
  <c r="Z76" i="137"/>
  <c r="Z82" i="137"/>
  <c r="Z88" i="137"/>
  <c r="Z94" i="137"/>
  <c r="Z100" i="137"/>
  <c r="Z105" i="137"/>
  <c r="Z111" i="137"/>
  <c r="Z117" i="137"/>
  <c r="Z123" i="137"/>
  <c r="Z12" i="138"/>
  <c r="Z18" i="138"/>
  <c r="Z24" i="138"/>
  <c r="Z30" i="138"/>
  <c r="Z36" i="138"/>
  <c r="Z42" i="138"/>
  <c r="Z51" i="138"/>
  <c r="Z57" i="138"/>
  <c r="Z63" i="138"/>
  <c r="Z69" i="138"/>
  <c r="Z75" i="138"/>
  <c r="Z81" i="138"/>
  <c r="Z87" i="138"/>
  <c r="Z93" i="138"/>
  <c r="Z99" i="138"/>
  <c r="Z104" i="138"/>
  <c r="Z110" i="138"/>
  <c r="Z116" i="138"/>
  <c r="Z122" i="138"/>
  <c r="H127" i="138"/>
  <c r="R127" i="138"/>
  <c r="Z51" i="37"/>
  <c r="Z57" i="37"/>
  <c r="Z63" i="37"/>
  <c r="Z69" i="37"/>
  <c r="Z75" i="37"/>
  <c r="Z81" i="37"/>
  <c r="Z87" i="37"/>
  <c r="Z93" i="37"/>
  <c r="Z99" i="37"/>
  <c r="Z104" i="37"/>
  <c r="Z110" i="37"/>
  <c r="Z116" i="37"/>
  <c r="Z122" i="37"/>
  <c r="N127" i="41"/>
  <c r="G128" i="46"/>
  <c r="Q128" i="46"/>
  <c r="F128" i="47"/>
  <c r="M128" i="48"/>
  <c r="W128" i="48"/>
  <c r="P128" i="52"/>
  <c r="Z57" i="137"/>
  <c r="Z63" i="137"/>
  <c r="Z69" i="137"/>
  <c r="Z75" i="137"/>
  <c r="Z81" i="137"/>
  <c r="Z87" i="137"/>
  <c r="Z93" i="137"/>
  <c r="Z99" i="137"/>
  <c r="Z104" i="137"/>
  <c r="Z110" i="137"/>
  <c r="Z116" i="137"/>
  <c r="Z122" i="137"/>
  <c r="H127" i="137"/>
  <c r="R127" i="137"/>
  <c r="Z11" i="138"/>
  <c r="Z17" i="138"/>
  <c r="Z23" i="138"/>
  <c r="S43" i="138"/>
  <c r="Z29" i="138"/>
  <c r="Z35" i="138"/>
  <c r="Z41" i="138"/>
  <c r="F127" i="138"/>
  <c r="P127" i="138"/>
  <c r="I126" i="138"/>
  <c r="Z50" i="138"/>
  <c r="Z56" i="138"/>
  <c r="Z62" i="138"/>
  <c r="Z68" i="138"/>
  <c r="Z74" i="138"/>
  <c r="Z80" i="138"/>
  <c r="Z86" i="138"/>
  <c r="Z92" i="138"/>
  <c r="Z98" i="138"/>
  <c r="Z103" i="138"/>
  <c r="Z109" i="138"/>
  <c r="Z115" i="138"/>
  <c r="Z121" i="138"/>
  <c r="Q128" i="139"/>
  <c r="S43" i="37"/>
  <c r="F127" i="37"/>
  <c r="P127" i="37"/>
  <c r="Z50" i="37"/>
  <c r="Z56" i="37"/>
  <c r="Z62" i="37"/>
  <c r="Z68" i="37"/>
  <c r="Z74" i="37"/>
  <c r="Z80" i="37"/>
  <c r="Z86" i="37"/>
  <c r="Z92" i="37"/>
  <c r="Z98" i="37"/>
  <c r="Z103" i="37"/>
  <c r="Z109" i="37"/>
  <c r="Z115" i="37"/>
  <c r="Z121" i="37"/>
  <c r="R128" i="42"/>
  <c r="M128" i="43"/>
  <c r="H128" i="46"/>
  <c r="Q128" i="47"/>
  <c r="N43" i="141"/>
  <c r="Z50" i="137"/>
  <c r="Z56" i="137"/>
  <c r="Z62" i="137"/>
  <c r="Z68" i="137"/>
  <c r="Z74" i="137"/>
  <c r="Z80" i="137"/>
  <c r="Z85" i="137"/>
  <c r="Z86" i="137"/>
  <c r="Z91" i="137"/>
  <c r="Z92" i="137"/>
  <c r="Z97" i="137"/>
  <c r="Z98" i="137"/>
  <c r="Z103" i="137"/>
  <c r="Z108" i="137"/>
  <c r="Z109" i="137"/>
  <c r="Z114" i="137"/>
  <c r="Z115" i="137"/>
  <c r="Z120" i="137"/>
  <c r="Z121" i="137"/>
  <c r="Z16" i="138"/>
  <c r="Z22" i="138"/>
  <c r="Z28" i="138"/>
  <c r="Z34" i="138"/>
  <c r="Z40" i="138"/>
  <c r="Z49" i="138"/>
  <c r="Z55" i="138"/>
  <c r="Z61" i="138"/>
  <c r="Z67" i="138"/>
  <c r="Z73" i="138"/>
  <c r="Z79" i="138"/>
  <c r="Z85" i="138"/>
  <c r="Z91" i="138"/>
  <c r="Z97" i="138"/>
  <c r="Z108" i="138"/>
  <c r="Z114" i="138"/>
  <c r="Z120" i="138"/>
  <c r="N127" i="139"/>
  <c r="I126" i="37"/>
  <c r="I127" i="37" s="1"/>
  <c r="Z49" i="37"/>
  <c r="Z55" i="37"/>
  <c r="Z61" i="37"/>
  <c r="Z67" i="37"/>
  <c r="Z73" i="37"/>
  <c r="Z79" i="37"/>
  <c r="Z85" i="37"/>
  <c r="Z91" i="37"/>
  <c r="Z126" i="37" s="1"/>
  <c r="Z97" i="37"/>
  <c r="Z108" i="37"/>
  <c r="Z114" i="37"/>
  <c r="Z120" i="37"/>
  <c r="Z15" i="138"/>
  <c r="Z27" i="138"/>
  <c r="I43" i="138"/>
  <c r="Z33" i="138"/>
  <c r="Z39" i="138"/>
  <c r="N126" i="138"/>
  <c r="Z66" i="138"/>
  <c r="M127" i="138"/>
  <c r="W127" i="138"/>
  <c r="S127" i="139"/>
  <c r="S43" i="139"/>
  <c r="I43" i="37"/>
  <c r="N126" i="37"/>
  <c r="N127" i="37"/>
  <c r="N43" i="46"/>
  <c r="S43" i="141"/>
  <c r="N126" i="53"/>
  <c r="I127" i="54"/>
  <c r="N43" i="53"/>
  <c r="Z13" i="53"/>
  <c r="Z19" i="53"/>
  <c r="Z25" i="53"/>
  <c r="I43" i="53"/>
  <c r="Z31" i="53"/>
  <c r="Z37" i="53"/>
  <c r="Z46" i="53"/>
  <c r="Z52" i="53"/>
  <c r="Z58" i="53"/>
  <c r="Z64" i="53"/>
  <c r="Z70" i="53"/>
  <c r="Z76" i="53"/>
  <c r="Z82" i="53"/>
  <c r="Z88" i="53"/>
  <c r="Z94" i="53"/>
  <c r="Z100" i="53"/>
  <c r="Z105" i="53"/>
  <c r="Z111" i="53"/>
  <c r="Z117" i="53"/>
  <c r="Z123" i="53"/>
  <c r="S127" i="54"/>
  <c r="N43" i="65"/>
  <c r="N127" i="65"/>
  <c r="Z12" i="53"/>
  <c r="Z18" i="53"/>
  <c r="Z24" i="53"/>
  <c r="Z30" i="53"/>
  <c r="Z36" i="53"/>
  <c r="Z42" i="53"/>
  <c r="M127" i="53"/>
  <c r="W127" i="53"/>
  <c r="Z51" i="53"/>
  <c r="Z126" i="53" s="1"/>
  <c r="Z57" i="53"/>
  <c r="Z63" i="53"/>
  <c r="Z69" i="53"/>
  <c r="Z75" i="53"/>
  <c r="Z81" i="53"/>
  <c r="Z87" i="53"/>
  <c r="Z93" i="53"/>
  <c r="Z99" i="53"/>
  <c r="Z104" i="53"/>
  <c r="Z110" i="53"/>
  <c r="Z116" i="53"/>
  <c r="Z122" i="53"/>
  <c r="N43" i="54"/>
  <c r="N128" i="54" s="1"/>
  <c r="L128" i="54"/>
  <c r="G128" i="57"/>
  <c r="L128" i="62"/>
  <c r="V128" i="62"/>
  <c r="Z11" i="53"/>
  <c r="Z17" i="53"/>
  <c r="Z23" i="53"/>
  <c r="S43" i="53"/>
  <c r="S127" i="53"/>
  <c r="Z29" i="53"/>
  <c r="Z35" i="53"/>
  <c r="Z41" i="53"/>
  <c r="F127" i="53"/>
  <c r="P127" i="53"/>
  <c r="Z50" i="53"/>
  <c r="Z56" i="53"/>
  <c r="Z62" i="53"/>
  <c r="Z68" i="53"/>
  <c r="Z74" i="53"/>
  <c r="Z80" i="53"/>
  <c r="Z86" i="53"/>
  <c r="Z92" i="53"/>
  <c r="Z98" i="53"/>
  <c r="Z103" i="53"/>
  <c r="Z109" i="53"/>
  <c r="Z115" i="53"/>
  <c r="Z121" i="53"/>
  <c r="M128" i="54"/>
  <c r="W128" i="54"/>
  <c r="N127" i="57"/>
  <c r="W128" i="62"/>
  <c r="Z16" i="53"/>
  <c r="Z22" i="53"/>
  <c r="Z28" i="53"/>
  <c r="Z34" i="53"/>
  <c r="Z40" i="53"/>
  <c r="I126" i="53"/>
  <c r="Z49" i="53"/>
  <c r="Z55" i="53"/>
  <c r="Z61" i="53"/>
  <c r="Z67" i="53"/>
  <c r="Z73" i="53"/>
  <c r="Z79" i="53"/>
  <c r="Z85" i="53"/>
  <c r="Z91" i="53"/>
  <c r="Z97" i="53"/>
  <c r="Z108" i="53"/>
  <c r="Z114" i="53"/>
  <c r="Z120" i="53"/>
  <c r="S43" i="54"/>
  <c r="Z19" i="70"/>
  <c r="Z28" i="70"/>
  <c r="Z34" i="70"/>
  <c r="Z40" i="70"/>
  <c r="Z29" i="71"/>
  <c r="Z35" i="71"/>
  <c r="Z41" i="71"/>
  <c r="Z12" i="72"/>
  <c r="Z15" i="72"/>
  <c r="Z21" i="72"/>
  <c r="Z24" i="72"/>
  <c r="Z30" i="72"/>
  <c r="Z36" i="72"/>
  <c r="Z42" i="72"/>
  <c r="S43" i="148"/>
  <c r="Z15" i="148"/>
  <c r="Z27" i="148"/>
  <c r="Z33" i="148"/>
  <c r="Z39" i="148"/>
  <c r="N127" i="148"/>
  <c r="W128" i="148"/>
  <c r="Z17" i="75"/>
  <c r="Z23" i="75"/>
  <c r="Z29" i="75"/>
  <c r="Z35" i="75"/>
  <c r="Z41" i="75"/>
  <c r="G127" i="149"/>
  <c r="Q127" i="149"/>
  <c r="I43" i="150"/>
  <c r="K127" i="150"/>
  <c r="U127" i="150"/>
  <c r="S126" i="150"/>
  <c r="Z15" i="151"/>
  <c r="Z21" i="151"/>
  <c r="Z27" i="151"/>
  <c r="Z33" i="151"/>
  <c r="Z39" i="151"/>
  <c r="M128" i="151"/>
  <c r="W128" i="151"/>
  <c r="N127" i="154"/>
  <c r="Z21" i="70"/>
  <c r="Z27" i="70"/>
  <c r="Z33" i="70"/>
  <c r="Z39" i="70"/>
  <c r="Z22" i="71"/>
  <c r="Z34" i="71"/>
  <c r="X43" i="72"/>
  <c r="Z29" i="72"/>
  <c r="Z35" i="72"/>
  <c r="Z41" i="72"/>
  <c r="N128" i="73"/>
  <c r="L128" i="73"/>
  <c r="V128" i="73"/>
  <c r="Z17" i="148"/>
  <c r="Z32" i="148"/>
  <c r="Z38" i="148"/>
  <c r="Z16" i="75"/>
  <c r="N126" i="149"/>
  <c r="N43" i="150"/>
  <c r="S43" i="150"/>
  <c r="N43" i="151"/>
  <c r="Z20" i="151"/>
  <c r="Z32" i="151"/>
  <c r="Z38" i="151"/>
  <c r="S127" i="151"/>
  <c r="Z23" i="70"/>
  <c r="Z26" i="70"/>
  <c r="Z32" i="70"/>
  <c r="Z38" i="70"/>
  <c r="Z27" i="71"/>
  <c r="Z33" i="71"/>
  <c r="Z39" i="71"/>
  <c r="Z13" i="72"/>
  <c r="Z19" i="72"/>
  <c r="Z25" i="72"/>
  <c r="Z28" i="72"/>
  <c r="Z34" i="72"/>
  <c r="Z40" i="72"/>
  <c r="G128" i="72"/>
  <c r="N43" i="148"/>
  <c r="Z19" i="148"/>
  <c r="Z31" i="148"/>
  <c r="Z37" i="148"/>
  <c r="L128" i="148"/>
  <c r="V128" i="148"/>
  <c r="S43" i="75"/>
  <c r="Z15" i="75"/>
  <c r="Z27" i="75"/>
  <c r="Z33" i="75"/>
  <c r="Z39" i="75"/>
  <c r="K127" i="149"/>
  <c r="U127" i="149"/>
  <c r="S126" i="149"/>
  <c r="H127" i="150"/>
  <c r="R127" i="150"/>
  <c r="Z13" i="151"/>
  <c r="Z19" i="151"/>
  <c r="Z25" i="151"/>
  <c r="Z31" i="151"/>
  <c r="Z37" i="151"/>
  <c r="N43" i="70"/>
  <c r="S43" i="70"/>
  <c r="Z13" i="70"/>
  <c r="Z25" i="70"/>
  <c r="Z31" i="70"/>
  <c r="Z37" i="70"/>
  <c r="I43" i="71"/>
  <c r="Z14" i="71"/>
  <c r="Z17" i="71"/>
  <c r="Z23" i="71"/>
  <c r="Z26" i="71"/>
  <c r="Z21" i="148"/>
  <c r="N43" i="149"/>
  <c r="N127" i="149" s="1"/>
  <c r="S43" i="149"/>
  <c r="X126" i="149"/>
  <c r="X127" i="149" s="1"/>
  <c r="X43" i="150"/>
  <c r="I126" i="150"/>
  <c r="Z15" i="70"/>
  <c r="Z18" i="70"/>
  <c r="Z30" i="70"/>
  <c r="Z36" i="70"/>
  <c r="Z42" i="70"/>
  <c r="S43" i="71"/>
  <c r="Z31" i="71"/>
  <c r="Z37" i="71"/>
  <c r="Z17" i="72"/>
  <c r="Z20" i="72"/>
  <c r="Z23" i="72"/>
  <c r="Z32" i="72"/>
  <c r="Z38" i="72"/>
  <c r="Z11" i="148"/>
  <c r="Z23" i="148"/>
  <c r="Z29" i="148"/>
  <c r="Z35" i="148"/>
  <c r="Z41" i="148"/>
  <c r="I127" i="148"/>
  <c r="Z19" i="75"/>
  <c r="Z25" i="75"/>
  <c r="Z31" i="75"/>
  <c r="Z37" i="75"/>
  <c r="H127" i="149"/>
  <c r="Z11" i="151"/>
  <c r="Z17" i="151"/>
  <c r="Z23" i="151"/>
  <c r="S43" i="151"/>
  <c r="S128" i="151" s="1"/>
  <c r="Z29" i="151"/>
  <c r="Z35" i="151"/>
  <c r="Z41" i="151"/>
  <c r="I127" i="151"/>
  <c r="Z36" i="153"/>
  <c r="Z42" i="153"/>
  <c r="H128" i="153"/>
  <c r="R128" i="153"/>
  <c r="Z12" i="83"/>
  <c r="Z18" i="83"/>
  <c r="Z24" i="83"/>
  <c r="Z27" i="83"/>
  <c r="Z33" i="83"/>
  <c r="Z39" i="83"/>
  <c r="Z15" i="154"/>
  <c r="Z21" i="154"/>
  <c r="Z37" i="154"/>
  <c r="K43" i="84"/>
  <c r="I14" i="84"/>
  <c r="S14" i="84"/>
  <c r="N17" i="84"/>
  <c r="I20" i="84"/>
  <c r="S20" i="84"/>
  <c r="X23" i="84"/>
  <c r="I26" i="84"/>
  <c r="S26" i="84"/>
  <c r="X29" i="84"/>
  <c r="I32" i="84"/>
  <c r="S32" i="84"/>
  <c r="N35" i="84"/>
  <c r="I38" i="84"/>
  <c r="S38" i="84"/>
  <c r="N41" i="84"/>
  <c r="Z26" i="85"/>
  <c r="Z92" i="86"/>
  <c r="Z107" i="86"/>
  <c r="Z113" i="86"/>
  <c r="Z119" i="86"/>
  <c r="Z16" i="87"/>
  <c r="Z22" i="87"/>
  <c r="Z29" i="87"/>
  <c r="Z35" i="87"/>
  <c r="Z41" i="87"/>
  <c r="Z53" i="87"/>
  <c r="Z59" i="87"/>
  <c r="Z65" i="87"/>
  <c r="Z71" i="87"/>
  <c r="Z77" i="87"/>
  <c r="Z83" i="87"/>
  <c r="Z89" i="87"/>
  <c r="Z95" i="87"/>
  <c r="Z101" i="87"/>
  <c r="Z17" i="153"/>
  <c r="Z23" i="153"/>
  <c r="S43" i="153"/>
  <c r="Z29" i="153"/>
  <c r="Z35" i="153"/>
  <c r="Z41" i="153"/>
  <c r="Z12" i="78"/>
  <c r="Z24" i="78"/>
  <c r="Z30" i="78"/>
  <c r="Z36" i="78"/>
  <c r="Z13" i="83"/>
  <c r="Z19" i="83"/>
  <c r="Z25" i="83"/>
  <c r="Z32" i="83"/>
  <c r="Z38" i="83"/>
  <c r="Z12" i="154"/>
  <c r="Z18" i="154"/>
  <c r="Z24" i="154"/>
  <c r="Z36" i="154"/>
  <c r="Z42" i="154"/>
  <c r="R128" i="154"/>
  <c r="Z14" i="86"/>
  <c r="Z20" i="86"/>
  <c r="Z26" i="86"/>
  <c r="Z27" i="86"/>
  <c r="Z33" i="86"/>
  <c r="Z39" i="86"/>
  <c r="Z51" i="86"/>
  <c r="Z57" i="86"/>
  <c r="Z77" i="86"/>
  <c r="Z83" i="86"/>
  <c r="Z89" i="86"/>
  <c r="Z95" i="86"/>
  <c r="Z101" i="86"/>
  <c r="Z13" i="87"/>
  <c r="Z22" i="153"/>
  <c r="Z28" i="153"/>
  <c r="Z34" i="153"/>
  <c r="Z40" i="153"/>
  <c r="Z23" i="78"/>
  <c r="Z41" i="78"/>
  <c r="P128" i="78"/>
  <c r="N43" i="83"/>
  <c r="Z16" i="83"/>
  <c r="Z22" i="83"/>
  <c r="Z31" i="83"/>
  <c r="Z37" i="83"/>
  <c r="Z35" i="154"/>
  <c r="Z41" i="154"/>
  <c r="L43" i="84"/>
  <c r="Z105" i="86"/>
  <c r="Z111" i="86"/>
  <c r="Z117" i="86"/>
  <c r="Z123" i="86"/>
  <c r="Z51" i="87"/>
  <c r="Z57" i="87"/>
  <c r="Z63" i="87"/>
  <c r="Z69" i="87"/>
  <c r="Z75" i="87"/>
  <c r="Z99" i="87"/>
  <c r="N127" i="153"/>
  <c r="M128" i="153"/>
  <c r="Z16" i="78"/>
  <c r="Z17" i="83"/>
  <c r="Z23" i="83"/>
  <c r="Z30" i="83"/>
  <c r="Z36" i="83"/>
  <c r="Z42" i="83"/>
  <c r="Z16" i="154"/>
  <c r="Z22" i="154"/>
  <c r="Z34" i="154"/>
  <c r="Z40" i="154"/>
  <c r="N14" i="84"/>
  <c r="X14" i="84"/>
  <c r="S17" i="84"/>
  <c r="N20" i="84"/>
  <c r="X20" i="84"/>
  <c r="S23" i="84"/>
  <c r="N26" i="84"/>
  <c r="X26" i="84"/>
  <c r="I29" i="84"/>
  <c r="N32" i="84"/>
  <c r="X32" i="84"/>
  <c r="Z15" i="85"/>
  <c r="Z21" i="85"/>
  <c r="Z30" i="85"/>
  <c r="Z36" i="85"/>
  <c r="Z42" i="85"/>
  <c r="Z63" i="86"/>
  <c r="Z75" i="86"/>
  <c r="Z81" i="86"/>
  <c r="Z87" i="86"/>
  <c r="Z93" i="86"/>
  <c r="Z99" i="86"/>
  <c r="Z88" i="87"/>
  <c r="Z100" i="87"/>
  <c r="Z103" i="87"/>
  <c r="Z109" i="87"/>
  <c r="N43" i="153"/>
  <c r="Z14" i="153"/>
  <c r="Z26" i="153"/>
  <c r="Z32" i="153"/>
  <c r="Z38" i="153"/>
  <c r="S127" i="153"/>
  <c r="Z15" i="78"/>
  <c r="W128" i="78"/>
  <c r="Z14" i="83"/>
  <c r="Z20" i="83"/>
  <c r="Z26" i="83"/>
  <c r="Z41" i="83"/>
  <c r="Z17" i="154"/>
  <c r="Z23" i="154"/>
  <c r="Z39" i="154"/>
  <c r="Z49" i="87"/>
  <c r="Z97" i="87"/>
  <c r="M128" i="4"/>
  <c r="Q128" i="8"/>
  <c r="I46" i="84"/>
  <c r="Z46" i="84" s="1"/>
  <c r="Z46" i="86"/>
  <c r="Z52" i="86"/>
  <c r="Z58" i="86"/>
  <c r="Z66" i="86"/>
  <c r="Z72" i="86"/>
  <c r="Z78" i="86"/>
  <c r="Z84" i="86"/>
  <c r="Z90" i="86"/>
  <c r="Z96" i="86"/>
  <c r="Z102" i="86"/>
  <c r="Z108" i="86"/>
  <c r="Z114" i="86"/>
  <c r="Z120" i="86"/>
  <c r="Z54" i="87"/>
  <c r="Z60" i="87"/>
  <c r="Z66" i="87"/>
  <c r="Z72" i="87"/>
  <c r="Z78" i="87"/>
  <c r="Z84" i="87"/>
  <c r="Z96" i="87"/>
  <c r="Z102" i="87"/>
  <c r="Z108" i="87"/>
  <c r="Z114" i="87"/>
  <c r="Z120" i="87"/>
  <c r="Z87" i="87"/>
  <c r="Z93" i="87"/>
  <c r="Z105" i="87"/>
  <c r="Z111" i="87"/>
  <c r="Z117" i="87"/>
  <c r="Z123" i="87"/>
  <c r="Z50" i="86"/>
  <c r="Z56" i="86"/>
  <c r="Z64" i="86"/>
  <c r="Z70" i="86"/>
  <c r="Z76" i="86"/>
  <c r="Z82" i="86"/>
  <c r="Z88" i="86"/>
  <c r="Z94" i="86"/>
  <c r="Z100" i="86"/>
  <c r="Z106" i="86"/>
  <c r="Z112" i="86"/>
  <c r="Z118" i="86"/>
  <c r="Z124" i="86"/>
  <c r="Z46" i="87"/>
  <c r="Z52" i="87"/>
  <c r="Z58" i="87"/>
  <c r="Z64" i="87"/>
  <c r="Z70" i="87"/>
  <c r="Z76" i="87"/>
  <c r="Z82" i="87"/>
  <c r="Z94" i="87"/>
  <c r="Z53" i="86"/>
  <c r="Z73" i="86"/>
  <c r="Z79" i="86"/>
  <c r="Z85" i="86"/>
  <c r="Z91" i="86"/>
  <c r="Z97" i="86"/>
  <c r="Z103" i="86"/>
  <c r="Z109" i="86"/>
  <c r="Z115" i="86"/>
  <c r="Z121" i="86"/>
  <c r="Z55" i="87"/>
  <c r="Z61" i="87"/>
  <c r="Z67" i="87"/>
  <c r="Z73" i="87"/>
  <c r="Z85" i="87"/>
  <c r="Z115" i="87"/>
  <c r="Z121" i="87"/>
  <c r="Z54" i="86"/>
  <c r="Z62" i="86"/>
  <c r="Z68" i="86"/>
  <c r="Z74" i="86"/>
  <c r="Z80" i="86"/>
  <c r="Z98" i="86"/>
  <c r="Z104" i="86"/>
  <c r="Z110" i="86"/>
  <c r="Z116" i="86"/>
  <c r="Z122" i="86"/>
  <c r="Z50" i="87"/>
  <c r="Z56" i="87"/>
  <c r="Z62" i="87"/>
  <c r="Z68" i="87"/>
  <c r="Z74" i="87"/>
  <c r="Z80" i="87"/>
  <c r="Z86" i="87"/>
  <c r="Z92" i="87"/>
  <c r="Z98" i="87"/>
  <c r="Z104" i="87"/>
  <c r="Z110" i="87"/>
  <c r="Z116" i="87"/>
  <c r="Z122" i="87"/>
  <c r="V43" i="84"/>
  <c r="N12" i="84"/>
  <c r="X12" i="84"/>
  <c r="N18" i="84"/>
  <c r="X18" i="84"/>
  <c r="I21" i="84"/>
  <c r="N24" i="84"/>
  <c r="X24" i="84"/>
  <c r="I27" i="84"/>
  <c r="N30" i="84"/>
  <c r="X30" i="84"/>
  <c r="S33" i="84"/>
  <c r="N36" i="84"/>
  <c r="X36" i="84"/>
  <c r="S39" i="84"/>
  <c r="N42" i="84"/>
  <c r="X42" i="84"/>
  <c r="X43" i="85"/>
  <c r="Z22" i="85"/>
  <c r="Z29" i="85"/>
  <c r="Z35" i="85"/>
  <c r="Z41" i="85"/>
  <c r="Z17" i="86"/>
  <c r="Z23" i="86"/>
  <c r="Z32" i="86"/>
  <c r="Z38" i="86"/>
  <c r="Z19" i="87"/>
  <c r="Z25" i="87"/>
  <c r="Z28" i="87"/>
  <c r="Z34" i="87"/>
  <c r="Z40" i="87"/>
  <c r="W43" i="84"/>
  <c r="Z25" i="85"/>
  <c r="Z28" i="85"/>
  <c r="Z34" i="85"/>
  <c r="Z40" i="85"/>
  <c r="N43" i="86"/>
  <c r="Z12" i="86"/>
  <c r="Z18" i="86"/>
  <c r="Z24" i="86"/>
  <c r="Z31" i="86"/>
  <c r="Z37" i="86"/>
  <c r="Z14" i="87"/>
  <c r="Z20" i="87"/>
  <c r="Z26" i="87"/>
  <c r="Z27" i="87"/>
  <c r="Z33" i="87"/>
  <c r="Z39" i="87"/>
  <c r="I35" i="84"/>
  <c r="N38" i="84"/>
  <c r="X38" i="84"/>
  <c r="Z38" i="84" s="1"/>
  <c r="S41" i="84"/>
  <c r="Z14" i="85"/>
  <c r="Z20" i="85"/>
  <c r="Z27" i="85"/>
  <c r="Z33" i="85"/>
  <c r="Z39" i="85"/>
  <c r="Z15" i="86"/>
  <c r="Z21" i="86"/>
  <c r="Z30" i="86"/>
  <c r="Z36" i="86"/>
  <c r="Z42" i="86"/>
  <c r="I43" i="87"/>
  <c r="Z17" i="87"/>
  <c r="Z23" i="87"/>
  <c r="Z32" i="87"/>
  <c r="Z38" i="87"/>
  <c r="G43" i="84"/>
  <c r="I12" i="84"/>
  <c r="S12" i="84"/>
  <c r="X15" i="84"/>
  <c r="I18" i="84"/>
  <c r="S18" i="84"/>
  <c r="X21" i="84"/>
  <c r="I24" i="84"/>
  <c r="S24" i="84"/>
  <c r="N27" i="84"/>
  <c r="I30" i="84"/>
  <c r="S30" i="84"/>
  <c r="N33" i="84"/>
  <c r="I36" i="84"/>
  <c r="S36" i="84"/>
  <c r="X39" i="84"/>
  <c r="I42" i="84"/>
  <c r="S42" i="84"/>
  <c r="Z17" i="85"/>
  <c r="Z23" i="85"/>
  <c r="Z32" i="85"/>
  <c r="Z38" i="85"/>
  <c r="X43" i="86"/>
  <c r="Z16" i="86"/>
  <c r="Z22" i="86"/>
  <c r="Z29" i="86"/>
  <c r="Z35" i="86"/>
  <c r="Z41" i="86"/>
  <c r="R128" i="86"/>
  <c r="Z12" i="87"/>
  <c r="Z18" i="87"/>
  <c r="Z24" i="87"/>
  <c r="Z31" i="87"/>
  <c r="Z37" i="87"/>
  <c r="I13" i="84"/>
  <c r="N16" i="84"/>
  <c r="I19" i="84"/>
  <c r="N22" i="84"/>
  <c r="X22" i="84"/>
  <c r="S25" i="84"/>
  <c r="N28" i="84"/>
  <c r="X28" i="84"/>
  <c r="S31" i="84"/>
  <c r="N34" i="84"/>
  <c r="X34" i="84"/>
  <c r="I37" i="84"/>
  <c r="N40" i="84"/>
  <c r="X40" i="84"/>
  <c r="Z12" i="85"/>
  <c r="Z18" i="85"/>
  <c r="Z24" i="85"/>
  <c r="Z31" i="85"/>
  <c r="Z37" i="85"/>
  <c r="Z13" i="86"/>
  <c r="Z19" i="86"/>
  <c r="Z25" i="86"/>
  <c r="Z28" i="86"/>
  <c r="Z34" i="86"/>
  <c r="Z40" i="86"/>
  <c r="Z15" i="87"/>
  <c r="Z21" i="87"/>
  <c r="Z30" i="87"/>
  <c r="Z36" i="87"/>
  <c r="G43" i="21"/>
  <c r="G128" i="21" s="1"/>
  <c r="Z30" i="153"/>
  <c r="I43" i="151"/>
  <c r="I128" i="151" s="1"/>
  <c r="Z30" i="151"/>
  <c r="I43" i="54"/>
  <c r="I128" i="54" s="1"/>
  <c r="I43" i="141"/>
  <c r="I28" i="68"/>
  <c r="I34" i="68"/>
  <c r="S35" i="68"/>
  <c r="I40" i="68"/>
  <c r="I41" i="68"/>
  <c r="S41" i="68"/>
  <c r="S39" i="68"/>
  <c r="X15" i="20"/>
  <c r="N16" i="20"/>
  <c r="X16" i="20"/>
  <c r="S25" i="20"/>
  <c r="I27" i="20"/>
  <c r="S27" i="20"/>
  <c r="I29" i="20"/>
  <c r="I31" i="20"/>
  <c r="S31" i="20"/>
  <c r="N17" i="20"/>
  <c r="X17" i="20"/>
  <c r="N19" i="20"/>
  <c r="N21" i="20"/>
  <c r="X23" i="20"/>
  <c r="N24" i="20"/>
  <c r="X24" i="20"/>
  <c r="N41" i="20"/>
  <c r="X41" i="20"/>
  <c r="I13" i="20"/>
  <c r="I15" i="20"/>
  <c r="S15" i="20"/>
  <c r="I16" i="20"/>
  <c r="S16" i="20"/>
  <c r="S33" i="20"/>
  <c r="I35" i="20"/>
  <c r="S35" i="20"/>
  <c r="I37" i="20"/>
  <c r="I39" i="20"/>
  <c r="S39" i="20"/>
  <c r="I40" i="20"/>
  <c r="S40" i="20"/>
  <c r="S17" i="20"/>
  <c r="I19" i="20"/>
  <c r="S19" i="20"/>
  <c r="I23" i="20"/>
  <c r="S23" i="20"/>
  <c r="I24" i="20"/>
  <c r="S24" i="20"/>
  <c r="S41" i="20"/>
  <c r="Z70" i="20"/>
  <c r="Z18" i="10"/>
  <c r="Z54" i="11"/>
  <c r="Z78" i="11"/>
  <c r="Z102" i="11"/>
  <c r="Z22" i="12"/>
  <c r="Z25" i="12"/>
  <c r="Z31" i="12"/>
  <c r="Z37" i="12"/>
  <c r="Z30" i="9"/>
  <c r="Z36" i="9"/>
  <c r="Z42" i="9"/>
  <c r="Z64" i="9"/>
  <c r="Z117" i="9"/>
  <c r="U128" i="11"/>
  <c r="Z114" i="12"/>
  <c r="Z123" i="12"/>
  <c r="Z14" i="9"/>
  <c r="Z26" i="9"/>
  <c r="Z53" i="9"/>
  <c r="Z22" i="10"/>
  <c r="Z75" i="10"/>
  <c r="Z94" i="11"/>
  <c r="Z118" i="11"/>
  <c r="Z17" i="12"/>
  <c r="Z29" i="12"/>
  <c r="Z35" i="12"/>
  <c r="Z41" i="12"/>
  <c r="Z20" i="9"/>
  <c r="Z28" i="9"/>
  <c r="Z34" i="9"/>
  <c r="Z40" i="9"/>
  <c r="Z51" i="9"/>
  <c r="Z57" i="9"/>
  <c r="Z65" i="9"/>
  <c r="Z81" i="9"/>
  <c r="Z118" i="9"/>
  <c r="Z16" i="10"/>
  <c r="Z30" i="10"/>
  <c r="Z36" i="10"/>
  <c r="Z42" i="10"/>
  <c r="Z61" i="10"/>
  <c r="Z73" i="10"/>
  <c r="Z56" i="11"/>
  <c r="Z68" i="11"/>
  <c r="Z71" i="11"/>
  <c r="Z74" i="11"/>
  <c r="Z80" i="11"/>
  <c r="Z92" i="11"/>
  <c r="Z104" i="11"/>
  <c r="Z116" i="11"/>
  <c r="Z122" i="11"/>
  <c r="Z28" i="12"/>
  <c r="Z34" i="12"/>
  <c r="Z67" i="12"/>
  <c r="Z91" i="12"/>
  <c r="Z115" i="12"/>
  <c r="Z18" i="9"/>
  <c r="Z24" i="9"/>
  <c r="Z124" i="9"/>
  <c r="Z14" i="10"/>
  <c r="Z20" i="10"/>
  <c r="Z67" i="10"/>
  <c r="Z91" i="10"/>
  <c r="Z62" i="11"/>
  <c r="Z86" i="11"/>
  <c r="Z110" i="11"/>
  <c r="Z27" i="12"/>
  <c r="Z33" i="12"/>
  <c r="Z39" i="12"/>
  <c r="Z12" i="9"/>
  <c r="Z55" i="9"/>
  <c r="Z122" i="9"/>
  <c r="Z53" i="10"/>
  <c r="Z116" i="10"/>
  <c r="S43" i="11"/>
  <c r="Z60" i="11"/>
  <c r="Z66" i="11"/>
  <c r="Z72" i="11"/>
  <c r="Z84" i="11"/>
  <c r="Z90" i="11"/>
  <c r="Z96" i="11"/>
  <c r="Z114" i="11"/>
  <c r="Z120" i="11"/>
  <c r="Z56" i="12"/>
  <c r="Z59" i="12"/>
  <c r="Z107" i="12"/>
  <c r="Z110" i="12"/>
  <c r="W128" i="26"/>
  <c r="X127" i="26"/>
  <c r="X128" i="26" s="1"/>
  <c r="S127" i="26"/>
  <c r="G128" i="26"/>
  <c r="I127" i="26"/>
  <c r="S43" i="26"/>
  <c r="H128" i="26"/>
  <c r="Q128" i="31"/>
  <c r="F128" i="31"/>
  <c r="V128" i="31"/>
  <c r="L128" i="31"/>
  <c r="N127" i="31"/>
  <c r="I127" i="31"/>
  <c r="S43" i="31"/>
  <c r="H128" i="31"/>
  <c r="S127" i="28"/>
  <c r="S128" i="28" s="1"/>
  <c r="N127" i="28"/>
  <c r="K128" i="28"/>
  <c r="I127" i="28"/>
  <c r="W128" i="28"/>
  <c r="R128" i="28"/>
  <c r="N43" i="28"/>
  <c r="F128" i="27"/>
  <c r="P128" i="22"/>
  <c r="G128" i="22"/>
  <c r="S127" i="22"/>
  <c r="I43" i="22"/>
  <c r="U128" i="22"/>
  <c r="N127" i="22"/>
  <c r="N128" i="22" s="1"/>
  <c r="Z12" i="23"/>
  <c r="X43" i="23"/>
  <c r="N43" i="22"/>
  <c r="I43" i="13"/>
  <c r="I127" i="13" s="1"/>
  <c r="Q128" i="65"/>
  <c r="P128" i="65"/>
  <c r="H128" i="65"/>
  <c r="W128" i="65"/>
  <c r="S43" i="63"/>
  <c r="Z16" i="63"/>
  <c r="Z28" i="63"/>
  <c r="Z34" i="63"/>
  <c r="Z40" i="63"/>
  <c r="G127" i="63"/>
  <c r="Q127" i="63"/>
  <c r="Z15" i="63"/>
  <c r="Z27" i="63"/>
  <c r="Z33" i="63"/>
  <c r="Z39" i="63"/>
  <c r="N43" i="64"/>
  <c r="Z20" i="63"/>
  <c r="Z32" i="63"/>
  <c r="Z38" i="63"/>
  <c r="K127" i="63"/>
  <c r="U127" i="63"/>
  <c r="Z19" i="63"/>
  <c r="Z31" i="63"/>
  <c r="Z37" i="63"/>
  <c r="Z12" i="63"/>
  <c r="Z24" i="63"/>
  <c r="Z30" i="63"/>
  <c r="Z36" i="63"/>
  <c r="Z42" i="63"/>
  <c r="R127" i="63"/>
  <c r="H127" i="63"/>
  <c r="W127" i="63"/>
  <c r="M127" i="63"/>
  <c r="F127" i="63"/>
  <c r="N43" i="63"/>
  <c r="Z11" i="63"/>
  <c r="Z43" i="63" s="1"/>
  <c r="I43" i="63"/>
  <c r="H128" i="62"/>
  <c r="G128" i="62"/>
  <c r="W128" i="58"/>
  <c r="M128" i="58"/>
  <c r="V128" i="58"/>
  <c r="U128" i="58"/>
  <c r="S127" i="58"/>
  <c r="N127" i="58"/>
  <c r="K128" i="58"/>
  <c r="I127" i="58"/>
  <c r="F128" i="58"/>
  <c r="V128" i="57"/>
  <c r="L128" i="57"/>
  <c r="I127" i="57"/>
  <c r="K128" i="52"/>
  <c r="R128" i="52"/>
  <c r="H128" i="52"/>
  <c r="G128" i="52"/>
  <c r="M128" i="51"/>
  <c r="R128" i="50"/>
  <c r="Q128" i="50"/>
  <c r="P128" i="50"/>
  <c r="I127" i="50"/>
  <c r="W128" i="50"/>
  <c r="F128" i="50"/>
  <c r="I127" i="49"/>
  <c r="N127" i="48"/>
  <c r="G128" i="48"/>
  <c r="I127" i="48"/>
  <c r="H128" i="47"/>
  <c r="L128" i="46"/>
  <c r="S43" i="46"/>
  <c r="I43" i="46"/>
  <c r="Q128" i="43"/>
  <c r="V128" i="43"/>
  <c r="G128" i="43"/>
  <c r="S127" i="43"/>
  <c r="I127" i="43"/>
  <c r="H128" i="43"/>
  <c r="U128" i="42"/>
  <c r="K128" i="42"/>
  <c r="M128" i="42"/>
  <c r="X43" i="42"/>
  <c r="W128" i="41"/>
  <c r="U128" i="41"/>
  <c r="R128" i="41"/>
  <c r="S43" i="41"/>
  <c r="K128" i="41"/>
  <c r="L128" i="75"/>
  <c r="V128" i="75"/>
  <c r="S127" i="75"/>
  <c r="Q128" i="75"/>
  <c r="P128" i="75"/>
  <c r="N127" i="75"/>
  <c r="I127" i="75"/>
  <c r="I18" i="68"/>
  <c r="I30" i="68"/>
  <c r="S36" i="68"/>
  <c r="I42" i="68"/>
  <c r="S42" i="68"/>
  <c r="S14" i="68"/>
  <c r="S20" i="68"/>
  <c r="I32" i="68"/>
  <c r="S32" i="68"/>
  <c r="I38" i="68"/>
  <c r="S38" i="68"/>
  <c r="N13" i="68"/>
  <c r="X13" i="68"/>
  <c r="I16" i="68"/>
  <c r="S16" i="68"/>
  <c r="I17" i="68"/>
  <c r="S40" i="68"/>
  <c r="N15" i="68"/>
  <c r="X15" i="68"/>
  <c r="N21" i="68"/>
  <c r="N27" i="68"/>
  <c r="N33" i="68"/>
  <c r="X33" i="68"/>
  <c r="X127" i="73"/>
  <c r="F128" i="73"/>
  <c r="P128" i="73"/>
  <c r="G128" i="73"/>
  <c r="S21" i="68"/>
  <c r="S29" i="68"/>
  <c r="N17" i="68"/>
  <c r="N23" i="68"/>
  <c r="X23" i="68"/>
  <c r="N41" i="68"/>
  <c r="M43" i="68"/>
  <c r="S17" i="68"/>
  <c r="S13" i="68"/>
  <c r="S18" i="68"/>
  <c r="I19" i="68"/>
  <c r="S19" i="68"/>
  <c r="I31" i="68"/>
  <c r="S31" i="68"/>
  <c r="I37" i="68"/>
  <c r="S37" i="68"/>
  <c r="X43" i="73"/>
  <c r="N12" i="68"/>
  <c r="X12" i="68"/>
  <c r="N14" i="68"/>
  <c r="X14" i="68"/>
  <c r="X20" i="68"/>
  <c r="N22" i="68"/>
  <c r="X22" i="68"/>
  <c r="N24" i="68"/>
  <c r="X24" i="68"/>
  <c r="N25" i="68"/>
  <c r="N26" i="68"/>
  <c r="X26" i="68"/>
  <c r="N28" i="68"/>
  <c r="X28" i="68"/>
  <c r="X30" i="68"/>
  <c r="N34" i="68"/>
  <c r="N40" i="68"/>
  <c r="X25" i="68"/>
  <c r="P43" i="68"/>
  <c r="Q43" i="68"/>
  <c r="L43" i="68"/>
  <c r="M128" i="72"/>
  <c r="V128" i="72"/>
  <c r="X127" i="72"/>
  <c r="X128" i="72" s="1"/>
  <c r="S127" i="72"/>
  <c r="N127" i="72"/>
  <c r="W128" i="72"/>
  <c r="U128" i="72"/>
  <c r="Q128" i="72"/>
  <c r="L128" i="72"/>
  <c r="H128" i="72"/>
  <c r="S127" i="71"/>
  <c r="G128" i="71"/>
  <c r="L128" i="70"/>
  <c r="V128" i="70"/>
  <c r="R128" i="70"/>
  <c r="P128" i="70"/>
  <c r="K128" i="70"/>
  <c r="N127" i="70"/>
  <c r="N128" i="70" s="1"/>
  <c r="G128" i="70"/>
  <c r="F128" i="70"/>
  <c r="H128" i="12"/>
  <c r="Q128" i="12"/>
  <c r="I43" i="12"/>
  <c r="V128" i="11"/>
  <c r="Q128" i="11"/>
  <c r="G128" i="11"/>
  <c r="I43" i="11"/>
  <c r="P128" i="10"/>
  <c r="S43" i="10"/>
  <c r="X21" i="20"/>
  <c r="S21" i="20"/>
  <c r="I21" i="20"/>
  <c r="K43" i="20"/>
  <c r="Z104" i="9"/>
  <c r="Z101" i="9"/>
  <c r="Z75" i="9"/>
  <c r="Z48" i="9"/>
  <c r="R128" i="9"/>
  <c r="H43" i="20"/>
  <c r="G128" i="9"/>
  <c r="I43" i="9"/>
  <c r="Z90" i="87"/>
  <c r="P128" i="87"/>
  <c r="V128" i="86"/>
  <c r="K128" i="86"/>
  <c r="N127" i="86"/>
  <c r="N128" i="86" s="1"/>
  <c r="Z61" i="86"/>
  <c r="L128" i="86"/>
  <c r="Z49" i="86"/>
  <c r="G128" i="86"/>
  <c r="U128" i="86"/>
  <c r="H128" i="86"/>
  <c r="Z48" i="86"/>
  <c r="V128" i="85"/>
  <c r="I43" i="131"/>
  <c r="V128" i="131"/>
  <c r="N127" i="131"/>
  <c r="X127" i="8"/>
  <c r="L128" i="8"/>
  <c r="V128" i="6"/>
  <c r="H128" i="6"/>
  <c r="U128" i="8"/>
  <c r="K128" i="8"/>
  <c r="L127" i="2"/>
  <c r="W128" i="6"/>
  <c r="Q128" i="6"/>
  <c r="M128" i="6"/>
  <c r="Q43" i="21"/>
  <c r="Q128" i="21" s="1"/>
  <c r="L43" i="21"/>
  <c r="I43" i="45"/>
  <c r="I43" i="24"/>
  <c r="I127" i="24" s="1"/>
  <c r="S43" i="23"/>
  <c r="I43" i="23"/>
  <c r="S43" i="22"/>
  <c r="W127" i="14"/>
  <c r="N43" i="72"/>
  <c r="S43" i="73"/>
  <c r="Z11" i="70"/>
  <c r="R128" i="139"/>
  <c r="N43" i="139"/>
  <c r="N128" i="139" s="1"/>
  <c r="I43" i="139"/>
  <c r="W128" i="75"/>
  <c r="X11" i="68"/>
  <c r="R128" i="75"/>
  <c r="S11" i="68"/>
  <c r="M128" i="75"/>
  <c r="N43" i="75"/>
  <c r="N11" i="68"/>
  <c r="S43" i="43"/>
  <c r="N43" i="41"/>
  <c r="I43" i="41"/>
  <c r="S43" i="42"/>
  <c r="N43" i="42"/>
  <c r="S43" i="58"/>
  <c r="N43" i="58"/>
  <c r="I43" i="58"/>
  <c r="S43" i="48"/>
  <c r="S43" i="47"/>
  <c r="N43" i="47"/>
  <c r="I43" i="47"/>
  <c r="S43" i="64"/>
  <c r="S43" i="65"/>
  <c r="S43" i="50"/>
  <c r="N43" i="50"/>
  <c r="I43" i="50"/>
  <c r="S43" i="52"/>
  <c r="N43" i="52"/>
  <c r="S43" i="49"/>
  <c r="N43" i="49"/>
  <c r="I43" i="49"/>
  <c r="S43" i="57"/>
  <c r="N43" i="57"/>
  <c r="S43" i="62"/>
  <c r="N43" i="62"/>
  <c r="I43" i="62"/>
  <c r="Q43" i="20"/>
  <c r="S11" i="20"/>
  <c r="H43" i="21"/>
  <c r="H128" i="21" s="1"/>
  <c r="U43" i="21"/>
  <c r="S43" i="131"/>
  <c r="F43" i="20"/>
  <c r="L43" i="20"/>
  <c r="N11" i="20"/>
  <c r="I46" i="20"/>
  <c r="Z16" i="9"/>
  <c r="N43" i="9"/>
  <c r="X43" i="9"/>
  <c r="Z107" i="9"/>
  <c r="Z115" i="9"/>
  <c r="Z123" i="9"/>
  <c r="Z12" i="10"/>
  <c r="I127" i="10"/>
  <c r="Z106" i="10"/>
  <c r="Z114" i="10"/>
  <c r="Z122" i="10"/>
  <c r="N43" i="11"/>
  <c r="Z101" i="11"/>
  <c r="Z109" i="11"/>
  <c r="Z15" i="12"/>
  <c r="Z23" i="12"/>
  <c r="Z46" i="12"/>
  <c r="Z49" i="12"/>
  <c r="Z57" i="12"/>
  <c r="Z65" i="12"/>
  <c r="Z73" i="12"/>
  <c r="Z89" i="12"/>
  <c r="Z97" i="12"/>
  <c r="Z105" i="12"/>
  <c r="Z113" i="12"/>
  <c r="P43" i="21"/>
  <c r="Z46" i="129"/>
  <c r="S43" i="4"/>
  <c r="G128" i="4"/>
  <c r="I43" i="8"/>
  <c r="N127" i="8"/>
  <c r="X127" i="131"/>
  <c r="G43" i="20"/>
  <c r="I11" i="20"/>
  <c r="U43" i="20"/>
  <c r="Z50" i="9"/>
  <c r="Z113" i="9"/>
  <c r="Z121" i="9"/>
  <c r="M128" i="10"/>
  <c r="Z64" i="10"/>
  <c r="Z72" i="10"/>
  <c r="Z120" i="10"/>
  <c r="Z17" i="11"/>
  <c r="Z25" i="11"/>
  <c r="Z91" i="11"/>
  <c r="Z99" i="11"/>
  <c r="Z13" i="12"/>
  <c r="Z21" i="12"/>
  <c r="Z47" i="12"/>
  <c r="Z55" i="12"/>
  <c r="Z63" i="12"/>
  <c r="Z71" i="12"/>
  <c r="Z87" i="12"/>
  <c r="Z95" i="12"/>
  <c r="Z103" i="12"/>
  <c r="Z111" i="12"/>
  <c r="Z119" i="12"/>
  <c r="K43" i="21"/>
  <c r="K128" i="21" s="1"/>
  <c r="I43" i="129"/>
  <c r="S43" i="8"/>
  <c r="V43" i="20"/>
  <c r="X11" i="20"/>
  <c r="S13" i="20"/>
  <c r="N15" i="20"/>
  <c r="I17" i="20"/>
  <c r="X19" i="20"/>
  <c r="N23" i="20"/>
  <c r="I25" i="20"/>
  <c r="X27" i="20"/>
  <c r="S29" i="20"/>
  <c r="N31" i="20"/>
  <c r="I33" i="20"/>
  <c r="X35" i="20"/>
  <c r="S37" i="20"/>
  <c r="N39" i="20"/>
  <c r="I41" i="20"/>
  <c r="P127" i="20"/>
  <c r="S46" i="20"/>
  <c r="Z111" i="9"/>
  <c r="Z119" i="9"/>
  <c r="Z11" i="10"/>
  <c r="Z70" i="10"/>
  <c r="Z78" i="10"/>
  <c r="Z118" i="10"/>
  <c r="Z126" i="10"/>
  <c r="Z15" i="11"/>
  <c r="Z23" i="11"/>
  <c r="Z89" i="11"/>
  <c r="Z97" i="11"/>
  <c r="Z11" i="12"/>
  <c r="Z19" i="12"/>
  <c r="X43" i="12"/>
  <c r="S127" i="12"/>
  <c r="Z53" i="12"/>
  <c r="Z61" i="12"/>
  <c r="Z69" i="12"/>
  <c r="Z77" i="12"/>
  <c r="Z85" i="12"/>
  <c r="Z93" i="12"/>
  <c r="Z101" i="12"/>
  <c r="Z109" i="12"/>
  <c r="X43" i="13"/>
  <c r="X43" i="14"/>
  <c r="X127" i="14" s="1"/>
  <c r="X43" i="133"/>
  <c r="X127" i="133"/>
  <c r="Z12" i="17"/>
  <c r="X43" i="17"/>
  <c r="Z47" i="13"/>
  <c r="Z47" i="14"/>
  <c r="Z47" i="133"/>
  <c r="Z126" i="133" s="1"/>
  <c r="Z127" i="133" s="1"/>
  <c r="Z13" i="17"/>
  <c r="Z21" i="17"/>
  <c r="K127" i="17"/>
  <c r="Z46" i="17"/>
  <c r="X126" i="17"/>
  <c r="I127" i="23"/>
  <c r="X43" i="6"/>
  <c r="X43" i="8"/>
  <c r="Z11" i="17"/>
  <c r="Z19" i="17"/>
  <c r="Z25" i="17"/>
  <c r="Z47" i="17"/>
  <c r="Z51" i="17"/>
  <c r="Z55" i="17"/>
  <c r="Z59" i="17"/>
  <c r="Z63" i="17"/>
  <c r="Z67" i="17"/>
  <c r="Z71" i="17"/>
  <c r="Z75" i="17"/>
  <c r="Z79" i="17"/>
  <c r="Z83" i="17"/>
  <c r="Z87" i="17"/>
  <c r="Z91" i="17"/>
  <c r="Z95" i="17"/>
  <c r="Z99" i="17"/>
  <c r="Z103" i="17"/>
  <c r="Z107" i="17"/>
  <c r="Z111" i="17"/>
  <c r="Z115" i="17"/>
  <c r="Z119" i="17"/>
  <c r="Z123" i="17"/>
  <c r="Z17" i="17"/>
  <c r="Z26" i="17"/>
  <c r="R127" i="17"/>
  <c r="W127" i="17"/>
  <c r="N126" i="17"/>
  <c r="N127" i="17" s="1"/>
  <c r="Z48" i="17"/>
  <c r="Z52" i="17"/>
  <c r="Z56" i="17"/>
  <c r="Z60" i="17"/>
  <c r="Z126" i="17" s="1"/>
  <c r="Z64" i="17"/>
  <c r="Z68" i="17"/>
  <c r="Z72" i="17"/>
  <c r="Z76" i="17"/>
  <c r="Z80" i="17"/>
  <c r="Z84" i="17"/>
  <c r="Z88" i="17"/>
  <c r="Z92" i="17"/>
  <c r="Z96" i="17"/>
  <c r="Z100" i="17"/>
  <c r="Z104" i="17"/>
  <c r="Z108" i="17"/>
  <c r="Z112" i="17"/>
  <c r="Z116" i="17"/>
  <c r="Z120" i="17"/>
  <c r="Z124" i="17"/>
  <c r="S127" i="23"/>
  <c r="Z11" i="23"/>
  <c r="X126" i="23"/>
  <c r="X127" i="23"/>
  <c r="Z11" i="24"/>
  <c r="X126" i="24"/>
  <c r="X127" i="24" s="1"/>
  <c r="X127" i="31"/>
  <c r="Z14" i="33"/>
  <c r="Z18" i="33"/>
  <c r="Z22" i="33"/>
  <c r="Z26" i="33"/>
  <c r="N126" i="33"/>
  <c r="N127" i="33" s="1"/>
  <c r="Z48" i="33"/>
  <c r="Z52" i="33"/>
  <c r="Z56" i="33"/>
  <c r="Z60" i="33"/>
  <c r="Z64" i="33"/>
  <c r="Z68" i="33"/>
  <c r="Z72" i="33"/>
  <c r="Z76" i="33"/>
  <c r="Z80" i="33"/>
  <c r="Z84" i="33"/>
  <c r="Z88" i="33"/>
  <c r="Z92" i="33"/>
  <c r="Z96" i="33"/>
  <c r="Z100" i="33"/>
  <c r="Z104" i="33"/>
  <c r="Z108" i="33"/>
  <c r="Z112" i="33"/>
  <c r="Z116" i="33"/>
  <c r="Z120" i="33"/>
  <c r="Z124" i="33"/>
  <c r="I43" i="26"/>
  <c r="X43" i="33"/>
  <c r="N126" i="34"/>
  <c r="Z48" i="34"/>
  <c r="Z52" i="34"/>
  <c r="Z56" i="34"/>
  <c r="Z60" i="34"/>
  <c r="Z64" i="34"/>
  <c r="Z126" i="34" s="1"/>
  <c r="Z68" i="34"/>
  <c r="Z72" i="34"/>
  <c r="Z76" i="34"/>
  <c r="Z80" i="34"/>
  <c r="Z84" i="34"/>
  <c r="Z88" i="34"/>
  <c r="Z92" i="34"/>
  <c r="Z96" i="34"/>
  <c r="Z100" i="34"/>
  <c r="Z104" i="34"/>
  <c r="Z108" i="34"/>
  <c r="Z112" i="34"/>
  <c r="Z116" i="34"/>
  <c r="Z120" i="34"/>
  <c r="Z124" i="34"/>
  <c r="S127" i="136"/>
  <c r="S127" i="37"/>
  <c r="I128" i="41"/>
  <c r="X43" i="34"/>
  <c r="Z14" i="35"/>
  <c r="Z18" i="35"/>
  <c r="Z22" i="35"/>
  <c r="Z26" i="35"/>
  <c r="Z43" i="35" s="1"/>
  <c r="Z48" i="35"/>
  <c r="Z52" i="35"/>
  <c r="Z56" i="35"/>
  <c r="Z60" i="35"/>
  <c r="Z64" i="35"/>
  <c r="Z68" i="35"/>
  <c r="Z72" i="35"/>
  <c r="Z76" i="35"/>
  <c r="Z126" i="35" s="1"/>
  <c r="Z127" i="35" s="1"/>
  <c r="Z80" i="35"/>
  <c r="Z84" i="35"/>
  <c r="Z88" i="35"/>
  <c r="Z92" i="35"/>
  <c r="Z96" i="35"/>
  <c r="Z100" i="35"/>
  <c r="Z104" i="35"/>
  <c r="Z108" i="35"/>
  <c r="Z112" i="35"/>
  <c r="Z116" i="35"/>
  <c r="Z120" i="35"/>
  <c r="Z124" i="35"/>
  <c r="X43" i="31"/>
  <c r="X43" i="35"/>
  <c r="X43" i="136"/>
  <c r="X43" i="137"/>
  <c r="X127" i="137" s="1"/>
  <c r="X43" i="138"/>
  <c r="X43" i="139"/>
  <c r="X43" i="37"/>
  <c r="X126" i="33"/>
  <c r="X126" i="34"/>
  <c r="X126" i="35"/>
  <c r="X126" i="136"/>
  <c r="X126" i="137"/>
  <c r="X126" i="138"/>
  <c r="X127" i="139"/>
  <c r="X126" i="37"/>
  <c r="X43" i="43"/>
  <c r="N43" i="43"/>
  <c r="I43" i="43"/>
  <c r="X43" i="47"/>
  <c r="X43" i="48"/>
  <c r="X43" i="49"/>
  <c r="X43" i="141"/>
  <c r="X43" i="50"/>
  <c r="X43" i="52"/>
  <c r="X43" i="53"/>
  <c r="X43" i="54"/>
  <c r="X43" i="57"/>
  <c r="X43" i="58"/>
  <c r="X128" i="58" s="1"/>
  <c r="X43" i="62"/>
  <c r="Z13" i="63"/>
  <c r="Z17" i="63"/>
  <c r="Z21" i="63"/>
  <c r="Z25" i="63"/>
  <c r="X127" i="46"/>
  <c r="X127" i="47"/>
  <c r="X127" i="49"/>
  <c r="X127" i="141"/>
  <c r="X127" i="50"/>
  <c r="X126" i="53"/>
  <c r="X127" i="58"/>
  <c r="U128" i="62"/>
  <c r="Z14" i="63"/>
  <c r="Z18" i="63"/>
  <c r="Z22" i="63"/>
  <c r="Z26" i="63"/>
  <c r="X43" i="63"/>
  <c r="X43" i="64"/>
  <c r="Z12" i="70"/>
  <c r="Z20" i="70"/>
  <c r="X43" i="71"/>
  <c r="N43" i="71"/>
  <c r="Z16" i="71"/>
  <c r="Z24" i="71"/>
  <c r="I127" i="71"/>
  <c r="Z18" i="72"/>
  <c r="Z26" i="72"/>
  <c r="I127" i="72"/>
  <c r="Z11" i="71"/>
  <c r="X43" i="65"/>
  <c r="Z16" i="70"/>
  <c r="Z24" i="70"/>
  <c r="I43" i="70"/>
  <c r="Z12" i="71"/>
  <c r="Z20" i="71"/>
  <c r="Z11" i="72"/>
  <c r="S43" i="72"/>
  <c r="Z14" i="72"/>
  <c r="Z22" i="72"/>
  <c r="Z14" i="70"/>
  <c r="Z22" i="70"/>
  <c r="X127" i="70"/>
  <c r="X128" i="70" s="1"/>
  <c r="Z12" i="148"/>
  <c r="Z20" i="148"/>
  <c r="X127" i="148"/>
  <c r="Z13" i="75"/>
  <c r="I43" i="73"/>
  <c r="Z18" i="148"/>
  <c r="Z26" i="148"/>
  <c r="Z11" i="75"/>
  <c r="X43" i="75"/>
  <c r="Z13" i="148"/>
  <c r="X43" i="148"/>
  <c r="X128" i="148" s="1"/>
  <c r="Z14" i="148"/>
  <c r="Z22" i="148"/>
  <c r="S127" i="148"/>
  <c r="S128" i="148" s="1"/>
  <c r="S127" i="149"/>
  <c r="I43" i="149"/>
  <c r="I127" i="149"/>
  <c r="X126" i="150"/>
  <c r="X43" i="151"/>
  <c r="X128" i="151" s="1"/>
  <c r="X127" i="153"/>
  <c r="S127" i="154"/>
  <c r="Z22" i="75"/>
  <c r="N126" i="150"/>
  <c r="X43" i="153"/>
  <c r="Z14" i="78"/>
  <c r="Z18" i="78"/>
  <c r="Z26" i="78"/>
  <c r="Z11" i="154"/>
  <c r="S43" i="154"/>
  <c r="Z14" i="151"/>
  <c r="Z18" i="151"/>
  <c r="Z22" i="151"/>
  <c r="Z26" i="151"/>
  <c r="N127" i="151"/>
  <c r="N128" i="151" s="1"/>
  <c r="Z12" i="153"/>
  <c r="Z16" i="153"/>
  <c r="Z20" i="153"/>
  <c r="Z24" i="153"/>
  <c r="I127" i="86"/>
  <c r="X127" i="151"/>
  <c r="Z11" i="83"/>
  <c r="S43" i="83"/>
  <c r="X43" i="154"/>
  <c r="X128" i="154" s="1"/>
  <c r="R43" i="84"/>
  <c r="S43" i="86"/>
  <c r="Z47" i="86"/>
  <c r="N43" i="87"/>
  <c r="X43" i="83"/>
  <c r="I127" i="154"/>
  <c r="U43" i="84"/>
  <c r="S13" i="84"/>
  <c r="N15" i="84"/>
  <c r="I17" i="84"/>
  <c r="X19" i="84"/>
  <c r="S21" i="84"/>
  <c r="N23" i="84"/>
  <c r="I25" i="84"/>
  <c r="X27" i="84"/>
  <c r="S29" i="84"/>
  <c r="N31" i="84"/>
  <c r="I33" i="84"/>
  <c r="X35" i="84"/>
  <c r="S37" i="84"/>
  <c r="N39" i="84"/>
  <c r="I41" i="84"/>
  <c r="I43" i="85"/>
  <c r="S43" i="87"/>
  <c r="Z47" i="87"/>
  <c r="I43" i="83"/>
  <c r="I127" i="83"/>
  <c r="N43" i="154"/>
  <c r="N128" i="154" s="1"/>
  <c r="V128" i="154"/>
  <c r="H43" i="84"/>
  <c r="P43" i="84"/>
  <c r="N13" i="84"/>
  <c r="I15" i="84"/>
  <c r="X17" i="84"/>
  <c r="S19" i="84"/>
  <c r="N21" i="84"/>
  <c r="I23" i="84"/>
  <c r="X25" i="84"/>
  <c r="S27" i="84"/>
  <c r="Z27" i="84" s="1"/>
  <c r="N29" i="84"/>
  <c r="I31" i="84"/>
  <c r="Z31" i="84" s="1"/>
  <c r="X33" i="84"/>
  <c r="S35" i="84"/>
  <c r="N37" i="84"/>
  <c r="Z37" i="84" s="1"/>
  <c r="I39" i="84"/>
  <c r="X41" i="84"/>
  <c r="N43" i="85"/>
  <c r="I43" i="86"/>
  <c r="Z11" i="86"/>
  <c r="X43" i="87"/>
  <c r="N11" i="84"/>
  <c r="S11" i="84"/>
  <c r="X11" i="84"/>
  <c r="I46" i="115"/>
  <c r="I14" i="115"/>
  <c r="N15" i="115"/>
  <c r="S16" i="115"/>
  <c r="X17" i="115"/>
  <c r="X11" i="115"/>
  <c r="X23" i="115"/>
  <c r="I22" i="115"/>
  <c r="N23" i="115"/>
  <c r="S24" i="115"/>
  <c r="X25" i="115"/>
  <c r="I30" i="115"/>
  <c r="N31" i="115"/>
  <c r="X33" i="115"/>
  <c r="S40" i="115"/>
  <c r="S38" i="115"/>
  <c r="I37" i="115"/>
  <c r="S11" i="115"/>
  <c r="X12" i="115"/>
  <c r="I17" i="115"/>
  <c r="N18" i="115"/>
  <c r="S19" i="115"/>
  <c r="X20" i="115"/>
  <c r="I25" i="115"/>
  <c r="N26" i="115"/>
  <c r="S27" i="115"/>
  <c r="X28" i="115"/>
  <c r="S35" i="115"/>
  <c r="N39" i="115"/>
  <c r="X41" i="115"/>
  <c r="S32" i="115"/>
  <c r="I33" i="115"/>
  <c r="S37" i="115"/>
  <c r="I41" i="115"/>
  <c r="X35" i="115"/>
  <c r="I13" i="115"/>
  <c r="N14" i="115"/>
  <c r="S15" i="115"/>
  <c r="X16" i="115"/>
  <c r="I21" i="115"/>
  <c r="N22" i="115"/>
  <c r="S23" i="115"/>
  <c r="X24" i="115"/>
  <c r="I29" i="115"/>
  <c r="N30" i="115"/>
  <c r="S31" i="115"/>
  <c r="S34" i="115"/>
  <c r="S39" i="115"/>
  <c r="S42" i="115"/>
  <c r="S12" i="115"/>
  <c r="X13" i="115"/>
  <c r="I18" i="115"/>
  <c r="N19" i="115"/>
  <c r="S20" i="115"/>
  <c r="X21" i="115"/>
  <c r="I26" i="115"/>
  <c r="N27" i="115"/>
  <c r="S28" i="115"/>
  <c r="X29" i="115"/>
  <c r="N35" i="115"/>
  <c r="X37" i="115"/>
  <c r="S33" i="115"/>
  <c r="S41" i="115"/>
  <c r="X31" i="115"/>
  <c r="X39" i="115"/>
  <c r="N32" i="115"/>
  <c r="N36" i="115"/>
  <c r="N40" i="115"/>
  <c r="I11" i="115"/>
  <c r="N12" i="115"/>
  <c r="S13" i="115"/>
  <c r="X14" i="115"/>
  <c r="I19" i="115"/>
  <c r="N20" i="115"/>
  <c r="S21" i="115"/>
  <c r="X22" i="115"/>
  <c r="I27" i="115"/>
  <c r="N28" i="115"/>
  <c r="S29" i="115"/>
  <c r="X30" i="115"/>
  <c r="I34" i="115"/>
  <c r="I38" i="115"/>
  <c r="I42" i="115"/>
  <c r="I16" i="115"/>
  <c r="N17" i="115"/>
  <c r="S18" i="115"/>
  <c r="X19" i="115"/>
  <c r="I24" i="115"/>
  <c r="N25" i="115"/>
  <c r="S26" i="115"/>
  <c r="X27" i="115"/>
  <c r="X34" i="115"/>
  <c r="X38" i="115"/>
  <c r="X42" i="115"/>
  <c r="N34" i="115"/>
  <c r="N38" i="115"/>
  <c r="N42" i="115"/>
  <c r="I15" i="115"/>
  <c r="I23" i="115"/>
  <c r="N16" i="115"/>
  <c r="S17" i="115"/>
  <c r="X18" i="115"/>
  <c r="N24" i="115"/>
  <c r="S25" i="115"/>
  <c r="X26" i="115"/>
  <c r="I31" i="115"/>
  <c r="I32" i="115"/>
  <c r="N33" i="115"/>
  <c r="I35" i="115"/>
  <c r="N37" i="115"/>
  <c r="I39" i="115"/>
  <c r="I40" i="115"/>
  <c r="N41" i="115"/>
  <c r="N46" i="115"/>
  <c r="I12" i="115"/>
  <c r="N13" i="115"/>
  <c r="S14" i="115"/>
  <c r="X15" i="115"/>
  <c r="I20" i="115"/>
  <c r="N21" i="115"/>
  <c r="S22" i="115"/>
  <c r="I28" i="115"/>
  <c r="N29" i="115"/>
  <c r="S30" i="115"/>
  <c r="X32" i="115"/>
  <c r="X36" i="115"/>
  <c r="X40" i="115"/>
  <c r="S46" i="115"/>
  <c r="N11" i="115"/>
  <c r="Q128" i="107"/>
  <c r="G127" i="88"/>
  <c r="G128" i="88" s="1"/>
  <c r="W127" i="88"/>
  <c r="M127" i="88"/>
  <c r="H127" i="88"/>
  <c r="H128" i="88" s="1"/>
  <c r="S11" i="95"/>
  <c r="X14" i="95"/>
  <c r="N20" i="95"/>
  <c r="S21" i="95"/>
  <c r="I27" i="95"/>
  <c r="N28" i="95"/>
  <c r="N36" i="95"/>
  <c r="X66" i="95"/>
  <c r="I71" i="95"/>
  <c r="X74" i="95"/>
  <c r="X82" i="95"/>
  <c r="X90" i="95"/>
  <c r="S34" i="95"/>
  <c r="N38" i="95"/>
  <c r="X38" i="95"/>
  <c r="S38" i="95"/>
  <c r="I38" i="95"/>
  <c r="S67" i="95"/>
  <c r="X68" i="95"/>
  <c r="S75" i="95"/>
  <c r="N90" i="95"/>
  <c r="I18" i="95"/>
  <c r="S20" i="95"/>
  <c r="I24" i="95"/>
  <c r="I60" i="95"/>
  <c r="I68" i="95"/>
  <c r="I76" i="95"/>
  <c r="S23" i="95"/>
  <c r="N16" i="95"/>
  <c r="X94" i="95"/>
  <c r="I12" i="95"/>
  <c r="X23" i="95"/>
  <c r="I31" i="95"/>
  <c r="I36" i="95"/>
  <c r="I47" i="95"/>
  <c r="N56" i="95"/>
  <c r="I64" i="95"/>
  <c r="I72" i="95"/>
  <c r="I80" i="95"/>
  <c r="I88" i="95"/>
  <c r="X88" i="95"/>
  <c r="S88" i="95"/>
  <c r="N88" i="95"/>
  <c r="I16" i="95"/>
  <c r="X19" i="95"/>
  <c r="N25" i="95"/>
  <c r="S26" i="95"/>
  <c r="I40" i="95"/>
  <c r="S42" i="95"/>
  <c r="I51" i="95"/>
  <c r="N52" i="95"/>
  <c r="X52" i="95"/>
  <c r="S52" i="95"/>
  <c r="I52" i="95"/>
  <c r="N77" i="95"/>
  <c r="I84" i="95"/>
  <c r="N85" i="95"/>
  <c r="I92" i="95"/>
  <c r="N93" i="95"/>
  <c r="S12" i="95"/>
  <c r="S15" i="95"/>
  <c r="X32" i="95"/>
  <c r="S32" i="95"/>
  <c r="N32" i="95"/>
  <c r="I32" i="95"/>
  <c r="X35" i="95"/>
  <c r="S91" i="95"/>
  <c r="I26" i="95"/>
  <c r="S28" i="95"/>
  <c r="S31" i="95"/>
  <c r="I34" i="95"/>
  <c r="I42" i="95"/>
  <c r="S47" i="95"/>
  <c r="X48" i="95"/>
  <c r="X56" i="95"/>
  <c r="I62" i="95"/>
  <c r="X73" i="95"/>
  <c r="X81" i="95"/>
  <c r="X89" i="95"/>
  <c r="S17" i="95"/>
  <c r="X17" i="95"/>
  <c r="N17" i="95"/>
  <c r="I17" i="95"/>
  <c r="N24" i="95"/>
  <c r="N40" i="95"/>
  <c r="X42" i="95"/>
  <c r="X53" i="95"/>
  <c r="N60" i="95"/>
  <c r="X62" i="95"/>
  <c r="X70" i="95"/>
  <c r="S70" i="95"/>
  <c r="N70" i="95"/>
  <c r="I70" i="95"/>
  <c r="X78" i="95"/>
  <c r="X86" i="95"/>
  <c r="N18" i="95"/>
  <c r="S19" i="95"/>
  <c r="N26" i="95"/>
  <c r="N29" i="95"/>
  <c r="X31" i="95"/>
  <c r="S54" i="95"/>
  <c r="X64" i="95"/>
  <c r="S71" i="95"/>
  <c r="S79" i="95"/>
  <c r="X80" i="95"/>
  <c r="S87" i="95"/>
  <c r="S16" i="95"/>
  <c r="I22" i="95"/>
  <c r="X22" i="95"/>
  <c r="S22" i="95"/>
  <c r="N22" i="95"/>
  <c r="S24" i="95"/>
  <c r="X25" i="95"/>
  <c r="S27" i="95"/>
  <c r="I30" i="95"/>
  <c r="X61" i="95"/>
  <c r="X77" i="95"/>
  <c r="X85" i="95"/>
  <c r="X93" i="95"/>
  <c r="X18" i="95"/>
  <c r="X26" i="95"/>
  <c r="S55" i="95"/>
  <c r="S64" i="95"/>
  <c r="I20" i="95"/>
  <c r="I28" i="95"/>
  <c r="S36" i="95"/>
  <c r="X36" i="95"/>
  <c r="S80" i="95"/>
  <c r="X34" i="95"/>
  <c r="N42" i="95"/>
  <c r="N62" i="95"/>
  <c r="N86" i="95"/>
  <c r="I93" i="95"/>
  <c r="N94" i="95"/>
  <c r="S94" i="95"/>
  <c r="I94" i="95"/>
  <c r="N30" i="95"/>
  <c r="N34" i="95"/>
  <c r="S40" i="95"/>
  <c r="S51" i="95"/>
  <c r="S60" i="95"/>
  <c r="S68" i="95"/>
  <c r="S76" i="95"/>
  <c r="S84" i="95"/>
  <c r="S92" i="95"/>
  <c r="X30" i="95"/>
  <c r="X49" i="95"/>
  <c r="X57" i="95"/>
  <c r="X21" i="95"/>
  <c r="S72" i="95"/>
  <c r="N14" i="95"/>
  <c r="N74" i="95"/>
  <c r="N82" i="95"/>
  <c r="N13" i="95"/>
  <c r="X13" i="95"/>
  <c r="S13" i="95"/>
  <c r="I13" i="95"/>
  <c r="X29" i="95"/>
  <c r="X33" i="95"/>
  <c r="I41" i="95"/>
  <c r="X69" i="95"/>
  <c r="I11" i="95"/>
  <c r="X12" i="95"/>
  <c r="S14" i="95"/>
  <c r="N21" i="95"/>
  <c r="X37" i="95"/>
  <c r="X41" i="95"/>
  <c r="S50" i="95"/>
  <c r="S59" i="95"/>
  <c r="N12" i="95"/>
  <c r="I14" i="95"/>
  <c r="I15" i="95"/>
  <c r="X16" i="95"/>
  <c r="S18" i="95"/>
  <c r="I19" i="95"/>
  <c r="X20" i="95"/>
  <c r="I23" i="95"/>
  <c r="X24" i="95"/>
  <c r="S30" i="95"/>
  <c r="N33" i="95"/>
  <c r="S35" i="95"/>
  <c r="S39" i="95"/>
  <c r="N48" i="95"/>
  <c r="N81" i="95"/>
  <c r="N89" i="95"/>
  <c r="N37" i="95"/>
  <c r="X40" i="95"/>
  <c r="N41" i="95"/>
  <c r="X47" i="95"/>
  <c r="S49" i="95"/>
  <c r="I50" i="95"/>
  <c r="X51" i="95"/>
  <c r="S53" i="95"/>
  <c r="I54" i="95"/>
  <c r="X55" i="95"/>
  <c r="S57" i="95"/>
  <c r="I59" i="95"/>
  <c r="X60" i="95"/>
  <c r="S62" i="95"/>
  <c r="I63" i="95"/>
  <c r="S66" i="95"/>
  <c r="I67" i="95"/>
  <c r="X72" i="95"/>
  <c r="S74" i="95"/>
  <c r="I75" i="95"/>
  <c r="X76" i="95"/>
  <c r="S78" i="95"/>
  <c r="I79" i="95"/>
  <c r="S82" i="95"/>
  <c r="X84" i="95"/>
  <c r="S86" i="95"/>
  <c r="I87" i="95"/>
  <c r="S90" i="95"/>
  <c r="I91" i="95"/>
  <c r="X92" i="95"/>
  <c r="N92" i="95"/>
  <c r="I35" i="95"/>
  <c r="I39" i="95"/>
  <c r="N47" i="95"/>
  <c r="I49" i="95"/>
  <c r="N51" i="95"/>
  <c r="I53" i="95"/>
  <c r="I57" i="95"/>
  <c r="N64" i="95"/>
  <c r="I66" i="95"/>
  <c r="N72" i="95"/>
  <c r="I74" i="95"/>
  <c r="N76" i="95"/>
  <c r="I78" i="95"/>
  <c r="N80" i="95"/>
  <c r="I82" i="95"/>
  <c r="N84" i="95"/>
  <c r="I86" i="95"/>
  <c r="I90" i="95"/>
  <c r="N15" i="95"/>
  <c r="N23" i="95"/>
  <c r="N27" i="95"/>
  <c r="S29" i="95"/>
  <c r="S33" i="95"/>
  <c r="S48" i="95"/>
  <c r="I48" i="95"/>
  <c r="S56" i="95"/>
  <c r="S61" i="95"/>
  <c r="S65" i="95"/>
  <c r="S69" i="95"/>
  <c r="S73" i="95"/>
  <c r="S77" i="95"/>
  <c r="S81" i="95"/>
  <c r="S85" i="95"/>
  <c r="S89" i="95"/>
  <c r="S93" i="95"/>
  <c r="I21" i="95"/>
  <c r="I25" i="95"/>
  <c r="X15" i="95"/>
  <c r="I33" i="95"/>
  <c r="N35" i="95"/>
  <c r="S41" i="95"/>
  <c r="I37" i="95"/>
  <c r="N39" i="95"/>
  <c r="X46" i="95"/>
  <c r="X50" i="95"/>
  <c r="X54" i="95"/>
  <c r="X59" i="95"/>
  <c r="X63" i="95"/>
  <c r="X67" i="95"/>
  <c r="X71" i="95"/>
  <c r="X75" i="95"/>
  <c r="X79" i="95"/>
  <c r="X83" i="95"/>
  <c r="X87" i="95"/>
  <c r="N87" i="95"/>
  <c r="X91" i="95"/>
  <c r="N19" i="95"/>
  <c r="S25" i="95"/>
  <c r="N46" i="95"/>
  <c r="N50" i="95"/>
  <c r="N63" i="95"/>
  <c r="N67" i="95"/>
  <c r="N71" i="95"/>
  <c r="N75" i="95"/>
  <c r="N83" i="95"/>
  <c r="N91" i="95"/>
  <c r="X27" i="95"/>
  <c r="I56" i="95"/>
  <c r="I61" i="95"/>
  <c r="I65" i="95"/>
  <c r="I69" i="95"/>
  <c r="I73" i="95"/>
  <c r="I77" i="95"/>
  <c r="I81" i="95"/>
  <c r="I85" i="95"/>
  <c r="I89" i="95"/>
  <c r="I29" i="95"/>
  <c r="N31" i="95"/>
  <c r="S37" i="95"/>
  <c r="X39" i="95"/>
  <c r="I46" i="95"/>
  <c r="S46" i="95"/>
  <c r="N11" i="95"/>
  <c r="X11" i="95"/>
  <c r="Z95" i="20"/>
  <c r="X127" i="150"/>
  <c r="I127" i="138"/>
  <c r="Z43" i="14"/>
  <c r="N127" i="133"/>
  <c r="Z43" i="133"/>
  <c r="Z43" i="24"/>
  <c r="Z127" i="24" s="1"/>
  <c r="Z126" i="24"/>
  <c r="N128" i="31"/>
  <c r="S127" i="137"/>
  <c r="Z43" i="136"/>
  <c r="Z127" i="136" s="1"/>
  <c r="X127" i="13"/>
  <c r="S127" i="150"/>
  <c r="Z126" i="136"/>
  <c r="Z126" i="23"/>
  <c r="Z43" i="53"/>
  <c r="Z127" i="53" s="1"/>
  <c r="S127" i="17"/>
  <c r="N127" i="34"/>
  <c r="S128" i="153"/>
  <c r="I127" i="53"/>
  <c r="Z43" i="23"/>
  <c r="Z127" i="23" s="1"/>
  <c r="N127" i="137"/>
  <c r="N127" i="14"/>
  <c r="I127" i="33"/>
  <c r="I127" i="133"/>
  <c r="Z126" i="14"/>
  <c r="Z127" i="14" s="1"/>
  <c r="S128" i="31"/>
  <c r="I127" i="34"/>
  <c r="N127" i="150"/>
  <c r="I127" i="150"/>
  <c r="N127" i="53"/>
  <c r="N127" i="24"/>
  <c r="I127" i="17"/>
  <c r="W43" i="5"/>
  <c r="V43" i="5"/>
  <c r="V128" i="5" s="1"/>
  <c r="U43" i="5"/>
  <c r="Q43" i="5"/>
  <c r="R43" i="5"/>
  <c r="P43" i="5"/>
  <c r="P128" i="5" s="1"/>
  <c r="L43" i="5"/>
  <c r="L128" i="5" s="1"/>
  <c r="M43" i="5"/>
  <c r="K43" i="5"/>
  <c r="G43" i="5"/>
  <c r="F43" i="5"/>
  <c r="H43" i="5"/>
  <c r="X128" i="31"/>
  <c r="X128" i="47"/>
  <c r="X128" i="139"/>
  <c r="X127" i="35"/>
  <c r="X127" i="33"/>
  <c r="X127" i="53"/>
  <c r="X128" i="141"/>
  <c r="X127" i="138"/>
  <c r="X127" i="34"/>
  <c r="X127" i="17"/>
  <c r="X127" i="37"/>
  <c r="X127" i="136"/>
  <c r="V43" i="2"/>
  <c r="U43" i="2"/>
  <c r="R43" i="2"/>
  <c r="Q43" i="2"/>
  <c r="K43" i="2"/>
  <c r="F43" i="2"/>
  <c r="H43" i="2"/>
  <c r="R128" i="43"/>
  <c r="P128" i="43"/>
  <c r="N55" i="38"/>
  <c r="Z56" i="42"/>
  <c r="Z55" i="42"/>
  <c r="Z96" i="42"/>
  <c r="W128" i="42"/>
  <c r="S46" i="38"/>
  <c r="S92" i="38"/>
  <c r="Z92" i="41"/>
  <c r="Q128" i="41"/>
  <c r="L128" i="41"/>
  <c r="F128" i="41"/>
  <c r="N96" i="38"/>
  <c r="F128" i="148"/>
  <c r="H128" i="154"/>
  <c r="P128" i="98"/>
  <c r="Z121" i="99"/>
  <c r="K128" i="204"/>
  <c r="Z69" i="204"/>
  <c r="Z67" i="204"/>
  <c r="I43" i="98"/>
  <c r="Q128" i="98"/>
  <c r="Z113" i="99"/>
  <c r="Z126" i="99"/>
  <c r="N43" i="182"/>
  <c r="Z124" i="204"/>
  <c r="I127" i="204"/>
  <c r="I128" i="204" s="1"/>
  <c r="X43" i="99"/>
  <c r="R128" i="98"/>
  <c r="Z115" i="204"/>
  <c r="Z48" i="97"/>
  <c r="G128" i="98"/>
  <c r="U128" i="98"/>
  <c r="Z74" i="204"/>
  <c r="Z72" i="204"/>
  <c r="Z62" i="204"/>
  <c r="Z114" i="99"/>
  <c r="F128" i="99"/>
  <c r="N127" i="204"/>
  <c r="N128" i="204" s="1"/>
  <c r="Z46" i="98"/>
  <c r="Z104" i="99"/>
  <c r="Z120" i="99"/>
  <c r="G128" i="99"/>
  <c r="Z120" i="204"/>
  <c r="Z93" i="204"/>
  <c r="Z91" i="204"/>
  <c r="Z83" i="204"/>
  <c r="S43" i="99"/>
  <c r="N127" i="98"/>
  <c r="Z126" i="98"/>
  <c r="Z116" i="99"/>
  <c r="Z122" i="99"/>
  <c r="X85" i="115"/>
  <c r="S84" i="115"/>
  <c r="X83" i="115"/>
  <c r="N48" i="115"/>
  <c r="X114" i="95"/>
  <c r="I114" i="95"/>
  <c r="I118" i="115"/>
  <c r="X112" i="115"/>
  <c r="X104" i="115"/>
  <c r="N99" i="115"/>
  <c r="S83" i="115"/>
  <c r="S118" i="95"/>
  <c r="N49" i="95"/>
  <c r="S116" i="115"/>
  <c r="X116" i="115"/>
  <c r="I109" i="115"/>
  <c r="X84" i="115"/>
  <c r="S71" i="115"/>
  <c r="S48" i="115"/>
  <c r="X120" i="95"/>
  <c r="N105" i="95"/>
  <c r="N103" i="115"/>
  <c r="N26" i="107"/>
  <c r="N24" i="107"/>
  <c r="X126" i="107"/>
  <c r="X33" i="107"/>
  <c r="S19" i="107"/>
  <c r="N15" i="107"/>
  <c r="Z104" i="113"/>
  <c r="N66" i="95"/>
  <c r="S60" i="115"/>
  <c r="S54" i="115"/>
  <c r="S52" i="115"/>
  <c r="S50" i="115"/>
  <c r="X41" i="107"/>
  <c r="S37" i="107"/>
  <c r="I57" i="115"/>
  <c r="N56" i="115"/>
  <c r="N41" i="107"/>
  <c r="N33" i="107"/>
  <c r="I19" i="107"/>
  <c r="N77" i="115"/>
  <c r="I76" i="115"/>
  <c r="N79" i="95"/>
  <c r="X26" i="107"/>
  <c r="N125" i="107"/>
  <c r="I121" i="107"/>
  <c r="N114" i="107"/>
  <c r="N31" i="107"/>
  <c r="I93" i="107"/>
  <c r="Z119" i="208"/>
  <c r="Z108" i="208"/>
  <c r="Z80" i="208"/>
  <c r="Z27" i="208"/>
  <c r="N124" i="88"/>
  <c r="N97" i="38"/>
  <c r="X88" i="38"/>
  <c r="S81" i="38"/>
  <c r="Z25" i="208"/>
  <c r="Z14" i="208"/>
  <c r="Z30" i="208"/>
  <c r="Z35" i="194"/>
  <c r="Z24" i="194"/>
  <c r="Z22" i="194"/>
  <c r="Z11" i="194"/>
  <c r="Z113" i="88"/>
  <c r="Z124" i="208"/>
  <c r="Z102" i="208"/>
  <c r="Z76" i="208"/>
  <c r="Z63" i="208"/>
  <c r="Z61" i="208"/>
  <c r="Z95" i="208"/>
  <c r="N105" i="38"/>
  <c r="Z33" i="205"/>
  <c r="Z41" i="208"/>
  <c r="I120" i="88"/>
  <c r="N115" i="88"/>
  <c r="Z110" i="88"/>
  <c r="N108" i="88"/>
  <c r="Z108" i="88" s="1"/>
  <c r="I71" i="107"/>
  <c r="Z111" i="208"/>
  <c r="I81" i="38"/>
  <c r="N77" i="38"/>
  <c r="Z20" i="205"/>
  <c r="Z38" i="194"/>
  <c r="Z17" i="208"/>
  <c r="Z27" i="194"/>
  <c r="Z14" i="194"/>
  <c r="X116" i="88"/>
  <c r="Z59" i="88"/>
  <c r="I31" i="107"/>
  <c r="I75" i="107"/>
  <c r="Z116" i="208"/>
  <c r="Z64" i="208"/>
  <c r="Z125" i="45"/>
  <c r="N123" i="88"/>
  <c r="N116" i="88"/>
  <c r="Z116" i="88" s="1"/>
  <c r="I111" i="88"/>
  <c r="Z77" i="208"/>
  <c r="Z60" i="208"/>
  <c r="Z47" i="208"/>
  <c r="Z30" i="194"/>
  <c r="N31" i="38"/>
  <c r="S119" i="88"/>
  <c r="S112" i="88"/>
  <c r="Z112" i="88" s="1"/>
  <c r="N72" i="38"/>
  <c r="N67" i="38"/>
  <c r="S68" i="38"/>
  <c r="S62" i="38"/>
  <c r="N37" i="38"/>
  <c r="N106" i="88"/>
  <c r="S102" i="88"/>
  <c r="X93" i="88"/>
  <c r="S82" i="88"/>
  <c r="S78" i="88"/>
  <c r="N77" i="88"/>
  <c r="X62" i="88"/>
  <c r="I50" i="88"/>
  <c r="Z111" i="93"/>
  <c r="Z95" i="93"/>
  <c r="Z125" i="91"/>
  <c r="Z114" i="91"/>
  <c r="Z61" i="91"/>
  <c r="Z50" i="91"/>
  <c r="Z119" i="90"/>
  <c r="Z23" i="90"/>
  <c r="Z90" i="70"/>
  <c r="I115" i="38"/>
  <c r="N54" i="38"/>
  <c r="S48" i="38"/>
  <c r="N94" i="38"/>
  <c r="S93" i="38"/>
  <c r="I118" i="38"/>
  <c r="N102" i="38"/>
  <c r="X27" i="38"/>
  <c r="X101" i="88"/>
  <c r="S90" i="88"/>
  <c r="S86" i="88"/>
  <c r="N85" i="88"/>
  <c r="I74" i="88"/>
  <c r="I70" i="88"/>
  <c r="Z67" i="88"/>
  <c r="S65" i="88"/>
  <c r="Z64" i="88"/>
  <c r="Z60" i="88"/>
  <c r="N53" i="88"/>
  <c r="Z60" i="93"/>
  <c r="Z58" i="93"/>
  <c r="Z112" i="91"/>
  <c r="Z101" i="91"/>
  <c r="Z90" i="91"/>
  <c r="Z48" i="91"/>
  <c r="S42" i="88"/>
  <c r="S24" i="88"/>
  <c r="Z34" i="90"/>
  <c r="S50" i="38"/>
  <c r="S39" i="38"/>
  <c r="X17" i="38"/>
  <c r="X70" i="115"/>
  <c r="X69" i="115"/>
  <c r="X68" i="115"/>
  <c r="X67" i="115"/>
  <c r="X66" i="115"/>
  <c r="X57" i="115"/>
  <c r="X56" i="115"/>
  <c r="X55" i="115"/>
  <c r="X54" i="115"/>
  <c r="X53" i="115"/>
  <c r="X52" i="115"/>
  <c r="X51" i="115"/>
  <c r="X50" i="115"/>
  <c r="X48" i="115"/>
  <c r="I102" i="88"/>
  <c r="S98" i="88"/>
  <c r="S94" i="88"/>
  <c r="N93" i="88"/>
  <c r="I82" i="88"/>
  <c r="I78" i="88"/>
  <c r="X74" i="88"/>
  <c r="S73" i="88"/>
  <c r="X70" i="88"/>
  <c r="N62" i="88"/>
  <c r="S49" i="88"/>
  <c r="X46" i="88"/>
  <c r="Z116" i="93"/>
  <c r="Z47" i="93"/>
  <c r="Z88" i="91"/>
  <c r="Z77" i="91"/>
  <c r="Z66" i="91"/>
  <c r="S52" i="38"/>
  <c r="N108" i="38"/>
  <c r="S104" i="38"/>
  <c r="X103" i="38"/>
  <c r="X15" i="38"/>
  <c r="S106" i="88"/>
  <c r="X102" i="88"/>
  <c r="I65" i="88"/>
  <c r="Z114" i="93"/>
  <c r="Z87" i="93"/>
  <c r="Z117" i="91"/>
  <c r="Z64" i="91"/>
  <c r="Z53" i="91"/>
  <c r="Z122" i="90"/>
  <c r="S125" i="38"/>
  <c r="N106" i="38"/>
  <c r="X90" i="88"/>
  <c r="S89" i="88"/>
  <c r="X86" i="88"/>
  <c r="N74" i="88"/>
  <c r="I73" i="88"/>
  <c r="N70" i="88"/>
  <c r="X61" i="88"/>
  <c r="S57" i="88"/>
  <c r="Z56" i="88"/>
  <c r="I49" i="88"/>
  <c r="Z103" i="93"/>
  <c r="Z63" i="93"/>
  <c r="Z52" i="93"/>
  <c r="Z50" i="93"/>
  <c r="Z104" i="91"/>
  <c r="Z93" i="91"/>
  <c r="Z82" i="91"/>
  <c r="Z21" i="93"/>
  <c r="I106" i="88"/>
  <c r="N102" i="88"/>
  <c r="X98" i="88"/>
  <c r="S97" i="88"/>
  <c r="X94" i="88"/>
  <c r="N82" i="88"/>
  <c r="I81" i="88"/>
  <c r="N78" i="88"/>
  <c r="X69" i="88"/>
  <c r="Z69" i="88" s="1"/>
  <c r="S66" i="88"/>
  <c r="Z66" i="88" s="1"/>
  <c r="N54" i="88"/>
  <c r="Z54" i="88" s="1"/>
  <c r="Z119" i="93"/>
  <c r="Z122" i="91"/>
  <c r="Z80" i="91"/>
  <c r="Z69" i="91"/>
  <c r="Z58" i="91"/>
  <c r="Z126" i="90"/>
  <c r="Z39" i="88"/>
  <c r="S99" i="38"/>
  <c r="S80" i="38"/>
  <c r="S64" i="38"/>
  <c r="S122" i="38"/>
  <c r="I42" i="38"/>
  <c r="X24" i="38"/>
  <c r="X106" i="88"/>
  <c r="X103" i="88"/>
  <c r="N90" i="88"/>
  <c r="I89" i="88"/>
  <c r="N61" i="88"/>
  <c r="I57" i="88"/>
  <c r="S50" i="88"/>
  <c r="Z108" i="93"/>
  <c r="Z79" i="93"/>
  <c r="Z66" i="93"/>
  <c r="Z120" i="91"/>
  <c r="Z109" i="91"/>
  <c r="Z98" i="91"/>
  <c r="Z56" i="91"/>
  <c r="Z117" i="89"/>
  <c r="Z115" i="89"/>
  <c r="Z96" i="89"/>
  <c r="Z85" i="89"/>
  <c r="Z64" i="89"/>
  <c r="Z53" i="89"/>
  <c r="X38" i="88"/>
  <c r="N28" i="88"/>
  <c r="X20" i="88"/>
  <c r="X11" i="88"/>
  <c r="Z24" i="93"/>
  <c r="Z34" i="91"/>
  <c r="Z32" i="91"/>
  <c r="Z13" i="91"/>
  <c r="Z34" i="89"/>
  <c r="Z13" i="89"/>
  <c r="S112" i="68"/>
  <c r="S103" i="68"/>
  <c r="I96" i="68"/>
  <c r="X92" i="68"/>
  <c r="S75" i="68"/>
  <c r="I42" i="88"/>
  <c r="S34" i="88"/>
  <c r="X27" i="88"/>
  <c r="Z27" i="88" s="1"/>
  <c r="I24" i="88"/>
  <c r="Z37" i="90"/>
  <c r="Z26" i="90"/>
  <c r="Z15" i="90"/>
  <c r="Z13" i="90"/>
  <c r="Z37" i="89"/>
  <c r="N116" i="68"/>
  <c r="I87" i="68"/>
  <c r="I57" i="68"/>
  <c r="Z120" i="89"/>
  <c r="Z109" i="89"/>
  <c r="Z107" i="89"/>
  <c r="Z99" i="89"/>
  <c r="Z88" i="89"/>
  <c r="Z77" i="89"/>
  <c r="Z75" i="89"/>
  <c r="Z67" i="89"/>
  <c r="Z56" i="89"/>
  <c r="S41" i="88"/>
  <c r="Z41" i="88" s="1"/>
  <c r="N38" i="88"/>
  <c r="S23" i="88"/>
  <c r="N20" i="88"/>
  <c r="S16" i="88"/>
  <c r="N11" i="88"/>
  <c r="Z37" i="93"/>
  <c r="Z35" i="93"/>
  <c r="Z13" i="93"/>
  <c r="Z11" i="93"/>
  <c r="Z37" i="91"/>
  <c r="Z26" i="91"/>
  <c r="Z24" i="91"/>
  <c r="Z16" i="91"/>
  <c r="Z26" i="89"/>
  <c r="Z24" i="89"/>
  <c r="N123" i="68"/>
  <c r="S119" i="68"/>
  <c r="I112" i="68"/>
  <c r="I103" i="68"/>
  <c r="S95" i="68"/>
  <c r="Z48" i="83"/>
  <c r="Z19" i="88"/>
  <c r="S104" i="68"/>
  <c r="S88" i="68"/>
  <c r="Z98" i="154"/>
  <c r="Z37" i="88"/>
  <c r="Z27" i="93"/>
  <c r="Z16" i="89"/>
  <c r="I119" i="68"/>
  <c r="Z91" i="89"/>
  <c r="S33" i="88"/>
  <c r="Z33" i="88" s="1"/>
  <c r="I23" i="88"/>
  <c r="Z23" i="88" s="1"/>
  <c r="N12" i="88"/>
  <c r="Z42" i="90"/>
  <c r="Z31" i="90"/>
  <c r="Z42" i="89"/>
  <c r="Z31" i="89"/>
  <c r="S82" i="68"/>
  <c r="I82" i="68"/>
  <c r="S66" i="68"/>
  <c r="S50" i="68"/>
  <c r="Z122" i="154"/>
  <c r="S74" i="68"/>
  <c r="S59" i="68"/>
  <c r="X53" i="68"/>
  <c r="I50" i="68"/>
  <c r="Z112" i="154"/>
  <c r="S49" i="68"/>
  <c r="Z61" i="154"/>
  <c r="Z29" i="89"/>
  <c r="Z117" i="154"/>
  <c r="Z121" i="83"/>
  <c r="Z114" i="83"/>
  <c r="Z105" i="83"/>
  <c r="Z98" i="83"/>
  <c r="Z89" i="83"/>
  <c r="Z82" i="83"/>
  <c r="Z73" i="83"/>
  <c r="Z66" i="83"/>
  <c r="Z57" i="83"/>
  <c r="Z50" i="83"/>
  <c r="Z64" i="78"/>
  <c r="Z51" i="78"/>
  <c r="Z122" i="153"/>
  <c r="Z120" i="153"/>
  <c r="Z103" i="153"/>
  <c r="Z99" i="151"/>
  <c r="Z108" i="154"/>
  <c r="Z103" i="154"/>
  <c r="Z80" i="154"/>
  <c r="Z64" i="154"/>
  <c r="Z48" i="154"/>
  <c r="Z104" i="78"/>
  <c r="Z101" i="154"/>
  <c r="Z87" i="154"/>
  <c r="Z71" i="154"/>
  <c r="Z55" i="154"/>
  <c r="Z117" i="83"/>
  <c r="Z101" i="83"/>
  <c r="Z85" i="83"/>
  <c r="Z69" i="83"/>
  <c r="Z53" i="83"/>
  <c r="Z80" i="78"/>
  <c r="Z112" i="153"/>
  <c r="Z92" i="154"/>
  <c r="Z85" i="154"/>
  <c r="Z76" i="154"/>
  <c r="Z69" i="154"/>
  <c r="Z60" i="154"/>
  <c r="Z53" i="154"/>
  <c r="Z125" i="83"/>
  <c r="Z108" i="83"/>
  <c r="Z92" i="83"/>
  <c r="Z76" i="83"/>
  <c r="Z60" i="83"/>
  <c r="Z120" i="78"/>
  <c r="Z56" i="78"/>
  <c r="Z126" i="153"/>
  <c r="Z114" i="153"/>
  <c r="Z73" i="151"/>
  <c r="Z116" i="154"/>
  <c r="Z111" i="154"/>
  <c r="Z122" i="83"/>
  <c r="Z113" i="83"/>
  <c r="Z106" i="83"/>
  <c r="Z97" i="83"/>
  <c r="Z90" i="83"/>
  <c r="Z81" i="83"/>
  <c r="Z74" i="83"/>
  <c r="Z65" i="83"/>
  <c r="Z58" i="83"/>
  <c r="Z49" i="83"/>
  <c r="Z54" i="153"/>
  <c r="Z52" i="153"/>
  <c r="Z105" i="153"/>
  <c r="Z94" i="153"/>
  <c r="Z92" i="153"/>
  <c r="Z75" i="151"/>
  <c r="Z64" i="151"/>
  <c r="Z62" i="151"/>
  <c r="Z120" i="75"/>
  <c r="Z115" i="148"/>
  <c r="Z75" i="72"/>
  <c r="Z81" i="153"/>
  <c r="Z70" i="153"/>
  <c r="Z68" i="153"/>
  <c r="Z115" i="151"/>
  <c r="Z104" i="151"/>
  <c r="Z102" i="151"/>
  <c r="Z126" i="148"/>
  <c r="Z119" i="148"/>
  <c r="Z77" i="72"/>
  <c r="Z106" i="71"/>
  <c r="Z110" i="153"/>
  <c r="Z108" i="153"/>
  <c r="Z57" i="153"/>
  <c r="Z46" i="153"/>
  <c r="Z91" i="151"/>
  <c r="Z78" i="151"/>
  <c r="Z88" i="72"/>
  <c r="Z117" i="71"/>
  <c r="Z73" i="71"/>
  <c r="Z73" i="153"/>
  <c r="Z62" i="153"/>
  <c r="Z60" i="153"/>
  <c r="Z107" i="151"/>
  <c r="Z96" i="151"/>
  <c r="Z94" i="151"/>
  <c r="Z56" i="75"/>
  <c r="Z101" i="148"/>
  <c r="Z88" i="148"/>
  <c r="Z53" i="72"/>
  <c r="Z51" i="72"/>
  <c r="Z58" i="72"/>
  <c r="Z59" i="72"/>
  <c r="Z60" i="72"/>
  <c r="Z67" i="72"/>
  <c r="Z71" i="72"/>
  <c r="Z72" i="72"/>
  <c r="Z74" i="72"/>
  <c r="Z80" i="72"/>
  <c r="Z82" i="72"/>
  <c r="Z83" i="72"/>
  <c r="Z87" i="72"/>
  <c r="Z96" i="72"/>
  <c r="Z100" i="153"/>
  <c r="Z49" i="153"/>
  <c r="Z83" i="151"/>
  <c r="Z70" i="151"/>
  <c r="Z50" i="151"/>
  <c r="Z101" i="75"/>
  <c r="Z90" i="75"/>
  <c r="Z70" i="75"/>
  <c r="Z59" i="75"/>
  <c r="Z106" i="148"/>
  <c r="Z95" i="148"/>
  <c r="Z91" i="148"/>
  <c r="Z64" i="148"/>
  <c r="Z51" i="148"/>
  <c r="Z115" i="72"/>
  <c r="Z113" i="71"/>
  <c r="Z111" i="71"/>
  <c r="Z100" i="71"/>
  <c r="Z96" i="71"/>
  <c r="Z76" i="71"/>
  <c r="Z65" i="71"/>
  <c r="Z63" i="71"/>
  <c r="Z124" i="70"/>
  <c r="Z122" i="70"/>
  <c r="Z105" i="70"/>
  <c r="Z94" i="70"/>
  <c r="Z92" i="70"/>
  <c r="Z73" i="70"/>
  <c r="Z62" i="70"/>
  <c r="Z60" i="70"/>
  <c r="Z46" i="151"/>
  <c r="Z110" i="75"/>
  <c r="Z99" i="75"/>
  <c r="Z77" i="75"/>
  <c r="Z46" i="75"/>
  <c r="Z104" i="148"/>
  <c r="Z82" i="148"/>
  <c r="Z80" i="148"/>
  <c r="Z71" i="148"/>
  <c r="Z119" i="73"/>
  <c r="Z122" i="72"/>
  <c r="Z120" i="72"/>
  <c r="Z107" i="72"/>
  <c r="Z109" i="71"/>
  <c r="Z89" i="71"/>
  <c r="Z87" i="71"/>
  <c r="Z85" i="71"/>
  <c r="Z82" i="70"/>
  <c r="Z119" i="75"/>
  <c r="Z117" i="75"/>
  <c r="Z115" i="75"/>
  <c r="Z102" i="75"/>
  <c r="Z86" i="75"/>
  <c r="Z53" i="75"/>
  <c r="Z125" i="148"/>
  <c r="Z122" i="148"/>
  <c r="Z120" i="148"/>
  <c r="Z111" i="148"/>
  <c r="Z107" i="148"/>
  <c r="Z67" i="148"/>
  <c r="Z58" i="148"/>
  <c r="Z126" i="73"/>
  <c r="Z98" i="72"/>
  <c r="Z116" i="71"/>
  <c r="Z68" i="71"/>
  <c r="Z55" i="71"/>
  <c r="Z116" i="70"/>
  <c r="Z97" i="70"/>
  <c r="Z84" i="70"/>
  <c r="Z65" i="70"/>
  <c r="Z52" i="70"/>
  <c r="Z126" i="75"/>
  <c r="Z122" i="75"/>
  <c r="Z93" i="75"/>
  <c r="Z82" i="75"/>
  <c r="Z78" i="75"/>
  <c r="Z51" i="75"/>
  <c r="Z98" i="148"/>
  <c r="Z96" i="148"/>
  <c r="Z87" i="148"/>
  <c r="Z83" i="148"/>
  <c r="Z123" i="72"/>
  <c r="Z103" i="71"/>
  <c r="Z92" i="71"/>
  <c r="Z88" i="71"/>
  <c r="Z77" i="71"/>
  <c r="Z69" i="75"/>
  <c r="Z116" i="72"/>
  <c r="Z114" i="72"/>
  <c r="Z101" i="71"/>
  <c r="Z81" i="71"/>
  <c r="Z60" i="71"/>
  <c r="Z49" i="71"/>
  <c r="Z47" i="71"/>
  <c r="Z121" i="70"/>
  <c r="Z89" i="70"/>
  <c r="Z78" i="70"/>
  <c r="Z76" i="70"/>
  <c r="Z57" i="70"/>
  <c r="Z46" i="70"/>
  <c r="S127" i="62"/>
  <c r="S128" i="62" s="1"/>
  <c r="S127" i="64"/>
  <c r="S128" i="64" s="1"/>
  <c r="Z57" i="64"/>
  <c r="Z52" i="64"/>
  <c r="Z123" i="203"/>
  <c r="Z119" i="203"/>
  <c r="Z112" i="203"/>
  <c r="Z110" i="203"/>
  <c r="Z106" i="203"/>
  <c r="Z59" i="203"/>
  <c r="Z55" i="203"/>
  <c r="Z48" i="203"/>
  <c r="Z46" i="203"/>
  <c r="Z114" i="62"/>
  <c r="Z82" i="62"/>
  <c r="Z50" i="62"/>
  <c r="Z126" i="193"/>
  <c r="Z123" i="193"/>
  <c r="Z93" i="193"/>
  <c r="Z91" i="193"/>
  <c r="Z61" i="193"/>
  <c r="Z59" i="193"/>
  <c r="X127" i="65"/>
  <c r="X128" i="65" s="1"/>
  <c r="Z99" i="203"/>
  <c r="Z95" i="203"/>
  <c r="Z88" i="203"/>
  <c r="Z86" i="203"/>
  <c r="Z82" i="203"/>
  <c r="Z120" i="62"/>
  <c r="Z118" i="62"/>
  <c r="Z88" i="62"/>
  <c r="Z86" i="62"/>
  <c r="Z56" i="62"/>
  <c r="Z54" i="62"/>
  <c r="Z111" i="193"/>
  <c r="Z104" i="193"/>
  <c r="Z100" i="193"/>
  <c r="Z79" i="193"/>
  <c r="Z72" i="193"/>
  <c r="Z68" i="193"/>
  <c r="Z47" i="193"/>
  <c r="Z83" i="193"/>
  <c r="X127" i="43"/>
  <c r="X128" i="43" s="1"/>
  <c r="X127" i="203"/>
  <c r="X128" i="203" s="1"/>
  <c r="Z65" i="64"/>
  <c r="Z60" i="64"/>
  <c r="Z75" i="203"/>
  <c r="Z62" i="203"/>
  <c r="Z115" i="193"/>
  <c r="Z53" i="193"/>
  <c r="Z51" i="193"/>
  <c r="Z54" i="64"/>
  <c r="Z115" i="203"/>
  <c r="Z111" i="203"/>
  <c r="Z104" i="203"/>
  <c r="Z102" i="203"/>
  <c r="Z98" i="203"/>
  <c r="Z51" i="203"/>
  <c r="Z47" i="203"/>
  <c r="Z112" i="62"/>
  <c r="Z110" i="62"/>
  <c r="Z80" i="62"/>
  <c r="Z78" i="62"/>
  <c r="Z48" i="62"/>
  <c r="Z46" i="62"/>
  <c r="Z124" i="193"/>
  <c r="Z92" i="193"/>
  <c r="Z60" i="193"/>
  <c r="Z50" i="193"/>
  <c r="I43" i="206"/>
  <c r="Z91" i="203"/>
  <c r="Z87" i="203"/>
  <c r="Z80" i="203"/>
  <c r="Z78" i="203"/>
  <c r="Z74" i="203"/>
  <c r="Z123" i="62"/>
  <c r="Z119" i="62"/>
  <c r="Z98" i="62"/>
  <c r="Z66" i="62"/>
  <c r="Z109" i="193"/>
  <c r="Z107" i="193"/>
  <c r="Z77" i="193"/>
  <c r="Z75" i="193"/>
  <c r="X127" i="42"/>
  <c r="X128" i="42" s="1"/>
  <c r="X127" i="54"/>
  <c r="X128" i="54" s="1"/>
  <c r="Z49" i="64"/>
  <c r="Z107" i="203"/>
  <c r="Z103" i="203"/>
  <c r="Z90" i="203"/>
  <c r="Z122" i="62"/>
  <c r="Z111" i="62"/>
  <c r="Z90" i="62"/>
  <c r="Z58" i="62"/>
  <c r="Z47" i="62"/>
  <c r="Z101" i="193"/>
  <c r="Z69" i="193"/>
  <c r="Z112" i="58"/>
  <c r="Z101" i="58"/>
  <c r="Z123" i="191"/>
  <c r="Z112" i="191"/>
  <c r="Z91" i="191"/>
  <c r="Z80" i="191"/>
  <c r="Z51" i="191"/>
  <c r="Z77" i="52"/>
  <c r="Z80" i="58"/>
  <c r="Z69" i="58"/>
  <c r="Z67" i="58"/>
  <c r="Z48" i="58"/>
  <c r="Z114" i="57"/>
  <c r="Z103" i="57"/>
  <c r="Z82" i="57"/>
  <c r="Z71" i="57"/>
  <c r="Z50" i="57"/>
  <c r="Z118" i="54"/>
  <c r="Z107" i="54"/>
  <c r="Z86" i="54"/>
  <c r="Z75" i="54"/>
  <c r="Z54" i="54"/>
  <c r="Z69" i="52"/>
  <c r="Z57" i="51"/>
  <c r="Z123" i="58"/>
  <c r="Z91" i="58"/>
  <c r="Z102" i="191"/>
  <c r="Z70" i="191"/>
  <c r="Z126" i="52"/>
  <c r="Z59" i="52"/>
  <c r="Z51" i="52"/>
  <c r="Z117" i="58"/>
  <c r="Z96" i="58"/>
  <c r="Z72" i="58"/>
  <c r="Z107" i="191"/>
  <c r="Z96" i="191"/>
  <c r="Z75" i="191"/>
  <c r="Z64" i="191"/>
  <c r="Z109" i="52"/>
  <c r="Z97" i="51"/>
  <c r="Z85" i="58"/>
  <c r="Z83" i="58"/>
  <c r="Z64" i="58"/>
  <c r="Z53" i="58"/>
  <c r="Z51" i="58"/>
  <c r="Z119" i="57"/>
  <c r="Z117" i="57"/>
  <c r="Z98" i="57"/>
  <c r="Z87" i="57"/>
  <c r="Z85" i="57"/>
  <c r="Z66" i="57"/>
  <c r="Z55" i="57"/>
  <c r="Z53" i="57"/>
  <c r="Z124" i="54"/>
  <c r="Z121" i="54"/>
  <c r="Z102" i="54"/>
  <c r="Z91" i="54"/>
  <c r="Z89" i="54"/>
  <c r="Z70" i="54"/>
  <c r="Z57" i="54"/>
  <c r="Z59" i="54"/>
  <c r="Z54" i="191"/>
  <c r="Z91" i="52"/>
  <c r="Z107" i="58"/>
  <c r="Z88" i="58"/>
  <c r="Z118" i="191"/>
  <c r="Z86" i="191"/>
  <c r="Z67" i="191"/>
  <c r="Z46" i="191"/>
  <c r="Z112" i="52"/>
  <c r="Z93" i="52"/>
  <c r="Z83" i="51"/>
  <c r="Z103" i="50"/>
  <c r="Z116" i="49"/>
  <c r="Z105" i="49"/>
  <c r="Z94" i="49"/>
  <c r="Z84" i="49"/>
  <c r="Z73" i="49"/>
  <c r="Z62" i="49"/>
  <c r="Z52" i="49"/>
  <c r="Z118" i="47"/>
  <c r="Z107" i="47"/>
  <c r="Z96" i="47"/>
  <c r="Z86" i="47"/>
  <c r="Z75" i="47"/>
  <c r="Z64" i="47"/>
  <c r="Z54" i="47"/>
  <c r="Z126" i="46"/>
  <c r="Z115" i="46"/>
  <c r="Z104" i="46"/>
  <c r="Z93" i="46"/>
  <c r="Z83" i="46"/>
  <c r="Z72" i="46"/>
  <c r="Z61" i="46"/>
  <c r="Z51" i="46"/>
  <c r="S114" i="38"/>
  <c r="Z114" i="50"/>
  <c r="Z82" i="50"/>
  <c r="Z50" i="50"/>
  <c r="Z119" i="141"/>
  <c r="Z87" i="141"/>
  <c r="Z97" i="49"/>
  <c r="Z86" i="49"/>
  <c r="Z76" i="49"/>
  <c r="Z65" i="49"/>
  <c r="Z54" i="49"/>
  <c r="Z120" i="47"/>
  <c r="Z110" i="47"/>
  <c r="Z99" i="47"/>
  <c r="Z88" i="47"/>
  <c r="Z78" i="47"/>
  <c r="Z67" i="47"/>
  <c r="Z56" i="47"/>
  <c r="Z117" i="46"/>
  <c r="Z107" i="46"/>
  <c r="Z96" i="46"/>
  <c r="Z85" i="46"/>
  <c r="Z75" i="46"/>
  <c r="Z64" i="46"/>
  <c r="Z53" i="46"/>
  <c r="Z100" i="42"/>
  <c r="Z79" i="42"/>
  <c r="Z68" i="42"/>
  <c r="Z57" i="42"/>
  <c r="Z47" i="42"/>
  <c r="Z118" i="41"/>
  <c r="Z108" i="41"/>
  <c r="Z97" i="41"/>
  <c r="Z86" i="41"/>
  <c r="Z76" i="41"/>
  <c r="Z65" i="41"/>
  <c r="Z54" i="41"/>
  <c r="Z121" i="43"/>
  <c r="Z110" i="43"/>
  <c r="Z100" i="43"/>
  <c r="Z89" i="43"/>
  <c r="Z78" i="43"/>
  <c r="Z68" i="43"/>
  <c r="Z57" i="43"/>
  <c r="S113" i="38"/>
  <c r="Z121" i="49"/>
  <c r="Z110" i="49"/>
  <c r="Z100" i="49"/>
  <c r="Z78" i="49"/>
  <c r="Z68" i="49"/>
  <c r="Z57" i="49"/>
  <c r="Z46" i="49"/>
  <c r="Z56" i="46"/>
  <c r="Z98" i="50"/>
  <c r="Z66" i="50"/>
  <c r="Z116" i="141"/>
  <c r="Z105" i="141"/>
  <c r="Z103" i="141"/>
  <c r="Z84" i="141"/>
  <c r="Z73" i="141"/>
  <c r="Z52" i="141"/>
  <c r="Z118" i="48"/>
  <c r="Z107" i="48"/>
  <c r="Z97" i="48"/>
  <c r="Z86" i="48"/>
  <c r="Z75" i="48"/>
  <c r="Z65" i="48"/>
  <c r="Z54" i="48"/>
  <c r="Z117" i="206"/>
  <c r="Z106" i="206"/>
  <c r="Z85" i="206"/>
  <c r="Z74" i="206"/>
  <c r="Z64" i="206"/>
  <c r="Z53" i="206"/>
  <c r="Z124" i="42"/>
  <c r="Z113" i="42"/>
  <c r="Z103" i="42"/>
  <c r="Z92" i="42"/>
  <c r="Z81" i="42"/>
  <c r="Z71" i="42"/>
  <c r="Z60" i="42"/>
  <c r="Z49" i="42"/>
  <c r="Z121" i="41"/>
  <c r="Z110" i="41"/>
  <c r="Z100" i="41"/>
  <c r="Z89" i="41"/>
  <c r="Z78" i="41"/>
  <c r="Z68" i="41"/>
  <c r="Z57" i="41"/>
  <c r="Z46" i="41"/>
  <c r="Z124" i="43"/>
  <c r="Z113" i="43"/>
  <c r="Z102" i="43"/>
  <c r="Z92" i="43"/>
  <c r="Z81" i="43"/>
  <c r="Z49" i="43"/>
  <c r="I113" i="38"/>
  <c r="Z111" i="50"/>
  <c r="Z63" i="141"/>
  <c r="Z49" i="49"/>
  <c r="Z115" i="47"/>
  <c r="Z104" i="47"/>
  <c r="Z94" i="47"/>
  <c r="Z83" i="47"/>
  <c r="Z72" i="47"/>
  <c r="Z62" i="47"/>
  <c r="Z51" i="47"/>
  <c r="Z123" i="46"/>
  <c r="Z112" i="46"/>
  <c r="Z101" i="46"/>
  <c r="Z91" i="46"/>
  <c r="Z80" i="46"/>
  <c r="Z69" i="46"/>
  <c r="Z59" i="46"/>
  <c r="I111" i="38"/>
  <c r="Z40" i="62"/>
  <c r="S70" i="38"/>
  <c r="I52" i="38"/>
  <c r="Z13" i="65"/>
  <c r="Z26" i="64"/>
  <c r="Z28" i="203"/>
  <c r="Z19" i="62"/>
  <c r="Z21" i="193"/>
  <c r="Z36" i="58"/>
  <c r="X106" i="38"/>
  <c r="Z24" i="65"/>
  <c r="Z37" i="64"/>
  <c r="Z39" i="203"/>
  <c r="Z32" i="62"/>
  <c r="Z30" i="62"/>
  <c r="Z32" i="193"/>
  <c r="Z15" i="58"/>
  <c r="S84" i="38"/>
  <c r="I51" i="38"/>
  <c r="Z35" i="65"/>
  <c r="Z16" i="64"/>
  <c r="Z18" i="203"/>
  <c r="Z11" i="62"/>
  <c r="Z11" i="193"/>
  <c r="Z26" i="58"/>
  <c r="S102" i="38"/>
  <c r="Z24" i="62"/>
  <c r="Z22" i="62"/>
  <c r="Z37" i="59"/>
  <c r="Z35" i="62"/>
  <c r="X89" i="38"/>
  <c r="Z40" i="65"/>
  <c r="Z21" i="64"/>
  <c r="Z23" i="203"/>
  <c r="Z16" i="62"/>
  <c r="Z14" i="62"/>
  <c r="Z16" i="193"/>
  <c r="Z31" i="58"/>
  <c r="Z20" i="57"/>
  <c r="Z37" i="54"/>
  <c r="Z24" i="54"/>
  <c r="Z42" i="50"/>
  <c r="Z42" i="141"/>
  <c r="Z31" i="141"/>
  <c r="Z20" i="49"/>
  <c r="Z41" i="48"/>
  <c r="Z15" i="48"/>
  <c r="Z12" i="47"/>
  <c r="Z22" i="46"/>
  <c r="Z11" i="46"/>
  <c r="Z27" i="206"/>
  <c r="Z33" i="42"/>
  <c r="Z22" i="42"/>
  <c r="Z20" i="42"/>
  <c r="N17" i="38"/>
  <c r="Z38" i="139"/>
  <c r="Z22" i="139"/>
  <c r="Z12" i="26"/>
  <c r="Z122" i="139"/>
  <c r="Z33" i="57"/>
  <c r="Z31" i="57"/>
  <c r="Z12" i="57"/>
  <c r="Z40" i="54"/>
  <c r="Z13" i="54"/>
  <c r="Z11" i="54"/>
  <c r="Z13" i="191"/>
  <c r="Z32" i="50"/>
  <c r="Z21" i="50"/>
  <c r="Z34" i="141"/>
  <c r="Z42" i="49"/>
  <c r="Z17" i="48"/>
  <c r="Z38" i="47"/>
  <c r="Z16" i="206"/>
  <c r="Z14" i="206"/>
  <c r="Z41" i="41"/>
  <c r="Z28" i="41"/>
  <c r="Z26" i="41"/>
  <c r="X25" i="38"/>
  <c r="Z40" i="43"/>
  <c r="Z24" i="43"/>
  <c r="Z36" i="139"/>
  <c r="Z20" i="139"/>
  <c r="N31" i="21"/>
  <c r="I19" i="21"/>
  <c r="Z37" i="191"/>
  <c r="Z26" i="191"/>
  <c r="Z24" i="191"/>
  <c r="Z34" i="52"/>
  <c r="Z23" i="52"/>
  <c r="Z21" i="52"/>
  <c r="Z34" i="50"/>
  <c r="Z21" i="141"/>
  <c r="Z36" i="47"/>
  <c r="Z25" i="47"/>
  <c r="Z33" i="46"/>
  <c r="Z15" i="41"/>
  <c r="N25" i="38"/>
  <c r="Z25" i="139"/>
  <c r="S34" i="21"/>
  <c r="Z23" i="57"/>
  <c r="Z27" i="54"/>
  <c r="Z34" i="49"/>
  <c r="Z31" i="48"/>
  <c r="Z30" i="206"/>
  <c r="Z36" i="42"/>
  <c r="Z29" i="43"/>
  <c r="Z14" i="43"/>
  <c r="Z24" i="15"/>
  <c r="Z26" i="52"/>
  <c r="Z34" i="51"/>
  <c r="Z13" i="51"/>
  <c r="Z11" i="51"/>
  <c r="Z26" i="50"/>
  <c r="Z24" i="50"/>
  <c r="Z15" i="141"/>
  <c r="Z13" i="141"/>
  <c r="Z26" i="49"/>
  <c r="Z36" i="48"/>
  <c r="Z41" i="47"/>
  <c r="Z30" i="47"/>
  <c r="Z27" i="46"/>
  <c r="Z25" i="46"/>
  <c r="Z35" i="206"/>
  <c r="Z35" i="41"/>
  <c r="Z33" i="41"/>
  <c r="Z20" i="41"/>
  <c r="X26" i="38"/>
  <c r="X16" i="38"/>
  <c r="Z11" i="43"/>
  <c r="Z27" i="43"/>
  <c r="Z30" i="139"/>
  <c r="Z14" i="139"/>
  <c r="Z42" i="28"/>
  <c r="Z15" i="57"/>
  <c r="Z32" i="54"/>
  <c r="Z40" i="191"/>
  <c r="Z16" i="191"/>
  <c r="Z37" i="52"/>
  <c r="Z13" i="52"/>
  <c r="Z37" i="50"/>
  <c r="Z37" i="141"/>
  <c r="Z26" i="141"/>
  <c r="Z15" i="49"/>
  <c r="Z28" i="47"/>
  <c r="Z17" i="47"/>
  <c r="Z38" i="46"/>
  <c r="Z41" i="42"/>
  <c r="Z18" i="41"/>
  <c r="N16" i="38"/>
  <c r="Z32" i="43"/>
  <c r="Z17" i="43"/>
  <c r="Z28" i="139"/>
  <c r="Z37" i="22"/>
  <c r="Z19" i="54"/>
  <c r="Z21" i="191"/>
  <c r="Z18" i="52"/>
  <c r="Z29" i="50"/>
  <c r="Z18" i="50"/>
  <c r="Z16" i="50"/>
  <c r="Z23" i="48"/>
  <c r="Z19" i="46"/>
  <c r="Z17" i="46"/>
  <c r="Z22" i="206"/>
  <c r="Z11" i="206"/>
  <c r="Z28" i="42"/>
  <c r="Z33" i="139"/>
  <c r="Z17" i="139"/>
  <c r="Z32" i="31"/>
  <c r="Z23" i="217"/>
  <c r="Z14" i="217"/>
  <c r="Z32" i="28"/>
  <c r="Z21" i="28"/>
  <c r="Z34" i="26"/>
  <c r="Z23" i="26"/>
  <c r="Z34" i="217"/>
  <c r="Z40" i="22"/>
  <c r="Z18" i="22"/>
  <c r="S12" i="21"/>
  <c r="N14" i="21"/>
  <c r="Z82" i="139"/>
  <c r="Z37" i="31"/>
  <c r="Z35" i="31"/>
  <c r="Z34" i="28"/>
  <c r="Z36" i="26"/>
  <c r="Z26" i="26"/>
  <c r="Z16" i="217"/>
  <c r="Z29" i="22"/>
  <c r="N38" i="21"/>
  <c r="Z126" i="139"/>
  <c r="Z24" i="31"/>
  <c r="Z13" i="31"/>
  <c r="Z11" i="31"/>
  <c r="Z24" i="28"/>
  <c r="Z13" i="28"/>
  <c r="Z15" i="27"/>
  <c r="Z15" i="26"/>
  <c r="Z37" i="217"/>
  <c r="Z26" i="217"/>
  <c r="Z42" i="22"/>
  <c r="Z32" i="22"/>
  <c r="S39" i="21"/>
  <c r="I12" i="21"/>
  <c r="I39" i="21"/>
  <c r="I34" i="21"/>
  <c r="S20" i="21"/>
  <c r="Z26" i="28"/>
  <c r="Z28" i="26"/>
  <c r="Z39" i="217"/>
  <c r="Z29" i="217"/>
  <c r="Z21" i="22"/>
  <c r="N24" i="21"/>
  <c r="Z40" i="31"/>
  <c r="Z27" i="31"/>
  <c r="Z37" i="28"/>
  <c r="Z16" i="28"/>
  <c r="Z39" i="26"/>
  <c r="Z18" i="26"/>
  <c r="Z18" i="217"/>
  <c r="Z34" i="22"/>
  <c r="Z24" i="22"/>
  <c r="S17" i="21"/>
  <c r="S35" i="21"/>
  <c r="Z98" i="139"/>
  <c r="Z50" i="139"/>
  <c r="S19" i="21"/>
  <c r="N15" i="21"/>
  <c r="Z120" i="139"/>
  <c r="Z103" i="139"/>
  <c r="Z105" i="139"/>
  <c r="Z84" i="139"/>
  <c r="Z68" i="139"/>
  <c r="Z52" i="139"/>
  <c r="Z110" i="139"/>
  <c r="Z108" i="139"/>
  <c r="Z113" i="139"/>
  <c r="Z94" i="139"/>
  <c r="Z87" i="139"/>
  <c r="Z71" i="139"/>
  <c r="Z55" i="139"/>
  <c r="Z92" i="139"/>
  <c r="Z76" i="139"/>
  <c r="Z60" i="139"/>
  <c r="Z116" i="139"/>
  <c r="Z97" i="139"/>
  <c r="Z103" i="28"/>
  <c r="Z92" i="28"/>
  <c r="Z82" i="28"/>
  <c r="Z71" i="28"/>
  <c r="Z60" i="28"/>
  <c r="Z71" i="27"/>
  <c r="Z88" i="22"/>
  <c r="Z56" i="22"/>
  <c r="Z119" i="31"/>
  <c r="Z117" i="31"/>
  <c r="Z98" i="31"/>
  <c r="Z87" i="31"/>
  <c r="Z85" i="31"/>
  <c r="Z66" i="31"/>
  <c r="Z55" i="31"/>
  <c r="Z53" i="31"/>
  <c r="Z114" i="28"/>
  <c r="Z122" i="31"/>
  <c r="Z111" i="31"/>
  <c r="Z109" i="31"/>
  <c r="Z90" i="31"/>
  <c r="Z79" i="31"/>
  <c r="Z77" i="31"/>
  <c r="Z58" i="31"/>
  <c r="Z47" i="31"/>
  <c r="Z50" i="28"/>
  <c r="Z47" i="26"/>
  <c r="Z74" i="28"/>
  <c r="Z55" i="28"/>
  <c r="Z69" i="31"/>
  <c r="Z111" i="28"/>
  <c r="Z100" i="28"/>
  <c r="Z90" i="28"/>
  <c r="Z79" i="28"/>
  <c r="Z68" i="28"/>
  <c r="Z58" i="28"/>
  <c r="Z111" i="26"/>
  <c r="Z100" i="26"/>
  <c r="Z98" i="26"/>
  <c r="Z87" i="26"/>
  <c r="Z76" i="26"/>
  <c r="Z74" i="26"/>
  <c r="Z92" i="217"/>
  <c r="Z81" i="217"/>
  <c r="Z120" i="22"/>
  <c r="Z118" i="22"/>
  <c r="Z116" i="22"/>
  <c r="Z87" i="27"/>
  <c r="Z116" i="26"/>
  <c r="Z114" i="26"/>
  <c r="Z63" i="26"/>
  <c r="Z52" i="26"/>
  <c r="Z50" i="26"/>
  <c r="Z121" i="217"/>
  <c r="Z110" i="217"/>
  <c r="Z108" i="217"/>
  <c r="Z57" i="217"/>
  <c r="Z102" i="22"/>
  <c r="Z70" i="22"/>
  <c r="Z101" i="27"/>
  <c r="Z103" i="26"/>
  <c r="Z90" i="26"/>
  <c r="Z97" i="217"/>
  <c r="Z49" i="28"/>
  <c r="Z50" i="27"/>
  <c r="Z124" i="217"/>
  <c r="Z73" i="217"/>
  <c r="Z62" i="217"/>
  <c r="Z104" i="22"/>
  <c r="Z72" i="22"/>
  <c r="Z48" i="28"/>
  <c r="Z117" i="27"/>
  <c r="Z53" i="27"/>
  <c r="Z95" i="26"/>
  <c r="Z84" i="26"/>
  <c r="Z82" i="26"/>
  <c r="Z89" i="217"/>
  <c r="Z86" i="22"/>
  <c r="Z54" i="22"/>
  <c r="N71" i="21"/>
  <c r="I104" i="21"/>
  <c r="Z111" i="22"/>
  <c r="Z95" i="22"/>
  <c r="Z79" i="22"/>
  <c r="Z63" i="22"/>
  <c r="Z47" i="22"/>
  <c r="X95" i="21"/>
  <c r="I83" i="21"/>
  <c r="I49" i="21"/>
  <c r="Z109" i="22"/>
  <c r="Z107" i="22"/>
  <c r="Z93" i="22"/>
  <c r="Z91" i="22"/>
  <c r="Z77" i="22"/>
  <c r="Z75" i="22"/>
  <c r="Z61" i="22"/>
  <c r="Z59" i="22"/>
  <c r="I52" i="21"/>
  <c r="S73" i="21"/>
  <c r="N120" i="21"/>
  <c r="Z98" i="22"/>
  <c r="Z82" i="22"/>
  <c r="Z66" i="22"/>
  <c r="Z50" i="22"/>
  <c r="N60" i="21"/>
  <c r="N81" i="21"/>
  <c r="S108" i="21"/>
  <c r="Z119" i="22"/>
  <c r="S97" i="21"/>
  <c r="I97" i="21"/>
  <c r="I57" i="21"/>
  <c r="S80" i="21"/>
  <c r="S77" i="21"/>
  <c r="S112" i="21"/>
  <c r="Z117" i="22"/>
  <c r="Z115" i="22"/>
  <c r="Z103" i="22"/>
  <c r="Z87" i="22"/>
  <c r="Z71" i="22"/>
  <c r="Z55" i="22"/>
  <c r="S102" i="21"/>
  <c r="I88" i="21"/>
  <c r="I65" i="21"/>
  <c r="N64" i="21"/>
  <c r="N124" i="21"/>
  <c r="Z99" i="22"/>
  <c r="Z83" i="22"/>
  <c r="Z67" i="22"/>
  <c r="Z51" i="22"/>
  <c r="I67" i="21"/>
  <c r="X86" i="21"/>
  <c r="S123" i="21"/>
  <c r="N103" i="21"/>
  <c r="Z122" i="15"/>
  <c r="X88" i="21"/>
  <c r="X83" i="21"/>
  <c r="I73" i="21"/>
  <c r="I68" i="21"/>
  <c r="N93" i="21"/>
  <c r="N99" i="21"/>
  <c r="I123" i="21"/>
  <c r="S120" i="21"/>
  <c r="S116" i="21"/>
  <c r="I112" i="21"/>
  <c r="X111" i="21"/>
  <c r="I108" i="21"/>
  <c r="X108" i="21"/>
  <c r="X104" i="21"/>
  <c r="I80" i="21"/>
  <c r="N74" i="21"/>
  <c r="S92" i="21"/>
  <c r="N111" i="21"/>
  <c r="N88" i="21"/>
  <c r="I66" i="21"/>
  <c r="N65" i="21"/>
  <c r="N57" i="21"/>
  <c r="I53" i="21"/>
  <c r="N52" i="21"/>
  <c r="N83" i="21"/>
  <c r="N49" i="21"/>
  <c r="I54" i="21"/>
  <c r="N67" i="21"/>
  <c r="N68" i="21"/>
  <c r="I92" i="21"/>
  <c r="S99" i="21"/>
  <c r="I99" i="21"/>
  <c r="S124" i="21"/>
  <c r="I120" i="21"/>
  <c r="X119" i="21"/>
  <c r="I116" i="21"/>
  <c r="X116" i="21"/>
  <c r="X112" i="21"/>
  <c r="N108" i="21"/>
  <c r="N104" i="21"/>
  <c r="X91" i="21"/>
  <c r="S57" i="21"/>
  <c r="S93" i="21"/>
  <c r="S104" i="21"/>
  <c r="X85" i="21"/>
  <c r="I78" i="21"/>
  <c r="N73" i="21"/>
  <c r="I69" i="21"/>
  <c r="I124" i="21"/>
  <c r="X124" i="21"/>
  <c r="X120" i="21"/>
  <c r="N116" i="21"/>
  <c r="N112" i="21"/>
  <c r="N107" i="20"/>
  <c r="X97" i="20"/>
  <c r="V127" i="20"/>
  <c r="V128" i="20" s="1"/>
  <c r="Z100" i="9"/>
  <c r="I118" i="20"/>
  <c r="N115" i="20"/>
  <c r="Z11" i="11"/>
  <c r="X43" i="11"/>
  <c r="Z61" i="9"/>
  <c r="Z49" i="10"/>
  <c r="S86" i="20"/>
  <c r="X84" i="20"/>
  <c r="Z51" i="11"/>
  <c r="Z53" i="11"/>
  <c r="Z55" i="11"/>
  <c r="Z57" i="11"/>
  <c r="Z59" i="11"/>
  <c r="Z61" i="11"/>
  <c r="Z63" i="11"/>
  <c r="Z65" i="11"/>
  <c r="Z67" i="11"/>
  <c r="Z69" i="11"/>
  <c r="Z73" i="11"/>
  <c r="Z75" i="11"/>
  <c r="Z77" i="11"/>
  <c r="Z79" i="11"/>
  <c r="Z81" i="11"/>
  <c r="Z83" i="11"/>
  <c r="Z85" i="11"/>
  <c r="Z87" i="11"/>
  <c r="Z93" i="11"/>
  <c r="Z95" i="11"/>
  <c r="Z103" i="11"/>
  <c r="Z105" i="11"/>
  <c r="Z107" i="11"/>
  <c r="Z111" i="11"/>
  <c r="Z113" i="11"/>
  <c r="Z115" i="11"/>
  <c r="Z117" i="11"/>
  <c r="Z12" i="12"/>
  <c r="Z14" i="12"/>
  <c r="Z18" i="12"/>
  <c r="Z24" i="12"/>
  <c r="Z32" i="12"/>
  <c r="Z36" i="12"/>
  <c r="Z38" i="12"/>
  <c r="Z40" i="12"/>
  <c r="Z42" i="12"/>
  <c r="Z48" i="12"/>
  <c r="Z50" i="12"/>
  <c r="Z52" i="12"/>
  <c r="Z54" i="12"/>
  <c r="Z58" i="12"/>
  <c r="Z60" i="12"/>
  <c r="Z62" i="12"/>
  <c r="Z64" i="12"/>
  <c r="Z66" i="12"/>
  <c r="Z68" i="12"/>
  <c r="Z70" i="12"/>
  <c r="Z74" i="12"/>
  <c r="Z76" i="12"/>
  <c r="Z78" i="12"/>
  <c r="Z80" i="12"/>
  <c r="Z82" i="12"/>
  <c r="Z84" i="12"/>
  <c r="Z86" i="12"/>
  <c r="Z88" i="12"/>
  <c r="Z90" i="12"/>
  <c r="Z92" i="12"/>
  <c r="Z94" i="12"/>
  <c r="Z96" i="12"/>
  <c r="Z98" i="12"/>
  <c r="Z100" i="12"/>
  <c r="Z102" i="12"/>
  <c r="Z104" i="12"/>
  <c r="Z106" i="12"/>
  <c r="Z121" i="12"/>
  <c r="Z126" i="12"/>
  <c r="M127" i="20"/>
  <c r="Z49" i="9"/>
  <c r="Z46" i="11"/>
  <c r="X127" i="11"/>
  <c r="P43" i="20"/>
  <c r="S42" i="20"/>
  <c r="R128" i="10"/>
  <c r="Z73" i="9"/>
  <c r="S96" i="20"/>
  <c r="Z11" i="20"/>
  <c r="Z11" i="9"/>
  <c r="Z15" i="9"/>
  <c r="Z17" i="9"/>
  <c r="Z19" i="9"/>
  <c r="Z21" i="9"/>
  <c r="Z23" i="9"/>
  <c r="Z25" i="9"/>
  <c r="Z27" i="9"/>
  <c r="Z29" i="9"/>
  <c r="Z31" i="9"/>
  <c r="Z33" i="9"/>
  <c r="Z35" i="9"/>
  <c r="Z37" i="9"/>
  <c r="Z39" i="9"/>
  <c r="Z54" i="9"/>
  <c r="Z105" i="9"/>
  <c r="Z110" i="9"/>
  <c r="Z120" i="9"/>
  <c r="Z13" i="10"/>
  <c r="Z21" i="10"/>
  <c r="Z15" i="10"/>
  <c r="Z17" i="10"/>
  <c r="Z19" i="10"/>
  <c r="Z29" i="10"/>
  <c r="Z41" i="10"/>
  <c r="S127" i="10"/>
  <c r="S128" i="10" s="1"/>
  <c r="Z49" i="11"/>
  <c r="S43" i="12"/>
  <c r="S128" i="12" s="1"/>
  <c r="I87" i="20"/>
  <c r="S84" i="20"/>
  <c r="S47" i="20"/>
  <c r="N72" i="20"/>
  <c r="I68" i="20"/>
  <c r="N56" i="20"/>
  <c r="I82" i="20"/>
  <c r="S56" i="20"/>
  <c r="W43" i="20"/>
  <c r="N87" i="20"/>
  <c r="X111" i="20"/>
  <c r="I90" i="20"/>
  <c r="N112" i="20"/>
  <c r="N88" i="20"/>
  <c r="M43" i="20"/>
  <c r="R43" i="20"/>
  <c r="X20" i="20"/>
  <c r="N121" i="20"/>
  <c r="I122" i="20"/>
  <c r="S119" i="20"/>
  <c r="N104" i="20"/>
  <c r="X104" i="20"/>
  <c r="N46" i="20"/>
  <c r="I71" i="20"/>
  <c r="I48" i="20"/>
  <c r="X115" i="20"/>
  <c r="S112" i="20"/>
  <c r="I111" i="20"/>
  <c r="N106" i="20"/>
  <c r="S106" i="20"/>
  <c r="X91" i="20"/>
  <c r="Z91" i="20" s="1"/>
  <c r="X109" i="20"/>
  <c r="S122" i="20"/>
  <c r="X122" i="20"/>
  <c r="S32" i="20"/>
  <c r="S123" i="20"/>
  <c r="N47" i="20"/>
  <c r="X114" i="20"/>
  <c r="Z114" i="20" s="1"/>
  <c r="Z120" i="6"/>
  <c r="Z56" i="6"/>
  <c r="Z106" i="4"/>
  <c r="S13" i="2"/>
  <c r="N16" i="2"/>
  <c r="Z112" i="6"/>
  <c r="Z48" i="6"/>
  <c r="N43" i="4"/>
  <c r="N43" i="131"/>
  <c r="Z102" i="6"/>
  <c r="Z103" i="201"/>
  <c r="L43" i="2"/>
  <c r="N43" i="8"/>
  <c r="N128" i="8" s="1"/>
  <c r="Z16" i="5"/>
  <c r="Z40" i="4"/>
  <c r="Z42" i="131"/>
  <c r="Z94" i="6"/>
  <c r="Z109" i="4"/>
  <c r="X43" i="131"/>
  <c r="N43" i="201"/>
  <c r="N43" i="186"/>
  <c r="N128" i="186" s="1"/>
  <c r="Z26" i="4"/>
  <c r="Z24" i="4"/>
  <c r="Z31" i="201"/>
  <c r="Z29" i="201"/>
  <c r="Z28" i="131"/>
  <c r="Z26" i="131"/>
  <c r="Z33" i="8"/>
  <c r="Z31" i="8"/>
  <c r="Z122" i="4"/>
  <c r="X43" i="4"/>
  <c r="K128" i="186"/>
  <c r="X128" i="186"/>
  <c r="Z18" i="131"/>
  <c r="Z23" i="8"/>
  <c r="Z83" i="8"/>
  <c r="Z101" i="4"/>
  <c r="Z124" i="4"/>
  <c r="Z84" i="4"/>
  <c r="Z75" i="4"/>
  <c r="Z71" i="4"/>
  <c r="Z59" i="4"/>
  <c r="Z55" i="4"/>
  <c r="Z126" i="201"/>
  <c r="Z94" i="201"/>
  <c r="Z54" i="201"/>
  <c r="Z124" i="131"/>
  <c r="Z46" i="6"/>
  <c r="Z104" i="4"/>
  <c r="Z122" i="201"/>
  <c r="Z106" i="201"/>
  <c r="Z90" i="201"/>
  <c r="Z57" i="201"/>
  <c r="Z92" i="4"/>
  <c r="Z97" i="201"/>
  <c r="Z118" i="131"/>
  <c r="Z100" i="4"/>
  <c r="Z76" i="4"/>
  <c r="Z60" i="4"/>
  <c r="Z46" i="201"/>
  <c r="Z114" i="131"/>
  <c r="Z88" i="4"/>
  <c r="Z67" i="4"/>
  <c r="Z51" i="4"/>
  <c r="Z118" i="201"/>
  <c r="Z102" i="201"/>
  <c r="Z93" i="201"/>
  <c r="Z86" i="201"/>
  <c r="Z53" i="201"/>
  <c r="Z123" i="131"/>
  <c r="Z90" i="186"/>
  <c r="Z108" i="4"/>
  <c r="Z79" i="4"/>
  <c r="Z72" i="4"/>
  <c r="Z56" i="4"/>
  <c r="Z121" i="201"/>
  <c r="Z101" i="201"/>
  <c r="Z65" i="201"/>
  <c r="Z108" i="131"/>
  <c r="I55" i="2"/>
  <c r="Z124" i="8"/>
  <c r="Z122" i="8"/>
  <c r="Z115" i="8"/>
  <c r="Z113" i="8"/>
  <c r="Z108" i="8"/>
  <c r="Z106" i="8"/>
  <c r="Z99" i="8"/>
  <c r="Z97" i="8"/>
  <c r="Z92" i="8"/>
  <c r="Z90" i="8"/>
  <c r="Z81" i="8"/>
  <c r="Z76" i="8"/>
  <c r="Z74" i="8"/>
  <c r="Z67" i="8"/>
  <c r="Z65" i="8"/>
  <c r="Z60" i="8"/>
  <c r="Z58" i="8"/>
  <c r="Z51" i="8"/>
  <c r="Z49" i="8"/>
  <c r="Z125" i="186"/>
  <c r="Z123" i="186"/>
  <c r="Z116" i="186"/>
  <c r="Z114" i="186"/>
  <c r="Z109" i="186"/>
  <c r="Z107" i="186"/>
  <c r="Z100" i="186"/>
  <c r="Z98" i="186"/>
  <c r="Z70" i="186"/>
  <c r="Z64" i="186"/>
  <c r="N90" i="2"/>
  <c r="N75" i="2"/>
  <c r="S58" i="2"/>
  <c r="Z62" i="131"/>
  <c r="Z107" i="131"/>
  <c r="S96" i="2"/>
  <c r="Z100" i="131"/>
  <c r="Z123" i="8"/>
  <c r="Z121" i="8"/>
  <c r="Z116" i="8"/>
  <c r="Z114" i="8"/>
  <c r="Z107" i="8"/>
  <c r="Z105" i="8"/>
  <c r="Z100" i="8"/>
  <c r="Z98" i="8"/>
  <c r="Z91" i="8"/>
  <c r="Z89" i="8"/>
  <c r="Z84" i="8"/>
  <c r="Z82" i="8"/>
  <c r="Z75" i="8"/>
  <c r="Z73" i="8"/>
  <c r="Z68" i="8"/>
  <c r="Z66" i="8"/>
  <c r="Z59" i="8"/>
  <c r="Z57" i="8"/>
  <c r="Z52" i="8"/>
  <c r="Z50" i="8"/>
  <c r="Z124" i="186"/>
  <c r="Z122" i="186"/>
  <c r="Z117" i="186"/>
  <c r="Z115" i="186"/>
  <c r="Z108" i="186"/>
  <c r="Z106" i="186"/>
  <c r="Z101" i="186"/>
  <c r="Z99" i="186"/>
  <c r="Z123" i="5"/>
  <c r="Z121" i="5"/>
  <c r="S68" i="2"/>
  <c r="Z93" i="131"/>
  <c r="Z91" i="131"/>
  <c r="N48" i="2"/>
  <c r="S65" i="2"/>
  <c r="S91" i="2"/>
  <c r="X80" i="2"/>
  <c r="I78" i="2"/>
  <c r="N73" i="2"/>
  <c r="N66" i="2"/>
  <c r="N60" i="2"/>
  <c r="S57" i="2"/>
  <c r="S52" i="2"/>
  <c r="N51" i="2"/>
  <c r="I49" i="2"/>
  <c r="X49" i="2"/>
  <c r="S53" i="2"/>
  <c r="N58" i="2"/>
  <c r="X87" i="2"/>
  <c r="S85" i="2"/>
  <c r="X84" i="2"/>
  <c r="I74" i="2"/>
  <c r="I68" i="2"/>
  <c r="I61" i="2"/>
  <c r="S61" i="2"/>
  <c r="I57" i="2"/>
  <c r="N50" i="2"/>
  <c r="I47" i="2"/>
  <c r="N95" i="2"/>
  <c r="Z93" i="186"/>
  <c r="Z78" i="186"/>
  <c r="X90" i="2"/>
  <c r="I88" i="2"/>
  <c r="N93" i="2"/>
  <c r="N87" i="2"/>
  <c r="I86" i="2"/>
  <c r="I82" i="2"/>
  <c r="S82" i="2"/>
  <c r="I77" i="2"/>
  <c r="I70" i="2"/>
  <c r="N64" i="2"/>
  <c r="S60" i="2"/>
  <c r="N59" i="2"/>
  <c r="I56" i="2"/>
  <c r="S56" i="2"/>
  <c r="S51" i="2"/>
  <c r="I92" i="2"/>
  <c r="S92" i="2"/>
  <c r="X86" i="2"/>
  <c r="X85" i="2"/>
  <c r="N80" i="2"/>
  <c r="I79" i="2"/>
  <c r="N78" i="2"/>
  <c r="I73" i="2"/>
  <c r="X70" i="2"/>
  <c r="I66" i="2"/>
  <c r="I60" i="2"/>
  <c r="X56" i="2"/>
  <c r="I51" i="2"/>
  <c r="X51" i="2"/>
  <c r="N49" i="2"/>
  <c r="Z95" i="186"/>
  <c r="Z89" i="186"/>
  <c r="Z67" i="186"/>
  <c r="Z55" i="186"/>
  <c r="S89" i="2"/>
  <c r="I75" i="2"/>
  <c r="I84" i="2"/>
  <c r="X81" i="2"/>
  <c r="X89" i="2"/>
  <c r="X88" i="2"/>
  <c r="I93" i="2"/>
  <c r="N91" i="2"/>
  <c r="I87" i="2"/>
  <c r="N86" i="2"/>
  <c r="I76" i="2"/>
  <c r="I69" i="2"/>
  <c r="I62" i="2"/>
  <c r="I54" i="2"/>
  <c r="I50" i="2"/>
  <c r="I95" i="2"/>
  <c r="I85" i="115"/>
  <c r="N105" i="115"/>
  <c r="N57" i="115"/>
  <c r="I56" i="115"/>
  <c r="I86" i="115"/>
  <c r="I117" i="115"/>
  <c r="N114" i="115"/>
  <c r="N107" i="115"/>
  <c r="X98" i="115"/>
  <c r="I84" i="115"/>
  <c r="N71" i="115"/>
  <c r="I49" i="115"/>
  <c r="X49" i="115"/>
  <c r="S94" i="115"/>
  <c r="N87" i="115"/>
  <c r="S118" i="115"/>
  <c r="S112" i="115"/>
  <c r="S87" i="115"/>
  <c r="N95" i="115"/>
  <c r="N86" i="115"/>
  <c r="N85" i="115"/>
  <c r="N49" i="115"/>
  <c r="I48" i="115"/>
  <c r="I113" i="115"/>
  <c r="X96" i="115"/>
  <c r="X90" i="115"/>
  <c r="S104" i="115"/>
  <c r="N106" i="115"/>
  <c r="S95" i="115"/>
  <c r="N93" i="115"/>
  <c r="S122" i="115"/>
  <c r="S114" i="115"/>
  <c r="N69" i="95"/>
  <c r="S83" i="95"/>
  <c r="I83" i="95"/>
  <c r="Z101" i="99"/>
  <c r="S105" i="95"/>
  <c r="X109" i="95"/>
  <c r="H128" i="99"/>
  <c r="Z118" i="99"/>
  <c r="N120" i="95"/>
  <c r="I120" i="95"/>
  <c r="N61" i="95"/>
  <c r="N53" i="95"/>
  <c r="N73" i="95"/>
  <c r="N55" i="95"/>
  <c r="N59" i="95"/>
  <c r="N57" i="95"/>
  <c r="N65" i="95"/>
  <c r="N54" i="95"/>
  <c r="N68" i="95"/>
  <c r="N78" i="95"/>
  <c r="Z68" i="98"/>
  <c r="S63" i="95"/>
  <c r="I127" i="98"/>
  <c r="I128" i="98" s="1"/>
  <c r="I96" i="2"/>
  <c r="Z49" i="186"/>
  <c r="Z73" i="186"/>
  <c r="Z61" i="186"/>
  <c r="Z58" i="186"/>
  <c r="Z56" i="186"/>
  <c r="Z52" i="186"/>
  <c r="X67" i="2"/>
  <c r="Z68" i="186"/>
  <c r="X59" i="2"/>
  <c r="Z84" i="186"/>
  <c r="Z81" i="186"/>
  <c r="Z75" i="186"/>
  <c r="Z69" i="186"/>
  <c r="Z63" i="186"/>
  <c r="Z47" i="186"/>
  <c r="Z87" i="186"/>
  <c r="Z94" i="186"/>
  <c r="Z91" i="186"/>
  <c r="Z54" i="186"/>
  <c r="Z48" i="186"/>
  <c r="Z92" i="186"/>
  <c r="Z82" i="186"/>
  <c r="Z74" i="186"/>
  <c r="Z71" i="186"/>
  <c r="Z65" i="186"/>
  <c r="Z85" i="186"/>
  <c r="Z77" i="186"/>
  <c r="Z62" i="186"/>
  <c r="Z51" i="186"/>
  <c r="Z66" i="186"/>
  <c r="Z59" i="186"/>
  <c r="Z96" i="186"/>
  <c r="Z83" i="186"/>
  <c r="Z60" i="186"/>
  <c r="Z53" i="186"/>
  <c r="Z88" i="186"/>
  <c r="Z80" i="186"/>
  <c r="Z76" i="186"/>
  <c r="Z72" i="186"/>
  <c r="Z57" i="186"/>
  <c r="Z50" i="186"/>
  <c r="Z46" i="186"/>
  <c r="I48" i="2"/>
  <c r="S118" i="107"/>
  <c r="N118" i="107"/>
  <c r="X96" i="107"/>
  <c r="N96" i="107"/>
  <c r="I96" i="107"/>
  <c r="S61" i="107"/>
  <c r="N61" i="107"/>
  <c r="I61" i="107"/>
  <c r="I11" i="107"/>
  <c r="F43" i="107"/>
  <c r="I24" i="107"/>
  <c r="M128" i="98"/>
  <c r="I55" i="95"/>
  <c r="Z55" i="98"/>
  <c r="N128" i="98"/>
  <c r="W43" i="95"/>
  <c r="X28" i="95"/>
  <c r="U43" i="95"/>
  <c r="Z28" i="98"/>
  <c r="Z11" i="99"/>
  <c r="X65" i="95"/>
  <c r="X83" i="2"/>
  <c r="S83" i="2"/>
  <c r="N83" i="2"/>
  <c r="I83" i="2"/>
  <c r="S67" i="2"/>
  <c r="N67" i="2"/>
  <c r="I67" i="2"/>
  <c r="X21" i="2"/>
  <c r="S21" i="2"/>
  <c r="I21" i="2"/>
  <c r="X25" i="2"/>
  <c r="S25" i="2"/>
  <c r="N25" i="2"/>
  <c r="I25" i="2"/>
  <c r="X33" i="2"/>
  <c r="N33" i="2"/>
  <c r="X12" i="2"/>
  <c r="S26" i="2"/>
  <c r="N26" i="2"/>
  <c r="I26" i="2"/>
  <c r="S46" i="2"/>
  <c r="Z29" i="88"/>
  <c r="Z61" i="88"/>
  <c r="Z62" i="88"/>
  <c r="X128" i="11"/>
  <c r="S96" i="129" l="1"/>
  <c r="X128" i="131"/>
  <c r="N128" i="75"/>
  <c r="N128" i="148"/>
  <c r="Z14" i="13"/>
  <c r="Z26" i="20"/>
  <c r="Z11" i="129"/>
  <c r="Z26" i="129"/>
  <c r="Z47" i="129"/>
  <c r="Z55" i="129"/>
  <c r="Z94" i="10"/>
  <c r="Z100" i="10"/>
  <c r="Z11" i="88"/>
  <c r="N128" i="72"/>
  <c r="I128" i="28"/>
  <c r="Z14" i="129"/>
  <c r="Z17" i="129"/>
  <c r="Z23" i="84"/>
  <c r="N127" i="35"/>
  <c r="I127" i="14"/>
  <c r="Z16" i="129"/>
  <c r="G96" i="129"/>
  <c r="U96" i="129"/>
  <c r="Z52" i="129"/>
  <c r="Z60" i="129"/>
  <c r="N128" i="41"/>
  <c r="N128" i="48"/>
  <c r="Z43" i="37"/>
  <c r="Z127" i="37" s="1"/>
  <c r="Z22" i="129"/>
  <c r="Z25" i="129"/>
  <c r="Z49" i="129"/>
  <c r="Z54" i="129"/>
  <c r="Z57" i="129"/>
  <c r="Z81" i="13"/>
  <c r="Z127" i="159"/>
  <c r="Z43" i="34"/>
  <c r="Z127" i="34" s="1"/>
  <c r="Z13" i="129"/>
  <c r="Z24" i="129"/>
  <c r="K96" i="129"/>
  <c r="W96" i="129"/>
  <c r="Z51" i="129"/>
  <c r="Z12" i="129"/>
  <c r="S95" i="129"/>
  <c r="Z16" i="11"/>
  <c r="U127" i="13"/>
  <c r="X128" i="153"/>
  <c r="N128" i="58"/>
  <c r="I127" i="137"/>
  <c r="Z18" i="129"/>
  <c r="Z21" i="129"/>
  <c r="Z48" i="129"/>
  <c r="Z90" i="129"/>
  <c r="S43" i="9"/>
  <c r="Z119" i="10"/>
  <c r="Z121" i="10"/>
  <c r="Z123" i="10"/>
  <c r="Z30" i="11"/>
  <c r="Z32" i="11"/>
  <c r="Z81" i="12"/>
  <c r="Z69" i="13"/>
  <c r="Z87" i="13"/>
  <c r="U128" i="28"/>
  <c r="R128" i="57"/>
  <c r="R128" i="71"/>
  <c r="Z33" i="72"/>
  <c r="P128" i="72"/>
  <c r="Z24" i="148"/>
  <c r="Z43" i="148" s="1"/>
  <c r="R127" i="149"/>
  <c r="Z21" i="83"/>
  <c r="Z50" i="85"/>
  <c r="Z74" i="85"/>
  <c r="V128" i="90"/>
  <c r="R128" i="91"/>
  <c r="P128" i="93"/>
  <c r="Z117" i="98"/>
  <c r="Z49" i="99"/>
  <c r="Z31" i="156"/>
  <c r="Z43" i="156" s="1"/>
  <c r="Z125" i="157"/>
  <c r="Z126" i="157" s="1"/>
  <c r="H128" i="162"/>
  <c r="Z118" i="119"/>
  <c r="Z104" i="63"/>
  <c r="Z110" i="204"/>
  <c r="Z108" i="204"/>
  <c r="Z64" i="204"/>
  <c r="Z60" i="204"/>
  <c r="Z25" i="204"/>
  <c r="Z17" i="204"/>
  <c r="Z109" i="222"/>
  <c r="Z124" i="85"/>
  <c r="Z124" i="99"/>
  <c r="Z125" i="160"/>
  <c r="Z125" i="117"/>
  <c r="N127" i="107"/>
  <c r="X127" i="57"/>
  <c r="X128" i="57" s="1"/>
  <c r="Z64" i="129"/>
  <c r="Z72" i="129"/>
  <c r="Z80" i="129"/>
  <c r="Z88" i="129"/>
  <c r="Z80" i="10"/>
  <c r="Z90" i="10"/>
  <c r="Z19" i="11"/>
  <c r="Z38" i="11"/>
  <c r="Z40" i="11"/>
  <c r="Z24" i="13"/>
  <c r="Q127" i="133"/>
  <c r="G128" i="28"/>
  <c r="Z91" i="33"/>
  <c r="Z37" i="137"/>
  <c r="Z47" i="138"/>
  <c r="Z119" i="138"/>
  <c r="W128" i="52"/>
  <c r="U128" i="57"/>
  <c r="I43" i="148"/>
  <c r="I128" i="148" s="1"/>
  <c r="Z34" i="151"/>
  <c r="Z43" i="151" s="1"/>
  <c r="Z40" i="151"/>
  <c r="Z18" i="153"/>
  <c r="Z46" i="85"/>
  <c r="Z52" i="85"/>
  <c r="Z56" i="85"/>
  <c r="Z70" i="85"/>
  <c r="Z14" i="99"/>
  <c r="Z20" i="99"/>
  <c r="Z26" i="99"/>
  <c r="Z53" i="99"/>
  <c r="Z55" i="99"/>
  <c r="Z63" i="99"/>
  <c r="M128" i="99"/>
  <c r="Z49" i="106"/>
  <c r="Z59" i="106"/>
  <c r="Z61" i="106"/>
  <c r="Z54" i="160"/>
  <c r="Z75" i="160"/>
  <c r="Z79" i="160"/>
  <c r="Z81" i="160"/>
  <c r="Z20" i="161"/>
  <c r="V128" i="161"/>
  <c r="W128" i="117"/>
  <c r="Z65" i="63"/>
  <c r="Z77" i="63"/>
  <c r="Z89" i="63"/>
  <c r="Z113" i="63"/>
  <c r="Z125" i="63"/>
  <c r="Z57" i="63"/>
  <c r="Z69" i="63"/>
  <c r="Z93" i="63"/>
  <c r="Z105" i="63"/>
  <c r="Z117" i="63"/>
  <c r="Z73" i="63"/>
  <c r="Z100" i="63"/>
  <c r="Z12" i="182"/>
  <c r="Q128" i="193"/>
  <c r="Z58" i="204"/>
  <c r="Z37" i="73"/>
  <c r="Z35" i="73"/>
  <c r="Z31" i="73"/>
  <c r="Z93" i="222"/>
  <c r="Z91" i="222"/>
  <c r="Z89" i="222"/>
  <c r="Z21" i="222"/>
  <c r="Z14" i="97"/>
  <c r="Z32" i="114"/>
  <c r="Z30" i="114"/>
  <c r="Z24" i="114"/>
  <c r="Z26" i="113"/>
  <c r="Z113" i="114"/>
  <c r="Z53" i="113"/>
  <c r="Z114" i="194"/>
  <c r="Z112" i="194"/>
  <c r="Z110" i="194"/>
  <c r="Z108" i="194"/>
  <c r="Z104" i="194"/>
  <c r="Z65" i="194"/>
  <c r="Z63" i="194"/>
  <c r="Z61" i="194"/>
  <c r="Z49" i="194"/>
  <c r="Z116" i="65"/>
  <c r="Z114" i="65"/>
  <c r="Z124" i="64"/>
  <c r="Z93" i="203"/>
  <c r="Z89" i="203"/>
  <c r="Z85" i="203"/>
  <c r="Z83" i="203"/>
  <c r="Z81" i="203"/>
  <c r="Z79" i="203"/>
  <c r="Z77" i="203"/>
  <c r="Z71" i="203"/>
  <c r="Z69" i="203"/>
  <c r="Z125" i="62"/>
  <c r="Z80" i="193"/>
  <c r="Z78" i="193"/>
  <c r="Z112" i="54"/>
  <c r="Z110" i="54"/>
  <c r="Z98" i="54"/>
  <c r="Z92" i="54"/>
  <c r="Z88" i="54"/>
  <c r="Z84" i="54"/>
  <c r="Z80" i="54"/>
  <c r="Z78" i="54"/>
  <c r="Z103" i="191"/>
  <c r="Z78" i="191"/>
  <c r="Z59" i="191"/>
  <c r="Z57" i="191"/>
  <c r="Z67" i="50"/>
  <c r="Z59" i="50"/>
  <c r="Z126" i="49"/>
  <c r="Z123" i="49"/>
  <c r="Z71" i="49"/>
  <c r="Z64" i="49"/>
  <c r="Z60" i="49"/>
  <c r="Z122" i="48"/>
  <c r="Z58" i="48"/>
  <c r="Z124" i="46"/>
  <c r="Z122" i="46"/>
  <c r="Z120" i="46"/>
  <c r="Z114" i="46"/>
  <c r="Z123" i="206"/>
  <c r="Z115" i="206"/>
  <c r="Z113" i="206"/>
  <c r="Z107" i="206"/>
  <c r="Z105" i="206"/>
  <c r="Z99" i="42"/>
  <c r="Z39" i="194"/>
  <c r="Z12" i="194"/>
  <c r="Z42" i="65"/>
  <c r="Z38" i="65"/>
  <c r="Z36" i="65"/>
  <c r="Z30" i="65"/>
  <c r="Z17" i="64"/>
  <c r="Z30" i="193"/>
  <c r="Z17" i="191"/>
  <c r="Z13" i="139"/>
  <c r="Z117" i="12"/>
  <c r="Z63" i="13"/>
  <c r="Z68" i="97"/>
  <c r="Z82" i="97"/>
  <c r="P128" i="99"/>
  <c r="Z39" i="157"/>
  <c r="Z35" i="105"/>
  <c r="Z37" i="105"/>
  <c r="Z41" i="105"/>
  <c r="Z70" i="106"/>
  <c r="Z48" i="161"/>
  <c r="Z96" i="161"/>
  <c r="Z71" i="162"/>
  <c r="Z41" i="117"/>
  <c r="Z32" i="119"/>
  <c r="Z70" i="63"/>
  <c r="Z85" i="63"/>
  <c r="Z97" i="63"/>
  <c r="Q128" i="203"/>
  <c r="Z50" i="204"/>
  <c r="Z46" i="204"/>
  <c r="Z27" i="204"/>
  <c r="Z19" i="204"/>
  <c r="Z22" i="73"/>
  <c r="Z20" i="73"/>
  <c r="Z26" i="154"/>
  <c r="P128" i="217"/>
  <c r="Z123" i="222"/>
  <c r="Z87" i="222"/>
  <c r="Z42" i="222"/>
  <c r="Z40" i="222"/>
  <c r="Z34" i="222"/>
  <c r="Z32" i="222"/>
  <c r="Z17" i="222"/>
  <c r="Z95" i="9"/>
  <c r="Z87" i="9"/>
  <c r="Z125" i="11"/>
  <c r="Z37" i="114"/>
  <c r="Z16" i="114"/>
  <c r="Z14" i="114"/>
  <c r="Z12" i="114"/>
  <c r="Z42" i="113"/>
  <c r="Z40" i="113"/>
  <c r="Z38" i="113"/>
  <c r="Z32" i="113"/>
  <c r="Z30" i="113"/>
  <c r="Z28" i="113"/>
  <c r="Z24" i="113"/>
  <c r="Z22" i="113"/>
  <c r="Z20" i="113"/>
  <c r="Z17" i="113"/>
  <c r="Z15" i="113"/>
  <c r="Z13" i="113"/>
  <c r="Z126" i="114"/>
  <c r="Z124" i="114"/>
  <c r="Z118" i="114"/>
  <c r="Z56" i="114"/>
  <c r="Z54" i="114"/>
  <c r="Z48" i="114"/>
  <c r="Z64" i="113"/>
  <c r="Z11" i="87"/>
  <c r="Z100" i="194"/>
  <c r="Z98" i="194"/>
  <c r="Z96" i="194"/>
  <c r="Z94" i="194"/>
  <c r="Z66" i="194"/>
  <c r="Z55" i="194"/>
  <c r="Z53" i="194"/>
  <c r="Z112" i="65"/>
  <c r="Z108" i="65"/>
  <c r="Z102" i="65"/>
  <c r="Z100" i="65"/>
  <c r="Z87" i="65"/>
  <c r="X127" i="64"/>
  <c r="X128" i="64" s="1"/>
  <c r="Z118" i="203"/>
  <c r="Z65" i="203"/>
  <c r="Z89" i="193"/>
  <c r="Z46" i="193"/>
  <c r="Z126" i="58"/>
  <c r="Z76" i="54"/>
  <c r="Z74" i="54"/>
  <c r="Z72" i="54"/>
  <c r="Z119" i="191"/>
  <c r="Z115" i="191"/>
  <c r="Z113" i="191"/>
  <c r="Z111" i="191"/>
  <c r="Z109" i="191"/>
  <c r="Z105" i="191"/>
  <c r="Z74" i="191"/>
  <c r="Z72" i="191"/>
  <c r="Z65" i="50"/>
  <c r="Z63" i="50"/>
  <c r="Z61" i="50"/>
  <c r="Z115" i="49"/>
  <c r="Z111" i="49"/>
  <c r="Z95" i="49"/>
  <c r="Z59" i="49"/>
  <c r="Z50" i="49"/>
  <c r="Z120" i="48"/>
  <c r="Z116" i="48"/>
  <c r="Z114" i="48"/>
  <c r="Z112" i="48"/>
  <c r="Z108" i="48"/>
  <c r="Z76" i="48"/>
  <c r="Z116" i="47"/>
  <c r="Z110" i="46"/>
  <c r="Z108" i="46"/>
  <c r="Z106" i="46"/>
  <c r="Z117" i="41"/>
  <c r="Z115" i="208"/>
  <c r="Z86" i="208"/>
  <c r="Z42" i="205"/>
  <c r="Z40" i="205"/>
  <c r="Z33" i="194"/>
  <c r="Z15" i="59"/>
  <c r="Z38" i="57"/>
  <c r="Z32" i="57"/>
  <c r="Z19" i="49"/>
  <c r="Z37" i="48"/>
  <c r="Z25" i="48"/>
  <c r="Z57" i="26"/>
  <c r="Z63" i="129"/>
  <c r="Z71" i="129"/>
  <c r="Z79" i="129"/>
  <c r="Z87" i="129"/>
  <c r="X43" i="10"/>
  <c r="Z26" i="10"/>
  <c r="Z29" i="11"/>
  <c r="Z108" i="12"/>
  <c r="R127" i="13"/>
  <c r="Z40" i="33"/>
  <c r="Z79" i="33"/>
  <c r="Z52" i="137"/>
  <c r="Z84" i="137"/>
  <c r="N43" i="138"/>
  <c r="N127" i="138" s="1"/>
  <c r="Z21" i="138"/>
  <c r="Z89" i="138"/>
  <c r="Z113" i="138"/>
  <c r="Z118" i="138"/>
  <c r="U128" i="47"/>
  <c r="L128" i="48"/>
  <c r="M128" i="49"/>
  <c r="U128" i="50"/>
  <c r="Z34" i="148"/>
  <c r="Z36" i="148"/>
  <c r="Z40" i="148"/>
  <c r="Z12" i="75"/>
  <c r="Z14" i="75"/>
  <c r="Z18" i="75"/>
  <c r="Z20" i="75"/>
  <c r="Z24" i="75"/>
  <c r="Z26" i="75"/>
  <c r="Z28" i="75"/>
  <c r="Z30" i="75"/>
  <c r="Z32" i="75"/>
  <c r="Z34" i="75"/>
  <c r="Z36" i="75"/>
  <c r="Z38" i="75"/>
  <c r="Z40" i="75"/>
  <c r="Z42" i="75"/>
  <c r="G128" i="151"/>
  <c r="G128" i="153"/>
  <c r="Z19" i="154"/>
  <c r="Z38" i="154"/>
  <c r="H128" i="85"/>
  <c r="Z64" i="85"/>
  <c r="Z68" i="85"/>
  <c r="Z92" i="85"/>
  <c r="Z109" i="85"/>
  <c r="X127" i="116"/>
  <c r="Z40" i="98"/>
  <c r="Z48" i="98"/>
  <c r="Z37" i="99"/>
  <c r="Z60" i="99"/>
  <c r="Q128" i="99"/>
  <c r="Z80" i="105"/>
  <c r="U128" i="114"/>
  <c r="M128" i="117"/>
  <c r="I43" i="119"/>
  <c r="I128" i="119" s="1"/>
  <c r="Z94" i="63"/>
  <c r="Z109" i="63"/>
  <c r="Z121" i="63"/>
  <c r="Z103" i="182"/>
  <c r="Z113" i="182"/>
  <c r="Z115" i="182"/>
  <c r="Z119" i="182"/>
  <c r="Z126" i="182"/>
  <c r="Z59" i="9"/>
  <c r="Z42" i="73"/>
  <c r="Z40" i="73"/>
  <c r="Z17" i="73"/>
  <c r="Z13" i="73"/>
  <c r="Z11" i="73"/>
  <c r="Z32" i="154"/>
  <c r="Z74" i="222"/>
  <c r="Z30" i="222"/>
  <c r="Z20" i="222"/>
  <c r="Z24" i="97"/>
  <c r="Z123" i="204"/>
  <c r="Z46" i="10"/>
  <c r="Z125" i="12"/>
  <c r="Z11" i="114"/>
  <c r="Z41" i="114"/>
  <c r="Z107" i="114"/>
  <c r="Z96" i="113"/>
  <c r="Z90" i="194"/>
  <c r="Z88" i="194"/>
  <c r="Z86" i="194"/>
  <c r="Z84" i="194"/>
  <c r="Z78" i="194"/>
  <c r="Z76" i="194"/>
  <c r="Z74" i="194"/>
  <c r="Z47" i="194"/>
  <c r="Z93" i="64"/>
  <c r="Z85" i="64"/>
  <c r="Z49" i="203"/>
  <c r="Z108" i="62"/>
  <c r="Z104" i="62"/>
  <c r="Z122" i="193"/>
  <c r="Z57" i="193"/>
  <c r="Z126" i="57"/>
  <c r="Z66" i="54"/>
  <c r="Z64" i="54"/>
  <c r="Z98" i="191"/>
  <c r="Z94" i="191"/>
  <c r="Z122" i="50"/>
  <c r="Z112" i="50"/>
  <c r="Z62" i="50"/>
  <c r="Z57" i="50"/>
  <c r="Z55" i="50"/>
  <c r="Z117" i="49"/>
  <c r="Z113" i="49"/>
  <c r="Z109" i="49"/>
  <c r="Z107" i="49"/>
  <c r="Z103" i="49"/>
  <c r="Z91" i="49"/>
  <c r="Z87" i="49"/>
  <c r="Z85" i="49"/>
  <c r="Z53" i="49"/>
  <c r="Z104" i="48"/>
  <c r="Z70" i="48"/>
  <c r="Z66" i="48"/>
  <c r="Z64" i="48"/>
  <c r="Z125" i="47"/>
  <c r="Z84" i="46"/>
  <c r="Z82" i="46"/>
  <c r="Z78" i="46"/>
  <c r="Z76" i="46"/>
  <c r="Z47" i="41"/>
  <c r="Z126" i="208"/>
  <c r="Z123" i="208"/>
  <c r="Z121" i="208"/>
  <c r="Z117" i="208"/>
  <c r="Z40" i="208"/>
  <c r="Z36" i="208"/>
  <c r="Z42" i="194"/>
  <c r="Z19" i="203"/>
  <c r="Z39" i="49"/>
  <c r="Z59" i="26"/>
  <c r="Z31" i="137"/>
  <c r="Z46" i="137"/>
  <c r="Z26" i="138"/>
  <c r="S126" i="138"/>
  <c r="S127" i="138" s="1"/>
  <c r="Z83" i="138"/>
  <c r="G127" i="138"/>
  <c r="P128" i="45"/>
  <c r="M128" i="70"/>
  <c r="Z13" i="71"/>
  <c r="Z19" i="71"/>
  <c r="Q128" i="148"/>
  <c r="U128" i="151"/>
  <c r="Z96" i="85"/>
  <c r="W128" i="86"/>
  <c r="V128" i="87"/>
  <c r="Z20" i="98"/>
  <c r="R128" i="99"/>
  <c r="Z43" i="157"/>
  <c r="Z127" i="157" s="1"/>
  <c r="Z33" i="157"/>
  <c r="Z60" i="63"/>
  <c r="I127" i="182"/>
  <c r="Z63" i="204"/>
  <c r="Z61" i="204"/>
  <c r="Z57" i="204"/>
  <c r="Z15" i="204"/>
  <c r="Q128" i="217"/>
  <c r="Z112" i="222"/>
  <c r="Z110" i="222"/>
  <c r="Z96" i="222"/>
  <c r="Z26" i="222"/>
  <c r="Z24" i="222"/>
  <c r="Z66" i="182"/>
  <c r="Z126" i="205"/>
  <c r="Z123" i="205"/>
  <c r="Z121" i="205"/>
  <c r="Z119" i="205"/>
  <c r="Z117" i="205"/>
  <c r="Z115" i="205"/>
  <c r="Z111" i="205"/>
  <c r="Z103" i="205"/>
  <c r="Z87" i="205"/>
  <c r="Z117" i="194"/>
  <c r="Z115" i="194"/>
  <c r="Z70" i="194"/>
  <c r="Z64" i="194"/>
  <c r="Z62" i="194"/>
  <c r="Z126" i="65"/>
  <c r="Z123" i="65"/>
  <c r="Z121" i="65"/>
  <c r="Z117" i="65"/>
  <c r="Z118" i="64"/>
  <c r="Z112" i="64"/>
  <c r="Z100" i="64"/>
  <c r="Z91" i="64"/>
  <c r="Z87" i="64"/>
  <c r="Z83" i="64"/>
  <c r="Z81" i="64"/>
  <c r="Z75" i="64"/>
  <c r="Z61" i="64"/>
  <c r="Z76" i="203"/>
  <c r="Z72" i="203"/>
  <c r="Z61" i="203"/>
  <c r="Z57" i="203"/>
  <c r="Z118" i="193"/>
  <c r="Z116" i="193"/>
  <c r="Z126" i="54"/>
  <c r="Z119" i="54"/>
  <c r="Z117" i="54"/>
  <c r="Z115" i="54"/>
  <c r="Z111" i="54"/>
  <c r="Z99" i="54"/>
  <c r="Z95" i="54"/>
  <c r="Z83" i="191"/>
  <c r="Z66" i="191"/>
  <c r="Z62" i="191"/>
  <c r="Z47" i="191"/>
  <c r="Z123" i="52"/>
  <c r="Z53" i="52"/>
  <c r="Z118" i="50"/>
  <c r="Z116" i="50"/>
  <c r="Z108" i="50"/>
  <c r="Z104" i="50"/>
  <c r="Z102" i="50"/>
  <c r="Z73" i="48"/>
  <c r="Z117" i="47"/>
  <c r="Z64" i="41"/>
  <c r="Z100" i="208"/>
  <c r="Z52" i="208"/>
  <c r="Z50" i="208"/>
  <c r="Z46" i="208"/>
  <c r="Z35" i="64"/>
  <c r="Z40" i="203"/>
  <c r="Z68" i="129"/>
  <c r="Z76" i="129"/>
  <c r="Z84" i="129"/>
  <c r="Z92" i="129"/>
  <c r="Z71" i="10"/>
  <c r="Z85" i="10"/>
  <c r="Z87" i="10"/>
  <c r="Z26" i="11"/>
  <c r="Z39" i="11"/>
  <c r="Z41" i="11"/>
  <c r="Z119" i="11"/>
  <c r="Z121" i="11"/>
  <c r="Z123" i="11"/>
  <c r="Z126" i="11"/>
  <c r="Z118" i="12"/>
  <c r="Z36" i="13"/>
  <c r="Z99" i="13"/>
  <c r="Z104" i="13"/>
  <c r="Z78" i="137"/>
  <c r="Z48" i="138"/>
  <c r="Z77" i="138"/>
  <c r="Z107" i="138"/>
  <c r="Z112" i="138"/>
  <c r="U128" i="43"/>
  <c r="K128" i="47"/>
  <c r="M128" i="141"/>
  <c r="K128" i="50"/>
  <c r="Z39" i="72"/>
  <c r="R128" i="148"/>
  <c r="V128" i="151"/>
  <c r="Z11" i="153"/>
  <c r="Z15" i="153"/>
  <c r="Z27" i="153"/>
  <c r="Z33" i="153"/>
  <c r="Z39" i="153"/>
  <c r="M128" i="78"/>
  <c r="Z15" i="83"/>
  <c r="Z101" i="85"/>
  <c r="Z111" i="85"/>
  <c r="Z121" i="85"/>
  <c r="Z43" i="116"/>
  <c r="Z127" i="116" s="1"/>
  <c r="S128" i="113"/>
  <c r="X128" i="119"/>
  <c r="Z85" i="97"/>
  <c r="Z14" i="98"/>
  <c r="Z16" i="98"/>
  <c r="Z18" i="98"/>
  <c r="Z22" i="98"/>
  <c r="Z60" i="98"/>
  <c r="Z62" i="98"/>
  <c r="Z64" i="98"/>
  <c r="Z66" i="98"/>
  <c r="Z56" i="63"/>
  <c r="Z79" i="63"/>
  <c r="Z106" i="63"/>
  <c r="Z11" i="182"/>
  <c r="Z13" i="204"/>
  <c r="Z36" i="73"/>
  <c r="Z30" i="73"/>
  <c r="Z28" i="73"/>
  <c r="Z98" i="222"/>
  <c r="Z92" i="222"/>
  <c r="Z90" i="222"/>
  <c r="Z37" i="222"/>
  <c r="Z22" i="222"/>
  <c r="Z98" i="9"/>
  <c r="Z66" i="9"/>
  <c r="Z93" i="9"/>
  <c r="Z85" i="9"/>
  <c r="Z77" i="9"/>
  <c r="Z124" i="87"/>
  <c r="Z124" i="106"/>
  <c r="Z125" i="162"/>
  <c r="Z35" i="114"/>
  <c r="Z33" i="114"/>
  <c r="Z31" i="114"/>
  <c r="Z27" i="114"/>
  <c r="Z25" i="114"/>
  <c r="Z21" i="114"/>
  <c r="Z23" i="113"/>
  <c r="Z14" i="113"/>
  <c r="Z112" i="114"/>
  <c r="Z53" i="114"/>
  <c r="Z54" i="113"/>
  <c r="Z113" i="194"/>
  <c r="Z111" i="194"/>
  <c r="Z109" i="194"/>
  <c r="Z103" i="194"/>
  <c r="Z95" i="194"/>
  <c r="Z69" i="194"/>
  <c r="Z60" i="194"/>
  <c r="Z54" i="194"/>
  <c r="Z115" i="65"/>
  <c r="Z78" i="65"/>
  <c r="Z74" i="65"/>
  <c r="Z116" i="64"/>
  <c r="Z114" i="64"/>
  <c r="Z113" i="203"/>
  <c r="Z109" i="203"/>
  <c r="Z92" i="203"/>
  <c r="Z84" i="203"/>
  <c r="Z70" i="203"/>
  <c r="Z109" i="54"/>
  <c r="Z103" i="54"/>
  <c r="Z101" i="54"/>
  <c r="Z87" i="54"/>
  <c r="Z85" i="54"/>
  <c r="Z81" i="54"/>
  <c r="Z79" i="54"/>
  <c r="Z97" i="191"/>
  <c r="Z73" i="191"/>
  <c r="Z70" i="50"/>
  <c r="Z106" i="141"/>
  <c r="Z114" i="49"/>
  <c r="Z67" i="49"/>
  <c r="Z61" i="49"/>
  <c r="Z117" i="48"/>
  <c r="Z111" i="48"/>
  <c r="S127" i="46"/>
  <c r="S128" i="46" s="1"/>
  <c r="Z118" i="206"/>
  <c r="Z116" i="206"/>
  <c r="Z114" i="206"/>
  <c r="Z112" i="206"/>
  <c r="Z108" i="206"/>
  <c r="Z104" i="206"/>
  <c r="Z74" i="41"/>
  <c r="Z72" i="41"/>
  <c r="Z70" i="41"/>
  <c r="Z62" i="41"/>
  <c r="Z60" i="41"/>
  <c r="Z58" i="41"/>
  <c r="Z30" i="46"/>
  <c r="Z62" i="129"/>
  <c r="Z65" i="129"/>
  <c r="Z70" i="129"/>
  <c r="Z73" i="129"/>
  <c r="Z78" i="129"/>
  <c r="Z81" i="129"/>
  <c r="Z86" i="129"/>
  <c r="Z89" i="129"/>
  <c r="H128" i="4"/>
  <c r="Z95" i="10"/>
  <c r="Z18" i="11"/>
  <c r="Z20" i="11"/>
  <c r="Z22" i="11"/>
  <c r="Z20" i="12"/>
  <c r="Z75" i="13"/>
  <c r="Z14" i="17"/>
  <c r="Z43" i="17" s="1"/>
  <c r="Z127" i="17" s="1"/>
  <c r="Z32" i="17"/>
  <c r="K128" i="22"/>
  <c r="Z34" i="33"/>
  <c r="Z49" i="33"/>
  <c r="Z126" i="33" s="1"/>
  <c r="Z25" i="137"/>
  <c r="U127" i="137"/>
  <c r="Z20" i="138"/>
  <c r="Z43" i="138" s="1"/>
  <c r="Z71" i="138"/>
  <c r="Z106" i="138"/>
  <c r="L128" i="42"/>
  <c r="F127" i="150"/>
  <c r="Z75" i="98"/>
  <c r="Z81" i="98"/>
  <c r="Z85" i="98"/>
  <c r="Z97" i="98"/>
  <c r="Z103" i="98"/>
  <c r="Z33" i="99"/>
  <c r="Z35" i="99"/>
  <c r="Z53" i="156"/>
  <c r="Z126" i="156" s="1"/>
  <c r="Z27" i="105"/>
  <c r="G128" i="106"/>
  <c r="X126" i="63"/>
  <c r="X127" i="63" s="1"/>
  <c r="Z67" i="63"/>
  <c r="Z84" i="63"/>
  <c r="Z103" i="63"/>
  <c r="Z126" i="204"/>
  <c r="Z121" i="204"/>
  <c r="Z119" i="204"/>
  <c r="Z117" i="204"/>
  <c r="Z55" i="204"/>
  <c r="Z53" i="204"/>
  <c r="Z51" i="204"/>
  <c r="Z49" i="204"/>
  <c r="Z24" i="204"/>
  <c r="Z29" i="73"/>
  <c r="Z21" i="73"/>
  <c r="Z27" i="154"/>
  <c r="Z115" i="222"/>
  <c r="Z111" i="222"/>
  <c r="Z25" i="222"/>
  <c r="Z83" i="99"/>
  <c r="Z125" i="222"/>
  <c r="Z77" i="20"/>
  <c r="Z13" i="114"/>
  <c r="Z11" i="113"/>
  <c r="Z41" i="113"/>
  <c r="Z39" i="113"/>
  <c r="Z37" i="113"/>
  <c r="Z35" i="113"/>
  <c r="Z33" i="113"/>
  <c r="Z31" i="113"/>
  <c r="Z29" i="113"/>
  <c r="Z27" i="113"/>
  <c r="Z25" i="113"/>
  <c r="Z21" i="113"/>
  <c r="Z19" i="113"/>
  <c r="Z12" i="113"/>
  <c r="Z121" i="114"/>
  <c r="Z110" i="114"/>
  <c r="Z49" i="114"/>
  <c r="Z47" i="114"/>
  <c r="Z102" i="113"/>
  <c r="Z101" i="194"/>
  <c r="Z99" i="194"/>
  <c r="Z97" i="194"/>
  <c r="Z93" i="194"/>
  <c r="Z87" i="194"/>
  <c r="Z58" i="194"/>
  <c r="Z52" i="194"/>
  <c r="Z107" i="65"/>
  <c r="Z101" i="65"/>
  <c r="Z88" i="65"/>
  <c r="Z86" i="65"/>
  <c r="Z126" i="64"/>
  <c r="Z94" i="64"/>
  <c r="Z76" i="64"/>
  <c r="Z90" i="193"/>
  <c r="Z84" i="193"/>
  <c r="Z125" i="58"/>
  <c r="Z69" i="54"/>
  <c r="Z65" i="54"/>
  <c r="Z46" i="54"/>
  <c r="Z124" i="191"/>
  <c r="Z120" i="191"/>
  <c r="Z114" i="191"/>
  <c r="Z110" i="191"/>
  <c r="Z108" i="191"/>
  <c r="Z100" i="191"/>
  <c r="Z95" i="191"/>
  <c r="Z93" i="191"/>
  <c r="Z79" i="191"/>
  <c r="Z77" i="191"/>
  <c r="Z71" i="191"/>
  <c r="Z63" i="191"/>
  <c r="Z99" i="50"/>
  <c r="Z68" i="50"/>
  <c r="Z64" i="50"/>
  <c r="Z60" i="50"/>
  <c r="S127" i="50"/>
  <c r="S128" i="50" s="1"/>
  <c r="Z112" i="49"/>
  <c r="Z106" i="49"/>
  <c r="Z104" i="49"/>
  <c r="Z90" i="49"/>
  <c r="Z66" i="49"/>
  <c r="Z55" i="49"/>
  <c r="Z47" i="49"/>
  <c r="Z126" i="48"/>
  <c r="Z123" i="48"/>
  <c r="Z121" i="48"/>
  <c r="Z119" i="48"/>
  <c r="Z96" i="41"/>
  <c r="Z67" i="208"/>
  <c r="Z32" i="65"/>
  <c r="Z28" i="48"/>
  <c r="Z88" i="26"/>
  <c r="Z72" i="26"/>
  <c r="Z59" i="129"/>
  <c r="Z67" i="129"/>
  <c r="Z75" i="129"/>
  <c r="Z83" i="129"/>
  <c r="Z91" i="129"/>
  <c r="Z13" i="9"/>
  <c r="Z23" i="10"/>
  <c r="Z25" i="10"/>
  <c r="Z27" i="10"/>
  <c r="Z31" i="10"/>
  <c r="Z33" i="10"/>
  <c r="Z35" i="10"/>
  <c r="Z37" i="10"/>
  <c r="Z39" i="10"/>
  <c r="Z79" i="10"/>
  <c r="Z42" i="11"/>
  <c r="Z16" i="12"/>
  <c r="Z120" i="12"/>
  <c r="Z30" i="13"/>
  <c r="Z42" i="13"/>
  <c r="Z93" i="13"/>
  <c r="Z28" i="33"/>
  <c r="Z43" i="33" s="1"/>
  <c r="Z127" i="33" s="1"/>
  <c r="Z97" i="33"/>
  <c r="Z19" i="137"/>
  <c r="Z43" i="137" s="1"/>
  <c r="Z96" i="137"/>
  <c r="Z28" i="71"/>
  <c r="Z30" i="71"/>
  <c r="Z32" i="71"/>
  <c r="Z36" i="71"/>
  <c r="Z38" i="71"/>
  <c r="Z40" i="71"/>
  <c r="Z31" i="72"/>
  <c r="Z37" i="72"/>
  <c r="F127" i="149"/>
  <c r="Z13" i="153"/>
  <c r="Z25" i="153"/>
  <c r="Z31" i="153"/>
  <c r="Z37" i="153"/>
  <c r="Z54" i="85"/>
  <c r="X128" i="91"/>
  <c r="Z89" i="98"/>
  <c r="Z91" i="98"/>
  <c r="Z95" i="98"/>
  <c r="Z99" i="98"/>
  <c r="Z101" i="98"/>
  <c r="Z113" i="98"/>
  <c r="Z18" i="99"/>
  <c r="Z24" i="99"/>
  <c r="Z39" i="99"/>
  <c r="Z47" i="99"/>
  <c r="Z122" i="161"/>
  <c r="Z50" i="63"/>
  <c r="S126" i="63"/>
  <c r="S127" i="63" s="1"/>
  <c r="Z80" i="63"/>
  <c r="Z91" i="63"/>
  <c r="Z108" i="63"/>
  <c r="Z47" i="204"/>
  <c r="Z40" i="204"/>
  <c r="Z38" i="204"/>
  <c r="Z34" i="204"/>
  <c r="Z30" i="204"/>
  <c r="Z28" i="204"/>
  <c r="Z26" i="204"/>
  <c r="Z20" i="204"/>
  <c r="Z18" i="204"/>
  <c r="N128" i="206"/>
  <c r="S128" i="206"/>
  <c r="Z41" i="73"/>
  <c r="Z25" i="154"/>
  <c r="Z33" i="154"/>
  <c r="Z71" i="222"/>
  <c r="Z59" i="222"/>
  <c r="Z51" i="222"/>
  <c r="Z29" i="222"/>
  <c r="Z13" i="222"/>
  <c r="Z11" i="85"/>
  <c r="Z37" i="97"/>
  <c r="Z46" i="45"/>
  <c r="Z42" i="114"/>
  <c r="Z40" i="114"/>
  <c r="Z26" i="114"/>
  <c r="Z18" i="114"/>
  <c r="Z104" i="114"/>
  <c r="Z50" i="114"/>
  <c r="Z116" i="205"/>
  <c r="Z120" i="194"/>
  <c r="Z71" i="194"/>
  <c r="Z115" i="64"/>
  <c r="Z109" i="64"/>
  <c r="Z90" i="64"/>
  <c r="Z78" i="64"/>
  <c r="Z124" i="203"/>
  <c r="Z121" i="193"/>
  <c r="Z99" i="193"/>
  <c r="Z54" i="193"/>
  <c r="Z118" i="58"/>
  <c r="Z120" i="57"/>
  <c r="Z74" i="57"/>
  <c r="Z108" i="54"/>
  <c r="Z99" i="191"/>
  <c r="Z76" i="191"/>
  <c r="Z120" i="52"/>
  <c r="Z104" i="141"/>
  <c r="Z125" i="49"/>
  <c r="Z122" i="49"/>
  <c r="Z118" i="49"/>
  <c r="Z108" i="49"/>
  <c r="Z96" i="49"/>
  <c r="Z82" i="49"/>
  <c r="Z105" i="48"/>
  <c r="Z91" i="48"/>
  <c r="Z67" i="48"/>
  <c r="Z63" i="48"/>
  <c r="Z123" i="47"/>
  <c r="Z121" i="47"/>
  <c r="Z119" i="47"/>
  <c r="Z77" i="46"/>
  <c r="Z73" i="46"/>
  <c r="Z71" i="46"/>
  <c r="Z126" i="206"/>
  <c r="Z109" i="206"/>
  <c r="Z71" i="208"/>
  <c r="Z29" i="203"/>
  <c r="Z25" i="203"/>
  <c r="Z21" i="203"/>
  <c r="Z28" i="62"/>
  <c r="Z29" i="59"/>
  <c r="Z34" i="58"/>
  <c r="Z30" i="58"/>
  <c r="Z28" i="58"/>
  <c r="Z24" i="58"/>
  <c r="Z18" i="58"/>
  <c r="Z14" i="58"/>
  <c r="Z18" i="57"/>
  <c r="Z39" i="191"/>
  <c r="Z11" i="191"/>
  <c r="Z39" i="50"/>
  <c r="Z39" i="141"/>
  <c r="Z30" i="49"/>
  <c r="Z22" i="49"/>
  <c r="Z35" i="48"/>
  <c r="Z12" i="48"/>
  <c r="Z33" i="47"/>
  <c r="Z23" i="47"/>
  <c r="Z23" i="46"/>
  <c r="Z21" i="46"/>
  <c r="Z15" i="46"/>
  <c r="Z41" i="206"/>
  <c r="Z39" i="206"/>
  <c r="Z19" i="206"/>
  <c r="Z37" i="41"/>
  <c r="Z31" i="41"/>
  <c r="Z21" i="139"/>
  <c r="Z40" i="28"/>
  <c r="Z36" i="28"/>
  <c r="Z37" i="26"/>
  <c r="Z33" i="26"/>
  <c r="Z20" i="26"/>
  <c r="Z14" i="26"/>
  <c r="Z42" i="217"/>
  <c r="Z40" i="217"/>
  <c r="Z36" i="217"/>
  <c r="Z32" i="217"/>
  <c r="Z30" i="217"/>
  <c r="Z25" i="22"/>
  <c r="Z117" i="139"/>
  <c r="Z115" i="139"/>
  <c r="Z111" i="139"/>
  <c r="Z109" i="139"/>
  <c r="Z124" i="31"/>
  <c r="Z118" i="31"/>
  <c r="Z116" i="31"/>
  <c r="Z89" i="31"/>
  <c r="Z108" i="28"/>
  <c r="Z86" i="26"/>
  <c r="Z61" i="26"/>
  <c r="N43" i="6"/>
  <c r="Z19" i="4"/>
  <c r="Z17" i="4"/>
  <c r="Z15" i="4"/>
  <c r="Z39" i="131"/>
  <c r="Z20" i="131"/>
  <c r="Z37" i="8"/>
  <c r="Z121" i="6"/>
  <c r="Z115" i="6"/>
  <c r="Z101" i="6"/>
  <c r="Z97" i="6"/>
  <c r="Z93" i="6"/>
  <c r="Z91" i="4"/>
  <c r="Z87" i="4"/>
  <c r="Z85" i="4"/>
  <c r="Z77" i="4"/>
  <c r="Z124" i="201"/>
  <c r="Z86" i="131"/>
  <c r="Z78" i="131"/>
  <c r="Z35" i="28"/>
  <c r="Z41" i="26"/>
  <c r="Z31" i="26"/>
  <c r="Z29" i="26"/>
  <c r="Z12" i="217"/>
  <c r="Z12" i="22"/>
  <c r="Z46" i="139"/>
  <c r="Z104" i="31"/>
  <c r="Z65" i="31"/>
  <c r="Z63" i="31"/>
  <c r="Z57" i="31"/>
  <c r="Z102" i="28"/>
  <c r="Z98" i="28"/>
  <c r="Z96" i="28"/>
  <c r="Z88" i="28"/>
  <c r="Z86" i="28"/>
  <c r="Z80" i="28"/>
  <c r="Z121" i="26"/>
  <c r="Z119" i="26"/>
  <c r="Z109" i="26"/>
  <c r="Z26" i="6"/>
  <c r="Z38" i="5"/>
  <c r="Z30" i="4"/>
  <c r="Z39" i="201"/>
  <c r="Z16" i="131"/>
  <c r="Z25" i="8"/>
  <c r="Z17" i="8"/>
  <c r="Z15" i="8"/>
  <c r="Z83" i="6"/>
  <c r="Z81" i="6"/>
  <c r="Z59" i="6"/>
  <c r="Z120" i="201"/>
  <c r="Z104" i="201"/>
  <c r="Z100" i="201"/>
  <c r="S127" i="201"/>
  <c r="Z96" i="91"/>
  <c r="Z67" i="154"/>
  <c r="Z122" i="150"/>
  <c r="Z47" i="206"/>
  <c r="Z123" i="41"/>
  <c r="Z119" i="41"/>
  <c r="Z50" i="41"/>
  <c r="Z109" i="208"/>
  <c r="Z107" i="208"/>
  <c r="Z103" i="208"/>
  <c r="Z101" i="208"/>
  <c r="Z69" i="208"/>
  <c r="Z65" i="208"/>
  <c r="Z57" i="208"/>
  <c r="Z38" i="205"/>
  <c r="Z32" i="205"/>
  <c r="Z23" i="205"/>
  <c r="Z40" i="194"/>
  <c r="Z29" i="194"/>
  <c r="Z25" i="194"/>
  <c r="Z23" i="194"/>
  <c r="Z32" i="64"/>
  <c r="Z30" i="64"/>
  <c r="Z11" i="64"/>
  <c r="Z26" i="203"/>
  <c r="Z13" i="203"/>
  <c r="Z37" i="62"/>
  <c r="Z18" i="62"/>
  <c r="Z24" i="193"/>
  <c r="Z25" i="58"/>
  <c r="Z26" i="57"/>
  <c r="Z28" i="54"/>
  <c r="Z29" i="191"/>
  <c r="Z27" i="191"/>
  <c r="Z23" i="191"/>
  <c r="Z19" i="191"/>
  <c r="Z15" i="191"/>
  <c r="Z39" i="52"/>
  <c r="Z33" i="52"/>
  <c r="Z27" i="52"/>
  <c r="Z29" i="48"/>
  <c r="Z42" i="47"/>
  <c r="Z31" i="206"/>
  <c r="Z25" i="206"/>
  <c r="Z29" i="42"/>
  <c r="Z11" i="42"/>
  <c r="Z40" i="41"/>
  <c r="Z24" i="41"/>
  <c r="Z14" i="41"/>
  <c r="Z25" i="43"/>
  <c r="Z18" i="139"/>
  <c r="Z16" i="139"/>
  <c r="Z12" i="139"/>
  <c r="Z28" i="28"/>
  <c r="Z25" i="26"/>
  <c r="Z13" i="26"/>
  <c r="Z30" i="22"/>
  <c r="Z28" i="22"/>
  <c r="Z26" i="22"/>
  <c r="Z115" i="31"/>
  <c r="Z108" i="31"/>
  <c r="Z102" i="31"/>
  <c r="Z74" i="31"/>
  <c r="Z70" i="31"/>
  <c r="Z68" i="31"/>
  <c r="Z73" i="28"/>
  <c r="Z61" i="28"/>
  <c r="Z59" i="28"/>
  <c r="Z47" i="28"/>
  <c r="Z91" i="26"/>
  <c r="Z68" i="26"/>
  <c r="Z55" i="26"/>
  <c r="Z53" i="26"/>
  <c r="Z51" i="26"/>
  <c r="Z126" i="217"/>
  <c r="Z18" i="6"/>
  <c r="Z42" i="4"/>
  <c r="Z32" i="4"/>
  <c r="Z14" i="4"/>
  <c r="Z38" i="201"/>
  <c r="Z27" i="201"/>
  <c r="Z14" i="201"/>
  <c r="Z33" i="131"/>
  <c r="Z24" i="8"/>
  <c r="Z57" i="6"/>
  <c r="Z126" i="4"/>
  <c r="Z82" i="4"/>
  <c r="Z54" i="4"/>
  <c r="I127" i="4"/>
  <c r="Z59" i="201"/>
  <c r="Z119" i="131"/>
  <c r="Z95" i="89"/>
  <c r="Z113" i="149"/>
  <c r="Z35" i="149"/>
  <c r="Z62" i="206"/>
  <c r="Z60" i="206"/>
  <c r="Z113" i="41"/>
  <c r="Z111" i="41"/>
  <c r="Z109" i="41"/>
  <c r="Z107" i="41"/>
  <c r="Z103" i="41"/>
  <c r="Z91" i="41"/>
  <c r="Z61" i="41"/>
  <c r="Z97" i="208"/>
  <c r="Z66" i="208"/>
  <c r="Z55" i="208"/>
  <c r="Z51" i="208"/>
  <c r="Z89" i="208"/>
  <c r="Z87" i="208"/>
  <c r="Z69" i="43"/>
  <c r="Z28" i="205"/>
  <c r="Z19" i="205"/>
  <c r="Z17" i="205"/>
  <c r="Z35" i="208"/>
  <c r="Z18" i="208"/>
  <c r="Z12" i="208"/>
  <c r="Z19" i="194"/>
  <c r="Z28" i="65"/>
  <c r="Z26" i="65"/>
  <c r="Z22" i="65"/>
  <c r="Z18" i="65"/>
  <c r="Z42" i="64"/>
  <c r="Z23" i="64"/>
  <c r="Z41" i="62"/>
  <c r="Z39" i="62"/>
  <c r="Z21" i="62"/>
  <c r="Z42" i="193"/>
  <c r="Z26" i="193"/>
  <c r="Z22" i="193"/>
  <c r="Z39" i="58"/>
  <c r="Z21" i="58"/>
  <c r="Z22" i="57"/>
  <c r="Z16" i="57"/>
  <c r="Z14" i="57"/>
  <c r="Z42" i="54"/>
  <c r="Z38" i="54"/>
  <c r="Z30" i="54"/>
  <c r="Z22" i="54"/>
  <c r="Z12" i="54"/>
  <c r="Z36" i="191"/>
  <c r="Z38" i="50"/>
  <c r="Z33" i="49"/>
  <c r="Z27" i="49"/>
  <c r="Z18" i="49"/>
  <c r="Z27" i="48"/>
  <c r="Z18" i="48"/>
  <c r="Z40" i="47"/>
  <c r="Z26" i="47"/>
  <c r="Z12" i="46"/>
  <c r="Z23" i="206"/>
  <c r="Z21" i="206"/>
  <c r="Z17" i="206"/>
  <c r="Z15" i="206"/>
  <c r="Z13" i="206"/>
  <c r="Z36" i="41"/>
  <c r="Z16" i="41"/>
  <c r="Z12" i="41"/>
  <c r="Z18" i="43"/>
  <c r="Z42" i="139"/>
  <c r="Z20" i="28"/>
  <c r="Z18" i="28"/>
  <c r="Z14" i="28"/>
  <c r="Z22" i="217"/>
  <c r="Z11" i="217"/>
  <c r="Z41" i="22"/>
  <c r="Z36" i="22"/>
  <c r="Z17" i="22"/>
  <c r="Z15" i="22"/>
  <c r="Z96" i="31"/>
  <c r="Z94" i="31"/>
  <c r="Z121" i="28"/>
  <c r="Z117" i="28"/>
  <c r="Z115" i="28"/>
  <c r="Z113" i="28"/>
  <c r="Z69" i="28"/>
  <c r="Z67" i="28"/>
  <c r="Z65" i="28"/>
  <c r="Z63" i="28"/>
  <c r="Z57" i="28"/>
  <c r="Z53" i="28"/>
  <c r="Z51" i="28"/>
  <c r="Z89" i="26"/>
  <c r="Z57" i="22"/>
  <c r="Z41" i="4"/>
  <c r="Z31" i="4"/>
  <c r="Z20" i="4"/>
  <c r="Z40" i="201"/>
  <c r="Z13" i="201"/>
  <c r="Z31" i="131"/>
  <c r="Z15" i="131"/>
  <c r="Z26" i="8"/>
  <c r="Z86" i="6"/>
  <c r="Z73" i="6"/>
  <c r="Z69" i="6"/>
  <c r="X127" i="6"/>
  <c r="X128" i="6" s="1"/>
  <c r="Z65" i="6"/>
  <c r="Z121" i="131"/>
  <c r="Z117" i="131"/>
  <c r="Z20" i="93"/>
  <c r="Z66" i="206"/>
  <c r="Z122" i="42"/>
  <c r="Z110" i="42"/>
  <c r="Z87" i="41"/>
  <c r="Z85" i="41"/>
  <c r="Z83" i="41"/>
  <c r="Z77" i="41"/>
  <c r="Z75" i="41"/>
  <c r="Z73" i="41"/>
  <c r="Z71" i="41"/>
  <c r="Z48" i="41"/>
  <c r="Z78" i="208"/>
  <c r="Z72" i="208"/>
  <c r="Z88" i="208"/>
  <c r="Z16" i="205"/>
  <c r="Z39" i="208"/>
  <c r="Z37" i="208"/>
  <c r="Z33" i="208"/>
  <c r="Z31" i="208"/>
  <c r="Z29" i="208"/>
  <c r="Z26" i="194"/>
  <c r="Z15" i="194"/>
  <c r="Z13" i="194"/>
  <c r="Z40" i="64"/>
  <c r="Z38" i="64"/>
  <c r="Z36" i="64"/>
  <c r="Z19" i="64"/>
  <c r="Z41" i="203"/>
  <c r="Z30" i="203"/>
  <c r="Z24" i="203"/>
  <c r="Z16" i="203"/>
  <c r="Z31" i="62"/>
  <c r="Z29" i="62"/>
  <c r="Z27" i="62"/>
  <c r="Z26" i="59"/>
  <c r="Z33" i="58"/>
  <c r="Z29" i="58"/>
  <c r="Z23" i="58"/>
  <c r="Z19" i="58"/>
  <c r="Z13" i="58"/>
  <c r="Z14" i="54"/>
  <c r="Z42" i="191"/>
  <c r="Z38" i="191"/>
  <c r="Z16" i="52"/>
  <c r="Z12" i="52"/>
  <c r="Z18" i="51"/>
  <c r="Z40" i="50"/>
  <c r="Z14" i="50"/>
  <c r="Z14" i="141"/>
  <c r="Z40" i="49"/>
  <c r="Z38" i="49"/>
  <c r="Z16" i="49"/>
  <c r="Z42" i="48"/>
  <c r="I43" i="48"/>
  <c r="Z32" i="47"/>
  <c r="Z24" i="47"/>
  <c r="Z22" i="47"/>
  <c r="Z20" i="47"/>
  <c r="Z18" i="47"/>
  <c r="Z16" i="47"/>
  <c r="Z31" i="46"/>
  <c r="Z24" i="46"/>
  <c r="X43" i="46"/>
  <c r="Z42" i="206"/>
  <c r="Z40" i="206"/>
  <c r="Z38" i="206"/>
  <c r="Z24" i="206"/>
  <c r="Z32" i="41"/>
  <c r="Z41" i="139"/>
  <c r="Z24" i="139"/>
  <c r="Z38" i="31"/>
  <c r="Z14" i="31"/>
  <c r="I43" i="31"/>
  <c r="Z39" i="28"/>
  <c r="Z33" i="28"/>
  <c r="Z42" i="26"/>
  <c r="Z40" i="26"/>
  <c r="Z19" i="26"/>
  <c r="Z11" i="26"/>
  <c r="Z41" i="217"/>
  <c r="Z35" i="217"/>
  <c r="Z33" i="217"/>
  <c r="Z31" i="217"/>
  <c r="Z114" i="139"/>
  <c r="Z112" i="139"/>
  <c r="Z125" i="31"/>
  <c r="Z93" i="31"/>
  <c r="Z107" i="28"/>
  <c r="Z105" i="28"/>
  <c r="Z93" i="28"/>
  <c r="Z78" i="28"/>
  <c r="Z62" i="28"/>
  <c r="Z118" i="26"/>
  <c r="Z112" i="26"/>
  <c r="Z92" i="26"/>
  <c r="Z85" i="26"/>
  <c r="Z77" i="26"/>
  <c r="Z62" i="26"/>
  <c r="Z22" i="4"/>
  <c r="Z18" i="4"/>
  <c r="Z12" i="4"/>
  <c r="Z42" i="201"/>
  <c r="Z26" i="201"/>
  <c r="Z27" i="131"/>
  <c r="Z42" i="8"/>
  <c r="Z40" i="8"/>
  <c r="Z38" i="8"/>
  <c r="Z36" i="8"/>
  <c r="Z34" i="8"/>
  <c r="Z32" i="8"/>
  <c r="Z30" i="8"/>
  <c r="Z22" i="8"/>
  <c r="Z18" i="8"/>
  <c r="Z14" i="8"/>
  <c r="Z118" i="6"/>
  <c r="Z110" i="6"/>
  <c r="Z104" i="6"/>
  <c r="Z100" i="6"/>
  <c r="Z98" i="6"/>
  <c r="Z96" i="6"/>
  <c r="Z92" i="6"/>
  <c r="Z72" i="6"/>
  <c r="Z70" i="6"/>
  <c r="Z90" i="4"/>
  <c r="Z78" i="4"/>
  <c r="Z74" i="4"/>
  <c r="Z50" i="4"/>
  <c r="Z48" i="42"/>
  <c r="Z93" i="41"/>
  <c r="Z63" i="41"/>
  <c r="Z59" i="41"/>
  <c r="Z55" i="41"/>
  <c r="Z114" i="208"/>
  <c r="Z112" i="208"/>
  <c r="Z48" i="208"/>
  <c r="Z41" i="205"/>
  <c r="Z36" i="194"/>
  <c r="Z32" i="194"/>
  <c r="Z41" i="65"/>
  <c r="Z37" i="65"/>
  <c r="Z33" i="65"/>
  <c r="Z25" i="65"/>
  <c r="Z19" i="65"/>
  <c r="Z11" i="65"/>
  <c r="Z33" i="64"/>
  <c r="Z13" i="64"/>
  <c r="Z20" i="203"/>
  <c r="Z14" i="203"/>
  <c r="Z25" i="193"/>
  <c r="Z14" i="193"/>
  <c r="Z39" i="57"/>
  <c r="Z25" i="57"/>
  <c r="Z25" i="54"/>
  <c r="Z22" i="191"/>
  <c r="Z12" i="191"/>
  <c r="Z30" i="50"/>
  <c r="Z28" i="50"/>
  <c r="Z12" i="50"/>
  <c r="Z22" i="141"/>
  <c r="Z18" i="141"/>
  <c r="Z25" i="49"/>
  <c r="Z17" i="49"/>
  <c r="Z40" i="46"/>
  <c r="Z35" i="46"/>
  <c r="Z12" i="206"/>
  <c r="Z38" i="42"/>
  <c r="Z35" i="42"/>
  <c r="Z27" i="41"/>
  <c r="Z22" i="43"/>
  <c r="Z35" i="139"/>
  <c r="Z23" i="139"/>
  <c r="Z25" i="28"/>
  <c r="Z38" i="26"/>
  <c r="Z32" i="26"/>
  <c r="Z30" i="26"/>
  <c r="Z16" i="26"/>
  <c r="Z13" i="217"/>
  <c r="Z113" i="31"/>
  <c r="Z91" i="31"/>
  <c r="Z86" i="31"/>
  <c r="Z64" i="31"/>
  <c r="Z62" i="31"/>
  <c r="Z97" i="28"/>
  <c r="Z95" i="28"/>
  <c r="Z91" i="28"/>
  <c r="Z46" i="28"/>
  <c r="Z102" i="26"/>
  <c r="Z112" i="217"/>
  <c r="S127" i="217"/>
  <c r="S128" i="217" s="1"/>
  <c r="Z39" i="4"/>
  <c r="Z35" i="4"/>
  <c r="Z60" i="6"/>
  <c r="Z93" i="4"/>
  <c r="Z69" i="4"/>
  <c r="X127" i="201"/>
  <c r="X128" i="201" s="1"/>
  <c r="Z91" i="150"/>
  <c r="F126" i="123"/>
  <c r="I126" i="123" s="1"/>
  <c r="V126" i="123"/>
  <c r="V127" i="123" s="1"/>
  <c r="R125" i="123"/>
  <c r="F124" i="123"/>
  <c r="V124" i="123"/>
  <c r="R123" i="123"/>
  <c r="F122" i="123"/>
  <c r="V122" i="123"/>
  <c r="R121" i="123"/>
  <c r="F120" i="123"/>
  <c r="V120" i="123"/>
  <c r="R119" i="123"/>
  <c r="Z108" i="123"/>
  <c r="Z104" i="123"/>
  <c r="Z67" i="206"/>
  <c r="Z116" i="41"/>
  <c r="Z114" i="41"/>
  <c r="Z112" i="41"/>
  <c r="Z104" i="41"/>
  <c r="Z98" i="41"/>
  <c r="Z94" i="41"/>
  <c r="Z82" i="41"/>
  <c r="Z56" i="41"/>
  <c r="Z75" i="208"/>
  <c r="Z54" i="208"/>
  <c r="Z90" i="208"/>
  <c r="Z82" i="208"/>
  <c r="Z114" i="43"/>
  <c r="Z108" i="43"/>
  <c r="Z104" i="43"/>
  <c r="Z60" i="43"/>
  <c r="Z18" i="205"/>
  <c r="Z14" i="205"/>
  <c r="Z21" i="208"/>
  <c r="Z19" i="208"/>
  <c r="Z13" i="208"/>
  <c r="Z11" i="208"/>
  <c r="Z41" i="194"/>
  <c r="Z20" i="194"/>
  <c r="Z27" i="65"/>
  <c r="Z23" i="65"/>
  <c r="Z21" i="65"/>
  <c r="Z17" i="65"/>
  <c r="Z24" i="64"/>
  <c r="Z27" i="203"/>
  <c r="Z17" i="203"/>
  <c r="Z38" i="62"/>
  <c r="Z36" i="62"/>
  <c r="Z38" i="193"/>
  <c r="Z36" i="193"/>
  <c r="Z38" i="58"/>
  <c r="Z16" i="58"/>
  <c r="Z42" i="57"/>
  <c r="Z21" i="57"/>
  <c r="Z17" i="57"/>
  <c r="Z13" i="57"/>
  <c r="Z41" i="54"/>
  <c r="Z35" i="54"/>
  <c r="Z31" i="54"/>
  <c r="Z23" i="54"/>
  <c r="Z41" i="191"/>
  <c r="Z35" i="191"/>
  <c r="Z42" i="52"/>
  <c r="Z22" i="51"/>
  <c r="Z35" i="50"/>
  <c r="Z13" i="50"/>
  <c r="Z32" i="49"/>
  <c r="Z13" i="49"/>
  <c r="Z19" i="48"/>
  <c r="Z39" i="47"/>
  <c r="Z35" i="47"/>
  <c r="Z29" i="206"/>
  <c r="Z18" i="206"/>
  <c r="Z19" i="41"/>
  <c r="Z17" i="41"/>
  <c r="Z11" i="41"/>
  <c r="Z20" i="43"/>
  <c r="Z29" i="139"/>
  <c r="Z38" i="28"/>
  <c r="Z19" i="28"/>
  <c r="Z23" i="27"/>
  <c r="Z38" i="217"/>
  <c r="Z28" i="217"/>
  <c r="Z21" i="217"/>
  <c r="Z35" i="22"/>
  <c r="Z33" i="22"/>
  <c r="Z31" i="22"/>
  <c r="Z16" i="22"/>
  <c r="Z120" i="31"/>
  <c r="Z97" i="31"/>
  <c r="Z95" i="31"/>
  <c r="Z124" i="28"/>
  <c r="Z116" i="28"/>
  <c r="Z112" i="28"/>
  <c r="Z70" i="28"/>
  <c r="Z66" i="28"/>
  <c r="Z56" i="28"/>
  <c r="Z117" i="26"/>
  <c r="Z97" i="26"/>
  <c r="Z100" i="22"/>
  <c r="Z60" i="22"/>
  <c r="Z36" i="5"/>
  <c r="Z27" i="4"/>
  <c r="Z18" i="201"/>
  <c r="Z41" i="131"/>
  <c r="Z37" i="131"/>
  <c r="Z24" i="131"/>
  <c r="Z39" i="8"/>
  <c r="Z35" i="8"/>
  <c r="Z21" i="8"/>
  <c r="Z13" i="8"/>
  <c r="Z89" i="6"/>
  <c r="Z66" i="6"/>
  <c r="Z64" i="6"/>
  <c r="Z125" i="4"/>
  <c r="Z123" i="4"/>
  <c r="Z121" i="4"/>
  <c r="Z119" i="4"/>
  <c r="Z83" i="4"/>
  <c r="Z73" i="4"/>
  <c r="Z110" i="201"/>
  <c r="Z102" i="131"/>
  <c r="I127" i="89"/>
  <c r="Z23" i="91"/>
  <c r="Z19" i="91"/>
  <c r="Z67" i="150"/>
  <c r="Z126" i="186"/>
  <c r="M126" i="123"/>
  <c r="M127" i="123" s="1"/>
  <c r="U126" i="123"/>
  <c r="Q125" i="123"/>
  <c r="M124" i="123"/>
  <c r="U124" i="123"/>
  <c r="Q123" i="123"/>
  <c r="M122" i="123"/>
  <c r="U122" i="123"/>
  <c r="X122" i="123" s="1"/>
  <c r="Q121" i="123"/>
  <c r="M120" i="123"/>
  <c r="U120" i="123"/>
  <c r="Q119" i="123"/>
  <c r="X118" i="123"/>
  <c r="X116" i="123"/>
  <c r="X114" i="123"/>
  <c r="X112" i="123"/>
  <c r="Z112" i="123" s="1"/>
  <c r="X110" i="123"/>
  <c r="Z110" i="123" s="1"/>
  <c r="X108" i="123"/>
  <c r="X106" i="123"/>
  <c r="Z106" i="123" s="1"/>
  <c r="X104" i="123"/>
  <c r="X102" i="123"/>
  <c r="X100" i="123"/>
  <c r="X98" i="123"/>
  <c r="Z125" i="93"/>
  <c r="Z63" i="91"/>
  <c r="Z87" i="89"/>
  <c r="Z41" i="93"/>
  <c r="Z39" i="93"/>
  <c r="Z26" i="93"/>
  <c r="Z35" i="91"/>
  <c r="Z29" i="91"/>
  <c r="Z27" i="91"/>
  <c r="Z25" i="91"/>
  <c r="Z30" i="90"/>
  <c r="Z32" i="89"/>
  <c r="Z30" i="89"/>
  <c r="Z19" i="89"/>
  <c r="Z113" i="154"/>
  <c r="Z58" i="154"/>
  <c r="Z46" i="154"/>
  <c r="Z98" i="151"/>
  <c r="Z66" i="151"/>
  <c r="Z51" i="151"/>
  <c r="Z49" i="151"/>
  <c r="Z80" i="150"/>
  <c r="Z78" i="150"/>
  <c r="Z42" i="150"/>
  <c r="Z40" i="150"/>
  <c r="Z95" i="149"/>
  <c r="Z93" i="149"/>
  <c r="Z92" i="148"/>
  <c r="Z118" i="73"/>
  <c r="Z116" i="73"/>
  <c r="Z114" i="73"/>
  <c r="Z90" i="73"/>
  <c r="Z91" i="72"/>
  <c r="Z111" i="70"/>
  <c r="Z91" i="70"/>
  <c r="Z87" i="70"/>
  <c r="Z120" i="186"/>
  <c r="L126" i="123"/>
  <c r="H125" i="123"/>
  <c r="P125" i="123"/>
  <c r="S125" i="123" s="1"/>
  <c r="L124" i="123"/>
  <c r="H123" i="123"/>
  <c r="P123" i="123"/>
  <c r="L122" i="123"/>
  <c r="H121" i="123"/>
  <c r="P121" i="123"/>
  <c r="L120" i="123"/>
  <c r="H119" i="123"/>
  <c r="P119" i="123"/>
  <c r="S117" i="123"/>
  <c r="S115" i="123"/>
  <c r="S113" i="123"/>
  <c r="S111" i="123"/>
  <c r="S109" i="123"/>
  <c r="S107" i="123"/>
  <c r="S105" i="123"/>
  <c r="S103" i="123"/>
  <c r="S101" i="123"/>
  <c r="S99" i="123"/>
  <c r="S97" i="123"/>
  <c r="Z111" i="91"/>
  <c r="Z107" i="91"/>
  <c r="Z105" i="91"/>
  <c r="Z103" i="91"/>
  <c r="Z99" i="91"/>
  <c r="Z86" i="91"/>
  <c r="Z71" i="91"/>
  <c r="Z67" i="91"/>
  <c r="Z65" i="91"/>
  <c r="Z113" i="89"/>
  <c r="Z111" i="89"/>
  <c r="Z97" i="89"/>
  <c r="Z31" i="93"/>
  <c r="Z12" i="93"/>
  <c r="Z28" i="91"/>
  <c r="Z29" i="90"/>
  <c r="Z14" i="90"/>
  <c r="Z93" i="154"/>
  <c r="Z86" i="154"/>
  <c r="Z84" i="154"/>
  <c r="Z56" i="154"/>
  <c r="Z52" i="154"/>
  <c r="Z56" i="151"/>
  <c r="Z120" i="150"/>
  <c r="Z118" i="150"/>
  <c r="Z116" i="150"/>
  <c r="Z89" i="150"/>
  <c r="Z87" i="150"/>
  <c r="Z56" i="150"/>
  <c r="Z54" i="150"/>
  <c r="Z52" i="150"/>
  <c r="Z18" i="150"/>
  <c r="Z16" i="150"/>
  <c r="Z14" i="150"/>
  <c r="Z104" i="149"/>
  <c r="Z102" i="149"/>
  <c r="Z71" i="149"/>
  <c r="Z69" i="149"/>
  <c r="Z67" i="149"/>
  <c r="Z33" i="149"/>
  <c r="Z31" i="149"/>
  <c r="Z29" i="149"/>
  <c r="Z123" i="148"/>
  <c r="Z70" i="148"/>
  <c r="Z123" i="71"/>
  <c r="Z121" i="71"/>
  <c r="Z119" i="71"/>
  <c r="Z102" i="8"/>
  <c r="K126" i="123"/>
  <c r="G125" i="123"/>
  <c r="W125" i="123"/>
  <c r="K124" i="123"/>
  <c r="N124" i="123" s="1"/>
  <c r="G123" i="123"/>
  <c r="W123" i="123"/>
  <c r="K122" i="123"/>
  <c r="G121" i="123"/>
  <c r="W121" i="123"/>
  <c r="K120" i="123"/>
  <c r="N120" i="123" s="1"/>
  <c r="G119" i="123"/>
  <c r="W119" i="123"/>
  <c r="N118" i="123"/>
  <c r="Z118" i="123" s="1"/>
  <c r="N116" i="123"/>
  <c r="Z116" i="123" s="1"/>
  <c r="N114" i="123"/>
  <c r="Z114" i="123" s="1"/>
  <c r="W127" i="123"/>
  <c r="S126" i="88"/>
  <c r="Z123" i="93"/>
  <c r="Z118" i="91"/>
  <c r="Z85" i="91"/>
  <c r="Z57" i="91"/>
  <c r="Z55" i="91"/>
  <c r="Z47" i="91"/>
  <c r="Z49" i="89"/>
  <c r="Z22" i="93"/>
  <c r="Z14" i="93"/>
  <c r="Z40" i="91"/>
  <c r="Z17" i="91"/>
  <c r="Z15" i="91"/>
  <c r="Z39" i="90"/>
  <c r="Z20" i="90"/>
  <c r="Z16" i="90"/>
  <c r="Z20" i="89"/>
  <c r="Z14" i="89"/>
  <c r="Z97" i="154"/>
  <c r="Z95" i="154"/>
  <c r="Z50" i="154"/>
  <c r="S127" i="83"/>
  <c r="Z125" i="153"/>
  <c r="Z125" i="151"/>
  <c r="Z122" i="151"/>
  <c r="Z120" i="151"/>
  <c r="Z118" i="151"/>
  <c r="Z116" i="151"/>
  <c r="Z112" i="151"/>
  <c r="Z90" i="151"/>
  <c r="Z88" i="151"/>
  <c r="Z86" i="151"/>
  <c r="Z84" i="151"/>
  <c r="Z80" i="151"/>
  <c r="Z71" i="151"/>
  <c r="Z69" i="151"/>
  <c r="Z54" i="151"/>
  <c r="Z96" i="150"/>
  <c r="Z94" i="150"/>
  <c r="Z63" i="150"/>
  <c r="Z25" i="150"/>
  <c r="Z111" i="149"/>
  <c r="Z109" i="149"/>
  <c r="Z87" i="149"/>
  <c r="Z78" i="149"/>
  <c r="Z47" i="149"/>
  <c r="Z40" i="149"/>
  <c r="Z121" i="148"/>
  <c r="Z117" i="148"/>
  <c r="Z113" i="148"/>
  <c r="Z105" i="148"/>
  <c r="Z97" i="148"/>
  <c r="Z84" i="148"/>
  <c r="Z78" i="148"/>
  <c r="Z54" i="148"/>
  <c r="Z120" i="70"/>
  <c r="Z109" i="131"/>
  <c r="Z101" i="131"/>
  <c r="Z99" i="131"/>
  <c r="R126" i="123"/>
  <c r="R127" i="123" s="1"/>
  <c r="F125" i="123"/>
  <c r="V125" i="123"/>
  <c r="R124" i="123"/>
  <c r="F123" i="123"/>
  <c r="I123" i="123" s="1"/>
  <c r="V123" i="123"/>
  <c r="R122" i="123"/>
  <c r="F121" i="123"/>
  <c r="I121" i="123" s="1"/>
  <c r="V121" i="123"/>
  <c r="R120" i="123"/>
  <c r="F119" i="123"/>
  <c r="V119" i="123"/>
  <c r="I117" i="123"/>
  <c r="Z117" i="123" s="1"/>
  <c r="I115" i="123"/>
  <c r="Z115" i="123" s="1"/>
  <c r="I113" i="123"/>
  <c r="I111" i="123"/>
  <c r="I109" i="123"/>
  <c r="I107" i="123"/>
  <c r="I105" i="123"/>
  <c r="I103" i="123"/>
  <c r="I101" i="123"/>
  <c r="Z101" i="123" s="1"/>
  <c r="Z99" i="123"/>
  <c r="I97" i="123"/>
  <c r="Z116" i="91"/>
  <c r="Z40" i="89"/>
  <c r="Z25" i="149"/>
  <c r="Z46" i="8"/>
  <c r="Q126" i="123"/>
  <c r="Q127" i="123" s="1"/>
  <c r="M125" i="123"/>
  <c r="U125" i="123"/>
  <c r="Q124" i="123"/>
  <c r="M123" i="123"/>
  <c r="U123" i="123"/>
  <c r="Q122" i="123"/>
  <c r="M121" i="123"/>
  <c r="U121" i="123"/>
  <c r="X121" i="123" s="1"/>
  <c r="Q120" i="123"/>
  <c r="M119" i="123"/>
  <c r="U119" i="123"/>
  <c r="X117" i="123"/>
  <c r="X115" i="123"/>
  <c r="X113" i="123"/>
  <c r="X111" i="123"/>
  <c r="X109" i="123"/>
  <c r="X107" i="123"/>
  <c r="X105" i="123"/>
  <c r="X103" i="123"/>
  <c r="X99" i="123"/>
  <c r="X97" i="123"/>
  <c r="Z118" i="93"/>
  <c r="Z95" i="91"/>
  <c r="Z89" i="91"/>
  <c r="Z118" i="89"/>
  <c r="Z76" i="89"/>
  <c r="Z72" i="89"/>
  <c r="Z30" i="91"/>
  <c r="Z22" i="91"/>
  <c r="Z17" i="90"/>
  <c r="Z12" i="89"/>
  <c r="Z89" i="154"/>
  <c r="Z63" i="154"/>
  <c r="Z51" i="154"/>
  <c r="Z110" i="151"/>
  <c r="Z108" i="151"/>
  <c r="Z65" i="151"/>
  <c r="Z112" i="150"/>
  <c r="Z110" i="150"/>
  <c r="Z48" i="150"/>
  <c r="Z46" i="150"/>
  <c r="Z125" i="149"/>
  <c r="Z79" i="148"/>
  <c r="Z59" i="148"/>
  <c r="Z125" i="73"/>
  <c r="Z117" i="73"/>
  <c r="Z115" i="73"/>
  <c r="Z94" i="72"/>
  <c r="S127" i="70"/>
  <c r="S128" i="70" s="1"/>
  <c r="H126" i="123"/>
  <c r="H127" i="123" s="1"/>
  <c r="P126" i="123"/>
  <c r="S126" i="123" s="1"/>
  <c r="L125" i="123"/>
  <c r="L127" i="123" s="1"/>
  <c r="H124" i="123"/>
  <c r="P124" i="123"/>
  <c r="S124" i="123" s="1"/>
  <c r="L123" i="123"/>
  <c r="H122" i="123"/>
  <c r="P122" i="123"/>
  <c r="L121" i="123"/>
  <c r="H120" i="123"/>
  <c r="P120" i="123"/>
  <c r="S120" i="123" s="1"/>
  <c r="L119" i="123"/>
  <c r="S102" i="123"/>
  <c r="Z102" i="123" s="1"/>
  <c r="S100" i="123"/>
  <c r="Z100" i="123" s="1"/>
  <c r="S98" i="123"/>
  <c r="Z98" i="123" s="1"/>
  <c r="Z108" i="91"/>
  <c r="Z87" i="91"/>
  <c r="Z62" i="91"/>
  <c r="Z60" i="91"/>
  <c r="Z46" i="91"/>
  <c r="Z20" i="91"/>
  <c r="Z18" i="91"/>
  <c r="Z11" i="89"/>
  <c r="Z115" i="83"/>
  <c r="Z74" i="151"/>
  <c r="Z61" i="151"/>
  <c r="Z59" i="151"/>
  <c r="Z121" i="150"/>
  <c r="Z88" i="150"/>
  <c r="Z86" i="150"/>
  <c r="Z84" i="150"/>
  <c r="Z57" i="150"/>
  <c r="Z103" i="149"/>
  <c r="Z101" i="149"/>
  <c r="Z99" i="149"/>
  <c r="Z72" i="149"/>
  <c r="Z34" i="149"/>
  <c r="Z21" i="149"/>
  <c r="Z116" i="148"/>
  <c r="Z75" i="148"/>
  <c r="Z55" i="148"/>
  <c r="Z47" i="148"/>
  <c r="Z108" i="72"/>
  <c r="Z104" i="72"/>
  <c r="Z102" i="72"/>
  <c r="Z100" i="72"/>
  <c r="Z90" i="72"/>
  <c r="Z56" i="72"/>
  <c r="Z114" i="71"/>
  <c r="Z112" i="71"/>
  <c r="Z110" i="71"/>
  <c r="Z118" i="70"/>
  <c r="Z103" i="8"/>
  <c r="G126" i="123"/>
  <c r="W126" i="123"/>
  <c r="K125" i="123"/>
  <c r="N125" i="123" s="1"/>
  <c r="G124" i="123"/>
  <c r="W124" i="123"/>
  <c r="K123" i="123"/>
  <c r="N123" i="123" s="1"/>
  <c r="G122" i="123"/>
  <c r="W122" i="123"/>
  <c r="K121" i="123"/>
  <c r="G120" i="123"/>
  <c r="G127" i="123" s="1"/>
  <c r="W120" i="123"/>
  <c r="K119" i="123"/>
  <c r="N119" i="123" s="1"/>
  <c r="N117" i="123"/>
  <c r="N115" i="123"/>
  <c r="N113" i="123"/>
  <c r="N111" i="123"/>
  <c r="N109" i="123"/>
  <c r="N107" i="123"/>
  <c r="N105" i="123"/>
  <c r="N103" i="123"/>
  <c r="Z103" i="123" s="1"/>
  <c r="N101" i="123"/>
  <c r="N99" i="123"/>
  <c r="N97" i="123"/>
  <c r="Z121" i="91"/>
  <c r="Z83" i="91"/>
  <c r="Z75" i="91"/>
  <c r="Z46" i="90"/>
  <c r="Z125" i="89"/>
  <c r="Z48" i="89"/>
  <c r="Z40" i="88"/>
  <c r="Z35" i="88"/>
  <c r="Z25" i="88"/>
  <c r="Z22" i="88"/>
  <c r="Z12" i="91"/>
  <c r="Z19" i="90"/>
  <c r="Z41" i="89"/>
  <c r="Z110" i="154"/>
  <c r="Z100" i="154"/>
  <c r="Z96" i="154"/>
  <c r="Z94" i="154"/>
  <c r="Z49" i="154"/>
  <c r="Z121" i="151"/>
  <c r="Z89" i="151"/>
  <c r="Z124" i="150"/>
  <c r="Z97" i="150"/>
  <c r="Z95" i="150"/>
  <c r="Z64" i="150"/>
  <c r="Z62" i="150"/>
  <c r="Z60" i="150"/>
  <c r="Z26" i="150"/>
  <c r="Z24" i="150"/>
  <c r="Z22" i="150"/>
  <c r="Z119" i="149"/>
  <c r="Z112" i="149"/>
  <c r="Z110" i="149"/>
  <c r="Z79" i="149"/>
  <c r="Z77" i="149"/>
  <c r="Z75" i="149"/>
  <c r="Z48" i="149"/>
  <c r="Z46" i="149"/>
  <c r="Z41" i="149"/>
  <c r="Z39" i="149"/>
  <c r="Z37" i="149"/>
  <c r="Z85" i="148"/>
  <c r="Z73" i="148"/>
  <c r="Z65" i="148"/>
  <c r="Z49" i="148"/>
  <c r="Z12" i="88"/>
  <c r="M128" i="88"/>
  <c r="Z119" i="84"/>
  <c r="X127" i="95"/>
  <c r="I127" i="107"/>
  <c r="X127" i="107"/>
  <c r="S127" i="107"/>
  <c r="I127" i="95"/>
  <c r="N127" i="95"/>
  <c r="S127" i="95"/>
  <c r="Z49" i="107"/>
  <c r="Z39" i="107"/>
  <c r="Z22" i="107"/>
  <c r="Z20" i="107"/>
  <c r="Z77" i="84"/>
  <c r="Z75" i="84"/>
  <c r="Z50" i="84"/>
  <c r="Z52" i="84"/>
  <c r="Z63" i="84"/>
  <c r="Z68" i="84"/>
  <c r="Z28" i="84"/>
  <c r="Z17" i="84"/>
  <c r="I124" i="115"/>
  <c r="S124" i="115"/>
  <c r="Z65" i="115"/>
  <c r="I123" i="115"/>
  <c r="S123" i="115"/>
  <c r="S121" i="115"/>
  <c r="X119" i="115"/>
  <c r="S125" i="115"/>
  <c r="Z121" i="107"/>
  <c r="Z37" i="107"/>
  <c r="Z122" i="107"/>
  <c r="Z107" i="107"/>
  <c r="X120" i="115"/>
  <c r="I126" i="115"/>
  <c r="S126" i="115"/>
  <c r="X125" i="115"/>
  <c r="X122" i="115"/>
  <c r="I120" i="115"/>
  <c r="I119" i="115"/>
  <c r="N119" i="115"/>
  <c r="Z92" i="107"/>
  <c r="Z88" i="107"/>
  <c r="N124" i="115"/>
  <c r="X124" i="115"/>
  <c r="N122" i="115"/>
  <c r="N120" i="115"/>
  <c r="Z41" i="107"/>
  <c r="Z32" i="107"/>
  <c r="Z123" i="107"/>
  <c r="Z86" i="107"/>
  <c r="S120" i="115"/>
  <c r="S119" i="115"/>
  <c r="M128" i="115"/>
  <c r="N125" i="115"/>
  <c r="Z84" i="107"/>
  <c r="I125" i="115"/>
  <c r="N126" i="115"/>
  <c r="Z74" i="115"/>
  <c r="Z26" i="107"/>
  <c r="Z109" i="115"/>
  <c r="Z28" i="107"/>
  <c r="Z95" i="107"/>
  <c r="Z70" i="107"/>
  <c r="Z65" i="107"/>
  <c r="Z63" i="107"/>
  <c r="Z56" i="107"/>
  <c r="Z98" i="115"/>
  <c r="L128" i="95"/>
  <c r="Z125" i="107"/>
  <c r="R128" i="107"/>
  <c r="Z31" i="107"/>
  <c r="Z91" i="107"/>
  <c r="Z60" i="115"/>
  <c r="Z67" i="115"/>
  <c r="P128" i="95"/>
  <c r="Z118" i="115"/>
  <c r="Z25" i="107"/>
  <c r="Z18" i="107"/>
  <c r="Z11" i="107"/>
  <c r="Z75" i="107"/>
  <c r="Z77" i="107"/>
  <c r="Z16" i="107"/>
  <c r="Z74" i="107"/>
  <c r="Z46" i="107"/>
  <c r="Z39" i="6"/>
  <c r="Z29" i="6"/>
  <c r="Z91" i="6"/>
  <c r="Z78" i="6"/>
  <c r="Z76" i="6"/>
  <c r="Z41" i="6"/>
  <c r="Z21" i="6"/>
  <c r="Z116" i="6"/>
  <c r="Z63" i="6"/>
  <c r="Z61" i="6"/>
  <c r="Z55" i="6"/>
  <c r="Z51" i="6"/>
  <c r="Z23" i="6"/>
  <c r="Z11" i="6"/>
  <c r="Z108" i="6"/>
  <c r="Z85" i="6"/>
  <c r="Z75" i="6"/>
  <c r="Z53" i="6"/>
  <c r="Z36" i="6"/>
  <c r="Z28" i="6"/>
  <c r="Z109" i="6"/>
  <c r="Z77" i="6"/>
  <c r="I124" i="2"/>
  <c r="Z20" i="6"/>
  <c r="Z88" i="6"/>
  <c r="Z67" i="6"/>
  <c r="Z58" i="6"/>
  <c r="Z117" i="6"/>
  <c r="Z99" i="6"/>
  <c r="Z95" i="6"/>
  <c r="Z87" i="6"/>
  <c r="Z71" i="6"/>
  <c r="Z54" i="6"/>
  <c r="Z50" i="6"/>
  <c r="S123" i="2"/>
  <c r="F128" i="22"/>
  <c r="Z92" i="22"/>
  <c r="Z78" i="22"/>
  <c r="Z69" i="22"/>
  <c r="Z46" i="22"/>
  <c r="Z108" i="22"/>
  <c r="Z101" i="22"/>
  <c r="Z114" i="22"/>
  <c r="Z124" i="22"/>
  <c r="Z113" i="22"/>
  <c r="Z76" i="22"/>
  <c r="Z84" i="22"/>
  <c r="Z80" i="22"/>
  <c r="Z64" i="22"/>
  <c r="Z94" i="22"/>
  <c r="Z85" i="22"/>
  <c r="Z73" i="22"/>
  <c r="Z62" i="22"/>
  <c r="Z89" i="22"/>
  <c r="Z58" i="22"/>
  <c r="Z74" i="22"/>
  <c r="Z68" i="22"/>
  <c r="Z65" i="22"/>
  <c r="Z90" i="22"/>
  <c r="Z47" i="45"/>
  <c r="W128" i="141"/>
  <c r="Z84" i="208"/>
  <c r="Z49" i="208"/>
  <c r="Z20" i="208"/>
  <c r="X127" i="205"/>
  <c r="N127" i="205"/>
  <c r="Z71" i="54"/>
  <c r="X127" i="191"/>
  <c r="Z56" i="191"/>
  <c r="X127" i="52"/>
  <c r="X128" i="52" s="1"/>
  <c r="Z19" i="50"/>
  <c r="Z99" i="49"/>
  <c r="S127" i="49"/>
  <c r="X127" i="48"/>
  <c r="S127" i="48"/>
  <c r="I127" i="47"/>
  <c r="I128" i="47" s="1"/>
  <c r="Z91" i="51"/>
  <c r="N127" i="46"/>
  <c r="I127" i="206"/>
  <c r="Z70" i="43"/>
  <c r="Z46" i="43"/>
  <c r="S127" i="160"/>
  <c r="V128" i="106"/>
  <c r="Z53" i="105"/>
  <c r="G128" i="97"/>
  <c r="R128" i="64"/>
  <c r="Z110" i="64"/>
  <c r="K128" i="64"/>
  <c r="Z56" i="113"/>
  <c r="X127" i="113"/>
  <c r="S127" i="114"/>
  <c r="Z46" i="114"/>
  <c r="M128" i="27"/>
  <c r="H128" i="27"/>
  <c r="K128" i="26"/>
  <c r="Z118" i="71"/>
  <c r="X127" i="71"/>
  <c r="F128" i="71"/>
  <c r="Z109" i="9"/>
  <c r="Z37" i="119"/>
  <c r="I43" i="222"/>
  <c r="Z90" i="88"/>
  <c r="V127" i="88"/>
  <c r="Z42" i="5"/>
  <c r="I100" i="2"/>
  <c r="Z125" i="5"/>
  <c r="Z119" i="5"/>
  <c r="Z124" i="5"/>
  <c r="Z122" i="5"/>
  <c r="Z75" i="106"/>
  <c r="L128" i="106"/>
  <c r="I127" i="106"/>
  <c r="X127" i="105"/>
  <c r="Z117" i="115"/>
  <c r="Z93" i="115"/>
  <c r="Z51" i="115"/>
  <c r="Z99" i="115"/>
  <c r="Z68" i="115"/>
  <c r="Z76" i="115"/>
  <c r="Z84" i="115"/>
  <c r="Z53" i="115"/>
  <c r="Z21" i="95"/>
  <c r="Z18" i="95"/>
  <c r="Z63" i="73"/>
  <c r="Z61" i="73"/>
  <c r="Z59" i="73"/>
  <c r="Z57" i="73"/>
  <c r="Z55" i="73"/>
  <c r="Z53" i="73"/>
  <c r="Z51" i="73"/>
  <c r="Z49" i="73"/>
  <c r="Z56" i="73"/>
  <c r="Z54" i="73"/>
  <c r="Z52" i="73"/>
  <c r="Z50" i="73"/>
  <c r="Z113" i="73"/>
  <c r="Z111" i="73"/>
  <c r="Z109" i="73"/>
  <c r="Z107" i="73"/>
  <c r="Z105" i="73"/>
  <c r="Z103" i="73"/>
  <c r="Z101" i="73"/>
  <c r="Z99" i="73"/>
  <c r="Z97" i="73"/>
  <c r="Z95" i="73"/>
  <c r="Z93" i="73"/>
  <c r="Z91" i="73"/>
  <c r="Z89" i="73"/>
  <c r="Z87" i="73"/>
  <c r="Z85" i="73"/>
  <c r="Z83" i="73"/>
  <c r="Z81" i="73"/>
  <c r="Z79" i="73"/>
  <c r="Z77" i="73"/>
  <c r="Z75" i="73"/>
  <c r="Z73" i="73"/>
  <c r="Z69" i="73"/>
  <c r="Z67" i="73"/>
  <c r="Z65" i="73"/>
  <c r="Z47" i="73"/>
  <c r="Z112" i="73"/>
  <c r="Z110" i="73"/>
  <c r="Z108" i="73"/>
  <c r="Z106" i="73"/>
  <c r="Z104" i="73"/>
  <c r="Z102" i="73"/>
  <c r="Z100" i="73"/>
  <c r="Z98" i="73"/>
  <c r="Z94" i="73"/>
  <c r="Z92" i="73"/>
  <c r="Z88" i="73"/>
  <c r="Z86" i="73"/>
  <c r="Z84" i="73"/>
  <c r="Z82" i="73"/>
  <c r="Z80" i="73"/>
  <c r="Z78" i="73"/>
  <c r="Z76" i="73"/>
  <c r="Z74" i="73"/>
  <c r="Z72" i="73"/>
  <c r="Z70" i="73"/>
  <c r="Z68" i="73"/>
  <c r="Z64" i="73"/>
  <c r="Z62" i="73"/>
  <c r="Z58" i="73"/>
  <c r="Z46" i="73"/>
  <c r="R127" i="68"/>
  <c r="Z48" i="107"/>
  <c r="N128" i="153"/>
  <c r="Z116" i="153"/>
  <c r="Z115" i="153"/>
  <c r="Z90" i="153"/>
  <c r="Z48" i="73"/>
  <c r="Z71" i="73"/>
  <c r="Z96" i="73"/>
  <c r="Z66" i="73"/>
  <c r="Z60" i="73"/>
  <c r="Z28" i="222"/>
  <c r="Z66" i="160"/>
  <c r="Z66" i="204"/>
  <c r="Z53" i="106"/>
  <c r="X127" i="106"/>
  <c r="Z11" i="22"/>
  <c r="Z75" i="105"/>
  <c r="N127" i="105"/>
  <c r="N128" i="105" s="1"/>
  <c r="M128" i="105"/>
  <c r="L128" i="105"/>
  <c r="G128" i="105"/>
  <c r="Z70" i="182"/>
  <c r="S127" i="182"/>
  <c r="S128" i="182" s="1"/>
  <c r="Z25" i="182"/>
  <c r="Z112" i="15"/>
  <c r="Z109" i="15"/>
  <c r="Z94" i="15"/>
  <c r="Z91" i="15"/>
  <c r="Z88" i="15"/>
  <c r="Z85" i="15"/>
  <c r="Z76" i="15"/>
  <c r="Z67" i="15"/>
  <c r="Z64" i="15"/>
  <c r="G128" i="27"/>
  <c r="Z62" i="21"/>
  <c r="Z47" i="27"/>
  <c r="Z39" i="27"/>
  <c r="Z69" i="27"/>
  <c r="Z58" i="21"/>
  <c r="Z79" i="21"/>
  <c r="U128" i="27"/>
  <c r="P128" i="27"/>
  <c r="K128" i="27"/>
  <c r="Z96" i="26"/>
  <c r="Z71" i="26"/>
  <c r="Z100" i="217"/>
  <c r="Z46" i="217"/>
  <c r="Z46" i="78"/>
  <c r="X43" i="5"/>
  <c r="N43" i="5"/>
  <c r="Z48" i="201"/>
  <c r="I127" i="70"/>
  <c r="Z70" i="70"/>
  <c r="Z55" i="114"/>
  <c r="P128" i="113"/>
  <c r="Z18" i="113"/>
  <c r="Z90" i="93"/>
  <c r="S127" i="93"/>
  <c r="S128" i="93" s="1"/>
  <c r="U128" i="119"/>
  <c r="X127" i="117"/>
  <c r="X128" i="117" s="1"/>
  <c r="Q128" i="117"/>
  <c r="Z85" i="85"/>
  <c r="N127" i="42"/>
  <c r="N128" i="42" s="1"/>
  <c r="Z89" i="42"/>
  <c r="I127" i="42"/>
  <c r="Z46" i="65"/>
  <c r="Z71" i="62"/>
  <c r="Z118" i="59"/>
  <c r="N128" i="57"/>
  <c r="Z55" i="52"/>
  <c r="N127" i="52"/>
  <c r="I127" i="52"/>
  <c r="M128" i="50"/>
  <c r="I127" i="141"/>
  <c r="S127" i="141"/>
  <c r="K128" i="141"/>
  <c r="V128" i="141"/>
  <c r="L128" i="141"/>
  <c r="Z121" i="141"/>
  <c r="Z118" i="141"/>
  <c r="Z115" i="141"/>
  <c r="Z112" i="141"/>
  <c r="Z109" i="141"/>
  <c r="Z35" i="141"/>
  <c r="Z32" i="141"/>
  <c r="Z12" i="141"/>
  <c r="Z117" i="141"/>
  <c r="Z41" i="141"/>
  <c r="Z29" i="141"/>
  <c r="Z23" i="141"/>
  <c r="Z126" i="141"/>
  <c r="Z113" i="141"/>
  <c r="Z107" i="141"/>
  <c r="Z27" i="141"/>
  <c r="Z30" i="141"/>
  <c r="Z24" i="141"/>
  <c r="Z17" i="141"/>
  <c r="Z123" i="141"/>
  <c r="Z114" i="141"/>
  <c r="Z99" i="141"/>
  <c r="Z89" i="49"/>
  <c r="S128" i="48"/>
  <c r="Z46" i="48"/>
  <c r="S127" i="47"/>
  <c r="X128" i="46"/>
  <c r="N128" i="46"/>
  <c r="I127" i="46"/>
  <c r="Z48" i="46"/>
  <c r="Z110" i="206"/>
  <c r="X127" i="206"/>
  <c r="Z96" i="206"/>
  <c r="N127" i="43"/>
  <c r="N128" i="43" s="1"/>
  <c r="Z46" i="42"/>
  <c r="Z47" i="57"/>
  <c r="S127" i="57"/>
  <c r="S127" i="42"/>
  <c r="S128" i="42" s="1"/>
  <c r="Z32" i="45"/>
  <c r="N133" i="117"/>
  <c r="Q133" i="117" s="1"/>
  <c r="Z36" i="15"/>
  <c r="Z69" i="15"/>
  <c r="Z39" i="15"/>
  <c r="Z52" i="15"/>
  <c r="F128" i="15"/>
  <c r="I127" i="15"/>
  <c r="S127" i="15"/>
  <c r="Z95" i="21"/>
  <c r="Z77" i="21"/>
  <c r="Z69" i="21"/>
  <c r="I128" i="70"/>
  <c r="Z11" i="91"/>
  <c r="Z12" i="203"/>
  <c r="Z120" i="5"/>
  <c r="Z126" i="5"/>
  <c r="Z41" i="5"/>
  <c r="N118" i="2"/>
  <c r="G128" i="5"/>
  <c r="Q128" i="5"/>
  <c r="X118" i="2"/>
  <c r="S100" i="2"/>
  <c r="Z92" i="9"/>
  <c r="Z11" i="4"/>
  <c r="Z85" i="21"/>
  <c r="Z59" i="114"/>
  <c r="Z91" i="114"/>
  <c r="Z103" i="114"/>
  <c r="Z96" i="114"/>
  <c r="Z102" i="114"/>
  <c r="Z100" i="114"/>
  <c r="Z98" i="114"/>
  <c r="Z89" i="114"/>
  <c r="Z97" i="114"/>
  <c r="Z86" i="114"/>
  <c r="Z101" i="114"/>
  <c r="Z99" i="114"/>
  <c r="Z95" i="114"/>
  <c r="R128" i="113"/>
  <c r="L128" i="113"/>
  <c r="Z108" i="113"/>
  <c r="Z95" i="113"/>
  <c r="Z116" i="113"/>
  <c r="Z114" i="113"/>
  <c r="Z112" i="113"/>
  <c r="Z110" i="113"/>
  <c r="Z100" i="113"/>
  <c r="Z98" i="113"/>
  <c r="Z94" i="113"/>
  <c r="Z117" i="113"/>
  <c r="Z115" i="113"/>
  <c r="Z113" i="113"/>
  <c r="Z111" i="113"/>
  <c r="Z109" i="113"/>
  <c r="Z105" i="113"/>
  <c r="Z103" i="113"/>
  <c r="Z93" i="113"/>
  <c r="Z52" i="115"/>
  <c r="Z66" i="115"/>
  <c r="Z87" i="115"/>
  <c r="Z106" i="119"/>
  <c r="Z88" i="115"/>
  <c r="Z109" i="117"/>
  <c r="Z48" i="115"/>
  <c r="Z75" i="115"/>
  <c r="Z85" i="222"/>
  <c r="Z83" i="222"/>
  <c r="Z77" i="222"/>
  <c r="Z75" i="222"/>
  <c r="Z64" i="115"/>
  <c r="Z69" i="222"/>
  <c r="Z67" i="222"/>
  <c r="Z65" i="222"/>
  <c r="Z63" i="222"/>
  <c r="Z57" i="222"/>
  <c r="Z55" i="222"/>
  <c r="Z49" i="222"/>
  <c r="Z47" i="222"/>
  <c r="Z86" i="222"/>
  <c r="Z84" i="222"/>
  <c r="Z76" i="222"/>
  <c r="Z60" i="222"/>
  <c r="Z56" i="222"/>
  <c r="Z54" i="222"/>
  <c r="Z80" i="222"/>
  <c r="Z78" i="222"/>
  <c r="Z72" i="222"/>
  <c r="Z62" i="222"/>
  <c r="Z52" i="222"/>
  <c r="Z48" i="222"/>
  <c r="Z70" i="222"/>
  <c r="Z66" i="222"/>
  <c r="Z64" i="222"/>
  <c r="Z58" i="222"/>
  <c r="Z50" i="222"/>
  <c r="Z61" i="222"/>
  <c r="Z53" i="222"/>
  <c r="Z114" i="115"/>
  <c r="Z94" i="115"/>
  <c r="Z69" i="115"/>
  <c r="Z13" i="115"/>
  <c r="Z83" i="184"/>
  <c r="Z69" i="107"/>
  <c r="Z64" i="107"/>
  <c r="Z53" i="107"/>
  <c r="V128" i="162"/>
  <c r="Z63" i="162"/>
  <c r="M128" i="161"/>
  <c r="Z80" i="161"/>
  <c r="Z82" i="161"/>
  <c r="Z60" i="160"/>
  <c r="Z105" i="204"/>
  <c r="Z89" i="204"/>
  <c r="Z113" i="204"/>
  <c r="Z111" i="204"/>
  <c r="Z109" i="204"/>
  <c r="Z97" i="204"/>
  <c r="Z87" i="204"/>
  <c r="Z85" i="204"/>
  <c r="Z81" i="204"/>
  <c r="Z75" i="204"/>
  <c r="Z73" i="204"/>
  <c r="Z71" i="204"/>
  <c r="Z94" i="204"/>
  <c r="Z82" i="204"/>
  <c r="Z112" i="204"/>
  <c r="Z88" i="204"/>
  <c r="Z78" i="204"/>
  <c r="Z70" i="204"/>
  <c r="Z114" i="204"/>
  <c r="Z104" i="204"/>
  <c r="Z102" i="204"/>
  <c r="Z100" i="204"/>
  <c r="Z98" i="204"/>
  <c r="Z96" i="204"/>
  <c r="Z92" i="204"/>
  <c r="Z90" i="204"/>
  <c r="Z86" i="204"/>
  <c r="Z84" i="204"/>
  <c r="Z80" i="204"/>
  <c r="Z76" i="204"/>
  <c r="Z47" i="106"/>
  <c r="Z106" i="106"/>
  <c r="Z25" i="106"/>
  <c r="Z35" i="106"/>
  <c r="Z30" i="106"/>
  <c r="Z32" i="106"/>
  <c r="Z41" i="106"/>
  <c r="Z82" i="105"/>
  <c r="Z109" i="182"/>
  <c r="Z62" i="99"/>
  <c r="Z64" i="99"/>
  <c r="Z66" i="99"/>
  <c r="Z85" i="99"/>
  <c r="Z87" i="99"/>
  <c r="Z89" i="99"/>
  <c r="Z91" i="99"/>
  <c r="Z93" i="99"/>
  <c r="Z95" i="99"/>
  <c r="Z97" i="99"/>
  <c r="Z99" i="99"/>
  <c r="Z108" i="99"/>
  <c r="S127" i="99"/>
  <c r="S128" i="99" s="1"/>
  <c r="Z112" i="99"/>
  <c r="Z88" i="99"/>
  <c r="Z92" i="99"/>
  <c r="Z71" i="99"/>
  <c r="Z98" i="99"/>
  <c r="Z94" i="99"/>
  <c r="Z67" i="99"/>
  <c r="Z48" i="99"/>
  <c r="Z83" i="98"/>
  <c r="W128" i="98"/>
  <c r="Z102" i="88"/>
  <c r="Z59" i="93"/>
  <c r="Z55" i="93"/>
  <c r="Z61" i="93"/>
  <c r="Z57" i="93"/>
  <c r="Z62" i="93"/>
  <c r="Z56" i="93"/>
  <c r="Z89" i="93"/>
  <c r="Z83" i="93"/>
  <c r="Z53" i="93"/>
  <c r="Z51" i="93"/>
  <c r="Z112" i="93"/>
  <c r="Z70" i="93"/>
  <c r="Z64" i="93"/>
  <c r="Z54" i="93"/>
  <c r="F128" i="93"/>
  <c r="Z117" i="93"/>
  <c r="Z109" i="93"/>
  <c r="Z69" i="93"/>
  <c r="Z67" i="93"/>
  <c r="Z65" i="93"/>
  <c r="Q128" i="91"/>
  <c r="W128" i="89"/>
  <c r="Q128" i="89"/>
  <c r="Z90" i="89"/>
  <c r="Z86" i="89"/>
  <c r="Z84" i="89"/>
  <c r="Z70" i="89"/>
  <c r="Z82" i="89"/>
  <c r="Z78" i="89"/>
  <c r="Z74" i="89"/>
  <c r="Z83" i="89"/>
  <c r="Z65" i="89"/>
  <c r="Z63" i="89"/>
  <c r="Z89" i="89"/>
  <c r="Z66" i="89"/>
  <c r="Z58" i="89"/>
  <c r="Z114" i="89"/>
  <c r="Z110" i="89"/>
  <c r="Z100" i="89"/>
  <c r="Z60" i="89"/>
  <c r="Z54" i="89"/>
  <c r="Z94" i="89"/>
  <c r="Z92" i="89"/>
  <c r="Z71" i="89"/>
  <c r="Z69" i="89"/>
  <c r="Z57" i="89"/>
  <c r="Z61" i="89"/>
  <c r="Z35" i="89"/>
  <c r="Z33" i="89"/>
  <c r="Z54" i="84"/>
  <c r="Z56" i="84"/>
  <c r="Z67" i="86"/>
  <c r="Z69" i="86"/>
  <c r="Z59" i="86"/>
  <c r="Z72" i="85"/>
  <c r="Z90" i="85"/>
  <c r="Z76" i="85"/>
  <c r="Z78" i="85"/>
  <c r="Z84" i="85"/>
  <c r="Z88" i="85"/>
  <c r="Z71" i="85"/>
  <c r="Z86" i="85"/>
  <c r="Z102" i="83"/>
  <c r="Z84" i="83"/>
  <c r="Z103" i="83"/>
  <c r="Z91" i="83"/>
  <c r="Z112" i="83"/>
  <c r="Z75" i="83"/>
  <c r="Z104" i="83"/>
  <c r="Z94" i="83"/>
  <c r="H128" i="83"/>
  <c r="Z64" i="83"/>
  <c r="Z109" i="83"/>
  <c r="Z96" i="83"/>
  <c r="Z86" i="83"/>
  <c r="Z78" i="83"/>
  <c r="Z70" i="83"/>
  <c r="Z62" i="83"/>
  <c r="Z87" i="83"/>
  <c r="Z71" i="83"/>
  <c r="Z95" i="83"/>
  <c r="Z47" i="83"/>
  <c r="Z116" i="83"/>
  <c r="Z99" i="83"/>
  <c r="Z93" i="83"/>
  <c r="Z61" i="83"/>
  <c r="Z28" i="83"/>
  <c r="Z40" i="83"/>
  <c r="Z116" i="78"/>
  <c r="Z110" i="78"/>
  <c r="Z108" i="78"/>
  <c r="Z106" i="78"/>
  <c r="Z102" i="78"/>
  <c r="Z98" i="78"/>
  <c r="Z94" i="78"/>
  <c r="Z91" i="78"/>
  <c r="Z54" i="78"/>
  <c r="Z52" i="78"/>
  <c r="Z50" i="78"/>
  <c r="Z89" i="153"/>
  <c r="Z87" i="153"/>
  <c r="Z86" i="153"/>
  <c r="Z84" i="153"/>
  <c r="Z95" i="153"/>
  <c r="Z93" i="153"/>
  <c r="Z91" i="153"/>
  <c r="Z85" i="153"/>
  <c r="Z79" i="153"/>
  <c r="Z77" i="153"/>
  <c r="Z88" i="153"/>
  <c r="Z102" i="153"/>
  <c r="Z98" i="153"/>
  <c r="Z113" i="153"/>
  <c r="Z109" i="153"/>
  <c r="Z107" i="153"/>
  <c r="Z83" i="153"/>
  <c r="Z61" i="153"/>
  <c r="Z43" i="153"/>
  <c r="I43" i="153"/>
  <c r="Z52" i="72"/>
  <c r="Z48" i="72"/>
  <c r="Z78" i="72"/>
  <c r="Z54" i="72"/>
  <c r="Z85" i="72"/>
  <c r="Z89" i="72"/>
  <c r="Z81" i="72"/>
  <c r="Z79" i="72"/>
  <c r="Z70" i="72"/>
  <c r="Z111" i="72"/>
  <c r="Z109" i="72"/>
  <c r="Z99" i="72"/>
  <c r="Z97" i="72"/>
  <c r="Z95" i="72"/>
  <c r="Z93" i="72"/>
  <c r="Z65" i="72"/>
  <c r="Z63" i="72"/>
  <c r="Z49" i="72"/>
  <c r="Z61" i="72"/>
  <c r="Z76" i="72"/>
  <c r="Z84" i="72"/>
  <c r="Z55" i="72"/>
  <c r="I43" i="72"/>
  <c r="Z51" i="71"/>
  <c r="Z108" i="71"/>
  <c r="Z102" i="71"/>
  <c r="Z98" i="71"/>
  <c r="Z94" i="71"/>
  <c r="Z90" i="71"/>
  <c r="Z97" i="71"/>
  <c r="Z107" i="71"/>
  <c r="Z105" i="71"/>
  <c r="Z99" i="71"/>
  <c r="Z95" i="71"/>
  <c r="Z93" i="71"/>
  <c r="Z91" i="71"/>
  <c r="Z104" i="71"/>
  <c r="I128" i="71"/>
  <c r="Z114" i="70"/>
  <c r="Z110" i="70"/>
  <c r="Z108" i="70"/>
  <c r="Z104" i="70"/>
  <c r="Z99" i="70"/>
  <c r="Z95" i="70"/>
  <c r="Z93" i="70"/>
  <c r="Z102" i="70"/>
  <c r="Z106" i="70"/>
  <c r="Z112" i="70"/>
  <c r="Z100" i="70"/>
  <c r="Z96" i="70"/>
  <c r="Z68" i="70"/>
  <c r="Z113" i="70"/>
  <c r="Z17" i="70"/>
  <c r="Z29" i="70"/>
  <c r="Z35" i="70"/>
  <c r="Z41" i="70"/>
  <c r="Z112" i="205"/>
  <c r="Z108" i="205"/>
  <c r="Z98" i="205"/>
  <c r="Z66" i="205"/>
  <c r="Z109" i="205"/>
  <c r="Z69" i="205"/>
  <c r="Z113" i="205"/>
  <c r="Z89" i="205"/>
  <c r="Z88" i="205"/>
  <c r="Z90" i="205"/>
  <c r="Z110" i="65"/>
  <c r="Z104" i="65"/>
  <c r="Z95" i="65"/>
  <c r="Z93" i="65"/>
  <c r="Z111" i="65"/>
  <c r="Z109" i="65"/>
  <c r="Z105" i="65"/>
  <c r="Z113" i="64"/>
  <c r="Z111" i="64"/>
  <c r="Z88" i="64"/>
  <c r="Z86" i="64"/>
  <c r="Z84" i="64"/>
  <c r="Z103" i="64"/>
  <c r="Z108" i="64"/>
  <c r="Z104" i="64"/>
  <c r="Z102" i="64"/>
  <c r="Z98" i="64"/>
  <c r="Z97" i="203"/>
  <c r="Z108" i="203"/>
  <c r="Z100" i="203"/>
  <c r="Z115" i="62"/>
  <c r="Z97" i="62"/>
  <c r="Z89" i="62"/>
  <c r="Z76" i="62"/>
  <c r="Z92" i="62"/>
  <c r="Z77" i="62"/>
  <c r="Z95" i="62"/>
  <c r="Z93" i="62"/>
  <c r="Z85" i="62"/>
  <c r="Z94" i="62"/>
  <c r="Z65" i="62"/>
  <c r="Z117" i="62"/>
  <c r="Z113" i="62"/>
  <c r="Z109" i="62"/>
  <c r="Z107" i="62"/>
  <c r="Z105" i="62"/>
  <c r="Z116" i="62"/>
  <c r="Z100" i="62"/>
  <c r="Z83" i="62"/>
  <c r="Z81" i="62"/>
  <c r="Z102" i="62"/>
  <c r="Z83" i="59"/>
  <c r="Z77" i="59"/>
  <c r="Z75" i="59"/>
  <c r="Z73" i="59"/>
  <c r="Z70" i="59"/>
  <c r="Z68" i="59"/>
  <c r="Z66" i="59"/>
  <c r="Z64" i="59"/>
  <c r="Z62" i="59"/>
  <c r="Z60" i="59"/>
  <c r="Z58" i="59"/>
  <c r="Z54" i="59"/>
  <c r="Z52" i="59"/>
  <c r="Z50" i="59"/>
  <c r="Z78" i="59"/>
  <c r="Z76" i="59"/>
  <c r="Z74" i="59"/>
  <c r="Z72" i="59"/>
  <c r="Z69" i="59"/>
  <c r="Z67" i="59"/>
  <c r="Z65" i="59"/>
  <c r="Z63" i="59"/>
  <c r="Z61" i="59"/>
  <c r="Z59" i="59"/>
  <c r="Z53" i="59"/>
  <c r="Z51" i="59"/>
  <c r="Z117" i="59"/>
  <c r="Z115" i="59"/>
  <c r="Z113" i="59"/>
  <c r="Z111" i="59"/>
  <c r="Z109" i="59"/>
  <c r="Z107" i="59"/>
  <c r="Z105" i="59"/>
  <c r="Z103" i="59"/>
  <c r="Z101" i="59"/>
  <c r="Z99" i="59"/>
  <c r="Z97" i="59"/>
  <c r="Z95" i="59"/>
  <c r="Z93" i="59"/>
  <c r="Z91" i="59"/>
  <c r="Z89" i="59"/>
  <c r="Z87" i="59"/>
  <c r="Z81" i="59"/>
  <c r="Z79" i="59"/>
  <c r="Z56" i="59"/>
  <c r="Z116" i="59"/>
  <c r="Z114" i="59"/>
  <c r="Z112" i="59"/>
  <c r="Z110" i="59"/>
  <c r="Z108" i="59"/>
  <c r="Z106" i="59"/>
  <c r="Z104" i="59"/>
  <c r="Z102" i="59"/>
  <c r="Z57" i="59"/>
  <c r="Z48" i="59"/>
  <c r="Z49" i="59"/>
  <c r="Z47" i="59"/>
  <c r="Z66" i="58"/>
  <c r="Z109" i="58"/>
  <c r="Z63" i="58"/>
  <c r="Z57" i="58"/>
  <c r="Z115" i="58"/>
  <c r="Z113" i="58"/>
  <c r="Z111" i="58"/>
  <c r="Z114" i="58"/>
  <c r="Z110" i="58"/>
  <c r="Z108" i="58"/>
  <c r="Z100" i="58"/>
  <c r="Z104" i="58"/>
  <c r="Z102" i="58"/>
  <c r="Z98" i="58"/>
  <c r="Z86" i="58"/>
  <c r="Z84" i="58"/>
  <c r="Z103" i="58"/>
  <c r="Z99" i="58"/>
  <c r="Z97" i="58"/>
  <c r="Z87" i="58"/>
  <c r="Z116" i="58"/>
  <c r="Z73" i="57"/>
  <c r="Z75" i="57"/>
  <c r="Z69" i="57"/>
  <c r="Z63" i="57"/>
  <c r="Z72" i="57"/>
  <c r="Z83" i="57"/>
  <c r="Z64" i="57"/>
  <c r="Z62" i="57"/>
  <c r="Z115" i="57"/>
  <c r="Z60" i="57"/>
  <c r="Z80" i="57"/>
  <c r="Z78" i="57"/>
  <c r="Z67" i="57"/>
  <c r="Z65" i="57"/>
  <c r="Z59" i="57"/>
  <c r="Z116" i="57"/>
  <c r="Z88" i="57"/>
  <c r="Z86" i="57"/>
  <c r="Z84" i="57"/>
  <c r="Z76" i="57"/>
  <c r="Z61" i="57"/>
  <c r="Z70" i="57"/>
  <c r="Z54" i="52"/>
  <c r="Q128" i="52"/>
  <c r="Z64" i="52"/>
  <c r="Z80" i="52"/>
  <c r="Z62" i="52"/>
  <c r="Z115" i="52"/>
  <c r="Z67" i="52"/>
  <c r="Z117" i="52"/>
  <c r="Z113" i="52"/>
  <c r="Z111" i="52"/>
  <c r="Z103" i="52"/>
  <c r="Z101" i="52"/>
  <c r="Z81" i="52"/>
  <c r="Z75" i="52"/>
  <c r="Z73" i="52"/>
  <c r="Z65" i="52"/>
  <c r="Z63" i="52"/>
  <c r="Z61" i="52"/>
  <c r="Z57" i="52"/>
  <c r="Z110" i="52"/>
  <c r="Z76" i="52"/>
  <c r="Z116" i="52"/>
  <c r="Z114" i="52"/>
  <c r="Z108" i="52"/>
  <c r="Z104" i="52"/>
  <c r="Z102" i="52"/>
  <c r="Z78" i="52"/>
  <c r="Z74" i="52"/>
  <c r="Z72" i="52"/>
  <c r="Z70" i="52"/>
  <c r="Z68" i="52"/>
  <c r="Z66" i="52"/>
  <c r="Z60" i="52"/>
  <c r="Z58" i="52"/>
  <c r="Z41" i="52"/>
  <c r="Z35" i="52"/>
  <c r="Z31" i="52"/>
  <c r="Z29" i="52"/>
  <c r="Z19" i="52"/>
  <c r="Z17" i="52"/>
  <c r="Z15" i="52"/>
  <c r="Z40" i="52"/>
  <c r="Z36" i="52"/>
  <c r="Z32" i="52"/>
  <c r="Z30" i="52"/>
  <c r="Z24" i="52"/>
  <c r="Z22" i="52"/>
  <c r="Z14" i="52"/>
  <c r="Z67" i="51"/>
  <c r="Z51" i="51"/>
  <c r="Z65" i="51"/>
  <c r="Z69" i="51"/>
  <c r="Z66" i="51"/>
  <c r="Z60" i="51"/>
  <c r="Z50" i="51"/>
  <c r="Z92" i="51"/>
  <c r="Z114" i="51"/>
  <c r="Z108" i="141"/>
  <c r="Z97" i="141"/>
  <c r="Z91" i="141"/>
  <c r="Z88" i="141"/>
  <c r="Z62" i="141"/>
  <c r="Z83" i="141"/>
  <c r="Z75" i="141"/>
  <c r="Z65" i="141"/>
  <c r="Z111" i="141"/>
  <c r="Z95" i="141"/>
  <c r="Z85" i="141"/>
  <c r="Z69" i="141"/>
  <c r="Z100" i="141"/>
  <c r="Z94" i="141"/>
  <c r="Z92" i="141"/>
  <c r="Z90" i="141"/>
  <c r="Z78" i="141"/>
  <c r="Z76" i="141"/>
  <c r="Z74" i="141"/>
  <c r="Z60" i="141"/>
  <c r="Z93" i="141"/>
  <c r="Z59" i="141"/>
  <c r="Z11" i="141"/>
  <c r="Z11" i="49"/>
  <c r="Z47" i="48"/>
  <c r="Z55" i="48"/>
  <c r="Z113" i="47"/>
  <c r="Z114" i="47"/>
  <c r="Z112" i="47"/>
  <c r="Z111" i="47"/>
  <c r="Z103" i="47"/>
  <c r="Z77" i="47"/>
  <c r="Z53" i="47"/>
  <c r="Z108" i="47"/>
  <c r="Z60" i="47"/>
  <c r="Z92" i="47"/>
  <c r="Z106" i="47"/>
  <c r="Z90" i="47"/>
  <c r="Z109" i="47"/>
  <c r="Z93" i="47"/>
  <c r="Z95" i="47"/>
  <c r="Z91" i="47"/>
  <c r="Z87" i="47"/>
  <c r="Z57" i="47"/>
  <c r="Z55" i="47"/>
  <c r="Z11" i="47"/>
  <c r="Z100" i="46"/>
  <c r="Z98" i="46"/>
  <c r="Z90" i="46"/>
  <c r="Z63" i="46"/>
  <c r="Z97" i="46"/>
  <c r="Z87" i="46"/>
  <c r="Z103" i="46"/>
  <c r="Z99" i="46"/>
  <c r="Z95" i="46"/>
  <c r="Z89" i="46"/>
  <c r="Z66" i="46"/>
  <c r="Z62" i="46"/>
  <c r="Z60" i="46"/>
  <c r="Z102" i="46"/>
  <c r="Z94" i="46"/>
  <c r="Z92" i="46"/>
  <c r="Z88" i="46"/>
  <c r="Z65" i="46"/>
  <c r="Z14" i="46"/>
  <c r="Z65" i="206"/>
  <c r="Z102" i="206"/>
  <c r="Z70" i="206"/>
  <c r="Z111" i="206"/>
  <c r="Z101" i="206"/>
  <c r="Z69" i="206"/>
  <c r="Z65" i="43"/>
  <c r="Z116" i="43"/>
  <c r="Z97" i="43"/>
  <c r="Z91" i="43"/>
  <c r="Z59" i="43"/>
  <c r="Z98" i="43"/>
  <c r="Z94" i="43"/>
  <c r="Z56" i="43"/>
  <c r="Z115" i="42"/>
  <c r="Z76" i="42"/>
  <c r="Z87" i="42"/>
  <c r="Z77" i="42"/>
  <c r="Z63" i="42"/>
  <c r="Z111" i="42"/>
  <c r="Z109" i="42"/>
  <c r="Z117" i="42"/>
  <c r="Z116" i="42"/>
  <c r="Z114" i="42"/>
  <c r="Z112" i="42"/>
  <c r="Z108" i="42"/>
  <c r="Z88" i="42"/>
  <c r="Z86" i="42"/>
  <c r="Z50" i="42"/>
  <c r="Z51" i="42"/>
  <c r="Z65" i="42"/>
  <c r="Z69" i="42"/>
  <c r="Z67" i="42"/>
  <c r="Z74" i="42"/>
  <c r="Z72" i="42"/>
  <c r="Z70" i="42"/>
  <c r="Z52" i="42"/>
  <c r="Z85" i="42"/>
  <c r="Z95" i="42"/>
  <c r="Z93" i="42"/>
  <c r="Z83" i="42"/>
  <c r="Z75" i="42"/>
  <c r="Z104" i="42"/>
  <c r="Z91" i="42"/>
  <c r="Z40" i="42"/>
  <c r="Z31" i="42"/>
  <c r="Z19" i="42"/>
  <c r="Z27" i="42"/>
  <c r="Z25" i="42"/>
  <c r="I43" i="42"/>
  <c r="Z23" i="42"/>
  <c r="Z21" i="42"/>
  <c r="Z17" i="42"/>
  <c r="Z13" i="42"/>
  <c r="Z32" i="42"/>
  <c r="Z30" i="42"/>
  <c r="Z26" i="42"/>
  <c r="Z18" i="42"/>
  <c r="Z14" i="42"/>
  <c r="Z14" i="21"/>
  <c r="Z36" i="31"/>
  <c r="Z34" i="31"/>
  <c r="Z30" i="31"/>
  <c r="Z26" i="31"/>
  <c r="Z22" i="31"/>
  <c r="Z18" i="31"/>
  <c r="Z12" i="31"/>
  <c r="Z19" i="31"/>
  <c r="Z39" i="31"/>
  <c r="Z33" i="31"/>
  <c r="Z29" i="31"/>
  <c r="Z25" i="31"/>
  <c r="Z31" i="31"/>
  <c r="Z23" i="31"/>
  <c r="Z21" i="31"/>
  <c r="Z15" i="31"/>
  <c r="F128" i="26"/>
  <c r="I43" i="75"/>
  <c r="Z111" i="217"/>
  <c r="Z95" i="217"/>
  <c r="Z87" i="217"/>
  <c r="Z83" i="217"/>
  <c r="Z109" i="217"/>
  <c r="Z107" i="217"/>
  <c r="Z105" i="217"/>
  <c r="Z99" i="217"/>
  <c r="Z98" i="217"/>
  <c r="Z66" i="217"/>
  <c r="Z64" i="217"/>
  <c r="Z58" i="217"/>
  <c r="Z56" i="217"/>
  <c r="Z54" i="217"/>
  <c r="Z50" i="217"/>
  <c r="Z116" i="217"/>
  <c r="Z106" i="217"/>
  <c r="Z104" i="217"/>
  <c r="Z103" i="217"/>
  <c r="Z101" i="217"/>
  <c r="Z93" i="217"/>
  <c r="Z51" i="217"/>
  <c r="Z114" i="217"/>
  <c r="Z69" i="217"/>
  <c r="Z67" i="217"/>
  <c r="Z61" i="217"/>
  <c r="Z102" i="217"/>
  <c r="Z82" i="217"/>
  <c r="Z88" i="217"/>
  <c r="Z94" i="217"/>
  <c r="Z76" i="217"/>
  <c r="Z74" i="217"/>
  <c r="Z93" i="139"/>
  <c r="Z91" i="139"/>
  <c r="Z74" i="139"/>
  <c r="L128" i="139"/>
  <c r="Z83" i="139"/>
  <c r="M128" i="139"/>
  <c r="Z106" i="139"/>
  <c r="Z104" i="139"/>
  <c r="Z102" i="139"/>
  <c r="Z100" i="139"/>
  <c r="Z96" i="139"/>
  <c r="Z72" i="139"/>
  <c r="Z48" i="139"/>
  <c r="Z85" i="139"/>
  <c r="Z75" i="139"/>
  <c r="Z51" i="139"/>
  <c r="Z47" i="139"/>
  <c r="Z49" i="139"/>
  <c r="Z37" i="139"/>
  <c r="Z11" i="139"/>
  <c r="Z31" i="139"/>
  <c r="Z40" i="139"/>
  <c r="Z50" i="21"/>
  <c r="Z86" i="10"/>
  <c r="Z88" i="10"/>
  <c r="Z81" i="10"/>
  <c r="Z77" i="10"/>
  <c r="Z93" i="10"/>
  <c r="Z82" i="10"/>
  <c r="Z107" i="10"/>
  <c r="Z109" i="10"/>
  <c r="Z111" i="10"/>
  <c r="Z115" i="10"/>
  <c r="Z65" i="10"/>
  <c r="Z69" i="10"/>
  <c r="Z51" i="20"/>
  <c r="Z59" i="20"/>
  <c r="Z113" i="10"/>
  <c r="Z96" i="10"/>
  <c r="Z98" i="10"/>
  <c r="Z117" i="10"/>
  <c r="Z76" i="10"/>
  <c r="Z89" i="10"/>
  <c r="Z66" i="10"/>
  <c r="Z68" i="10"/>
  <c r="Z74" i="10"/>
  <c r="Z112" i="10"/>
  <c r="Z104" i="10"/>
  <c r="Z110" i="10"/>
  <c r="Z103" i="10"/>
  <c r="Z105" i="10"/>
  <c r="Z86" i="20"/>
  <c r="Z56" i="9"/>
  <c r="Z58" i="9"/>
  <c r="Z108" i="9"/>
  <c r="Z112" i="9"/>
  <c r="Z114" i="9"/>
  <c r="Z116" i="9"/>
  <c r="Z106" i="9"/>
  <c r="Z74" i="9"/>
  <c r="Z84" i="9"/>
  <c r="Z71" i="9"/>
  <c r="N127" i="9"/>
  <c r="N128" i="9" s="1"/>
  <c r="I127" i="9"/>
  <c r="I128" i="9" s="1"/>
  <c r="Z52" i="9"/>
  <c r="Z79" i="9"/>
  <c r="Z76" i="9"/>
  <c r="Z83" i="9"/>
  <c r="Z72" i="9"/>
  <c r="Z78" i="9"/>
  <c r="Z37" i="6"/>
  <c r="Z35" i="6"/>
  <c r="Z33" i="6"/>
  <c r="Z12" i="6"/>
  <c r="Z42" i="6"/>
  <c r="Z25" i="6"/>
  <c r="Z40" i="6"/>
  <c r="Z38" i="6"/>
  <c r="Z32" i="6"/>
  <c r="Z19" i="6"/>
  <c r="Z15" i="6"/>
  <c r="Z30" i="6"/>
  <c r="Z17" i="6"/>
  <c r="Z31" i="6"/>
  <c r="Z24" i="6"/>
  <c r="Z22" i="6"/>
  <c r="W128" i="5"/>
  <c r="Z18" i="5"/>
  <c r="Z39" i="5"/>
  <c r="Z19" i="5"/>
  <c r="L128" i="4"/>
  <c r="Z49" i="4"/>
  <c r="Z115" i="4"/>
  <c r="Z113" i="4"/>
  <c r="Z111" i="4"/>
  <c r="Z64" i="4"/>
  <c r="Z99" i="4"/>
  <c r="Z97" i="4"/>
  <c r="Z95" i="4"/>
  <c r="Z62" i="4"/>
  <c r="Z58" i="4"/>
  <c r="Z52" i="4"/>
  <c r="Z114" i="4"/>
  <c r="Z110" i="4"/>
  <c r="Z65" i="4"/>
  <c r="Z116" i="4"/>
  <c r="Z112" i="4"/>
  <c r="Z98" i="4"/>
  <c r="Z94" i="4"/>
  <c r="Z61" i="4"/>
  <c r="Z96" i="4"/>
  <c r="Z57" i="4"/>
  <c r="Z111" i="201"/>
  <c r="Z107" i="201"/>
  <c r="Z114" i="201"/>
  <c r="Z105" i="201"/>
  <c r="Z58" i="201"/>
  <c r="Z115" i="201"/>
  <c r="Z91" i="201"/>
  <c r="Z89" i="201"/>
  <c r="Z81" i="201"/>
  <c r="Z77" i="201"/>
  <c r="Z73" i="201"/>
  <c r="Z69" i="201"/>
  <c r="Z67" i="201"/>
  <c r="Z61" i="201"/>
  <c r="Z60" i="201"/>
  <c r="Z98" i="201"/>
  <c r="Z108" i="201"/>
  <c r="Z78" i="201"/>
  <c r="Z64" i="201"/>
  <c r="N116" i="2"/>
  <c r="Z52" i="201"/>
  <c r="Z109" i="201"/>
  <c r="Z85" i="201"/>
  <c r="Z79" i="201"/>
  <c r="Z71" i="201"/>
  <c r="Z50" i="201"/>
  <c r="Z92" i="201"/>
  <c r="Z51" i="201"/>
  <c r="Z99" i="201"/>
  <c r="Z88" i="201"/>
  <c r="Z80" i="201"/>
  <c r="Z76" i="201"/>
  <c r="Z74" i="201"/>
  <c r="Z72" i="201"/>
  <c r="Z70" i="201"/>
  <c r="Z66" i="201"/>
  <c r="Z62" i="201"/>
  <c r="Z116" i="201"/>
  <c r="Z112" i="201"/>
  <c r="Z95" i="201"/>
  <c r="Z87" i="201"/>
  <c r="Z104" i="131"/>
  <c r="X116" i="2"/>
  <c r="Z57" i="131"/>
  <c r="Z98" i="131"/>
  <c r="Z63" i="131"/>
  <c r="Z61" i="131"/>
  <c r="Z68" i="131"/>
  <c r="Z60" i="131"/>
  <c r="Z58" i="131"/>
  <c r="Z59" i="131"/>
  <c r="Z103" i="131"/>
  <c r="Z51" i="131"/>
  <c r="Z76" i="131"/>
  <c r="Z70" i="131"/>
  <c r="Z66" i="131"/>
  <c r="Z53" i="131"/>
  <c r="Z113" i="131"/>
  <c r="Z111" i="131"/>
  <c r="Z105" i="131"/>
  <c r="Z56" i="131"/>
  <c r="Z54" i="131"/>
  <c r="Z112" i="131"/>
  <c r="Z77" i="131"/>
  <c r="Z75" i="131"/>
  <c r="Z69" i="131"/>
  <c r="Z52" i="131"/>
  <c r="Z116" i="131"/>
  <c r="Z74" i="131"/>
  <c r="Z29" i="131"/>
  <c r="Z80" i="8"/>
  <c r="Z93" i="8"/>
  <c r="Z86" i="8"/>
  <c r="Z56" i="8"/>
  <c r="Z88" i="8"/>
  <c r="Z78" i="8"/>
  <c r="Z70" i="8"/>
  <c r="Z87" i="8"/>
  <c r="Z71" i="8"/>
  <c r="Z69" i="8"/>
  <c r="Z54" i="8"/>
  <c r="Z117" i="8"/>
  <c r="Z101" i="8"/>
  <c r="Z95" i="8"/>
  <c r="Z53" i="8"/>
  <c r="N111" i="2"/>
  <c r="Z112" i="8"/>
  <c r="Z94" i="8"/>
  <c r="Z110" i="8"/>
  <c r="Z104" i="8"/>
  <c r="Z85" i="8"/>
  <c r="Z79" i="8"/>
  <c r="Z77" i="8"/>
  <c r="Z67" i="2"/>
  <c r="Z63" i="8"/>
  <c r="Z61" i="8"/>
  <c r="Z111" i="8"/>
  <c r="Z72" i="8"/>
  <c r="X117" i="2"/>
  <c r="Z56" i="2"/>
  <c r="X108" i="2"/>
  <c r="S115" i="2"/>
  <c r="S104" i="2"/>
  <c r="S111" i="2"/>
  <c r="Z45" i="186"/>
  <c r="N117" i="2"/>
  <c r="N110" i="2"/>
  <c r="Z118" i="186"/>
  <c r="Z102" i="186"/>
  <c r="N108" i="2"/>
  <c r="Z113" i="186"/>
  <c r="Z97" i="186"/>
  <c r="N109" i="2"/>
  <c r="N100" i="2"/>
  <c r="Z42" i="186"/>
  <c r="Z40" i="186"/>
  <c r="Z38" i="186"/>
  <c r="Z30" i="186"/>
  <c r="Z12" i="186"/>
  <c r="Z29" i="186"/>
  <c r="I111" i="2"/>
  <c r="Z110" i="186"/>
  <c r="Z104" i="186"/>
  <c r="I104" i="2"/>
  <c r="Z111" i="186"/>
  <c r="Z105" i="186"/>
  <c r="Z43" i="13"/>
  <c r="Z43" i="129"/>
  <c r="Z95" i="129"/>
  <c r="H128" i="8"/>
  <c r="V128" i="8"/>
  <c r="R128" i="131"/>
  <c r="W128" i="8"/>
  <c r="G128" i="131"/>
  <c r="U128" i="131"/>
  <c r="Z43" i="9"/>
  <c r="X128" i="8"/>
  <c r="S128" i="22"/>
  <c r="H128" i="131"/>
  <c r="Z127" i="156"/>
  <c r="N128" i="131"/>
  <c r="M128" i="8"/>
  <c r="K128" i="131"/>
  <c r="W128" i="131"/>
  <c r="Z84" i="10"/>
  <c r="P128" i="8"/>
  <c r="L128" i="131"/>
  <c r="Z47" i="9"/>
  <c r="N43" i="12"/>
  <c r="Z57" i="13"/>
  <c r="Z126" i="13" s="1"/>
  <c r="Z125" i="10"/>
  <c r="Z40" i="115"/>
  <c r="X128" i="50"/>
  <c r="S128" i="47"/>
  <c r="R128" i="8"/>
  <c r="P128" i="131"/>
  <c r="Z99" i="9"/>
  <c r="Z126" i="9"/>
  <c r="Q128" i="9"/>
  <c r="V128" i="10"/>
  <c r="I127" i="12"/>
  <c r="I128" i="12" s="1"/>
  <c r="Z28" i="115"/>
  <c r="N43" i="129"/>
  <c r="N96" i="129" s="1"/>
  <c r="G128" i="8"/>
  <c r="W128" i="10"/>
  <c r="Q128" i="22"/>
  <c r="P128" i="71"/>
  <c r="Z73" i="85"/>
  <c r="Q128" i="85"/>
  <c r="Z81" i="87"/>
  <c r="H128" i="87"/>
  <c r="L128" i="89"/>
  <c r="K128" i="90"/>
  <c r="Q128" i="93"/>
  <c r="Z76" i="97"/>
  <c r="Z58" i="98"/>
  <c r="Z105" i="98"/>
  <c r="I43" i="99"/>
  <c r="Z51" i="106"/>
  <c r="Z57" i="106"/>
  <c r="Z107" i="117"/>
  <c r="I126" i="63"/>
  <c r="I127" i="63" s="1"/>
  <c r="G128" i="186"/>
  <c r="Z34" i="73"/>
  <c r="M128" i="217"/>
  <c r="Z121" i="222"/>
  <c r="Z119" i="222"/>
  <c r="Z82" i="222"/>
  <c r="Z79" i="222"/>
  <c r="Z15" i="222"/>
  <c r="I127" i="87"/>
  <c r="Z21" i="97"/>
  <c r="Z102" i="20"/>
  <c r="R128" i="22"/>
  <c r="Z15" i="71"/>
  <c r="F128" i="153"/>
  <c r="Z34" i="83"/>
  <c r="Z80" i="85"/>
  <c r="Z82" i="85"/>
  <c r="R128" i="85"/>
  <c r="K128" i="87"/>
  <c r="Z38" i="45"/>
  <c r="Z27" i="45"/>
  <c r="Z19" i="45"/>
  <c r="N128" i="119"/>
  <c r="M128" i="89"/>
  <c r="H128" i="91"/>
  <c r="U128" i="99"/>
  <c r="Z16" i="160"/>
  <c r="Z107" i="204"/>
  <c r="Z82" i="9"/>
  <c r="Z40" i="97"/>
  <c r="H128" i="139"/>
  <c r="V128" i="50"/>
  <c r="U128" i="70"/>
  <c r="X127" i="85"/>
  <c r="G128" i="85"/>
  <c r="U128" i="85"/>
  <c r="Q128" i="86"/>
  <c r="U128" i="93"/>
  <c r="Z107" i="98"/>
  <c r="Z80" i="99"/>
  <c r="V128" i="99"/>
  <c r="Z121" i="117"/>
  <c r="Z103" i="204"/>
  <c r="F128" i="205"/>
  <c r="Z36" i="222"/>
  <c r="Z23" i="97"/>
  <c r="Z125" i="161"/>
  <c r="H128" i="22"/>
  <c r="V128" i="22"/>
  <c r="G128" i="41"/>
  <c r="Z16" i="72"/>
  <c r="V128" i="153"/>
  <c r="Z103" i="85"/>
  <c r="Z107" i="85"/>
  <c r="F128" i="86"/>
  <c r="S127" i="87"/>
  <c r="S128" i="87" s="1"/>
  <c r="Z13" i="45"/>
  <c r="Z117" i="95"/>
  <c r="P128" i="90"/>
  <c r="Z50" i="97"/>
  <c r="Z125" i="99"/>
  <c r="Z123" i="161"/>
  <c r="Z126" i="161"/>
  <c r="P128" i="191"/>
  <c r="Z122" i="204"/>
  <c r="Z101" i="204"/>
  <c r="Z18" i="73"/>
  <c r="Z14" i="73"/>
  <c r="Z12" i="73"/>
  <c r="Z42" i="97"/>
  <c r="Z20" i="97"/>
  <c r="Z60" i="162"/>
  <c r="I125" i="20"/>
  <c r="K127" i="20"/>
  <c r="K128" i="20" s="1"/>
  <c r="Q127" i="20"/>
  <c r="W128" i="22"/>
  <c r="W128" i="153"/>
  <c r="Z43" i="119"/>
  <c r="R128" i="89"/>
  <c r="Q128" i="90"/>
  <c r="Z106" i="97"/>
  <c r="Z108" i="97"/>
  <c r="Z110" i="97"/>
  <c r="Z112" i="97"/>
  <c r="Z114" i="97"/>
  <c r="Z116" i="97"/>
  <c r="Z118" i="97"/>
  <c r="Z122" i="97"/>
  <c r="L128" i="99"/>
  <c r="Z48" i="106"/>
  <c r="Z54" i="106"/>
  <c r="Z60" i="106"/>
  <c r="M128" i="160"/>
  <c r="Z61" i="162"/>
  <c r="Z79" i="204"/>
  <c r="G128" i="205"/>
  <c r="Z23" i="73"/>
  <c r="Z28" i="154"/>
  <c r="Z43" i="154" s="1"/>
  <c r="K128" i="217"/>
  <c r="Z124" i="222"/>
  <c r="Z122" i="222"/>
  <c r="Z120" i="222"/>
  <c r="Z106" i="222"/>
  <c r="Z103" i="222"/>
  <c r="Z73" i="222"/>
  <c r="Z68" i="222"/>
  <c r="Z16" i="222"/>
  <c r="Z94" i="9"/>
  <c r="Z27" i="97"/>
  <c r="L128" i="22"/>
  <c r="W128" i="27"/>
  <c r="U128" i="52"/>
  <c r="L128" i="153"/>
  <c r="Z106" i="85"/>
  <c r="L128" i="85"/>
  <c r="Z86" i="86"/>
  <c r="Z15" i="45"/>
  <c r="P128" i="91"/>
  <c r="Z123" i="97"/>
  <c r="Z119" i="98"/>
  <c r="Z121" i="98"/>
  <c r="Z123" i="98"/>
  <c r="Z105" i="99"/>
  <c r="Z107" i="99"/>
  <c r="X43" i="105"/>
  <c r="N126" i="63"/>
  <c r="N127" i="63" s="1"/>
  <c r="Z52" i="63"/>
  <c r="I128" i="186"/>
  <c r="F128" i="191"/>
  <c r="Q128" i="191"/>
  <c r="Z106" i="204"/>
  <c r="Z77" i="204"/>
  <c r="Z68" i="204"/>
  <c r="G128" i="206"/>
  <c r="Z33" i="97"/>
  <c r="S43" i="98"/>
  <c r="M128" i="22"/>
  <c r="R128" i="46"/>
  <c r="Z59" i="84"/>
  <c r="Z61" i="84"/>
  <c r="Z70" i="84"/>
  <c r="Z113" i="84"/>
  <c r="Z121" i="84"/>
  <c r="Z125" i="84"/>
  <c r="R128" i="87"/>
  <c r="V128" i="89"/>
  <c r="Z52" i="97"/>
  <c r="Z109" i="97"/>
  <c r="Z86" i="99"/>
  <c r="Z100" i="99"/>
  <c r="X127" i="162"/>
  <c r="Z49" i="63"/>
  <c r="Z126" i="63" s="1"/>
  <c r="Z127" i="63" s="1"/>
  <c r="Z107" i="182"/>
  <c r="Z121" i="182"/>
  <c r="Z65" i="204"/>
  <c r="Z36" i="204"/>
  <c r="L128" i="217"/>
  <c r="Z70" i="9"/>
  <c r="Z125" i="86"/>
  <c r="Z41" i="97"/>
  <c r="Z19" i="97"/>
  <c r="M128" i="41"/>
  <c r="G128" i="141"/>
  <c r="U128" i="141"/>
  <c r="H128" i="75"/>
  <c r="S43" i="85"/>
  <c r="Z119" i="85"/>
  <c r="G128" i="87"/>
  <c r="U128" i="87"/>
  <c r="Z36" i="45"/>
  <c r="Z25" i="45"/>
  <c r="Z43" i="117"/>
  <c r="Z16" i="99"/>
  <c r="Z90" i="99"/>
  <c r="Z110" i="99"/>
  <c r="Z64" i="162"/>
  <c r="G128" i="191"/>
  <c r="R128" i="191"/>
  <c r="Z30" i="45"/>
  <c r="Z126" i="222"/>
  <c r="Z81" i="222"/>
  <c r="Z15" i="114"/>
  <c r="Z94" i="114"/>
  <c r="Z92" i="113"/>
  <c r="Z121" i="113"/>
  <c r="Z106" i="113"/>
  <c r="Z76" i="205"/>
  <c r="Z58" i="205"/>
  <c r="Z124" i="194"/>
  <c r="Z122" i="194"/>
  <c r="I127" i="65"/>
  <c r="I128" i="65" s="1"/>
  <c r="N127" i="64"/>
  <c r="Z107" i="64"/>
  <c r="Z105" i="64"/>
  <c r="Z105" i="203"/>
  <c r="Z101" i="203"/>
  <c r="I127" i="193"/>
  <c r="Z82" i="193"/>
  <c r="Z67" i="193"/>
  <c r="Z52" i="193"/>
  <c r="Z105" i="58"/>
  <c r="X123" i="20"/>
  <c r="N122" i="20"/>
  <c r="Z122" i="20" s="1"/>
  <c r="Z23" i="114"/>
  <c r="Z36" i="113"/>
  <c r="Z119" i="114"/>
  <c r="Z126" i="113"/>
  <c r="Z119" i="113"/>
  <c r="Z100" i="205"/>
  <c r="Z68" i="194"/>
  <c r="Z103" i="65"/>
  <c r="Z63" i="65"/>
  <c r="Z122" i="64"/>
  <c r="Z126" i="203"/>
  <c r="Z121" i="203"/>
  <c r="Z74" i="62"/>
  <c r="N127" i="193"/>
  <c r="Z81" i="193"/>
  <c r="Z77" i="58"/>
  <c r="Z34" i="113"/>
  <c r="I127" i="114"/>
  <c r="I128" i="114" s="1"/>
  <c r="N127" i="62"/>
  <c r="Z107" i="113"/>
  <c r="Z51" i="107"/>
  <c r="Z124" i="205"/>
  <c r="Z85" i="205"/>
  <c r="Z75" i="205"/>
  <c r="Z63" i="205"/>
  <c r="Z106" i="194"/>
  <c r="Z119" i="65"/>
  <c r="Z106" i="65"/>
  <c r="Z96" i="65"/>
  <c r="Z94" i="65"/>
  <c r="Z53" i="65"/>
  <c r="Z101" i="64"/>
  <c r="Z79" i="64"/>
  <c r="Z73" i="203"/>
  <c r="Z68" i="203"/>
  <c r="Z106" i="62"/>
  <c r="Z120" i="58"/>
  <c r="Z95" i="58"/>
  <c r="Z93" i="58"/>
  <c r="Z60" i="58"/>
  <c r="Z123" i="57"/>
  <c r="Z121" i="57"/>
  <c r="Z81" i="57"/>
  <c r="Z79" i="57"/>
  <c r="N125" i="20"/>
  <c r="I119" i="20"/>
  <c r="N119" i="20"/>
  <c r="Z36" i="114"/>
  <c r="Z122" i="114"/>
  <c r="Z105" i="114"/>
  <c r="Z93" i="114"/>
  <c r="Z77" i="113"/>
  <c r="Z107" i="205"/>
  <c r="Z81" i="205"/>
  <c r="Z79" i="205"/>
  <c r="Z77" i="205"/>
  <c r="Z59" i="205"/>
  <c r="Z51" i="205"/>
  <c r="Z126" i="194"/>
  <c r="Z123" i="194"/>
  <c r="Z121" i="194"/>
  <c r="Z119" i="194"/>
  <c r="Z105" i="194"/>
  <c r="Z81" i="194"/>
  <c r="Z79" i="194"/>
  <c r="Z48" i="194"/>
  <c r="Z98" i="65"/>
  <c r="Z92" i="65"/>
  <c r="Z72" i="65"/>
  <c r="Z106" i="64"/>
  <c r="Z77" i="64"/>
  <c r="Z126" i="62"/>
  <c r="Z121" i="62"/>
  <c r="X127" i="62"/>
  <c r="Z101" i="62"/>
  <c r="Z106" i="193"/>
  <c r="Z103" i="193"/>
  <c r="Z70" i="193"/>
  <c r="Z64" i="193"/>
  <c r="Z55" i="193"/>
  <c r="Z106" i="58"/>
  <c r="Z77" i="57"/>
  <c r="I122" i="115"/>
  <c r="Z122" i="115" s="1"/>
  <c r="Z34" i="114"/>
  <c r="Z106" i="114"/>
  <c r="Z105" i="205"/>
  <c r="Z82" i="194"/>
  <c r="Z80" i="194"/>
  <c r="Z77" i="194"/>
  <c r="Z124" i="65"/>
  <c r="Z122" i="65"/>
  <c r="Z121" i="64"/>
  <c r="Z119" i="64"/>
  <c r="Z82" i="64"/>
  <c r="Z53" i="64"/>
  <c r="Z122" i="203"/>
  <c r="Z120" i="203"/>
  <c r="Z122" i="57"/>
  <c r="N120" i="20"/>
  <c r="Z123" i="114"/>
  <c r="Z101" i="205"/>
  <c r="Z16" i="113"/>
  <c r="Z95" i="205"/>
  <c r="Z86" i="205"/>
  <c r="Z107" i="194"/>
  <c r="Z97" i="65"/>
  <c r="Z84" i="65"/>
  <c r="Z70" i="65"/>
  <c r="Z80" i="64"/>
  <c r="Z53" i="62"/>
  <c r="Z62" i="193"/>
  <c r="Z121" i="58"/>
  <c r="Z119" i="58"/>
  <c r="Z94" i="58"/>
  <c r="Z92" i="58"/>
  <c r="Z68" i="57"/>
  <c r="S127" i="191"/>
  <c r="Z92" i="191"/>
  <c r="Z58" i="191"/>
  <c r="Z121" i="52"/>
  <c r="Z77" i="51"/>
  <c r="Z73" i="51"/>
  <c r="Z97" i="50"/>
  <c r="Z56" i="50"/>
  <c r="Z77" i="141"/>
  <c r="Z100" i="48"/>
  <c r="Z81" i="48"/>
  <c r="Z62" i="48"/>
  <c r="Z60" i="48"/>
  <c r="Z126" i="47"/>
  <c r="Z74" i="47"/>
  <c r="Z58" i="47"/>
  <c r="Z68" i="46"/>
  <c r="Z61" i="42"/>
  <c r="Z59" i="42"/>
  <c r="Z53" i="42"/>
  <c r="Z106" i="41"/>
  <c r="Z80" i="41"/>
  <c r="Z122" i="208"/>
  <c r="Z90" i="43"/>
  <c r="Z76" i="43"/>
  <c r="Z15" i="208"/>
  <c r="Z16" i="65"/>
  <c r="Z34" i="64"/>
  <c r="Z20" i="64"/>
  <c r="Z34" i="62"/>
  <c r="Z26" i="54"/>
  <c r="Z25" i="52"/>
  <c r="Z41" i="50"/>
  <c r="Z94" i="54"/>
  <c r="Z122" i="191"/>
  <c r="Z101" i="191"/>
  <c r="Z106" i="52"/>
  <c r="Z107" i="50"/>
  <c r="Z105" i="50"/>
  <c r="Z82" i="141"/>
  <c r="Z102" i="48"/>
  <c r="Z105" i="47"/>
  <c r="Z121" i="42"/>
  <c r="Z124" i="41"/>
  <c r="Z101" i="41"/>
  <c r="Z73" i="208"/>
  <c r="Z68" i="208"/>
  <c r="Z117" i="43"/>
  <c r="Z15" i="205"/>
  <c r="Z16" i="194"/>
  <c r="Z34" i="65"/>
  <c r="Z18" i="193"/>
  <c r="Z12" i="193"/>
  <c r="Z27" i="58"/>
  <c r="Z17" i="58"/>
  <c r="Z33" i="141"/>
  <c r="Z21" i="49"/>
  <c r="Z106" i="54"/>
  <c r="I127" i="191"/>
  <c r="Z106" i="191"/>
  <c r="Z87" i="191"/>
  <c r="Z82" i="52"/>
  <c r="Z63" i="51"/>
  <c r="Z122" i="141"/>
  <c r="Z119" i="49"/>
  <c r="Z95" i="48"/>
  <c r="Z70" i="47"/>
  <c r="Z58" i="206"/>
  <c r="Z66" i="42"/>
  <c r="Z122" i="41"/>
  <c r="Z120" i="41"/>
  <c r="Z115" i="43"/>
  <c r="Z109" i="43"/>
  <c r="Z20" i="65"/>
  <c r="Z15" i="64"/>
  <c r="Z36" i="203"/>
  <c r="Z27" i="193"/>
  <c r="Z40" i="57"/>
  <c r="Z18" i="191"/>
  <c r="Z38" i="52"/>
  <c r="Z23" i="49"/>
  <c r="Z29" i="47"/>
  <c r="Z82" i="54"/>
  <c r="Z81" i="191"/>
  <c r="Z68" i="191"/>
  <c r="Z55" i="191"/>
  <c r="Z98" i="52"/>
  <c r="Z116" i="51"/>
  <c r="Z120" i="50"/>
  <c r="Z80" i="141"/>
  <c r="Z72" i="141"/>
  <c r="Z121" i="206"/>
  <c r="Z119" i="206"/>
  <c r="Z92" i="206"/>
  <c r="Z64" i="42"/>
  <c r="Z111" i="43"/>
  <c r="Z34" i="203"/>
  <c r="Z28" i="57"/>
  <c r="Z30" i="191"/>
  <c r="Z20" i="191"/>
  <c r="Z31" i="47"/>
  <c r="Z27" i="47"/>
  <c r="Z13" i="46"/>
  <c r="Z68" i="54"/>
  <c r="Z58" i="54"/>
  <c r="Z126" i="191"/>
  <c r="Z89" i="191"/>
  <c r="Z119" i="52"/>
  <c r="Z71" i="52"/>
  <c r="Z80" i="51"/>
  <c r="Z76" i="51"/>
  <c r="Z124" i="50"/>
  <c r="Z46" i="50"/>
  <c r="Z124" i="141"/>
  <c r="Z51" i="49"/>
  <c r="Z120" i="206"/>
  <c r="Z99" i="206"/>
  <c r="Z73" i="42"/>
  <c r="Z62" i="42"/>
  <c r="Z58" i="42"/>
  <c r="Z54" i="42"/>
  <c r="Z126" i="41"/>
  <c r="Z105" i="41"/>
  <c r="Z81" i="41"/>
  <c r="Z79" i="41"/>
  <c r="Z95" i="43"/>
  <c r="Z11" i="205"/>
  <c r="Z16" i="208"/>
  <c r="Z34" i="194"/>
  <c r="Z15" i="65"/>
  <c r="Z40" i="58"/>
  <c r="Z29" i="54"/>
  <c r="Z28" i="52"/>
  <c r="Z33" i="48"/>
  <c r="Z93" i="54"/>
  <c r="Z121" i="191"/>
  <c r="Z107" i="52"/>
  <c r="Z105" i="52"/>
  <c r="Z105" i="51"/>
  <c r="Z95" i="51"/>
  <c r="Z84" i="51"/>
  <c r="Z106" i="50"/>
  <c r="Z53" i="50"/>
  <c r="Z120" i="141"/>
  <c r="Z72" i="49"/>
  <c r="Z125" i="48"/>
  <c r="Z101" i="48"/>
  <c r="Z57" i="48"/>
  <c r="Z122" i="47"/>
  <c r="Z81" i="46"/>
  <c r="Z79" i="46"/>
  <c r="Z93" i="206"/>
  <c r="Z68" i="206"/>
  <c r="Z120" i="42"/>
  <c r="Z118" i="42"/>
  <c r="Z102" i="41"/>
  <c r="Z105" i="208"/>
  <c r="Z101" i="43"/>
  <c r="Z99" i="43"/>
  <c r="Z36" i="205"/>
  <c r="Z15" i="203"/>
  <c r="Z11" i="203"/>
  <c r="Z17" i="193"/>
  <c r="Z15" i="193"/>
  <c r="Z13" i="193"/>
  <c r="Z12" i="58"/>
  <c r="Z17" i="54"/>
  <c r="Z33" i="191"/>
  <c r="Z22" i="50"/>
  <c r="Z20" i="50"/>
  <c r="Z40" i="141"/>
  <c r="Z38" i="141"/>
  <c r="Z28" i="141"/>
  <c r="Z16" i="48"/>
  <c r="Z33" i="206"/>
  <c r="Z105" i="54"/>
  <c r="Z84" i="191"/>
  <c r="Z82" i="191"/>
  <c r="Z123" i="50"/>
  <c r="Z102" i="141"/>
  <c r="Z120" i="49"/>
  <c r="Z58" i="49"/>
  <c r="Z68" i="48"/>
  <c r="Z85" i="47"/>
  <c r="Z119" i="46"/>
  <c r="Z105" i="46"/>
  <c r="Z122" i="206"/>
  <c r="Z61" i="206"/>
  <c r="Z119" i="42"/>
  <c r="Z80" i="42"/>
  <c r="S127" i="41"/>
  <c r="Z106" i="208"/>
  <c r="Z81" i="208"/>
  <c r="Z79" i="208"/>
  <c r="Z120" i="43"/>
  <c r="Z118" i="43"/>
  <c r="Z112" i="43"/>
  <c r="Z93" i="43"/>
  <c r="Z34" i="205"/>
  <c r="Z20" i="62"/>
  <c r="Z37" i="193"/>
  <c r="Z35" i="193"/>
  <c r="Z33" i="193"/>
  <c r="Z35" i="57"/>
  <c r="Z25" i="191"/>
  <c r="Z14" i="48"/>
  <c r="Z39" i="46"/>
  <c r="Z20" i="46"/>
  <c r="Z79" i="52"/>
  <c r="Z75" i="51"/>
  <c r="Z81" i="141"/>
  <c r="Z79" i="141"/>
  <c r="Z101" i="49"/>
  <c r="Z77" i="49"/>
  <c r="Z106" i="48"/>
  <c r="Z51" i="48"/>
  <c r="Z75" i="206"/>
  <c r="Z107" i="42"/>
  <c r="Z32" i="59"/>
  <c r="Z34" i="57"/>
  <c r="I43" i="57"/>
  <c r="Z16" i="54"/>
  <c r="Z34" i="191"/>
  <c r="Z11" i="52"/>
  <c r="Z11" i="48"/>
  <c r="Z43" i="22"/>
  <c r="N114" i="2"/>
  <c r="I110" i="2"/>
  <c r="Z42" i="43"/>
  <c r="Z38" i="43"/>
  <c r="Z36" i="43"/>
  <c r="Z34" i="43"/>
  <c r="Z30" i="43"/>
  <c r="Z28" i="43"/>
  <c r="Z26" i="43"/>
  <c r="Z89" i="139"/>
  <c r="Z65" i="26"/>
  <c r="Z36" i="50"/>
  <c r="Z15" i="50"/>
  <c r="Z11" i="50"/>
  <c r="Z34" i="46"/>
  <c r="Z16" i="42"/>
  <c r="Z19" i="43"/>
  <c r="Z15" i="139"/>
  <c r="Z24" i="27"/>
  <c r="Z123" i="139"/>
  <c r="Z121" i="139"/>
  <c r="Z119" i="139"/>
  <c r="Z80" i="139"/>
  <c r="Z100" i="31"/>
  <c r="Z78" i="26"/>
  <c r="Z20" i="58"/>
  <c r="Z20" i="54"/>
  <c r="Z41" i="51"/>
  <c r="Z39" i="51"/>
  <c r="Z37" i="51"/>
  <c r="Z33" i="51"/>
  <c r="Z36" i="49"/>
  <c r="Z16" i="31"/>
  <c r="Z15" i="28"/>
  <c r="Z77" i="139"/>
  <c r="Z115" i="26"/>
  <c r="Z11" i="58"/>
  <c r="Z36" i="54"/>
  <c r="Z15" i="54"/>
  <c r="Z12" i="51"/>
  <c r="Z34" i="47"/>
  <c r="Z34" i="41"/>
  <c r="Z31" i="43"/>
  <c r="Z13" i="43"/>
  <c r="Z99" i="26"/>
  <c r="Z34" i="54"/>
  <c r="Z36" i="51"/>
  <c r="Z36" i="141"/>
  <c r="Z20" i="141"/>
  <c r="Z15" i="47"/>
  <c r="Z16" i="46"/>
  <c r="Z41" i="43"/>
  <c r="Z39" i="43"/>
  <c r="Z37" i="43"/>
  <c r="Z35" i="43"/>
  <c r="Z33" i="43"/>
  <c r="Z16" i="43"/>
  <c r="Z90" i="139"/>
  <c r="Z88" i="139"/>
  <c r="Z86" i="139"/>
  <c r="Z73" i="139"/>
  <c r="Z101" i="28"/>
  <c r="Z99" i="28"/>
  <c r="Z89" i="28"/>
  <c r="Z34" i="48"/>
  <c r="Z20" i="48"/>
  <c r="Z15" i="42"/>
  <c r="Z23" i="43"/>
  <c r="Z21" i="43"/>
  <c r="Z12" i="43"/>
  <c r="Z125" i="139"/>
  <c r="Z107" i="139"/>
  <c r="Z79" i="139"/>
  <c r="Z103" i="31"/>
  <c r="Z73" i="26"/>
  <c r="Z34" i="193"/>
  <c r="Z20" i="193"/>
  <c r="Z36" i="57"/>
  <c r="Z21" i="54"/>
  <c r="Z34" i="206"/>
  <c r="Z101" i="139"/>
  <c r="Z99" i="139"/>
  <c r="Z95" i="139"/>
  <c r="Z78" i="139"/>
  <c r="Z120" i="28"/>
  <c r="Z118" i="28"/>
  <c r="Z64" i="28"/>
  <c r="Z52" i="28"/>
  <c r="Z108" i="26"/>
  <c r="Z58" i="26"/>
  <c r="N127" i="83"/>
  <c r="Z121" i="31"/>
  <c r="Z110" i="31"/>
  <c r="Z107" i="31"/>
  <c r="Z105" i="31"/>
  <c r="Z81" i="28"/>
  <c r="Z86" i="217"/>
  <c r="Z13" i="6"/>
  <c r="Z19" i="131"/>
  <c r="Z17" i="131"/>
  <c r="Z53" i="4"/>
  <c r="Z110" i="131"/>
  <c r="Z84" i="31"/>
  <c r="Z80" i="31"/>
  <c r="Z78" i="31"/>
  <c r="Z52" i="31"/>
  <c r="Z120" i="26"/>
  <c r="Z72" i="217"/>
  <c r="Z28" i="201"/>
  <c r="Z62" i="6"/>
  <c r="Z86" i="4"/>
  <c r="Z70" i="4"/>
  <c r="Z56" i="201"/>
  <c r="Z106" i="28"/>
  <c r="Z106" i="26"/>
  <c r="Z52" i="6"/>
  <c r="Z126" i="31"/>
  <c r="Z123" i="28"/>
  <c r="Z66" i="27"/>
  <c r="Z46" i="27"/>
  <c r="Z124" i="26"/>
  <c r="Z122" i="26"/>
  <c r="Z23" i="4"/>
  <c r="Z21" i="4"/>
  <c r="Z41" i="8"/>
  <c r="Z19" i="8"/>
  <c r="Z113" i="6"/>
  <c r="Z111" i="6"/>
  <c r="Z75" i="201"/>
  <c r="Z63" i="201"/>
  <c r="Z106" i="31"/>
  <c r="Z123" i="26"/>
  <c r="Z81" i="26"/>
  <c r="Z117" i="217"/>
  <c r="Z115" i="217"/>
  <c r="Z113" i="217"/>
  <c r="Z91" i="217"/>
  <c r="Z85" i="217"/>
  <c r="Z33" i="201"/>
  <c r="Z20" i="201"/>
  <c r="Z22" i="131"/>
  <c r="Z115" i="131"/>
  <c r="Z83" i="31"/>
  <c r="Z51" i="31"/>
  <c r="Z119" i="28"/>
  <c r="Z110" i="26"/>
  <c r="Z79" i="26"/>
  <c r="Z77" i="217"/>
  <c r="Z112" i="22"/>
  <c r="Z110" i="22"/>
  <c r="Z40" i="5"/>
  <c r="Z36" i="4"/>
  <c r="Z119" i="201"/>
  <c r="Z96" i="201"/>
  <c r="Z75" i="31"/>
  <c r="Z73" i="31"/>
  <c r="Z67" i="31"/>
  <c r="Z60" i="31"/>
  <c r="Z122" i="28"/>
  <c r="Z126" i="26"/>
  <c r="Z107" i="26"/>
  <c r="Z105" i="26"/>
  <c r="Z118" i="217"/>
  <c r="Z28" i="4"/>
  <c r="Z114" i="6"/>
  <c r="Z49" i="6"/>
  <c r="Z79" i="217"/>
  <c r="Z125" i="22"/>
  <c r="Z105" i="22"/>
  <c r="Z81" i="22"/>
  <c r="Z16" i="6"/>
  <c r="Z20" i="5"/>
  <c r="Z29" i="8"/>
  <c r="Z106" i="6"/>
  <c r="Z120" i="4"/>
  <c r="Z107" i="4"/>
  <c r="Z105" i="4"/>
  <c r="Z81" i="4"/>
  <c r="Z47" i="4"/>
  <c r="Z84" i="201"/>
  <c r="Z64" i="131"/>
  <c r="Z109" i="8"/>
  <c r="Z112" i="186"/>
  <c r="Z115" i="93"/>
  <c r="Z91" i="91"/>
  <c r="Z102" i="89"/>
  <c r="Z17" i="93"/>
  <c r="Z104" i="154"/>
  <c r="Z59" i="154"/>
  <c r="Z72" i="83"/>
  <c r="Z122" i="217"/>
  <c r="Z120" i="217"/>
  <c r="N127" i="217"/>
  <c r="N128" i="217" s="1"/>
  <c r="Z80" i="217"/>
  <c r="Z53" i="22"/>
  <c r="S43" i="6"/>
  <c r="Z17" i="5"/>
  <c r="Z15" i="201"/>
  <c r="Z11" i="201"/>
  <c r="Z11" i="186"/>
  <c r="Z125" i="6"/>
  <c r="Z123" i="6"/>
  <c r="Z107" i="6"/>
  <c r="Z82" i="6"/>
  <c r="Z82" i="201"/>
  <c r="Z68" i="201"/>
  <c r="Z89" i="131"/>
  <c r="X115" i="2"/>
  <c r="S112" i="2"/>
  <c r="Z31" i="91"/>
  <c r="Z38" i="90"/>
  <c r="Z102" i="154"/>
  <c r="Z100" i="83"/>
  <c r="Z88" i="83"/>
  <c r="Z75" i="217"/>
  <c r="Z34" i="6"/>
  <c r="S43" i="5"/>
  <c r="Z41" i="186"/>
  <c r="Z39" i="186"/>
  <c r="Z37" i="186"/>
  <c r="Z35" i="186"/>
  <c r="Z33" i="186"/>
  <c r="Z31" i="186"/>
  <c r="Z27" i="186"/>
  <c r="Z25" i="186"/>
  <c r="Z23" i="186"/>
  <c r="Z21" i="186"/>
  <c r="Z19" i="186"/>
  <c r="Z17" i="186"/>
  <c r="Z15" i="186"/>
  <c r="Z13" i="186"/>
  <c r="Z119" i="6"/>
  <c r="Z68" i="4"/>
  <c r="Z126" i="131"/>
  <c r="Z106" i="131"/>
  <c r="N115" i="2"/>
  <c r="Z113" i="93"/>
  <c r="Z24" i="90"/>
  <c r="Z27" i="89"/>
  <c r="Z25" i="89"/>
  <c r="Z23" i="89"/>
  <c r="Z123" i="217"/>
  <c r="Z63" i="217"/>
  <c r="I127" i="22"/>
  <c r="I128" i="22" s="1"/>
  <c r="Z16" i="4"/>
  <c r="Z28" i="186"/>
  <c r="Z122" i="6"/>
  <c r="Z120" i="131"/>
  <c r="Z81" i="131"/>
  <c r="Z79" i="131"/>
  <c r="Z67" i="131"/>
  <c r="Z119" i="186"/>
  <c r="Z103" i="186"/>
  <c r="Z59" i="89"/>
  <c r="Z55" i="89"/>
  <c r="Z59" i="217"/>
  <c r="Z53" i="217"/>
  <c r="Z106" i="22"/>
  <c r="Z37" i="5"/>
  <c r="Z33" i="5"/>
  <c r="Z21" i="5"/>
  <c r="Z34" i="4"/>
  <c r="Z36" i="201"/>
  <c r="Z28" i="8"/>
  <c r="Z105" i="6"/>
  <c r="Z68" i="6"/>
  <c r="Z80" i="4"/>
  <c r="Z80" i="131"/>
  <c r="Z65" i="131"/>
  <c r="Z64" i="8"/>
  <c r="Z62" i="8"/>
  <c r="S113" i="2"/>
  <c r="Z92" i="91"/>
  <c r="Z18" i="93"/>
  <c r="Z22" i="90"/>
  <c r="Z78" i="154"/>
  <c r="Z119" i="217"/>
  <c r="Z49" i="217"/>
  <c r="Z47" i="217"/>
  <c r="Z14" i="5"/>
  <c r="Z16" i="201"/>
  <c r="Z126" i="6"/>
  <c r="Z124" i="6"/>
  <c r="Z103" i="6"/>
  <c r="N127" i="4"/>
  <c r="Z125" i="131"/>
  <c r="S127" i="131"/>
  <c r="S128" i="131" s="1"/>
  <c r="Z94" i="131"/>
  <c r="Z88" i="131"/>
  <c r="Z84" i="131"/>
  <c r="Z73" i="131"/>
  <c r="L127" i="88"/>
  <c r="Z93" i="89"/>
  <c r="Z38" i="89"/>
  <c r="Z115" i="154"/>
  <c r="Z99" i="154"/>
  <c r="Z83" i="83"/>
  <c r="Z79" i="83"/>
  <c r="Z67" i="83"/>
  <c r="Z63" i="83"/>
  <c r="Z11" i="5"/>
  <c r="S127" i="4"/>
  <c r="S128" i="4" s="1"/>
  <c r="Z82" i="131"/>
  <c r="S110" i="2"/>
  <c r="Z110" i="93"/>
  <c r="Z70" i="91"/>
  <c r="Z49" i="91"/>
  <c r="Z62" i="89"/>
  <c r="Z25" i="93"/>
  <c r="Z22" i="89"/>
  <c r="Z120" i="154"/>
  <c r="Z118" i="83"/>
  <c r="I115" i="2"/>
  <c r="I112" i="2"/>
  <c r="N126" i="88"/>
  <c r="Z94" i="93"/>
  <c r="Z80" i="93"/>
  <c r="Z123" i="91"/>
  <c r="Z119" i="91"/>
  <c r="Z15" i="93"/>
  <c r="Z36" i="89"/>
  <c r="Z106" i="154"/>
  <c r="Z82" i="154"/>
  <c r="Z73" i="154"/>
  <c r="Z92" i="150"/>
  <c r="Z65" i="150"/>
  <c r="Z27" i="150"/>
  <c r="Z107" i="149"/>
  <c r="Z80" i="149"/>
  <c r="Z42" i="149"/>
  <c r="Z121" i="186"/>
  <c r="S116" i="2"/>
  <c r="I113" i="2"/>
  <c r="I119" i="88"/>
  <c r="Z126" i="93"/>
  <c r="Z124" i="93"/>
  <c r="Z121" i="89"/>
  <c r="Z81" i="89"/>
  <c r="Z28" i="93"/>
  <c r="Z28" i="89"/>
  <c r="Z15" i="89"/>
  <c r="Z59" i="83"/>
  <c r="Z126" i="151"/>
  <c r="Z117" i="151"/>
  <c r="Z85" i="151"/>
  <c r="Z105" i="150"/>
  <c r="Z68" i="150"/>
  <c r="Z30" i="150"/>
  <c r="Z120" i="149"/>
  <c r="Z83" i="149"/>
  <c r="Z56" i="149"/>
  <c r="Z18" i="149"/>
  <c r="I118" i="2"/>
  <c r="S118" i="2"/>
  <c r="I117" i="2"/>
  <c r="S117" i="2"/>
  <c r="I116" i="2"/>
  <c r="I114" i="2"/>
  <c r="S114" i="2"/>
  <c r="N112" i="2"/>
  <c r="N104" i="2"/>
  <c r="I102" i="2"/>
  <c r="S102" i="2"/>
  <c r="S120" i="88"/>
  <c r="X119" i="88"/>
  <c r="Z122" i="93"/>
  <c r="Z106" i="93"/>
  <c r="Z104" i="93"/>
  <c r="Z102" i="93"/>
  <c r="Z78" i="93"/>
  <c r="Z68" i="91"/>
  <c r="Z123" i="90"/>
  <c r="Z121" i="90"/>
  <c r="Z51" i="90"/>
  <c r="Z49" i="90"/>
  <c r="Z47" i="90"/>
  <c r="Z119" i="89"/>
  <c r="Z105" i="89"/>
  <c r="Z79" i="89"/>
  <c r="Z36" i="90"/>
  <c r="Z126" i="83"/>
  <c r="Z123" i="83"/>
  <c r="Z107" i="83"/>
  <c r="Z80" i="83"/>
  <c r="Z85" i="78"/>
  <c r="Z83" i="78"/>
  <c r="Z69" i="78"/>
  <c r="Z67" i="78"/>
  <c r="Z121" i="153"/>
  <c r="Z104" i="153"/>
  <c r="Z119" i="151"/>
  <c r="Z87" i="151"/>
  <c r="Z57" i="151"/>
  <c r="Z108" i="150"/>
  <c r="Z81" i="150"/>
  <c r="Z79" i="150"/>
  <c r="Z41" i="150"/>
  <c r="Z123" i="149"/>
  <c r="Z96" i="149"/>
  <c r="Z94" i="149"/>
  <c r="Z59" i="149"/>
  <c r="I127" i="8"/>
  <c r="N113" i="2"/>
  <c r="Z106" i="91"/>
  <c r="Z117" i="90"/>
  <c r="Z115" i="90"/>
  <c r="Z113" i="90"/>
  <c r="Z111" i="90"/>
  <c r="Z109" i="90"/>
  <c r="Z107" i="90"/>
  <c r="Z105" i="90"/>
  <c r="Z103" i="90"/>
  <c r="Z101" i="90"/>
  <c r="Z99" i="90"/>
  <c r="Z97" i="90"/>
  <c r="Z95" i="90"/>
  <c r="Z93" i="90"/>
  <c r="Z91" i="90"/>
  <c r="Z89" i="90"/>
  <c r="Z87" i="90"/>
  <c r="Z85" i="90"/>
  <c r="Z83" i="90"/>
  <c r="Z81" i="90"/>
  <c r="Z79" i="90"/>
  <c r="Z77" i="90"/>
  <c r="Z75" i="90"/>
  <c r="Z73" i="90"/>
  <c r="Z71" i="90"/>
  <c r="Z69" i="90"/>
  <c r="Z67" i="90"/>
  <c r="Z65" i="90"/>
  <c r="Z63" i="90"/>
  <c r="Z61" i="90"/>
  <c r="Z59" i="90"/>
  <c r="Z57" i="90"/>
  <c r="Z55" i="90"/>
  <c r="Z53" i="90"/>
  <c r="Z103" i="89"/>
  <c r="Z36" i="91"/>
  <c r="Z77" i="83"/>
  <c r="Z68" i="83"/>
  <c r="Z93" i="151"/>
  <c r="Z119" i="150"/>
  <c r="Z55" i="150"/>
  <c r="Z17" i="150"/>
  <c r="Z70" i="149"/>
  <c r="Z32" i="149"/>
  <c r="S109" i="2"/>
  <c r="I108" i="2"/>
  <c r="S108" i="2"/>
  <c r="X104" i="2"/>
  <c r="Z91" i="93"/>
  <c r="Z68" i="93"/>
  <c r="Z126" i="91"/>
  <c r="Z124" i="91"/>
  <c r="Z124" i="90"/>
  <c r="Z101" i="89"/>
  <c r="X127" i="89"/>
  <c r="X128" i="89" s="1"/>
  <c r="Z16" i="93"/>
  <c r="Z28" i="90"/>
  <c r="Z107" i="154"/>
  <c r="Z105" i="154"/>
  <c r="Z107" i="78"/>
  <c r="Z118" i="148"/>
  <c r="Z120" i="8"/>
  <c r="I109" i="2"/>
  <c r="N102" i="2"/>
  <c r="X102" i="2"/>
  <c r="Z81" i="91"/>
  <c r="Z124" i="89"/>
  <c r="Z73" i="89"/>
  <c r="Z68" i="89"/>
  <c r="Z52" i="89"/>
  <c r="Z123" i="154"/>
  <c r="Z121" i="154"/>
  <c r="Z79" i="154"/>
  <c r="Z120" i="83"/>
  <c r="Z111" i="151"/>
  <c r="Z109" i="151"/>
  <c r="Z79" i="151"/>
  <c r="Z60" i="151"/>
  <c r="Z100" i="150"/>
  <c r="Z73" i="150"/>
  <c r="Z35" i="150"/>
  <c r="Z115" i="149"/>
  <c r="Z88" i="149"/>
  <c r="Z51" i="149"/>
  <c r="Z126" i="149" s="1"/>
  <c r="Z13" i="149"/>
  <c r="Z126" i="8"/>
  <c r="Z121" i="93"/>
  <c r="Z107" i="93"/>
  <c r="Z105" i="93"/>
  <c r="Z101" i="93"/>
  <c r="Z85" i="93"/>
  <c r="Z79" i="91"/>
  <c r="S127" i="91"/>
  <c r="S128" i="91" s="1"/>
  <c r="Z50" i="90"/>
  <c r="Z48" i="90"/>
  <c r="Z122" i="89"/>
  <c r="Z106" i="89"/>
  <c r="Z80" i="89"/>
  <c r="Z119" i="154"/>
  <c r="Z77" i="154"/>
  <c r="Z68" i="154"/>
  <c r="Z99" i="153"/>
  <c r="Z97" i="153"/>
  <c r="Z92" i="151"/>
  <c r="Z113" i="150"/>
  <c r="Z111" i="150"/>
  <c r="Z76" i="150"/>
  <c r="Z49" i="150"/>
  <c r="Z47" i="150"/>
  <c r="Z38" i="150"/>
  <c r="Z11" i="150"/>
  <c r="Z91" i="149"/>
  <c r="Z64" i="149"/>
  <c r="Z62" i="149"/>
  <c r="Z26" i="149"/>
  <c r="Z24" i="149"/>
  <c r="Z86" i="148"/>
  <c r="Z62" i="148"/>
  <c r="Z113" i="78"/>
  <c r="Z111" i="78"/>
  <c r="Z97" i="78"/>
  <c r="Z93" i="78"/>
  <c r="Z123" i="153"/>
  <c r="Z101" i="153"/>
  <c r="Z109" i="148"/>
  <c r="Z103" i="148"/>
  <c r="Z76" i="148"/>
  <c r="Z74" i="148"/>
  <c r="Z72" i="148"/>
  <c r="Z53" i="148"/>
  <c r="Z57" i="72"/>
  <c r="Z119" i="153"/>
  <c r="Z93" i="148"/>
  <c r="Z115" i="71"/>
  <c r="Z117" i="70"/>
  <c r="Z96" i="78"/>
  <c r="Z106" i="153"/>
  <c r="Z82" i="153"/>
  <c r="Z80" i="153"/>
  <c r="Z115" i="70"/>
  <c r="Z109" i="70"/>
  <c r="Z114" i="148"/>
  <c r="Z81" i="148"/>
  <c r="Z64" i="72"/>
  <c r="Z62" i="72"/>
  <c r="I127" i="153"/>
  <c r="I128" i="153" s="1"/>
  <c r="Z67" i="153"/>
  <c r="Z110" i="148"/>
  <c r="Z102" i="148"/>
  <c r="Z100" i="148"/>
  <c r="Z77" i="148"/>
  <c r="Z52" i="148"/>
  <c r="Z110" i="72"/>
  <c r="Z85" i="70"/>
  <c r="Z47" i="70"/>
  <c r="Z92" i="78"/>
  <c r="Z90" i="78"/>
  <c r="Z104" i="75"/>
  <c r="Z61" i="148"/>
  <c r="Z48" i="148"/>
  <c r="Z46" i="148"/>
  <c r="Z69" i="72"/>
  <c r="Z123" i="73"/>
  <c r="Z121" i="73"/>
  <c r="Z126" i="72"/>
  <c r="Z121" i="72"/>
  <c r="Z119" i="72"/>
  <c r="Z105" i="72"/>
  <c r="Z73" i="72"/>
  <c r="Z120" i="71"/>
  <c r="Z79" i="71"/>
  <c r="Z67" i="71"/>
  <c r="Z54" i="71"/>
  <c r="Z126" i="70"/>
  <c r="Z123" i="70"/>
  <c r="Z119" i="70"/>
  <c r="Z107" i="70"/>
  <c r="Z103" i="72"/>
  <c r="Z103" i="70"/>
  <c r="Z67" i="70"/>
  <c r="Z63" i="70"/>
  <c r="Z101" i="72"/>
  <c r="Z126" i="71"/>
  <c r="Z122" i="71"/>
  <c r="Z101" i="70"/>
  <c r="Z54" i="70"/>
  <c r="Z124" i="73"/>
  <c r="Z122" i="73"/>
  <c r="Z120" i="73"/>
  <c r="Z124" i="72"/>
  <c r="Z106" i="72"/>
  <c r="Z57" i="71"/>
  <c r="Z98" i="70"/>
  <c r="Z68" i="72"/>
  <c r="Z41" i="2"/>
  <c r="Z42" i="2"/>
  <c r="Z40" i="2"/>
  <c r="Z29" i="2"/>
  <c r="Z39" i="2"/>
  <c r="N127" i="50"/>
  <c r="I128" i="50"/>
  <c r="Z101" i="50"/>
  <c r="Z101" i="141"/>
  <c r="Z117" i="78"/>
  <c r="H128" i="78"/>
  <c r="S127" i="78"/>
  <c r="N43" i="78"/>
  <c r="Z109" i="78"/>
  <c r="Z99" i="78"/>
  <c r="Z61" i="78"/>
  <c r="Z53" i="78"/>
  <c r="X43" i="78"/>
  <c r="Z22" i="78"/>
  <c r="S43" i="78"/>
  <c r="Z95" i="78"/>
  <c r="Z112" i="78"/>
  <c r="Z49" i="78"/>
  <c r="Z114" i="78"/>
  <c r="Z115" i="78"/>
  <c r="Z100" i="78"/>
  <c r="Z47" i="78"/>
  <c r="Z42" i="78"/>
  <c r="Z29" i="78"/>
  <c r="Z31" i="78"/>
  <c r="Z33" i="78"/>
  <c r="Z27" i="78"/>
  <c r="I43" i="78"/>
  <c r="X127" i="78"/>
  <c r="Z126" i="78"/>
  <c r="Z121" i="78"/>
  <c r="Z119" i="78"/>
  <c r="Z105" i="78"/>
  <c r="Z103" i="78"/>
  <c r="Z11" i="78"/>
  <c r="Z101" i="78"/>
  <c r="Z59" i="78"/>
  <c r="Z89" i="78"/>
  <c r="Z77" i="78"/>
  <c r="Z25" i="78"/>
  <c r="Z20" i="78"/>
  <c r="F128" i="78"/>
  <c r="R128" i="78"/>
  <c r="Z58" i="78"/>
  <c r="U128" i="78"/>
  <c r="Z124" i="78"/>
  <c r="AB20" i="75"/>
  <c r="Z110" i="115"/>
  <c r="Z116" i="115"/>
  <c r="Z96" i="115"/>
  <c r="Z54" i="115"/>
  <c r="Z70" i="115"/>
  <c r="Z85" i="115"/>
  <c r="Z57" i="115"/>
  <c r="Z38" i="115"/>
  <c r="Z26" i="115"/>
  <c r="Z18" i="115"/>
  <c r="Z12" i="115"/>
  <c r="Z17" i="115"/>
  <c r="Z29" i="115"/>
  <c r="Z21" i="115"/>
  <c r="Z14" i="115"/>
  <c r="Z33" i="115"/>
  <c r="Z30" i="115"/>
  <c r="Z34" i="115"/>
  <c r="Z93" i="107"/>
  <c r="Z71" i="107"/>
  <c r="Z90" i="107"/>
  <c r="Z40" i="107"/>
  <c r="Z24" i="107"/>
  <c r="Z31" i="95"/>
  <c r="Z33" i="95"/>
  <c r="Z40" i="95"/>
  <c r="Z78" i="97"/>
  <c r="Z77" i="97"/>
  <c r="S127" i="97"/>
  <c r="Z64" i="97"/>
  <c r="Z101" i="97"/>
  <c r="Z32" i="97"/>
  <c r="Z26" i="97"/>
  <c r="Z54" i="97"/>
  <c r="Z67" i="97"/>
  <c r="Z105" i="97"/>
  <c r="Z95" i="97"/>
  <c r="Z39" i="97"/>
  <c r="Z34" i="97"/>
  <c r="Z29" i="97"/>
  <c r="Z47" i="97"/>
  <c r="Z30" i="97"/>
  <c r="Z65" i="97"/>
  <c r="Z84" i="97"/>
  <c r="Z92" i="97"/>
  <c r="Z113" i="97"/>
  <c r="Z89" i="97"/>
  <c r="Z31" i="97"/>
  <c r="Z25" i="97"/>
  <c r="Z13" i="97"/>
  <c r="Z124" i="97"/>
  <c r="Z74" i="97"/>
  <c r="Z87" i="97"/>
  <c r="Z98" i="97"/>
  <c r="Z80" i="97"/>
  <c r="Z121" i="97"/>
  <c r="Z83" i="97"/>
  <c r="Z22" i="97"/>
  <c r="Z12" i="97"/>
  <c r="Z96" i="97"/>
  <c r="Z57" i="97"/>
  <c r="Z72" i="97"/>
  <c r="Z97" i="97"/>
  <c r="Z102" i="97"/>
  <c r="Z35" i="97"/>
  <c r="Z17" i="97"/>
  <c r="Z100" i="88"/>
  <c r="Z63" i="88"/>
  <c r="Z57" i="88"/>
  <c r="Z55" i="88"/>
  <c r="Z30" i="88"/>
  <c r="L128" i="88"/>
  <c r="Z83" i="84"/>
  <c r="Z85" i="84"/>
  <c r="Z87" i="84"/>
  <c r="Z89" i="84"/>
  <c r="Z84" i="84"/>
  <c r="Z93" i="84"/>
  <c r="Z95" i="84"/>
  <c r="Z109" i="84"/>
  <c r="Z111" i="84"/>
  <c r="Z49" i="84"/>
  <c r="Z67" i="84"/>
  <c r="Z88" i="84"/>
  <c r="Z90" i="84"/>
  <c r="Z60" i="84"/>
  <c r="Z78" i="84"/>
  <c r="Z47" i="84"/>
  <c r="Z79" i="84"/>
  <c r="Z41" i="84"/>
  <c r="Z19" i="84"/>
  <c r="Z22" i="84"/>
  <c r="Z32" i="84"/>
  <c r="Z26" i="84"/>
  <c r="Z40" i="84"/>
  <c r="Z30" i="84"/>
  <c r="Z24" i="84"/>
  <c r="Z12" i="84"/>
  <c r="Z25" i="84"/>
  <c r="Z18" i="84"/>
  <c r="Z117" i="51"/>
  <c r="Z115" i="51"/>
  <c r="Z93" i="51"/>
  <c r="Z89" i="51"/>
  <c r="Z68" i="51"/>
  <c r="Z61" i="51"/>
  <c r="Z35" i="51"/>
  <c r="Z31" i="51"/>
  <c r="Z27" i="51"/>
  <c r="Z17" i="51"/>
  <c r="K128" i="51"/>
  <c r="Z126" i="51"/>
  <c r="Z53" i="51"/>
  <c r="Z42" i="51"/>
  <c r="Z29" i="51"/>
  <c r="Z25" i="51"/>
  <c r="Z23" i="51"/>
  <c r="Z122" i="51"/>
  <c r="Z86" i="51"/>
  <c r="Z81" i="51"/>
  <c r="Z64" i="51"/>
  <c r="Z32" i="51"/>
  <c r="Z21" i="51"/>
  <c r="S43" i="51"/>
  <c r="Z124" i="51"/>
  <c r="Z118" i="51"/>
  <c r="Z94" i="51"/>
  <c r="Z90" i="51"/>
  <c r="Z88" i="51"/>
  <c r="Z62" i="51"/>
  <c r="Z54" i="51"/>
  <c r="Z40" i="51"/>
  <c r="Z38" i="51"/>
  <c r="Z26" i="51"/>
  <c r="Z14" i="51"/>
  <c r="Z110" i="51"/>
  <c r="Z58" i="51"/>
  <c r="Z52" i="51"/>
  <c r="Z30" i="51"/>
  <c r="Z28" i="51"/>
  <c r="Z24" i="51"/>
  <c r="Z19" i="51"/>
  <c r="Z99" i="51"/>
  <c r="Z87" i="51"/>
  <c r="Z78" i="51"/>
  <c r="Z74" i="51"/>
  <c r="N43" i="51"/>
  <c r="Z85" i="51"/>
  <c r="Z59" i="51"/>
  <c r="Z14" i="59"/>
  <c r="Z22" i="59"/>
  <c r="Z31" i="59"/>
  <c r="Z19" i="59"/>
  <c r="Z85" i="59"/>
  <c r="Z55" i="59"/>
  <c r="Z40" i="59"/>
  <c r="K128" i="59"/>
  <c r="W128" i="59"/>
  <c r="Z16" i="59"/>
  <c r="I43" i="59"/>
  <c r="Z41" i="59"/>
  <c r="Z33" i="59"/>
  <c r="Z27" i="59"/>
  <c r="Z23" i="59"/>
  <c r="U128" i="59"/>
  <c r="Z100" i="59"/>
  <c r="Z98" i="59"/>
  <c r="Z96" i="59"/>
  <c r="Z94" i="59"/>
  <c r="Z92" i="59"/>
  <c r="Z90" i="59"/>
  <c r="Z88" i="59"/>
  <c r="Z86" i="59"/>
  <c r="Z84" i="59"/>
  <c r="Z82" i="59"/>
  <c r="Z80" i="59"/>
  <c r="Z74" i="21"/>
  <c r="Z100" i="20"/>
  <c r="Z88" i="20"/>
  <c r="Z32" i="20"/>
  <c r="Z20" i="20"/>
  <c r="Z18" i="20"/>
  <c r="Z29" i="20"/>
  <c r="Z40" i="20"/>
  <c r="Z35" i="20"/>
  <c r="Z16" i="20"/>
  <c r="Z25" i="2"/>
  <c r="Z74" i="95"/>
  <c r="Z97" i="95"/>
  <c r="K128" i="43"/>
  <c r="Z106" i="43"/>
  <c r="Z73" i="43"/>
  <c r="L128" i="43"/>
  <c r="Z96" i="43"/>
  <c r="Z87" i="43"/>
  <c r="Z75" i="43"/>
  <c r="Z15" i="43"/>
  <c r="Z88" i="43"/>
  <c r="Z80" i="43"/>
  <c r="Z107" i="43"/>
  <c r="N32" i="38"/>
  <c r="Z105" i="43"/>
  <c r="Z122" i="43"/>
  <c r="Z123" i="43"/>
  <c r="Z126" i="43"/>
  <c r="Z119" i="43"/>
  <c r="Z126" i="42"/>
  <c r="Z123" i="42"/>
  <c r="Z93" i="45"/>
  <c r="Z98" i="45"/>
  <c r="F128" i="45"/>
  <c r="Z99" i="45"/>
  <c r="U128" i="45"/>
  <c r="Z40" i="45"/>
  <c r="Z29" i="45"/>
  <c r="Z21" i="45"/>
  <c r="Z37" i="45"/>
  <c r="Z42" i="45"/>
  <c r="Z34" i="45"/>
  <c r="Z23" i="45"/>
  <c r="Z39" i="45"/>
  <c r="Z17" i="45"/>
  <c r="S43" i="45"/>
  <c r="Z41" i="45"/>
  <c r="Z96" i="153"/>
  <c r="Z59" i="97"/>
  <c r="Z61" i="97"/>
  <c r="Z58" i="97"/>
  <c r="Z11" i="97"/>
  <c r="Z55" i="217"/>
  <c r="Z55" i="21"/>
  <c r="Z96" i="217"/>
  <c r="Z65" i="217"/>
  <c r="Z52" i="217"/>
  <c r="Z48" i="217"/>
  <c r="X127" i="217"/>
  <c r="X128" i="217" s="1"/>
  <c r="Z71" i="217"/>
  <c r="Z90" i="217"/>
  <c r="I127" i="217"/>
  <c r="Z60" i="217"/>
  <c r="X127" i="22"/>
  <c r="X128" i="22" s="1"/>
  <c r="Z43" i="217"/>
  <c r="Z52" i="22"/>
  <c r="Z70" i="139"/>
  <c r="I127" i="139"/>
  <c r="I128" i="139" s="1"/>
  <c r="W128" i="139"/>
  <c r="H128" i="15"/>
  <c r="I43" i="93"/>
  <c r="F43" i="88"/>
  <c r="F128" i="90"/>
  <c r="Z28" i="88"/>
  <c r="Z96" i="203"/>
  <c r="Z55" i="8"/>
  <c r="Z43" i="131"/>
  <c r="I127" i="131"/>
  <c r="I128" i="131" s="1"/>
  <c r="Z55" i="131"/>
  <c r="Z46" i="131"/>
  <c r="Z99" i="65"/>
  <c r="Z48" i="205"/>
  <c r="Z72" i="51"/>
  <c r="Z113" i="51"/>
  <c r="X55" i="38"/>
  <c r="Z56" i="51"/>
  <c r="Z49" i="51"/>
  <c r="Z56" i="48"/>
  <c r="W128" i="113"/>
  <c r="Z89" i="64"/>
  <c r="Z84" i="62"/>
  <c r="I128" i="58"/>
  <c r="Z90" i="58"/>
  <c r="Z89" i="58"/>
  <c r="M128" i="57"/>
  <c r="Z96" i="57"/>
  <c r="Z56" i="52"/>
  <c r="F128" i="52"/>
  <c r="Z110" i="141"/>
  <c r="Z98" i="141"/>
  <c r="Z89" i="141"/>
  <c r="Z86" i="141"/>
  <c r="L128" i="49"/>
  <c r="Z89" i="47"/>
  <c r="N127" i="47"/>
  <c r="N128" i="47" s="1"/>
  <c r="L128" i="47"/>
  <c r="Z46" i="47"/>
  <c r="W128" i="43"/>
  <c r="Z66" i="43"/>
  <c r="Z55" i="43"/>
  <c r="F128" i="43"/>
  <c r="Z90" i="42"/>
  <c r="Z84" i="42"/>
  <c r="N127" i="97"/>
  <c r="Z125" i="97"/>
  <c r="S43" i="97"/>
  <c r="Z16" i="97"/>
  <c r="Z69" i="95"/>
  <c r="Z120" i="97"/>
  <c r="X43" i="97"/>
  <c r="Z79" i="97"/>
  <c r="Z36" i="97"/>
  <c r="Z81" i="97"/>
  <c r="Z15" i="97"/>
  <c r="I43" i="97"/>
  <c r="X127" i="93"/>
  <c r="X128" i="93" s="1"/>
  <c r="X48" i="88"/>
  <c r="Z48" i="88" s="1"/>
  <c r="S46" i="88"/>
  <c r="N46" i="88"/>
  <c r="N127" i="93"/>
  <c r="F128" i="10"/>
  <c r="Z43" i="10"/>
  <c r="V128" i="9"/>
  <c r="U128" i="9"/>
  <c r="L128" i="9"/>
  <c r="F128" i="9"/>
  <c r="X46" i="20"/>
  <c r="Z46" i="20" s="1"/>
  <c r="Z46" i="9"/>
  <c r="X127" i="9"/>
  <c r="X128" i="9" s="1"/>
  <c r="W128" i="162"/>
  <c r="N127" i="161"/>
  <c r="U128" i="106"/>
  <c r="K128" i="106"/>
  <c r="Z66" i="105"/>
  <c r="Z67" i="95"/>
  <c r="Z46" i="105"/>
  <c r="K128" i="161"/>
  <c r="Z25" i="160"/>
  <c r="Z43" i="160" s="1"/>
  <c r="N43" i="106"/>
  <c r="N128" i="106" s="1"/>
  <c r="I128" i="106"/>
  <c r="Z25" i="105"/>
  <c r="Z43" i="105" s="1"/>
  <c r="H128" i="95"/>
  <c r="Z61" i="99"/>
  <c r="I127" i="99"/>
  <c r="X127" i="99"/>
  <c r="X128" i="99" s="1"/>
  <c r="N127" i="99"/>
  <c r="N128" i="99" s="1"/>
  <c r="Z65" i="99"/>
  <c r="Z96" i="99"/>
  <c r="N127" i="114"/>
  <c r="N128" i="114" s="1"/>
  <c r="X127" i="114"/>
  <c r="X128" i="114" s="1"/>
  <c r="Q128" i="114"/>
  <c r="V128" i="114"/>
  <c r="R128" i="114"/>
  <c r="G128" i="45"/>
  <c r="Z100" i="45"/>
  <c r="Z109" i="45"/>
  <c r="Z115" i="45"/>
  <c r="Z35" i="45"/>
  <c r="Z33" i="45"/>
  <c r="Z28" i="45"/>
  <c r="Z26" i="45"/>
  <c r="Z24" i="45"/>
  <c r="Z22" i="45"/>
  <c r="Z20" i="45"/>
  <c r="Z18" i="45"/>
  <c r="Z16" i="45"/>
  <c r="Z14" i="45"/>
  <c r="Z12" i="45"/>
  <c r="Z54" i="45"/>
  <c r="F128" i="83"/>
  <c r="X127" i="83"/>
  <c r="X128" i="83" s="1"/>
  <c r="N128" i="83"/>
  <c r="Z46" i="83"/>
  <c r="W128" i="83"/>
  <c r="R128" i="83"/>
  <c r="I127" i="78"/>
  <c r="I128" i="78" s="1"/>
  <c r="N127" i="78"/>
  <c r="Z48" i="78"/>
  <c r="S128" i="78"/>
  <c r="L128" i="78"/>
  <c r="G128" i="78"/>
  <c r="W128" i="73"/>
  <c r="R128" i="73"/>
  <c r="S128" i="72"/>
  <c r="Z66" i="72"/>
  <c r="Z48" i="71"/>
  <c r="N127" i="71"/>
  <c r="V128" i="71"/>
  <c r="N55" i="2"/>
  <c r="X127" i="5"/>
  <c r="X128" i="5" s="1"/>
  <c r="G127" i="2"/>
  <c r="X26" i="2"/>
  <c r="Z26" i="2" s="1"/>
  <c r="W43" i="2"/>
  <c r="Z26" i="5"/>
  <c r="Z33" i="2"/>
  <c r="U128" i="5"/>
  <c r="G43" i="2"/>
  <c r="I71" i="2"/>
  <c r="S127" i="5"/>
  <c r="S128" i="5" s="1"/>
  <c r="K128" i="5"/>
  <c r="I127" i="5"/>
  <c r="K128" i="99"/>
  <c r="X48" i="84"/>
  <c r="H127" i="84"/>
  <c r="X127" i="86"/>
  <c r="X128" i="86" s="1"/>
  <c r="Z86" i="84"/>
  <c r="Z66" i="84"/>
  <c r="S127" i="86"/>
  <c r="S128" i="86" s="1"/>
  <c r="Z60" i="86"/>
  <c r="W128" i="84"/>
  <c r="Z65" i="86"/>
  <c r="P127" i="84"/>
  <c r="I65" i="84"/>
  <c r="Z65" i="84" s="1"/>
  <c r="I128" i="86"/>
  <c r="Z11" i="57"/>
  <c r="I43" i="52"/>
  <c r="I11" i="38"/>
  <c r="Z100" i="51"/>
  <c r="Z70" i="51"/>
  <c r="X127" i="51"/>
  <c r="L128" i="51"/>
  <c r="Z55" i="51"/>
  <c r="W128" i="46"/>
  <c r="U127" i="20"/>
  <c r="U128" i="20" s="1"/>
  <c r="S48" i="20"/>
  <c r="S83" i="20"/>
  <c r="Z83" i="10"/>
  <c r="I43" i="10"/>
  <c r="N108" i="20"/>
  <c r="I108" i="20"/>
  <c r="S104" i="20"/>
  <c r="I104" i="20"/>
  <c r="X96" i="20"/>
  <c r="Z96" i="9"/>
  <c r="Z91" i="9"/>
  <c r="Z90" i="9"/>
  <c r="S90" i="20"/>
  <c r="Z67" i="9"/>
  <c r="Z67" i="20"/>
  <c r="Z61" i="20"/>
  <c r="H128" i="9"/>
  <c r="Z91" i="119"/>
  <c r="S91" i="115"/>
  <c r="Z91" i="115" s="1"/>
  <c r="W128" i="119"/>
  <c r="S90" i="115"/>
  <c r="Z90" i="115" s="1"/>
  <c r="Z86" i="115"/>
  <c r="P128" i="89"/>
  <c r="F128" i="89"/>
  <c r="X96" i="88"/>
  <c r="S96" i="88"/>
  <c r="N96" i="88"/>
  <c r="S88" i="88"/>
  <c r="I88" i="88"/>
  <c r="Z71" i="93"/>
  <c r="U127" i="88"/>
  <c r="U128" i="88" s="1"/>
  <c r="R127" i="88"/>
  <c r="R128" i="88" s="1"/>
  <c r="S71" i="88"/>
  <c r="P127" i="88"/>
  <c r="P128" i="88" s="1"/>
  <c r="K127" i="88"/>
  <c r="K128" i="88" s="1"/>
  <c r="I71" i="88"/>
  <c r="I43" i="154"/>
  <c r="I128" i="154" s="1"/>
  <c r="M128" i="91"/>
  <c r="L128" i="91"/>
  <c r="W128" i="90"/>
  <c r="L128" i="90"/>
  <c r="F127" i="88"/>
  <c r="F128" i="88" s="1"/>
  <c r="S51" i="88"/>
  <c r="N51" i="88"/>
  <c r="N127" i="203"/>
  <c r="N128" i="203" s="1"/>
  <c r="N46" i="38"/>
  <c r="Z46" i="59"/>
  <c r="F128" i="59"/>
  <c r="P128" i="59"/>
  <c r="Z34" i="59"/>
  <c r="Z30" i="59"/>
  <c r="S43" i="59"/>
  <c r="Z126" i="59"/>
  <c r="Z123" i="59"/>
  <c r="Z122" i="59"/>
  <c r="Z119" i="59"/>
  <c r="X71" i="38"/>
  <c r="Z24" i="59"/>
  <c r="Z21" i="59"/>
  <c r="Z17" i="59"/>
  <c r="Z11" i="59"/>
  <c r="G128" i="59"/>
  <c r="N117" i="38"/>
  <c r="I89" i="38"/>
  <c r="Z28" i="59"/>
  <c r="Z13" i="59"/>
  <c r="Z12" i="59"/>
  <c r="X107" i="38"/>
  <c r="S57" i="38"/>
  <c r="N107" i="38"/>
  <c r="N103" i="38"/>
  <c r="I61" i="38"/>
  <c r="X96" i="38"/>
  <c r="Z42" i="59"/>
  <c r="Z39" i="59"/>
  <c r="Z38" i="59"/>
  <c r="Z36" i="59"/>
  <c r="Z35" i="59"/>
  <c r="Z25" i="59"/>
  <c r="Z18" i="59"/>
  <c r="N43" i="59"/>
  <c r="X43" i="59"/>
  <c r="X95" i="38"/>
  <c r="I39" i="38"/>
  <c r="N112" i="38"/>
  <c r="S11" i="38"/>
  <c r="R127" i="38"/>
  <c r="N91" i="38"/>
  <c r="S71" i="38"/>
  <c r="X48" i="38"/>
  <c r="I46" i="38"/>
  <c r="I30" i="38"/>
  <c r="I48" i="38"/>
  <c r="S127" i="59"/>
  <c r="S128" i="59" s="1"/>
  <c r="I127" i="59"/>
  <c r="I128" i="59" s="1"/>
  <c r="S118" i="38"/>
  <c r="I114" i="38"/>
  <c r="X127" i="59"/>
  <c r="S32" i="38"/>
  <c r="I119" i="38"/>
  <c r="N20" i="38"/>
  <c r="I62" i="38"/>
  <c r="I84" i="38"/>
  <c r="I110" i="38"/>
  <c r="X91" i="38"/>
  <c r="I71" i="38"/>
  <c r="N48" i="38"/>
  <c r="I31" i="38"/>
  <c r="S17" i="38"/>
  <c r="I13" i="38"/>
  <c r="N60" i="38"/>
  <c r="I112" i="38"/>
  <c r="S34" i="38"/>
  <c r="S13" i="38"/>
  <c r="I100" i="38"/>
  <c r="S95" i="38"/>
  <c r="I121" i="38"/>
  <c r="S119" i="38"/>
  <c r="I68" i="38"/>
  <c r="S110" i="38"/>
  <c r="I92" i="38"/>
  <c r="X113" i="38"/>
  <c r="X32" i="38"/>
  <c r="I29" i="38"/>
  <c r="I102" i="38"/>
  <c r="I70" i="38"/>
  <c r="X93" i="38"/>
  <c r="X37" i="38"/>
  <c r="I56" i="38"/>
  <c r="I16" i="38"/>
  <c r="I50" i="38"/>
  <c r="S33" i="38"/>
  <c r="I14" i="38"/>
  <c r="I122" i="38"/>
  <c r="S115" i="38"/>
  <c r="L128" i="59"/>
  <c r="Z125" i="59"/>
  <c r="Z120" i="59"/>
  <c r="Z20" i="59"/>
  <c r="I35" i="38"/>
  <c r="S29" i="38"/>
  <c r="S21" i="38"/>
  <c r="X41" i="38"/>
  <c r="S65" i="38"/>
  <c r="S28" i="38"/>
  <c r="X38" i="38"/>
  <c r="N42" i="38"/>
  <c r="I32" i="38"/>
  <c r="S126" i="38"/>
  <c r="I78" i="38"/>
  <c r="I18" i="38"/>
  <c r="X42" i="38"/>
  <c r="S22" i="38"/>
  <c r="S86" i="38"/>
  <c r="I125" i="38"/>
  <c r="I126" i="38"/>
  <c r="S112" i="38"/>
  <c r="I21" i="38"/>
  <c r="N41" i="38"/>
  <c r="I34" i="38"/>
  <c r="I57" i="38"/>
  <c r="M43" i="38"/>
  <c r="R43" i="38"/>
  <c r="Z121" i="59"/>
  <c r="Z123" i="45"/>
  <c r="Z53" i="45"/>
  <c r="Z101" i="45"/>
  <c r="Z110" i="45"/>
  <c r="Z112" i="45"/>
  <c r="Z113" i="45"/>
  <c r="Z97" i="45"/>
  <c r="Z117" i="45"/>
  <c r="Z119" i="45"/>
  <c r="Z41" i="27"/>
  <c r="Z35" i="27"/>
  <c r="Z63" i="27"/>
  <c r="Z73" i="27"/>
  <c r="Z40" i="27"/>
  <c r="Z22" i="27"/>
  <c r="Z18" i="27"/>
  <c r="Z121" i="27"/>
  <c r="Z118" i="27"/>
  <c r="Z91" i="27"/>
  <c r="Z88" i="27"/>
  <c r="Z92" i="27"/>
  <c r="Z113" i="75"/>
  <c r="Z111" i="75"/>
  <c r="Z103" i="75"/>
  <c r="Z97" i="75"/>
  <c r="Z43" i="75"/>
  <c r="S128" i="75"/>
  <c r="Z108" i="75"/>
  <c r="Z118" i="75"/>
  <c r="Z112" i="75"/>
  <c r="Z54" i="75"/>
  <c r="Z116" i="75"/>
  <c r="Z114" i="75"/>
  <c r="Z76" i="75"/>
  <c r="Z50" i="75"/>
  <c r="K128" i="75"/>
  <c r="U128" i="75"/>
  <c r="Z125" i="75"/>
  <c r="Z106" i="75"/>
  <c r="Z100" i="75"/>
  <c r="Z98" i="75"/>
  <c r="Z52" i="75"/>
  <c r="Z80" i="75"/>
  <c r="Z123" i="75"/>
  <c r="Z121" i="75"/>
  <c r="G128" i="75"/>
  <c r="Z109" i="75"/>
  <c r="Z68" i="75"/>
  <c r="Z57" i="75"/>
  <c r="Z47" i="75"/>
  <c r="Z124" i="75"/>
  <c r="Z13" i="21"/>
  <c r="Z63" i="21"/>
  <c r="Z94" i="21"/>
  <c r="Z109" i="21"/>
  <c r="Z125" i="15"/>
  <c r="Z23" i="15"/>
  <c r="Z14" i="15"/>
  <c r="Z124" i="15"/>
  <c r="Z108" i="15"/>
  <c r="Z99" i="15"/>
  <c r="Z93" i="15"/>
  <c r="Z75" i="15"/>
  <c r="Z72" i="15"/>
  <c r="Z68" i="15"/>
  <c r="Z56" i="15"/>
  <c r="S43" i="15"/>
  <c r="I43" i="15"/>
  <c r="Z40" i="15"/>
  <c r="Z25" i="15"/>
  <c r="Z24" i="21"/>
  <c r="Z16" i="15"/>
  <c r="Z12" i="15"/>
  <c r="Z41" i="15"/>
  <c r="Z17" i="15"/>
  <c r="Z110" i="15"/>
  <c r="Z107" i="15"/>
  <c r="Z104" i="15"/>
  <c r="Z101" i="15"/>
  <c r="Z92" i="15"/>
  <c r="Z83" i="15"/>
  <c r="Z80" i="15"/>
  <c r="Z78" i="15"/>
  <c r="Z77" i="15"/>
  <c r="N127" i="15"/>
  <c r="X127" i="15"/>
  <c r="Z96" i="21"/>
  <c r="Z48" i="21"/>
  <c r="Z61" i="21"/>
  <c r="Z82" i="21"/>
  <c r="Z72" i="21"/>
  <c r="N43" i="15"/>
  <c r="X43" i="15"/>
  <c r="Z37" i="15"/>
  <c r="Z19" i="27"/>
  <c r="Z13" i="27"/>
  <c r="Z25" i="21"/>
  <c r="Z37" i="21"/>
  <c r="Z23" i="21"/>
  <c r="Z21" i="21"/>
  <c r="Z74" i="27"/>
  <c r="Z61" i="27"/>
  <c r="Z58" i="27"/>
  <c r="Z55" i="27"/>
  <c r="Z114" i="21"/>
  <c r="Z113" i="27"/>
  <c r="Z110" i="27"/>
  <c r="Z34" i="27"/>
  <c r="Z109" i="27"/>
  <c r="Z90" i="27"/>
  <c r="Z120" i="27"/>
  <c r="Z114" i="27"/>
  <c r="Z112" i="27"/>
  <c r="Z96" i="27"/>
  <c r="Z81" i="27"/>
  <c r="X43" i="27"/>
  <c r="Z42" i="27"/>
  <c r="Z32" i="27"/>
  <c r="Z29" i="27"/>
  <c r="Z27" i="27"/>
  <c r="Z26" i="27"/>
  <c r="Z20" i="27"/>
  <c r="Z108" i="27"/>
  <c r="Z105" i="27"/>
  <c r="Z102" i="27"/>
  <c r="Z89" i="27"/>
  <c r="Z76" i="27"/>
  <c r="Z33" i="27"/>
  <c r="Z30" i="27"/>
  <c r="Z25" i="27"/>
  <c r="S43" i="27"/>
  <c r="Z122" i="27"/>
  <c r="Z116" i="27"/>
  <c r="Z103" i="27"/>
  <c r="Z97" i="27"/>
  <c r="Z93" i="27"/>
  <c r="Z86" i="27"/>
  <c r="Z80" i="27"/>
  <c r="S127" i="27"/>
  <c r="I43" i="27"/>
  <c r="N127" i="27"/>
  <c r="Z36" i="27"/>
  <c r="N43" i="27"/>
  <c r="Z14" i="27"/>
  <c r="Z11" i="27"/>
  <c r="Z106" i="27"/>
  <c r="Z100" i="27"/>
  <c r="Z94" i="27"/>
  <c r="Z78" i="27"/>
  <c r="Z77" i="27"/>
  <c r="Z37" i="27"/>
  <c r="Z21" i="27"/>
  <c r="Z12" i="27"/>
  <c r="Z115" i="27"/>
  <c r="Z111" i="27"/>
  <c r="Z95" i="27"/>
  <c r="Z84" i="27"/>
  <c r="Z82" i="27"/>
  <c r="Z75" i="27"/>
  <c r="X127" i="27"/>
  <c r="Z12" i="21"/>
  <c r="Z38" i="27"/>
  <c r="Z31" i="27"/>
  <c r="Z28" i="27"/>
  <c r="Z104" i="27"/>
  <c r="Z99" i="27"/>
  <c r="Z98" i="27"/>
  <c r="Z85" i="27"/>
  <c r="Z38" i="15"/>
  <c r="Z26" i="15"/>
  <c r="Z42" i="15"/>
  <c r="Z35" i="15"/>
  <c r="Z22" i="15"/>
  <c r="Z19" i="15"/>
  <c r="Z20" i="15"/>
  <c r="Z13" i="15"/>
  <c r="Z100" i="15"/>
  <c r="Z21" i="15"/>
  <c r="Z27" i="15"/>
  <c r="Z18" i="15"/>
  <c r="Z126" i="15"/>
  <c r="Z95" i="15"/>
  <c r="I127" i="27"/>
  <c r="Z119" i="27"/>
  <c r="Z70" i="27"/>
  <c r="Z17" i="21"/>
  <c r="Z124" i="27"/>
  <c r="Z123" i="27"/>
  <c r="Z107" i="27"/>
  <c r="Z67" i="27"/>
  <c r="Z54" i="21"/>
  <c r="Z103" i="21"/>
  <c r="Z102" i="21"/>
  <c r="Z71" i="21"/>
  <c r="Z79" i="27"/>
  <c r="Z66" i="21"/>
  <c r="Z16" i="27"/>
  <c r="Z126" i="27"/>
  <c r="Z57" i="27"/>
  <c r="Z53" i="21"/>
  <c r="Z96" i="15"/>
  <c r="Z47" i="15"/>
  <c r="Z15" i="15"/>
  <c r="Z123" i="15"/>
  <c r="Z62" i="15"/>
  <c r="Z53" i="15"/>
  <c r="Z50" i="15"/>
  <c r="Z11" i="15"/>
  <c r="Z102" i="15"/>
  <c r="F128" i="203"/>
  <c r="X33" i="38"/>
  <c r="I37" i="38"/>
  <c r="S96" i="38"/>
  <c r="I103" i="38"/>
  <c r="X29" i="38"/>
  <c r="X35" i="38"/>
  <c r="I94" i="38"/>
  <c r="S37" i="38"/>
  <c r="N73" i="38"/>
  <c r="S97" i="38"/>
  <c r="S23" i="38"/>
  <c r="I41" i="38"/>
  <c r="I88" i="38"/>
  <c r="I22" i="38"/>
  <c r="S117" i="38"/>
  <c r="N98" i="38"/>
  <c r="I17" i="38"/>
  <c r="S109" i="38"/>
  <c r="X13" i="38"/>
  <c r="I55" i="38"/>
  <c r="S55" i="38"/>
  <c r="N92" i="38"/>
  <c r="X56" i="38"/>
  <c r="W127" i="38"/>
  <c r="Q43" i="38"/>
  <c r="P127" i="38"/>
  <c r="Z123" i="51"/>
  <c r="Z104" i="51"/>
  <c r="Z82" i="51"/>
  <c r="Z79" i="51"/>
  <c r="S111" i="38"/>
  <c r="N88" i="38"/>
  <c r="N71" i="38"/>
  <c r="S66" i="38"/>
  <c r="N57" i="38"/>
  <c r="X117" i="38"/>
  <c r="I12" i="38"/>
  <c r="X11" i="38"/>
  <c r="N40" i="38"/>
  <c r="S40" i="38"/>
  <c r="N38" i="38"/>
  <c r="I33" i="38"/>
  <c r="N29" i="38"/>
  <c r="I27" i="38"/>
  <c r="N23" i="38"/>
  <c r="I19" i="38"/>
  <c r="N19" i="38"/>
  <c r="S18" i="38"/>
  <c r="X30" i="38"/>
  <c r="N30" i="38"/>
  <c r="S30" i="38"/>
  <c r="N34" i="38"/>
  <c r="I20" i="38"/>
  <c r="X121" i="38"/>
  <c r="I67" i="38"/>
  <c r="S79" i="38"/>
  <c r="S103" i="38"/>
  <c r="I25" i="38"/>
  <c r="X40" i="38"/>
  <c r="X123" i="38"/>
  <c r="N70" i="38"/>
  <c r="S89" i="38"/>
  <c r="X110" i="38"/>
  <c r="S26" i="38"/>
  <c r="S107" i="38"/>
  <c r="S41" i="38"/>
  <c r="S85" i="38"/>
  <c r="X21" i="38"/>
  <c r="U127" i="38"/>
  <c r="G43" i="38"/>
  <c r="U43" i="38"/>
  <c r="K43" i="38"/>
  <c r="L43" i="38"/>
  <c r="N127" i="51"/>
  <c r="Z120" i="51"/>
  <c r="Z98" i="51"/>
  <c r="N116" i="38"/>
  <c r="N115" i="38"/>
  <c r="X115" i="38"/>
  <c r="S56" i="38"/>
  <c r="S54" i="38"/>
  <c r="S78" i="38"/>
  <c r="N109" i="38"/>
  <c r="X109" i="38"/>
  <c r="X104" i="38"/>
  <c r="Z16" i="51"/>
  <c r="X28" i="38"/>
  <c r="N26" i="38"/>
  <c r="X23" i="38"/>
  <c r="X22" i="38"/>
  <c r="N14" i="38"/>
  <c r="X14" i="38"/>
  <c r="N99" i="38"/>
  <c r="S67" i="38"/>
  <c r="I117" i="38"/>
  <c r="I40" i="38"/>
  <c r="X12" i="38"/>
  <c r="I104" i="38"/>
  <c r="Q127" i="38"/>
  <c r="I116" i="38"/>
  <c r="N27" i="38"/>
  <c r="I60" i="38"/>
  <c r="I96" i="38"/>
  <c r="X34" i="38"/>
  <c r="N118" i="38"/>
  <c r="S60" i="38"/>
  <c r="X114" i="38"/>
  <c r="I90" i="38"/>
  <c r="X92" i="38"/>
  <c r="S47" i="38"/>
  <c r="V43" i="38"/>
  <c r="R128" i="51"/>
  <c r="Z111" i="51"/>
  <c r="Z108" i="51"/>
  <c r="Z102" i="51"/>
  <c r="X116" i="38"/>
  <c r="X70" i="38"/>
  <c r="X54" i="38"/>
  <c r="X50" i="38"/>
  <c r="X76" i="38"/>
  <c r="X68" i="38"/>
  <c r="X64" i="38"/>
  <c r="X62" i="38"/>
  <c r="X59" i="38"/>
  <c r="I43" i="51"/>
  <c r="X20" i="38"/>
  <c r="X31" i="38"/>
  <c r="I28" i="38"/>
  <c r="N28" i="38"/>
  <c r="S27" i="38"/>
  <c r="I26" i="38"/>
  <c r="N24" i="38"/>
  <c r="S24" i="38"/>
  <c r="N22" i="38"/>
  <c r="N21" i="38"/>
  <c r="S19" i="38"/>
  <c r="X19" i="38"/>
  <c r="N13" i="38"/>
  <c r="I38" i="38"/>
  <c r="X99" i="38"/>
  <c r="N56" i="38"/>
  <c r="I95" i="38"/>
  <c r="N89" i="38"/>
  <c r="Z46" i="51"/>
  <c r="N12" i="38"/>
  <c r="S51" i="38"/>
  <c r="N18" i="38"/>
  <c r="I105" i="38"/>
  <c r="I23" i="38"/>
  <c r="N84" i="38"/>
  <c r="S61" i="38"/>
  <c r="N114" i="38"/>
  <c r="N125" i="38"/>
  <c r="N83" i="38"/>
  <c r="N121" i="38"/>
  <c r="X83" i="38"/>
  <c r="X84" i="38"/>
  <c r="H43" i="38"/>
  <c r="W43" i="38"/>
  <c r="Z125" i="51"/>
  <c r="Z112" i="51"/>
  <c r="Z109" i="51"/>
  <c r="Z71" i="51"/>
  <c r="N111" i="38"/>
  <c r="X111" i="38"/>
  <c r="N95" i="38"/>
  <c r="S74" i="38"/>
  <c r="X118" i="38"/>
  <c r="S42" i="38"/>
  <c r="N39" i="38"/>
  <c r="S38" i="38"/>
  <c r="S35" i="38"/>
  <c r="N33" i="38"/>
  <c r="X94" i="38"/>
  <c r="X122" i="38"/>
  <c r="X100" i="38"/>
  <c r="N35" i="38"/>
  <c r="S53" i="38"/>
  <c r="X112" i="38"/>
  <c r="X125" i="38"/>
  <c r="N110" i="38"/>
  <c r="N126" i="38"/>
  <c r="S31" i="38"/>
  <c r="S87" i="38"/>
  <c r="I86" i="38"/>
  <c r="S116" i="38"/>
  <c r="I106" i="38"/>
  <c r="N59" i="38"/>
  <c r="N100" i="38"/>
  <c r="I108" i="38"/>
  <c r="I49" i="38"/>
  <c r="S90" i="38"/>
  <c r="S49" i="38"/>
  <c r="I47" i="38"/>
  <c r="X47" i="38"/>
  <c r="X43" i="51"/>
  <c r="F43" i="38"/>
  <c r="P43" i="38"/>
  <c r="Z119" i="51"/>
  <c r="X75" i="38"/>
  <c r="X67" i="38"/>
  <c r="X61" i="38"/>
  <c r="X53" i="38"/>
  <c r="X51" i="38"/>
  <c r="X74" i="38"/>
  <c r="X65" i="38"/>
  <c r="X63" i="38"/>
  <c r="X60" i="38"/>
  <c r="X58" i="38"/>
  <c r="X57" i="38"/>
  <c r="Z15" i="51"/>
  <c r="S12" i="38"/>
  <c r="N11" i="38"/>
  <c r="X39" i="38"/>
  <c r="S36" i="38"/>
  <c r="S25" i="38"/>
  <c r="I24" i="38"/>
  <c r="X18" i="38"/>
  <c r="S14" i="38"/>
  <c r="H128" i="45"/>
  <c r="R128" i="45"/>
  <c r="Z106" i="45"/>
  <c r="Z122" i="45"/>
  <c r="L128" i="45"/>
  <c r="V128" i="45"/>
  <c r="Z108" i="45"/>
  <c r="Z120" i="45"/>
  <c r="M128" i="45"/>
  <c r="Z11" i="45"/>
  <c r="X43" i="45"/>
  <c r="Z77" i="45"/>
  <c r="Z102" i="45"/>
  <c r="Z105" i="45"/>
  <c r="Z107" i="45"/>
  <c r="Z111" i="45"/>
  <c r="Z114" i="45"/>
  <c r="Z118" i="45"/>
  <c r="N43" i="45"/>
  <c r="N127" i="45"/>
  <c r="Z104" i="45"/>
  <c r="Z116" i="45"/>
  <c r="S127" i="45"/>
  <c r="S128" i="45" s="1"/>
  <c r="I127" i="45"/>
  <c r="I128" i="45" s="1"/>
  <c r="Z66" i="45"/>
  <c r="Z103" i="45"/>
  <c r="Z49" i="45"/>
  <c r="Z121" i="45"/>
  <c r="Z51" i="45"/>
  <c r="Z124" i="45"/>
  <c r="Z84" i="45"/>
  <c r="Z68" i="45"/>
  <c r="Q128" i="45"/>
  <c r="Z59" i="45"/>
  <c r="Z91" i="84"/>
  <c r="N48" i="84"/>
  <c r="L127" i="84"/>
  <c r="Z48" i="87"/>
  <c r="I11" i="84"/>
  <c r="Z11" i="84" s="1"/>
  <c r="I128" i="87"/>
  <c r="X71" i="84"/>
  <c r="I71" i="84"/>
  <c r="S48" i="84"/>
  <c r="S127" i="85"/>
  <c r="S128" i="85" s="1"/>
  <c r="Z48" i="85"/>
  <c r="I127" i="85"/>
  <c r="V127" i="2"/>
  <c r="V128" i="2" s="1"/>
  <c r="X127" i="4"/>
  <c r="X128" i="4" s="1"/>
  <c r="U127" i="2"/>
  <c r="U128" i="2" s="1"/>
  <c r="X46" i="2"/>
  <c r="N46" i="2"/>
  <c r="K127" i="2"/>
  <c r="K128" i="2" s="1"/>
  <c r="Z46" i="4"/>
  <c r="I46" i="2"/>
  <c r="W127" i="2"/>
  <c r="W128" i="2" s="1"/>
  <c r="R128" i="4"/>
  <c r="Q127" i="2"/>
  <c r="Q128" i="2" s="1"/>
  <c r="P127" i="2"/>
  <c r="N128" i="4"/>
  <c r="Z48" i="4"/>
  <c r="H127" i="2"/>
  <c r="H128" i="2" s="1"/>
  <c r="I43" i="4"/>
  <c r="I128" i="4" s="1"/>
  <c r="F128" i="4"/>
  <c r="Z75" i="114"/>
  <c r="Z84" i="114"/>
  <c r="Z65" i="114"/>
  <c r="Z85" i="114"/>
  <c r="Z74" i="114"/>
  <c r="Z64" i="114"/>
  <c r="Z90" i="114"/>
  <c r="Z60" i="114"/>
  <c r="Z92" i="114"/>
  <c r="Z88" i="114"/>
  <c r="Z66" i="114"/>
  <c r="Z76" i="114"/>
  <c r="Z69" i="114"/>
  <c r="Z67" i="114"/>
  <c r="Z77" i="114"/>
  <c r="Z72" i="114"/>
  <c r="Z61" i="114"/>
  <c r="Z87" i="114"/>
  <c r="Z83" i="114"/>
  <c r="Z62" i="114"/>
  <c r="Z70" i="114"/>
  <c r="Z71" i="114"/>
  <c r="Z78" i="114"/>
  <c r="Z63" i="114"/>
  <c r="Z80" i="114"/>
  <c r="Z81" i="114"/>
  <c r="Z79" i="114"/>
  <c r="Z73" i="114"/>
  <c r="F128" i="114"/>
  <c r="Z82" i="114"/>
  <c r="Z68" i="114"/>
  <c r="Z22" i="114"/>
  <c r="Z43" i="114" s="1"/>
  <c r="N55" i="115"/>
  <c r="Z55" i="115" s="1"/>
  <c r="Z83" i="119"/>
  <c r="Z81" i="119"/>
  <c r="Z49" i="115"/>
  <c r="Z72" i="115"/>
  <c r="Z37" i="115"/>
  <c r="Z23" i="115"/>
  <c r="I71" i="115"/>
  <c r="Z71" i="115" s="1"/>
  <c r="Z35" i="115"/>
  <c r="Z62" i="115"/>
  <c r="Z78" i="115"/>
  <c r="S127" i="117"/>
  <c r="Z79" i="117"/>
  <c r="Z61" i="115"/>
  <c r="Z24" i="115"/>
  <c r="L128" i="117"/>
  <c r="R43" i="115"/>
  <c r="R128" i="115" s="1"/>
  <c r="Z52" i="45"/>
  <c r="Z50" i="45"/>
  <c r="Z96" i="45"/>
  <c r="Z90" i="45"/>
  <c r="Z61" i="45"/>
  <c r="Z75" i="45"/>
  <c r="Z58" i="45"/>
  <c r="Z91" i="45"/>
  <c r="Z88" i="45"/>
  <c r="Z85" i="45"/>
  <c r="Z74" i="45"/>
  <c r="Z67" i="45"/>
  <c r="Z62" i="45"/>
  <c r="Z69" i="45"/>
  <c r="Z95" i="45"/>
  <c r="Z82" i="45"/>
  <c r="Z79" i="45"/>
  <c r="Z71" i="45"/>
  <c r="Z92" i="45"/>
  <c r="Z70" i="45"/>
  <c r="Z65" i="45"/>
  <c r="Z83" i="45"/>
  <c r="Z80" i="45"/>
  <c r="Z76" i="45"/>
  <c r="Z72" i="45"/>
  <c r="Z63" i="45"/>
  <c r="Z94" i="45"/>
  <c r="Z73" i="45"/>
  <c r="Z56" i="45"/>
  <c r="Z64" i="45"/>
  <c r="Z60" i="45"/>
  <c r="Z86" i="45"/>
  <c r="Z57" i="45"/>
  <c r="Z87" i="45"/>
  <c r="Z55" i="45"/>
  <c r="Z81" i="45"/>
  <c r="Z118" i="107"/>
  <c r="Z96" i="107"/>
  <c r="Z61" i="107"/>
  <c r="Z76" i="107"/>
  <c r="Z52" i="107"/>
  <c r="Z50" i="107"/>
  <c r="X128" i="162"/>
  <c r="Z62" i="162"/>
  <c r="Z60" i="95"/>
  <c r="Z65" i="162"/>
  <c r="N127" i="162"/>
  <c r="N128" i="162" s="1"/>
  <c r="I127" i="162"/>
  <c r="I128" i="162" s="1"/>
  <c r="Z43" i="162"/>
  <c r="Z54" i="95"/>
  <c r="Z66" i="161"/>
  <c r="Z58" i="161"/>
  <c r="Z61" i="161"/>
  <c r="Z64" i="161"/>
  <c r="I127" i="161"/>
  <c r="I128" i="161" s="1"/>
  <c r="P128" i="161"/>
  <c r="S43" i="161"/>
  <c r="Q128" i="161"/>
  <c r="X127" i="160"/>
  <c r="X128" i="160" s="1"/>
  <c r="I127" i="160"/>
  <c r="I128" i="160" s="1"/>
  <c r="V128" i="160"/>
  <c r="Z25" i="95"/>
  <c r="H128" i="160"/>
  <c r="W128" i="106"/>
  <c r="D11" i="171"/>
  <c r="Z63" i="106"/>
  <c r="Z66" i="106"/>
  <c r="S127" i="106"/>
  <c r="S128" i="106" s="1"/>
  <c r="Q128" i="106"/>
  <c r="Z69" i="106"/>
  <c r="Z66" i="95"/>
  <c r="Z43" i="106"/>
  <c r="Z47" i="105"/>
  <c r="Z51" i="105"/>
  <c r="Z68" i="105"/>
  <c r="U128" i="105"/>
  <c r="V128" i="105"/>
  <c r="Z69" i="182"/>
  <c r="Z72" i="182"/>
  <c r="Z56" i="95"/>
  <c r="N127" i="182"/>
  <c r="N128" i="182" s="1"/>
  <c r="L128" i="182"/>
  <c r="Z43" i="182"/>
  <c r="H128" i="182"/>
  <c r="Z74" i="99"/>
  <c r="Z84" i="99"/>
  <c r="Z72" i="99"/>
  <c r="Z76" i="99"/>
  <c r="Z78" i="99"/>
  <c r="Z82" i="99"/>
  <c r="Z106" i="99"/>
  <c r="Z70" i="98"/>
  <c r="Z73" i="98"/>
  <c r="Z50" i="98"/>
  <c r="Z54" i="98"/>
  <c r="Z56" i="98"/>
  <c r="Z52" i="98"/>
  <c r="S127" i="98"/>
  <c r="L128" i="98"/>
  <c r="Z99" i="93"/>
  <c r="Z96" i="93"/>
  <c r="Z93" i="93"/>
  <c r="Z85" i="88"/>
  <c r="Z76" i="93"/>
  <c r="Z73" i="93"/>
  <c r="X81" i="88"/>
  <c r="X79" i="88"/>
  <c r="Z88" i="93"/>
  <c r="Z84" i="88"/>
  <c r="Z86" i="93"/>
  <c r="Z76" i="88"/>
  <c r="Z72" i="88"/>
  <c r="Z75" i="93"/>
  <c r="Z72" i="93"/>
  <c r="Z88" i="88"/>
  <c r="Z97" i="93"/>
  <c r="Z98" i="88"/>
  <c r="N91" i="88"/>
  <c r="Z93" i="88"/>
  <c r="Z94" i="88"/>
  <c r="Z97" i="88"/>
  <c r="I79" i="88"/>
  <c r="Z86" i="88"/>
  <c r="Z81" i="93"/>
  <c r="Z77" i="93"/>
  <c r="Z49" i="88"/>
  <c r="Z50" i="88"/>
  <c r="Z49" i="93"/>
  <c r="Z46" i="93"/>
  <c r="Z48" i="93"/>
  <c r="Z21" i="88"/>
  <c r="N128" i="93"/>
  <c r="U128" i="91"/>
  <c r="Q127" i="88"/>
  <c r="Q128" i="88" s="1"/>
  <c r="Z51" i="91"/>
  <c r="Z52" i="91"/>
  <c r="U128" i="90"/>
  <c r="X51" i="88"/>
  <c r="S127" i="90"/>
  <c r="S128" i="90" s="1"/>
  <c r="R128" i="90"/>
  <c r="Z52" i="88"/>
  <c r="I51" i="88"/>
  <c r="Z51" i="89"/>
  <c r="I128" i="89"/>
  <c r="Z91" i="87"/>
  <c r="Z43" i="87"/>
  <c r="Z96" i="84"/>
  <c r="Z69" i="84"/>
  <c r="Z72" i="84"/>
  <c r="Z74" i="84"/>
  <c r="Z62" i="84"/>
  <c r="Z76" i="84"/>
  <c r="U128" i="83"/>
  <c r="Z56" i="83"/>
  <c r="Z54" i="83"/>
  <c r="Z51" i="83"/>
  <c r="Z55" i="83"/>
  <c r="Z52" i="83"/>
  <c r="Z63" i="78"/>
  <c r="Z86" i="78"/>
  <c r="Z57" i="78"/>
  <c r="Z55" i="78"/>
  <c r="Z65" i="78"/>
  <c r="Z62" i="78"/>
  <c r="Z87" i="78"/>
  <c r="Z66" i="78"/>
  <c r="Z84" i="78"/>
  <c r="Z75" i="78"/>
  <c r="Z72" i="78"/>
  <c r="Z88" i="78"/>
  <c r="Z76" i="78"/>
  <c r="Z70" i="78"/>
  <c r="Z60" i="78"/>
  <c r="Z74" i="78"/>
  <c r="Z78" i="78"/>
  <c r="Z73" i="78"/>
  <c r="Z71" i="78"/>
  <c r="Z81" i="78"/>
  <c r="Z82" i="78"/>
  <c r="Z79" i="78"/>
  <c r="Z68" i="78"/>
  <c r="Q128" i="153"/>
  <c r="Z118" i="153"/>
  <c r="Z58" i="153"/>
  <c r="Z76" i="153"/>
  <c r="Z55" i="153"/>
  <c r="Z66" i="153"/>
  <c r="Z63" i="153"/>
  <c r="Z78" i="153"/>
  <c r="Z64" i="153"/>
  <c r="Z74" i="153"/>
  <c r="Z71" i="153"/>
  <c r="Z69" i="153"/>
  <c r="Z75" i="153"/>
  <c r="Z72" i="153"/>
  <c r="Z65" i="153"/>
  <c r="Z59" i="153"/>
  <c r="Z56" i="153"/>
  <c r="Z53" i="153"/>
  <c r="Z50" i="153"/>
  <c r="Z47" i="153"/>
  <c r="Z51" i="153"/>
  <c r="Z48" i="153"/>
  <c r="U128" i="73"/>
  <c r="K128" i="73"/>
  <c r="Z27" i="73"/>
  <c r="Z26" i="73"/>
  <c r="Z25" i="73"/>
  <c r="Z16" i="73"/>
  <c r="Z15" i="73"/>
  <c r="Z86" i="72"/>
  <c r="R128" i="72"/>
  <c r="Z47" i="72"/>
  <c r="Z50" i="72"/>
  <c r="Z46" i="72"/>
  <c r="F128" i="72"/>
  <c r="Z43" i="72"/>
  <c r="Z83" i="71"/>
  <c r="Z61" i="71"/>
  <c r="Z86" i="71"/>
  <c r="Z74" i="71"/>
  <c r="Z70" i="71"/>
  <c r="Z84" i="71"/>
  <c r="Z62" i="71"/>
  <c r="Z59" i="71"/>
  <c r="Z56" i="71"/>
  <c r="Z53" i="71"/>
  <c r="Z50" i="71"/>
  <c r="Z72" i="71"/>
  <c r="Z78" i="71"/>
  <c r="Z75" i="71"/>
  <c r="Z71" i="71"/>
  <c r="Z64" i="71"/>
  <c r="Z58" i="71"/>
  <c r="Z52" i="71"/>
  <c r="Z82" i="71"/>
  <c r="Z46" i="71"/>
  <c r="Z69" i="71"/>
  <c r="Z66" i="71"/>
  <c r="Z80" i="71"/>
  <c r="Z43" i="71"/>
  <c r="Z61" i="70"/>
  <c r="Z55" i="70"/>
  <c r="Z56" i="70"/>
  <c r="Z86" i="70"/>
  <c r="Z74" i="70"/>
  <c r="Z71" i="70"/>
  <c r="Z53" i="70"/>
  <c r="Z88" i="70"/>
  <c r="Z83" i="70"/>
  <c r="Z50" i="70"/>
  <c r="Z51" i="70"/>
  <c r="Z66" i="70"/>
  <c r="Z59" i="70"/>
  <c r="Z49" i="70"/>
  <c r="Z80" i="70"/>
  <c r="Z79" i="70"/>
  <c r="Z64" i="70"/>
  <c r="Z48" i="70"/>
  <c r="Z75" i="70"/>
  <c r="Z72" i="70"/>
  <c r="Z69" i="70"/>
  <c r="Z58" i="70"/>
  <c r="Z77" i="70"/>
  <c r="Z81" i="70"/>
  <c r="Z92" i="205"/>
  <c r="Z99" i="205"/>
  <c r="Z96" i="205"/>
  <c r="Z97" i="205"/>
  <c r="Z94" i="205"/>
  <c r="Z93" i="205"/>
  <c r="Z91" i="205"/>
  <c r="I127" i="205"/>
  <c r="Z83" i="205"/>
  <c r="Z67" i="205"/>
  <c r="Z61" i="205"/>
  <c r="Z55" i="205"/>
  <c r="X72" i="38"/>
  <c r="X66" i="38"/>
  <c r="X78" i="38"/>
  <c r="Z70" i="205"/>
  <c r="Z52" i="205"/>
  <c r="Z60" i="205"/>
  <c r="Z71" i="205"/>
  <c r="Z64" i="205"/>
  <c r="Z53" i="205"/>
  <c r="Z65" i="205"/>
  <c r="Z50" i="205"/>
  <c r="Z47" i="205"/>
  <c r="Z72" i="205"/>
  <c r="Z68" i="205"/>
  <c r="Z56" i="205"/>
  <c r="Z49" i="205"/>
  <c r="Z57" i="205"/>
  <c r="Z54" i="205"/>
  <c r="Z74" i="205"/>
  <c r="Z62" i="205"/>
  <c r="Z46" i="205"/>
  <c r="Z73" i="205"/>
  <c r="Z91" i="65"/>
  <c r="Z90" i="65"/>
  <c r="Z89" i="65"/>
  <c r="Z66" i="65"/>
  <c r="Z56" i="65"/>
  <c r="Z59" i="65"/>
  <c r="Z85" i="65"/>
  <c r="Z51" i="65"/>
  <c r="Z73" i="65"/>
  <c r="Z64" i="65"/>
  <c r="Z58" i="65"/>
  <c r="Z62" i="65"/>
  <c r="Z69" i="65"/>
  <c r="Z60" i="65"/>
  <c r="Z82" i="65"/>
  <c r="Z48" i="65"/>
  <c r="Z83" i="65"/>
  <c r="Z55" i="65"/>
  <c r="Z71" i="65"/>
  <c r="Z67" i="65"/>
  <c r="Z52" i="65"/>
  <c r="Z49" i="65"/>
  <c r="Z75" i="65"/>
  <c r="Z81" i="65"/>
  <c r="Z76" i="65"/>
  <c r="Z65" i="65"/>
  <c r="Z61" i="65"/>
  <c r="Z57" i="65"/>
  <c r="Z54" i="65"/>
  <c r="Z50" i="65"/>
  <c r="N64" i="38"/>
  <c r="Z79" i="65"/>
  <c r="Z80" i="65"/>
  <c r="Z77" i="65"/>
  <c r="Z68" i="65"/>
  <c r="Z96" i="64"/>
  <c r="Z97" i="64"/>
  <c r="I97" i="38"/>
  <c r="Z72" i="64"/>
  <c r="Z66" i="64"/>
  <c r="Z48" i="64"/>
  <c r="Z73" i="64"/>
  <c r="Z50" i="64"/>
  <c r="Z67" i="64"/>
  <c r="Z64" i="64"/>
  <c r="Z58" i="64"/>
  <c r="Z71" i="64"/>
  <c r="Z68" i="64"/>
  <c r="Z62" i="64"/>
  <c r="S63" i="38"/>
  <c r="S58" i="38"/>
  <c r="Z63" i="64"/>
  <c r="Z47" i="64"/>
  <c r="Z59" i="64"/>
  <c r="Z56" i="64"/>
  <c r="Z69" i="64"/>
  <c r="Z70" i="64"/>
  <c r="Z46" i="64"/>
  <c r="Z127" i="64" s="1"/>
  <c r="Z55" i="64"/>
  <c r="Z51" i="64"/>
  <c r="Z96" i="62"/>
  <c r="Z63" i="62"/>
  <c r="Z64" i="62"/>
  <c r="Z52" i="62"/>
  <c r="Z72" i="62"/>
  <c r="Z69" i="62"/>
  <c r="Z75" i="62"/>
  <c r="P128" i="62"/>
  <c r="Z51" i="62"/>
  <c r="Z73" i="62"/>
  <c r="Z60" i="62"/>
  <c r="Z57" i="62"/>
  <c r="Z61" i="62"/>
  <c r="Z70" i="62"/>
  <c r="Z62" i="62"/>
  <c r="Z68" i="62"/>
  <c r="F128" i="62"/>
  <c r="Z102" i="193"/>
  <c r="Z97" i="193"/>
  <c r="Z96" i="193"/>
  <c r="Z98" i="193"/>
  <c r="I99" i="38"/>
  <c r="Z66" i="193"/>
  <c r="Z49" i="193"/>
  <c r="Z65" i="193"/>
  <c r="Z48" i="193"/>
  <c r="Z56" i="193"/>
  <c r="Z71" i="193"/>
  <c r="Z63" i="193"/>
  <c r="Z58" i="193"/>
  <c r="Z73" i="193"/>
  <c r="F128" i="193"/>
  <c r="N104" i="38"/>
  <c r="H127" i="38"/>
  <c r="F127" i="38"/>
  <c r="S20" i="38"/>
  <c r="N127" i="59"/>
  <c r="N128" i="59" s="1"/>
  <c r="N66" i="38"/>
  <c r="I64" i="38"/>
  <c r="I53" i="38"/>
  <c r="I63" i="38"/>
  <c r="Z56" i="58"/>
  <c r="Z58" i="58"/>
  <c r="Z65" i="58"/>
  <c r="Z62" i="58"/>
  <c r="Z59" i="58"/>
  <c r="Z73" i="58"/>
  <c r="Z61" i="58"/>
  <c r="Z68" i="58"/>
  <c r="Z76" i="58"/>
  <c r="Z70" i="58"/>
  <c r="Z50" i="58"/>
  <c r="Z47" i="58"/>
  <c r="Z74" i="58"/>
  <c r="Z71" i="58"/>
  <c r="Z54" i="58"/>
  <c r="N62" i="38"/>
  <c r="Z78" i="58"/>
  <c r="Z75" i="58"/>
  <c r="Z55" i="58"/>
  <c r="Z52" i="58"/>
  <c r="Z49" i="58"/>
  <c r="Z46" i="58"/>
  <c r="N61" i="38"/>
  <c r="N47" i="38"/>
  <c r="N69" i="38"/>
  <c r="N65" i="38"/>
  <c r="Z81" i="58"/>
  <c r="Z82" i="58"/>
  <c r="Z79" i="58"/>
  <c r="Z102" i="57"/>
  <c r="Z111" i="57"/>
  <c r="Z107" i="57"/>
  <c r="Z93" i="57"/>
  <c r="Z109" i="57"/>
  <c r="Z106" i="57"/>
  <c r="Z100" i="57"/>
  <c r="Z94" i="57"/>
  <c r="Z113" i="57"/>
  <c r="Z110" i="57"/>
  <c r="Z95" i="57"/>
  <c r="Z97" i="57"/>
  <c r="Z104" i="57"/>
  <c r="Z101" i="57"/>
  <c r="Z90" i="57"/>
  <c r="Z112" i="57"/>
  <c r="Z108" i="57"/>
  <c r="Z91" i="57"/>
  <c r="Z99" i="57"/>
  <c r="Z92" i="57"/>
  <c r="Z89" i="57"/>
  <c r="N113" i="38"/>
  <c r="Z105" i="57"/>
  <c r="Z58" i="57"/>
  <c r="P128" i="57"/>
  <c r="Z57" i="57"/>
  <c r="Z54" i="57"/>
  <c r="Z52" i="57"/>
  <c r="Z56" i="57"/>
  <c r="Z51" i="57"/>
  <c r="Z48" i="57"/>
  <c r="Z49" i="57"/>
  <c r="Z96" i="54"/>
  <c r="Z97" i="54"/>
  <c r="Z83" i="54"/>
  <c r="R128" i="54"/>
  <c r="Z51" i="54"/>
  <c r="Z55" i="54"/>
  <c r="Z52" i="54"/>
  <c r="U128" i="54"/>
  <c r="Z50" i="54"/>
  <c r="Z49" i="54"/>
  <c r="Z48" i="54"/>
  <c r="K128" i="54"/>
  <c r="Z85" i="191"/>
  <c r="Z90" i="191"/>
  <c r="N87" i="38"/>
  <c r="Z48" i="191"/>
  <c r="Z127" i="191" s="1"/>
  <c r="Z53" i="191"/>
  <c r="Z49" i="191"/>
  <c r="N52" i="38"/>
  <c r="Z50" i="191"/>
  <c r="N53" i="38"/>
  <c r="Z52" i="191"/>
  <c r="Z99" i="52"/>
  <c r="Z100" i="52"/>
  <c r="Z90" i="52"/>
  <c r="Z88" i="52"/>
  <c r="Z94" i="52"/>
  <c r="S88" i="38"/>
  <c r="Z95" i="52"/>
  <c r="Z85" i="52"/>
  <c r="Z86" i="52"/>
  <c r="Z96" i="52"/>
  <c r="Z97" i="52"/>
  <c r="Z92" i="52"/>
  <c r="Z89" i="52"/>
  <c r="Z83" i="52"/>
  <c r="N85" i="38"/>
  <c r="N93" i="38"/>
  <c r="Z87" i="52"/>
  <c r="Z84" i="52"/>
  <c r="I91" i="38"/>
  <c r="X49" i="38"/>
  <c r="X52" i="38"/>
  <c r="X46" i="38"/>
  <c r="Z49" i="52"/>
  <c r="Z47" i="52"/>
  <c r="Z48" i="52"/>
  <c r="Z46" i="52"/>
  <c r="Z43" i="52"/>
  <c r="Z96" i="51"/>
  <c r="Z106" i="51"/>
  <c r="I127" i="51"/>
  <c r="Z103" i="51"/>
  <c r="Z107" i="51"/>
  <c r="I109" i="38"/>
  <c r="Z101" i="51"/>
  <c r="Z47" i="51"/>
  <c r="Z48" i="51"/>
  <c r="X87" i="38"/>
  <c r="X90" i="38"/>
  <c r="Z88" i="50"/>
  <c r="Z76" i="50"/>
  <c r="S91" i="38"/>
  <c r="Z95" i="50"/>
  <c r="Z92" i="50"/>
  <c r="Z71" i="50"/>
  <c r="S94" i="38"/>
  <c r="Z73" i="50"/>
  <c r="Z84" i="50"/>
  <c r="Z78" i="50"/>
  <c r="Z96" i="50"/>
  <c r="Z87" i="50"/>
  <c r="Z75" i="50"/>
  <c r="Z94" i="50"/>
  <c r="Z91" i="50"/>
  <c r="N90" i="38"/>
  <c r="Z85" i="50"/>
  <c r="Z74" i="50"/>
  <c r="Z72" i="50"/>
  <c r="N75" i="38"/>
  <c r="Z81" i="50"/>
  <c r="N128" i="50"/>
  <c r="Z86" i="50"/>
  <c r="Z83" i="50"/>
  <c r="Z80" i="50"/>
  <c r="N76" i="38"/>
  <c r="Z93" i="50"/>
  <c r="Z90" i="50"/>
  <c r="Z89" i="50"/>
  <c r="Z79" i="50"/>
  <c r="N86" i="38"/>
  <c r="Z77" i="50"/>
  <c r="Z47" i="50"/>
  <c r="Z48" i="50"/>
  <c r="Z51" i="50"/>
  <c r="Z49" i="50"/>
  <c r="R128" i="141"/>
  <c r="Z96" i="141"/>
  <c r="Z54" i="141"/>
  <c r="Z48" i="141"/>
  <c r="Z71" i="141"/>
  <c r="Z56" i="141"/>
  <c r="Z70" i="141"/>
  <c r="Z51" i="141"/>
  <c r="S128" i="141"/>
  <c r="P128" i="141"/>
  <c r="Z64" i="141"/>
  <c r="Z49" i="141"/>
  <c r="Z66" i="141"/>
  <c r="K127" i="38"/>
  <c r="Z58" i="141"/>
  <c r="Z57" i="141"/>
  <c r="Z55" i="141"/>
  <c r="Z46" i="141"/>
  <c r="N128" i="141"/>
  <c r="Z67" i="141"/>
  <c r="Z53" i="141"/>
  <c r="Z50" i="141"/>
  <c r="Z47" i="141"/>
  <c r="Z61" i="141"/>
  <c r="I65" i="38"/>
  <c r="Z68" i="141"/>
  <c r="Z83" i="49"/>
  <c r="Z81" i="49"/>
  <c r="Z79" i="49"/>
  <c r="Z80" i="49"/>
  <c r="U128" i="49"/>
  <c r="Z48" i="49"/>
  <c r="Z71" i="48"/>
  <c r="Z78" i="48"/>
  <c r="Z85" i="48"/>
  <c r="Z72" i="48"/>
  <c r="Z89" i="48"/>
  <c r="Z99" i="48"/>
  <c r="Z93" i="48"/>
  <c r="Z90" i="48"/>
  <c r="Z83" i="48"/>
  <c r="Z74" i="48"/>
  <c r="Z96" i="48"/>
  <c r="Z80" i="48"/>
  <c r="I74" i="38"/>
  <c r="Z77" i="48"/>
  <c r="Z82" i="48"/>
  <c r="I93" i="38"/>
  <c r="I76" i="38"/>
  <c r="Z79" i="48"/>
  <c r="X128" i="48"/>
  <c r="P128" i="48"/>
  <c r="Z61" i="48"/>
  <c r="Z50" i="48"/>
  <c r="Z52" i="48"/>
  <c r="Z49" i="48"/>
  <c r="Z53" i="48"/>
  <c r="Z48" i="48"/>
  <c r="N51" i="38"/>
  <c r="X102" i="38"/>
  <c r="X97" i="38"/>
  <c r="X98" i="38"/>
  <c r="Z100" i="47"/>
  <c r="S98" i="38"/>
  <c r="S100" i="38"/>
  <c r="Z102" i="47"/>
  <c r="Z97" i="47"/>
  <c r="Z98" i="47"/>
  <c r="I98" i="38"/>
  <c r="Z101" i="47"/>
  <c r="X86" i="38"/>
  <c r="Z65" i="47"/>
  <c r="Z84" i="47"/>
  <c r="Z76" i="47"/>
  <c r="Z81" i="47"/>
  <c r="Z59" i="47"/>
  <c r="Z69" i="47"/>
  <c r="Z66" i="47"/>
  <c r="Z52" i="47"/>
  <c r="Z73" i="47"/>
  <c r="Z63" i="47"/>
  <c r="S72" i="38"/>
  <c r="Z71" i="47"/>
  <c r="Z61" i="47"/>
  <c r="Z50" i="47"/>
  <c r="Z47" i="47"/>
  <c r="N74" i="38"/>
  <c r="Z48" i="47"/>
  <c r="N63" i="38"/>
  <c r="N58" i="38"/>
  <c r="Z68" i="47"/>
  <c r="Z49" i="47"/>
  <c r="Z80" i="47"/>
  <c r="Z82" i="47"/>
  <c r="Z79" i="47"/>
  <c r="Z54" i="46"/>
  <c r="Z49" i="46"/>
  <c r="Z58" i="46"/>
  <c r="Z55" i="46"/>
  <c r="Z52" i="46"/>
  <c r="Z46" i="46"/>
  <c r="Z50" i="46"/>
  <c r="Z47" i="46"/>
  <c r="Z57" i="46"/>
  <c r="N49" i="38"/>
  <c r="Z98" i="206"/>
  <c r="X85" i="38"/>
  <c r="Z90" i="206"/>
  <c r="Z97" i="206"/>
  <c r="Z76" i="206"/>
  <c r="S75" i="38"/>
  <c r="S76" i="38"/>
  <c r="Z88" i="206"/>
  <c r="Z89" i="206"/>
  <c r="Z71" i="206"/>
  <c r="Z73" i="206"/>
  <c r="Z100" i="206"/>
  <c r="Z81" i="206"/>
  <c r="Z94" i="206"/>
  <c r="Z86" i="206"/>
  <c r="Z83" i="206"/>
  <c r="Z80" i="206"/>
  <c r="N78" i="38"/>
  <c r="Z95" i="206"/>
  <c r="Z91" i="206"/>
  <c r="Z87" i="206"/>
  <c r="Z84" i="206"/>
  <c r="Z78" i="206"/>
  <c r="Z77" i="206"/>
  <c r="Z72" i="206"/>
  <c r="Z82" i="206"/>
  <c r="Z79" i="206"/>
  <c r="I85" i="38"/>
  <c r="I87" i="38"/>
  <c r="I75" i="38"/>
  <c r="Z56" i="206"/>
  <c r="Z54" i="206"/>
  <c r="Z55" i="206"/>
  <c r="S59" i="38"/>
  <c r="Z59" i="206"/>
  <c r="Z52" i="206"/>
  <c r="Z49" i="206"/>
  <c r="N50" i="38"/>
  <c r="Z57" i="206"/>
  <c r="Z50" i="206"/>
  <c r="Z51" i="206"/>
  <c r="Z48" i="206"/>
  <c r="F128" i="206"/>
  <c r="Z43" i="206"/>
  <c r="Z63" i="43"/>
  <c r="Z64" i="43"/>
  <c r="Z58" i="43"/>
  <c r="Z72" i="43"/>
  <c r="Z71" i="43"/>
  <c r="Z52" i="43"/>
  <c r="Z83" i="43"/>
  <c r="Z77" i="43"/>
  <c r="Z67" i="43"/>
  <c r="Z74" i="43"/>
  <c r="Z51" i="43"/>
  <c r="Z48" i="43"/>
  <c r="Z54" i="43"/>
  <c r="Z86" i="43"/>
  <c r="Z53" i="43"/>
  <c r="Z84" i="43"/>
  <c r="Z82" i="43"/>
  <c r="Z79" i="43"/>
  <c r="Z61" i="43"/>
  <c r="Z85" i="43"/>
  <c r="Z62" i="43"/>
  <c r="Z50" i="43"/>
  <c r="Z47" i="43"/>
  <c r="I59" i="38"/>
  <c r="I66" i="38"/>
  <c r="I54" i="38"/>
  <c r="I72" i="38"/>
  <c r="I58" i="38"/>
  <c r="Z97" i="42"/>
  <c r="Z102" i="42"/>
  <c r="Z98" i="42"/>
  <c r="Z101" i="42"/>
  <c r="Z105" i="42"/>
  <c r="Z106" i="42"/>
  <c r="Z43" i="41"/>
  <c r="U43" i="68"/>
  <c r="Z71" i="31"/>
  <c r="Z72" i="31"/>
  <c r="Z49" i="31"/>
  <c r="Z48" i="31"/>
  <c r="Z17" i="31"/>
  <c r="Z43" i="31" s="1"/>
  <c r="Z17" i="28"/>
  <c r="Z43" i="28" s="1"/>
  <c r="Z83" i="27"/>
  <c r="Z51" i="27"/>
  <c r="Z64" i="27"/>
  <c r="Z62" i="27"/>
  <c r="Z65" i="27"/>
  <c r="Z68" i="27"/>
  <c r="Z59" i="27"/>
  <c r="Z56" i="27"/>
  <c r="Z52" i="27"/>
  <c r="Z49" i="27"/>
  <c r="Z60" i="27"/>
  <c r="Z54" i="27"/>
  <c r="Z72" i="27"/>
  <c r="Z48" i="27"/>
  <c r="Z17" i="27"/>
  <c r="Z83" i="26"/>
  <c r="Z49" i="26"/>
  <c r="Z48" i="26"/>
  <c r="V128" i="26"/>
  <c r="S128" i="26"/>
  <c r="Z17" i="26"/>
  <c r="Z43" i="26" s="1"/>
  <c r="Z74" i="75"/>
  <c r="Z96" i="75"/>
  <c r="Z92" i="75"/>
  <c r="Z81" i="75"/>
  <c r="Z65" i="75"/>
  <c r="Z60" i="75"/>
  <c r="Z91" i="75"/>
  <c r="Z73" i="75"/>
  <c r="Z88" i="75"/>
  <c r="Z85" i="75"/>
  <c r="Z105" i="75"/>
  <c r="Z95" i="75"/>
  <c r="Z89" i="75"/>
  <c r="Z63" i="75"/>
  <c r="Z107" i="75"/>
  <c r="Z75" i="75"/>
  <c r="Z64" i="75"/>
  <c r="Z61" i="75"/>
  <c r="Z72" i="75"/>
  <c r="Z71" i="75"/>
  <c r="Z58" i="75"/>
  <c r="Z94" i="75"/>
  <c r="Z87" i="75"/>
  <c r="Z84" i="75"/>
  <c r="Z66" i="75"/>
  <c r="Z62" i="75"/>
  <c r="Z55" i="75"/>
  <c r="Z67" i="75"/>
  <c r="Z49" i="75"/>
  <c r="Z79" i="75"/>
  <c r="F128" i="75"/>
  <c r="I128" i="75"/>
  <c r="F128" i="217"/>
  <c r="I128" i="217"/>
  <c r="Z97" i="22"/>
  <c r="Z96" i="22"/>
  <c r="Z49" i="22"/>
  <c r="Z48" i="22"/>
  <c r="Z65" i="139"/>
  <c r="U128" i="139"/>
  <c r="Z61" i="139"/>
  <c r="Z58" i="139"/>
  <c r="Z64" i="139"/>
  <c r="Z59" i="139"/>
  <c r="Z56" i="139"/>
  <c r="Z57" i="139"/>
  <c r="Z54" i="139"/>
  <c r="Z69" i="139"/>
  <c r="Z66" i="139"/>
  <c r="Z62" i="139"/>
  <c r="Z67" i="139"/>
  <c r="Z63" i="139"/>
  <c r="Z53" i="139"/>
  <c r="Z81" i="139"/>
  <c r="Z26" i="139"/>
  <c r="Z82" i="15"/>
  <c r="Z70" i="15"/>
  <c r="Z90" i="15"/>
  <c r="Z89" i="15"/>
  <c r="Z97" i="15"/>
  <c r="Z73" i="15"/>
  <c r="Z60" i="15"/>
  <c r="Z105" i="15"/>
  <c r="Z74" i="15"/>
  <c r="Z55" i="15"/>
  <c r="Z46" i="15"/>
  <c r="S127" i="21"/>
  <c r="Z98" i="15"/>
  <c r="Z81" i="15"/>
  <c r="Z57" i="15"/>
  <c r="Z106" i="15"/>
  <c r="Z103" i="15"/>
  <c r="Z86" i="15"/>
  <c r="Z117" i="15"/>
  <c r="Z61" i="15"/>
  <c r="Z87" i="15"/>
  <c r="Z84" i="15"/>
  <c r="Z65" i="15"/>
  <c r="Z58" i="15"/>
  <c r="Z54" i="15"/>
  <c r="Z51" i="15"/>
  <c r="N127" i="21"/>
  <c r="Z111" i="15"/>
  <c r="Z71" i="15"/>
  <c r="Z66" i="15"/>
  <c r="Z63" i="15"/>
  <c r="Z59" i="15"/>
  <c r="Z49" i="15"/>
  <c r="Z68" i="21"/>
  <c r="Z79" i="15"/>
  <c r="Z52" i="21"/>
  <c r="Z121" i="15"/>
  <c r="N128" i="12"/>
  <c r="Z43" i="12"/>
  <c r="S49" i="20"/>
  <c r="Z50" i="11"/>
  <c r="Z47" i="11"/>
  <c r="Z48" i="11"/>
  <c r="N127" i="11"/>
  <c r="N128" i="11" s="1"/>
  <c r="I127" i="11"/>
  <c r="I128" i="11" s="1"/>
  <c r="W128" i="11"/>
  <c r="P128" i="11"/>
  <c r="Z21" i="11"/>
  <c r="Z43" i="11" s="1"/>
  <c r="K128" i="11"/>
  <c r="X127" i="10"/>
  <c r="X128" i="10" s="1"/>
  <c r="Z48" i="10"/>
  <c r="Z56" i="10"/>
  <c r="Z50" i="10"/>
  <c r="Z62" i="10"/>
  <c r="Z59" i="10"/>
  <c r="Z55" i="10"/>
  <c r="Z51" i="10"/>
  <c r="S52" i="20"/>
  <c r="Z54" i="10"/>
  <c r="Z58" i="10"/>
  <c r="Z57" i="10"/>
  <c r="Z47" i="10"/>
  <c r="N48" i="20"/>
  <c r="Z48" i="20" s="1"/>
  <c r="Z52" i="10"/>
  <c r="Z56" i="20"/>
  <c r="N49" i="20"/>
  <c r="I49" i="20"/>
  <c r="U128" i="10"/>
  <c r="I128" i="10"/>
  <c r="G128" i="10"/>
  <c r="Z99" i="20"/>
  <c r="X106" i="20"/>
  <c r="Z106" i="20" s="1"/>
  <c r="Z96" i="20"/>
  <c r="Z102" i="9"/>
  <c r="Z103" i="9"/>
  <c r="Z108" i="20"/>
  <c r="N111" i="20"/>
  <c r="Z62" i="20"/>
  <c r="S127" i="9"/>
  <c r="S128" i="9" s="1"/>
  <c r="Z60" i="9"/>
  <c r="N68" i="20"/>
  <c r="Z71" i="20"/>
  <c r="Z72" i="20"/>
  <c r="F127" i="20"/>
  <c r="F128" i="20" s="1"/>
  <c r="H127" i="20"/>
  <c r="H128" i="20" s="1"/>
  <c r="Z68" i="9"/>
  <c r="W128" i="9"/>
  <c r="P128" i="9"/>
  <c r="K128" i="9"/>
  <c r="M128" i="9"/>
  <c r="X58" i="2"/>
  <c r="Z73" i="2"/>
  <c r="X99" i="2"/>
  <c r="X66" i="2"/>
  <c r="Z66" i="2" s="1"/>
  <c r="X60" i="2"/>
  <c r="Z60" i="2" s="1"/>
  <c r="X50" i="2"/>
  <c r="X114" i="2"/>
  <c r="X111" i="2"/>
  <c r="X65" i="2"/>
  <c r="X74" i="2"/>
  <c r="X62" i="2"/>
  <c r="X112" i="2"/>
  <c r="X109" i="2"/>
  <c r="X98" i="2"/>
  <c r="X53" i="2"/>
  <c r="X63" i="2"/>
  <c r="X57" i="2"/>
  <c r="X113" i="2"/>
  <c r="Z113" i="2" s="1"/>
  <c r="X110" i="2"/>
  <c r="Z110" i="2" s="1"/>
  <c r="X100" i="2"/>
  <c r="Z100" i="2" s="1"/>
  <c r="S93" i="2"/>
  <c r="S74" i="2"/>
  <c r="S62" i="2"/>
  <c r="S64" i="2"/>
  <c r="S63" i="2"/>
  <c r="S50" i="2"/>
  <c r="S75" i="2"/>
  <c r="Z75" i="2" s="1"/>
  <c r="S99" i="2"/>
  <c r="S98" i="2"/>
  <c r="S54" i="2"/>
  <c r="Z54" i="2" s="1"/>
  <c r="S78" i="2"/>
  <c r="S70" i="2"/>
  <c r="S97" i="2"/>
  <c r="S59" i="2"/>
  <c r="Z59" i="2" s="1"/>
  <c r="S47" i="2"/>
  <c r="Z69" i="2"/>
  <c r="N98" i="2"/>
  <c r="Z51" i="2"/>
  <c r="N77" i="2"/>
  <c r="N99" i="2"/>
  <c r="N53" i="2"/>
  <c r="Z58" i="2"/>
  <c r="M128" i="5"/>
  <c r="N63" i="2"/>
  <c r="N62" i="2"/>
  <c r="N57" i="2"/>
  <c r="N70" i="2"/>
  <c r="N61" i="2"/>
  <c r="N52" i="2"/>
  <c r="Z52" i="2" s="1"/>
  <c r="N74" i="2"/>
  <c r="Z74" i="2" s="1"/>
  <c r="H128" i="5"/>
  <c r="I98" i="2"/>
  <c r="I89" i="2"/>
  <c r="I65" i="2"/>
  <c r="I91" i="2"/>
  <c r="I64" i="2"/>
  <c r="I53" i="2"/>
  <c r="I85" i="2"/>
  <c r="I63" i="2"/>
  <c r="I99" i="2"/>
  <c r="I90" i="2"/>
  <c r="I94" i="2"/>
  <c r="X24" i="2"/>
  <c r="X22" i="2"/>
  <c r="Z27" i="5"/>
  <c r="X35" i="2"/>
  <c r="X23" i="2"/>
  <c r="X13" i="2"/>
  <c r="X32" i="2"/>
  <c r="X28" i="2"/>
  <c r="X20" i="2"/>
  <c r="X14" i="2"/>
  <c r="X37" i="2"/>
  <c r="X31" i="2"/>
  <c r="X27" i="2"/>
  <c r="X18" i="2"/>
  <c r="Z18" i="2" s="1"/>
  <c r="Z13" i="5"/>
  <c r="S24" i="2"/>
  <c r="Z24" i="5"/>
  <c r="S32" i="2"/>
  <c r="S35" i="2"/>
  <c r="S28" i="2"/>
  <c r="S23" i="2"/>
  <c r="Z22" i="5"/>
  <c r="S22" i="2"/>
  <c r="S31" i="2"/>
  <c r="S27" i="2"/>
  <c r="Z35" i="5"/>
  <c r="Z32" i="5"/>
  <c r="Z23" i="5"/>
  <c r="N28" i="2"/>
  <c r="N24" i="2"/>
  <c r="Z30" i="5"/>
  <c r="Z21" i="2"/>
  <c r="N27" i="2"/>
  <c r="N23" i="2"/>
  <c r="Z28" i="5"/>
  <c r="N35" i="2"/>
  <c r="N22" i="2"/>
  <c r="N31" i="2"/>
  <c r="Z34" i="5"/>
  <c r="Z29" i="5"/>
  <c r="I24" i="2"/>
  <c r="I38" i="2"/>
  <c r="Z38" i="2" s="1"/>
  <c r="I32" i="2"/>
  <c r="I22" i="2"/>
  <c r="I27" i="2"/>
  <c r="I19" i="2"/>
  <c r="I13" i="2"/>
  <c r="Z15" i="5"/>
  <c r="I37" i="2"/>
  <c r="Z30" i="2"/>
  <c r="I23" i="2"/>
  <c r="I20" i="2"/>
  <c r="I17" i="2"/>
  <c r="Z17" i="2" s="1"/>
  <c r="I14" i="2"/>
  <c r="S84" i="2"/>
  <c r="Z83" i="201"/>
  <c r="Z49" i="201"/>
  <c r="Z48" i="131"/>
  <c r="Z49" i="131"/>
  <c r="S49" i="2"/>
  <c r="Z50" i="131"/>
  <c r="Z47" i="131"/>
  <c r="F128" i="131"/>
  <c r="X71" i="2"/>
  <c r="X72" i="2"/>
  <c r="S55" i="2"/>
  <c r="Z55" i="2" s="1"/>
  <c r="S72" i="2"/>
  <c r="Z72" i="131"/>
  <c r="N71" i="2"/>
  <c r="N72" i="2"/>
  <c r="Z71" i="131"/>
  <c r="I72" i="2"/>
  <c r="Z96" i="131"/>
  <c r="I97" i="2"/>
  <c r="X93" i="2"/>
  <c r="Z93" i="2" s="1"/>
  <c r="X92" i="2"/>
  <c r="X96" i="2"/>
  <c r="X97" i="2"/>
  <c r="Z92" i="131"/>
  <c r="X95" i="2"/>
  <c r="X94" i="2"/>
  <c r="Z85" i="131"/>
  <c r="S94" i="2"/>
  <c r="Z83" i="131"/>
  <c r="S88" i="2"/>
  <c r="S87" i="2"/>
  <c r="Z87" i="2" s="1"/>
  <c r="Z97" i="131"/>
  <c r="Z90" i="131"/>
  <c r="Z87" i="131"/>
  <c r="S95" i="2"/>
  <c r="Z95" i="2" s="1"/>
  <c r="N84" i="2"/>
  <c r="Z84" i="2" s="1"/>
  <c r="N92" i="2"/>
  <c r="N94" i="2"/>
  <c r="N97" i="2"/>
  <c r="N96" i="2"/>
  <c r="I128" i="8"/>
  <c r="F128" i="8"/>
  <c r="X76" i="2"/>
  <c r="X91" i="2"/>
  <c r="Z86" i="186"/>
  <c r="X78" i="2"/>
  <c r="Z78" i="2" s="1"/>
  <c r="S127" i="186"/>
  <c r="S128" i="186" s="1"/>
  <c r="S86" i="2"/>
  <c r="Z86" i="2" s="1"/>
  <c r="S76" i="2"/>
  <c r="S90" i="2"/>
  <c r="N89" i="2"/>
  <c r="N88" i="2"/>
  <c r="N85" i="2"/>
  <c r="N76" i="2"/>
  <c r="Z79" i="186"/>
  <c r="N47" i="2"/>
  <c r="Z49" i="2"/>
  <c r="S48" i="2"/>
  <c r="X48" i="2"/>
  <c r="X47" i="2"/>
  <c r="I11" i="2"/>
  <c r="Z11" i="2" s="1"/>
  <c r="Z93" i="21"/>
  <c r="Z117" i="21"/>
  <c r="X126" i="21"/>
  <c r="X127" i="21" s="1"/>
  <c r="U128" i="21"/>
  <c r="G128" i="114"/>
  <c r="H128" i="114"/>
  <c r="P128" i="114"/>
  <c r="S43" i="114"/>
  <c r="S128" i="114" s="1"/>
  <c r="P128" i="107"/>
  <c r="Z15" i="107"/>
  <c r="X82" i="38"/>
  <c r="K128" i="113"/>
  <c r="Q128" i="113"/>
  <c r="M128" i="113"/>
  <c r="I128" i="113"/>
  <c r="X128" i="113"/>
  <c r="G128" i="113"/>
  <c r="U128" i="113"/>
  <c r="H128" i="113"/>
  <c r="Z43" i="113"/>
  <c r="N121" i="115"/>
  <c r="I121" i="115"/>
  <c r="I81" i="115"/>
  <c r="K128" i="115"/>
  <c r="N82" i="115"/>
  <c r="Z82" i="115" s="1"/>
  <c r="Z127" i="119"/>
  <c r="Z128" i="119" s="1"/>
  <c r="M128" i="119"/>
  <c r="N73" i="115"/>
  <c r="Z73" i="115" s="1"/>
  <c r="L43" i="115"/>
  <c r="P43" i="115"/>
  <c r="P128" i="115" s="1"/>
  <c r="Z16" i="115"/>
  <c r="N81" i="115"/>
  <c r="I80" i="115"/>
  <c r="Z80" i="115" s="1"/>
  <c r="X79" i="115"/>
  <c r="Z79" i="115" s="1"/>
  <c r="S36" i="115"/>
  <c r="Z36" i="115" s="1"/>
  <c r="H43" i="115"/>
  <c r="Z107" i="115"/>
  <c r="Z105" i="117"/>
  <c r="S106" i="115"/>
  <c r="Z106" i="115" s="1"/>
  <c r="I105" i="115"/>
  <c r="Z105" i="115" s="1"/>
  <c r="Z101" i="115"/>
  <c r="Z77" i="115"/>
  <c r="N127" i="117"/>
  <c r="N128" i="117" s="1"/>
  <c r="S128" i="117"/>
  <c r="I127" i="117"/>
  <c r="I128" i="117" s="1"/>
  <c r="F128" i="117"/>
  <c r="G128" i="117"/>
  <c r="H128" i="117"/>
  <c r="P128" i="117"/>
  <c r="S127" i="222"/>
  <c r="X127" i="222"/>
  <c r="N127" i="222"/>
  <c r="N128" i="222" s="1"/>
  <c r="I127" i="222"/>
  <c r="I128" i="222" s="1"/>
  <c r="F128" i="222"/>
  <c r="K128" i="222"/>
  <c r="L128" i="222"/>
  <c r="M128" i="222"/>
  <c r="G128" i="222"/>
  <c r="P128" i="222"/>
  <c r="H128" i="222"/>
  <c r="Q128" i="222"/>
  <c r="V128" i="222"/>
  <c r="W128" i="222"/>
  <c r="Z22" i="115"/>
  <c r="Z41" i="115"/>
  <c r="Z20" i="115"/>
  <c r="Z92" i="115"/>
  <c r="Z50" i="115"/>
  <c r="Z56" i="115"/>
  <c r="Z25" i="115"/>
  <c r="Z15" i="115"/>
  <c r="Z19" i="115"/>
  <c r="Z39" i="115"/>
  <c r="Z27" i="115"/>
  <c r="Z59" i="115"/>
  <c r="Z42" i="115"/>
  <c r="Z32" i="115"/>
  <c r="Z89" i="115"/>
  <c r="Z63" i="115"/>
  <c r="Z31" i="115"/>
  <c r="X127" i="45"/>
  <c r="X128" i="45" s="1"/>
  <c r="K128" i="45"/>
  <c r="W128" i="45"/>
  <c r="Z80" i="107"/>
  <c r="Z81" i="107"/>
  <c r="Z79" i="107"/>
  <c r="V128" i="107"/>
  <c r="Z68" i="107"/>
  <c r="Z117" i="107"/>
  <c r="Z73" i="107"/>
  <c r="H128" i="107"/>
  <c r="Z12" i="107"/>
  <c r="Z42" i="107"/>
  <c r="Z19" i="107"/>
  <c r="Z100" i="107"/>
  <c r="Z98" i="107"/>
  <c r="Z89" i="107"/>
  <c r="Z87" i="107"/>
  <c r="Z67" i="107"/>
  <c r="Z57" i="107"/>
  <c r="L128" i="162"/>
  <c r="Z101" i="162"/>
  <c r="M128" i="162"/>
  <c r="Q128" i="162"/>
  <c r="Z120" i="161"/>
  <c r="F128" i="161"/>
  <c r="X127" i="161"/>
  <c r="X128" i="161" s="1"/>
  <c r="U128" i="161"/>
  <c r="S128" i="161"/>
  <c r="N128" i="161"/>
  <c r="Z16" i="161"/>
  <c r="Z43" i="161" s="1"/>
  <c r="Z105" i="160"/>
  <c r="Q128" i="160"/>
  <c r="G128" i="160"/>
  <c r="K128" i="160"/>
  <c r="L128" i="160"/>
  <c r="Z73" i="160"/>
  <c r="S128" i="160"/>
  <c r="N43" i="160"/>
  <c r="N128" i="160" s="1"/>
  <c r="X127" i="204"/>
  <c r="S127" i="204"/>
  <c r="S128" i="204" s="1"/>
  <c r="P128" i="204"/>
  <c r="H128" i="204"/>
  <c r="F128" i="204"/>
  <c r="Z127" i="204"/>
  <c r="V128" i="204"/>
  <c r="Q128" i="204"/>
  <c r="L128" i="204"/>
  <c r="W128" i="204"/>
  <c r="G128" i="204"/>
  <c r="R128" i="204"/>
  <c r="M128" i="204"/>
  <c r="U128" i="204"/>
  <c r="X43" i="204"/>
  <c r="Z43" i="204"/>
  <c r="H128" i="106"/>
  <c r="M128" i="106"/>
  <c r="Z81" i="95"/>
  <c r="X128" i="106"/>
  <c r="F128" i="105"/>
  <c r="R128" i="105"/>
  <c r="S127" i="105"/>
  <c r="S128" i="105" s="1"/>
  <c r="P128" i="105"/>
  <c r="K128" i="105"/>
  <c r="W128" i="105"/>
  <c r="H128" i="105"/>
  <c r="Z77" i="105"/>
  <c r="X128" i="105"/>
  <c r="I127" i="105"/>
  <c r="I128" i="105" s="1"/>
  <c r="Z125" i="95"/>
  <c r="I128" i="182"/>
  <c r="V128" i="182"/>
  <c r="Z105" i="95"/>
  <c r="I128" i="99"/>
  <c r="Z43" i="99"/>
  <c r="S128" i="98"/>
  <c r="X43" i="98"/>
  <c r="X128" i="98" s="1"/>
  <c r="Z43" i="98"/>
  <c r="I127" i="97"/>
  <c r="X127" i="97"/>
  <c r="X128" i="97" s="1"/>
  <c r="N128" i="97"/>
  <c r="S128" i="97"/>
  <c r="K128" i="97"/>
  <c r="Z73" i="97"/>
  <c r="Z123" i="95"/>
  <c r="K128" i="93"/>
  <c r="W128" i="93"/>
  <c r="S101" i="88"/>
  <c r="I101" i="88"/>
  <c r="I128" i="93"/>
  <c r="G128" i="93"/>
  <c r="H128" i="93"/>
  <c r="V128" i="93"/>
  <c r="S68" i="88"/>
  <c r="L128" i="93"/>
  <c r="X34" i="88"/>
  <c r="G128" i="91"/>
  <c r="I124" i="88"/>
  <c r="X122" i="88"/>
  <c r="X126" i="88"/>
  <c r="X124" i="88"/>
  <c r="S123" i="88"/>
  <c r="K128" i="91"/>
  <c r="W128" i="91"/>
  <c r="I121" i="88"/>
  <c r="S124" i="88"/>
  <c r="X125" i="88"/>
  <c r="X123" i="88"/>
  <c r="N121" i="88"/>
  <c r="S80" i="88"/>
  <c r="V128" i="91"/>
  <c r="X73" i="88"/>
  <c r="I128" i="91"/>
  <c r="X36" i="88"/>
  <c r="Z43" i="91"/>
  <c r="N34" i="88"/>
  <c r="Z34" i="88" s="1"/>
  <c r="X15" i="88"/>
  <c r="I16" i="88"/>
  <c r="S15" i="88"/>
  <c r="S43" i="88" s="1"/>
  <c r="N122" i="88"/>
  <c r="N120" i="88"/>
  <c r="I126" i="88"/>
  <c r="X121" i="88"/>
  <c r="N125" i="88"/>
  <c r="S122" i="88"/>
  <c r="M128" i="90"/>
  <c r="S125" i="88"/>
  <c r="I122" i="88"/>
  <c r="N119" i="88"/>
  <c r="I123" i="88"/>
  <c r="S121" i="88"/>
  <c r="I125" i="88"/>
  <c r="X120" i="88"/>
  <c r="N107" i="88"/>
  <c r="N105" i="88"/>
  <c r="G128" i="90"/>
  <c r="I107" i="88"/>
  <c r="I105" i="88"/>
  <c r="X107" i="88"/>
  <c r="I103" i="88"/>
  <c r="N80" i="88"/>
  <c r="N81" i="88"/>
  <c r="N79" i="88"/>
  <c r="I80" i="88"/>
  <c r="X80" i="88"/>
  <c r="S81" i="88"/>
  <c r="I77" i="88"/>
  <c r="X77" i="88"/>
  <c r="N73" i="88"/>
  <c r="I128" i="90"/>
  <c r="H128" i="90"/>
  <c r="I68" i="88"/>
  <c r="N68" i="88"/>
  <c r="I36" i="88"/>
  <c r="Z43" i="90"/>
  <c r="N36" i="88"/>
  <c r="N15" i="88"/>
  <c r="X16" i="88"/>
  <c r="N16" i="88"/>
  <c r="I15" i="88"/>
  <c r="K128" i="89"/>
  <c r="G128" i="89"/>
  <c r="U128" i="89"/>
  <c r="Z103" i="88"/>
  <c r="H128" i="89"/>
  <c r="Z43" i="89"/>
  <c r="Z82" i="88"/>
  <c r="Z26" i="88"/>
  <c r="Z89" i="88"/>
  <c r="Z24" i="88"/>
  <c r="W128" i="88"/>
  <c r="Z18" i="88"/>
  <c r="Z17" i="88"/>
  <c r="Z38" i="88"/>
  <c r="Z32" i="88"/>
  <c r="Z31" i="88"/>
  <c r="Z70" i="88"/>
  <c r="Z42" i="88"/>
  <c r="Z87" i="88"/>
  <c r="Z13" i="88"/>
  <c r="Z78" i="88"/>
  <c r="Z83" i="88"/>
  <c r="Z79" i="88"/>
  <c r="Z75" i="88"/>
  <c r="Z53" i="88"/>
  <c r="M127" i="84"/>
  <c r="G127" i="84"/>
  <c r="G128" i="84" s="1"/>
  <c r="U127" i="84"/>
  <c r="N127" i="87"/>
  <c r="N128" i="87" s="1"/>
  <c r="Z73" i="84"/>
  <c r="X127" i="87"/>
  <c r="X128" i="87" s="1"/>
  <c r="Z80" i="84"/>
  <c r="X82" i="84"/>
  <c r="Z82" i="84" s="1"/>
  <c r="I81" i="84"/>
  <c r="Z81" i="84" s="1"/>
  <c r="Z79" i="87"/>
  <c r="F128" i="87"/>
  <c r="L128" i="84"/>
  <c r="Z43" i="86"/>
  <c r="V127" i="84"/>
  <c r="V128" i="84" s="1"/>
  <c r="R127" i="84"/>
  <c r="R128" i="84" s="1"/>
  <c r="K127" i="84"/>
  <c r="K128" i="84" s="1"/>
  <c r="X108" i="84"/>
  <c r="X127" i="84" s="1"/>
  <c r="F127" i="84"/>
  <c r="F128" i="84" s="1"/>
  <c r="N103" i="84"/>
  <c r="Z103" i="84" s="1"/>
  <c r="K128" i="85"/>
  <c r="W128" i="85"/>
  <c r="S104" i="84"/>
  <c r="S127" i="84" s="1"/>
  <c r="Q127" i="84"/>
  <c r="X128" i="85"/>
  <c r="F128" i="85"/>
  <c r="Z127" i="85"/>
  <c r="P128" i="85"/>
  <c r="N127" i="85"/>
  <c r="N128" i="85" s="1"/>
  <c r="I128" i="85"/>
  <c r="M43" i="84"/>
  <c r="M128" i="84" s="1"/>
  <c r="Q43" i="84"/>
  <c r="Z16" i="85"/>
  <c r="Z43" i="85" s="1"/>
  <c r="S15" i="84"/>
  <c r="Z15" i="84" s="1"/>
  <c r="Z105" i="84"/>
  <c r="Z107" i="84"/>
  <c r="Z101" i="84"/>
  <c r="Z16" i="84"/>
  <c r="Z35" i="84"/>
  <c r="Z36" i="84"/>
  <c r="Z29" i="84"/>
  <c r="Z98" i="84"/>
  <c r="Z100" i="84"/>
  <c r="Z112" i="84"/>
  <c r="Z34" i="84"/>
  <c r="Z115" i="84"/>
  <c r="N43" i="84"/>
  <c r="H128" i="84"/>
  <c r="Z39" i="84"/>
  <c r="Z42" i="84"/>
  <c r="Z20" i="84"/>
  <c r="Z13" i="84"/>
  <c r="Z51" i="84"/>
  <c r="Z53" i="84"/>
  <c r="Z55" i="84"/>
  <c r="Z57" i="84"/>
  <c r="Z64" i="84"/>
  <c r="Z21" i="84"/>
  <c r="Z33" i="84"/>
  <c r="Z14" i="84"/>
  <c r="Z92" i="84"/>
  <c r="Z94" i="84"/>
  <c r="P128" i="84"/>
  <c r="G128" i="154"/>
  <c r="U128" i="154"/>
  <c r="S128" i="154"/>
  <c r="F128" i="154"/>
  <c r="K128" i="154"/>
  <c r="Z43" i="83"/>
  <c r="Q128" i="83"/>
  <c r="G128" i="83"/>
  <c r="S128" i="83"/>
  <c r="K128" i="83"/>
  <c r="V128" i="83"/>
  <c r="L128" i="83"/>
  <c r="M128" i="83"/>
  <c r="I128" i="83"/>
  <c r="P128" i="83"/>
  <c r="V128" i="78"/>
  <c r="X128" i="78"/>
  <c r="Q128" i="78"/>
  <c r="H128" i="73"/>
  <c r="X128" i="73"/>
  <c r="M128" i="73"/>
  <c r="S128" i="73"/>
  <c r="Q128" i="73"/>
  <c r="I127" i="73"/>
  <c r="I128" i="72"/>
  <c r="K128" i="72"/>
  <c r="K128" i="71"/>
  <c r="W128" i="71"/>
  <c r="L128" i="71"/>
  <c r="M128" i="71"/>
  <c r="N128" i="71"/>
  <c r="S128" i="71"/>
  <c r="Q128" i="71"/>
  <c r="X128" i="71"/>
  <c r="L128" i="68"/>
  <c r="Q128" i="70"/>
  <c r="H128" i="208"/>
  <c r="M128" i="208"/>
  <c r="R128" i="208"/>
  <c r="W128" i="208"/>
  <c r="I128" i="208"/>
  <c r="N128" i="208"/>
  <c r="S128" i="208"/>
  <c r="X128" i="208"/>
  <c r="F128" i="208"/>
  <c r="K128" i="208"/>
  <c r="P128" i="208"/>
  <c r="U128" i="208"/>
  <c r="G128" i="208"/>
  <c r="L128" i="208"/>
  <c r="Q128" i="208"/>
  <c r="V128" i="208"/>
  <c r="Z43" i="194"/>
  <c r="F128" i="194"/>
  <c r="K128" i="194"/>
  <c r="P128" i="194"/>
  <c r="U128" i="194"/>
  <c r="G128" i="194"/>
  <c r="L128" i="194"/>
  <c r="Q128" i="194"/>
  <c r="V128" i="194"/>
  <c r="H128" i="194"/>
  <c r="M128" i="194"/>
  <c r="R128" i="194"/>
  <c r="W128" i="194"/>
  <c r="I128" i="194"/>
  <c r="N128" i="194"/>
  <c r="S128" i="194"/>
  <c r="X128" i="194"/>
  <c r="N128" i="205"/>
  <c r="S128" i="205"/>
  <c r="X128" i="205"/>
  <c r="K128" i="205"/>
  <c r="P128" i="205"/>
  <c r="U128" i="205"/>
  <c r="Z43" i="205"/>
  <c r="M128" i="205"/>
  <c r="R128" i="205"/>
  <c r="W128" i="205"/>
  <c r="H128" i="205"/>
  <c r="L128" i="205"/>
  <c r="Q128" i="205"/>
  <c r="V128" i="205"/>
  <c r="I128" i="205"/>
  <c r="L128" i="65"/>
  <c r="V128" i="65"/>
  <c r="F128" i="65"/>
  <c r="R128" i="65"/>
  <c r="G128" i="65"/>
  <c r="U128" i="65"/>
  <c r="N128" i="65"/>
  <c r="K128" i="65"/>
  <c r="S127" i="65"/>
  <c r="S128" i="65" s="1"/>
  <c r="Z43" i="64"/>
  <c r="L128" i="64"/>
  <c r="V128" i="64"/>
  <c r="N128" i="64"/>
  <c r="I127" i="64"/>
  <c r="I128" i="64" s="1"/>
  <c r="Z120" i="64"/>
  <c r="G128" i="203"/>
  <c r="R128" i="203"/>
  <c r="Z43" i="203"/>
  <c r="U128" i="203"/>
  <c r="K128" i="203"/>
  <c r="V128" i="203"/>
  <c r="L128" i="203"/>
  <c r="W128" i="203"/>
  <c r="M128" i="203"/>
  <c r="I127" i="203"/>
  <c r="I128" i="203" s="1"/>
  <c r="S127" i="203"/>
  <c r="S128" i="203" s="1"/>
  <c r="Z127" i="203"/>
  <c r="Z43" i="62"/>
  <c r="Q128" i="62"/>
  <c r="K128" i="62"/>
  <c r="N128" i="62"/>
  <c r="M128" i="62"/>
  <c r="X128" i="62"/>
  <c r="G127" i="38"/>
  <c r="I127" i="62"/>
  <c r="I128" i="62" s="1"/>
  <c r="G128" i="193"/>
  <c r="U128" i="193"/>
  <c r="I128" i="193"/>
  <c r="N128" i="193"/>
  <c r="K128" i="193"/>
  <c r="V128" i="193"/>
  <c r="L128" i="193"/>
  <c r="W128" i="193"/>
  <c r="R128" i="193"/>
  <c r="M128" i="193"/>
  <c r="L127" i="38"/>
  <c r="V127" i="38"/>
  <c r="X127" i="193"/>
  <c r="X128" i="193" s="1"/>
  <c r="S127" i="193"/>
  <c r="S128" i="193" s="1"/>
  <c r="I82" i="38"/>
  <c r="Z119" i="193"/>
  <c r="I80" i="38"/>
  <c r="X79" i="38"/>
  <c r="H128" i="59"/>
  <c r="V128" i="59"/>
  <c r="M128" i="59"/>
  <c r="Q128" i="59"/>
  <c r="S128" i="58"/>
  <c r="L128" i="58"/>
  <c r="P128" i="58"/>
  <c r="Q128" i="58"/>
  <c r="R128" i="58"/>
  <c r="G128" i="58"/>
  <c r="H128" i="58"/>
  <c r="I128" i="57"/>
  <c r="Q128" i="57"/>
  <c r="S128" i="57"/>
  <c r="K128" i="57"/>
  <c r="W128" i="57"/>
  <c r="X119" i="38"/>
  <c r="S15" i="38"/>
  <c r="I15" i="38"/>
  <c r="I36" i="38"/>
  <c r="Z43" i="54"/>
  <c r="S128" i="54"/>
  <c r="H128" i="54"/>
  <c r="V128" i="54"/>
  <c r="M128" i="191"/>
  <c r="X128" i="191"/>
  <c r="S128" i="191"/>
  <c r="U128" i="191"/>
  <c r="I128" i="191"/>
  <c r="K128" i="191"/>
  <c r="V128" i="191"/>
  <c r="L128" i="191"/>
  <c r="W128" i="191"/>
  <c r="N127" i="191"/>
  <c r="N128" i="191" s="1"/>
  <c r="N128" i="52"/>
  <c r="M128" i="52"/>
  <c r="X101" i="38"/>
  <c r="S127" i="52"/>
  <c r="S128" i="52" s="1"/>
  <c r="I128" i="52"/>
  <c r="P128" i="51"/>
  <c r="Q128" i="51"/>
  <c r="F128" i="51"/>
  <c r="G128" i="51"/>
  <c r="U128" i="51"/>
  <c r="H128" i="51"/>
  <c r="V128" i="51"/>
  <c r="S105" i="38"/>
  <c r="S127" i="51"/>
  <c r="S128" i="51" s="1"/>
  <c r="G128" i="50"/>
  <c r="H128" i="50"/>
  <c r="I128" i="141"/>
  <c r="H128" i="141"/>
  <c r="Z43" i="141"/>
  <c r="X128" i="49"/>
  <c r="Z43" i="49"/>
  <c r="S128" i="49"/>
  <c r="K128" i="49"/>
  <c r="V128" i="49"/>
  <c r="W128" i="49"/>
  <c r="N128" i="49"/>
  <c r="I128" i="49"/>
  <c r="Z43" i="48"/>
  <c r="I128" i="48"/>
  <c r="U128" i="48"/>
  <c r="H128" i="48"/>
  <c r="F128" i="48"/>
  <c r="R128" i="48"/>
  <c r="W128" i="47"/>
  <c r="X36" i="38"/>
  <c r="G128" i="47"/>
  <c r="R128" i="47"/>
  <c r="N68" i="38"/>
  <c r="S77" i="38"/>
  <c r="X77" i="38"/>
  <c r="Z43" i="46"/>
  <c r="N36" i="38"/>
  <c r="F128" i="46"/>
  <c r="I128" i="46"/>
  <c r="M128" i="46"/>
  <c r="P128" i="46"/>
  <c r="S101" i="38"/>
  <c r="L128" i="206"/>
  <c r="Q128" i="206"/>
  <c r="V128" i="206"/>
  <c r="M128" i="206"/>
  <c r="R128" i="206"/>
  <c r="W128" i="206"/>
  <c r="H128" i="206"/>
  <c r="X128" i="206"/>
  <c r="I128" i="206"/>
  <c r="K128" i="206"/>
  <c r="P128" i="206"/>
  <c r="U128" i="206"/>
  <c r="X73" i="38"/>
  <c r="S73" i="38"/>
  <c r="I73" i="38"/>
  <c r="I77" i="38"/>
  <c r="I101" i="38"/>
  <c r="I124" i="38"/>
  <c r="N101" i="38"/>
  <c r="I107" i="38"/>
  <c r="X105" i="38"/>
  <c r="S120" i="38"/>
  <c r="I128" i="43"/>
  <c r="S128" i="43"/>
  <c r="X69" i="38"/>
  <c r="S69" i="38"/>
  <c r="I69" i="38"/>
  <c r="S83" i="38"/>
  <c r="I83" i="38"/>
  <c r="N82" i="38"/>
  <c r="X108" i="38"/>
  <c r="S108" i="38"/>
  <c r="S123" i="38"/>
  <c r="S121" i="38"/>
  <c r="I123" i="38"/>
  <c r="G128" i="42"/>
  <c r="H128" i="42"/>
  <c r="V128" i="42"/>
  <c r="P128" i="42"/>
  <c r="S16" i="38"/>
  <c r="Q128" i="42"/>
  <c r="N15" i="38"/>
  <c r="N81" i="38"/>
  <c r="I79" i="38"/>
  <c r="S106" i="38"/>
  <c r="S124" i="38"/>
  <c r="N123" i="38"/>
  <c r="N122" i="38"/>
  <c r="S128" i="41"/>
  <c r="V128" i="41"/>
  <c r="P128" i="41"/>
  <c r="X80" i="38"/>
  <c r="N80" i="38"/>
  <c r="S82" i="38"/>
  <c r="X81" i="38"/>
  <c r="N79" i="38"/>
  <c r="X127" i="41"/>
  <c r="X128" i="41" s="1"/>
  <c r="X120" i="38"/>
  <c r="X126" i="38"/>
  <c r="N120" i="38"/>
  <c r="X124" i="38"/>
  <c r="I120" i="38"/>
  <c r="N124" i="38"/>
  <c r="N119" i="38"/>
  <c r="M127" i="38"/>
  <c r="I128" i="31"/>
  <c r="R128" i="31"/>
  <c r="G128" i="31"/>
  <c r="Z81" i="31"/>
  <c r="Z82" i="31"/>
  <c r="F128" i="28"/>
  <c r="N128" i="28"/>
  <c r="L128" i="28"/>
  <c r="P128" i="28"/>
  <c r="X127" i="28"/>
  <c r="X128" i="28" s="1"/>
  <c r="Z119" i="21"/>
  <c r="I128" i="26"/>
  <c r="L128" i="26"/>
  <c r="X127" i="75"/>
  <c r="X128" i="75" s="1"/>
  <c r="S128" i="139"/>
  <c r="G128" i="139"/>
  <c r="Z43" i="139"/>
  <c r="V128" i="15"/>
  <c r="K128" i="15"/>
  <c r="Q128" i="15"/>
  <c r="U128" i="15"/>
  <c r="M128" i="15"/>
  <c r="P128" i="15"/>
  <c r="L128" i="15"/>
  <c r="S128" i="15"/>
  <c r="R128" i="15"/>
  <c r="W128" i="15"/>
  <c r="I127" i="21"/>
  <c r="W127" i="20"/>
  <c r="W128" i="20" s="1"/>
  <c r="N127" i="10"/>
  <c r="N128" i="10" s="1"/>
  <c r="N123" i="20"/>
  <c r="S124" i="20"/>
  <c r="S121" i="20"/>
  <c r="Z121" i="20" s="1"/>
  <c r="I120" i="20"/>
  <c r="Z120" i="20" s="1"/>
  <c r="G127" i="20"/>
  <c r="G128" i="20" s="1"/>
  <c r="N124" i="20"/>
  <c r="S127" i="11"/>
  <c r="S128" i="11" s="1"/>
  <c r="I121" i="20"/>
  <c r="X124" i="20"/>
  <c r="S125" i="20"/>
  <c r="Z125" i="20" s="1"/>
  <c r="N126" i="20"/>
  <c r="X126" i="20"/>
  <c r="X119" i="20"/>
  <c r="Z119" i="20" s="1"/>
  <c r="M128" i="12"/>
  <c r="V128" i="12"/>
  <c r="G128" i="12"/>
  <c r="W128" i="12"/>
  <c r="X127" i="12"/>
  <c r="X128" i="12" s="1"/>
  <c r="S82" i="20"/>
  <c r="Z80" i="20"/>
  <c r="Z127" i="12"/>
  <c r="Z128" i="12" s="1"/>
  <c r="I126" i="20"/>
  <c r="I124" i="20"/>
  <c r="R127" i="20"/>
  <c r="R128" i="20" s="1"/>
  <c r="L127" i="20"/>
  <c r="L128" i="20" s="1"/>
  <c r="N127" i="6"/>
  <c r="I127" i="6"/>
  <c r="S127" i="6"/>
  <c r="S128" i="6" s="1"/>
  <c r="K128" i="6"/>
  <c r="I103" i="2"/>
  <c r="S103" i="2"/>
  <c r="N103" i="2"/>
  <c r="X103" i="2"/>
  <c r="N128" i="6"/>
  <c r="G128" i="6"/>
  <c r="U128" i="6"/>
  <c r="I43" i="6"/>
  <c r="F128" i="5"/>
  <c r="R128" i="5"/>
  <c r="N127" i="5"/>
  <c r="N128" i="5" s="1"/>
  <c r="I34" i="2"/>
  <c r="S34" i="2"/>
  <c r="P128" i="4"/>
  <c r="Q128" i="4"/>
  <c r="N34" i="2"/>
  <c r="X34" i="2"/>
  <c r="V128" i="4"/>
  <c r="K128" i="4"/>
  <c r="W128" i="4"/>
  <c r="N127" i="201"/>
  <c r="N128" i="201" s="1"/>
  <c r="I101" i="2"/>
  <c r="S101" i="2"/>
  <c r="N101" i="2"/>
  <c r="X101" i="2"/>
  <c r="X77" i="2"/>
  <c r="S77" i="2"/>
  <c r="X68" i="2"/>
  <c r="M128" i="201"/>
  <c r="P128" i="201"/>
  <c r="N68" i="2"/>
  <c r="F128" i="201"/>
  <c r="Q128" i="201"/>
  <c r="R128" i="201"/>
  <c r="Z43" i="201"/>
  <c r="I36" i="2"/>
  <c r="S36" i="2"/>
  <c r="N36" i="2"/>
  <c r="X36" i="2"/>
  <c r="G128" i="201"/>
  <c r="I128" i="201"/>
  <c r="S128" i="201"/>
  <c r="K128" i="201"/>
  <c r="U128" i="201"/>
  <c r="L128" i="201"/>
  <c r="V128" i="201"/>
  <c r="H128" i="201"/>
  <c r="W128" i="201"/>
  <c r="S16" i="2"/>
  <c r="I16" i="2"/>
  <c r="I15" i="2"/>
  <c r="S15" i="2"/>
  <c r="M43" i="2"/>
  <c r="X16" i="2"/>
  <c r="N15" i="2"/>
  <c r="X15" i="2"/>
  <c r="S105" i="2"/>
  <c r="I105" i="2"/>
  <c r="S106" i="2"/>
  <c r="N126" i="2"/>
  <c r="X126" i="2"/>
  <c r="N125" i="2"/>
  <c r="X125" i="2"/>
  <c r="N122" i="2"/>
  <c r="X122" i="2"/>
  <c r="N121" i="2"/>
  <c r="X121" i="2"/>
  <c r="N120" i="2"/>
  <c r="X120" i="2"/>
  <c r="N119" i="2"/>
  <c r="X119" i="2"/>
  <c r="Z119" i="2" s="1"/>
  <c r="I122" i="2"/>
  <c r="S122" i="2"/>
  <c r="I121" i="2"/>
  <c r="S121" i="2"/>
  <c r="I120" i="2"/>
  <c r="S120" i="2"/>
  <c r="I119" i="2"/>
  <c r="S119" i="2"/>
  <c r="I126" i="2"/>
  <c r="S126" i="2"/>
  <c r="I125" i="2"/>
  <c r="S125" i="2"/>
  <c r="S124" i="2"/>
  <c r="I123" i="2"/>
  <c r="X123" i="2"/>
  <c r="N124" i="2"/>
  <c r="X124" i="2"/>
  <c r="N123" i="2"/>
  <c r="I106" i="2"/>
  <c r="I107" i="2"/>
  <c r="S107" i="2"/>
  <c r="N106" i="2"/>
  <c r="X106" i="2"/>
  <c r="N105" i="2"/>
  <c r="X105" i="2"/>
  <c r="N107" i="2"/>
  <c r="X107" i="2"/>
  <c r="F127" i="2"/>
  <c r="F128" i="2" s="1"/>
  <c r="N82" i="2"/>
  <c r="X82" i="2"/>
  <c r="N81" i="2"/>
  <c r="I80" i="2"/>
  <c r="S80" i="2"/>
  <c r="X79" i="2"/>
  <c r="I81" i="2"/>
  <c r="S81" i="2"/>
  <c r="N79" i="2"/>
  <c r="S79" i="2"/>
  <c r="Z19" i="2"/>
  <c r="Z13" i="2"/>
  <c r="Z47" i="20"/>
  <c r="Z104" i="20"/>
  <c r="Z105" i="20"/>
  <c r="Z85" i="20"/>
  <c r="Z74" i="20"/>
  <c r="Z57" i="20"/>
  <c r="Z103" i="20"/>
  <c r="Z64" i="20"/>
  <c r="Z27" i="20"/>
  <c r="Z14" i="20"/>
  <c r="Z19" i="20"/>
  <c r="Z115" i="20"/>
  <c r="Z109" i="20"/>
  <c r="Z89" i="2"/>
  <c r="Z96" i="2"/>
  <c r="Z103" i="115"/>
  <c r="Z115" i="115"/>
  <c r="Z111" i="115"/>
  <c r="Z95" i="115"/>
  <c r="Z112" i="115"/>
  <c r="Z108" i="115"/>
  <c r="Z102" i="115"/>
  <c r="Z100" i="115"/>
  <c r="Z124" i="115"/>
  <c r="Z113" i="115"/>
  <c r="Z97" i="115"/>
  <c r="Z104" i="115"/>
  <c r="Z97" i="107"/>
  <c r="Z124" i="107"/>
  <c r="Z120" i="107"/>
  <c r="Z113" i="107"/>
  <c r="Z111" i="107"/>
  <c r="Z105" i="107"/>
  <c r="Z101" i="107"/>
  <c r="Z114" i="107"/>
  <c r="Z112" i="107"/>
  <c r="Z104" i="107"/>
  <c r="Z102" i="107"/>
  <c r="Z91" i="88"/>
  <c r="Z106" i="88"/>
  <c r="Z99" i="88"/>
  <c r="Z115" i="88"/>
  <c r="Z95" i="88"/>
  <c r="Z118" i="88"/>
  <c r="Z104" i="88"/>
  <c r="Z111" i="88"/>
  <c r="Z92" i="88"/>
  <c r="Z117" i="88"/>
  <c r="Z114" i="88"/>
  <c r="Z109" i="88"/>
  <c r="Z117" i="84"/>
  <c r="Z102" i="84"/>
  <c r="Z106" i="84"/>
  <c r="Z110" i="84"/>
  <c r="Z114" i="84"/>
  <c r="Z116" i="84"/>
  <c r="Z118" i="84"/>
  <c r="Z120" i="84"/>
  <c r="Z122" i="84"/>
  <c r="Z124" i="84"/>
  <c r="Z126" i="84"/>
  <c r="Z123" i="84"/>
  <c r="Z97" i="84"/>
  <c r="Z99" i="84"/>
  <c r="Z124" i="21"/>
  <c r="Z53" i="20"/>
  <c r="Q128" i="20"/>
  <c r="Z36" i="20"/>
  <c r="Z110" i="20"/>
  <c r="Z58" i="20"/>
  <c r="Z50" i="20"/>
  <c r="Z22" i="20"/>
  <c r="Z93" i="20"/>
  <c r="Z73" i="20"/>
  <c r="Z21" i="20"/>
  <c r="Z117" i="20"/>
  <c r="Z94" i="20"/>
  <c r="Z69" i="20"/>
  <c r="Z107" i="20"/>
  <c r="Z81" i="20"/>
  <c r="Z84" i="20"/>
  <c r="Z17" i="20"/>
  <c r="Z30" i="20"/>
  <c r="Z90" i="20"/>
  <c r="Z87" i="20"/>
  <c r="Z12" i="20"/>
  <c r="Z113" i="20"/>
  <c r="Z79" i="20"/>
  <c r="Z112" i="20"/>
  <c r="Z37" i="20"/>
  <c r="Z89" i="20"/>
  <c r="Z78" i="20"/>
  <c r="Z15" i="20"/>
  <c r="S43" i="20"/>
  <c r="Z66" i="20"/>
  <c r="Z118" i="20"/>
  <c r="Z97" i="20"/>
  <c r="Z23" i="20"/>
  <c r="X43" i="20"/>
  <c r="Z76" i="20"/>
  <c r="Z63" i="20"/>
  <c r="Z101" i="20"/>
  <c r="Z55" i="20"/>
  <c r="Z82" i="20"/>
  <c r="Z42" i="20"/>
  <c r="Z31" i="20"/>
  <c r="Z25" i="20"/>
  <c r="Z28" i="20"/>
  <c r="Z34" i="20"/>
  <c r="Z75" i="20"/>
  <c r="Z116" i="20"/>
  <c r="Z65" i="20"/>
  <c r="Z39" i="20"/>
  <c r="Z13" i="20"/>
  <c r="Z68" i="20"/>
  <c r="Z38" i="20"/>
  <c r="Z60" i="20"/>
  <c r="Z52" i="20"/>
  <c r="Z98" i="20"/>
  <c r="Z41" i="20"/>
  <c r="Z24" i="20"/>
  <c r="Z92" i="20"/>
  <c r="Z92" i="2"/>
  <c r="Z91" i="95"/>
  <c r="Z96" i="95"/>
  <c r="Z68" i="95"/>
  <c r="Z109" i="95"/>
  <c r="Z34" i="95"/>
  <c r="Z11" i="95"/>
  <c r="Z70" i="21"/>
  <c r="Z60" i="21"/>
  <c r="Z91" i="21"/>
  <c r="Z80" i="21"/>
  <c r="Z57" i="21"/>
  <c r="Z46" i="21"/>
  <c r="Z28" i="21"/>
  <c r="Z46" i="95"/>
  <c r="N34" i="184"/>
  <c r="S22" i="184"/>
  <c r="I21" i="184"/>
  <c r="I20" i="184"/>
  <c r="S20" i="184"/>
  <c r="I19" i="184"/>
  <c r="S19" i="184"/>
  <c r="I18" i="184"/>
  <c r="S18" i="184"/>
  <c r="I17" i="184"/>
  <c r="S17" i="184"/>
  <c r="I16" i="184"/>
  <c r="I15" i="68"/>
  <c r="N21" i="184"/>
  <c r="X11" i="184"/>
  <c r="Z51" i="95"/>
  <c r="Z101" i="95"/>
  <c r="Z110" i="95"/>
  <c r="S11" i="184"/>
  <c r="U43" i="184"/>
  <c r="U128" i="184" s="1"/>
  <c r="Z46" i="184"/>
  <c r="Z110" i="184"/>
  <c r="I15" i="184"/>
  <c r="G128" i="184"/>
  <c r="Z118" i="95"/>
  <c r="Z121" i="184"/>
  <c r="Z71" i="184"/>
  <c r="Z61" i="184"/>
  <c r="Z55" i="184"/>
  <c r="Z52" i="184"/>
  <c r="X37" i="184"/>
  <c r="N36" i="184"/>
  <c r="X36" i="184"/>
  <c r="N35" i="184"/>
  <c r="X35" i="184"/>
  <c r="X34" i="184"/>
  <c r="X32" i="184"/>
  <c r="Z32" i="184" s="1"/>
  <c r="N31" i="184"/>
  <c r="X31" i="184"/>
  <c r="N28" i="184"/>
  <c r="X28" i="184"/>
  <c r="N27" i="184"/>
  <c r="X27" i="184"/>
  <c r="N26" i="184"/>
  <c r="Z26" i="184" s="1"/>
  <c r="I25" i="68"/>
  <c r="N25" i="184"/>
  <c r="X25" i="184"/>
  <c r="X24" i="184"/>
  <c r="Z24" i="184" s="1"/>
  <c r="X23" i="184"/>
  <c r="N22" i="184"/>
  <c r="X22" i="184"/>
  <c r="X21" i="184"/>
  <c r="N20" i="184"/>
  <c r="X20" i="184"/>
  <c r="N19" i="184"/>
  <c r="X19" i="184"/>
  <c r="N18" i="184"/>
  <c r="X18" i="184"/>
  <c r="S15" i="68"/>
  <c r="I12" i="68"/>
  <c r="S12" i="68"/>
  <c r="L128" i="21"/>
  <c r="Z108" i="95"/>
  <c r="K128" i="184"/>
  <c r="Z97" i="184"/>
  <c r="Z30" i="184"/>
  <c r="Z81" i="184"/>
  <c r="Z14" i="95"/>
  <c r="S15" i="184"/>
  <c r="I14" i="184"/>
  <c r="N33" i="184"/>
  <c r="Z102" i="184"/>
  <c r="Z96" i="184"/>
  <c r="Z49" i="184"/>
  <c r="Z92" i="184"/>
  <c r="Z78" i="184"/>
  <c r="Z123" i="184"/>
  <c r="Z91" i="184"/>
  <c r="Z67" i="184"/>
  <c r="Z60" i="184"/>
  <c r="Z35" i="95"/>
  <c r="Z39" i="95"/>
  <c r="Z55" i="95"/>
  <c r="Z26" i="95"/>
  <c r="N23" i="184"/>
  <c r="X17" i="184"/>
  <c r="N16" i="184"/>
  <c r="I33" i="68"/>
  <c r="Z100" i="184"/>
  <c r="Z87" i="184"/>
  <c r="Z84" i="184"/>
  <c r="N42" i="184"/>
  <c r="X42" i="184"/>
  <c r="N41" i="184"/>
  <c r="X41" i="184"/>
  <c r="N40" i="184"/>
  <c r="X40" i="184"/>
  <c r="X40" i="68"/>
  <c r="Z40" i="68" s="1"/>
  <c r="N39" i="184"/>
  <c r="X39" i="184"/>
  <c r="N38" i="184"/>
  <c r="X38" i="184"/>
  <c r="N37" i="184"/>
  <c r="Z90" i="184"/>
  <c r="Z56" i="184"/>
  <c r="Z116" i="95"/>
  <c r="Z112" i="95"/>
  <c r="Z98" i="95"/>
  <c r="Z66" i="184"/>
  <c r="Z57" i="184"/>
  <c r="N16" i="68"/>
  <c r="S14" i="184"/>
  <c r="I13" i="184"/>
  <c r="S13" i="184"/>
  <c r="I12" i="184"/>
  <c r="Z12" i="184" s="1"/>
  <c r="X33" i="184"/>
  <c r="Z79" i="95"/>
  <c r="Z122" i="184"/>
  <c r="Z116" i="184"/>
  <c r="Z109" i="184"/>
  <c r="Z106" i="184"/>
  <c r="Z103" i="184"/>
  <c r="Z85" i="184"/>
  <c r="Z72" i="184"/>
  <c r="Z68" i="184"/>
  <c r="Z58" i="184"/>
  <c r="Z51" i="184"/>
  <c r="Z22" i="21"/>
  <c r="Z73" i="95"/>
  <c r="Z71" i="95"/>
  <c r="Z30" i="95"/>
  <c r="Z126" i="184"/>
  <c r="Z119" i="184"/>
  <c r="Z113" i="184"/>
  <c r="Z93" i="184"/>
  <c r="Z80" i="184"/>
  <c r="Z75" i="184"/>
  <c r="Z65" i="184"/>
  <c r="Z63" i="184"/>
  <c r="Z54" i="184"/>
  <c r="Z104" i="21"/>
  <c r="Z19" i="21"/>
  <c r="Z29" i="184"/>
  <c r="Z124" i="184"/>
  <c r="Z108" i="184"/>
  <c r="Z107" i="184"/>
  <c r="Z105" i="184"/>
  <c r="Z104" i="184"/>
  <c r="Z101" i="184"/>
  <c r="Z88" i="184"/>
  <c r="Z86" i="184"/>
  <c r="Z79" i="184"/>
  <c r="Z70" i="184"/>
  <c r="Z69" i="184"/>
  <c r="Z59" i="184"/>
  <c r="Z80" i="95"/>
  <c r="X16" i="184"/>
  <c r="Z120" i="184"/>
  <c r="Z117" i="184"/>
  <c r="Z114" i="184"/>
  <c r="Z111" i="184"/>
  <c r="Z98" i="184"/>
  <c r="Z94" i="184"/>
  <c r="Z76" i="184"/>
  <c r="Z74" i="184"/>
  <c r="Z73" i="184"/>
  <c r="Z50" i="184"/>
  <c r="Z47" i="184"/>
  <c r="Z101" i="21"/>
  <c r="Z122" i="21"/>
  <c r="Z105" i="21"/>
  <c r="I89" i="184"/>
  <c r="X116" i="68"/>
  <c r="N107" i="68"/>
  <c r="N100" i="68"/>
  <c r="N99" i="68"/>
  <c r="X99" i="68"/>
  <c r="N91" i="68"/>
  <c r="Z28" i="95"/>
  <c r="Z78" i="95"/>
  <c r="Z41" i="95"/>
  <c r="Z125" i="184"/>
  <c r="Z118" i="184"/>
  <c r="Z115" i="184"/>
  <c r="Z112" i="184"/>
  <c r="Z99" i="184"/>
  <c r="Z95" i="184"/>
  <c r="Z82" i="184"/>
  <c r="Z77" i="184"/>
  <c r="Z64" i="184"/>
  <c r="Z62" i="184"/>
  <c r="Z53" i="184"/>
  <c r="Z33" i="123"/>
  <c r="Z12" i="95"/>
  <c r="Z84" i="95"/>
  <c r="Z23" i="95"/>
  <c r="Z103" i="95"/>
  <c r="S24" i="68"/>
  <c r="Z72" i="95"/>
  <c r="Z24" i="95"/>
  <c r="Z99" i="95"/>
  <c r="Z104" i="95"/>
  <c r="Z124" i="95"/>
  <c r="Z102" i="95"/>
  <c r="Z83" i="21"/>
  <c r="Z15" i="21"/>
  <c r="Z86" i="95"/>
  <c r="Z115" i="95"/>
  <c r="Z111" i="21"/>
  <c r="Z90" i="95"/>
  <c r="Z37" i="95"/>
  <c r="Z20" i="95"/>
  <c r="Z93" i="95"/>
  <c r="Z16" i="95"/>
  <c r="Z27" i="95"/>
  <c r="Z76" i="95"/>
  <c r="N43" i="95"/>
  <c r="Z95" i="95"/>
  <c r="Z48" i="95"/>
  <c r="Z75" i="95"/>
  <c r="Z42" i="95"/>
  <c r="Z85" i="95"/>
  <c r="Z119" i="95"/>
  <c r="Z113" i="95"/>
  <c r="Z107" i="95"/>
  <c r="Z34" i="21"/>
  <c r="Z88" i="21"/>
  <c r="Z81" i="21"/>
  <c r="Z56" i="21"/>
  <c r="Z99" i="21"/>
  <c r="Z36" i="21"/>
  <c r="Z39" i="21"/>
  <c r="S108" i="68"/>
  <c r="I105" i="68"/>
  <c r="I47" i="68"/>
  <c r="S46" i="68"/>
  <c r="Z92" i="21"/>
  <c r="Z40" i="21"/>
  <c r="Z76" i="21"/>
  <c r="Z125" i="21"/>
  <c r="Z115" i="21"/>
  <c r="Z107" i="21"/>
  <c r="Z65" i="21"/>
  <c r="Z97" i="21"/>
  <c r="Z59" i="21"/>
  <c r="X36" i="68"/>
  <c r="S30" i="68"/>
  <c r="I20" i="68"/>
  <c r="S65" i="68"/>
  <c r="S64" i="68"/>
  <c r="S63" i="68"/>
  <c r="I63" i="68"/>
  <c r="I62" i="68"/>
  <c r="S62" i="68"/>
  <c r="I61" i="68"/>
  <c r="S61" i="68"/>
  <c r="I60" i="68"/>
  <c r="I59" i="68"/>
  <c r="S54" i="68"/>
  <c r="I53" i="68"/>
  <c r="I21" i="68"/>
  <c r="S28" i="68"/>
  <c r="Z28" i="68" s="1"/>
  <c r="I26" i="68"/>
  <c r="S26" i="68"/>
  <c r="I22" i="68"/>
  <c r="X115" i="68"/>
  <c r="X38" i="68"/>
  <c r="N20" i="68"/>
  <c r="I13" i="68"/>
  <c r="Z13" i="68" s="1"/>
  <c r="X35" i="68"/>
  <c r="X39" i="68"/>
  <c r="I14" i="68"/>
  <c r="Z14" i="68" s="1"/>
  <c r="N37" i="68"/>
  <c r="I23" i="68"/>
  <c r="H43" i="68"/>
  <c r="H128" i="68" s="1"/>
  <c r="N38" i="68"/>
  <c r="N30" i="68"/>
  <c r="X18" i="68"/>
  <c r="N35" i="68"/>
  <c r="S23" i="68"/>
  <c r="N39" i="68"/>
  <c r="I24" i="68"/>
  <c r="X31" i="68"/>
  <c r="X109" i="68"/>
  <c r="N108" i="68"/>
  <c r="X107" i="68"/>
  <c r="N106" i="68"/>
  <c r="X95" i="68"/>
  <c r="X91" i="68"/>
  <c r="N90" i="68"/>
  <c r="X81" i="68"/>
  <c r="N78" i="68"/>
  <c r="N86" i="68"/>
  <c r="X108" i="68"/>
  <c r="S25" i="68"/>
  <c r="N18" i="68"/>
  <c r="N42" i="68"/>
  <c r="X19" i="68"/>
  <c r="N79" i="68"/>
  <c r="X42" i="68"/>
  <c r="N36" i="68"/>
  <c r="X16" i="68"/>
  <c r="S27" i="68"/>
  <c r="N32" i="68"/>
  <c r="X34" i="68"/>
  <c r="X41" i="68"/>
  <c r="Z41" i="68" s="1"/>
  <c r="X17" i="68"/>
  <c r="Z17" i="68" s="1"/>
  <c r="I27" i="68"/>
  <c r="S33" i="68"/>
  <c r="X32" i="68"/>
  <c r="N120" i="68"/>
  <c r="N117" i="68"/>
  <c r="N114" i="68"/>
  <c r="N113" i="68"/>
  <c r="X88" i="68"/>
  <c r="N66" i="68"/>
  <c r="X50" i="68"/>
  <c r="X56" i="68"/>
  <c r="I68" i="68"/>
  <c r="I67" i="68"/>
  <c r="I56" i="68"/>
  <c r="N63" i="68"/>
  <c r="X63" i="68"/>
  <c r="N47" i="68"/>
  <c r="X47" i="68"/>
  <c r="S97" i="68"/>
  <c r="S81" i="68"/>
  <c r="I46" i="68"/>
  <c r="X46" i="68"/>
  <c r="I117" i="68"/>
  <c r="I114" i="68"/>
  <c r="S114" i="68"/>
  <c r="I113" i="68"/>
  <c r="S113" i="68"/>
  <c r="S92" i="68"/>
  <c r="I91" i="68"/>
  <c r="S85" i="68"/>
  <c r="S84" i="68"/>
  <c r="S83" i="68"/>
  <c r="S79" i="68"/>
  <c r="S77" i="68"/>
  <c r="I77" i="68"/>
  <c r="X113" i="68"/>
  <c r="N111" i="68"/>
  <c r="N110" i="68"/>
  <c r="N105" i="68"/>
  <c r="X105" i="68"/>
  <c r="N104" i="68"/>
  <c r="N94" i="68"/>
  <c r="N84" i="68"/>
  <c r="N77" i="68"/>
  <c r="X76" i="68"/>
  <c r="N75" i="68"/>
  <c r="X75" i="68"/>
  <c r="N74" i="68"/>
  <c r="X74" i="68"/>
  <c r="N73" i="68"/>
  <c r="X72" i="68"/>
  <c r="S120" i="68"/>
  <c r="S111" i="68"/>
  <c r="S99" i="68"/>
  <c r="I124" i="68"/>
  <c r="I111" i="68"/>
  <c r="I110" i="68"/>
  <c r="S102" i="68"/>
  <c r="I100" i="68"/>
  <c r="S100" i="68"/>
  <c r="I99" i="68"/>
  <c r="S89" i="68"/>
  <c r="I88" i="68"/>
  <c r="S80" i="68"/>
  <c r="I79" i="68"/>
  <c r="S76" i="68"/>
  <c r="X68" i="68"/>
  <c r="N124" i="68"/>
  <c r="N122" i="68"/>
  <c r="X101" i="68"/>
  <c r="I95" i="68"/>
  <c r="I93" i="68"/>
  <c r="S93" i="68"/>
  <c r="I72" i="68"/>
  <c r="N62" i="68"/>
  <c r="X62" i="68"/>
  <c r="N60" i="68"/>
  <c r="N59" i="68"/>
  <c r="X59" i="68"/>
  <c r="N57" i="68"/>
  <c r="X51" i="68"/>
  <c r="I39" i="68"/>
  <c r="X112" i="68"/>
  <c r="X93" i="68"/>
  <c r="N71" i="68"/>
  <c r="S71" i="68"/>
  <c r="I70" i="68"/>
  <c r="S67" i="68"/>
  <c r="N53" i="68"/>
  <c r="N52" i="68"/>
  <c r="X52" i="68"/>
  <c r="X21" i="68"/>
  <c r="X104" i="68"/>
  <c r="X103" i="68"/>
  <c r="X102" i="68"/>
  <c r="N96" i="68"/>
  <c r="N88" i="68"/>
  <c r="X82" i="68"/>
  <c r="X77" i="68"/>
  <c r="S52" i="68"/>
  <c r="S51" i="68"/>
  <c r="S47" i="68"/>
  <c r="S126" i="68"/>
  <c r="S125" i="68"/>
  <c r="I123" i="68"/>
  <c r="I121" i="68"/>
  <c r="X86" i="68"/>
  <c r="N85" i="68"/>
  <c r="I51" i="68"/>
  <c r="I116" i="68"/>
  <c r="I115" i="68"/>
  <c r="S110" i="68"/>
  <c r="I109" i="68"/>
  <c r="I104" i="68"/>
  <c r="S101" i="68"/>
  <c r="N69" i="68"/>
  <c r="N67" i="68"/>
  <c r="N46" i="68"/>
  <c r="N126" i="68"/>
  <c r="S124" i="68"/>
  <c r="S123" i="68"/>
  <c r="N121" i="68"/>
  <c r="X114" i="68"/>
  <c r="N103" i="68"/>
  <c r="N102" i="68"/>
  <c r="I101" i="68"/>
  <c r="X96" i="68"/>
  <c r="N95" i="68"/>
  <c r="X94" i="68"/>
  <c r="S91" i="68"/>
  <c r="X78" i="68"/>
  <c r="I75" i="68"/>
  <c r="X73" i="68"/>
  <c r="N72" i="68"/>
  <c r="X71" i="68"/>
  <c r="S68" i="68"/>
  <c r="N64" i="68"/>
  <c r="S60" i="68"/>
  <c r="X57" i="68"/>
  <c r="S53" i="68"/>
  <c r="N50" i="68"/>
  <c r="N49" i="68"/>
  <c r="S22" i="68"/>
  <c r="I122" i="68"/>
  <c r="S122" i="68"/>
  <c r="N119" i="68"/>
  <c r="S117" i="68"/>
  <c r="S116" i="68"/>
  <c r="I80" i="68"/>
  <c r="I74" i="68"/>
  <c r="X66" i="68"/>
  <c r="N65" i="68"/>
  <c r="X65" i="68"/>
  <c r="X64" i="68"/>
  <c r="N56" i="68"/>
  <c r="I52" i="68"/>
  <c r="X49" i="68"/>
  <c r="N125" i="68"/>
  <c r="N118" i="68"/>
  <c r="S115" i="68"/>
  <c r="N112" i="68"/>
  <c r="X111" i="68"/>
  <c r="S109" i="68"/>
  <c r="I108" i="68"/>
  <c r="S98" i="68"/>
  <c r="I97" i="68"/>
  <c r="N93" i="68"/>
  <c r="N92" i="68"/>
  <c r="S90" i="68"/>
  <c r="I90" i="68"/>
  <c r="I89" i="68"/>
  <c r="S87" i="68"/>
  <c r="I86" i="68"/>
  <c r="X85" i="68"/>
  <c r="I78" i="68"/>
  <c r="N76" i="68"/>
  <c r="I73" i="68"/>
  <c r="I71" i="68"/>
  <c r="N70" i="68"/>
  <c r="X70" i="68"/>
  <c r="I66" i="68"/>
  <c r="N61" i="68"/>
  <c r="X61" i="68"/>
  <c r="N54" i="68"/>
  <c r="X54" i="68"/>
  <c r="I126" i="68"/>
  <c r="S121" i="68"/>
  <c r="I120" i="68"/>
  <c r="I107" i="68"/>
  <c r="S107" i="68"/>
  <c r="I106" i="68"/>
  <c r="S106" i="68"/>
  <c r="N101" i="68"/>
  <c r="S96" i="68"/>
  <c r="S86" i="68"/>
  <c r="X84" i="68"/>
  <c r="N81" i="68"/>
  <c r="N80" i="68"/>
  <c r="X80" i="68"/>
  <c r="S78" i="68"/>
  <c r="S73" i="68"/>
  <c r="S72" i="68"/>
  <c r="S70" i="68"/>
  <c r="X69" i="68"/>
  <c r="N68" i="68"/>
  <c r="I64" i="68"/>
  <c r="X60" i="68"/>
  <c r="S57" i="68"/>
  <c r="I49" i="68"/>
  <c r="N115" i="68"/>
  <c r="S105" i="68"/>
  <c r="I102" i="68"/>
  <c r="X100" i="68"/>
  <c r="I94" i="68"/>
  <c r="S94" i="68"/>
  <c r="I85" i="68"/>
  <c r="N82" i="68"/>
  <c r="I65" i="68"/>
  <c r="S56" i="68"/>
  <c r="I54" i="68"/>
  <c r="N51" i="68"/>
  <c r="I125" i="68"/>
  <c r="I118" i="68"/>
  <c r="S118" i="68"/>
  <c r="X110" i="68"/>
  <c r="N109" i="68"/>
  <c r="N98" i="68"/>
  <c r="X98" i="68"/>
  <c r="N97" i="68"/>
  <c r="X97" i="68"/>
  <c r="X90" i="68"/>
  <c r="N89" i="68"/>
  <c r="X89" i="68"/>
  <c r="N87" i="68"/>
  <c r="I84" i="68"/>
  <c r="X79" i="68"/>
  <c r="I76" i="68"/>
  <c r="S69" i="68"/>
  <c r="I69" i="68"/>
  <c r="X67" i="68"/>
  <c r="X37" i="68"/>
  <c r="I35" i="68"/>
  <c r="S34" i="68"/>
  <c r="N31" i="68"/>
  <c r="I36" i="68"/>
  <c r="X27" i="68"/>
  <c r="N19" i="68"/>
  <c r="I98" i="68"/>
  <c r="R43" i="68"/>
  <c r="G43" i="68"/>
  <c r="X106" i="68"/>
  <c r="X87" i="68"/>
  <c r="I81" i="68"/>
  <c r="I92" i="68"/>
  <c r="N83" i="68"/>
  <c r="Z46" i="222"/>
  <c r="S128" i="222"/>
  <c r="R128" i="222"/>
  <c r="U128" i="222"/>
  <c r="X128" i="222"/>
  <c r="W128" i="115"/>
  <c r="X46" i="115"/>
  <c r="Z46" i="115" s="1"/>
  <c r="I83" i="115"/>
  <c r="N83" i="115"/>
  <c r="Z83" i="117"/>
  <c r="Z127" i="117" s="1"/>
  <c r="Z128" i="117" s="1"/>
  <c r="Q128" i="68"/>
  <c r="U128" i="84"/>
  <c r="X43" i="84"/>
  <c r="Z74" i="88"/>
  <c r="Z65" i="88"/>
  <c r="Z47" i="88"/>
  <c r="V128" i="88"/>
  <c r="Z23" i="123"/>
  <c r="Z20" i="88"/>
  <c r="Z14" i="88"/>
  <c r="Z114" i="95"/>
  <c r="Z111" i="95"/>
  <c r="Z122" i="95"/>
  <c r="Z126" i="95"/>
  <c r="W128" i="95"/>
  <c r="Z77" i="95"/>
  <c r="Z61" i="95"/>
  <c r="Z62" i="95"/>
  <c r="Z59" i="95"/>
  <c r="Z49" i="95"/>
  <c r="U128" i="95"/>
  <c r="V128" i="95"/>
  <c r="F128" i="95"/>
  <c r="Z29" i="95"/>
  <c r="I43" i="95"/>
  <c r="X43" i="95"/>
  <c r="S43" i="95"/>
  <c r="G128" i="95"/>
  <c r="Z19" i="95"/>
  <c r="Z15" i="95"/>
  <c r="Q128" i="95"/>
  <c r="R128" i="95"/>
  <c r="Z119" i="107"/>
  <c r="Z126" i="107"/>
  <c r="F128" i="107"/>
  <c r="M128" i="107"/>
  <c r="Z47" i="107"/>
  <c r="X43" i="107"/>
  <c r="Z21" i="107"/>
  <c r="Z17" i="107"/>
  <c r="L128" i="107"/>
  <c r="Z14" i="107"/>
  <c r="N43" i="115"/>
  <c r="Q128" i="115"/>
  <c r="Z47" i="115"/>
  <c r="F128" i="115"/>
  <c r="X43" i="115"/>
  <c r="S43" i="115"/>
  <c r="I43" i="115"/>
  <c r="Z13" i="123"/>
  <c r="G128" i="115"/>
  <c r="W128" i="184"/>
  <c r="F128" i="184"/>
  <c r="V128" i="184"/>
  <c r="Q128" i="184"/>
  <c r="M128" i="184"/>
  <c r="R128" i="184"/>
  <c r="P128" i="184"/>
  <c r="L128" i="184"/>
  <c r="S127" i="184"/>
  <c r="N127" i="184"/>
  <c r="X127" i="184"/>
  <c r="Z41" i="123"/>
  <c r="Z116" i="21"/>
  <c r="Z106" i="21"/>
  <c r="Z120" i="21"/>
  <c r="Z112" i="21"/>
  <c r="Z87" i="21"/>
  <c r="Z73" i="21"/>
  <c r="Z78" i="21"/>
  <c r="Z67" i="21"/>
  <c r="Z31" i="21"/>
  <c r="Z42" i="21"/>
  <c r="S43" i="21"/>
  <c r="Z35" i="21"/>
  <c r="Z41" i="21"/>
  <c r="N43" i="21"/>
  <c r="Z20" i="21"/>
  <c r="P128" i="21"/>
  <c r="P128" i="20"/>
  <c r="Z54" i="20"/>
  <c r="M128" i="20"/>
  <c r="I43" i="20"/>
  <c r="Z33" i="20"/>
  <c r="Z28" i="123"/>
  <c r="N43" i="20"/>
  <c r="Z61" i="2"/>
  <c r="L128" i="2"/>
  <c r="I11" i="68"/>
  <c r="Z11" i="68" s="1"/>
  <c r="S12" i="2"/>
  <c r="P43" i="2"/>
  <c r="N12" i="2"/>
  <c r="Z12" i="5"/>
  <c r="I43" i="5"/>
  <c r="M128" i="68"/>
  <c r="I29" i="68"/>
  <c r="F43" i="68"/>
  <c r="S48" i="68"/>
  <c r="N48" i="68"/>
  <c r="S55" i="68"/>
  <c r="N55" i="68"/>
  <c r="I55" i="68"/>
  <c r="P128" i="68"/>
  <c r="N29" i="68"/>
  <c r="K43" i="68"/>
  <c r="K128" i="68" s="1"/>
  <c r="Z29" i="123"/>
  <c r="Z11" i="115"/>
  <c r="Z11" i="222"/>
  <c r="Z38" i="222"/>
  <c r="S127" i="8"/>
  <c r="S128" i="8" s="1"/>
  <c r="R127" i="2"/>
  <c r="R128" i="2" s="1"/>
  <c r="Z83" i="2"/>
  <c r="M127" i="2"/>
  <c r="Z48" i="8"/>
  <c r="Z127" i="8" s="1"/>
  <c r="Z48" i="15"/>
  <c r="R128" i="21"/>
  <c r="Z89" i="45"/>
  <c r="Z89" i="184"/>
  <c r="I127" i="184"/>
  <c r="H127" i="184"/>
  <c r="H128" i="184" s="1"/>
  <c r="Z48" i="184"/>
  <c r="Z48" i="45"/>
  <c r="X83" i="68"/>
  <c r="Z83" i="75"/>
  <c r="I83" i="68"/>
  <c r="Z48" i="75"/>
  <c r="I48" i="68"/>
  <c r="D10" i="172"/>
  <c r="F49" i="172"/>
  <c r="F38" i="172"/>
  <c r="G24" i="171"/>
  <c r="G33" i="171" s="1"/>
  <c r="Z92" i="95"/>
  <c r="Z100" i="95"/>
  <c r="Z83" i="95"/>
  <c r="Z89" i="95"/>
  <c r="Z82" i="95"/>
  <c r="Z121" i="95"/>
  <c r="Z94" i="95"/>
  <c r="Z88" i="95"/>
  <c r="Z106" i="95"/>
  <c r="Z87" i="95"/>
  <c r="Z120" i="95"/>
  <c r="Z99" i="107"/>
  <c r="Z59" i="107"/>
  <c r="W128" i="107"/>
  <c r="Z116" i="107"/>
  <c r="Z109" i="107"/>
  <c r="Z103" i="107"/>
  <c r="Z106" i="107"/>
  <c r="Z62" i="107"/>
  <c r="Z115" i="107"/>
  <c r="Z85" i="107"/>
  <c r="Z60" i="107"/>
  <c r="Z108" i="107"/>
  <c r="Z83" i="107"/>
  <c r="Z78" i="107"/>
  <c r="K128" i="107"/>
  <c r="Z66" i="107"/>
  <c r="Z110" i="107"/>
  <c r="Z72" i="107"/>
  <c r="Z82" i="107"/>
  <c r="Z94" i="107"/>
  <c r="Z55" i="107"/>
  <c r="Z54" i="107"/>
  <c r="G128" i="107"/>
  <c r="Z23" i="107"/>
  <c r="Z35" i="107"/>
  <c r="Z30" i="107"/>
  <c r="Z36" i="107"/>
  <c r="Z34" i="107"/>
  <c r="S43" i="107"/>
  <c r="Z38" i="107"/>
  <c r="Z33" i="107"/>
  <c r="Z13" i="107"/>
  <c r="N43" i="107"/>
  <c r="Z27" i="107"/>
  <c r="Z29" i="107"/>
  <c r="I43" i="107"/>
  <c r="Z47" i="95"/>
  <c r="Z65" i="95"/>
  <c r="Z70" i="95"/>
  <c r="Z52" i="95"/>
  <c r="Z57" i="95"/>
  <c r="Z63" i="95"/>
  <c r="Z64" i="95"/>
  <c r="Z53" i="95"/>
  <c r="Z50" i="95"/>
  <c r="M128" i="95"/>
  <c r="Z13" i="95"/>
  <c r="Z32" i="95"/>
  <c r="Z36" i="95"/>
  <c r="Z17" i="95"/>
  <c r="Z22" i="95"/>
  <c r="Z38" i="95"/>
  <c r="Z108" i="21"/>
  <c r="Z84" i="21"/>
  <c r="Z51" i="21"/>
  <c r="Z64" i="21"/>
  <c r="Z98" i="21"/>
  <c r="Z110" i="21"/>
  <c r="Z90" i="21"/>
  <c r="Z75" i="21"/>
  <c r="Z118" i="21"/>
  <c r="Z86" i="21"/>
  <c r="Z121" i="21"/>
  <c r="Z47" i="21"/>
  <c r="Z123" i="21"/>
  <c r="Z89" i="21"/>
  <c r="Z49" i="21"/>
  <c r="Z100" i="21"/>
  <c r="Z113" i="21"/>
  <c r="M128" i="21"/>
  <c r="Z18" i="21"/>
  <c r="Z30" i="21"/>
  <c r="Z26" i="21"/>
  <c r="Z27" i="21"/>
  <c r="Z38" i="21"/>
  <c r="Z33" i="21"/>
  <c r="Z16" i="21"/>
  <c r="Z32" i="21"/>
  <c r="Z11" i="21"/>
  <c r="I43" i="21"/>
  <c r="Z43" i="222" l="1"/>
  <c r="I43" i="88"/>
  <c r="Z101" i="88"/>
  <c r="N127" i="115"/>
  <c r="Z127" i="154"/>
  <c r="Z128" i="154" s="1"/>
  <c r="Z43" i="149"/>
  <c r="Z43" i="65"/>
  <c r="Z43" i="208"/>
  <c r="P127" i="123"/>
  <c r="S121" i="123"/>
  <c r="X123" i="123"/>
  <c r="Z105" i="123"/>
  <c r="I119" i="123"/>
  <c r="N122" i="123"/>
  <c r="I122" i="123"/>
  <c r="Z127" i="98"/>
  <c r="Z127" i="99"/>
  <c r="N128" i="78"/>
  <c r="Z43" i="43"/>
  <c r="Z107" i="123"/>
  <c r="I125" i="123"/>
  <c r="X124" i="123"/>
  <c r="Z104" i="84"/>
  <c r="Z43" i="4"/>
  <c r="S122" i="123"/>
  <c r="Z122" i="123" s="1"/>
  <c r="X119" i="123"/>
  <c r="Z109" i="123"/>
  <c r="S123" i="123"/>
  <c r="S127" i="123" s="1"/>
  <c r="Z126" i="138"/>
  <c r="M128" i="2"/>
  <c r="Z108" i="84"/>
  <c r="Z43" i="51"/>
  <c r="N121" i="123"/>
  <c r="X125" i="123"/>
  <c r="F127" i="123"/>
  <c r="Z111" i="123"/>
  <c r="X120" i="123"/>
  <c r="I124" i="123"/>
  <c r="Z124" i="123" s="1"/>
  <c r="Z126" i="137"/>
  <c r="Z127" i="137" s="1"/>
  <c r="I128" i="51"/>
  <c r="X128" i="27"/>
  <c r="Z43" i="191"/>
  <c r="Z43" i="47"/>
  <c r="Z43" i="193"/>
  <c r="Z127" i="194"/>
  <c r="K127" i="123"/>
  <c r="Z97" i="123"/>
  <c r="I127" i="123"/>
  <c r="Z113" i="123"/>
  <c r="S119" i="123"/>
  <c r="Z119" i="123" s="1"/>
  <c r="X126" i="123"/>
  <c r="Z126" i="123" s="1"/>
  <c r="Z127" i="41"/>
  <c r="N127" i="123"/>
  <c r="I120" i="123"/>
  <c r="Z34" i="184"/>
  <c r="Z43" i="73"/>
  <c r="Z96" i="129"/>
  <c r="Z43" i="70"/>
  <c r="Z127" i="105"/>
  <c r="U127" i="123"/>
  <c r="Z123" i="123"/>
  <c r="N126" i="123"/>
  <c r="Z127" i="138"/>
  <c r="Z121" i="88"/>
  <c r="Z123" i="20"/>
  <c r="I127" i="20"/>
  <c r="Z124" i="20"/>
  <c r="P128" i="2"/>
  <c r="Z127" i="107"/>
  <c r="Z127" i="95"/>
  <c r="Z125" i="88"/>
  <c r="Z126" i="88"/>
  <c r="Z124" i="88"/>
  <c r="Z119" i="88"/>
  <c r="Z118" i="2"/>
  <c r="Z97" i="2"/>
  <c r="Z20" i="123"/>
  <c r="Z30" i="123"/>
  <c r="Z11" i="123"/>
  <c r="Z21" i="123"/>
  <c r="S127" i="115"/>
  <c r="I127" i="115"/>
  <c r="I128" i="115" s="1"/>
  <c r="X127" i="115"/>
  <c r="X128" i="115" s="1"/>
  <c r="Z123" i="115"/>
  <c r="Z126" i="115"/>
  <c r="Z119" i="115"/>
  <c r="Z120" i="115"/>
  <c r="Z121" i="115"/>
  <c r="Z125" i="115"/>
  <c r="Z81" i="115"/>
  <c r="Z115" i="38"/>
  <c r="Z18" i="38"/>
  <c r="Q128" i="38"/>
  <c r="M128" i="38"/>
  <c r="Z68" i="38"/>
  <c r="Z126" i="21"/>
  <c r="Z127" i="6"/>
  <c r="Z123" i="2"/>
  <c r="Z57" i="2"/>
  <c r="Z127" i="22"/>
  <c r="Z128" i="22" s="1"/>
  <c r="Z127" i="208"/>
  <c r="Z128" i="194"/>
  <c r="Z127" i="62"/>
  <c r="Z41" i="38"/>
  <c r="Z106" i="38"/>
  <c r="Z31" i="38"/>
  <c r="Z127" i="54"/>
  <c r="Z113" i="38"/>
  <c r="Z127" i="73"/>
  <c r="Z68" i="88"/>
  <c r="X43" i="88"/>
  <c r="Z123" i="88"/>
  <c r="Z127" i="90"/>
  <c r="Z128" i="90" s="1"/>
  <c r="Z64" i="2"/>
  <c r="Z43" i="97"/>
  <c r="Z111" i="2"/>
  <c r="I128" i="73"/>
  <c r="S127" i="68"/>
  <c r="U127" i="68"/>
  <c r="U128" i="68" s="1"/>
  <c r="N127" i="68"/>
  <c r="I127" i="68"/>
  <c r="Z74" i="38"/>
  <c r="Z127" i="205"/>
  <c r="Z128" i="205" s="1"/>
  <c r="N128" i="27"/>
  <c r="Z127" i="217"/>
  <c r="Z128" i="217" s="1"/>
  <c r="I128" i="42"/>
  <c r="Z127" i="141"/>
  <c r="Z127" i="48"/>
  <c r="Z128" i="48" s="1"/>
  <c r="Z46" i="38"/>
  <c r="Z48" i="38"/>
  <c r="I128" i="15"/>
  <c r="Z116" i="2"/>
  <c r="Z104" i="2"/>
  <c r="Z114" i="2"/>
  <c r="Z70" i="2"/>
  <c r="Z117" i="2"/>
  <c r="Z127" i="113"/>
  <c r="S128" i="115"/>
  <c r="Z127" i="106"/>
  <c r="Z128" i="106" s="1"/>
  <c r="Z127" i="182"/>
  <c r="Z128" i="182" s="1"/>
  <c r="Z43" i="93"/>
  <c r="Z127" i="91"/>
  <c r="Z105" i="88"/>
  <c r="Z96" i="88"/>
  <c r="N127" i="84"/>
  <c r="N128" i="84" s="1"/>
  <c r="I43" i="84"/>
  <c r="Z127" i="153"/>
  <c r="Z128" i="153" s="1"/>
  <c r="Z128" i="73"/>
  <c r="Z127" i="72"/>
  <c r="Z128" i="72" s="1"/>
  <c r="Z127" i="70"/>
  <c r="Z128" i="70" s="1"/>
  <c r="Z127" i="65"/>
  <c r="Z128" i="65" s="1"/>
  <c r="Z107" i="38"/>
  <c r="Z43" i="58"/>
  <c r="Z127" i="57"/>
  <c r="Z43" i="57"/>
  <c r="N128" i="51"/>
  <c r="Z127" i="50"/>
  <c r="Z43" i="50"/>
  <c r="Z127" i="49"/>
  <c r="Z128" i="49" s="1"/>
  <c r="Z127" i="47"/>
  <c r="Z128" i="47" s="1"/>
  <c r="Z127" i="206"/>
  <c r="Z128" i="206" s="1"/>
  <c r="Z60" i="38"/>
  <c r="Z127" i="42"/>
  <c r="Z43" i="42"/>
  <c r="Z128" i="41"/>
  <c r="Z127" i="28"/>
  <c r="Z128" i="28" s="1"/>
  <c r="Z127" i="26"/>
  <c r="Z128" i="26" s="1"/>
  <c r="Z127" i="139"/>
  <c r="Z127" i="11"/>
  <c r="S127" i="20"/>
  <c r="S128" i="20" s="1"/>
  <c r="Z127" i="9"/>
  <c r="Z128" i="9" s="1"/>
  <c r="Z43" i="6"/>
  <c r="Z127" i="201"/>
  <c r="Z128" i="201" s="1"/>
  <c r="Z109" i="2"/>
  <c r="Z127" i="131"/>
  <c r="Z128" i="131" s="1"/>
  <c r="Z115" i="2"/>
  <c r="Z43" i="8"/>
  <c r="Z91" i="2"/>
  <c r="Z108" i="2"/>
  <c r="Z102" i="2"/>
  <c r="Z127" i="186"/>
  <c r="Z112" i="2"/>
  <c r="Z94" i="2"/>
  <c r="Z43" i="186"/>
  <c r="Z46" i="2"/>
  <c r="Z127" i="149"/>
  <c r="S43" i="84"/>
  <c r="Z127" i="222"/>
  <c r="Z128" i="222" s="1"/>
  <c r="Z127" i="162"/>
  <c r="Z128" i="162" s="1"/>
  <c r="Z37" i="2"/>
  <c r="Z24" i="2"/>
  <c r="V43" i="21"/>
  <c r="V128" i="21" s="1"/>
  <c r="N127" i="20"/>
  <c r="N128" i="20" s="1"/>
  <c r="Z127" i="58"/>
  <c r="Z128" i="58" s="1"/>
  <c r="Z22" i="38"/>
  <c r="Z127" i="148"/>
  <c r="Z128" i="148" s="1"/>
  <c r="Z126" i="20"/>
  <c r="Z62" i="2"/>
  <c r="Z127" i="89"/>
  <c r="Z128" i="89" s="1"/>
  <c r="I128" i="27"/>
  <c r="X127" i="88"/>
  <c r="Z83" i="20"/>
  <c r="S128" i="27"/>
  <c r="Z73" i="88"/>
  <c r="Z120" i="88"/>
  <c r="Z43" i="150"/>
  <c r="Z127" i="151"/>
  <c r="Z128" i="151" s="1"/>
  <c r="Z127" i="97"/>
  <c r="Z127" i="161"/>
  <c r="Z128" i="161" s="1"/>
  <c r="Z48" i="2"/>
  <c r="Z127" i="13"/>
  <c r="Z128" i="8"/>
  <c r="Z127" i="31"/>
  <c r="Z127" i="193"/>
  <c r="Z126" i="150"/>
  <c r="Z103" i="2"/>
  <c r="Z99" i="2"/>
  <c r="Z101" i="2"/>
  <c r="Z20" i="2"/>
  <c r="Z125" i="38"/>
  <c r="Z62" i="38"/>
  <c r="Z70" i="38"/>
  <c r="Z92" i="38"/>
  <c r="Z43" i="78"/>
  <c r="Z22" i="2"/>
  <c r="X43" i="2"/>
  <c r="H128" i="115"/>
  <c r="Z81" i="88"/>
  <c r="Z107" i="88"/>
  <c r="Z77" i="88"/>
  <c r="Z46" i="88"/>
  <c r="Z36" i="88"/>
  <c r="Z15" i="88"/>
  <c r="I127" i="84"/>
  <c r="I128" i="84" s="1"/>
  <c r="Z43" i="84"/>
  <c r="Q128" i="84"/>
  <c r="Z57" i="38"/>
  <c r="Z110" i="38"/>
  <c r="Z33" i="68"/>
  <c r="Z112" i="38"/>
  <c r="Z111" i="38"/>
  <c r="L128" i="38"/>
  <c r="Z100" i="38"/>
  <c r="Z122" i="38"/>
  <c r="Z67" i="38"/>
  <c r="Z108" i="38"/>
  <c r="H128" i="38"/>
  <c r="Z88" i="38"/>
  <c r="Z43" i="59"/>
  <c r="X127" i="20"/>
  <c r="X128" i="20" s="1"/>
  <c r="Z111" i="20"/>
  <c r="Z43" i="20"/>
  <c r="AA43" i="20" s="1"/>
  <c r="Z68" i="2"/>
  <c r="Z47" i="2"/>
  <c r="Z85" i="2"/>
  <c r="Z23" i="2"/>
  <c r="Z31" i="2"/>
  <c r="S43" i="2"/>
  <c r="Z32" i="2"/>
  <c r="Z28" i="2"/>
  <c r="R128" i="38"/>
  <c r="Z103" i="38"/>
  <c r="Z42" i="38"/>
  <c r="Z15" i="38"/>
  <c r="Z39" i="38"/>
  <c r="P128" i="38"/>
  <c r="Z126" i="38"/>
  <c r="Z127" i="45"/>
  <c r="Z127" i="43"/>
  <c r="Z128" i="43" s="1"/>
  <c r="Z127" i="52"/>
  <c r="Z128" i="52" s="1"/>
  <c r="W128" i="38"/>
  <c r="Z56" i="38"/>
  <c r="I128" i="97"/>
  <c r="Z127" i="114"/>
  <c r="N128" i="45"/>
  <c r="Z127" i="83"/>
  <c r="Z128" i="83" s="1"/>
  <c r="Z127" i="78"/>
  <c r="Z127" i="71"/>
  <c r="Z128" i="71" s="1"/>
  <c r="G128" i="2"/>
  <c r="Z43" i="5"/>
  <c r="I43" i="2"/>
  <c r="Z65" i="2"/>
  <c r="I128" i="5"/>
  <c r="Z127" i="86"/>
  <c r="Z128" i="86" s="1"/>
  <c r="X128" i="51"/>
  <c r="Z127" i="93"/>
  <c r="Z128" i="93" s="1"/>
  <c r="N127" i="88"/>
  <c r="S127" i="88"/>
  <c r="S128" i="88" s="1"/>
  <c r="Z71" i="88"/>
  <c r="Z51" i="88"/>
  <c r="I127" i="88"/>
  <c r="I128" i="88" s="1"/>
  <c r="Z96" i="38"/>
  <c r="Z55" i="38"/>
  <c r="Z47" i="38"/>
  <c r="Z71" i="38"/>
  <c r="Z21" i="38"/>
  <c r="Z93" i="38"/>
  <c r="Z95" i="38"/>
  <c r="Z84" i="38"/>
  <c r="X43" i="38"/>
  <c r="Z34" i="38"/>
  <c r="U128" i="38"/>
  <c r="Z17" i="38"/>
  <c r="Z87" i="38"/>
  <c r="Z94" i="38"/>
  <c r="Z61" i="38"/>
  <c r="Z118" i="38"/>
  <c r="X128" i="59"/>
  <c r="Z127" i="59"/>
  <c r="F128" i="38"/>
  <c r="Z23" i="38"/>
  <c r="Z54" i="38"/>
  <c r="Z117" i="38"/>
  <c r="Z89" i="38"/>
  <c r="Z37" i="38"/>
  <c r="Z32" i="38"/>
  <c r="G128" i="38"/>
  <c r="Z24" i="38"/>
  <c r="Z13" i="38"/>
  <c r="Z26" i="38"/>
  <c r="Z50" i="38"/>
  <c r="Z97" i="38"/>
  <c r="Z25" i="38"/>
  <c r="Z116" i="38"/>
  <c r="Z99" i="38"/>
  <c r="Z104" i="38"/>
  <c r="Z78" i="38"/>
  <c r="Z11" i="38"/>
  <c r="Z109" i="38"/>
  <c r="Z36" i="38"/>
  <c r="Z102" i="38"/>
  <c r="Z19" i="38"/>
  <c r="I43" i="38"/>
  <c r="Z29" i="38"/>
  <c r="X43" i="184"/>
  <c r="X128" i="184" s="1"/>
  <c r="R128" i="68"/>
  <c r="X128" i="15"/>
  <c r="N128" i="15"/>
  <c r="Z43" i="15"/>
  <c r="Z127" i="15"/>
  <c r="Z127" i="27"/>
  <c r="Z43" i="27"/>
  <c r="Z51" i="38"/>
  <c r="Z64" i="38"/>
  <c r="Z38" i="38"/>
  <c r="Z27" i="38"/>
  <c r="Z40" i="38"/>
  <c r="Z33" i="38"/>
  <c r="V128" i="38"/>
  <c r="Z35" i="38"/>
  <c r="Z12" i="38"/>
  <c r="N43" i="38"/>
  <c r="Z28" i="38"/>
  <c r="K128" i="38"/>
  <c r="Z127" i="51"/>
  <c r="Z20" i="38"/>
  <c r="Z114" i="38"/>
  <c r="Z14" i="38"/>
  <c r="Z121" i="38"/>
  <c r="Z30" i="38"/>
  <c r="Z43" i="45"/>
  <c r="S43" i="184"/>
  <c r="S128" i="184" s="1"/>
  <c r="I43" i="184"/>
  <c r="I128" i="184" s="1"/>
  <c r="Z127" i="87"/>
  <c r="Z128" i="87" s="1"/>
  <c r="Z48" i="84"/>
  <c r="Z71" i="84"/>
  <c r="Z127" i="4"/>
  <c r="Z128" i="4" s="1"/>
  <c r="X127" i="2"/>
  <c r="L128" i="115"/>
  <c r="Z80" i="88"/>
  <c r="Z49" i="38"/>
  <c r="Z128" i="62"/>
  <c r="Z59" i="38"/>
  <c r="Z53" i="38"/>
  <c r="Z65" i="38"/>
  <c r="Z66" i="38"/>
  <c r="Z63" i="38"/>
  <c r="Z91" i="38"/>
  <c r="Z86" i="38"/>
  <c r="Z52" i="38"/>
  <c r="Z90" i="38"/>
  <c r="Z85" i="38"/>
  <c r="Z98" i="38"/>
  <c r="Z76" i="38"/>
  <c r="Z72" i="38"/>
  <c r="Z58" i="38"/>
  <c r="Z83" i="38"/>
  <c r="Z127" i="46"/>
  <c r="Z128" i="46" s="1"/>
  <c r="Z75" i="38"/>
  <c r="X29" i="21"/>
  <c r="Z128" i="31"/>
  <c r="Z127" i="75"/>
  <c r="Z128" i="75" s="1"/>
  <c r="Z49" i="20"/>
  <c r="Z128" i="11"/>
  <c r="Z127" i="10"/>
  <c r="Z77" i="2"/>
  <c r="Z127" i="5"/>
  <c r="Z63" i="2"/>
  <c r="Z50" i="2"/>
  <c r="Z76" i="2"/>
  <c r="Z88" i="2"/>
  <c r="Z98" i="2"/>
  <c r="Z53" i="2"/>
  <c r="Z90" i="2"/>
  <c r="Z14" i="2"/>
  <c r="Z27" i="2"/>
  <c r="Z35" i="2"/>
  <c r="Z36" i="2"/>
  <c r="Z71" i="2"/>
  <c r="Z72" i="2"/>
  <c r="Z82" i="2"/>
  <c r="Z127" i="21"/>
  <c r="Z43" i="115"/>
  <c r="N43" i="184"/>
  <c r="N128" i="184" s="1"/>
  <c r="Z127" i="160"/>
  <c r="Z128" i="160" s="1"/>
  <c r="X128" i="204"/>
  <c r="Z128" i="204"/>
  <c r="Z128" i="105"/>
  <c r="N128" i="95"/>
  <c r="Z128" i="99"/>
  <c r="Z128" i="98"/>
  <c r="Z128" i="97"/>
  <c r="Z122" i="88"/>
  <c r="N43" i="88"/>
  <c r="Z16" i="88"/>
  <c r="Z43" i="88" s="1"/>
  <c r="AA43" i="88" s="1"/>
  <c r="Z128" i="91"/>
  <c r="Z128" i="85"/>
  <c r="G128" i="68"/>
  <c r="Z128" i="208"/>
  <c r="Z128" i="64"/>
  <c r="Z128" i="203"/>
  <c r="Z128" i="193"/>
  <c r="S43" i="38"/>
  <c r="Z119" i="38"/>
  <c r="Z105" i="38"/>
  <c r="Z16" i="38"/>
  <c r="Z128" i="54"/>
  <c r="Z128" i="191"/>
  <c r="Z101" i="38"/>
  <c r="Z128" i="141"/>
  <c r="I127" i="38"/>
  <c r="Z77" i="38"/>
  <c r="Z82" i="38"/>
  <c r="Z123" i="38"/>
  <c r="Z120" i="38"/>
  <c r="Z79" i="38"/>
  <c r="N127" i="38"/>
  <c r="S127" i="38"/>
  <c r="Z73" i="38"/>
  <c r="Z81" i="38"/>
  <c r="Z69" i="38"/>
  <c r="X127" i="38"/>
  <c r="Z80" i="38"/>
  <c r="Z124" i="38"/>
  <c r="Z16" i="68"/>
  <c r="S43" i="68"/>
  <c r="Z128" i="139"/>
  <c r="Z122" i="2"/>
  <c r="I128" i="6"/>
  <c r="Z15" i="2"/>
  <c r="Z34" i="2"/>
  <c r="I127" i="2"/>
  <c r="Z107" i="2"/>
  <c r="Z80" i="2"/>
  <c r="N127" i="2"/>
  <c r="S127" i="2"/>
  <c r="Z16" i="2"/>
  <c r="Z106" i="2"/>
  <c r="Z79" i="2"/>
  <c r="Z124" i="2"/>
  <c r="Z121" i="2"/>
  <c r="Z125" i="2"/>
  <c r="Z126" i="2"/>
  <c r="Z120" i="2"/>
  <c r="Z105" i="2"/>
  <c r="Z81" i="2"/>
  <c r="X128" i="84"/>
  <c r="Z22" i="123"/>
  <c r="Z31" i="184"/>
  <c r="Z27" i="184"/>
  <c r="Z42" i="184"/>
  <c r="Z35" i="184"/>
  <c r="Z17" i="184"/>
  <c r="Z21" i="184"/>
  <c r="Z33" i="184"/>
  <c r="Z17" i="123"/>
  <c r="Z19" i="184"/>
  <c r="Z14" i="123"/>
  <c r="Z42" i="123"/>
  <c r="Z18" i="123"/>
  <c r="Z38" i="123"/>
  <c r="Z26" i="123"/>
  <c r="Z15" i="68"/>
  <c r="Z12" i="68"/>
  <c r="N43" i="68"/>
  <c r="Z42" i="68"/>
  <c r="Z19" i="123"/>
  <c r="Z25" i="68"/>
  <c r="Z30" i="68"/>
  <c r="I128" i="21"/>
  <c r="Z24" i="123"/>
  <c r="Z36" i="123"/>
  <c r="Z34" i="123"/>
  <c r="Z32" i="123"/>
  <c r="Z37" i="123"/>
  <c r="Z39" i="123"/>
  <c r="Z27" i="123"/>
  <c r="N128" i="21"/>
  <c r="Z23" i="184"/>
  <c r="Z19" i="68"/>
  <c r="Z116" i="68"/>
  <c r="Z22" i="68"/>
  <c r="Z26" i="68"/>
  <c r="Z11" i="184"/>
  <c r="Z18" i="184"/>
  <c r="Z20" i="184"/>
  <c r="Z20" i="68"/>
  <c r="Z16" i="184"/>
  <c r="Z14" i="184"/>
  <c r="Z15" i="184"/>
  <c r="Z28" i="184"/>
  <c r="Z25" i="184"/>
  <c r="Z32" i="68"/>
  <c r="Z36" i="184"/>
  <c r="Z21" i="68"/>
  <c r="Z38" i="184"/>
  <c r="Z39" i="184"/>
  <c r="Z13" i="184"/>
  <c r="Z22" i="184"/>
  <c r="Z37" i="68"/>
  <c r="Z53" i="68"/>
  <c r="Z95" i="68"/>
  <c r="Z37" i="184"/>
  <c r="Z36" i="68"/>
  <c r="Z34" i="68"/>
  <c r="S128" i="95"/>
  <c r="Z40" i="184"/>
  <c r="Z41" i="184"/>
  <c r="Z23" i="68"/>
  <c r="Z60" i="68"/>
  <c r="Z24" i="68"/>
  <c r="Z27" i="68"/>
  <c r="S128" i="21"/>
  <c r="Z18" i="68"/>
  <c r="Z35" i="68"/>
  <c r="Z92" i="68"/>
  <c r="Z38" i="68"/>
  <c r="Z63" i="68"/>
  <c r="Z31" i="68"/>
  <c r="Z108" i="68"/>
  <c r="Z39" i="68"/>
  <c r="Z119" i="68"/>
  <c r="Z101" i="68"/>
  <c r="Z46" i="68"/>
  <c r="Z79" i="68"/>
  <c r="Z86" i="68"/>
  <c r="Z62" i="68"/>
  <c r="Z99" i="68"/>
  <c r="Z77" i="68"/>
  <c r="Z117" i="68"/>
  <c r="Z49" i="68"/>
  <c r="Z59" i="68"/>
  <c r="Z113" i="68"/>
  <c r="Z91" i="68"/>
  <c r="Z103" i="68"/>
  <c r="Z50" i="68"/>
  <c r="Z114" i="68"/>
  <c r="Z124" i="68"/>
  <c r="Z97" i="68"/>
  <c r="Z81" i="68"/>
  <c r="Z93" i="68"/>
  <c r="Z123" i="68"/>
  <c r="Z104" i="68"/>
  <c r="Z47" i="68"/>
  <c r="Z51" i="68"/>
  <c r="Z111" i="68"/>
  <c r="Z68" i="68"/>
  <c r="Z106" i="68"/>
  <c r="Z67" i="68"/>
  <c r="Z115" i="68"/>
  <c r="Z80" i="68"/>
  <c r="Z75" i="68"/>
  <c r="Z69" i="68"/>
  <c r="Z89" i="68"/>
  <c r="Z112" i="68"/>
  <c r="Z70" i="68"/>
  <c r="Z65" i="68"/>
  <c r="Z126" i="68"/>
  <c r="Z54" i="68"/>
  <c r="Z71" i="68"/>
  <c r="Z82" i="68"/>
  <c r="Z105" i="68"/>
  <c r="Z64" i="68"/>
  <c r="Z74" i="68"/>
  <c r="Z122" i="68"/>
  <c r="Z88" i="68"/>
  <c r="Z52" i="68"/>
  <c r="Z98" i="68"/>
  <c r="Z110" i="68"/>
  <c r="Z100" i="68"/>
  <c r="Z76" i="68"/>
  <c r="Z72" i="68"/>
  <c r="Z84" i="68"/>
  <c r="Z107" i="68"/>
  <c r="Z90" i="68"/>
  <c r="Z109" i="68"/>
  <c r="Z102" i="68"/>
  <c r="Z125" i="68"/>
  <c r="Z87" i="68"/>
  <c r="Z61" i="68"/>
  <c r="Z78" i="68"/>
  <c r="Z118" i="68"/>
  <c r="Z66" i="68"/>
  <c r="Z120" i="68"/>
  <c r="Z85" i="68"/>
  <c r="Z94" i="68"/>
  <c r="Z57" i="68"/>
  <c r="Z73" i="68"/>
  <c r="Z121" i="68"/>
  <c r="Z56" i="68"/>
  <c r="Z96" i="68"/>
  <c r="Z83" i="115"/>
  <c r="S128" i="84"/>
  <c r="X128" i="95"/>
  <c r="I128" i="95"/>
  <c r="N128" i="107"/>
  <c r="X128" i="107"/>
  <c r="S128" i="107"/>
  <c r="Z43" i="107"/>
  <c r="AA43" i="107" s="1"/>
  <c r="N128" i="115"/>
  <c r="D20" i="171"/>
  <c r="D22" i="171" s="1"/>
  <c r="I128" i="20"/>
  <c r="Z12" i="123"/>
  <c r="I43" i="68"/>
  <c r="N43" i="2"/>
  <c r="Z12" i="2"/>
  <c r="F128" i="68"/>
  <c r="G35" i="171"/>
  <c r="Z127" i="184"/>
  <c r="Z83" i="68"/>
  <c r="I128" i="107"/>
  <c r="Z43" i="95"/>
  <c r="Z128" i="51" l="1"/>
  <c r="Z125" i="123"/>
  <c r="Z128" i="113"/>
  <c r="Z127" i="123"/>
  <c r="Z121" i="123"/>
  <c r="Z128" i="50"/>
  <c r="Z120" i="123"/>
  <c r="X127" i="123"/>
  <c r="X128" i="88"/>
  <c r="Z35" i="123"/>
  <c r="Z15" i="123"/>
  <c r="Z16" i="123"/>
  <c r="Z40" i="123"/>
  <c r="Z31" i="123"/>
  <c r="Z25" i="123"/>
  <c r="Z127" i="115"/>
  <c r="Z128" i="115" s="1"/>
  <c r="Z128" i="10"/>
  <c r="Z128" i="6"/>
  <c r="Z128" i="57"/>
  <c r="W127" i="68"/>
  <c r="V127" i="68"/>
  <c r="S128" i="2"/>
  <c r="X128" i="2"/>
  <c r="N128" i="38"/>
  <c r="Z128" i="45"/>
  <c r="Z128" i="42"/>
  <c r="Z128" i="78"/>
  <c r="Z127" i="20"/>
  <c r="Z128" i="20" s="1"/>
  <c r="Z128" i="186"/>
  <c r="Z29" i="21"/>
  <c r="Z43" i="21" s="1"/>
  <c r="X43" i="21"/>
  <c r="X128" i="21" s="1"/>
  <c r="Z128" i="27"/>
  <c r="Z128" i="59"/>
  <c r="D12" i="172"/>
  <c r="W43" i="21"/>
  <c r="W128" i="21" s="1"/>
  <c r="Z127" i="150"/>
  <c r="Z128" i="114"/>
  <c r="I128" i="2"/>
  <c r="X128" i="38"/>
  <c r="AA127" i="107"/>
  <c r="Z128" i="5"/>
  <c r="N128" i="88"/>
  <c r="Z127" i="88"/>
  <c r="AA127" i="88" s="1"/>
  <c r="I128" i="38"/>
  <c r="Z128" i="15"/>
  <c r="Z43" i="38"/>
  <c r="AA43" i="38" s="1"/>
  <c r="Z127" i="84"/>
  <c r="V43" i="68"/>
  <c r="Z43" i="2"/>
  <c r="AA43" i="2" s="1"/>
  <c r="R128" i="123"/>
  <c r="H128" i="123"/>
  <c r="S128" i="68"/>
  <c r="S128" i="38"/>
  <c r="P128" i="123"/>
  <c r="L128" i="123"/>
  <c r="U128" i="123"/>
  <c r="Z127" i="38"/>
  <c r="N128" i="68"/>
  <c r="N128" i="2"/>
  <c r="Z127" i="2"/>
  <c r="AA127" i="2" s="1"/>
  <c r="M128" i="123"/>
  <c r="K128" i="123"/>
  <c r="F128" i="123"/>
  <c r="G128" i="123"/>
  <c r="Q128" i="123"/>
  <c r="Z43" i="184"/>
  <c r="Z128" i="184" s="1"/>
  <c r="Z128" i="107"/>
  <c r="I128" i="68"/>
  <c r="Z128" i="95"/>
  <c r="Z43" i="123" l="1"/>
  <c r="Z128" i="21"/>
  <c r="AA127" i="20"/>
  <c r="D28" i="171"/>
  <c r="D30" i="171" s="1"/>
  <c r="D18" i="172"/>
  <c r="Z128" i="88"/>
  <c r="X55" i="68"/>
  <c r="Z128" i="38"/>
  <c r="Z128" i="84"/>
  <c r="X48" i="68"/>
  <c r="AA127" i="38"/>
  <c r="V128" i="68"/>
  <c r="W43" i="68"/>
  <c r="X29" i="68"/>
  <c r="S128" i="123"/>
  <c r="I128" i="123"/>
  <c r="Z128" i="2"/>
  <c r="N128" i="123"/>
  <c r="Z48" i="68" l="1"/>
  <c r="X127" i="68"/>
  <c r="Z55" i="68"/>
  <c r="V128" i="123"/>
  <c r="W128" i="123"/>
  <c r="W128" i="68"/>
  <c r="Z29" i="68"/>
  <c r="Z43" i="68" s="1"/>
  <c r="X43" i="68"/>
  <c r="E22" i="170"/>
  <c r="E24" i="170" s="1"/>
  <c r="Z128" i="123" l="1"/>
  <c r="D9" i="171" s="1"/>
  <c r="D13" i="171" s="1"/>
  <c r="D24" i="171" s="1"/>
  <c r="Z127" i="68"/>
  <c r="X128" i="68"/>
  <c r="AA43" i="68"/>
  <c r="AA127" i="68" l="1"/>
  <c r="Z128" i="68"/>
  <c r="X128" i="123"/>
  <c r="D28" i="172"/>
  <c r="D34" i="172" s="1"/>
  <c r="D49" i="172" s="1"/>
  <c r="D33" i="171" s="1"/>
  <c r="D35" i="171" s="1"/>
  <c r="D37" i="171" l="1"/>
  <c r="D51" i="172"/>
  <c r="B40" i="240"/>
  <c r="B40" i="231"/>
  <c r="B40" i="113"/>
  <c r="B40" i="71"/>
  <c r="B40" i="116"/>
  <c r="B40" i="27"/>
  <c r="B40" i="107"/>
  <c r="B40" i="59"/>
  <c r="B40" i="105"/>
  <c r="B40" i="46"/>
  <c r="B40" i="17"/>
  <c r="B40" i="154"/>
  <c r="B40" i="33"/>
  <c r="B40" i="141"/>
  <c r="B40" i="57"/>
  <c r="B40" i="201"/>
  <c r="B40" i="193"/>
  <c r="B40" i="24"/>
  <c r="B40" i="85"/>
  <c r="B40" i="157"/>
  <c r="B40" i="48"/>
  <c r="B40" i="4"/>
  <c r="B40" i="53"/>
  <c r="B40" i="182"/>
  <c r="B40" i="230"/>
  <c r="B40" i="22"/>
  <c r="B40" i="186"/>
  <c r="B40" i="160"/>
  <c r="B40" i="70"/>
  <c r="B40" i="97"/>
  <c r="B40" i="38"/>
  <c r="B40" i="227"/>
  <c r="B40" i="99"/>
  <c r="B40" i="194"/>
  <c r="B40" i="63"/>
  <c r="B40" i="26"/>
  <c r="B40" i="206"/>
  <c r="B40" i="133"/>
  <c r="B40" i="83"/>
  <c r="B40" i="23"/>
  <c r="B40" i="28"/>
  <c r="B40" i="50"/>
  <c r="B40" i="222"/>
  <c r="B40" i="54"/>
  <c r="B40" i="204"/>
  <c r="B40" i="62"/>
  <c r="B40" i="13"/>
  <c r="B40" i="203"/>
  <c r="B40" i="95"/>
  <c r="B40" i="84"/>
  <c r="B40" i="64"/>
  <c r="B40" i="184"/>
  <c r="B40" i="58"/>
  <c r="B40" i="129"/>
  <c r="B40" i="254"/>
  <c r="B40" i="12"/>
  <c r="B40" i="90"/>
  <c r="B40" i="35"/>
  <c r="B40" i="91"/>
  <c r="B40" i="156"/>
  <c r="B40" i="93"/>
  <c r="B40" i="139"/>
  <c r="B40" i="11"/>
  <c r="B40" i="217"/>
  <c r="B40" i="162"/>
  <c r="B40" i="159"/>
  <c r="B40" i="234"/>
  <c r="B40" i="10"/>
  <c r="B40" i="89"/>
  <c r="B40" i="51"/>
  <c r="B40" i="14"/>
  <c r="B40" i="15"/>
  <c r="B40" i="137"/>
  <c r="B40" i="131"/>
  <c r="B40" i="191"/>
  <c r="B40" i="5"/>
  <c r="B40" i="31"/>
  <c r="B40" i="42"/>
  <c r="B40" i="119"/>
  <c r="B40" i="73"/>
  <c r="B40" i="37"/>
  <c r="B40" i="247"/>
  <c r="B40" i="236"/>
  <c r="B40" i="20"/>
  <c r="B40" i="149"/>
  <c r="B40" i="153"/>
  <c r="B40" i="9"/>
  <c r="B40" i="78"/>
  <c r="B40" i="45"/>
  <c r="B40" i="47"/>
  <c r="B40" i="68"/>
  <c r="B40" i="49"/>
  <c r="B40" i="148"/>
  <c r="B40" i="233"/>
  <c r="B40" i="2"/>
  <c r="B40" i="98"/>
  <c r="B40" i="21"/>
  <c r="B40" i="75"/>
  <c r="B40" i="8"/>
  <c r="B40" i="205"/>
  <c r="B40" i="106"/>
  <c r="B40" i="41"/>
  <c r="B40" i="150"/>
  <c r="B40" i="43"/>
  <c r="B40" i="248"/>
  <c r="B40" i="229"/>
  <c r="B40" i="72"/>
  <c r="B40" i="117"/>
  <c r="B40" i="208"/>
  <c r="B40" i="161"/>
  <c r="B40" i="52"/>
  <c r="B40" i="136"/>
  <c r="B40" i="86"/>
  <c r="B40" i="34"/>
  <c r="B40" i="151"/>
  <c r="B40" i="6"/>
  <c r="B40" i="65"/>
  <c r="B40" i="138"/>
  <c r="B40" i="87"/>
  <c r="B40" i="114"/>
  <c r="B40" i="1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<sst xmlns="http://schemas.openxmlformats.org/spreadsheetml/2006/main" count="5771" uniqueCount="374">
  <si>
    <t>Long Point First Nation</t>
  </si>
  <si>
    <t>Monthly cumulative revenues and expenses statement</t>
  </si>
  <si>
    <t>(Unaudited)</t>
  </si>
  <si>
    <t xml:space="preserve"> </t>
  </si>
  <si>
    <t>Month</t>
  </si>
  <si>
    <t>March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</si>
  <si>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</si>
  <si>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</si>
  <si>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</si>
  <si>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</si>
  <si>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</si>
  <si>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</si>
  <si>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</si>
  <si>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</si>
  <si>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</si>
  <si>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</si>
  <si>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</si>
  <si>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Budget</t>
  </si>
  <si>
    <t>$</t>
  </si>
  <si>
    <t>REVENUES</t>
  </si>
  <si>
    <t>Centre Jeunesse de l'Abitibi-Témiscamingue</t>
  </si>
  <si>
    <t>EXPENSES</t>
  </si>
  <si>
    <t>Administration fees</t>
  </si>
  <si>
    <t>Training</t>
  </si>
  <si>
    <t>SURPLUS (DEFICIT)</t>
  </si>
  <si>
    <t>Government of Quebec</t>
  </si>
  <si>
    <t>Other revenue</t>
  </si>
  <si>
    <t>Natural Ressources</t>
  </si>
  <si>
    <t>Contracts</t>
  </si>
  <si>
    <t>Material and supplies</t>
  </si>
  <si>
    <t>Insurances</t>
  </si>
  <si>
    <t>Purchase of fuel</t>
  </si>
  <si>
    <t>Accommodation and meals</t>
  </si>
  <si>
    <t>Allocations for Education</t>
  </si>
  <si>
    <t>Allocations for Social Assistance</t>
  </si>
  <si>
    <t>Bad debts</t>
  </si>
  <si>
    <t>Election expenses</t>
  </si>
  <si>
    <t>Electricity</t>
  </si>
  <si>
    <t>Honoraria</t>
  </si>
  <si>
    <t>Interests and bank charges</t>
  </si>
  <si>
    <t>Maintenance</t>
  </si>
  <si>
    <t>Medical transportation</t>
  </si>
  <si>
    <t>Professional fees</t>
  </si>
  <si>
    <t>Purchase of capital assets</t>
  </si>
  <si>
    <t>Telephone</t>
  </si>
  <si>
    <t>Travel expenses</t>
  </si>
  <si>
    <t>Transportation expenses</t>
  </si>
  <si>
    <t>Tuition fees</t>
  </si>
  <si>
    <t>Workshops</t>
  </si>
  <si>
    <t>Other expenses</t>
  </si>
  <si>
    <t>Transfer to Amosesag Child Care Centre</t>
  </si>
  <si>
    <t>Allocations - Other</t>
  </si>
  <si>
    <t>Reimbursement of long-term debt (capital and interests)</t>
  </si>
  <si>
    <t>Canadian Mortgage and Housing Corporation</t>
  </si>
  <si>
    <t>First Nations Education Council</t>
  </si>
  <si>
    <t>Human Ressources Development Canada</t>
  </si>
  <si>
    <t>Ministère de la culture et des communications</t>
  </si>
  <si>
    <t>First Nations of Quebec and Labrador Health and Social Services Commission</t>
  </si>
  <si>
    <t>QUARTER 1</t>
  </si>
  <si>
    <t>QUARTER 2</t>
  </si>
  <si>
    <t>QUARTER 3</t>
  </si>
  <si>
    <t>QUARTER 4</t>
  </si>
  <si>
    <t>SUMMARY - BAND GOVERNMENT AND ADMINISTRATION</t>
  </si>
  <si>
    <t>2042 - Membership</t>
  </si>
  <si>
    <t>2625 - Band Support</t>
  </si>
  <si>
    <t>Transfer from (to) other projects</t>
  </si>
  <si>
    <t>2107 - Enhanced Teachers Salaries</t>
  </si>
  <si>
    <t>SUMMARY - HUMAN RESOURCES DEVELOPMENT</t>
  </si>
  <si>
    <t>SUMMARY - EDUCATION</t>
  </si>
  <si>
    <t>2315 - Counselling</t>
  </si>
  <si>
    <t>SUMMARY - HEALTH</t>
  </si>
  <si>
    <t>SUMMARY - PUBLIC WORKS</t>
  </si>
  <si>
    <t>2512 - Roads &amp; Bridges</t>
  </si>
  <si>
    <t>2517 - Community Buildings</t>
  </si>
  <si>
    <t>8000 - Machinery</t>
  </si>
  <si>
    <t>8769 - Municipal Services</t>
  </si>
  <si>
    <t>2520 - Fire Protection - Training</t>
  </si>
  <si>
    <t>SUMMARY - SOCIAL ASSISTANCE</t>
  </si>
  <si>
    <t>2370 - Basic Needs</t>
  </si>
  <si>
    <t>2390 - Special Needs</t>
  </si>
  <si>
    <t>SUMMARY - HOUSING</t>
  </si>
  <si>
    <t>2576 - Emergency Repairs</t>
  </si>
  <si>
    <t>2581 - Housing Administration</t>
  </si>
  <si>
    <t>SUMMARY - ECONOMIC DEVELOPMENT</t>
  </si>
  <si>
    <t>2685 - CEDO - Planning &amp; Operations</t>
  </si>
  <si>
    <t>9200 - Radio Station</t>
  </si>
  <si>
    <t>6135 - Harmonization</t>
  </si>
  <si>
    <t>2511 - Fire Protection - Operations</t>
  </si>
  <si>
    <t>SAA</t>
  </si>
  <si>
    <t>Deferred revenue</t>
  </si>
  <si>
    <t>ISC</t>
  </si>
  <si>
    <t xml:space="preserve">TOTAL </t>
  </si>
  <si>
    <t>1844 - Financial Management Governance Capacity Development</t>
  </si>
  <si>
    <t>1845 - Human Resources Management Governance Capacity Development</t>
  </si>
  <si>
    <t>5520 - CRF</t>
  </si>
  <si>
    <t>5521 - EIF</t>
  </si>
  <si>
    <t>5523 - Skills Link Program</t>
  </si>
  <si>
    <t>3003 - FNEC Student Project</t>
  </si>
  <si>
    <t>3015 - FNEC Professionnal Development</t>
  </si>
  <si>
    <t>3016 - FNEC Skills Links Program</t>
  </si>
  <si>
    <t>TOTAL</t>
  </si>
  <si>
    <t>9080 - Jordan's Principle Service Coordination</t>
  </si>
  <si>
    <t>9105 - Health - Home &amp; Community Care</t>
  </si>
  <si>
    <t>9300 - Health - Management &amp; Support</t>
  </si>
  <si>
    <t>2522 - ACRS</t>
  </si>
  <si>
    <t>2600 - Radio Construction (FNIF)</t>
  </si>
  <si>
    <t>2601 - Elders Construction (FNIF)</t>
  </si>
  <si>
    <t>2595 - Social Infrastructure Fund</t>
  </si>
  <si>
    <t>3256 - Childcare</t>
  </si>
  <si>
    <t>2680 - Anishnabeg O Takiwan (AOT)</t>
  </si>
  <si>
    <t>Allowance</t>
  </si>
  <si>
    <t>Contingency Funds</t>
  </si>
  <si>
    <t>Cultural Activities</t>
  </si>
  <si>
    <t>Facility Rental</t>
  </si>
  <si>
    <t>NNADAP Certification</t>
  </si>
  <si>
    <t>Prevention General</t>
  </si>
  <si>
    <t>Social Events/Programs</t>
  </si>
  <si>
    <t>Transfer to Replacement Reserve/Algonquin Anishinabeg Nation</t>
  </si>
  <si>
    <t>Graduation</t>
  </si>
  <si>
    <t>Field Trip</t>
  </si>
  <si>
    <t>Cultural Week</t>
  </si>
  <si>
    <t>Guest Speakers</t>
  </si>
  <si>
    <t>Vehicle Registration</t>
  </si>
  <si>
    <t>Licence fees</t>
  </si>
  <si>
    <t>2632 - Band Employee Benefits Plan - Admin</t>
  </si>
  <si>
    <t>5522 - CRF Youth</t>
  </si>
  <si>
    <t>2106 - Instructional Services</t>
  </si>
  <si>
    <t>2110  Band School Evaluation</t>
  </si>
  <si>
    <t>2280 - Amo Ososwan School Operations</t>
  </si>
  <si>
    <t>2291 - Ancillary Services</t>
  </si>
  <si>
    <t>2316 - Advice &amp; Assistance</t>
  </si>
  <si>
    <t>2360 - Post Secondary</t>
  </si>
  <si>
    <t>3000 - Career Promotion &amp; Awareness</t>
  </si>
  <si>
    <t>3002 - FNEC Special Education</t>
  </si>
  <si>
    <t>3012 - FNEC - Science &amp; Technology</t>
  </si>
  <si>
    <t>3014 - FNEC Diversification os Secondary School Learning Paths</t>
  </si>
  <si>
    <t>3023 - FNEC Subvention for Art, Musical and Recreational Supplies</t>
  </si>
  <si>
    <t>3070 - Oasis TD Friends</t>
  </si>
  <si>
    <t>4110 - Fit Up for Education</t>
  </si>
  <si>
    <t>9000 - O&amp;M Clinic</t>
  </si>
  <si>
    <t>9065 - Home Care CSS</t>
  </si>
  <si>
    <t>9107 - Food Security</t>
  </si>
  <si>
    <t>9125 - Traditional Healers</t>
  </si>
  <si>
    <t>9301 - Medical Transportation</t>
  </si>
  <si>
    <t>9307 - Children Oral Health Initiative</t>
  </si>
  <si>
    <t>9312 - Dental Care Benefits</t>
  </si>
  <si>
    <t>2513 - Wastewater Systems</t>
  </si>
  <si>
    <t>2514 - Water systems</t>
  </si>
  <si>
    <t>2540 - O&amp;M School</t>
  </si>
  <si>
    <t>2602 - Community Center Renovations (FNIF)</t>
  </si>
  <si>
    <t>4235 - Ecocenter &amp; WasteManagement Project</t>
  </si>
  <si>
    <t>8999 - Core Capital Budgets</t>
  </si>
  <si>
    <t>2598 - Housing Needs Assesments</t>
  </si>
  <si>
    <t>2372 - SAT Employment &amp; Training</t>
  </si>
  <si>
    <t>2401 - Social Assistance Service Delivery</t>
  </si>
  <si>
    <t>2573 - Major Renovations Extension &amp; Repairs</t>
  </si>
  <si>
    <t>9901 - Housing Rental A95</t>
  </si>
  <si>
    <t>9910 - Housing Rental Duplexes</t>
  </si>
  <si>
    <t>9911 - Housing Rental Radio Station (Appartments)</t>
  </si>
  <si>
    <t>9912 - School Trailers</t>
  </si>
  <si>
    <t>6102 - Natural Ressources Agreement</t>
  </si>
  <si>
    <t>CASH FLOWS - FORECASTS</t>
  </si>
  <si>
    <t>Accounts receivables</t>
  </si>
  <si>
    <t>TO BE PAID - FROM LAST FINANCIAL YEAR</t>
  </si>
  <si>
    <t xml:space="preserve">TO BE CASHED - FROM LAST FINANCIAL YEAR </t>
  </si>
  <si>
    <t>Accounts payable and accrued liabilities</t>
  </si>
  <si>
    <t>Due to ISC - Contribution projects</t>
  </si>
  <si>
    <t>Due to ISC - Health Branch</t>
  </si>
  <si>
    <t>ISC - Unexpended funding</t>
  </si>
  <si>
    <t>CASH AVAILAIBLE - FROM LAST FINANCIAL YEAR</t>
  </si>
  <si>
    <t>PLUS : CASH FLOWS FORECASTS FROM BUDGET</t>
  </si>
  <si>
    <t>TOTAL CASH TO BE RECEIVE (SPEND) FROM LAST YEAR</t>
  </si>
  <si>
    <t>Rent revenue</t>
  </si>
  <si>
    <t>SAT</t>
  </si>
  <si>
    <t>Tax Reimbursement</t>
  </si>
  <si>
    <t>Unexpended Funding</t>
  </si>
  <si>
    <t>Deferred from last year</t>
  </si>
  <si>
    <t>Recoverable Deficit</t>
  </si>
  <si>
    <t>Eacom</t>
  </si>
  <si>
    <t>ISC - Health Canada</t>
  </si>
  <si>
    <t>REFERENCE</t>
  </si>
  <si>
    <t>CASH AVAILABLE AT YEAR END ACCORDING TO FORECASTS</t>
  </si>
  <si>
    <t>Balance Sheet - Last Financial statements</t>
  </si>
  <si>
    <t>Statement of Forecasted Financial Position</t>
  </si>
  <si>
    <t>Automatic calculation</t>
  </si>
  <si>
    <t/>
  </si>
  <si>
    <t>Forecast</t>
  </si>
  <si>
    <t>Real - FS</t>
  </si>
  <si>
    <t>%</t>
  </si>
  <si>
    <t>FINANCIAL ASSETS</t>
  </si>
  <si>
    <t>Cash</t>
  </si>
  <si>
    <t>Based on the Surplus (Deficit) of the year and the variation of financial assets and liabilities</t>
  </si>
  <si>
    <t>Accounts receivable</t>
  </si>
  <si>
    <t>Restricted cash and deposits</t>
  </si>
  <si>
    <t>Estimated as last year</t>
  </si>
  <si>
    <t>Due from AANDC - Contribution projects</t>
  </si>
  <si>
    <t>LIABILITIES</t>
  </si>
  <si>
    <t>Account payable and accrued liabilities</t>
  </si>
  <si>
    <t>Estimated - paid</t>
  </si>
  <si>
    <t>Long-term debt</t>
  </si>
  <si>
    <t>Based on the repayment schedules</t>
  </si>
  <si>
    <t>NON-FINANCIAL ASSETS</t>
  </si>
  <si>
    <t>Prepaid expenses</t>
  </si>
  <si>
    <t>Capital assets</t>
  </si>
  <si>
    <t>Deposit on motorized equipment</t>
  </si>
  <si>
    <t>ACCUMULATED SURPLUS</t>
  </si>
  <si>
    <t>Estimated same as last year</t>
  </si>
  <si>
    <t>Forecasted Accumulated Surplus</t>
  </si>
  <si>
    <t>Automatic Calculation</t>
  </si>
  <si>
    <t>Net Investment in Capital Assets</t>
  </si>
  <si>
    <t>Real</t>
  </si>
  <si>
    <t>Balance at the begininng of year</t>
  </si>
  <si>
    <t>Plus : Acquisition of capital assets</t>
  </si>
  <si>
    <t>Estimated</t>
  </si>
  <si>
    <t>Plus : Reimbursement of long term debt and RRAP</t>
  </si>
  <si>
    <t>Balance at the end of year</t>
  </si>
  <si>
    <t>Surplus (Deficit) for the year (whitout amortization)</t>
  </si>
  <si>
    <t>Changes in reserves</t>
  </si>
  <si>
    <t>Variation of reserves excluding In-Trust fund</t>
  </si>
  <si>
    <t>In Trust Funds</t>
  </si>
  <si>
    <t>Estimated. 2% increase vs previous year</t>
  </si>
  <si>
    <t>Replacement reserve funds - Article 95</t>
  </si>
  <si>
    <t>Estimated. Based on the Transfer to replacement reserve expense - Project 9901</t>
  </si>
  <si>
    <t>Reserve for fire equipment</t>
  </si>
  <si>
    <t>Estimated. 5% increase vs previous year</t>
  </si>
  <si>
    <t>Operating Surplus Fund - Article 95</t>
  </si>
  <si>
    <t>Estimated. 6% increase vs previous year</t>
  </si>
  <si>
    <t>TOTAL ACCUMULATED SURPLUS</t>
  </si>
  <si>
    <t>See Hypothesis - ACCUMULATED SURPLUS tab</t>
  </si>
  <si>
    <t>ISC - Unexpended funds</t>
  </si>
  <si>
    <t>Cumulative Operating Surplus</t>
  </si>
  <si>
    <t>FLEX</t>
  </si>
  <si>
    <t>SET</t>
  </si>
  <si>
    <t>FIXED</t>
  </si>
  <si>
    <t>GRANT</t>
  </si>
  <si>
    <t>Salaries &amp; fringe benefits</t>
  </si>
  <si>
    <t>='LPFN SUMMARY - Results'!B11</t>
  </si>
  <si>
    <t>Gross</t>
  </si>
  <si>
    <t>Fringe</t>
  </si>
  <si>
    <t>Vacation</t>
  </si>
  <si>
    <t>Annual</t>
  </si>
  <si>
    <t>highneed</t>
  </si>
  <si>
    <t>Sheila P</t>
  </si>
  <si>
    <t>Bi-Weekly</t>
  </si>
  <si>
    <t>total</t>
  </si>
  <si>
    <t>fringe</t>
  </si>
  <si>
    <t>gross</t>
  </si>
  <si>
    <t>Kathy St-Denis</t>
  </si>
  <si>
    <t>Rayonier Advanced Material</t>
  </si>
  <si>
    <t>Equipment</t>
  </si>
  <si>
    <t>crisisup</t>
  </si>
  <si>
    <t>Legal Fees</t>
  </si>
  <si>
    <t>SciFair</t>
  </si>
  <si>
    <t>9320 - Accreditation Services</t>
  </si>
  <si>
    <t>8626 - Additions - School Construction</t>
  </si>
  <si>
    <t>NO FUNDING</t>
  </si>
  <si>
    <t xml:space="preserve">3245 - Housing Initiative Phase 2 </t>
  </si>
  <si>
    <t>SUMMARY - FIRE PROTECTION</t>
  </si>
  <si>
    <t>SUMMARY - FIRST LINE SERVICES</t>
  </si>
  <si>
    <t>1830 Rights &amp; Self-Determination Discussion</t>
  </si>
  <si>
    <t>Tobaco Control</t>
  </si>
  <si>
    <t>Interest</t>
  </si>
  <si>
    <t>ISC-Health Canada</t>
  </si>
  <si>
    <t>Flex</t>
  </si>
  <si>
    <t>Fixed</t>
  </si>
  <si>
    <t>2020 Specific Claim</t>
  </si>
  <si>
    <t>9315-HC Workers</t>
  </si>
  <si>
    <t>9906 HOUSING Band Houses</t>
  </si>
  <si>
    <t>Grant</t>
  </si>
  <si>
    <t>9051 Communicable Disease</t>
  </si>
  <si>
    <t>9475-Telehealth</t>
  </si>
  <si>
    <t>9450-Mental Wellness Team</t>
  </si>
  <si>
    <t>Rexforet</t>
  </si>
  <si>
    <t>Activities</t>
  </si>
  <si>
    <t>Adam Hunter</t>
  </si>
  <si>
    <t>Food</t>
  </si>
  <si>
    <t>9050-First Line Services</t>
  </si>
  <si>
    <t xml:space="preserve">Kathleen </t>
  </si>
  <si>
    <t>2355-Adult Education</t>
  </si>
  <si>
    <t>Renovations</t>
  </si>
  <si>
    <t>Consultant</t>
  </si>
  <si>
    <t>6570-Canadian Malartic</t>
  </si>
  <si>
    <t>Daycare fees</t>
  </si>
  <si>
    <t>Living allowance</t>
  </si>
  <si>
    <t>Job creation initiative</t>
  </si>
  <si>
    <t xml:space="preserve">Rental expense-facility/equipment </t>
  </si>
  <si>
    <t>Training vocationnal</t>
  </si>
  <si>
    <t>Breakfast club</t>
  </si>
  <si>
    <t>Contingency funds</t>
  </si>
  <si>
    <t>Emergency preparedness plan</t>
  </si>
  <si>
    <t>Governance support</t>
  </si>
  <si>
    <t>Need assesment and priority</t>
  </si>
  <si>
    <t>Evaluation plan</t>
  </si>
  <si>
    <t>Grand conseil de la Nation Waban-Aki</t>
  </si>
  <si>
    <t>Training : Driving course</t>
  </si>
  <si>
    <t>Promotional Awareness/Material</t>
  </si>
  <si>
    <t>Unused</t>
  </si>
  <si>
    <t>NET FINANCIAL ASSETS</t>
  </si>
  <si>
    <t>Less : Amortization and loss on capital assets</t>
  </si>
  <si>
    <t>Transfer to capital assets</t>
  </si>
  <si>
    <t>Inscribe 0 since included in the net budgeted surplus (deficit)</t>
  </si>
  <si>
    <r>
      <t xml:space="preserve">Transfer from </t>
    </r>
    <r>
      <rPr>
        <b/>
        <sz val="10"/>
        <color rgb="FFFF0000"/>
        <rFont val="Arial"/>
        <family val="2"/>
      </rPr>
      <t>8999</t>
    </r>
  </si>
  <si>
    <t>Transfer to Businesses</t>
  </si>
  <si>
    <t>Preventitive Measures</t>
  </si>
  <si>
    <t>Canadian Malartic</t>
  </si>
  <si>
    <t>Cassandra Pichette</t>
  </si>
  <si>
    <t>`</t>
  </si>
  <si>
    <t>Honorarium</t>
  </si>
  <si>
    <t>Gabriel Rodgers</t>
  </si>
  <si>
    <t>Estimated - Similar to previous year</t>
  </si>
  <si>
    <t>AS OF MARCH 31, 2022</t>
  </si>
  <si>
    <t>(1) - 2020 datas has been used for comparative figures since 2021 datas are not available</t>
  </si>
  <si>
    <r>
      <t>2020</t>
    </r>
    <r>
      <rPr>
        <sz val="10"/>
        <color rgb="FFFF0000"/>
        <rFont val="Arial"/>
        <family val="2"/>
      </rPr>
      <t xml:space="preserve"> (1)</t>
    </r>
  </si>
  <si>
    <t>9900 - Housing Rental - Loan Program</t>
  </si>
  <si>
    <t>Similar to 2020</t>
  </si>
  <si>
    <t>Year ending March 31, 2022</t>
  </si>
  <si>
    <t>Project 3150 , 2491 and 4210</t>
  </si>
  <si>
    <t>5526 - Workforce Development Initiative</t>
  </si>
  <si>
    <t>8200 - Roll-Off Truck</t>
  </si>
  <si>
    <t>2518- O &amp; M Water and Wastewater</t>
  </si>
  <si>
    <t>9317-MT-Physician Travel to Community</t>
  </si>
  <si>
    <t>SUMMARY - NATURAL RESOURCES</t>
  </si>
  <si>
    <t>SUMMARY - OTHER</t>
  </si>
  <si>
    <t>SUMMARY - Culture and Language</t>
  </si>
  <si>
    <t>2480 - Fire Protection Equipment</t>
  </si>
  <si>
    <t>5100- Culture and Language</t>
  </si>
  <si>
    <t>Kathleen J</t>
  </si>
  <si>
    <t>Material &amp; Supplies (Office)</t>
  </si>
  <si>
    <t>9275 - Pre-Natal Nutrition-Healthy Child Develop</t>
  </si>
  <si>
    <t>9075 - Fetal Alcohol Disorders-Healthy Child Develop</t>
  </si>
  <si>
    <t>3260 - Health  - Maternal &amp; Child Health-Healthy Child Develop</t>
  </si>
  <si>
    <t>3257 - Health - Head Start-Healthy Child Develop</t>
  </si>
  <si>
    <t>9071 - Solvent Abuse-Mental Wellness</t>
  </si>
  <si>
    <t>9070 - Health - NNADAP-Mental Wellness</t>
  </si>
  <si>
    <t>9400 - Health - Brighter Future-Mental Wellness</t>
  </si>
  <si>
    <t>9107 Food Security-Healthy Living</t>
  </si>
  <si>
    <t>9106 - Diabetes-Healthy Living</t>
  </si>
  <si>
    <t>9100 - CHR-Healthy Living</t>
  </si>
  <si>
    <t>9401 - Mental Health-Mental Wellness</t>
  </si>
  <si>
    <t>Danis P</t>
  </si>
  <si>
    <t>grant</t>
  </si>
  <si>
    <t>2610 - Multiplex Rental 3 duplexes</t>
  </si>
  <si>
    <t>9501 Suicide Prevention</t>
  </si>
  <si>
    <t>9302-Nursing</t>
  </si>
  <si>
    <t>95600(Material) 98400(supplies)</t>
  </si>
  <si>
    <t>Tuition Fees</t>
  </si>
  <si>
    <t>7000 - PUBLIC SECURITY</t>
  </si>
  <si>
    <t>9053 - FIRST NATIONS REPRESENTATIVE SERVICE</t>
  </si>
  <si>
    <t>Lee-Anne C</t>
  </si>
  <si>
    <t>Jerry P</t>
  </si>
  <si>
    <t>Jenna Chief</t>
  </si>
  <si>
    <t>Chassidy</t>
  </si>
  <si>
    <t>to verify</t>
  </si>
  <si>
    <t>Sky Polson</t>
  </si>
  <si>
    <t>Rod Moushoom</t>
  </si>
  <si>
    <t>Betsy P</t>
  </si>
  <si>
    <t>Joseph Thivierge</t>
  </si>
  <si>
    <t>Supplies</t>
  </si>
  <si>
    <t>TRANSFER TO 5100</t>
  </si>
  <si>
    <t>2285 - Teacherages/Duplexes</t>
  </si>
  <si>
    <t>2570- CMHC Article 95 Construction - 2 Duplexes</t>
  </si>
  <si>
    <t>2353 - CMHC -Fourplex</t>
  </si>
  <si>
    <t>SUMMARY - LONG POINT FIRST NATION - FINANCIAL YEAR 2024-2025</t>
  </si>
  <si>
    <t>Nelson King</t>
  </si>
  <si>
    <t>Green First</t>
  </si>
  <si>
    <t>2552-FNQLHSSC Community Engagement and Antiracism</t>
  </si>
  <si>
    <t>7100- - ANISHNABE POLICE FORCE</t>
  </si>
  <si>
    <t>4350-Waste Management Plan Implementation CQK41</t>
  </si>
  <si>
    <t>Sabrina McLaren</t>
  </si>
  <si>
    <t>April Polson</t>
  </si>
  <si>
    <t>5105- Anicinabemowin Minikanan Kitige</t>
  </si>
  <si>
    <t>2314 - Provincial School</t>
  </si>
  <si>
    <t>Wasamac Mining</t>
  </si>
  <si>
    <t>SUMMARY - CANADIAN MALARTIC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</si>
</sst>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\ &quot;$&quot;_);[Red]\(#,##0.00\ &quot;$&quot;\)"/>
    <numFmt numFmtId="165" formatCode="_ * #,##0_)\ &quot;$&quot;_ ;_ * \(#,##0\)\ &quot;$&quot;_ ;_ * &quot;-&quot;_)\ &quot;$&quot;_ ;_ @_ "/>
    <numFmt numFmtId="166" formatCode="_ * #,##0.00_)\ &quot;$&quot;_ ;_ * \(#,##0.00\)\ &quot;$&quot;_ ;_ * &quot;-&quot;??_)\ &quot;$&quot;_ ;_ @_ "/>
    <numFmt numFmtId="167" formatCode="_ * #,##0_)\ _$_ ;_ * \(#,##0\)\ _$_ ;_ * &quot;-&quot;_)\ _$_ ;_ @_ "/>
    <numFmt numFmtId="168" formatCode="_ * #,##0.00_)\ _$_ ;_ * \(#,##0.00\)\ _$_ ;_ * &quot;-&quot;??_)\ _$_ ;_ @_ "/>
    <numFmt numFmtId="169" formatCode="#,##0\ _$"/>
    <numFmt numFmtId="170" formatCode="_ * #,##0_)\ _$_ ;_ * \(#,##0\)\ _$_ ;_ * &quot;-&quot;??_)\ _$_ ;_ @_ "/>
    <numFmt numFmtId="171" formatCode="mmmm"/>
    <numFmt numFmtId="172" formatCode="###0_)_$_ "/>
    <numFmt numFmtId="173" formatCode="_ * #,##0_);_ * \(#,##0\);_ * &quot;-    &quot;_);_ @_ "/>
    <numFmt numFmtId="174" formatCode="_ * \(#,##0\)\ _$_ ;_ * #,##0_)\ _$_ ;_ * &quot;-&quot;_)\ _$_ ;_ @_ "/>
    <numFmt numFmtId="175" formatCode="_-* \(#,##0\);_-* #,##0_-;_-* &quot;-     &quot;??_-;_-@_-"/>
    <numFmt numFmtId="176" formatCode="_(* #,##0_);_(* \(#,##0\);_(* &quot;-     &quot;??_);_(@_)"/>
    <numFmt numFmtId="177" formatCode="_ * \(#,##0\)\ &quot;$&quot;_ ;_ * #,##0_)\ &quot;$&quot;_ ;_ * &quot;-&quot;_)\ &quot;$&quot;_ ;_ @_ "/>
    <numFmt numFmtId="178" formatCode="_(&quot;$&quot;* \(#,##0\);_(&quot;$&quot;* #,##0_);_(&quot;$&quot;* &quot;-     &quot;??_);_(@_)"/>
    <numFmt numFmtId="179" formatCode="_(&quot;$&quot;* #,##0_);_(&quot;$&quot;* \(#,##0\);_(&quot;$&quot;* &quot;-     &quot;??_);_(@_)"/>
    <numFmt numFmtId="180" formatCode="_(* ###0_)"/>
    <numFmt numFmtId="181" formatCode="_ * #,##0_)\ &quot;$&quot;_ ;_ * \(#,##0\)\ &quot;$&quot;_ ;_ * &quot;-&quot;??_)\ &quot;$&quot;_ ;_ @_ "/>
    <numFmt numFmtId="182" formatCode="_(&quot;$&quot;* #,##0.00_);_(&quot;$&quot;* \(#,##0.00\);_(&quot;$&quot;* &quot;-&quot;??_);_(@_)"/>
    <numFmt numFmtId="183" formatCode="0_);\(0\)"/>
  </numFmts>
  <fonts count="26" x14ac:knownFonts="1">
    <font>
      <sz val="10"/>
      <name val="Arial"/>
      <family val="2"/>
    </font>
    <font>
      <sz val="9"/>
      <color theme="1"/>
      <name val="Verdana"/>
      <family val="2"/>
    </font>
    <font>
      <sz val="9"/>
      <color theme="1"/>
      <name val="Verdana"/>
      <family val="2"/>
    </font>
    <font>
      <sz val="10"/>
      <name val="Arial"/>
      <family val="2"/>
    </font>
    <font>
      <sz val="10"/>
      <name val="Times New Roman"/>
      <family val="1"/>
    </font>
    <font>
      <sz val="10"/>
      <name val="Times New Roman"/>
      <family val="1"/>
    </font>
    <font>
      <b/>
      <sz val="16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name val="Times New Roman"/>
      <family val="1"/>
    </font>
    <font>
      <b/>
      <i/>
      <sz val="14"/>
      <name val="Arial"/>
      <family val="2"/>
    </font>
    <font>
      <sz val="10"/>
      <color indexed="9"/>
      <name val="Times New Roman"/>
      <family val="1"/>
    </font>
    <font>
      <sz val="9"/>
      <color theme="1"/>
      <name val="Verdana"/>
      <family val="2"/>
    </font>
    <font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9"/>
      <name val="Times New Roman"/>
      <family val="1"/>
    </font>
    <font>
      <b/>
      <sz val="14"/>
      <name val="Times New Roman"/>
      <family val="1"/>
    </font>
    <font>
      <sz val="11"/>
      <name val="Arial"/>
      <family val="2"/>
    </font>
    <font>
      <sz val="10"/>
      <color rgb="FF00B0F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b/>
      <sz val="10"/>
      <color theme="0" tint="-0.89999084444715716"/>
      <name val="Arial"/>
      <family val="2"/>
    </font>
    <font>
      <sz val="10"/>
      <color theme="0" tint="-0.89999084444715716"/>
      <name val="Arial"/>
      <family val="2"/>
    </font>
    <font>
      <b/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68">
    <xf numFmtId="0" fontId="0" fillId="0" borderId="0"/>
    <xf numFmtId="0" fontId="4" fillId="0" borderId="0"/>
    <xf numFmtId="172" fontId="8" fillId="0" borderId="1" applyFill="0" applyBorder="0" applyAlignment="0" applyProtection="0">
      <alignment horizontal="right"/>
    </xf>
    <xf numFmtId="172" fontId="7" fillId="0" borderId="1" applyFill="0" applyBorder="0" applyAlignment="0" applyProtection="0"/>
    <xf numFmtId="17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74" fontId="8" fillId="0" borderId="0" applyFont="0" applyFill="0" applyBorder="0" applyAlignment="0"/>
    <xf numFmtId="175" fontId="7" fillId="0" borderId="1" applyFont="0" applyFill="0" applyBorder="0" applyAlignment="0"/>
    <xf numFmtId="167" fontId="8" fillId="0" borderId="0" applyFont="0" applyFill="0" applyBorder="0" applyAlignment="0"/>
    <xf numFmtId="176" fontId="7" fillId="0" borderId="1" applyFont="0" applyFill="0" applyBorder="0" applyAlignment="0"/>
    <xf numFmtId="177" fontId="8" fillId="0" borderId="0" applyFont="0" applyFill="0" applyBorder="0" applyAlignment="0"/>
    <xf numFmtId="178" fontId="7" fillId="0" borderId="1" applyFont="0" applyFill="0" applyBorder="0" applyAlignment="0"/>
    <xf numFmtId="165" fontId="8" fillId="0" borderId="0" applyFont="0" applyFill="0" applyBorder="0" applyAlignment="0"/>
    <xf numFmtId="179" fontId="7" fillId="0" borderId="1" applyFont="0" applyFill="0" applyBorder="0" applyAlignment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9" fontId="4" fillId="0" borderId="0" applyFont="0" applyFill="0" applyBorder="0" applyAlignment="0" applyProtection="0"/>
    <xf numFmtId="0" fontId="6" fillId="0" borderId="0" applyFill="0" applyBorder="0" applyAlignment="0">
      <alignment horizontal="left"/>
    </xf>
    <xf numFmtId="180" fontId="8" fillId="0" borderId="0" applyFill="0" applyBorder="0" applyAlignment="0"/>
    <xf numFmtId="180" fontId="7" fillId="0" borderId="0" applyFill="0" applyBorder="0" applyAlignment="0"/>
    <xf numFmtId="0" fontId="8" fillId="0" borderId="0" applyFill="0" applyBorder="0" applyAlignment="0" applyProtection="0"/>
    <xf numFmtId="167" fontId="8" fillId="0" borderId="0" applyFont="0" applyFill="0" applyBorder="0" applyAlignment="0"/>
    <xf numFmtId="177" fontId="8" fillId="0" borderId="0" applyFont="0" applyFill="0" applyBorder="0" applyAlignment="0"/>
    <xf numFmtId="178" fontId="7" fillId="0" borderId="1" applyFont="0" applyFill="0" applyBorder="0" applyAlignment="0"/>
    <xf numFmtId="165" fontId="8" fillId="0" borderId="0" applyFont="0" applyFill="0" applyBorder="0" applyAlignment="0"/>
    <xf numFmtId="179" fontId="7" fillId="0" borderId="1" applyFont="0" applyFill="0" applyBorder="0" applyAlignment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3" fillId="0" borderId="0"/>
    <xf numFmtId="0" fontId="8" fillId="0" borderId="0" applyFill="0" applyBorder="0" applyAlignment="0" applyProtection="0"/>
    <xf numFmtId="0" fontId="8" fillId="0" borderId="0" applyFill="0" applyBorder="0" applyAlignment="0" applyProtection="0"/>
    <xf numFmtId="0" fontId="8" fillId="0" borderId="0" applyFill="0" applyBorder="0" applyAlignment="0" applyProtection="0"/>
    <xf numFmtId="0" fontId="3" fillId="0" borderId="0"/>
    <xf numFmtId="0" fontId="13" fillId="0" borderId="0"/>
    <xf numFmtId="0" fontId="13" fillId="0" borderId="0"/>
    <xf numFmtId="180" fontId="8" fillId="0" borderId="0" applyFill="0" applyBorder="0" applyAlignment="0"/>
    <xf numFmtId="166" fontId="3" fillId="0" borderId="0" applyFont="0" applyFill="0" applyBorder="0" applyAlignment="0" applyProtection="0"/>
    <xf numFmtId="167" fontId="8" fillId="0" borderId="0" applyFont="0" applyFill="0" applyBorder="0" applyAlignment="0"/>
    <xf numFmtId="165" fontId="8" fillId="0" borderId="0" applyFont="0" applyFill="0" applyBorder="0" applyAlignment="0"/>
    <xf numFmtId="167" fontId="8" fillId="0" borderId="0" applyFont="0" applyFill="0" applyBorder="0" applyAlignment="0"/>
    <xf numFmtId="165" fontId="8" fillId="0" borderId="0" applyFont="0" applyFill="0" applyBorder="0" applyAlignment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6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8" fillId="0" borderId="0" applyFont="0" applyFill="0" applyBorder="0" applyAlignment="0"/>
    <xf numFmtId="165" fontId="8" fillId="0" borderId="0" applyFont="0" applyFill="0" applyBorder="0" applyAlignment="0"/>
    <xf numFmtId="167" fontId="8" fillId="0" borderId="0" applyFont="0" applyFill="0" applyBorder="0" applyAlignment="0"/>
    <xf numFmtId="165" fontId="8" fillId="0" borderId="0" applyFont="0" applyFill="0" applyBorder="0" applyAlignment="0"/>
    <xf numFmtId="0" fontId="1" fillId="0" borderId="0"/>
    <xf numFmtId="0" fontId="1" fillId="0" borderId="0"/>
    <xf numFmtId="0" fontId="1" fillId="0" borderId="0"/>
    <xf numFmtId="166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</cellStyleXfs>
  <cellXfs count="297">
    <xf numFmtId="0" fontId="0" fillId="0" borderId="0" xfId="0"/>
    <xf numFmtId="0" fontId="4" fillId="0" borderId="0" xfId="1"/>
    <xf numFmtId="0" fontId="5" fillId="0" borderId="0" xfId="17" applyFont="1"/>
    <xf numFmtId="37" fontId="5" fillId="0" borderId="0" xfId="17" applyNumberFormat="1" applyFont="1"/>
    <xf numFmtId="170" fontId="5" fillId="0" borderId="0" xfId="5" applyNumberFormat="1" applyFont="1"/>
    <xf numFmtId="0" fontId="7" fillId="0" borderId="0" xfId="4" applyNumberFormat="1" applyFont="1" applyAlignment="1" applyProtection="1">
      <alignment horizontal="left"/>
      <protection locked="0"/>
    </xf>
    <xf numFmtId="0" fontId="4" fillId="0" borderId="0" xfId="1" applyAlignment="1">
      <alignment vertical="center" wrapText="1"/>
    </xf>
    <xf numFmtId="170" fontId="5" fillId="2" borderId="3" xfId="5" applyNumberFormat="1" applyFont="1" applyFill="1" applyBorder="1"/>
    <xf numFmtId="0" fontId="4" fillId="0" borderId="0" xfId="1" applyAlignment="1">
      <alignment horizontal="left"/>
    </xf>
    <xf numFmtId="0" fontId="6" fillId="0" borderId="0" xfId="17" applyFont="1" applyAlignment="1">
      <alignment horizontal="left"/>
    </xf>
    <xf numFmtId="0" fontId="11" fillId="0" borderId="11" xfId="17" applyFont="1" applyBorder="1"/>
    <xf numFmtId="0" fontId="9" fillId="0" borderId="12" xfId="17" applyFont="1" applyBorder="1" applyAlignment="1">
      <alignment horizontal="center"/>
    </xf>
    <xf numFmtId="0" fontId="4" fillId="0" borderId="13" xfId="1" applyBorder="1"/>
    <xf numFmtId="0" fontId="5" fillId="0" borderId="13" xfId="17" applyFont="1" applyBorder="1"/>
    <xf numFmtId="169" fontId="5" fillId="0" borderId="13" xfId="17" applyNumberFormat="1" applyFont="1" applyBorder="1"/>
    <xf numFmtId="170" fontId="5" fillId="0" borderId="13" xfId="5" applyNumberFormat="1" applyFont="1" applyBorder="1"/>
    <xf numFmtId="0" fontId="6" fillId="0" borderId="0" xfId="17" applyFont="1"/>
    <xf numFmtId="0" fontId="4" fillId="0" borderId="10" xfId="1" applyBorder="1"/>
    <xf numFmtId="0" fontId="11" fillId="0" borderId="10" xfId="17" applyFont="1" applyBorder="1"/>
    <xf numFmtId="0" fontId="11" fillId="0" borderId="9" xfId="17" applyFont="1" applyBorder="1"/>
    <xf numFmtId="0" fontId="4" fillId="2" borderId="13" xfId="1" applyFill="1" applyBorder="1"/>
    <xf numFmtId="170" fontId="5" fillId="2" borderId="5" xfId="4" applyNumberFormat="1" applyFont="1" applyFill="1" applyBorder="1" applyAlignment="1" applyProtection="1">
      <alignment horizontal="right"/>
      <protection locked="0"/>
    </xf>
    <xf numFmtId="170" fontId="5" fillId="0" borderId="0" xfId="5" applyNumberFormat="1" applyFont="1" applyProtection="1">
      <protection locked="0"/>
    </xf>
    <xf numFmtId="0" fontId="7" fillId="0" borderId="0" xfId="17" applyFont="1" applyAlignment="1" applyProtection="1">
      <alignment vertical="center"/>
      <protection locked="0"/>
    </xf>
    <xf numFmtId="0" fontId="7" fillId="0" borderId="0" xfId="4" applyNumberFormat="1" applyFont="1" applyAlignment="1">
      <alignment horizontal="left"/>
    </xf>
    <xf numFmtId="0" fontId="4" fillId="0" borderId="0" xfId="1" applyProtection="1">
      <protection locked="0"/>
    </xf>
    <xf numFmtId="0" fontId="5" fillId="0" borderId="0" xfId="17" applyFont="1" applyProtection="1">
      <protection locked="0"/>
    </xf>
    <xf numFmtId="0" fontId="7" fillId="0" borderId="16" xfId="17" applyFont="1" applyBorder="1"/>
    <xf numFmtId="0" fontId="4" fillId="0" borderId="7" xfId="1" applyBorder="1"/>
    <xf numFmtId="0" fontId="8" fillId="0" borderId="16" xfId="17" applyFont="1" applyBorder="1"/>
    <xf numFmtId="0" fontId="4" fillId="0" borderId="16" xfId="1" applyBorder="1"/>
    <xf numFmtId="0" fontId="5" fillId="0" borderId="7" xfId="17" applyFont="1" applyBorder="1"/>
    <xf numFmtId="0" fontId="8" fillId="0" borderId="0" xfId="17" applyFont="1"/>
    <xf numFmtId="0" fontId="8" fillId="0" borderId="17" xfId="17" applyFont="1" applyBorder="1"/>
    <xf numFmtId="37" fontId="7" fillId="0" borderId="19" xfId="4" applyNumberFormat="1" applyFont="1" applyBorder="1" applyAlignment="1">
      <alignment horizontal="left"/>
    </xf>
    <xf numFmtId="170" fontId="8" fillId="0" borderId="5" xfId="4" applyNumberFormat="1" applyFont="1" applyBorder="1" applyAlignment="1">
      <alignment horizontal="right"/>
    </xf>
    <xf numFmtId="181" fontId="0" fillId="0" borderId="0" xfId="41" applyNumberFormat="1" applyFont="1"/>
    <xf numFmtId="0" fontId="14" fillId="0" borderId="0" xfId="0" applyFont="1"/>
    <xf numFmtId="0" fontId="7" fillId="0" borderId="0" xfId="17" applyFont="1" applyAlignment="1">
      <alignment vertical="center"/>
    </xf>
    <xf numFmtId="0" fontId="9" fillId="0" borderId="6" xfId="17" applyFont="1" applyBorder="1" applyAlignment="1">
      <alignment horizontal="center"/>
    </xf>
    <xf numFmtId="0" fontId="5" fillId="0" borderId="12" xfId="17" applyFont="1" applyBorder="1" applyAlignment="1">
      <alignment horizontal="center"/>
    </xf>
    <xf numFmtId="0" fontId="5" fillId="0" borderId="11" xfId="17" applyFont="1" applyBorder="1" applyAlignment="1">
      <alignment horizontal="center"/>
    </xf>
    <xf numFmtId="171" fontId="9" fillId="0" borderId="6" xfId="17" applyNumberFormat="1" applyFont="1" applyBorder="1" applyAlignment="1">
      <alignment horizontal="center"/>
    </xf>
    <xf numFmtId="0" fontId="9" fillId="0" borderId="11" xfId="17" applyFont="1" applyBorder="1" applyAlignment="1">
      <alignment horizontal="center"/>
    </xf>
    <xf numFmtId="0" fontId="4" fillId="2" borderId="0" xfId="1" applyFill="1"/>
    <xf numFmtId="0" fontId="5" fillId="2" borderId="0" xfId="17" applyFont="1" applyFill="1"/>
    <xf numFmtId="170" fontId="9" fillId="2" borderId="4" xfId="4" applyNumberFormat="1" applyFont="1" applyFill="1" applyBorder="1" applyAlignment="1">
      <alignment horizontal="right"/>
    </xf>
    <xf numFmtId="181" fontId="4" fillId="0" borderId="0" xfId="41" applyNumberFormat="1" applyFont="1"/>
    <xf numFmtId="171" fontId="5" fillId="2" borderId="22" xfId="17" applyNumberFormat="1" applyFont="1" applyFill="1" applyBorder="1" applyAlignment="1">
      <alignment horizontal="center"/>
    </xf>
    <xf numFmtId="0" fontId="9" fillId="2" borderId="12" xfId="17" applyFont="1" applyFill="1" applyBorder="1" applyAlignment="1">
      <alignment horizontal="center"/>
    </xf>
    <xf numFmtId="0" fontId="5" fillId="2" borderId="12" xfId="17" applyFont="1" applyFill="1" applyBorder="1" applyAlignment="1">
      <alignment horizontal="center"/>
    </xf>
    <xf numFmtId="0" fontId="5" fillId="2" borderId="11" xfId="17" applyFont="1" applyFill="1" applyBorder="1" applyAlignment="1">
      <alignment horizontal="center"/>
    </xf>
    <xf numFmtId="0" fontId="9" fillId="2" borderId="11" xfId="17" applyFont="1" applyFill="1" applyBorder="1" applyAlignment="1">
      <alignment horizontal="center"/>
    </xf>
    <xf numFmtId="0" fontId="5" fillId="2" borderId="0" xfId="17" applyFont="1" applyFill="1" applyAlignment="1">
      <alignment horizontal="center"/>
    </xf>
    <xf numFmtId="171" fontId="5" fillId="0" borderId="3" xfId="17" applyNumberFormat="1" applyFont="1" applyBorder="1" applyAlignment="1">
      <alignment horizontal="center"/>
    </xf>
    <xf numFmtId="171" fontId="5" fillId="0" borderId="22" xfId="17" applyNumberFormat="1" applyFont="1" applyBorder="1" applyAlignment="1">
      <alignment horizontal="center"/>
    </xf>
    <xf numFmtId="0" fontId="5" fillId="0" borderId="21" xfId="17" applyFont="1" applyBorder="1" applyAlignment="1">
      <alignment horizontal="center"/>
    </xf>
    <xf numFmtId="0" fontId="8" fillId="0" borderId="0" xfId="17" applyFont="1" applyAlignment="1">
      <alignment wrapText="1"/>
    </xf>
    <xf numFmtId="0" fontId="8" fillId="0" borderId="7" xfId="17" applyFont="1" applyBorder="1" applyAlignment="1">
      <alignment wrapText="1"/>
    </xf>
    <xf numFmtId="0" fontId="4" fillId="3" borderId="16" xfId="1" applyFill="1" applyBorder="1"/>
    <xf numFmtId="0" fontId="5" fillId="3" borderId="21" xfId="17" applyFont="1" applyFill="1" applyBorder="1" applyAlignment="1">
      <alignment horizontal="center"/>
    </xf>
    <xf numFmtId="0" fontId="5" fillId="3" borderId="0" xfId="17" applyFont="1" applyFill="1"/>
    <xf numFmtId="0" fontId="4" fillId="3" borderId="0" xfId="1" applyFill="1"/>
    <xf numFmtId="0" fontId="4" fillId="3" borderId="7" xfId="1" applyFill="1" applyBorder="1"/>
    <xf numFmtId="0" fontId="5" fillId="3" borderId="7" xfId="17" applyFont="1" applyFill="1" applyBorder="1"/>
    <xf numFmtId="0" fontId="7" fillId="3" borderId="16" xfId="17" applyFont="1" applyFill="1" applyBorder="1"/>
    <xf numFmtId="49" fontId="8" fillId="3" borderId="0" xfId="17" applyNumberFormat="1" applyFont="1" applyFill="1"/>
    <xf numFmtId="0" fontId="8" fillId="3" borderId="0" xfId="17" applyFont="1" applyFill="1"/>
    <xf numFmtId="0" fontId="8" fillId="3" borderId="7" xfId="17" applyFont="1" applyFill="1" applyBorder="1"/>
    <xf numFmtId="0" fontId="5" fillId="3" borderId="16" xfId="17" applyFont="1" applyFill="1" applyBorder="1"/>
    <xf numFmtId="49" fontId="8" fillId="3" borderId="0" xfId="34" applyNumberFormat="1" applyFill="1" applyAlignment="1">
      <alignment vertical="top"/>
    </xf>
    <xf numFmtId="0" fontId="8" fillId="3" borderId="0" xfId="34" applyFill="1"/>
    <xf numFmtId="0" fontId="8" fillId="3" borderId="16" xfId="17" applyFont="1" applyFill="1" applyBorder="1"/>
    <xf numFmtId="0" fontId="8" fillId="3" borderId="0" xfId="34" applyFill="1" applyProtection="1">
      <protection locked="0"/>
    </xf>
    <xf numFmtId="0" fontId="5" fillId="2" borderId="17" xfId="17" applyFont="1" applyFill="1" applyBorder="1"/>
    <xf numFmtId="0" fontId="5" fillId="2" borderId="3" xfId="17" applyFont="1" applyFill="1" applyBorder="1"/>
    <xf numFmtId="0" fontId="5" fillId="2" borderId="8" xfId="17" applyFont="1" applyFill="1" applyBorder="1"/>
    <xf numFmtId="0" fontId="8" fillId="2" borderId="17" xfId="17" applyFont="1" applyFill="1" applyBorder="1"/>
    <xf numFmtId="0" fontId="4" fillId="2" borderId="3" xfId="1" applyFill="1" applyBorder="1"/>
    <xf numFmtId="0" fontId="4" fillId="2" borderId="8" xfId="1" applyFill="1" applyBorder="1"/>
    <xf numFmtId="37" fontId="7" fillId="2" borderId="19" xfId="4" applyNumberFormat="1" applyFont="1" applyFill="1" applyBorder="1" applyAlignment="1" applyProtection="1">
      <alignment horizontal="left"/>
      <protection locked="0"/>
    </xf>
    <xf numFmtId="170" fontId="8" fillId="2" borderId="5" xfId="4" applyNumberFormat="1" applyFont="1" applyFill="1" applyBorder="1" applyAlignment="1" applyProtection="1">
      <alignment horizontal="right"/>
      <protection locked="0"/>
    </xf>
    <xf numFmtId="170" fontId="5" fillId="2" borderId="20" xfId="4" applyNumberFormat="1" applyFont="1" applyFill="1" applyBorder="1" applyAlignment="1" applyProtection="1">
      <alignment horizontal="right"/>
      <protection locked="0"/>
    </xf>
    <xf numFmtId="170" fontId="9" fillId="2" borderId="3" xfId="5" applyNumberFormat="1" applyFont="1" applyFill="1" applyBorder="1"/>
    <xf numFmtId="170" fontId="9" fillId="0" borderId="14" xfId="5" applyNumberFormat="1" applyFont="1" applyBorder="1"/>
    <xf numFmtId="170" fontId="9" fillId="2" borderId="14" xfId="5" applyNumberFormat="1" applyFont="1" applyFill="1" applyBorder="1"/>
    <xf numFmtId="170" fontId="9" fillId="0" borderId="4" xfId="4" applyNumberFormat="1" applyFont="1" applyBorder="1" applyAlignment="1">
      <alignment horizontal="right"/>
    </xf>
    <xf numFmtId="170" fontId="9" fillId="2" borderId="18" xfId="5" applyNumberFormat="1" applyFont="1" applyFill="1" applyBorder="1"/>
    <xf numFmtId="170" fontId="9" fillId="2" borderId="5" xfId="4" applyNumberFormat="1" applyFont="1" applyFill="1" applyBorder="1" applyAlignment="1" applyProtection="1">
      <alignment horizontal="right"/>
      <protection locked="0"/>
    </xf>
    <xf numFmtId="170" fontId="9" fillId="2" borderId="4" xfId="4" applyNumberFormat="1" applyFont="1" applyFill="1" applyBorder="1" applyAlignment="1" applyProtection="1">
      <alignment horizontal="right"/>
      <protection locked="0"/>
    </xf>
    <xf numFmtId="170" fontId="9" fillId="0" borderId="4" xfId="4" applyNumberFormat="1" applyFont="1" applyBorder="1" applyAlignment="1" applyProtection="1">
      <alignment horizontal="right"/>
      <protection locked="0"/>
    </xf>
    <xf numFmtId="0" fontId="9" fillId="2" borderId="11" xfId="1" applyFont="1" applyFill="1" applyBorder="1"/>
    <xf numFmtId="0" fontId="9" fillId="2" borderId="13" xfId="17" applyFont="1" applyFill="1" applyBorder="1"/>
    <xf numFmtId="0" fontId="9" fillId="2" borderId="13" xfId="1" applyFont="1" applyFill="1" applyBorder="1"/>
    <xf numFmtId="170" fontId="9" fillId="2" borderId="13" xfId="5" applyNumberFormat="1" applyFont="1" applyFill="1" applyBorder="1"/>
    <xf numFmtId="0" fontId="9" fillId="0" borderId="13" xfId="1" applyFont="1" applyBorder="1"/>
    <xf numFmtId="169" fontId="9" fillId="0" borderId="13" xfId="17" applyNumberFormat="1" applyFont="1" applyBorder="1"/>
    <xf numFmtId="170" fontId="9" fillId="0" borderId="13" xfId="5" applyNumberFormat="1" applyFont="1" applyBorder="1"/>
    <xf numFmtId="0" fontId="9" fillId="2" borderId="15" xfId="1" applyFont="1" applyFill="1" applyBorder="1"/>
    <xf numFmtId="0" fontId="9" fillId="0" borderId="11" xfId="1" applyFont="1" applyBorder="1"/>
    <xf numFmtId="0" fontId="9" fillId="2" borderId="16" xfId="1" applyFont="1" applyFill="1" applyBorder="1"/>
    <xf numFmtId="170" fontId="9" fillId="2" borderId="16" xfId="5" applyNumberFormat="1" applyFont="1" applyFill="1" applyBorder="1"/>
    <xf numFmtId="170" fontId="9" fillId="2" borderId="17" xfId="5" applyNumberFormat="1" applyFont="1" applyFill="1" applyBorder="1"/>
    <xf numFmtId="170" fontId="9" fillId="2" borderId="19" xfId="4" applyNumberFormat="1" applyFont="1" applyFill="1" applyBorder="1" applyAlignment="1">
      <alignment horizontal="right"/>
    </xf>
    <xf numFmtId="0" fontId="9" fillId="2" borderId="23" xfId="17" applyFont="1" applyFill="1" applyBorder="1" applyAlignment="1">
      <alignment horizontal="center"/>
    </xf>
    <xf numFmtId="0" fontId="9" fillId="2" borderId="13" xfId="17" applyFont="1" applyFill="1" applyBorder="1" applyAlignment="1">
      <alignment horizontal="center"/>
    </xf>
    <xf numFmtId="0" fontId="5" fillId="2" borderId="0" xfId="17" applyFont="1" applyFill="1" applyProtection="1">
      <protection locked="0"/>
    </xf>
    <xf numFmtId="0" fontId="4" fillId="2" borderId="0" xfId="1" applyFill="1" applyProtection="1">
      <protection locked="0"/>
    </xf>
    <xf numFmtId="0" fontId="15" fillId="0" borderId="0" xfId="0" applyFont="1"/>
    <xf numFmtId="181" fontId="14" fillId="0" borderId="0" xfId="41" applyNumberFormat="1" applyFont="1"/>
    <xf numFmtId="181" fontId="14" fillId="0" borderId="2" xfId="41" applyNumberFormat="1" applyFont="1" applyBorder="1"/>
    <xf numFmtId="0" fontId="8" fillId="0" borderId="0" xfId="17" applyFont="1" applyAlignment="1">
      <alignment horizontal="left" vertical="center"/>
    </xf>
    <xf numFmtId="181" fontId="14" fillId="2" borderId="0" xfId="41" applyNumberFormat="1" applyFont="1" applyFill="1"/>
    <xf numFmtId="181" fontId="3" fillId="2" borderId="0" xfId="41" applyNumberFormat="1" applyFill="1"/>
    <xf numFmtId="181" fontId="14" fillId="2" borderId="2" xfId="41" applyNumberFormat="1" applyFont="1" applyFill="1" applyBorder="1"/>
    <xf numFmtId="0" fontId="6" fillId="0" borderId="0" xfId="0" quotePrefix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67" applyNumberFormat="1" applyFont="1" applyAlignment="1">
      <alignment horizontal="left"/>
    </xf>
    <xf numFmtId="0" fontId="0" fillId="0" borderId="0" xfId="67" applyNumberFormat="1" applyFont="1"/>
    <xf numFmtId="0" fontId="6" fillId="0" borderId="0" xfId="0" applyFont="1" applyAlignment="1">
      <alignment horizontal="left"/>
    </xf>
    <xf numFmtId="0" fontId="0" fillId="3" borderId="0" xfId="67" applyNumberFormat="1" applyFont="1" applyFill="1" applyAlignment="1">
      <alignment horizontal="left"/>
    </xf>
    <xf numFmtId="0" fontId="0" fillId="0" borderId="24" xfId="0" applyBorder="1" applyAlignment="1">
      <alignment horizontal="left"/>
    </xf>
    <xf numFmtId="0" fontId="0" fillId="0" borderId="24" xfId="67" applyNumberFormat="1" applyFont="1" applyBorder="1" applyAlignment="1">
      <alignment horizontal="left"/>
    </xf>
    <xf numFmtId="0" fontId="9" fillId="0" borderId="0" xfId="0" applyFont="1" applyAlignment="1">
      <alignment horizontal="right"/>
    </xf>
    <xf numFmtId="0" fontId="7" fillId="0" borderId="0" xfId="0" applyFo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67" applyNumberFormat="1" applyFont="1" applyAlignment="1">
      <alignment horizontal="center"/>
    </xf>
    <xf numFmtId="0" fontId="7" fillId="0" borderId="2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0" fillId="0" borderId="2" xfId="67" applyNumberFormat="1" applyFont="1" applyBorder="1" applyAlignment="1">
      <alignment horizontal="center"/>
    </xf>
    <xf numFmtId="0" fontId="7" fillId="0" borderId="0" xfId="67" applyNumberFormat="1" applyFont="1"/>
    <xf numFmtId="0" fontId="4" fillId="0" borderId="0" xfId="0" applyFont="1" applyAlignment="1">
      <alignment vertical="top"/>
    </xf>
    <xf numFmtId="170" fontId="7" fillId="3" borderId="0" xfId="67" applyNumberFormat="1" applyFont="1" applyFill="1"/>
    <xf numFmtId="170" fontId="4" fillId="0" borderId="0" xfId="0" applyNumberFormat="1" applyFont="1"/>
    <xf numFmtId="170" fontId="4" fillId="0" borderId="0" xfId="67" applyNumberFormat="1" applyFont="1"/>
    <xf numFmtId="164" fontId="4" fillId="0" borderId="0" xfId="0" applyNumberFormat="1" applyFont="1" applyAlignment="1">
      <alignment vertical="top"/>
    </xf>
    <xf numFmtId="170" fontId="0" fillId="0" borderId="0" xfId="0" applyNumberFormat="1"/>
    <xf numFmtId="0" fontId="7" fillId="0" borderId="2" xfId="0" applyFont="1" applyBorder="1"/>
    <xf numFmtId="0" fontId="0" fillId="0" borderId="2" xfId="0" applyBorder="1" applyAlignment="1">
      <alignment vertical="top"/>
    </xf>
    <xf numFmtId="0" fontId="0" fillId="0" borderId="2" xfId="0" applyBorder="1"/>
    <xf numFmtId="170" fontId="0" fillId="0" borderId="2" xfId="0" applyNumberFormat="1" applyBorder="1"/>
    <xf numFmtId="170" fontId="4" fillId="0" borderId="2" xfId="67" applyNumberFormat="1" applyFont="1" applyBorder="1"/>
    <xf numFmtId="170" fontId="0" fillId="0" borderId="2" xfId="67" applyNumberFormat="1" applyFont="1" applyBorder="1"/>
    <xf numFmtId="170" fontId="7" fillId="0" borderId="0" xfId="67" applyNumberFormat="1" applyFont="1"/>
    <xf numFmtId="0" fontId="7" fillId="0" borderId="1" xfId="0" applyFont="1" applyBorder="1"/>
    <xf numFmtId="0" fontId="0" fillId="0" borderId="1" xfId="0" applyBorder="1"/>
    <xf numFmtId="170" fontId="7" fillId="3" borderId="1" xfId="67" applyNumberFormat="1" applyFont="1" applyFill="1" applyBorder="1"/>
    <xf numFmtId="170" fontId="0" fillId="0" borderId="1" xfId="0" applyNumberFormat="1" applyBorder="1"/>
    <xf numFmtId="0" fontId="7" fillId="0" borderId="24" xfId="0" applyFont="1" applyBorder="1"/>
    <xf numFmtId="0" fontId="0" fillId="0" borderId="24" xfId="0" applyBorder="1"/>
    <xf numFmtId="170" fontId="7" fillId="0" borderId="24" xfId="67" applyNumberFormat="1" applyFont="1" applyBorder="1"/>
    <xf numFmtId="170" fontId="8" fillId="0" borderId="24" xfId="0" applyNumberFormat="1" applyFont="1" applyBorder="1"/>
    <xf numFmtId="170" fontId="8" fillId="0" borderId="24" xfId="67" applyNumberFormat="1" applyFont="1" applyBorder="1"/>
    <xf numFmtId="170" fontId="0" fillId="0" borderId="0" xfId="67" applyNumberFormat="1" applyFont="1"/>
    <xf numFmtId="0" fontId="0" fillId="3" borderId="0" xfId="0" applyFill="1"/>
    <xf numFmtId="0" fontId="17" fillId="0" borderId="0" xfId="17" applyFont="1"/>
    <xf numFmtId="0" fontId="7" fillId="0" borderId="24" xfId="0" applyFont="1" applyBorder="1" applyAlignment="1">
      <alignment horizontal="left"/>
    </xf>
    <xf numFmtId="0" fontId="9" fillId="0" borderId="0" xfId="0" applyFont="1"/>
    <xf numFmtId="0" fontId="4" fillId="0" borderId="0" xfId="0" applyFont="1"/>
    <xf numFmtId="0" fontId="4" fillId="0" borderId="0" xfId="67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4" fillId="0" borderId="2" xfId="67" applyNumberFormat="1" applyFont="1" applyBorder="1" applyAlignment="1">
      <alignment horizontal="center"/>
    </xf>
    <xf numFmtId="170" fontId="8" fillId="0" borderId="0" xfId="67" applyNumberFormat="1" applyFont="1"/>
    <xf numFmtId="0" fontId="4" fillId="0" borderId="25" xfId="0" applyFont="1" applyBorder="1"/>
    <xf numFmtId="170" fontId="7" fillId="3" borderId="25" xfId="67" applyNumberFormat="1" applyFont="1" applyFill="1" applyBorder="1"/>
    <xf numFmtId="170" fontId="8" fillId="0" borderId="25" xfId="67" applyNumberFormat="1" applyFont="1" applyBorder="1"/>
    <xf numFmtId="170" fontId="7" fillId="3" borderId="24" xfId="67" applyNumberFormat="1" applyFont="1" applyFill="1" applyBorder="1"/>
    <xf numFmtId="170" fontId="7" fillId="3" borderId="2" xfId="67" applyNumberFormat="1" applyFont="1" applyFill="1" applyBorder="1"/>
    <xf numFmtId="170" fontId="4" fillId="3" borderId="2" xfId="67" applyNumberFormat="1" applyFont="1" applyFill="1" applyBorder="1"/>
    <xf numFmtId="170" fontId="4" fillId="3" borderId="1" xfId="67" applyNumberFormat="1" applyFont="1" applyFill="1" applyBorder="1"/>
    <xf numFmtId="170" fontId="8" fillId="3" borderId="24" xfId="67" applyNumberFormat="1" applyFont="1" applyFill="1" applyBorder="1"/>
    <xf numFmtId="0" fontId="4" fillId="0" borderId="0" xfId="17" applyFont="1"/>
    <xf numFmtId="37" fontId="4" fillId="0" borderId="0" xfId="17" applyNumberFormat="1" applyFont="1"/>
    <xf numFmtId="0" fontId="8" fillId="0" borderId="0" xfId="1" applyFont="1"/>
    <xf numFmtId="166" fontId="0" fillId="0" borderId="0" xfId="41" applyFont="1"/>
    <xf numFmtId="166" fontId="4" fillId="0" borderId="0" xfId="41" applyFont="1"/>
    <xf numFmtId="44" fontId="4" fillId="0" borderId="0" xfId="1" applyNumberFormat="1"/>
    <xf numFmtId="166" fontId="0" fillId="0" borderId="0" xfId="0" applyNumberFormat="1"/>
    <xf numFmtId="44" fontId="0" fillId="0" borderId="0" xfId="0" applyNumberFormat="1"/>
    <xf numFmtId="182" fontId="0" fillId="0" borderId="0" xfId="0" applyNumberFormat="1"/>
    <xf numFmtId="166" fontId="0" fillId="0" borderId="0" xfId="41" applyFont="1" applyAlignment="1">
      <alignment horizontal="right"/>
    </xf>
    <xf numFmtId="170" fontId="14" fillId="0" borderId="0" xfId="67" applyNumberFormat="1" applyFont="1"/>
    <xf numFmtId="170" fontId="5" fillId="0" borderId="0" xfId="5" applyNumberFormat="1" applyFont="1" applyFill="1" applyProtection="1">
      <protection locked="0"/>
    </xf>
    <xf numFmtId="168" fontId="0" fillId="0" borderId="0" xfId="67" applyFont="1"/>
    <xf numFmtId="168" fontId="4" fillId="0" borderId="0" xfId="67" applyFont="1"/>
    <xf numFmtId="0" fontId="9" fillId="0" borderId="0" xfId="17" applyFont="1"/>
    <xf numFmtId="170" fontId="4" fillId="0" borderId="0" xfId="5" applyNumberFormat="1" applyFont="1" applyProtection="1">
      <protection locked="0"/>
    </xf>
    <xf numFmtId="170" fontId="9" fillId="3" borderId="13" xfId="5" applyNumberFormat="1" applyFont="1" applyFill="1" applyBorder="1"/>
    <xf numFmtId="170" fontId="9" fillId="4" borderId="13" xfId="5" applyNumberFormat="1" applyFont="1" applyFill="1" applyBorder="1"/>
    <xf numFmtId="0" fontId="0" fillId="4" borderId="0" xfId="0" applyFill="1"/>
    <xf numFmtId="0" fontId="4" fillId="4" borderId="0" xfId="17" applyFont="1" applyFill="1"/>
    <xf numFmtId="170" fontId="5" fillId="4" borderId="0" xfId="5" applyNumberFormat="1" applyFont="1" applyFill="1" applyProtection="1">
      <protection locked="0"/>
    </xf>
    <xf numFmtId="37" fontId="7" fillId="2" borderId="0" xfId="4" applyNumberFormat="1" applyFont="1" applyFill="1" applyBorder="1" applyAlignment="1" applyProtection="1">
      <alignment horizontal="left"/>
      <protection locked="0"/>
    </xf>
    <xf numFmtId="170" fontId="8" fillId="2" borderId="0" xfId="4" applyNumberFormat="1" applyFont="1" applyFill="1" applyBorder="1" applyAlignment="1" applyProtection="1">
      <alignment horizontal="right"/>
      <protection locked="0"/>
    </xf>
    <xf numFmtId="170" fontId="5" fillId="2" borderId="0" xfId="4" applyNumberFormat="1" applyFont="1" applyFill="1" applyBorder="1" applyAlignment="1" applyProtection="1">
      <alignment horizontal="right"/>
      <protection locked="0"/>
    </xf>
    <xf numFmtId="170" fontId="9" fillId="2" borderId="0" xfId="4" applyNumberFormat="1" applyFont="1" applyFill="1" applyBorder="1" applyAlignment="1" applyProtection="1">
      <alignment horizontal="right"/>
      <protection locked="0"/>
    </xf>
    <xf numFmtId="170" fontId="9" fillId="0" borderId="0" xfId="4" applyNumberFormat="1" applyFont="1" applyBorder="1" applyAlignment="1" applyProtection="1">
      <alignment horizontal="right"/>
      <protection locked="0"/>
    </xf>
    <xf numFmtId="0" fontId="0" fillId="0" borderId="0" xfId="41" applyNumberFormat="1" applyFont="1"/>
    <xf numFmtId="0" fontId="4" fillId="2" borderId="3" xfId="17" applyFont="1" applyFill="1" applyBorder="1"/>
    <xf numFmtId="0" fontId="19" fillId="0" borderId="0" xfId="0" applyFont="1"/>
    <xf numFmtId="168" fontId="0" fillId="0" borderId="0" xfId="0" applyNumberFormat="1"/>
    <xf numFmtId="9" fontId="0" fillId="0" borderId="0" xfId="0" applyNumberFormat="1"/>
    <xf numFmtId="37" fontId="7" fillId="0" borderId="0" xfId="4" applyNumberFormat="1" applyFont="1" applyFill="1" applyBorder="1" applyAlignment="1" applyProtection="1">
      <alignment horizontal="left"/>
      <protection locked="0"/>
    </xf>
    <xf numFmtId="170" fontId="8" fillId="0" borderId="0" xfId="4" applyNumberFormat="1" applyFont="1" applyFill="1" applyBorder="1" applyAlignment="1" applyProtection="1">
      <alignment horizontal="right"/>
      <protection locked="0"/>
    </xf>
    <xf numFmtId="170" fontId="5" fillId="0" borderId="0" xfId="4" applyNumberFormat="1" applyFont="1" applyFill="1" applyBorder="1" applyAlignment="1" applyProtection="1">
      <alignment horizontal="right"/>
      <protection locked="0"/>
    </xf>
    <xf numFmtId="170" fontId="9" fillId="0" borderId="0" xfId="4" applyNumberFormat="1" applyFont="1" applyFill="1" applyBorder="1" applyAlignment="1" applyProtection="1">
      <alignment horizontal="right"/>
      <protection locked="0"/>
    </xf>
    <xf numFmtId="49" fontId="7" fillId="0" borderId="0" xfId="17" applyNumberFormat="1" applyFont="1"/>
    <xf numFmtId="49" fontId="8" fillId="0" borderId="0" xfId="17" applyNumberFormat="1" applyFont="1" applyAlignment="1">
      <alignment horizontal="left" indent="1"/>
    </xf>
    <xf numFmtId="0" fontId="0" fillId="0" borderId="0" xfId="0" applyAlignment="1">
      <alignment horizontal="left" indent="1"/>
    </xf>
    <xf numFmtId="37" fontId="0" fillId="0" borderId="0" xfId="0" applyNumberFormat="1"/>
    <xf numFmtId="37" fontId="14" fillId="0" borderId="26" xfId="0" applyNumberFormat="1" applyFont="1" applyBorder="1"/>
    <xf numFmtId="183" fontId="15" fillId="0" borderId="0" xfId="67" applyNumberFormat="1" applyFont="1"/>
    <xf numFmtId="0" fontId="9" fillId="0" borderId="0" xfId="1" applyFont="1"/>
    <xf numFmtId="0" fontId="3" fillId="0" borderId="0" xfId="0" applyFont="1"/>
    <xf numFmtId="4" fontId="4" fillId="0" borderId="0" xfId="1" applyNumberFormat="1"/>
    <xf numFmtId="4" fontId="0" fillId="0" borderId="0" xfId="0" applyNumberFormat="1"/>
    <xf numFmtId="170" fontId="7" fillId="0" borderId="0" xfId="67" applyNumberFormat="1" applyFont="1" applyFill="1"/>
    <xf numFmtId="0" fontId="15" fillId="0" borderId="0" xfId="0" quotePrefix="1" applyFont="1"/>
    <xf numFmtId="170" fontId="4" fillId="0" borderId="0" xfId="1" applyNumberFormat="1"/>
    <xf numFmtId="170" fontId="9" fillId="2" borderId="17" xfId="4" applyNumberFormat="1" applyFont="1" applyFill="1" applyBorder="1" applyAlignment="1">
      <alignment horizontal="right"/>
    </xf>
    <xf numFmtId="170" fontId="9" fillId="2" borderId="3" xfId="4" applyNumberFormat="1" applyFont="1" applyFill="1" applyBorder="1" applyAlignment="1">
      <alignment horizontal="right"/>
    </xf>
    <xf numFmtId="170" fontId="9" fillId="2" borderId="18" xfId="4" applyNumberFormat="1" applyFont="1" applyFill="1" applyBorder="1" applyAlignment="1">
      <alignment horizontal="right"/>
    </xf>
    <xf numFmtId="170" fontId="9" fillId="0" borderId="13" xfId="5" applyNumberFormat="1" applyFont="1" applyFill="1" applyBorder="1"/>
    <xf numFmtId="170" fontId="4" fillId="0" borderId="13" xfId="5" applyNumberFormat="1" applyFont="1" applyBorder="1"/>
    <xf numFmtId="37" fontId="4" fillId="0" borderId="0" xfId="1" applyNumberFormat="1"/>
    <xf numFmtId="170" fontId="9" fillId="0" borderId="4" xfId="4" applyNumberFormat="1" applyFont="1" applyFill="1" applyBorder="1" applyAlignment="1" applyProtection="1">
      <alignment horizontal="right"/>
      <protection locked="0"/>
    </xf>
    <xf numFmtId="0" fontId="22" fillId="0" borderId="0" xfId="0" applyFont="1"/>
    <xf numFmtId="166" fontId="4" fillId="0" borderId="0" xfId="41" applyFont="1" applyFill="1"/>
    <xf numFmtId="43" fontId="0" fillId="0" borderId="0" xfId="0" applyNumberFormat="1"/>
    <xf numFmtId="49" fontId="8" fillId="0" borderId="0" xfId="17" applyNumberFormat="1" applyFont="1"/>
    <xf numFmtId="0" fontId="23" fillId="0" borderId="0" xfId="0" applyFont="1"/>
    <xf numFmtId="0" fontId="4" fillId="3" borderId="7" xfId="17" applyFont="1" applyFill="1" applyBorder="1"/>
    <xf numFmtId="166" fontId="20" fillId="0" borderId="0" xfId="41" applyFont="1" applyFill="1" applyBorder="1" applyAlignment="1">
      <alignment vertical="top"/>
    </xf>
    <xf numFmtId="166" fontId="0" fillId="0" borderId="0" xfId="41" applyFont="1" applyFill="1" applyBorder="1"/>
    <xf numFmtId="166" fontId="4" fillId="0" borderId="0" xfId="1" applyNumberFormat="1"/>
    <xf numFmtId="170" fontId="4" fillId="0" borderId="0" xfId="5" applyNumberFormat="1" applyFont="1" applyFill="1" applyBorder="1" applyProtection="1">
      <protection locked="0"/>
    </xf>
    <xf numFmtId="170" fontId="0" fillId="0" borderId="26" xfId="0" applyNumberFormat="1" applyBorder="1"/>
    <xf numFmtId="170" fontId="9" fillId="2" borderId="27" xfId="4" applyNumberFormat="1" applyFont="1" applyFill="1" applyBorder="1" applyAlignment="1">
      <alignment horizontal="right"/>
    </xf>
    <xf numFmtId="8" fontId="0" fillId="0" borderId="0" xfId="0" applyNumberFormat="1"/>
    <xf numFmtId="170" fontId="4" fillId="2" borderId="0" xfId="5" applyNumberFormat="1" applyFont="1" applyFill="1"/>
    <xf numFmtId="0" fontId="8" fillId="0" borderId="0" xfId="34" applyAlignment="1">
      <alignment vertical="top"/>
    </xf>
    <xf numFmtId="0" fontId="8" fillId="0" borderId="0" xfId="34"/>
    <xf numFmtId="170" fontId="3" fillId="0" borderId="0" xfId="0" applyNumberFormat="1" applyFont="1"/>
    <xf numFmtId="0" fontId="8" fillId="0" borderId="0" xfId="34" applyFill="1" applyAlignment="1">
      <alignment vertical="top"/>
    </xf>
    <xf numFmtId="0" fontId="4" fillId="0" borderId="3" xfId="1" applyBorder="1"/>
    <xf numFmtId="170" fontId="4" fillId="0" borderId="5" xfId="4" applyNumberFormat="1" applyFont="1" applyBorder="1" applyAlignment="1">
      <alignment horizontal="right"/>
    </xf>
    <xf numFmtId="0" fontId="4" fillId="0" borderId="7" xfId="17" applyFont="1" applyBorder="1"/>
    <xf numFmtId="169" fontId="4" fillId="0" borderId="13" xfId="17" applyNumberFormat="1" applyFont="1" applyBorder="1"/>
    <xf numFmtId="0" fontId="4" fillId="0" borderId="17" xfId="17" applyFont="1" applyBorder="1"/>
    <xf numFmtId="0" fontId="4" fillId="0" borderId="3" xfId="17" applyFont="1" applyBorder="1"/>
    <xf numFmtId="170" fontId="4" fillId="0" borderId="3" xfId="5" applyNumberFormat="1" applyFont="1" applyBorder="1"/>
    <xf numFmtId="0" fontId="4" fillId="0" borderId="8" xfId="17" applyFont="1" applyBorder="1"/>
    <xf numFmtId="0" fontId="4" fillId="0" borderId="16" xfId="17" applyFont="1" applyBorder="1"/>
    <xf numFmtId="0" fontId="4" fillId="3" borderId="0" xfId="17" applyFont="1" applyFill="1"/>
    <xf numFmtId="170" fontId="4" fillId="2" borderId="0" xfId="5" applyNumberFormat="1" applyFont="1" applyFill="1" applyProtection="1">
      <protection locked="0"/>
    </xf>
    <xf numFmtId="0" fontId="4" fillId="2" borderId="17" xfId="17" applyFont="1" applyFill="1" applyBorder="1"/>
    <xf numFmtId="170" fontId="4" fillId="2" borderId="3" xfId="5" applyNumberFormat="1" applyFont="1" applyFill="1" applyBorder="1"/>
    <xf numFmtId="0" fontId="4" fillId="2" borderId="8" xfId="17" applyFont="1" applyFill="1" applyBorder="1"/>
    <xf numFmtId="0" fontId="4" fillId="3" borderId="16" xfId="17" applyFont="1" applyFill="1" applyBorder="1"/>
    <xf numFmtId="170" fontId="4" fillId="2" borderId="5" xfId="4" applyNumberFormat="1" applyFont="1" applyFill="1" applyBorder="1" applyAlignment="1" applyProtection="1">
      <alignment horizontal="right"/>
      <protection locked="0"/>
    </xf>
    <xf numFmtId="170" fontId="4" fillId="2" borderId="20" xfId="4" applyNumberFormat="1" applyFont="1" applyFill="1" applyBorder="1" applyAlignment="1" applyProtection="1">
      <alignment horizontal="right"/>
      <protection locked="0"/>
    </xf>
    <xf numFmtId="0" fontId="8" fillId="3" borderId="0" xfId="34" applyFill="1" applyAlignment="1">
      <alignment vertical="top"/>
    </xf>
    <xf numFmtId="170" fontId="4" fillId="0" borderId="0" xfId="5" applyNumberFormat="1" applyFont="1" applyFill="1" applyProtection="1">
      <protection locked="0"/>
    </xf>
    <xf numFmtId="0" fontId="4" fillId="2" borderId="0" xfId="17" applyFont="1" applyFill="1" applyProtection="1">
      <protection locked="0"/>
    </xf>
    <xf numFmtId="0" fontId="4" fillId="0" borderId="13" xfId="17" applyFont="1" applyBorder="1"/>
    <xf numFmtId="170" fontId="9" fillId="5" borderId="13" xfId="5" applyNumberFormat="1" applyFont="1" applyFill="1" applyBorder="1"/>
    <xf numFmtId="170" fontId="5" fillId="0" borderId="13" xfId="5" applyNumberFormat="1" applyFont="1" applyFill="1" applyBorder="1"/>
    <xf numFmtId="166" fontId="8" fillId="0" borderId="0" xfId="41" applyFont="1" applyFill="1"/>
    <xf numFmtId="166" fontId="0" fillId="0" borderId="0" xfId="41" applyFont="1" applyFill="1"/>
    <xf numFmtId="0" fontId="8" fillId="0" borderId="0" xfId="41" applyNumberFormat="1" applyFont="1" applyFill="1"/>
    <xf numFmtId="0" fontId="18" fillId="0" borderId="0" xfId="0" applyFont="1"/>
    <xf numFmtId="166" fontId="18" fillId="0" borderId="0" xfId="41" applyFont="1" applyFill="1"/>
    <xf numFmtId="0" fontId="18" fillId="0" borderId="0" xfId="41" applyNumberFormat="1" applyFont="1" applyFill="1"/>
    <xf numFmtId="9" fontId="18" fillId="0" borderId="0" xfId="0" applyNumberFormat="1" applyFont="1"/>
    <xf numFmtId="0" fontId="0" fillId="0" borderId="0" xfId="41" applyNumberFormat="1" applyFont="1" applyFill="1"/>
    <xf numFmtId="0" fontId="25" fillId="0" borderId="0" xfId="0" applyFont="1" applyAlignment="1">
      <alignment vertical="top"/>
    </xf>
    <xf numFmtId="166" fontId="4" fillId="0" borderId="0" xfId="41" applyFont="1" applyFill="1" applyBorder="1"/>
    <xf numFmtId="166" fontId="0" fillId="0" borderId="0" xfId="41" applyFont="1" applyBorder="1"/>
    <xf numFmtId="0" fontId="20" fillId="0" borderId="0" xfId="0" applyFont="1" applyAlignment="1">
      <alignment vertical="top"/>
    </xf>
    <xf numFmtId="168" fontId="4" fillId="0" borderId="0" xfId="67" applyFont="1" applyFill="1" applyBorder="1"/>
    <xf numFmtId="166" fontId="3" fillId="0" borderId="0" xfId="41" applyFont="1" applyFill="1" applyBorder="1"/>
    <xf numFmtId="168" fontId="4" fillId="0" borderId="0" xfId="67" applyFont="1" applyFill="1"/>
    <xf numFmtId="0" fontId="4" fillId="0" borderId="0" xfId="67" applyNumberFormat="1" applyFont="1" applyFill="1"/>
    <xf numFmtId="0" fontId="4" fillId="0" borderId="0" xfId="41" applyNumberFormat="1" applyFont="1" applyFill="1"/>
    <xf numFmtId="0" fontId="24" fillId="0" borderId="0" xfId="0" applyFont="1"/>
    <xf numFmtId="0" fontId="4" fillId="0" borderId="0" xfId="1" applyAlignment="1">
      <alignment horizontal="right"/>
    </xf>
    <xf numFmtId="0" fontId="0" fillId="0" borderId="0" xfId="0" applyAlignment="1">
      <alignment horizontal="right"/>
    </xf>
    <xf numFmtId="37" fontId="4" fillId="0" borderId="0" xfId="17" applyNumberFormat="1" applyFont="1" applyAlignment="1">
      <alignment horizontal="right"/>
    </xf>
    <xf numFmtId="170" fontId="5" fillId="0" borderId="0" xfId="5" applyNumberFormat="1" applyFont="1" applyBorder="1" applyProtection="1">
      <protection locked="0"/>
    </xf>
    <xf numFmtId="170" fontId="9" fillId="0" borderId="0" xfId="5" applyNumberFormat="1" applyFont="1" applyBorder="1" applyProtection="1">
      <protection locked="0"/>
    </xf>
    <xf numFmtId="0" fontId="8" fillId="0" borderId="0" xfId="4" applyNumberFormat="1" applyFont="1" applyAlignment="1" applyProtection="1">
      <alignment horizontal="right"/>
      <protection locked="0"/>
    </xf>
    <xf numFmtId="0" fontId="10" fillId="0" borderId="15" xfId="17" applyFont="1" applyBorder="1" applyAlignment="1">
      <alignment vertical="center" wrapText="1"/>
    </xf>
    <xf numFmtId="0" fontId="4" fillId="0" borderId="10" xfId="1" applyBorder="1" applyAlignment="1">
      <alignment vertical="center" wrapText="1"/>
    </xf>
    <xf numFmtId="0" fontId="8" fillId="0" borderId="0" xfId="4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68">
    <cellStyle name="Année" xfId="2" xr:uid="{00000000-0005-0000-0000-000000000000}"/>
    <cellStyle name="Année[Gras]" xfId="3" xr:uid="{00000000-0005-0000-0000-000001000000}"/>
    <cellStyle name="Comma" xfId="67" builtinId="3"/>
    <cellStyle name="Comma 2" xfId="52" xr:uid="{00000000-0005-0000-0000-000003000000}"/>
    <cellStyle name="Comma 3" xfId="66" xr:uid="{00000000-0005-0000-0000-000004000000}"/>
    <cellStyle name="Comma_Bilan - som." xfId="4" xr:uid="{00000000-0005-0000-0000-000005000000}"/>
    <cellStyle name="Comma_Modele budget Consortium" xfId="5" xr:uid="{00000000-0005-0000-0000-000006000000}"/>
    <cellStyle name="Comma-Crédit" xfId="6" xr:uid="{00000000-0005-0000-0000-000007000000}"/>
    <cellStyle name="Comma-CT" xfId="7" xr:uid="{00000000-0005-0000-0000-000008000000}"/>
    <cellStyle name="Comma-Débit" xfId="8" xr:uid="{00000000-0005-0000-0000-000009000000}"/>
    <cellStyle name="Comma-Débit 2" xfId="23" xr:uid="{00000000-0005-0000-0000-00000A000000}"/>
    <cellStyle name="Comma-Débit 2 2" xfId="44" xr:uid="{00000000-0005-0000-0000-00000B000000}"/>
    <cellStyle name="Comma-Débit 2 3" xfId="60" xr:uid="{00000000-0005-0000-0000-00000C000000}"/>
    <cellStyle name="Comma-Débit 3" xfId="42" xr:uid="{00000000-0005-0000-0000-00000D000000}"/>
    <cellStyle name="Comma-Débit 4" xfId="58" xr:uid="{00000000-0005-0000-0000-00000E000000}"/>
    <cellStyle name="Comma-DT" xfId="9" xr:uid="{00000000-0005-0000-0000-00000F000000}"/>
    <cellStyle name="Currency" xfId="41" builtinId="4"/>
    <cellStyle name="Currency 2" xfId="51" xr:uid="{00000000-0005-0000-0000-000011000000}"/>
    <cellStyle name="Currency 3" xfId="65" xr:uid="{00000000-0005-0000-0000-000012000000}"/>
    <cellStyle name="Currency-Crédit" xfId="10" xr:uid="{00000000-0005-0000-0000-000013000000}"/>
    <cellStyle name="Currency-Crédit 2" xfId="24" xr:uid="{00000000-0005-0000-0000-000014000000}"/>
    <cellStyle name="Currency-CT" xfId="11" xr:uid="{00000000-0005-0000-0000-000015000000}"/>
    <cellStyle name="Currency-CT 2" xfId="25" xr:uid="{00000000-0005-0000-0000-000016000000}"/>
    <cellStyle name="Currency-Débit" xfId="12" xr:uid="{00000000-0005-0000-0000-000017000000}"/>
    <cellStyle name="Currency-Débit 2" xfId="26" xr:uid="{00000000-0005-0000-0000-000018000000}"/>
    <cellStyle name="Currency-Débit 2 2" xfId="45" xr:uid="{00000000-0005-0000-0000-000019000000}"/>
    <cellStyle name="Currency-Débit 2 3" xfId="61" xr:uid="{00000000-0005-0000-0000-00001A000000}"/>
    <cellStyle name="Currency-Débit 3" xfId="43" xr:uid="{00000000-0005-0000-0000-00001B000000}"/>
    <cellStyle name="Currency-Débit 4" xfId="59" xr:uid="{00000000-0005-0000-0000-00001C000000}"/>
    <cellStyle name="Currency-DT" xfId="13" xr:uid="{00000000-0005-0000-0000-00001D000000}"/>
    <cellStyle name="Currency-DT 2" xfId="27" xr:uid="{00000000-0005-0000-0000-00001E000000}"/>
    <cellStyle name="Milliers 2" xfId="14" xr:uid="{00000000-0005-0000-0000-00001F000000}"/>
    <cellStyle name="Milliers 2 2" xfId="29" xr:uid="{00000000-0005-0000-0000-000020000000}"/>
    <cellStyle name="Milliers 2 2 2" xfId="54" xr:uid="{00000000-0005-0000-0000-000021000000}"/>
    <cellStyle name="Milliers 2 2 3" xfId="47" xr:uid="{00000000-0005-0000-0000-000022000000}"/>
    <cellStyle name="Milliers 2 3" xfId="56" xr:uid="{00000000-0005-0000-0000-000023000000}"/>
    <cellStyle name="Milliers 3" xfId="28" xr:uid="{00000000-0005-0000-0000-000024000000}"/>
    <cellStyle name="Milliers 3 2" xfId="55" xr:uid="{00000000-0005-0000-0000-000025000000}"/>
    <cellStyle name="Milliers 3 3" xfId="46" xr:uid="{00000000-0005-0000-0000-000026000000}"/>
    <cellStyle name="Milliers 4" xfId="53" xr:uid="{00000000-0005-0000-0000-000027000000}"/>
    <cellStyle name="Monétaire 2" xfId="15" xr:uid="{00000000-0005-0000-0000-000028000000}"/>
    <cellStyle name="Monétaire 2 2" xfId="57" xr:uid="{00000000-0005-0000-0000-000029000000}"/>
    <cellStyle name="Normal" xfId="0" builtinId="0" customBuiltin="1"/>
    <cellStyle name="Normal 2" xfId="16" xr:uid="{00000000-0005-0000-0000-00002B000000}"/>
    <cellStyle name="Normal 2 2" xfId="31" xr:uid="{00000000-0005-0000-0000-00002C000000}"/>
    <cellStyle name="Normal 2 2 2" xfId="49" xr:uid="{00000000-0005-0000-0000-00002D000000}"/>
    <cellStyle name="Normal 2 2 3" xfId="63" xr:uid="{00000000-0005-0000-0000-00002E000000}"/>
    <cellStyle name="Normal 2 3" xfId="32" xr:uid="{00000000-0005-0000-0000-00002F000000}"/>
    <cellStyle name="Normal 2 3 2" xfId="50" xr:uid="{00000000-0005-0000-0000-000030000000}"/>
    <cellStyle name="Normal 2 3 3" xfId="64" xr:uid="{00000000-0005-0000-0000-000031000000}"/>
    <cellStyle name="Normal 2 4" xfId="33" xr:uid="{00000000-0005-0000-0000-000032000000}"/>
    <cellStyle name="Normal 2 5" xfId="34" xr:uid="{00000000-0005-0000-0000-000033000000}"/>
    <cellStyle name="Normal 2 6" xfId="30" xr:uid="{00000000-0005-0000-0000-000034000000}"/>
    <cellStyle name="Normal 2 6 2" xfId="48" xr:uid="{00000000-0005-0000-0000-000035000000}"/>
    <cellStyle name="Normal 2 6 3" xfId="62" xr:uid="{00000000-0005-0000-0000-000036000000}"/>
    <cellStyle name="Normal 3" xfId="1" xr:uid="{00000000-0005-0000-0000-000037000000}"/>
    <cellStyle name="Normal 3 2" xfId="35" xr:uid="{00000000-0005-0000-0000-000038000000}"/>
    <cellStyle name="Normal 4" xfId="36" xr:uid="{00000000-0005-0000-0000-000039000000}"/>
    <cellStyle name="Normal 5" xfId="37" xr:uid="{00000000-0005-0000-0000-00003A000000}"/>
    <cellStyle name="Normal 6" xfId="38" xr:uid="{00000000-0005-0000-0000-00003B000000}"/>
    <cellStyle name="Normal 6 2" xfId="39" xr:uid="{00000000-0005-0000-0000-00003C000000}"/>
    <cellStyle name="Normal 7" xfId="22" xr:uid="{00000000-0005-0000-0000-00003D000000}"/>
    <cellStyle name="Normal_Modele budget Consortium" xfId="17" xr:uid="{00000000-0005-0000-0000-00003E000000}"/>
    <cellStyle name="Pourcentage 2" xfId="18" xr:uid="{00000000-0005-0000-0000-00003F000000}"/>
    <cellStyle name="Titres/title" xfId="19" xr:uid="{00000000-0005-0000-0000-000040000000}"/>
    <cellStyle name="Year" xfId="20" xr:uid="{00000000-0005-0000-0000-000041000000}"/>
    <cellStyle name="Year 2" xfId="40" xr:uid="{00000000-0005-0000-0000-000042000000}"/>
    <cellStyle name="Year[Bold]" xfId="21" xr:uid="{00000000-0005-0000-0000-000043000000}"/>
  </cellStyles>
  <dxfs count="0"/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styles" Target="style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sharedStrings" Target="sharedString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F150331.PME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Einformations"/>
      <sheetName val="PageTitre"/>
      <sheetName val=" TM gen"/>
      <sheetName val="(Vérifié)"/>
      <sheetName val=" TM spec"/>
      <sheetName val="Rapport direction"/>
      <sheetName val="(Audit) gen"/>
      <sheetName val="(Examen)"/>
      <sheetName val="(Review)"/>
      <sheetName val="(Avis)"/>
      <sheetName val="(Notice)"/>
      <sheetName val="(Audit) (2)"/>
      <sheetName val="(Audit) spec"/>
      <sheetName val="ER2 secteur$"/>
      <sheetName val="ER$"/>
      <sheetName val="BNR$"/>
      <sheetName val="NIFA$"/>
      <sheetName val="Bilan(new)$"/>
      <sheetName val="CSCND$"/>
      <sheetName val="Flux$"/>
      <sheetName val="&lt;Bilan&gt;$"/>
      <sheetName val="&lt;Bilan Immo&gt;$"/>
      <sheetName val="CWUDFsStorage"/>
      <sheetName val="&lt;Notes&gt;$"/>
      <sheetName val="&lt;Summary&gt;$"/>
      <sheetName val="&lt;Notes&gt;spec$"/>
      <sheetName val="Band gov."/>
      <sheetName val="2447$"/>
      <sheetName val="2042$"/>
      <sheetName val="Administration"/>
      <sheetName val="2625$"/>
      <sheetName val="2632$"/>
      <sheetName val="1015$"/>
      <sheetName val="1072$"/>
      <sheetName val="1844$"/>
      <sheetName val="2627AM$"/>
      <sheetName val="5510$"/>
      <sheetName val="HRD"/>
      <sheetName val="5520$"/>
      <sheetName val="5521$"/>
      <sheetName val="5522$"/>
      <sheetName val="5523$"/>
      <sheetName val="5524$"/>
      <sheetName val="5540$"/>
      <sheetName val="5545$"/>
      <sheetName val="Education"/>
      <sheetName val="2106$"/>
      <sheetName val="2107$"/>
      <sheetName val="2110$"/>
      <sheetName val="2280$"/>
      <sheetName val="2290$"/>
      <sheetName val="2291$"/>
      <sheetName val="2312$"/>
      <sheetName val="2313$"/>
      <sheetName val="2314$"/>
      <sheetName val="2315$"/>
      <sheetName val="2316$"/>
      <sheetName val="2333$"/>
      <sheetName val="2360$"/>
      <sheetName val="2545$"/>
      <sheetName val="2568$"/>
      <sheetName val="2920$"/>
      <sheetName val="3000$"/>
      <sheetName val="3002$"/>
      <sheetName val="3003$"/>
      <sheetName val="3006$"/>
      <sheetName val="3010$"/>
      <sheetName val="3012$"/>
      <sheetName val="3013$"/>
      <sheetName val="3014$"/>
      <sheetName val="3015$"/>
      <sheetName val="3016$"/>
      <sheetName val="3019$"/>
      <sheetName val="8626$"/>
      <sheetName val="4352AM$"/>
      <sheetName val="Health"/>
      <sheetName val="2430$"/>
      <sheetName val="3080$"/>
      <sheetName val="2550$"/>
      <sheetName val="2557$"/>
      <sheetName val="3257$"/>
      <sheetName val="3260$"/>
      <sheetName val="9000$"/>
      <sheetName val="9004$"/>
      <sheetName val="9050$"/>
      <sheetName val="9055$"/>
      <sheetName val="9060$"/>
      <sheetName val="9065$"/>
      <sheetName val="9070$"/>
      <sheetName val="9071$"/>
      <sheetName val="9074$"/>
      <sheetName val="9075$"/>
      <sheetName val="9100$"/>
      <sheetName val="9105$"/>
      <sheetName val="9106$"/>
      <sheetName val="9107$"/>
      <sheetName val="9115$"/>
      <sheetName val="9108$"/>
      <sheetName val="9250$"/>
      <sheetName val="9255$"/>
      <sheetName val="9275$"/>
      <sheetName val="9280$"/>
      <sheetName val="9300$"/>
      <sheetName val="9301$"/>
      <sheetName val="9303$"/>
      <sheetName val="9305$"/>
      <sheetName val="9307$"/>
      <sheetName val="9312$"/>
      <sheetName val="9310$"/>
      <sheetName val="9400$"/>
      <sheetName val="9401$"/>
      <sheetName val="9500$"/>
      <sheetName val="9501$"/>
      <sheetName val="9076AM$"/>
      <sheetName val="Public works"/>
      <sheetName val="2491$"/>
      <sheetName val="2512$"/>
      <sheetName val="2513$"/>
      <sheetName val="2514$"/>
      <sheetName val="2517$"/>
      <sheetName val="2521$"/>
      <sheetName val="2540$"/>
      <sheetName val="4357$"/>
      <sheetName val="4570$"/>
      <sheetName val="4676$"/>
      <sheetName val="2578$"/>
      <sheetName val="3151$"/>
      <sheetName val="3155$"/>
      <sheetName val="8000$"/>
      <sheetName val="8560$"/>
      <sheetName val="8620$"/>
      <sheetName val="8627$"/>
      <sheetName val="8628$"/>
      <sheetName val="8629$"/>
      <sheetName val="8630$"/>
      <sheetName val="8631$"/>
      <sheetName val="8681$"/>
      <sheetName val="8682$"/>
      <sheetName val="8748$"/>
      <sheetName val="8749$"/>
      <sheetName val="8750$"/>
      <sheetName val="8752$"/>
      <sheetName val="8756$"/>
      <sheetName val="8784$"/>
      <sheetName val="8769$"/>
      <sheetName val="2515AM$"/>
      <sheetName val="Public Security"/>
      <sheetName val="2480$"/>
      <sheetName val="2511$"/>
      <sheetName val="2520$"/>
      <sheetName val="7000$"/>
      <sheetName val="2481AM$"/>
      <sheetName val="Social assistance"/>
      <sheetName val="2370$"/>
      <sheetName val="2372$"/>
      <sheetName val="2375$"/>
      <sheetName val="2390$"/>
      <sheetName val="2401$"/>
      <sheetName val="2805$"/>
      <sheetName val="2811$"/>
      <sheetName val="2903$"/>
      <sheetName val="2904$"/>
      <sheetName val="3082$"/>
      <sheetName val="3085$"/>
      <sheetName val="3086$"/>
      <sheetName val="2371AM$"/>
      <sheetName val="Housing"/>
      <sheetName val="2572$"/>
      <sheetName val="2573$"/>
      <sheetName val="2576$"/>
      <sheetName val="2581$"/>
      <sheetName val="2582$"/>
      <sheetName val="2584$"/>
      <sheetName val="3222$"/>
      <sheetName val="3227$"/>
      <sheetName val="3240$"/>
      <sheetName val="4488$"/>
      <sheetName val="3228$"/>
      <sheetName val="3229$"/>
      <sheetName val="4248$"/>
      <sheetName val="9900$"/>
      <sheetName val="9901$"/>
      <sheetName val="9908$"/>
      <sheetName val="2580AM$"/>
      <sheetName val="Economic Development"/>
      <sheetName val="2552$"/>
      <sheetName val="2555$"/>
      <sheetName val="2565$"/>
      <sheetName val="2685$"/>
      <sheetName val="2687$"/>
      <sheetName val="2688$"/>
      <sheetName val="3256$"/>
      <sheetName val="3298$"/>
      <sheetName val="5515$"/>
      <sheetName val="6300$"/>
      <sheetName val="9200$"/>
      <sheetName val="9720$"/>
      <sheetName val="2560AM$"/>
      <sheetName val="Other"/>
      <sheetName val="2810$"/>
      <sheetName val="2999$"/>
      <sheetName val="5500$"/>
      <sheetName val="9535$"/>
      <sheetName val="9542$"/>
      <sheetName val="9711$"/>
      <sheetName val="8104$"/>
      <sheetName val="6102$"/>
      <sheetName val="6103$"/>
      <sheetName val="6112$"/>
      <sheetName val="6135$"/>
      <sheetName val="7506$"/>
      <sheetName val="7507$"/>
      <sheetName val="6210$"/>
      <sheetName val="9547$"/>
      <sheetName val="6136AM$"/>
      <sheetName val="In-trust$"/>
      <sheetName val="AANDC sum."/>
    </sheetNames>
    <sheetDataSet>
      <sheetData sheetId="0">
        <row r="1">
          <cell r="D1" t="str">
            <v>Long Point First Nation</v>
          </cell>
        </row>
        <row r="3">
          <cell r="D3" t="b">
            <v>0</v>
          </cell>
        </row>
        <row r="4">
          <cell r="D4">
            <v>1</v>
          </cell>
          <cell r="H4" t="b">
            <v>1</v>
          </cell>
          <cell r="I4" t="b">
            <v>1</v>
          </cell>
        </row>
        <row r="5">
          <cell r="D5">
            <v>2</v>
          </cell>
        </row>
        <row r="7">
          <cell r="F7">
            <v>2015</v>
          </cell>
          <cell r="I7" t="str">
            <v>March 31, 2015</v>
          </cell>
        </row>
        <row r="8">
          <cell r="F8">
            <v>2014</v>
          </cell>
        </row>
        <row r="9">
          <cell r="F9">
            <v>2013</v>
          </cell>
        </row>
        <row r="18">
          <cell r="I18">
            <v>0</v>
          </cell>
          <cell r="J18">
            <v>0</v>
          </cell>
          <cell r="K1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theme/theme1.xml><?xml version="1.0" encoding="utf-8"?>
<a:theme xmlns:a="http://schemas.openxmlformats.org/drawingml/2006/main" name="Default Theme">
  <a:themeElements>
    <a:clrScheme name="Deloitte">
      <a:dk1>
        <a:srgbClr val="000066"/>
      </a:dk1>
      <a:lt1>
        <a:srgbClr val="E5E5CC"/>
      </a:lt1>
      <a:dk2>
        <a:srgbClr val="003399"/>
      </a:dk2>
      <a:lt2>
        <a:srgbClr val="E5E5CC"/>
      </a:lt2>
      <a:accent1>
        <a:srgbClr val="003399"/>
      </a:accent1>
      <a:accent2>
        <a:srgbClr val="6666FF"/>
      </a:accent2>
      <a:accent3>
        <a:srgbClr val="800080"/>
      </a:accent3>
      <a:accent4>
        <a:srgbClr val="996633"/>
      </a:accent4>
      <a:accent5>
        <a:srgbClr val="336600"/>
      </a:accent5>
      <a:accent6>
        <a:srgbClr val="FF9900"/>
      </a:accent6>
      <a:hlink>
        <a:srgbClr val="336699"/>
      </a:hlink>
      <a:folHlink>
        <a:srgbClr val="800080"/>
      </a:folHlink>
    </a:clrScheme>
    <a:fontScheme name="Standard_white">
      <a:majorFont>
        <a:latin typeface="Verdana"/>
        <a:ea typeface=""/>
        <a:cs typeface=""/>
      </a:majorFont>
      <a:minorFont>
        <a:latin typeface="Verdan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="horz" wrap="square" lIns="0" tIns="0" rIns="0" bIns="0" numCol="1" anchor="t" anchorCtr="0" compatLnSpc="1">
        <a:prstTxWarp prst="textNoShape">
          <a:avLst/>
        </a:prstTxWarp>
        <a:spAutoFit/>
      </a:bodyPr>
      <a:lstStyle>
        <a:defPPr marL="0" marR="0" indent="0" algn="ctr" defTabSz="914400" rtl="0" eaLnBrk="1" fontAlgn="base" latinLnBrk="0" hangingPunct="1">
          <a:lnSpc>
            <a:spcPct val="100000"/>
          </a:lnSpc>
          <a:spcBef>
            <a:spcPct val="50000"/>
          </a:spcBef>
          <a:spcAft>
            <a:spcPct val="0"/>
          </a:spcAft>
          <a:buClrTx/>
          <a:buSzTx/>
          <a:buFontTx/>
          <a:buNone/>
          <a:tabLst/>
          <a:defRPr kumimoji="0" lang="en-US" sz="1800" b="0" i="0" u="none" strike="noStrike" cap="none" normalizeH="0" baseline="0" smtClean="0">
            <a:ln>
              <a:noFill/>
            </a:ln>
            <a:solidFill>
              <a:schemeClr val="tx1"/>
            </a:solidFill>
            <a:effectLst/>
            <a:latin typeface="Verdana" pitchFamily="34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="horz" wrap="square" lIns="0" tIns="0" rIns="0" bIns="0" numCol="1" anchor="t" anchorCtr="0" compatLnSpc="1">
        <a:prstTxWarp prst="textNoShape">
          <a:avLst/>
        </a:prstTxWarp>
        <a:spAutoFit/>
      </a:bodyPr>
      <a:lstStyle>
        <a:defPPr marL="0" marR="0" indent="0" algn="ctr" defTabSz="914400" rtl="0" eaLnBrk="1" fontAlgn="base" latinLnBrk="0" hangingPunct="1">
          <a:lnSpc>
            <a:spcPct val="100000"/>
          </a:lnSpc>
          <a:spcBef>
            <a:spcPct val="50000"/>
          </a:spcBef>
          <a:spcAft>
            <a:spcPct val="0"/>
          </a:spcAft>
          <a:buClrTx/>
          <a:buSzTx/>
          <a:buFontTx/>
          <a:buNone/>
          <a:tabLst/>
          <a:defRPr kumimoji="0" lang="en-US" sz="1800" b="0" i="0" u="none" strike="noStrike" cap="none" normalizeH="0" baseline="0" smtClean="0">
            <a:ln>
              <a:noFill/>
            </a:ln>
            <a:solidFill>
              <a:schemeClr val="tx1"/>
            </a:solidFill>
            <a:effectLst/>
            <a:latin typeface="Verdana" pitchFamily="34" charset="0"/>
          </a:defRPr>
        </a:defPPr>
      </a:lstStyle>
    </a:lnDef>
  </a:objectDefaults>
  <a:extraClrSchemeLst>
    <a:extraClrScheme>
      <a:clrScheme name="Standard_white 1">
        <a:dk1>
          <a:srgbClr val="000066"/>
        </a:dk1>
        <a:lt1>
          <a:srgbClr val="E5E5CC"/>
        </a:lt1>
        <a:dk2>
          <a:srgbClr val="000066"/>
        </a:dk2>
        <a:lt2>
          <a:srgbClr val="E5E5CC"/>
        </a:lt2>
        <a:accent1>
          <a:srgbClr val="009999"/>
        </a:accent1>
        <a:accent2>
          <a:srgbClr val="FFCC00"/>
        </a:accent2>
        <a:accent3>
          <a:srgbClr val="F0F0E2"/>
        </a:accent3>
        <a:accent4>
          <a:srgbClr val="000056"/>
        </a:accent4>
        <a:accent5>
          <a:srgbClr val="AACACA"/>
        </a:accent5>
        <a:accent6>
          <a:srgbClr val="E7B900"/>
        </a:accent6>
        <a:hlink>
          <a:srgbClr val="003399"/>
        </a:hlink>
        <a:folHlink>
          <a:srgbClr val="336699"/>
        </a:folHlink>
      </a:clrScheme>
      <a:clrMap bg1="lt1" tx1="dk1" bg2="lt2" tx2="dk2" accent1="accent1" accent2="accent2" accent3="accent3" accent4="accent4" accent5="accent5" accent6="accent6" hlink="hlink" folHlink="folHlink"/>
    </a:extraClrScheme>
  </a:extraClrScheme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98"/>
  <sheetViews>
    <sheetView zoomScale="70" zoomScaleNormal="70" workbookViewId="0">
      <pane xSplit="2" ySplit="10" topLeftCell="C26" activePane="bottomRight" state="frozen"/>
      <selection pane="topRight" activeCell="C1" sqref="C1"/>
      <selection pane="bottomLeft" activeCell="A11" sqref="A11"/>
      <selection pane="bottomRight" activeCell="B11" sqref="B11"/>
    </sheetView>
  </sheetViews>
  <sheetFormatPr defaultColWidth="9.140625" defaultRowHeight="12.75" x14ac:dyDescent="0.2"/>
  <cols>
    <col min="2" max="2" width="52.42578125" customWidth="1"/>
    <col min="3" max="4" width="0" hidden="1" customWidth="1"/>
    <col min="5" max="5" width="36.28515625" hidden="1" customWidth="1"/>
    <col min="6" max="6" width="14" customWidth="1"/>
    <col min="7" max="7" width="13.28515625" customWidth="1"/>
    <col min="8" max="8" width="13.140625" customWidth="1"/>
    <col min="9" max="9" width="12.28515625" customWidth="1"/>
    <col min="10" max="10" width="2.7109375" customWidth="1"/>
    <col min="11" max="11" width="13.28515625" customWidth="1"/>
    <col min="12" max="12" width="14.28515625" customWidth="1"/>
    <col min="13" max="13" width="12.140625" customWidth="1"/>
    <col min="14" max="14" width="14.85546875" customWidth="1"/>
    <col min="15" max="15" width="2.7109375" customWidth="1"/>
    <col min="16" max="16" width="13.42578125" customWidth="1"/>
    <col min="17" max="17" width="13.140625" customWidth="1"/>
    <col min="18" max="18" width="12.7109375" customWidth="1"/>
    <col min="19" max="19" width="12.28515625" customWidth="1"/>
    <col min="20" max="20" width="2.7109375" customWidth="1"/>
    <col min="21" max="21" width="13.7109375" customWidth="1"/>
    <col min="22" max="22" width="13.5703125" customWidth="1"/>
    <col min="23" max="24" width="14.28515625" customWidth="1"/>
    <col min="25" max="25" width="3.28515625" customWidth="1"/>
    <col min="26" max="26" width="14.85546875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63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/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/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/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/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/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/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/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/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/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/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/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/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/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/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/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94" si="5">F46+G46+H46</f>
        <v>0</v>
      </c>
      <c r="J46" s="15"/>
      <c r="K46" s="22"/>
      <c r="L46" s="22"/>
      <c r="M46" s="22"/>
      <c r="N46" s="94">
        <f t="shared" ref="N46:N94" si="6">K46+L46+M46</f>
        <v>0</v>
      </c>
      <c r="O46" s="15"/>
      <c r="P46" s="22"/>
      <c r="Q46" s="22"/>
      <c r="R46" s="22"/>
      <c r="S46" s="94">
        <f t="shared" ref="S46:S94" si="7">P46+Q46+R46</f>
        <v>0</v>
      </c>
      <c r="T46" s="15"/>
      <c r="U46" s="22"/>
      <c r="V46" s="22"/>
      <c r="W46" s="22"/>
      <c r="X46" s="94">
        <f t="shared" ref="X46:X94" si="8">U46+V46+W46</f>
        <v>0</v>
      </c>
      <c r="Y46" s="97"/>
      <c r="Z46" s="94">
        <f t="shared" ref="Z46:Z94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ref="X79:X93" si="10">U79+V79+W79</f>
        <v>0</v>
      </c>
      <c r="Y79" s="97"/>
      <c r="Z79" s="94">
        <f t="shared" ref="Z79:Z93" si="11">X79+S79+N79+I79</f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10"/>
        <v>0</v>
      </c>
      <c r="Y80" s="97"/>
      <c r="Z80" s="94">
        <f t="shared" si="11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10"/>
        <v>0</v>
      </c>
      <c r="Y81" s="97"/>
      <c r="Z81" s="94">
        <f t="shared" si="11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10"/>
        <v>0</v>
      </c>
      <c r="Y82" s="97"/>
      <c r="Z82" s="94">
        <f t="shared" si="11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10"/>
        <v>0</v>
      </c>
      <c r="Y83" s="97"/>
      <c r="Z83" s="94">
        <f t="shared" si="11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10"/>
        <v>0</v>
      </c>
      <c r="Y84" s="97"/>
      <c r="Z84" s="94">
        <f t="shared" si="11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10"/>
        <v>0</v>
      </c>
      <c r="Y85" s="97"/>
      <c r="Z85" s="94">
        <f t="shared" si="11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10"/>
        <v>0</v>
      </c>
      <c r="Y86" s="97"/>
      <c r="Z86" s="94">
        <f t="shared" si="11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10"/>
        <v>0</v>
      </c>
      <c r="Y87" s="97"/>
      <c r="Z87" s="94">
        <f t="shared" si="11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10"/>
        <v>0</v>
      </c>
      <c r="Y88" s="97"/>
      <c r="Z88" s="94">
        <f t="shared" si="11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10"/>
        <v>0</v>
      </c>
      <c r="Y89" s="97"/>
      <c r="Z89" s="94">
        <f t="shared" si="11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10"/>
        <v>0</v>
      </c>
      <c r="Y90" s="97"/>
      <c r="Z90" s="94">
        <f t="shared" si="11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10"/>
        <v>0</v>
      </c>
      <c r="Y91" s="97"/>
      <c r="Z91" s="94">
        <f t="shared" si="11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10"/>
        <v>0</v>
      </c>
      <c r="Y92" s="97"/>
      <c r="Z92" s="94">
        <f t="shared" si="11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10"/>
        <v>0</v>
      </c>
      <c r="Y93" s="97"/>
      <c r="Z93" s="94">
        <f t="shared" si="11"/>
        <v>0</v>
      </c>
    </row>
    <row r="94" spans="1:26" ht="15" x14ac:dyDescent="0.25">
      <c r="A94" s="72"/>
      <c r="B94" s="70" t="str">
        <f>'LPFN SUMMARY - Results'!B122</f>
        <v>Unused</v>
      </c>
      <c r="C94" s="73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7"/>
      <c r="B95" s="78"/>
      <c r="C95" s="78"/>
      <c r="D95" s="78"/>
      <c r="E95" s="79"/>
      <c r="F95" s="83">
        <f>SUM(F46:F94)</f>
        <v>0</v>
      </c>
      <c r="G95" s="83">
        <f>SUM(G46:G94)</f>
        <v>0</v>
      </c>
      <c r="H95" s="83">
        <f>SUM(H46:H94)</f>
        <v>0</v>
      </c>
      <c r="I95" s="85">
        <f>SUM(I46:I94)</f>
        <v>0</v>
      </c>
      <c r="J95" s="85"/>
      <c r="K95" s="83">
        <f>SUM(K46:K94)</f>
        <v>0</v>
      </c>
      <c r="L95" s="83">
        <f>SUM(L46:L94)</f>
        <v>0</v>
      </c>
      <c r="M95" s="83">
        <f>SUM(M46:M94)</f>
        <v>0</v>
      </c>
      <c r="N95" s="85">
        <f>SUM(N46:N94)</f>
        <v>0</v>
      </c>
      <c r="O95" s="85"/>
      <c r="P95" s="83">
        <f>SUM(P46:P94)</f>
        <v>0</v>
      </c>
      <c r="Q95" s="83">
        <f>SUM(Q46:Q94)</f>
        <v>0</v>
      </c>
      <c r="R95" s="83">
        <f>SUM(R46:R94)</f>
        <v>0</v>
      </c>
      <c r="S95" s="85">
        <f>SUM(S46:S94)</f>
        <v>0</v>
      </c>
      <c r="T95" s="85"/>
      <c r="U95" s="83">
        <f>SUM(U46:U94)</f>
        <v>0</v>
      </c>
      <c r="V95" s="83">
        <f>SUM(V46:V94)</f>
        <v>0</v>
      </c>
      <c r="W95" s="83">
        <f>SUM(W46:W94)</f>
        <v>0</v>
      </c>
      <c r="X95" s="85">
        <f>SUM(X46:X94)</f>
        <v>0</v>
      </c>
      <c r="Y95" s="84"/>
      <c r="Z95" s="85">
        <f>SUM(Z46:Z94)</f>
        <v>0</v>
      </c>
    </row>
    <row r="96" spans="1:26" ht="15.75" thickBot="1" x14ac:dyDescent="0.3">
      <c r="A96" s="80" t="s">
        <v>24</v>
      </c>
      <c r="B96" s="81"/>
      <c r="C96" s="21"/>
      <c r="D96" s="21"/>
      <c r="E96" s="82"/>
      <c r="F96" s="88">
        <f>F43-F95</f>
        <v>0</v>
      </c>
      <c r="G96" s="88">
        <f>G43-G95</f>
        <v>0</v>
      </c>
      <c r="H96" s="88">
        <f>H43-H95</f>
        <v>0</v>
      </c>
      <c r="I96" s="89">
        <f>I43-I95</f>
        <v>0</v>
      </c>
      <c r="J96" s="89"/>
      <c r="K96" s="88">
        <f>K43-K95</f>
        <v>0</v>
      </c>
      <c r="L96" s="88">
        <f>L43-L95</f>
        <v>0</v>
      </c>
      <c r="M96" s="88">
        <f>M43-M95</f>
        <v>0</v>
      </c>
      <c r="N96" s="89">
        <f>N43-N95</f>
        <v>0</v>
      </c>
      <c r="O96" s="89"/>
      <c r="P96" s="88">
        <f>P43-P95</f>
        <v>0</v>
      </c>
      <c r="Q96" s="88">
        <f>Q43-Q95</f>
        <v>0</v>
      </c>
      <c r="R96" s="88">
        <f>R43-R95</f>
        <v>0</v>
      </c>
      <c r="S96" s="89">
        <f>S43-S95</f>
        <v>0</v>
      </c>
      <c r="T96" s="89"/>
      <c r="U96" s="88">
        <f>U43-U95</f>
        <v>0</v>
      </c>
      <c r="V96" s="88">
        <f>V43-V95</f>
        <v>0</v>
      </c>
      <c r="W96" s="88">
        <f>W43-W95</f>
        <v>0</v>
      </c>
      <c r="X96" s="89">
        <f>X43-X95</f>
        <v>0</v>
      </c>
      <c r="Y96" s="90"/>
      <c r="Z96" s="89">
        <f>Z43-Z95</f>
        <v>0</v>
      </c>
    </row>
    <row r="97" spans="1:26" x14ac:dyDescent="0.2">
      <c r="A97" s="1"/>
      <c r="B97" s="1"/>
      <c r="C97" s="1"/>
      <c r="D97" s="1"/>
      <c r="E97" s="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x14ac:dyDescent="0.2">
      <c r="A98" s="2"/>
      <c r="B98" s="2"/>
      <c r="C98" s="2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</sheetData>
  <mergeCells count="2">
    <mergeCell ref="U5:Z5"/>
    <mergeCell ref="A6:B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0B083-78F8-4200-97D8-10E11D2665A5}">
  <sheetPr codeName="Sheet11">
    <tabColor rgb="FF00B050"/>
    <pageSetUpPr fitToPage="1"/>
  </sheetPr>
  <dimension ref="A1:Z154"/>
  <sheetViews>
    <sheetView zoomScale="70" zoomScaleNormal="70" workbookViewId="0">
      <pane xSplit="2" ySplit="10" topLeftCell="F11" activePane="bottomRight" state="frozen"/>
      <selection activeCell="P142" sqref="P142"/>
      <selection pane="topRight" activeCell="P142" sqref="P142"/>
      <selection pane="bottomLeft" activeCell="P142" sqref="P142"/>
      <selection pane="bottomRight" activeCell="A10" sqref="A10"/>
    </sheetView>
  </sheetViews>
  <sheetFormatPr defaultColWidth="9.140625" defaultRowHeight="12.75" x14ac:dyDescent="0.2"/>
  <cols>
    <col min="1" max="1" width="7.42578125" customWidth="1"/>
    <col min="2" max="2" width="73.85546875" customWidth="1"/>
    <col min="3" max="4" width="9.140625" hidden="1" customWidth="1"/>
    <col min="5" max="5" width="36.28515625" hidden="1" customWidth="1"/>
    <col min="6" max="6" width="16.7109375" bestFit="1" customWidth="1"/>
    <col min="7" max="7" width="12.140625" bestFit="1" customWidth="1"/>
    <col min="8" max="8" width="11.7109375" bestFit="1" customWidth="1"/>
    <col min="9" max="9" width="14.28515625" bestFit="1" customWidth="1"/>
    <col min="10" max="10" width="2.7109375" customWidth="1"/>
    <col min="11" max="13" width="12.140625" bestFit="1" customWidth="1"/>
    <col min="14" max="14" width="14.5703125" bestFit="1" customWidth="1"/>
    <col min="15" max="15" width="2.7109375" customWidth="1"/>
    <col min="16" max="18" width="12.140625" bestFit="1" customWidth="1"/>
    <col min="19" max="19" width="14.5703125" bestFit="1" customWidth="1"/>
    <col min="20" max="20" width="2.7109375" customWidth="1"/>
    <col min="21" max="21" width="12.140625" bestFit="1" customWidth="1"/>
    <col min="22" max="23" width="11.7109375" bestFit="1" customWidth="1"/>
    <col min="24" max="24" width="14.5703125" bestFit="1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265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268</v>
      </c>
      <c r="B11" s="66" t="str">
        <f>'LPFN SUMMARY - Results'!B11</f>
        <v>ISC</v>
      </c>
      <c r="C11" s="61"/>
      <c r="D11" s="61"/>
      <c r="E11" s="64"/>
      <c r="F11" s="22">
        <v>28020</v>
      </c>
      <c r="G11" s="22"/>
      <c r="H11" s="22"/>
      <c r="I11" s="94">
        <f>F11+G11+H11</f>
        <v>28020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 t="shared" ref="Z11:Z42" si="0">X11+S11+N11+I11</f>
        <v>28020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1">K12+L12+M12</f>
        <v>0</v>
      </c>
      <c r="O12" s="15"/>
      <c r="P12" s="22"/>
      <c r="Q12" s="22"/>
      <c r="R12" s="22"/>
      <c r="S12" s="94">
        <f t="shared" ref="S12:S42" si="2">P12+Q12+R12</f>
        <v>0</v>
      </c>
      <c r="T12" s="15"/>
      <c r="U12" s="22"/>
      <c r="V12" s="22"/>
      <c r="W12" s="22"/>
      <c r="X12" s="94">
        <f t="shared" ref="X12:X42" si="3">U12+V12+W12</f>
        <v>0</v>
      </c>
      <c r="Y12" s="97"/>
      <c r="Z12" s="94">
        <f t="shared" si="0"/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1"/>
        <v>0</v>
      </c>
      <c r="O13" s="15"/>
      <c r="P13" s="22"/>
      <c r="Q13" s="22"/>
      <c r="R13" s="22"/>
      <c r="S13" s="94">
        <f t="shared" si="2"/>
        <v>0</v>
      </c>
      <c r="T13" s="15"/>
      <c r="U13" s="22"/>
      <c r="V13" s="22"/>
      <c r="W13" s="22"/>
      <c r="X13" s="94">
        <f t="shared" si="3"/>
        <v>0</v>
      </c>
      <c r="Y13" s="97"/>
      <c r="Z13" s="94">
        <f t="shared" si="0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1"/>
        <v>0</v>
      </c>
      <c r="O14" s="15"/>
      <c r="P14" s="22"/>
      <c r="Q14" s="22"/>
      <c r="R14" s="22"/>
      <c r="S14" s="94">
        <f t="shared" si="2"/>
        <v>0</v>
      </c>
      <c r="T14" s="15"/>
      <c r="U14" s="22"/>
      <c r="V14" s="22"/>
      <c r="W14" s="22"/>
      <c r="X14" s="94">
        <f t="shared" si="3"/>
        <v>0</v>
      </c>
      <c r="Y14" s="97"/>
      <c r="Z14" s="94">
        <f t="shared" si="0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1"/>
        <v>0</v>
      </c>
      <c r="O15" s="15"/>
      <c r="P15" s="22"/>
      <c r="Q15" s="22"/>
      <c r="R15" s="22"/>
      <c r="S15" s="94">
        <f t="shared" si="2"/>
        <v>0</v>
      </c>
      <c r="T15" s="15"/>
      <c r="U15" s="22"/>
      <c r="V15" s="22"/>
      <c r="W15" s="22"/>
      <c r="X15" s="94">
        <f t="shared" si="3"/>
        <v>0</v>
      </c>
      <c r="Y15" s="97"/>
      <c r="Z15" s="94">
        <f t="shared" si="0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1"/>
        <v>0</v>
      </c>
      <c r="O16" s="15"/>
      <c r="P16" s="22"/>
      <c r="Q16" s="22"/>
      <c r="R16" s="22"/>
      <c r="S16" s="94">
        <f t="shared" si="2"/>
        <v>0</v>
      </c>
      <c r="T16" s="15"/>
      <c r="U16" s="22"/>
      <c r="V16" s="22"/>
      <c r="W16" s="22"/>
      <c r="X16" s="94">
        <f t="shared" si="3"/>
        <v>0</v>
      </c>
      <c r="Y16" s="97"/>
      <c r="Z16" s="94">
        <f t="shared" si="0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1"/>
        <v>0</v>
      </c>
      <c r="O17" s="15"/>
      <c r="P17" s="22"/>
      <c r="Q17" s="22"/>
      <c r="R17" s="22"/>
      <c r="S17" s="94">
        <f t="shared" si="2"/>
        <v>0</v>
      </c>
      <c r="T17" s="15"/>
      <c r="U17" s="22"/>
      <c r="V17" s="22"/>
      <c r="W17" s="22"/>
      <c r="X17" s="94">
        <f t="shared" si="3"/>
        <v>0</v>
      </c>
      <c r="Y17" s="97"/>
      <c r="Z17" s="94">
        <f t="shared" si="0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1"/>
        <v>0</v>
      </c>
      <c r="O18" s="15"/>
      <c r="P18" s="22"/>
      <c r="Q18" s="22"/>
      <c r="R18" s="22"/>
      <c r="S18" s="94">
        <f t="shared" si="2"/>
        <v>0</v>
      </c>
      <c r="T18" s="15"/>
      <c r="U18" s="22"/>
      <c r="V18" s="22"/>
      <c r="W18" s="22"/>
      <c r="X18" s="94">
        <f t="shared" si="3"/>
        <v>0</v>
      </c>
      <c r="Y18" s="97"/>
      <c r="Z18" s="94">
        <f t="shared" si="0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1"/>
        <v>0</v>
      </c>
      <c r="O19" s="15"/>
      <c r="P19" s="22"/>
      <c r="Q19" s="22"/>
      <c r="R19" s="22"/>
      <c r="S19" s="94">
        <f t="shared" si="2"/>
        <v>0</v>
      </c>
      <c r="T19" s="15"/>
      <c r="U19" s="22"/>
      <c r="V19" s="22"/>
      <c r="W19" s="22"/>
      <c r="X19" s="94">
        <f t="shared" si="3"/>
        <v>0</v>
      </c>
      <c r="Y19" s="97"/>
      <c r="Z19" s="94">
        <f t="shared" si="0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1"/>
        <v>0</v>
      </c>
      <c r="O20" s="15"/>
      <c r="P20" s="22"/>
      <c r="Q20" s="22"/>
      <c r="R20" s="22"/>
      <c r="S20" s="94">
        <f t="shared" si="2"/>
        <v>0</v>
      </c>
      <c r="T20" s="15"/>
      <c r="U20" s="22"/>
      <c r="V20" s="22"/>
      <c r="W20" s="22"/>
      <c r="X20" s="94">
        <f t="shared" si="3"/>
        <v>0</v>
      </c>
      <c r="Y20" s="97"/>
      <c r="Z20" s="94">
        <f t="shared" si="0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1"/>
        <v>0</v>
      </c>
      <c r="O21" s="15"/>
      <c r="P21" s="22"/>
      <c r="Q21" s="22"/>
      <c r="R21" s="22"/>
      <c r="S21" s="94">
        <f t="shared" si="2"/>
        <v>0</v>
      </c>
      <c r="T21" s="15"/>
      <c r="U21" s="22"/>
      <c r="V21" s="22"/>
      <c r="W21" s="22"/>
      <c r="X21" s="94">
        <f t="shared" si="3"/>
        <v>0</v>
      </c>
      <c r="Y21" s="97"/>
      <c r="Z21" s="94">
        <f t="shared" si="0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1"/>
        <v>0</v>
      </c>
      <c r="O22" s="15"/>
      <c r="P22" s="22"/>
      <c r="Q22" s="22"/>
      <c r="R22" s="22"/>
      <c r="S22" s="94">
        <f t="shared" si="2"/>
        <v>0</v>
      </c>
      <c r="T22" s="15"/>
      <c r="U22" s="22"/>
      <c r="V22" s="22"/>
      <c r="W22" s="22"/>
      <c r="X22" s="94">
        <f t="shared" si="3"/>
        <v>0</v>
      </c>
      <c r="Y22" s="97"/>
      <c r="Z22" s="94">
        <f t="shared" si="0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1"/>
        <v>0</v>
      </c>
      <c r="O23" s="15"/>
      <c r="P23" s="22"/>
      <c r="Q23" s="22"/>
      <c r="R23" s="22"/>
      <c r="S23" s="94">
        <f t="shared" si="2"/>
        <v>0</v>
      </c>
      <c r="T23" s="15"/>
      <c r="U23" s="22"/>
      <c r="V23" s="22"/>
      <c r="W23" s="22"/>
      <c r="X23" s="94">
        <f t="shared" si="3"/>
        <v>0</v>
      </c>
      <c r="Y23" s="97"/>
      <c r="Z23" s="94">
        <f t="shared" si="0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1"/>
        <v>0</v>
      </c>
      <c r="O24" s="15"/>
      <c r="P24" s="22"/>
      <c r="Q24" s="22"/>
      <c r="R24" s="22"/>
      <c r="S24" s="94">
        <f t="shared" si="2"/>
        <v>0</v>
      </c>
      <c r="T24" s="15"/>
      <c r="U24" s="22"/>
      <c r="V24" s="22"/>
      <c r="W24" s="22"/>
      <c r="X24" s="94">
        <f t="shared" si="3"/>
        <v>0</v>
      </c>
      <c r="Y24" s="97"/>
      <c r="Z24" s="94">
        <f t="shared" si="0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1"/>
        <v>0</v>
      </c>
      <c r="O25" s="15"/>
      <c r="P25" s="22"/>
      <c r="Q25" s="22"/>
      <c r="R25" s="22"/>
      <c r="S25" s="94">
        <f t="shared" si="2"/>
        <v>0</v>
      </c>
      <c r="T25" s="15"/>
      <c r="U25" s="22"/>
      <c r="V25" s="22"/>
      <c r="W25" s="22"/>
      <c r="X25" s="94">
        <f t="shared" si="3"/>
        <v>0</v>
      </c>
      <c r="Y25" s="97"/>
      <c r="Z25" s="94">
        <f t="shared" si="0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1"/>
        <v>0</v>
      </c>
      <c r="O26" s="15"/>
      <c r="P26" s="22"/>
      <c r="Q26" s="22"/>
      <c r="R26" s="22"/>
      <c r="S26" s="94">
        <f t="shared" si="2"/>
        <v>0</v>
      </c>
      <c r="T26" s="15"/>
      <c r="U26" s="22"/>
      <c r="V26" s="22"/>
      <c r="W26" s="22"/>
      <c r="X26" s="94">
        <f t="shared" si="3"/>
        <v>0</v>
      </c>
      <c r="Y26" s="97"/>
      <c r="Z26" s="94">
        <f t="shared" si="0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1"/>
        <v>0</v>
      </c>
      <c r="O27" s="15"/>
      <c r="P27" s="22"/>
      <c r="Q27" s="22"/>
      <c r="R27" s="22"/>
      <c r="S27" s="94">
        <f t="shared" si="2"/>
        <v>0</v>
      </c>
      <c r="T27" s="15"/>
      <c r="U27" s="22"/>
      <c r="V27" s="22"/>
      <c r="W27" s="22"/>
      <c r="X27" s="94">
        <f t="shared" si="3"/>
        <v>0</v>
      </c>
      <c r="Y27" s="97"/>
      <c r="Z27" s="94">
        <f t="shared" si="0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1"/>
        <v>0</v>
      </c>
      <c r="O28" s="15"/>
      <c r="P28" s="22"/>
      <c r="Q28" s="22"/>
      <c r="R28" s="22"/>
      <c r="S28" s="94">
        <f t="shared" si="2"/>
        <v>0</v>
      </c>
      <c r="T28" s="15"/>
      <c r="U28" s="22"/>
      <c r="V28" s="22"/>
      <c r="W28" s="22"/>
      <c r="X28" s="94">
        <f t="shared" si="3"/>
        <v>0</v>
      </c>
      <c r="Y28" s="97"/>
      <c r="Z28" s="94">
        <f t="shared" si="0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1"/>
        <v>0</v>
      </c>
      <c r="O29" s="15"/>
      <c r="P29" s="22"/>
      <c r="Q29" s="22"/>
      <c r="R29" s="22"/>
      <c r="S29" s="94">
        <f t="shared" si="2"/>
        <v>0</v>
      </c>
      <c r="T29" s="15"/>
      <c r="U29" s="22"/>
      <c r="V29" s="22"/>
      <c r="W29" s="22"/>
      <c r="X29" s="94">
        <f t="shared" si="3"/>
        <v>0</v>
      </c>
      <c r="Y29" s="97"/>
      <c r="Z29" s="94">
        <f t="shared" si="0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1"/>
        <v>0</v>
      </c>
      <c r="O30" s="15"/>
      <c r="P30" s="22"/>
      <c r="Q30" s="22"/>
      <c r="R30" s="22"/>
      <c r="S30" s="94">
        <f t="shared" si="2"/>
        <v>0</v>
      </c>
      <c r="T30" s="15"/>
      <c r="U30" s="22"/>
      <c r="V30" s="22"/>
      <c r="W30" s="22"/>
      <c r="X30" s="94">
        <f t="shared" si="3"/>
        <v>0</v>
      </c>
      <c r="Y30" s="97"/>
      <c r="Z30" s="94">
        <f t="shared" si="0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1"/>
        <v>0</v>
      </c>
      <c r="O31" s="15"/>
      <c r="P31" s="22"/>
      <c r="Q31" s="22"/>
      <c r="R31" s="22"/>
      <c r="S31" s="94">
        <f t="shared" si="2"/>
        <v>0</v>
      </c>
      <c r="T31" s="15"/>
      <c r="U31" s="22"/>
      <c r="V31" s="22"/>
      <c r="W31" s="22"/>
      <c r="X31" s="94">
        <f t="shared" si="3"/>
        <v>0</v>
      </c>
      <c r="Y31" s="97"/>
      <c r="Z31" s="94">
        <f t="shared" si="0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1"/>
        <v>0</v>
      </c>
      <c r="O32" s="15"/>
      <c r="P32" s="22"/>
      <c r="Q32" s="22"/>
      <c r="R32" s="22"/>
      <c r="S32" s="94">
        <f t="shared" si="2"/>
        <v>0</v>
      </c>
      <c r="T32" s="15"/>
      <c r="U32" s="22"/>
      <c r="V32" s="22"/>
      <c r="W32" s="22"/>
      <c r="X32" s="94">
        <f t="shared" si="3"/>
        <v>0</v>
      </c>
      <c r="Y32" s="97"/>
      <c r="Z32" s="94">
        <f t="shared" si="0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1"/>
        <v>0</v>
      </c>
      <c r="O33" s="15"/>
      <c r="P33" s="22"/>
      <c r="Q33" s="22"/>
      <c r="R33" s="22"/>
      <c r="S33" s="94">
        <f t="shared" si="2"/>
        <v>0</v>
      </c>
      <c r="T33" s="15"/>
      <c r="U33" s="22"/>
      <c r="V33" s="22"/>
      <c r="W33" s="22"/>
      <c r="X33" s="94">
        <f t="shared" si="3"/>
        <v>0</v>
      </c>
      <c r="Y33" s="97"/>
      <c r="Z33" s="94">
        <f t="shared" si="0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1"/>
        <v>0</v>
      </c>
      <c r="O34" s="15"/>
      <c r="P34" s="22"/>
      <c r="Q34" s="22"/>
      <c r="R34" s="22"/>
      <c r="S34" s="94">
        <f t="shared" si="2"/>
        <v>0</v>
      </c>
      <c r="T34" s="15"/>
      <c r="U34" s="22"/>
      <c r="V34" s="22"/>
      <c r="W34" s="22"/>
      <c r="X34" s="94">
        <f t="shared" si="3"/>
        <v>0</v>
      </c>
      <c r="Y34" s="97"/>
      <c r="Z34" s="94">
        <f t="shared" si="0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1"/>
        <v>0</v>
      </c>
      <c r="O35" s="15"/>
      <c r="P35" s="22"/>
      <c r="Q35" s="22"/>
      <c r="R35" s="22"/>
      <c r="S35" s="94">
        <f t="shared" si="2"/>
        <v>0</v>
      </c>
      <c r="T35" s="15"/>
      <c r="U35" s="22"/>
      <c r="V35" s="22"/>
      <c r="W35" s="22"/>
      <c r="X35" s="94">
        <f t="shared" si="3"/>
        <v>0</v>
      </c>
      <c r="Y35" s="97"/>
      <c r="Z35" s="94">
        <f t="shared" si="0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1"/>
        <v>0</v>
      </c>
      <c r="O36" s="15"/>
      <c r="P36" s="22"/>
      <c r="Q36" s="22"/>
      <c r="R36" s="22"/>
      <c r="S36" s="94">
        <f t="shared" si="2"/>
        <v>0</v>
      </c>
      <c r="T36" s="15"/>
      <c r="U36" s="22"/>
      <c r="V36" s="22"/>
      <c r="W36" s="22"/>
      <c r="X36" s="94">
        <f t="shared" si="3"/>
        <v>0</v>
      </c>
      <c r="Y36" s="97"/>
      <c r="Z36" s="94">
        <f t="shared" si="0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1"/>
        <v>0</v>
      </c>
      <c r="O37" s="15"/>
      <c r="P37" s="22"/>
      <c r="Q37" s="22"/>
      <c r="R37" s="22"/>
      <c r="S37" s="94">
        <f t="shared" si="2"/>
        <v>0</v>
      </c>
      <c r="T37" s="15"/>
      <c r="U37" s="22"/>
      <c r="V37" s="22"/>
      <c r="W37" s="22"/>
      <c r="X37" s="94">
        <f t="shared" si="3"/>
        <v>0</v>
      </c>
      <c r="Y37" s="97"/>
      <c r="Z37" s="94">
        <f t="shared" si="0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1"/>
        <v>0</v>
      </c>
      <c r="O38" s="15"/>
      <c r="P38" s="22"/>
      <c r="Q38" s="22"/>
      <c r="R38" s="22"/>
      <c r="S38" s="94">
        <f t="shared" si="2"/>
        <v>0</v>
      </c>
      <c r="T38" s="15"/>
      <c r="U38" s="22"/>
      <c r="V38" s="22"/>
      <c r="W38" s="22"/>
      <c r="X38" s="94">
        <f t="shared" si="3"/>
        <v>0</v>
      </c>
      <c r="Y38" s="97"/>
      <c r="Z38" s="94">
        <f t="shared" si="0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1"/>
        <v>0</v>
      </c>
      <c r="O39" s="15"/>
      <c r="P39" s="22"/>
      <c r="Q39" s="22"/>
      <c r="R39" s="22"/>
      <c r="S39" s="94">
        <f t="shared" si="2"/>
        <v>0</v>
      </c>
      <c r="T39" s="15"/>
      <c r="U39" s="22"/>
      <c r="V39" s="22"/>
      <c r="W39" s="22"/>
      <c r="X39" s="94">
        <f t="shared" si="3"/>
        <v>0</v>
      </c>
      <c r="Y39" s="97"/>
      <c r="Z39" s="94">
        <f t="shared" si="0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1"/>
        <v>0</v>
      </c>
      <c r="O40" s="15"/>
      <c r="P40" s="22"/>
      <c r="Q40" s="22"/>
      <c r="R40" s="22"/>
      <c r="S40" s="94">
        <f t="shared" si="2"/>
        <v>0</v>
      </c>
      <c r="T40" s="15"/>
      <c r="U40" s="22"/>
      <c r="V40" s="22"/>
      <c r="W40" s="22"/>
      <c r="X40" s="94">
        <f t="shared" si="3"/>
        <v>0</v>
      </c>
      <c r="Y40" s="97"/>
      <c r="Z40" s="94">
        <f t="shared" si="0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1"/>
        <v>0</v>
      </c>
      <c r="O41" s="15"/>
      <c r="P41" s="22"/>
      <c r="Q41" s="22"/>
      <c r="R41" s="22"/>
      <c r="S41" s="94">
        <f t="shared" si="2"/>
        <v>0</v>
      </c>
      <c r="T41" s="15"/>
      <c r="U41" s="22"/>
      <c r="V41" s="22"/>
      <c r="W41" s="22"/>
      <c r="X41" s="94">
        <f t="shared" si="3"/>
        <v>0</v>
      </c>
      <c r="Y41" s="97"/>
      <c r="Z41" s="94">
        <f t="shared" si="0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1"/>
        <v>0</v>
      </c>
      <c r="O42" s="15"/>
      <c r="P42" s="22"/>
      <c r="Q42" s="22"/>
      <c r="R42" s="22"/>
      <c r="S42" s="94">
        <f t="shared" si="2"/>
        <v>0</v>
      </c>
      <c r="T42" s="15"/>
      <c r="U42" s="22"/>
      <c r="V42" s="22"/>
      <c r="W42" s="22"/>
      <c r="X42" s="94">
        <f t="shared" si="3"/>
        <v>0</v>
      </c>
      <c r="Y42" s="97"/>
      <c r="Z42" s="94">
        <f t="shared" si="0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28020</v>
      </c>
      <c r="G43" s="83">
        <f>SUM(G11:G42)</f>
        <v>0</v>
      </c>
      <c r="H43" s="83">
        <f>SUM(H11:H42)</f>
        <v>0</v>
      </c>
      <c r="I43" s="85">
        <f>SUM(I8:I42)</f>
        <v>28020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28020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09" si="5">F46+G46+H46</f>
        <v>0</v>
      </c>
      <c r="J46" s="15"/>
      <c r="K46" s="22"/>
      <c r="L46" s="22"/>
      <c r="M46" s="22"/>
      <c r="N46" s="94">
        <f t="shared" ref="N46:N109" si="6">K46+L46+M46</f>
        <v>0</v>
      </c>
      <c r="O46" s="15"/>
      <c r="P46" s="22"/>
      <c r="Q46" s="22"/>
      <c r="R46" s="22"/>
      <c r="S46" s="94">
        <f t="shared" ref="S46:S109" si="7">P46+Q46+R46</f>
        <v>0</v>
      </c>
      <c r="T46" s="15"/>
      <c r="U46" s="22"/>
      <c r="V46" s="22"/>
      <c r="W46" s="22"/>
      <c r="X46" s="94">
        <f t="shared" ref="X46:X109" si="8">U46+V46+W46</f>
        <v>0</v>
      </c>
      <c r="Y46" s="97"/>
      <c r="Z46" s="94">
        <f t="shared" ref="Z46:Z109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>
        <v>700</v>
      </c>
      <c r="I48" s="94">
        <f t="shared" si="5"/>
        <v>700</v>
      </c>
      <c r="J48" s="15"/>
      <c r="K48" s="22"/>
      <c r="L48" s="22"/>
      <c r="M48" s="22">
        <v>700</v>
      </c>
      <c r="N48" s="94">
        <f t="shared" si="6"/>
        <v>700</v>
      </c>
      <c r="O48" s="15"/>
      <c r="P48" s="22"/>
      <c r="Q48" s="22"/>
      <c r="R48" s="22">
        <v>700</v>
      </c>
      <c r="S48" s="94">
        <f t="shared" si="7"/>
        <v>700</v>
      </c>
      <c r="T48" s="15"/>
      <c r="U48" s="22"/>
      <c r="V48" s="22"/>
      <c r="W48" s="22">
        <v>700</v>
      </c>
      <c r="X48" s="94">
        <f t="shared" si="8"/>
        <v>700</v>
      </c>
      <c r="Y48" s="97"/>
      <c r="Z48" s="94">
        <f t="shared" si="9"/>
        <v>2800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I82" s="94">
        <f t="shared" si="5"/>
        <v>0</v>
      </c>
      <c r="J82" s="15"/>
      <c r="N82" s="94">
        <f t="shared" si="6"/>
        <v>0</v>
      </c>
      <c r="O82" s="15"/>
      <c r="S82" s="94">
        <f t="shared" si="7"/>
        <v>0</v>
      </c>
      <c r="T82" s="15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>
        <v>6305</v>
      </c>
      <c r="I83" s="94">
        <f t="shared" si="5"/>
        <v>6305</v>
      </c>
      <c r="J83" s="15"/>
      <c r="K83" s="22"/>
      <c r="L83" s="22"/>
      <c r="M83" s="22">
        <v>6305</v>
      </c>
      <c r="N83" s="94">
        <f t="shared" si="6"/>
        <v>6305</v>
      </c>
      <c r="O83" s="15"/>
      <c r="P83" s="22"/>
      <c r="Q83" s="22"/>
      <c r="R83" s="22">
        <v>6305</v>
      </c>
      <c r="S83" s="94">
        <f t="shared" si="7"/>
        <v>6305</v>
      </c>
      <c r="T83" s="15"/>
      <c r="U83" s="22"/>
      <c r="V83" s="22"/>
      <c r="W83" s="22">
        <v>6305</v>
      </c>
      <c r="X83" s="94">
        <f t="shared" si="8"/>
        <v>6305</v>
      </c>
      <c r="Y83" s="97"/>
      <c r="Z83" s="94">
        <f t="shared" si="9"/>
        <v>25220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ref="I110:I126" si="10">F110+G110+H110</f>
        <v>0</v>
      </c>
      <c r="J110" s="15"/>
      <c r="K110" s="22"/>
      <c r="L110" s="22"/>
      <c r="M110" s="22"/>
      <c r="N110" s="94">
        <f t="shared" ref="N110:N126" si="11">K110+L110+M110</f>
        <v>0</v>
      </c>
      <c r="O110" s="15"/>
      <c r="P110" s="22"/>
      <c r="Q110" s="22"/>
      <c r="R110" s="22"/>
      <c r="S110" s="94">
        <f t="shared" ref="S110:S126" si="12">P110+Q110+R110</f>
        <v>0</v>
      </c>
      <c r="T110" s="15"/>
      <c r="U110" s="22"/>
      <c r="V110" s="22"/>
      <c r="W110" s="22"/>
      <c r="X110" s="94">
        <f t="shared" ref="X110:X126" si="13">U110+V110+W110</f>
        <v>0</v>
      </c>
      <c r="Y110" s="97"/>
      <c r="Z110" s="94">
        <f t="shared" ref="Z110:Z126" si="14">X110+S110+N110+I110</f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10"/>
        <v>0</v>
      </c>
      <c r="J111" s="15"/>
      <c r="K111" s="22"/>
      <c r="L111" s="22"/>
      <c r="M111" s="22"/>
      <c r="N111" s="94">
        <f t="shared" si="11"/>
        <v>0</v>
      </c>
      <c r="O111" s="15"/>
      <c r="P111" s="22"/>
      <c r="Q111" s="22"/>
      <c r="R111" s="22"/>
      <c r="S111" s="94">
        <f t="shared" si="12"/>
        <v>0</v>
      </c>
      <c r="T111" s="15"/>
      <c r="U111" s="22"/>
      <c r="V111" s="22"/>
      <c r="W111" s="22"/>
      <c r="X111" s="94">
        <f t="shared" si="13"/>
        <v>0</v>
      </c>
      <c r="Y111" s="97"/>
      <c r="Z111" s="94">
        <f t="shared" si="14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10"/>
        <v>0</v>
      </c>
      <c r="J112" s="15"/>
      <c r="K112" s="22"/>
      <c r="L112" s="22"/>
      <c r="M112" s="22"/>
      <c r="N112" s="94">
        <f t="shared" si="11"/>
        <v>0</v>
      </c>
      <c r="O112" s="15"/>
      <c r="P112" s="22"/>
      <c r="Q112" s="22"/>
      <c r="R112" s="22"/>
      <c r="S112" s="94">
        <f t="shared" si="12"/>
        <v>0</v>
      </c>
      <c r="T112" s="15"/>
      <c r="U112" s="22"/>
      <c r="V112" s="22"/>
      <c r="W112" s="22"/>
      <c r="X112" s="94">
        <f t="shared" si="13"/>
        <v>0</v>
      </c>
      <c r="Y112" s="97"/>
      <c r="Z112" s="94">
        <f t="shared" si="14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10"/>
        <v>0</v>
      </c>
      <c r="J113" s="15"/>
      <c r="K113" s="22"/>
      <c r="L113" s="22"/>
      <c r="M113" s="22"/>
      <c r="N113" s="94">
        <f t="shared" si="11"/>
        <v>0</v>
      </c>
      <c r="O113" s="15"/>
      <c r="P113" s="22"/>
      <c r="Q113" s="22"/>
      <c r="R113" s="22"/>
      <c r="S113" s="94">
        <f t="shared" si="12"/>
        <v>0</v>
      </c>
      <c r="T113" s="15"/>
      <c r="U113" s="22"/>
      <c r="V113" s="22"/>
      <c r="W113" s="22"/>
      <c r="X113" s="94">
        <f t="shared" si="13"/>
        <v>0</v>
      </c>
      <c r="Y113" s="97"/>
      <c r="Z113" s="94">
        <f t="shared" si="14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10"/>
        <v>0</v>
      </c>
      <c r="J114" s="15"/>
      <c r="K114" s="22"/>
      <c r="L114" s="22"/>
      <c r="M114" s="22"/>
      <c r="N114" s="94">
        <f t="shared" si="11"/>
        <v>0</v>
      </c>
      <c r="O114" s="15"/>
      <c r="P114" s="22"/>
      <c r="Q114" s="22"/>
      <c r="R114" s="22"/>
      <c r="S114" s="94">
        <f t="shared" si="12"/>
        <v>0</v>
      </c>
      <c r="T114" s="15"/>
      <c r="U114" s="22"/>
      <c r="V114" s="22"/>
      <c r="W114" s="22"/>
      <c r="X114" s="94">
        <f t="shared" si="13"/>
        <v>0</v>
      </c>
      <c r="Y114" s="97"/>
      <c r="Z114" s="94">
        <f t="shared" si="14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10"/>
        <v>0</v>
      </c>
      <c r="J115" s="15"/>
      <c r="K115" s="22"/>
      <c r="L115" s="22"/>
      <c r="M115" s="22"/>
      <c r="N115" s="94">
        <f t="shared" si="11"/>
        <v>0</v>
      </c>
      <c r="O115" s="15"/>
      <c r="P115" s="22"/>
      <c r="Q115" s="22"/>
      <c r="R115" s="22"/>
      <c r="S115" s="94">
        <f t="shared" si="12"/>
        <v>0</v>
      </c>
      <c r="T115" s="15"/>
      <c r="U115" s="22"/>
      <c r="V115" s="22"/>
      <c r="W115" s="22"/>
      <c r="X115" s="94">
        <f t="shared" si="13"/>
        <v>0</v>
      </c>
      <c r="Y115" s="97"/>
      <c r="Z115" s="94">
        <f t="shared" si="14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10"/>
        <v>0</v>
      </c>
      <c r="J116" s="15"/>
      <c r="K116" s="22"/>
      <c r="L116" s="22"/>
      <c r="M116" s="22"/>
      <c r="N116" s="94">
        <f t="shared" si="11"/>
        <v>0</v>
      </c>
      <c r="O116" s="15"/>
      <c r="P116" s="22"/>
      <c r="Q116" s="22"/>
      <c r="R116" s="22"/>
      <c r="S116" s="94">
        <f t="shared" si="12"/>
        <v>0</v>
      </c>
      <c r="T116" s="15"/>
      <c r="U116" s="22"/>
      <c r="V116" s="22"/>
      <c r="W116" s="22"/>
      <c r="X116" s="94">
        <f t="shared" si="13"/>
        <v>0</v>
      </c>
      <c r="Y116" s="97"/>
      <c r="Z116" s="94">
        <f t="shared" si="14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10"/>
        <v>0</v>
      </c>
      <c r="J117" s="15"/>
      <c r="K117" s="22"/>
      <c r="L117" s="22"/>
      <c r="M117" s="22"/>
      <c r="N117" s="94">
        <f t="shared" si="11"/>
        <v>0</v>
      </c>
      <c r="O117" s="15"/>
      <c r="P117" s="22"/>
      <c r="Q117" s="22"/>
      <c r="R117" s="22"/>
      <c r="S117" s="94">
        <f t="shared" si="12"/>
        <v>0</v>
      </c>
      <c r="T117" s="15"/>
      <c r="U117" s="22"/>
      <c r="V117" s="22"/>
      <c r="W117" s="22"/>
      <c r="X117" s="94">
        <f t="shared" si="13"/>
        <v>0</v>
      </c>
      <c r="Y117" s="97"/>
      <c r="Z117" s="94">
        <f t="shared" si="14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10"/>
        <v>0</v>
      </c>
      <c r="J118" s="15"/>
      <c r="K118" s="22"/>
      <c r="L118" s="22"/>
      <c r="M118" s="22"/>
      <c r="N118" s="94">
        <f t="shared" si="11"/>
        <v>0</v>
      </c>
      <c r="O118" s="15"/>
      <c r="P118" s="22"/>
      <c r="Q118" s="22"/>
      <c r="R118" s="22"/>
      <c r="S118" s="94">
        <f t="shared" si="12"/>
        <v>0</v>
      </c>
      <c r="T118" s="15"/>
      <c r="U118" s="22"/>
      <c r="V118" s="22"/>
      <c r="W118" s="22"/>
      <c r="X118" s="94">
        <f t="shared" si="13"/>
        <v>0</v>
      </c>
      <c r="Y118" s="97"/>
      <c r="Z118" s="94">
        <f t="shared" si="14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10"/>
        <v>0</v>
      </c>
      <c r="J119" s="15"/>
      <c r="K119" s="22"/>
      <c r="L119" s="22"/>
      <c r="M119" s="22"/>
      <c r="N119" s="94">
        <f t="shared" si="11"/>
        <v>0</v>
      </c>
      <c r="O119" s="15"/>
      <c r="P119" s="22"/>
      <c r="Q119" s="22"/>
      <c r="R119" s="22"/>
      <c r="S119" s="94">
        <f t="shared" si="12"/>
        <v>0</v>
      </c>
      <c r="T119" s="15"/>
      <c r="U119" s="22"/>
      <c r="V119" s="22"/>
      <c r="W119" s="22"/>
      <c r="X119" s="94">
        <f t="shared" si="13"/>
        <v>0</v>
      </c>
      <c r="Y119" s="97"/>
      <c r="Z119" s="94">
        <f t="shared" si="14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10"/>
        <v>0</v>
      </c>
      <c r="J120" s="15"/>
      <c r="K120" s="22"/>
      <c r="L120" s="22"/>
      <c r="M120" s="22"/>
      <c r="N120" s="94">
        <f t="shared" si="11"/>
        <v>0</v>
      </c>
      <c r="O120" s="15"/>
      <c r="P120" s="22"/>
      <c r="Q120" s="22"/>
      <c r="R120" s="22"/>
      <c r="S120" s="94">
        <f t="shared" si="12"/>
        <v>0</v>
      </c>
      <c r="T120" s="15"/>
      <c r="U120" s="22"/>
      <c r="V120" s="22"/>
      <c r="W120" s="22"/>
      <c r="X120" s="94">
        <f t="shared" si="13"/>
        <v>0</v>
      </c>
      <c r="Y120" s="97"/>
      <c r="Z120" s="94">
        <f t="shared" si="14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10"/>
        <v>0</v>
      </c>
      <c r="J121" s="15"/>
      <c r="K121" s="22"/>
      <c r="L121" s="22"/>
      <c r="M121" s="22"/>
      <c r="N121" s="94">
        <f t="shared" si="11"/>
        <v>0</v>
      </c>
      <c r="O121" s="15"/>
      <c r="P121" s="22"/>
      <c r="Q121" s="22"/>
      <c r="R121" s="22"/>
      <c r="S121" s="94">
        <f t="shared" si="12"/>
        <v>0</v>
      </c>
      <c r="T121" s="15"/>
      <c r="U121" s="22"/>
      <c r="V121" s="22"/>
      <c r="W121" s="22"/>
      <c r="X121" s="94">
        <f t="shared" si="13"/>
        <v>0</v>
      </c>
      <c r="Y121" s="97"/>
      <c r="Z121" s="94">
        <f t="shared" si="14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10"/>
        <v>0</v>
      </c>
      <c r="J122" s="15"/>
      <c r="K122" s="22"/>
      <c r="L122" s="22"/>
      <c r="M122" s="22"/>
      <c r="N122" s="94">
        <f t="shared" si="11"/>
        <v>0</v>
      </c>
      <c r="O122" s="15"/>
      <c r="P122" s="22"/>
      <c r="Q122" s="22"/>
      <c r="R122" s="22"/>
      <c r="S122" s="94">
        <f t="shared" si="12"/>
        <v>0</v>
      </c>
      <c r="T122" s="15"/>
      <c r="U122" s="22"/>
      <c r="V122" s="22"/>
      <c r="W122" s="22"/>
      <c r="X122" s="94">
        <f t="shared" si="13"/>
        <v>0</v>
      </c>
      <c r="Y122" s="97"/>
      <c r="Z122" s="94">
        <f t="shared" si="14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10"/>
        <v>0</v>
      </c>
      <c r="J123" s="15"/>
      <c r="K123" s="22"/>
      <c r="L123" s="22"/>
      <c r="M123" s="22"/>
      <c r="N123" s="94">
        <f t="shared" si="11"/>
        <v>0</v>
      </c>
      <c r="O123" s="15"/>
      <c r="P123" s="22"/>
      <c r="Q123" s="22"/>
      <c r="R123" s="22"/>
      <c r="S123" s="94">
        <f t="shared" si="12"/>
        <v>0</v>
      </c>
      <c r="T123" s="15"/>
      <c r="U123" s="22"/>
      <c r="V123" s="22"/>
      <c r="W123" s="22"/>
      <c r="X123" s="94">
        <f t="shared" si="13"/>
        <v>0</v>
      </c>
      <c r="Y123" s="97"/>
      <c r="Z123" s="94">
        <f t="shared" si="14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ref="I124" si="15">F124+G124+H124</f>
        <v>0</v>
      </c>
      <c r="J124" s="15"/>
      <c r="K124" s="22"/>
      <c r="L124" s="22"/>
      <c r="M124" s="22"/>
      <c r="N124" s="94">
        <f t="shared" ref="N124" si="16">K124+L124+M124</f>
        <v>0</v>
      </c>
      <c r="O124" s="15"/>
      <c r="P124" s="22"/>
      <c r="Q124" s="22"/>
      <c r="R124" s="22"/>
      <c r="S124" s="94">
        <f t="shared" ref="S124" si="17">P124+Q124+R124</f>
        <v>0</v>
      </c>
      <c r="T124" s="15"/>
      <c r="U124" s="22"/>
      <c r="V124" s="22"/>
      <c r="W124" s="22"/>
      <c r="X124" s="94">
        <f t="shared" ref="X124" si="18">U124+V124+W124</f>
        <v>0</v>
      </c>
      <c r="Y124" s="97"/>
      <c r="Z124" s="94">
        <f t="shared" ref="Z124" si="19">X124+S124+N124+I124</f>
        <v>0</v>
      </c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10"/>
        <v>0</v>
      </c>
      <c r="J125" s="15"/>
      <c r="K125" s="22"/>
      <c r="L125" s="22"/>
      <c r="M125" s="22"/>
      <c r="N125" s="94">
        <f t="shared" si="11"/>
        <v>0</v>
      </c>
      <c r="O125" s="15"/>
      <c r="P125" s="22"/>
      <c r="Q125" s="22"/>
      <c r="R125" s="22"/>
      <c r="S125" s="94">
        <f t="shared" si="12"/>
        <v>0</v>
      </c>
      <c r="T125" s="15"/>
      <c r="U125" s="22"/>
      <c r="V125" s="22"/>
      <c r="W125" s="22"/>
      <c r="X125" s="94">
        <f t="shared" si="13"/>
        <v>0</v>
      </c>
      <c r="Y125" s="97"/>
      <c r="Z125" s="94">
        <f t="shared" si="14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10"/>
        <v>0</v>
      </c>
      <c r="J126" s="15"/>
      <c r="K126" s="22"/>
      <c r="L126" s="22"/>
      <c r="M126" s="22"/>
      <c r="N126" s="94">
        <f t="shared" si="11"/>
        <v>0</v>
      </c>
      <c r="O126" s="15"/>
      <c r="P126" s="22"/>
      <c r="Q126" s="22"/>
      <c r="R126" s="22"/>
      <c r="S126" s="94">
        <f t="shared" si="12"/>
        <v>0</v>
      </c>
      <c r="T126" s="15"/>
      <c r="U126" s="22"/>
      <c r="V126" s="22"/>
      <c r="W126" s="22"/>
      <c r="X126" s="94">
        <f t="shared" si="13"/>
        <v>0</v>
      </c>
      <c r="Y126" s="97"/>
      <c r="Z126" s="94">
        <f t="shared" si="14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7005</v>
      </c>
      <c r="I127" s="85">
        <f>SUM(I46:I126)</f>
        <v>7005</v>
      </c>
      <c r="J127" s="85"/>
      <c r="K127" s="83">
        <f>SUM(K46:K126)</f>
        <v>0</v>
      </c>
      <c r="L127" s="83">
        <f>SUM(L46:L126)</f>
        <v>0</v>
      </c>
      <c r="M127" s="83">
        <f>SUM(M46:M126)</f>
        <v>7005</v>
      </c>
      <c r="N127" s="85">
        <f>SUM(N46:N126)</f>
        <v>7005</v>
      </c>
      <c r="O127" s="85"/>
      <c r="P127" s="83">
        <f>SUM(P46:P126)</f>
        <v>0</v>
      </c>
      <c r="Q127" s="83">
        <f>SUM(Q46:Q126)</f>
        <v>0</v>
      </c>
      <c r="R127" s="83">
        <f>SUM(R46:R126)</f>
        <v>7005</v>
      </c>
      <c r="S127" s="85">
        <f>SUM(S46:S126)</f>
        <v>7005</v>
      </c>
      <c r="T127" s="85"/>
      <c r="U127" s="83">
        <f>SUM(U46:U126)</f>
        <v>0</v>
      </c>
      <c r="V127" s="83">
        <f>SUM(V46:V126)</f>
        <v>0</v>
      </c>
      <c r="W127" s="83">
        <f>SUM(W46:W126)</f>
        <v>7005</v>
      </c>
      <c r="X127" s="85">
        <f>SUM(X46:X126)</f>
        <v>7005</v>
      </c>
      <c r="Y127" s="84"/>
      <c r="Z127" s="85">
        <f>SUM(Z46:Z126)</f>
        <v>28020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28020</v>
      </c>
      <c r="G128" s="88">
        <f>G43-G127</f>
        <v>0</v>
      </c>
      <c r="H128" s="88">
        <f>H43-H127</f>
        <v>-7005</v>
      </c>
      <c r="I128" s="89">
        <f>I43-I127</f>
        <v>21015</v>
      </c>
      <c r="J128" s="89"/>
      <c r="K128" s="88">
        <f>K43-K127</f>
        <v>0</v>
      </c>
      <c r="L128" s="88">
        <f>L43-L127</f>
        <v>0</v>
      </c>
      <c r="M128" s="88">
        <f>M43-M127</f>
        <v>-7005</v>
      </c>
      <c r="N128" s="89">
        <f>N43-N127</f>
        <v>-7005</v>
      </c>
      <c r="O128" s="89"/>
      <c r="P128" s="88">
        <f>P43-P127</f>
        <v>0</v>
      </c>
      <c r="Q128" s="88">
        <f>Q43-Q127</f>
        <v>0</v>
      </c>
      <c r="R128" s="88">
        <f>R43-R127</f>
        <v>-7005</v>
      </c>
      <c r="S128" s="89">
        <f>S43-S127</f>
        <v>-7005</v>
      </c>
      <c r="T128" s="89"/>
      <c r="U128" s="88">
        <f>U43-U127</f>
        <v>0</v>
      </c>
      <c r="V128" s="88">
        <f>V43-V127</f>
        <v>0</v>
      </c>
      <c r="W128" s="88">
        <f>W43-W127</f>
        <v>-7005</v>
      </c>
      <c r="X128" s="89">
        <f>X43-X127</f>
        <v>-7005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1"/>
      <c r="G129" s="1"/>
      <c r="H129" s="1"/>
      <c r="I129" s="1"/>
      <c r="K129" s="17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86"/>
      <c r="C130" s="2"/>
      <c r="D130" s="1"/>
      <c r="E130" s="1"/>
      <c r="F130" s="172"/>
      <c r="G130" s="172"/>
      <c r="H130" s="1"/>
      <c r="I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54" spans="14:14" x14ac:dyDescent="0.2">
      <c r="N154" s="200"/>
    </row>
  </sheetData>
  <mergeCells count="2">
    <mergeCell ref="U5:Z5"/>
    <mergeCell ref="A6:B6"/>
  </mergeCells>
  <pageMargins left="0.42" right="0.23" top="0.35" bottom="0.38" header="0.31496062992125984" footer="0.31496062992125984"/>
  <pageSetup paperSize="5" scale="64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4">
    <tabColor theme="9" tint="-0.249977111117893"/>
    <pageSetUpPr fitToPage="1"/>
  </sheetPr>
  <dimension ref="A1:Z130"/>
  <sheetViews>
    <sheetView zoomScale="80" zoomScaleNormal="80" workbookViewId="0">
      <pane xSplit="2" ySplit="10" topLeftCell="N11" activePane="bottomRight" state="frozen"/>
      <selection activeCell="M42" sqref="M42"/>
      <selection pane="topRight" activeCell="M42" sqref="M42"/>
      <selection pane="bottomLeft" activeCell="M42" sqref="M42"/>
      <selection pane="bottomRight" activeCell="Z51" sqref="Z51"/>
    </sheetView>
  </sheetViews>
  <sheetFormatPr defaultColWidth="9.140625" defaultRowHeight="12.75" x14ac:dyDescent="0.2"/>
  <cols>
    <col min="1" max="1" width="11" customWidth="1"/>
    <col min="2" max="2" width="68.5703125" customWidth="1"/>
    <col min="3" max="4" width="9.140625" hidden="1" customWidth="1"/>
    <col min="5" max="5" width="36.28515625" hidden="1" customWidth="1"/>
    <col min="6" max="6" width="13.42578125" bestFit="1" customWidth="1"/>
    <col min="7" max="7" width="14.28515625" bestFit="1" customWidth="1"/>
    <col min="8" max="8" width="11.42578125" bestFit="1" customWidth="1"/>
    <col min="9" max="9" width="14.28515625" bestFit="1" customWidth="1"/>
    <col min="10" max="10" width="2.7109375" customWidth="1"/>
    <col min="11" max="13" width="11.42578125" bestFit="1" customWidth="1"/>
    <col min="14" max="14" width="14.5703125" bestFit="1" customWidth="1"/>
    <col min="15" max="15" width="2.7109375" customWidth="1"/>
    <col min="16" max="18" width="11.42578125" bestFit="1" customWidth="1"/>
    <col min="19" max="19" width="14.5703125" bestFit="1" customWidth="1"/>
    <col min="20" max="20" width="2.7109375" customWidth="1"/>
    <col min="21" max="21" width="11.42578125" bestFit="1" customWidth="1"/>
    <col min="22" max="22" width="12.140625" bestFit="1" customWidth="1"/>
    <col min="23" max="23" width="11.42578125" bestFit="1" customWidth="1"/>
    <col min="24" max="24" width="14.5703125" bestFit="1" customWidth="1"/>
    <col min="25" max="25" width="3.28515625" customWidth="1"/>
    <col min="26" max="26" width="13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153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>
        <v>4500</v>
      </c>
      <c r="G51" s="22">
        <v>4500</v>
      </c>
      <c r="H51" s="22">
        <v>4500</v>
      </c>
      <c r="I51" s="94">
        <f t="shared" si="5"/>
        <v>13500</v>
      </c>
      <c r="J51" s="224"/>
      <c r="K51" s="22">
        <v>4500</v>
      </c>
      <c r="L51" s="22">
        <v>4500</v>
      </c>
      <c r="M51" s="22">
        <v>4500</v>
      </c>
      <c r="N51" s="94">
        <f t="shared" si="6"/>
        <v>13500</v>
      </c>
      <c r="O51" s="15"/>
      <c r="P51" s="22">
        <v>4500</v>
      </c>
      <c r="Q51" s="22">
        <v>4500</v>
      </c>
      <c r="R51" s="22">
        <v>4500</v>
      </c>
      <c r="S51" s="94">
        <f t="shared" si="7"/>
        <v>13500</v>
      </c>
      <c r="T51" s="15"/>
      <c r="U51" s="22">
        <v>4500</v>
      </c>
      <c r="V51" s="22">
        <v>4500</v>
      </c>
      <c r="W51" s="22">
        <v>4500</v>
      </c>
      <c r="X51" s="94">
        <f t="shared" si="8"/>
        <v>13500</v>
      </c>
      <c r="Y51" s="97"/>
      <c r="Z51" s="94">
        <f t="shared" si="9"/>
        <v>54000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4500</v>
      </c>
      <c r="G127" s="83">
        <f>SUM(G46:G126)</f>
        <v>4500</v>
      </c>
      <c r="H127" s="83">
        <f>SUM(H46:H126)</f>
        <v>4500</v>
      </c>
      <c r="I127" s="85">
        <f>SUM(I46:I126)</f>
        <v>13500</v>
      </c>
      <c r="J127" s="85"/>
      <c r="K127" s="83">
        <f>SUM(K46:K126)</f>
        <v>4500</v>
      </c>
      <c r="L127" s="83">
        <f>SUM(L46:L126)</f>
        <v>4500</v>
      </c>
      <c r="M127" s="83">
        <f>SUM(M46:M126)</f>
        <v>4500</v>
      </c>
      <c r="N127" s="85">
        <f>SUM(N46:N126)</f>
        <v>13500</v>
      </c>
      <c r="O127" s="85"/>
      <c r="P127" s="83">
        <f>SUM(P46:P126)</f>
        <v>4500</v>
      </c>
      <c r="Q127" s="83">
        <f>SUM(Q46:Q126)</f>
        <v>4500</v>
      </c>
      <c r="R127" s="83">
        <f>SUM(R46:R126)</f>
        <v>4500</v>
      </c>
      <c r="S127" s="85">
        <f>SUM(S46:S126)</f>
        <v>13500</v>
      </c>
      <c r="T127" s="85"/>
      <c r="U127" s="83">
        <f>SUM(U46:U126)</f>
        <v>4500</v>
      </c>
      <c r="V127" s="83">
        <f>SUM(V46:V126)</f>
        <v>4500</v>
      </c>
      <c r="W127" s="83">
        <f>SUM(W46:W126)</f>
        <v>4500</v>
      </c>
      <c r="X127" s="85">
        <f>SUM(X46:X126)</f>
        <v>13500</v>
      </c>
      <c r="Y127" s="84"/>
      <c r="Z127" s="85">
        <f>SUM(Z46:Z126)</f>
        <v>54000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-4500</v>
      </c>
      <c r="G128" s="88">
        <f>G43-G127</f>
        <v>-4500</v>
      </c>
      <c r="H128" s="88">
        <f>H43-H127</f>
        <v>-4500</v>
      </c>
      <c r="I128" s="89">
        <f>I43-I127</f>
        <v>-13500</v>
      </c>
      <c r="J128" s="89"/>
      <c r="K128" s="88">
        <f>K43-K127</f>
        <v>-4500</v>
      </c>
      <c r="L128" s="88">
        <f>L43-L127</f>
        <v>-4500</v>
      </c>
      <c r="M128" s="88">
        <f>M43-M127</f>
        <v>-4500</v>
      </c>
      <c r="N128" s="89">
        <f>N43-N127</f>
        <v>-13500</v>
      </c>
      <c r="O128" s="89"/>
      <c r="P128" s="88">
        <f>P43-P127</f>
        <v>-4500</v>
      </c>
      <c r="Q128" s="88">
        <f>Q43-Q127</f>
        <v>-4500</v>
      </c>
      <c r="R128" s="88">
        <f>R43-R127</f>
        <v>-4500</v>
      </c>
      <c r="S128" s="89">
        <f>S43-S127</f>
        <v>-13500</v>
      </c>
      <c r="T128" s="89"/>
      <c r="U128" s="88">
        <f>U43-U127</f>
        <v>-4500</v>
      </c>
      <c r="V128" s="88">
        <f>V43-V127</f>
        <v>-4500</v>
      </c>
      <c r="W128" s="88">
        <f>W43-W127</f>
        <v>-4500</v>
      </c>
      <c r="X128" s="89">
        <f>X43-X127</f>
        <v>-13500</v>
      </c>
      <c r="Y128" s="90"/>
      <c r="Z128" s="89">
        <f>Z43-Z127</f>
        <v>-54000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18" right="0.17" top="0.36" bottom="0.36" header="0.31496062992125984" footer="0.31496062992125984"/>
  <pageSetup paperSize="5" scale="66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35">
    <tabColor theme="9" tint="-0.249977111117893"/>
    <pageSetUpPr fitToPage="1"/>
  </sheetPr>
  <dimension ref="A1:Z130"/>
  <sheetViews>
    <sheetView zoomScale="70" zoomScaleNormal="70" workbookViewId="0">
      <pane xSplit="2" ySplit="10" topLeftCell="M11" activePane="bottomRight" state="frozen"/>
      <selection activeCell="M42" sqref="M42"/>
      <selection pane="topRight" activeCell="M42" sqref="M42"/>
      <selection pane="bottomLeft" activeCell="M42" sqref="M42"/>
      <selection pane="bottomRight" activeCell="Z11" sqref="Z11"/>
    </sheetView>
  </sheetViews>
  <sheetFormatPr defaultColWidth="9.140625" defaultRowHeight="12.75" x14ac:dyDescent="0.2"/>
  <cols>
    <col min="1" max="1" width="11" customWidth="1"/>
    <col min="2" max="2" width="76.42578125" customWidth="1"/>
    <col min="3" max="4" width="9.140625" hidden="1" customWidth="1"/>
    <col min="5" max="5" width="36.28515625" hidden="1" customWidth="1"/>
    <col min="6" max="6" width="13" bestFit="1" customWidth="1"/>
    <col min="7" max="7" width="12.5703125" bestFit="1" customWidth="1"/>
    <col min="8" max="8" width="13" bestFit="1" customWidth="1"/>
    <col min="9" max="9" width="14.28515625" bestFit="1" customWidth="1"/>
    <col min="10" max="10" width="2.7109375" customWidth="1"/>
    <col min="11" max="13" width="13" bestFit="1" customWidth="1"/>
    <col min="14" max="14" width="14.5703125" bestFit="1" customWidth="1"/>
    <col min="15" max="15" width="2.7109375" customWidth="1"/>
    <col min="16" max="18" width="13" bestFit="1" customWidth="1"/>
    <col min="19" max="19" width="14.5703125" bestFit="1" customWidth="1"/>
    <col min="20" max="20" width="2.7109375" customWidth="1"/>
    <col min="21" max="23" width="13" bestFit="1" customWidth="1"/>
    <col min="24" max="24" width="14.5703125" bestFit="1" customWidth="1"/>
    <col min="25" max="25" width="3.28515625" customWidth="1"/>
    <col min="26" max="26" width="14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79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231</v>
      </c>
      <c r="B11" s="66" t="str">
        <f>'LPFN SUMMARY - Results'!B11</f>
        <v>ISC</v>
      </c>
      <c r="C11" s="61"/>
      <c r="D11" s="61"/>
      <c r="E11" s="64"/>
      <c r="F11" s="22">
        <v>195479</v>
      </c>
      <c r="G11" s="22"/>
      <c r="H11" s="22"/>
      <c r="I11" s="94">
        <f>F11+G11+H11</f>
        <v>195479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195479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195479</v>
      </c>
      <c r="G43" s="83">
        <f>SUM(G11:G42)</f>
        <v>0</v>
      </c>
      <c r="H43" s="83">
        <f>SUM(H11:H42)</f>
        <v>0</v>
      </c>
      <c r="I43" s="85">
        <f>SUM(I8:I42)</f>
        <v>195479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195479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>
        <v>10000</v>
      </c>
      <c r="G51" s="22">
        <v>10000</v>
      </c>
      <c r="H51" s="22">
        <v>10000</v>
      </c>
      <c r="I51" s="94">
        <f t="shared" si="5"/>
        <v>30000</v>
      </c>
      <c r="J51" s="15"/>
      <c r="K51" s="22">
        <v>10000</v>
      </c>
      <c r="L51" s="22">
        <v>10000</v>
      </c>
      <c r="M51" s="22">
        <v>10000</v>
      </c>
      <c r="N51" s="94">
        <f t="shared" si="6"/>
        <v>30000</v>
      </c>
      <c r="O51" s="15"/>
      <c r="P51" s="22">
        <v>10000</v>
      </c>
      <c r="Q51" s="22">
        <v>10000</v>
      </c>
      <c r="R51" s="22">
        <v>10000</v>
      </c>
      <c r="S51" s="94">
        <f t="shared" si="7"/>
        <v>30000</v>
      </c>
      <c r="T51" s="15"/>
      <c r="U51" s="22">
        <v>10000</v>
      </c>
      <c r="V51" s="22">
        <v>10000</v>
      </c>
      <c r="W51" s="22">
        <v>10000</v>
      </c>
      <c r="X51" s="94">
        <f t="shared" si="8"/>
        <v>30000</v>
      </c>
      <c r="Y51" s="97"/>
      <c r="Z51" s="223">
        <f t="shared" si="9"/>
        <v>120000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ref="I124" si="10">F124+G124+H124</f>
        <v>0</v>
      </c>
      <c r="J124" s="15"/>
      <c r="K124" s="22"/>
      <c r="L124" s="22"/>
      <c r="M124" s="22"/>
      <c r="N124" s="94">
        <f t="shared" ref="N124" si="11">K124+L124+M124</f>
        <v>0</v>
      </c>
      <c r="O124" s="15"/>
      <c r="P124" s="22"/>
      <c r="Q124" s="22"/>
      <c r="R124" s="22"/>
      <c r="S124" s="94">
        <f t="shared" ref="S124" si="12">P124+Q124+R124</f>
        <v>0</v>
      </c>
      <c r="T124" s="15"/>
      <c r="U124" s="22"/>
      <c r="V124" s="22"/>
      <c r="W124" s="22"/>
      <c r="X124" s="94">
        <f t="shared" ref="X124" si="13">U124+V124+W124</f>
        <v>0</v>
      </c>
      <c r="Y124" s="97"/>
      <c r="Z124" s="94">
        <f t="shared" ref="Z124" si="14">X124+S124+N124+I124</f>
        <v>0</v>
      </c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10000</v>
      </c>
      <c r="G127" s="83">
        <f>SUM(G46:G126)</f>
        <v>10000</v>
      </c>
      <c r="H127" s="83">
        <f>SUM(H46:H126)</f>
        <v>10000</v>
      </c>
      <c r="I127" s="85">
        <f>SUM(I46:I126)</f>
        <v>30000</v>
      </c>
      <c r="J127" s="85"/>
      <c r="K127" s="83">
        <f>SUM(K46:K126)</f>
        <v>10000</v>
      </c>
      <c r="L127" s="83">
        <f>SUM(L46:L126)</f>
        <v>10000</v>
      </c>
      <c r="M127" s="83">
        <f>SUM(M46:M126)</f>
        <v>10000</v>
      </c>
      <c r="N127" s="85">
        <f>SUM(N46:N126)</f>
        <v>30000</v>
      </c>
      <c r="O127" s="85"/>
      <c r="P127" s="83">
        <f>SUM(P46:P126)</f>
        <v>10000</v>
      </c>
      <c r="Q127" s="83">
        <f>SUM(Q46:Q126)</f>
        <v>10000</v>
      </c>
      <c r="R127" s="83">
        <f>SUM(R46:R126)</f>
        <v>10000</v>
      </c>
      <c r="S127" s="85">
        <f>SUM(S46:S126)</f>
        <v>30000</v>
      </c>
      <c r="T127" s="85"/>
      <c r="U127" s="83">
        <f>SUM(U46:U126)</f>
        <v>10000</v>
      </c>
      <c r="V127" s="83">
        <f>SUM(V46:V126)</f>
        <v>10000</v>
      </c>
      <c r="W127" s="83">
        <f>SUM(W46:W126)</f>
        <v>10000</v>
      </c>
      <c r="X127" s="85">
        <f>SUM(X46:X126)</f>
        <v>30000</v>
      </c>
      <c r="Y127" s="84"/>
      <c r="Z127" s="85">
        <f>SUM(Z46:Z126)</f>
        <v>120000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185479</v>
      </c>
      <c r="G128" s="88">
        <f>G43-G127</f>
        <v>-10000</v>
      </c>
      <c r="H128" s="88">
        <f>H43-H127</f>
        <v>-10000</v>
      </c>
      <c r="I128" s="89">
        <f>I43-I127</f>
        <v>165479</v>
      </c>
      <c r="J128" s="89"/>
      <c r="K128" s="88">
        <f>K43-K127</f>
        <v>-10000</v>
      </c>
      <c r="L128" s="88">
        <f>L43-L127</f>
        <v>-10000</v>
      </c>
      <c r="M128" s="88">
        <f>M43-M127</f>
        <v>-10000</v>
      </c>
      <c r="N128" s="89">
        <f>N43-N127</f>
        <v>-30000</v>
      </c>
      <c r="O128" s="89"/>
      <c r="P128" s="88">
        <f>P43-P127</f>
        <v>-10000</v>
      </c>
      <c r="Q128" s="88">
        <f>Q43-Q127</f>
        <v>-10000</v>
      </c>
      <c r="R128" s="88">
        <f>R43-R127</f>
        <v>-10000</v>
      </c>
      <c r="S128" s="89">
        <f>S43-S127</f>
        <v>-30000</v>
      </c>
      <c r="T128" s="89"/>
      <c r="U128" s="88">
        <f>U43-U127</f>
        <v>-10000</v>
      </c>
      <c r="V128" s="88">
        <f>V43-V127</f>
        <v>-10000</v>
      </c>
      <c r="W128" s="88">
        <f>W43-W127</f>
        <v>-10000</v>
      </c>
      <c r="X128" s="89">
        <f>X43-X127</f>
        <v>-30000</v>
      </c>
      <c r="Y128" s="90"/>
      <c r="Z128" s="89">
        <f>Z43-Z127</f>
        <v>75479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sheetProtection selectLockedCells="1"/>
  <mergeCells count="2">
    <mergeCell ref="U5:Z5"/>
    <mergeCell ref="A6:B6"/>
  </mergeCells>
  <pageMargins left="0.18" right="0.17" top="0.36" bottom="0.36" header="0.31496062992125984" footer="0.31496062992125984"/>
  <pageSetup paperSize="5" scale="66"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36">
    <tabColor theme="9" tint="-0.249977111117893"/>
    <pageSetUpPr fitToPage="1"/>
  </sheetPr>
  <dimension ref="A1:Z133"/>
  <sheetViews>
    <sheetView zoomScale="80" zoomScaleNormal="80" workbookViewId="0">
      <pane xSplit="2" ySplit="10" topLeftCell="J11" activePane="bottomRight" state="frozen"/>
      <selection activeCell="M42" sqref="M42"/>
      <selection pane="topRight" activeCell="M42" sqref="M42"/>
      <selection pane="bottomLeft" activeCell="M42" sqref="M42"/>
      <selection pane="bottomRight" activeCell="Z11" sqref="Z11"/>
    </sheetView>
  </sheetViews>
  <sheetFormatPr defaultColWidth="9.140625" defaultRowHeight="12.75" x14ac:dyDescent="0.2"/>
  <cols>
    <col min="1" max="1" width="11" customWidth="1"/>
    <col min="2" max="2" width="35.85546875" customWidth="1"/>
    <col min="3" max="4" width="9.140625" hidden="1" customWidth="1"/>
    <col min="5" max="5" width="32.7109375" customWidth="1"/>
    <col min="6" max="6" width="12.5703125" bestFit="1" customWidth="1"/>
    <col min="7" max="7" width="11.7109375" bestFit="1" customWidth="1"/>
    <col min="8" max="8" width="12.140625" bestFit="1" customWidth="1"/>
    <col min="9" max="9" width="14.28515625" bestFit="1" customWidth="1"/>
    <col min="10" max="10" width="2.7109375" customWidth="1"/>
    <col min="11" max="12" width="11.42578125" bestFit="1" customWidth="1"/>
    <col min="13" max="13" width="12.140625" bestFit="1" customWidth="1"/>
    <col min="14" max="14" width="14.5703125" bestFit="1" customWidth="1"/>
    <col min="15" max="15" width="2.7109375" customWidth="1"/>
    <col min="16" max="17" width="11.42578125" bestFit="1" customWidth="1"/>
    <col min="18" max="18" width="12.140625" bestFit="1" customWidth="1"/>
    <col min="19" max="19" width="14.5703125" bestFit="1" customWidth="1"/>
    <col min="20" max="20" width="2.7109375" customWidth="1"/>
    <col min="21" max="22" width="11.42578125" bestFit="1" customWidth="1"/>
    <col min="23" max="23" width="11.7109375" bestFit="1" customWidth="1"/>
    <col min="24" max="24" width="14.5703125" bestFit="1" customWidth="1"/>
    <col min="25" max="25" width="3.28515625" customWidth="1"/>
    <col min="26" max="26" width="13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154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>
        <v>135743</v>
      </c>
      <c r="G11" s="22"/>
      <c r="H11" s="22"/>
      <c r="I11" s="94">
        <f>F11+G11+H11</f>
        <v>135743</v>
      </c>
      <c r="J11" s="14"/>
      <c r="K11" s="22"/>
      <c r="L11" s="22"/>
      <c r="M11" s="22"/>
      <c r="N11" s="94">
        <f t="shared" ref="N11" si="0">SUM(K11:M11)</f>
        <v>0</v>
      </c>
      <c r="O11" s="14"/>
      <c r="P11" s="22"/>
      <c r="Q11" s="22"/>
      <c r="R11" s="22"/>
      <c r="S11" s="93">
        <f t="shared" ref="S11" si="1">SUM(P11:R11)</f>
        <v>0</v>
      </c>
      <c r="T11" s="14"/>
      <c r="U11" s="22"/>
      <c r="V11" s="22"/>
      <c r="W11" s="22"/>
      <c r="X11" s="93">
        <f t="shared" ref="X11" si="2">SUM(U11:W11)</f>
        <v>0</v>
      </c>
      <c r="Y11" s="96"/>
      <c r="Z11" s="94">
        <f>X11+S11+N11+I11</f>
        <v>135743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3">K12+L12+M12</f>
        <v>0</v>
      </c>
      <c r="O12" s="15"/>
      <c r="P12" s="22"/>
      <c r="Q12" s="22"/>
      <c r="R12" s="22"/>
      <c r="S12" s="94">
        <f t="shared" ref="S12:S42" si="4">P12+Q12+R12</f>
        <v>0</v>
      </c>
      <c r="T12" s="15"/>
      <c r="U12" s="22"/>
      <c r="V12" s="22"/>
      <c r="W12" s="22"/>
      <c r="X12" s="94">
        <f t="shared" ref="X12:X42" si="5">U12+V12+W12</f>
        <v>0</v>
      </c>
      <c r="Y12" s="97"/>
      <c r="Z12" s="94">
        <f t="shared" ref="Z12:Z42" si="6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3"/>
        <v>0</v>
      </c>
      <c r="O13" s="15"/>
      <c r="P13" s="22"/>
      <c r="Q13" s="22"/>
      <c r="R13" s="22"/>
      <c r="S13" s="94">
        <f t="shared" si="4"/>
        <v>0</v>
      </c>
      <c r="T13" s="15"/>
      <c r="U13" s="22"/>
      <c r="V13" s="22"/>
      <c r="W13" s="22"/>
      <c r="X13" s="94">
        <f t="shared" si="5"/>
        <v>0</v>
      </c>
      <c r="Y13" s="97"/>
      <c r="Z13" s="94">
        <f t="shared" si="6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3"/>
        <v>0</v>
      </c>
      <c r="O14" s="15"/>
      <c r="P14" s="22"/>
      <c r="Q14" s="22"/>
      <c r="R14" s="22"/>
      <c r="S14" s="94">
        <f t="shared" si="4"/>
        <v>0</v>
      </c>
      <c r="T14" s="15"/>
      <c r="U14" s="22"/>
      <c r="V14" s="22"/>
      <c r="W14" s="22"/>
      <c r="X14" s="94">
        <f t="shared" si="5"/>
        <v>0</v>
      </c>
      <c r="Y14" s="97"/>
      <c r="Z14" s="94">
        <f t="shared" si="6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7">F15+G15+H15</f>
        <v>0</v>
      </c>
      <c r="J15" s="15"/>
      <c r="K15" s="22"/>
      <c r="L15" s="22"/>
      <c r="M15" s="22"/>
      <c r="N15" s="94">
        <f t="shared" si="3"/>
        <v>0</v>
      </c>
      <c r="O15" s="15"/>
      <c r="P15" s="22"/>
      <c r="Q15" s="22"/>
      <c r="R15" s="22"/>
      <c r="S15" s="94">
        <f t="shared" si="4"/>
        <v>0</v>
      </c>
      <c r="T15" s="15"/>
      <c r="U15" s="22"/>
      <c r="V15" s="22"/>
      <c r="W15" s="22"/>
      <c r="X15" s="94">
        <f t="shared" si="5"/>
        <v>0</v>
      </c>
      <c r="Y15" s="97"/>
      <c r="Z15" s="94">
        <f t="shared" si="6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7"/>
        <v>0</v>
      </c>
      <c r="J16" s="15"/>
      <c r="K16" s="22"/>
      <c r="L16" s="22"/>
      <c r="M16" s="22"/>
      <c r="N16" s="94">
        <f t="shared" si="3"/>
        <v>0</v>
      </c>
      <c r="O16" s="15"/>
      <c r="P16" s="22"/>
      <c r="Q16" s="22"/>
      <c r="R16" s="22"/>
      <c r="S16" s="94">
        <f t="shared" si="4"/>
        <v>0</v>
      </c>
      <c r="T16" s="15"/>
      <c r="U16" s="22"/>
      <c r="V16" s="22"/>
      <c r="W16" s="22"/>
      <c r="X16" s="94">
        <f t="shared" si="5"/>
        <v>0</v>
      </c>
      <c r="Y16" s="97"/>
      <c r="Z16" s="94">
        <f t="shared" si="6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7"/>
        <v>0</v>
      </c>
      <c r="J17" s="15"/>
      <c r="K17" s="22"/>
      <c r="L17" s="22"/>
      <c r="M17" s="22"/>
      <c r="N17" s="94">
        <f t="shared" si="3"/>
        <v>0</v>
      </c>
      <c r="O17" s="15"/>
      <c r="P17" s="22"/>
      <c r="Q17" s="22"/>
      <c r="R17" s="22"/>
      <c r="S17" s="94">
        <f t="shared" si="4"/>
        <v>0</v>
      </c>
      <c r="T17" s="15"/>
      <c r="U17" s="22"/>
      <c r="V17" s="22"/>
      <c r="W17" s="22"/>
      <c r="X17" s="94">
        <f t="shared" si="5"/>
        <v>0</v>
      </c>
      <c r="Y17" s="97"/>
      <c r="Z17" s="94">
        <f t="shared" si="6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7"/>
        <v>0</v>
      </c>
      <c r="J18" s="15"/>
      <c r="K18" s="22"/>
      <c r="L18" s="22"/>
      <c r="M18" s="22"/>
      <c r="N18" s="94">
        <f t="shared" si="3"/>
        <v>0</v>
      </c>
      <c r="O18" s="15"/>
      <c r="P18" s="22"/>
      <c r="Q18" s="22"/>
      <c r="R18" s="22"/>
      <c r="S18" s="94">
        <f t="shared" si="4"/>
        <v>0</v>
      </c>
      <c r="T18" s="15"/>
      <c r="U18" s="22"/>
      <c r="V18" s="22"/>
      <c r="W18" s="22"/>
      <c r="X18" s="94">
        <f t="shared" si="5"/>
        <v>0</v>
      </c>
      <c r="Y18" s="97"/>
      <c r="Z18" s="94">
        <f t="shared" si="6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7"/>
        <v>0</v>
      </c>
      <c r="J19" s="15"/>
      <c r="K19" s="22"/>
      <c r="L19" s="22"/>
      <c r="M19" s="22"/>
      <c r="N19" s="94">
        <f t="shared" si="3"/>
        <v>0</v>
      </c>
      <c r="O19" s="15"/>
      <c r="P19" s="22"/>
      <c r="Q19" s="22"/>
      <c r="R19" s="22"/>
      <c r="S19" s="94">
        <f t="shared" si="4"/>
        <v>0</v>
      </c>
      <c r="T19" s="15"/>
      <c r="U19" s="22"/>
      <c r="V19" s="22"/>
      <c r="W19" s="22"/>
      <c r="X19" s="94">
        <f t="shared" si="5"/>
        <v>0</v>
      </c>
      <c r="Y19" s="97"/>
      <c r="Z19" s="94">
        <f t="shared" si="6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7"/>
        <v>0</v>
      </c>
      <c r="J20" s="15"/>
      <c r="K20" s="22"/>
      <c r="L20" s="22"/>
      <c r="M20" s="22"/>
      <c r="N20" s="94">
        <f t="shared" si="3"/>
        <v>0</v>
      </c>
      <c r="O20" s="15"/>
      <c r="P20" s="22"/>
      <c r="Q20" s="22"/>
      <c r="R20" s="22"/>
      <c r="S20" s="94">
        <f t="shared" si="4"/>
        <v>0</v>
      </c>
      <c r="T20" s="15"/>
      <c r="U20" s="22"/>
      <c r="V20" s="22"/>
      <c r="W20" s="22"/>
      <c r="X20" s="94">
        <f t="shared" si="5"/>
        <v>0</v>
      </c>
      <c r="Y20" s="97"/>
      <c r="Z20" s="94">
        <f t="shared" si="6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7"/>
        <v>0</v>
      </c>
      <c r="J21" s="15"/>
      <c r="K21" s="22"/>
      <c r="L21" s="22"/>
      <c r="M21" s="22"/>
      <c r="N21" s="94">
        <f t="shared" si="3"/>
        <v>0</v>
      </c>
      <c r="O21" s="15"/>
      <c r="P21" s="22"/>
      <c r="Q21" s="22"/>
      <c r="R21" s="22"/>
      <c r="S21" s="94">
        <f t="shared" si="4"/>
        <v>0</v>
      </c>
      <c r="T21" s="15"/>
      <c r="U21" s="22"/>
      <c r="V21" s="22"/>
      <c r="W21" s="22"/>
      <c r="X21" s="94">
        <f t="shared" si="5"/>
        <v>0</v>
      </c>
      <c r="Y21" s="97"/>
      <c r="Z21" s="94">
        <f t="shared" si="6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7"/>
        <v>0</v>
      </c>
      <c r="J22" s="15"/>
      <c r="K22" s="22"/>
      <c r="L22" s="22"/>
      <c r="M22" s="22"/>
      <c r="N22" s="94">
        <f t="shared" si="3"/>
        <v>0</v>
      </c>
      <c r="O22" s="15"/>
      <c r="P22" s="22"/>
      <c r="Q22" s="22"/>
      <c r="R22" s="22"/>
      <c r="S22" s="94">
        <f t="shared" si="4"/>
        <v>0</v>
      </c>
      <c r="T22" s="15"/>
      <c r="U22" s="22"/>
      <c r="V22" s="22"/>
      <c r="W22" s="22"/>
      <c r="X22" s="94">
        <f t="shared" si="5"/>
        <v>0</v>
      </c>
      <c r="Y22" s="97"/>
      <c r="Z22" s="94">
        <f t="shared" si="6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7"/>
        <v>0</v>
      </c>
      <c r="J23" s="15"/>
      <c r="K23" s="22"/>
      <c r="L23" s="22"/>
      <c r="M23" s="22"/>
      <c r="N23" s="94">
        <f t="shared" si="3"/>
        <v>0</v>
      </c>
      <c r="O23" s="15"/>
      <c r="P23" s="22"/>
      <c r="Q23" s="22"/>
      <c r="R23" s="22"/>
      <c r="S23" s="94">
        <f t="shared" si="4"/>
        <v>0</v>
      </c>
      <c r="T23" s="15"/>
      <c r="U23" s="22"/>
      <c r="V23" s="22"/>
      <c r="W23" s="22"/>
      <c r="X23" s="94">
        <f t="shared" si="5"/>
        <v>0</v>
      </c>
      <c r="Y23" s="97"/>
      <c r="Z23" s="94">
        <f t="shared" si="6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7"/>
        <v>0</v>
      </c>
      <c r="J24" s="15"/>
      <c r="K24" s="22"/>
      <c r="L24" s="22"/>
      <c r="M24" s="22"/>
      <c r="N24" s="94">
        <f t="shared" si="3"/>
        <v>0</v>
      </c>
      <c r="O24" s="15"/>
      <c r="P24" s="22"/>
      <c r="Q24" s="22"/>
      <c r="R24" s="22"/>
      <c r="S24" s="94">
        <f t="shared" si="4"/>
        <v>0</v>
      </c>
      <c r="T24" s="15"/>
      <c r="U24" s="22"/>
      <c r="V24" s="22"/>
      <c r="W24" s="22"/>
      <c r="X24" s="94">
        <f t="shared" si="5"/>
        <v>0</v>
      </c>
      <c r="Y24" s="97"/>
      <c r="Z24" s="94">
        <f t="shared" si="6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7"/>
        <v>0</v>
      </c>
      <c r="J25" s="15"/>
      <c r="K25" s="22"/>
      <c r="L25" s="22"/>
      <c r="M25" s="22"/>
      <c r="N25" s="94">
        <f t="shared" si="3"/>
        <v>0</v>
      </c>
      <c r="O25" s="15"/>
      <c r="P25" s="22"/>
      <c r="Q25" s="22"/>
      <c r="R25" s="22"/>
      <c r="S25" s="94">
        <f t="shared" si="4"/>
        <v>0</v>
      </c>
      <c r="T25" s="15"/>
      <c r="U25" s="22"/>
      <c r="V25" s="22"/>
      <c r="W25" s="22"/>
      <c r="X25" s="94">
        <f t="shared" si="5"/>
        <v>0</v>
      </c>
      <c r="Y25" s="97"/>
      <c r="Z25" s="94">
        <f t="shared" si="6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7"/>
        <v>0</v>
      </c>
      <c r="J26" s="15"/>
      <c r="K26" s="22"/>
      <c r="L26" s="22"/>
      <c r="M26" s="22"/>
      <c r="N26" s="94">
        <f t="shared" si="3"/>
        <v>0</v>
      </c>
      <c r="O26" s="15"/>
      <c r="P26" s="22"/>
      <c r="Q26" s="22"/>
      <c r="R26" s="22"/>
      <c r="S26" s="94">
        <f t="shared" si="4"/>
        <v>0</v>
      </c>
      <c r="T26" s="15"/>
      <c r="U26" s="22"/>
      <c r="V26" s="22"/>
      <c r="W26" s="22"/>
      <c r="X26" s="94">
        <f t="shared" si="5"/>
        <v>0</v>
      </c>
      <c r="Y26" s="97"/>
      <c r="Z26" s="94">
        <f t="shared" si="6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7"/>
        <v>0</v>
      </c>
      <c r="J27" s="15"/>
      <c r="K27" s="22"/>
      <c r="L27" s="22"/>
      <c r="M27" s="22"/>
      <c r="N27" s="94">
        <f t="shared" si="3"/>
        <v>0</v>
      </c>
      <c r="O27" s="15"/>
      <c r="P27" s="22"/>
      <c r="Q27" s="22"/>
      <c r="R27" s="22"/>
      <c r="S27" s="94">
        <f t="shared" si="4"/>
        <v>0</v>
      </c>
      <c r="T27" s="15"/>
      <c r="U27" s="22"/>
      <c r="V27" s="22"/>
      <c r="W27" s="22"/>
      <c r="X27" s="94">
        <f t="shared" si="5"/>
        <v>0</v>
      </c>
      <c r="Y27" s="97"/>
      <c r="Z27" s="94">
        <f t="shared" si="6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7"/>
        <v>0</v>
      </c>
      <c r="J28" s="15"/>
      <c r="K28" s="22"/>
      <c r="L28" s="22"/>
      <c r="M28" s="22"/>
      <c r="N28" s="94">
        <f t="shared" si="3"/>
        <v>0</v>
      </c>
      <c r="O28" s="15"/>
      <c r="P28" s="22"/>
      <c r="Q28" s="22"/>
      <c r="R28" s="22"/>
      <c r="S28" s="94">
        <f t="shared" si="4"/>
        <v>0</v>
      </c>
      <c r="T28" s="15"/>
      <c r="U28" s="22"/>
      <c r="V28" s="22"/>
      <c r="W28" s="22"/>
      <c r="X28" s="94">
        <f t="shared" si="5"/>
        <v>0</v>
      </c>
      <c r="Y28" s="97"/>
      <c r="Z28" s="94">
        <f t="shared" si="6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7"/>
        <v>0</v>
      </c>
      <c r="J29" s="15"/>
      <c r="K29" s="22"/>
      <c r="L29" s="22"/>
      <c r="M29" s="22"/>
      <c r="N29" s="94">
        <f t="shared" si="3"/>
        <v>0</v>
      </c>
      <c r="O29" s="15"/>
      <c r="P29" s="22"/>
      <c r="Q29" s="22"/>
      <c r="R29" s="22"/>
      <c r="S29" s="94">
        <f t="shared" si="4"/>
        <v>0</v>
      </c>
      <c r="T29" s="15"/>
      <c r="U29" s="22"/>
      <c r="V29" s="22"/>
      <c r="W29" s="22"/>
      <c r="X29" s="94">
        <f t="shared" si="5"/>
        <v>0</v>
      </c>
      <c r="Y29" s="97"/>
      <c r="Z29" s="94">
        <f t="shared" si="6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7"/>
        <v>0</v>
      </c>
      <c r="J30" s="15"/>
      <c r="K30" s="22"/>
      <c r="L30" s="22"/>
      <c r="M30" s="22"/>
      <c r="N30" s="94">
        <f t="shared" si="3"/>
        <v>0</v>
      </c>
      <c r="O30" s="15"/>
      <c r="P30" s="22"/>
      <c r="Q30" s="22"/>
      <c r="R30" s="22"/>
      <c r="S30" s="94">
        <f t="shared" si="4"/>
        <v>0</v>
      </c>
      <c r="T30" s="15"/>
      <c r="U30" s="22"/>
      <c r="V30" s="22"/>
      <c r="W30" s="22"/>
      <c r="X30" s="94">
        <f t="shared" si="5"/>
        <v>0</v>
      </c>
      <c r="Y30" s="97"/>
      <c r="Z30" s="94">
        <f t="shared" si="6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7"/>
        <v>0</v>
      </c>
      <c r="J31" s="15"/>
      <c r="K31" s="22"/>
      <c r="L31" s="22"/>
      <c r="M31" s="22"/>
      <c r="N31" s="94">
        <f t="shared" si="3"/>
        <v>0</v>
      </c>
      <c r="O31" s="15"/>
      <c r="P31" s="22"/>
      <c r="Q31" s="22"/>
      <c r="R31" s="22"/>
      <c r="S31" s="94">
        <f t="shared" si="4"/>
        <v>0</v>
      </c>
      <c r="T31" s="15"/>
      <c r="U31" s="22"/>
      <c r="V31" s="22"/>
      <c r="W31" s="22"/>
      <c r="X31" s="94">
        <f t="shared" si="5"/>
        <v>0</v>
      </c>
      <c r="Y31" s="97"/>
      <c r="Z31" s="94">
        <f t="shared" si="6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7"/>
        <v>0</v>
      </c>
      <c r="J32" s="15"/>
      <c r="K32" s="22"/>
      <c r="L32" s="22"/>
      <c r="M32" s="22"/>
      <c r="N32" s="94">
        <f t="shared" si="3"/>
        <v>0</v>
      </c>
      <c r="O32" s="15"/>
      <c r="P32" s="22"/>
      <c r="Q32" s="22"/>
      <c r="R32" s="22"/>
      <c r="S32" s="94">
        <f t="shared" si="4"/>
        <v>0</v>
      </c>
      <c r="T32" s="15"/>
      <c r="U32" s="22"/>
      <c r="V32" s="22"/>
      <c r="W32" s="22"/>
      <c r="X32" s="94">
        <f t="shared" si="5"/>
        <v>0</v>
      </c>
      <c r="Y32" s="97"/>
      <c r="Z32" s="94">
        <f t="shared" si="6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7"/>
        <v>0</v>
      </c>
      <c r="J33" s="15"/>
      <c r="K33" s="22"/>
      <c r="L33" s="22"/>
      <c r="M33" s="22"/>
      <c r="N33" s="94">
        <f t="shared" si="3"/>
        <v>0</v>
      </c>
      <c r="O33" s="15"/>
      <c r="P33" s="22"/>
      <c r="Q33" s="22"/>
      <c r="R33" s="22"/>
      <c r="S33" s="94">
        <f t="shared" si="4"/>
        <v>0</v>
      </c>
      <c r="T33" s="15"/>
      <c r="U33" s="22"/>
      <c r="V33" s="22"/>
      <c r="W33" s="22"/>
      <c r="X33" s="94">
        <f t="shared" si="5"/>
        <v>0</v>
      </c>
      <c r="Y33" s="97"/>
      <c r="Z33" s="94">
        <f t="shared" si="6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7"/>
        <v>0</v>
      </c>
      <c r="J34" s="15"/>
      <c r="K34" s="22"/>
      <c r="L34" s="22"/>
      <c r="M34" s="22"/>
      <c r="N34" s="94">
        <f t="shared" si="3"/>
        <v>0</v>
      </c>
      <c r="O34" s="15"/>
      <c r="P34" s="22"/>
      <c r="Q34" s="22"/>
      <c r="R34" s="22"/>
      <c r="S34" s="94">
        <f t="shared" si="4"/>
        <v>0</v>
      </c>
      <c r="T34" s="15"/>
      <c r="U34" s="22"/>
      <c r="V34" s="22"/>
      <c r="W34" s="22"/>
      <c r="X34" s="94">
        <f t="shared" si="5"/>
        <v>0</v>
      </c>
      <c r="Y34" s="97"/>
      <c r="Z34" s="94">
        <f t="shared" si="6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7"/>
        <v>0</v>
      </c>
      <c r="J35" s="15"/>
      <c r="K35" s="22"/>
      <c r="L35" s="22"/>
      <c r="M35" s="22"/>
      <c r="N35" s="94">
        <f t="shared" si="3"/>
        <v>0</v>
      </c>
      <c r="O35" s="15"/>
      <c r="P35" s="22"/>
      <c r="Q35" s="22"/>
      <c r="R35" s="22"/>
      <c r="S35" s="94">
        <f t="shared" si="4"/>
        <v>0</v>
      </c>
      <c r="T35" s="15"/>
      <c r="U35" s="22"/>
      <c r="V35" s="22"/>
      <c r="W35" s="22"/>
      <c r="X35" s="94">
        <f t="shared" si="5"/>
        <v>0</v>
      </c>
      <c r="Y35" s="97"/>
      <c r="Z35" s="94">
        <f t="shared" si="6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7"/>
        <v>0</v>
      </c>
      <c r="J36" s="15"/>
      <c r="K36" s="22"/>
      <c r="L36" s="22"/>
      <c r="M36" s="22"/>
      <c r="N36" s="94">
        <f t="shared" si="3"/>
        <v>0</v>
      </c>
      <c r="O36" s="15"/>
      <c r="P36" s="22"/>
      <c r="Q36" s="22"/>
      <c r="R36" s="22"/>
      <c r="S36" s="94">
        <f t="shared" si="4"/>
        <v>0</v>
      </c>
      <c r="T36" s="15"/>
      <c r="U36" s="22"/>
      <c r="V36" s="22"/>
      <c r="W36" s="22"/>
      <c r="X36" s="94">
        <f t="shared" si="5"/>
        <v>0</v>
      </c>
      <c r="Y36" s="97"/>
      <c r="Z36" s="94">
        <f t="shared" si="6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7"/>
        <v>0</v>
      </c>
      <c r="J37" s="15"/>
      <c r="K37" s="22"/>
      <c r="L37" s="22"/>
      <c r="M37" s="22"/>
      <c r="N37" s="94">
        <f t="shared" si="3"/>
        <v>0</v>
      </c>
      <c r="O37" s="15"/>
      <c r="P37" s="22"/>
      <c r="Q37" s="22"/>
      <c r="R37" s="22"/>
      <c r="S37" s="94">
        <f t="shared" si="4"/>
        <v>0</v>
      </c>
      <c r="T37" s="15"/>
      <c r="U37" s="22"/>
      <c r="V37" s="22"/>
      <c r="W37" s="22"/>
      <c r="X37" s="94">
        <f t="shared" si="5"/>
        <v>0</v>
      </c>
      <c r="Y37" s="97"/>
      <c r="Z37" s="94">
        <f t="shared" si="6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7"/>
        <v>0</v>
      </c>
      <c r="J38" s="15"/>
      <c r="K38" s="22"/>
      <c r="L38" s="22"/>
      <c r="M38" s="22"/>
      <c r="N38" s="94">
        <f t="shared" si="3"/>
        <v>0</v>
      </c>
      <c r="O38" s="15"/>
      <c r="P38" s="22"/>
      <c r="Q38" s="22"/>
      <c r="R38" s="22"/>
      <c r="S38" s="94">
        <f t="shared" si="4"/>
        <v>0</v>
      </c>
      <c r="T38" s="15"/>
      <c r="U38" s="22"/>
      <c r="V38" s="22"/>
      <c r="W38" s="22"/>
      <c r="X38" s="94">
        <f t="shared" si="5"/>
        <v>0</v>
      </c>
      <c r="Y38" s="97"/>
      <c r="Z38" s="94">
        <f t="shared" si="6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7"/>
        <v>0</v>
      </c>
      <c r="J39" s="15"/>
      <c r="K39" s="22"/>
      <c r="L39" s="22"/>
      <c r="M39" s="22"/>
      <c r="N39" s="94">
        <f t="shared" si="3"/>
        <v>0</v>
      </c>
      <c r="O39" s="15"/>
      <c r="P39" s="22"/>
      <c r="Q39" s="22"/>
      <c r="R39" s="22"/>
      <c r="S39" s="94">
        <f t="shared" si="4"/>
        <v>0</v>
      </c>
      <c r="T39" s="15"/>
      <c r="U39" s="22"/>
      <c r="V39" s="22"/>
      <c r="W39" s="22"/>
      <c r="X39" s="94">
        <f t="shared" si="5"/>
        <v>0</v>
      </c>
      <c r="Y39" s="97"/>
      <c r="Z39" s="94">
        <f t="shared" si="6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7"/>
        <v>0</v>
      </c>
      <c r="J40" s="15"/>
      <c r="K40" s="22"/>
      <c r="L40" s="22"/>
      <c r="M40" s="22"/>
      <c r="N40" s="94">
        <f t="shared" si="3"/>
        <v>0</v>
      </c>
      <c r="O40" s="15"/>
      <c r="P40" s="22"/>
      <c r="Q40" s="22"/>
      <c r="R40" s="22"/>
      <c r="S40" s="94">
        <f t="shared" si="4"/>
        <v>0</v>
      </c>
      <c r="T40" s="15"/>
      <c r="U40" s="22"/>
      <c r="V40" s="22"/>
      <c r="W40" s="22"/>
      <c r="X40" s="94">
        <f t="shared" si="5"/>
        <v>0</v>
      </c>
      <c r="Y40" s="97"/>
      <c r="Z40" s="94">
        <f t="shared" si="6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7"/>
        <v>0</v>
      </c>
      <c r="J41" s="15"/>
      <c r="K41" s="22"/>
      <c r="L41" s="22"/>
      <c r="M41" s="22"/>
      <c r="N41" s="94">
        <f t="shared" si="3"/>
        <v>0</v>
      </c>
      <c r="O41" s="15"/>
      <c r="P41" s="22"/>
      <c r="Q41" s="22"/>
      <c r="R41" s="22"/>
      <c r="S41" s="94">
        <f t="shared" si="4"/>
        <v>0</v>
      </c>
      <c r="T41" s="15"/>
      <c r="U41" s="22"/>
      <c r="V41" s="22"/>
      <c r="W41" s="22"/>
      <c r="X41" s="94">
        <f t="shared" si="5"/>
        <v>0</v>
      </c>
      <c r="Y41" s="97"/>
      <c r="Z41" s="94">
        <f t="shared" si="6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7"/>
        <v>0</v>
      </c>
      <c r="J42" s="15"/>
      <c r="K42" s="22"/>
      <c r="L42" s="22"/>
      <c r="M42" s="22"/>
      <c r="N42" s="94">
        <f t="shared" si="3"/>
        <v>0</v>
      </c>
      <c r="O42" s="15"/>
      <c r="P42" s="22"/>
      <c r="Q42" s="22"/>
      <c r="R42" s="22"/>
      <c r="S42" s="94">
        <f t="shared" si="4"/>
        <v>0</v>
      </c>
      <c r="T42" s="15"/>
      <c r="U42" s="22"/>
      <c r="V42" s="22"/>
      <c r="W42" s="22"/>
      <c r="X42" s="94">
        <f t="shared" si="5"/>
        <v>0</v>
      </c>
      <c r="Y42" s="97"/>
      <c r="Z42" s="94">
        <f t="shared" si="6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135743</v>
      </c>
      <c r="G43" s="83">
        <f>SUM(G11:G42)</f>
        <v>0</v>
      </c>
      <c r="H43" s="83">
        <f>SUM(H11:H42)</f>
        <v>0</v>
      </c>
      <c r="I43" s="85">
        <f>SUM(I8:I42)</f>
        <v>135743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135743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8929</v>
      </c>
      <c r="G46" s="22">
        <v>8929</v>
      </c>
      <c r="H46" s="22">
        <v>8929</v>
      </c>
      <c r="I46" s="94">
        <f t="shared" ref="I46:I126" si="8">F46+G46+H46</f>
        <v>26787</v>
      </c>
      <c r="J46" s="15"/>
      <c r="K46" s="22">
        <v>8929</v>
      </c>
      <c r="L46" s="22">
        <v>8929</v>
      </c>
      <c r="M46" s="22">
        <v>8929</v>
      </c>
      <c r="N46" s="94">
        <f t="shared" ref="N46:N126" si="9">K46+L46+M46</f>
        <v>26787</v>
      </c>
      <c r="O46" s="15"/>
      <c r="P46" s="22">
        <v>8929</v>
      </c>
      <c r="Q46" s="22">
        <v>8929</v>
      </c>
      <c r="R46" s="22">
        <v>8929</v>
      </c>
      <c r="S46" s="94">
        <f t="shared" ref="S46:S126" si="10">P46+Q46+R46</f>
        <v>26787</v>
      </c>
      <c r="T46" s="15"/>
      <c r="U46" s="22">
        <v>8929</v>
      </c>
      <c r="V46" s="22">
        <v>8929</v>
      </c>
      <c r="W46" s="22">
        <v>8929</v>
      </c>
      <c r="X46" s="94">
        <f t="shared" ref="X46:X126" si="11">U46+V46+W46</f>
        <v>26787</v>
      </c>
      <c r="Y46" s="97"/>
      <c r="Z46" s="94">
        <f t="shared" ref="Z46:Z126" si="12">X46+S46+N46+I46</f>
        <v>107148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8"/>
        <v>0</v>
      </c>
      <c r="J47" s="15"/>
      <c r="K47" s="22"/>
      <c r="L47" s="22"/>
      <c r="M47" s="22"/>
      <c r="N47" s="94">
        <f t="shared" si="9"/>
        <v>0</v>
      </c>
      <c r="O47" s="15"/>
      <c r="P47" s="22"/>
      <c r="Q47" s="22"/>
      <c r="R47" s="22"/>
      <c r="S47" s="94">
        <f t="shared" si="10"/>
        <v>0</v>
      </c>
      <c r="T47" s="15"/>
      <c r="U47" s="22"/>
      <c r="V47" s="22"/>
      <c r="W47" s="22"/>
      <c r="X47" s="94">
        <f t="shared" si="11"/>
        <v>0</v>
      </c>
      <c r="Y47" s="97"/>
      <c r="Z47" s="94">
        <f t="shared" si="12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1130</v>
      </c>
      <c r="G48" s="22">
        <v>1130</v>
      </c>
      <c r="H48" s="22">
        <v>1130</v>
      </c>
      <c r="I48" s="94">
        <f t="shared" ref="I48" si="13">F48+G48+H48</f>
        <v>3390</v>
      </c>
      <c r="J48" s="15"/>
      <c r="K48" s="22">
        <v>1130</v>
      </c>
      <c r="L48" s="22">
        <v>1130</v>
      </c>
      <c r="M48" s="22">
        <v>1130</v>
      </c>
      <c r="N48" s="94">
        <f t="shared" ref="N48" si="14">K48+L48+M48</f>
        <v>3390</v>
      </c>
      <c r="O48" s="15"/>
      <c r="P48" s="22">
        <v>1130</v>
      </c>
      <c r="Q48" s="22">
        <v>1130</v>
      </c>
      <c r="R48" s="22">
        <v>1130</v>
      </c>
      <c r="S48" s="94">
        <f t="shared" ref="S48" si="15">P48+Q48+R48</f>
        <v>3390</v>
      </c>
      <c r="T48" s="15"/>
      <c r="U48" s="22">
        <v>1130</v>
      </c>
      <c r="V48" s="22">
        <v>1130</v>
      </c>
      <c r="W48" s="22">
        <v>1130</v>
      </c>
      <c r="X48" s="94">
        <f t="shared" si="11"/>
        <v>3390</v>
      </c>
      <c r="Y48" s="97"/>
      <c r="Z48" s="94">
        <f t="shared" si="12"/>
        <v>13560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8"/>
        <v>0</v>
      </c>
      <c r="J49" s="15"/>
      <c r="K49" s="22"/>
      <c r="L49" s="22"/>
      <c r="M49" s="22"/>
      <c r="N49" s="94">
        <f t="shared" si="9"/>
        <v>0</v>
      </c>
      <c r="O49" s="15"/>
      <c r="P49" s="22"/>
      <c r="Q49" s="22"/>
      <c r="R49" s="22"/>
      <c r="S49" s="94">
        <f t="shared" si="10"/>
        <v>0</v>
      </c>
      <c r="T49" s="15"/>
      <c r="U49" s="22"/>
      <c r="V49" s="22"/>
      <c r="W49" s="22"/>
      <c r="X49" s="94">
        <f t="shared" si="11"/>
        <v>0</v>
      </c>
      <c r="Y49" s="97"/>
      <c r="Z49" s="94">
        <f t="shared" si="12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8"/>
        <v>0</v>
      </c>
      <c r="J50" s="15"/>
      <c r="K50" s="22"/>
      <c r="L50" s="22"/>
      <c r="M50" s="22"/>
      <c r="N50" s="94">
        <f t="shared" si="9"/>
        <v>0</v>
      </c>
      <c r="O50" s="15"/>
      <c r="P50" s="22"/>
      <c r="Q50" s="22"/>
      <c r="R50" s="22"/>
      <c r="S50" s="94">
        <f t="shared" si="10"/>
        <v>0</v>
      </c>
      <c r="T50" s="15"/>
      <c r="U50" s="22"/>
      <c r="V50" s="22"/>
      <c r="W50" s="22"/>
      <c r="X50" s="94">
        <f t="shared" si="11"/>
        <v>0</v>
      </c>
      <c r="Y50" s="97"/>
      <c r="Z50" s="94">
        <f t="shared" si="12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187"/>
      <c r="G51" s="22"/>
      <c r="H51" s="22"/>
      <c r="I51" s="94">
        <f t="shared" si="8"/>
        <v>0</v>
      </c>
      <c r="J51" s="15"/>
      <c r="K51" s="22"/>
      <c r="L51" s="22"/>
      <c r="M51" s="22"/>
      <c r="N51" s="94">
        <f t="shared" si="9"/>
        <v>0</v>
      </c>
      <c r="O51" s="15"/>
      <c r="P51" s="22"/>
      <c r="Q51" s="22"/>
      <c r="R51" s="22"/>
      <c r="S51" s="94">
        <f t="shared" si="10"/>
        <v>0</v>
      </c>
      <c r="T51" s="15"/>
      <c r="U51" s="22"/>
      <c r="V51" s="22"/>
      <c r="W51" s="22"/>
      <c r="X51" s="94">
        <f t="shared" si="11"/>
        <v>0</v>
      </c>
      <c r="Y51" s="97"/>
      <c r="Z51" s="94">
        <f t="shared" si="12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8"/>
        <v>0</v>
      </c>
      <c r="J52" s="15"/>
      <c r="K52" s="22"/>
      <c r="L52" s="22"/>
      <c r="M52" s="22"/>
      <c r="N52" s="94">
        <f t="shared" si="9"/>
        <v>0</v>
      </c>
      <c r="O52" s="15"/>
      <c r="P52" s="22"/>
      <c r="Q52" s="22"/>
      <c r="R52" s="22"/>
      <c r="S52" s="94">
        <f t="shared" si="10"/>
        <v>0</v>
      </c>
      <c r="T52" s="15"/>
      <c r="U52" s="22"/>
      <c r="V52" s="22"/>
      <c r="W52" s="22"/>
      <c r="X52" s="94">
        <f t="shared" si="11"/>
        <v>0</v>
      </c>
      <c r="Y52" s="97"/>
      <c r="Z52" s="94">
        <f t="shared" si="12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8"/>
        <v>0</v>
      </c>
      <c r="J53" s="15"/>
      <c r="K53" s="22"/>
      <c r="L53" s="22"/>
      <c r="M53" s="22"/>
      <c r="N53" s="94">
        <f t="shared" si="9"/>
        <v>0</v>
      </c>
      <c r="O53" s="15"/>
      <c r="P53" s="22"/>
      <c r="Q53" s="22"/>
      <c r="R53" s="22"/>
      <c r="S53" s="94">
        <f t="shared" si="10"/>
        <v>0</v>
      </c>
      <c r="T53" s="15"/>
      <c r="U53" s="22"/>
      <c r="V53" s="22"/>
      <c r="W53" s="22"/>
      <c r="X53" s="94">
        <f t="shared" si="11"/>
        <v>0</v>
      </c>
      <c r="Y53" s="97"/>
      <c r="Z53" s="94">
        <f t="shared" si="12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8"/>
        <v>0</v>
      </c>
      <c r="J54" s="15"/>
      <c r="K54" s="22"/>
      <c r="L54" s="22"/>
      <c r="M54" s="22"/>
      <c r="N54" s="94">
        <f t="shared" si="9"/>
        <v>0</v>
      </c>
      <c r="O54" s="15"/>
      <c r="P54" s="22"/>
      <c r="Q54" s="22"/>
      <c r="R54" s="22"/>
      <c r="S54" s="94">
        <f t="shared" si="10"/>
        <v>0</v>
      </c>
      <c r="T54" s="15"/>
      <c r="U54" s="22"/>
      <c r="V54" s="22"/>
      <c r="W54" s="22"/>
      <c r="X54" s="94">
        <f t="shared" si="11"/>
        <v>0</v>
      </c>
      <c r="Y54" s="97"/>
      <c r="Z54" s="94">
        <f t="shared" si="12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8"/>
        <v>0</v>
      </c>
      <c r="J55" s="15"/>
      <c r="K55" s="22"/>
      <c r="L55" s="22"/>
      <c r="M55" s="22"/>
      <c r="N55" s="94">
        <f t="shared" si="9"/>
        <v>0</v>
      </c>
      <c r="O55" s="15"/>
      <c r="P55" s="22"/>
      <c r="Q55" s="22"/>
      <c r="R55" s="22"/>
      <c r="S55" s="94">
        <f t="shared" si="10"/>
        <v>0</v>
      </c>
      <c r="T55" s="15"/>
      <c r="U55" s="22"/>
      <c r="V55" s="22"/>
      <c r="W55" s="22"/>
      <c r="X55" s="94">
        <f t="shared" si="11"/>
        <v>0</v>
      </c>
      <c r="Y55" s="97"/>
      <c r="Z55" s="94">
        <f t="shared" si="12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8"/>
        <v>0</v>
      </c>
      <c r="J56" s="15"/>
      <c r="K56" s="22"/>
      <c r="L56" s="22"/>
      <c r="M56" s="22"/>
      <c r="N56" s="94">
        <f t="shared" si="9"/>
        <v>0</v>
      </c>
      <c r="O56" s="15"/>
      <c r="P56" s="22"/>
      <c r="Q56" s="22"/>
      <c r="R56" s="22"/>
      <c r="S56" s="94">
        <f t="shared" si="10"/>
        <v>0</v>
      </c>
      <c r="T56" s="15"/>
      <c r="U56" s="22"/>
      <c r="V56" s="22"/>
      <c r="W56" s="22"/>
      <c r="X56" s="94">
        <f t="shared" si="11"/>
        <v>0</v>
      </c>
      <c r="Y56" s="97"/>
      <c r="Z56" s="94">
        <f t="shared" si="12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8"/>
        <v>0</v>
      </c>
      <c r="J57" s="15"/>
      <c r="K57" s="22"/>
      <c r="L57" s="22"/>
      <c r="M57" s="22"/>
      <c r="N57" s="94">
        <f t="shared" si="9"/>
        <v>0</v>
      </c>
      <c r="O57" s="15"/>
      <c r="P57" s="22"/>
      <c r="Q57" s="22"/>
      <c r="R57" s="22"/>
      <c r="S57" s="94">
        <f t="shared" si="10"/>
        <v>0</v>
      </c>
      <c r="T57" s="15"/>
      <c r="U57" s="22"/>
      <c r="V57" s="22"/>
      <c r="W57" s="22"/>
      <c r="X57" s="94">
        <f t="shared" si="11"/>
        <v>0</v>
      </c>
      <c r="Y57" s="97"/>
      <c r="Z57" s="94">
        <f t="shared" si="12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8"/>
        <v>0</v>
      </c>
      <c r="J58" s="15"/>
      <c r="K58" s="22"/>
      <c r="L58" s="22"/>
      <c r="M58" s="22"/>
      <c r="N58" s="94">
        <f t="shared" si="9"/>
        <v>0</v>
      </c>
      <c r="O58" s="15"/>
      <c r="P58" s="22"/>
      <c r="Q58" s="22"/>
      <c r="R58" s="22"/>
      <c r="S58" s="94">
        <f t="shared" si="10"/>
        <v>0</v>
      </c>
      <c r="T58" s="15"/>
      <c r="U58" s="22"/>
      <c r="V58" s="22"/>
      <c r="W58" s="22"/>
      <c r="X58" s="94">
        <f t="shared" si="11"/>
        <v>0</v>
      </c>
      <c r="Y58" s="97"/>
      <c r="Z58" s="94">
        <f t="shared" si="12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8"/>
        <v>0</v>
      </c>
      <c r="J59" s="15"/>
      <c r="K59" s="22"/>
      <c r="L59" s="22"/>
      <c r="M59" s="22"/>
      <c r="N59" s="94">
        <f t="shared" si="9"/>
        <v>0</v>
      </c>
      <c r="O59" s="15"/>
      <c r="P59" s="22"/>
      <c r="Q59" s="22"/>
      <c r="R59" s="22"/>
      <c r="S59" s="94">
        <f t="shared" si="10"/>
        <v>0</v>
      </c>
      <c r="T59" s="15"/>
      <c r="U59" s="22"/>
      <c r="V59" s="22"/>
      <c r="W59" s="22"/>
      <c r="X59" s="94">
        <f t="shared" si="11"/>
        <v>0</v>
      </c>
      <c r="Y59" s="97"/>
      <c r="Z59" s="94">
        <f t="shared" si="12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8"/>
        <v>0</v>
      </c>
      <c r="J60" s="15"/>
      <c r="K60" s="22"/>
      <c r="L60" s="22"/>
      <c r="M60" s="22"/>
      <c r="N60" s="94">
        <f t="shared" si="9"/>
        <v>0</v>
      </c>
      <c r="O60" s="15"/>
      <c r="P60" s="22"/>
      <c r="Q60" s="22"/>
      <c r="R60" s="22"/>
      <c r="S60" s="94">
        <f t="shared" si="10"/>
        <v>0</v>
      </c>
      <c r="T60" s="15"/>
      <c r="U60" s="22"/>
      <c r="V60" s="22"/>
      <c r="W60" s="22"/>
      <c r="X60" s="94">
        <f t="shared" si="11"/>
        <v>0</v>
      </c>
      <c r="Y60" s="97"/>
      <c r="Z60" s="94">
        <f t="shared" si="12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>
        <v>500</v>
      </c>
      <c r="G61" s="22">
        <v>500</v>
      </c>
      <c r="H61" s="22">
        <v>500</v>
      </c>
      <c r="I61" s="94">
        <f t="shared" si="8"/>
        <v>1500</v>
      </c>
      <c r="J61" s="15"/>
      <c r="K61" s="22">
        <v>500</v>
      </c>
      <c r="L61" s="22">
        <v>500</v>
      </c>
      <c r="M61" s="22">
        <v>500</v>
      </c>
      <c r="N61" s="94">
        <f t="shared" si="9"/>
        <v>1500</v>
      </c>
      <c r="O61" s="15"/>
      <c r="P61" s="22">
        <v>500</v>
      </c>
      <c r="Q61" s="22">
        <v>500</v>
      </c>
      <c r="R61" s="22">
        <v>500</v>
      </c>
      <c r="S61" s="94">
        <f t="shared" si="10"/>
        <v>1500</v>
      </c>
      <c r="T61" s="15"/>
      <c r="U61" s="22">
        <v>500</v>
      </c>
      <c r="V61" s="22">
        <v>500</v>
      </c>
      <c r="W61" s="22">
        <v>500</v>
      </c>
      <c r="X61" s="94">
        <f t="shared" si="11"/>
        <v>1500</v>
      </c>
      <c r="Y61" s="97"/>
      <c r="Z61" s="94">
        <f t="shared" si="12"/>
        <v>6000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8"/>
        <v>0</v>
      </c>
      <c r="J62" s="15"/>
      <c r="K62" s="22"/>
      <c r="L62" s="22"/>
      <c r="M62" s="22"/>
      <c r="N62" s="94">
        <f t="shared" si="9"/>
        <v>0</v>
      </c>
      <c r="O62" s="15"/>
      <c r="P62" s="22"/>
      <c r="Q62" s="22"/>
      <c r="R62" s="22"/>
      <c r="S62" s="94">
        <f t="shared" si="10"/>
        <v>0</v>
      </c>
      <c r="T62" s="15"/>
      <c r="U62" s="22"/>
      <c r="V62" s="22"/>
      <c r="W62" s="22"/>
      <c r="X62" s="94">
        <f t="shared" si="11"/>
        <v>0</v>
      </c>
      <c r="Y62" s="97"/>
      <c r="Z62" s="94">
        <f t="shared" si="12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8"/>
        <v>0</v>
      </c>
      <c r="J63" s="15"/>
      <c r="K63" s="22"/>
      <c r="L63" s="22"/>
      <c r="M63" s="22"/>
      <c r="N63" s="94">
        <f t="shared" si="9"/>
        <v>0</v>
      </c>
      <c r="O63" s="15"/>
      <c r="P63" s="22"/>
      <c r="Q63" s="22"/>
      <c r="R63" s="22"/>
      <c r="S63" s="94">
        <f t="shared" si="10"/>
        <v>0</v>
      </c>
      <c r="T63" s="15"/>
      <c r="U63" s="22"/>
      <c r="V63" s="22"/>
      <c r="W63" s="22"/>
      <c r="X63" s="94">
        <f t="shared" si="11"/>
        <v>0</v>
      </c>
      <c r="Y63" s="97"/>
      <c r="Z63" s="94">
        <f t="shared" si="12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8"/>
        <v>0</v>
      </c>
      <c r="J64" s="15"/>
      <c r="K64" s="22"/>
      <c r="L64" s="22"/>
      <c r="M64" s="22"/>
      <c r="N64" s="94">
        <f t="shared" si="9"/>
        <v>0</v>
      </c>
      <c r="O64" s="15"/>
      <c r="P64" s="22"/>
      <c r="Q64" s="22"/>
      <c r="R64" s="22"/>
      <c r="S64" s="94">
        <f t="shared" si="10"/>
        <v>0</v>
      </c>
      <c r="T64" s="15"/>
      <c r="U64" s="22"/>
      <c r="V64" s="22"/>
      <c r="W64" s="22"/>
      <c r="X64" s="94">
        <f t="shared" si="11"/>
        <v>0</v>
      </c>
      <c r="Y64" s="97"/>
      <c r="Z64" s="94">
        <f t="shared" si="12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8"/>
        <v>0</v>
      </c>
      <c r="J65" s="15"/>
      <c r="K65" s="22"/>
      <c r="L65" s="22"/>
      <c r="M65" s="22"/>
      <c r="N65" s="94">
        <f t="shared" si="9"/>
        <v>0</v>
      </c>
      <c r="O65" s="15"/>
      <c r="P65" s="22"/>
      <c r="Q65" s="22"/>
      <c r="R65" s="22"/>
      <c r="S65" s="94">
        <f t="shared" si="10"/>
        <v>0</v>
      </c>
      <c r="T65" s="15"/>
      <c r="U65" s="22"/>
      <c r="V65" s="22"/>
      <c r="W65" s="22"/>
      <c r="X65" s="94">
        <f t="shared" si="11"/>
        <v>0</v>
      </c>
      <c r="Y65" s="97"/>
      <c r="Z65" s="94">
        <f t="shared" si="12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8"/>
        <v>0</v>
      </c>
      <c r="J66" s="15"/>
      <c r="K66" s="22"/>
      <c r="L66" s="22"/>
      <c r="M66" s="22"/>
      <c r="N66" s="94">
        <f t="shared" si="9"/>
        <v>0</v>
      </c>
      <c r="O66" s="15"/>
      <c r="P66" s="22"/>
      <c r="Q66" s="22"/>
      <c r="R66" s="22"/>
      <c r="S66" s="94">
        <f t="shared" si="10"/>
        <v>0</v>
      </c>
      <c r="T66" s="15"/>
      <c r="U66" s="22"/>
      <c r="V66" s="22"/>
      <c r="W66" s="22"/>
      <c r="X66" s="94">
        <f t="shared" si="11"/>
        <v>0</v>
      </c>
      <c r="Y66" s="97"/>
      <c r="Z66" s="94">
        <f t="shared" si="12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8"/>
        <v>0</v>
      </c>
      <c r="J67" s="15"/>
      <c r="K67" s="22"/>
      <c r="L67" s="22"/>
      <c r="M67" s="22"/>
      <c r="N67" s="94">
        <f t="shared" si="9"/>
        <v>0</v>
      </c>
      <c r="O67" s="15"/>
      <c r="P67" s="22"/>
      <c r="Q67" s="22"/>
      <c r="R67" s="22"/>
      <c r="S67" s="94">
        <f t="shared" si="10"/>
        <v>0</v>
      </c>
      <c r="T67" s="15"/>
      <c r="U67" s="22"/>
      <c r="V67" s="22"/>
      <c r="W67" s="22"/>
      <c r="X67" s="94">
        <f t="shared" si="11"/>
        <v>0</v>
      </c>
      <c r="Y67" s="97"/>
      <c r="Z67" s="94">
        <f t="shared" si="12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8"/>
        <v>0</v>
      </c>
      <c r="J68" s="15"/>
      <c r="K68" s="22"/>
      <c r="L68" s="22"/>
      <c r="M68" s="22"/>
      <c r="N68" s="94">
        <f t="shared" si="9"/>
        <v>0</v>
      </c>
      <c r="O68" s="15"/>
      <c r="P68" s="22"/>
      <c r="Q68" s="22"/>
      <c r="R68" s="22"/>
      <c r="S68" s="94">
        <f t="shared" si="10"/>
        <v>0</v>
      </c>
      <c r="T68" s="15"/>
      <c r="U68" s="22"/>
      <c r="V68" s="22"/>
      <c r="W68" s="22"/>
      <c r="X68" s="94">
        <f t="shared" si="11"/>
        <v>0</v>
      </c>
      <c r="Y68" s="97"/>
      <c r="Z68" s="94">
        <f t="shared" si="12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8"/>
        <v>0</v>
      </c>
      <c r="J69" s="15"/>
      <c r="K69" s="22"/>
      <c r="L69" s="22"/>
      <c r="M69" s="22"/>
      <c r="N69" s="94">
        <f t="shared" si="9"/>
        <v>0</v>
      </c>
      <c r="O69" s="15"/>
      <c r="P69" s="22"/>
      <c r="Q69" s="22"/>
      <c r="R69" s="22"/>
      <c r="S69" s="94">
        <f t="shared" si="10"/>
        <v>0</v>
      </c>
      <c r="T69" s="15"/>
      <c r="U69" s="22"/>
      <c r="V69" s="22"/>
      <c r="W69" s="22"/>
      <c r="X69" s="94">
        <f t="shared" si="11"/>
        <v>0</v>
      </c>
      <c r="Y69" s="97"/>
      <c r="Z69" s="94">
        <f t="shared" si="12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8"/>
        <v>0</v>
      </c>
      <c r="J70" s="15"/>
      <c r="K70" s="22"/>
      <c r="L70" s="22"/>
      <c r="M70" s="22"/>
      <c r="N70" s="94">
        <f t="shared" si="9"/>
        <v>0</v>
      </c>
      <c r="O70" s="15"/>
      <c r="P70" s="22"/>
      <c r="Q70" s="22"/>
      <c r="R70" s="22"/>
      <c r="S70" s="94">
        <f t="shared" si="10"/>
        <v>0</v>
      </c>
      <c r="T70" s="15"/>
      <c r="U70" s="22"/>
      <c r="V70" s="22"/>
      <c r="W70" s="22"/>
      <c r="X70" s="94">
        <f t="shared" si="11"/>
        <v>0</v>
      </c>
      <c r="Y70" s="97"/>
      <c r="Z70" s="94">
        <f t="shared" si="12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>
        <v>500</v>
      </c>
      <c r="I71" s="94">
        <f t="shared" ref="I71" si="16">F71+G71+H71</f>
        <v>500</v>
      </c>
      <c r="J71" s="15"/>
      <c r="K71" s="22"/>
      <c r="L71" s="22"/>
      <c r="M71" s="22">
        <v>500</v>
      </c>
      <c r="N71" s="94">
        <f t="shared" ref="N71" si="17">K71+L71+M71</f>
        <v>500</v>
      </c>
      <c r="O71" s="15"/>
      <c r="P71" s="22"/>
      <c r="Q71" s="22"/>
      <c r="R71" s="22">
        <v>500</v>
      </c>
      <c r="S71" s="94">
        <f t="shared" ref="S71" si="18">P71+Q71+R71</f>
        <v>500</v>
      </c>
      <c r="T71" s="15"/>
      <c r="U71" s="22"/>
      <c r="V71" s="22"/>
      <c r="W71" s="22">
        <v>500</v>
      </c>
      <c r="X71" s="94">
        <f t="shared" si="11"/>
        <v>500</v>
      </c>
      <c r="Y71" s="97"/>
      <c r="Z71" s="94">
        <f t="shared" si="12"/>
        <v>2000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8"/>
        <v>0</v>
      </c>
      <c r="J72" s="15"/>
      <c r="K72" s="22"/>
      <c r="L72" s="22"/>
      <c r="M72" s="22"/>
      <c r="N72" s="94">
        <f t="shared" si="9"/>
        <v>0</v>
      </c>
      <c r="O72" s="15"/>
      <c r="P72" s="22"/>
      <c r="Q72" s="22"/>
      <c r="R72" s="22"/>
      <c r="S72" s="94">
        <f t="shared" si="10"/>
        <v>0</v>
      </c>
      <c r="T72" s="15"/>
      <c r="U72" s="22"/>
      <c r="V72" s="22"/>
      <c r="W72" s="22"/>
      <c r="X72" s="94">
        <f t="shared" si="11"/>
        <v>0</v>
      </c>
      <c r="Y72" s="97"/>
      <c r="Z72" s="94">
        <f t="shared" si="12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8"/>
        <v>0</v>
      </c>
      <c r="J73" s="15"/>
      <c r="K73" s="22"/>
      <c r="L73" s="22"/>
      <c r="M73" s="22"/>
      <c r="N73" s="94">
        <f t="shared" si="9"/>
        <v>0</v>
      </c>
      <c r="O73" s="15"/>
      <c r="P73" s="22"/>
      <c r="Q73" s="22"/>
      <c r="R73" s="22"/>
      <c r="S73" s="94">
        <f t="shared" si="10"/>
        <v>0</v>
      </c>
      <c r="T73" s="15"/>
      <c r="U73" s="22"/>
      <c r="V73" s="22"/>
      <c r="W73" s="22"/>
      <c r="X73" s="94">
        <f t="shared" si="11"/>
        <v>0</v>
      </c>
      <c r="Y73" s="97"/>
      <c r="Z73" s="94">
        <f t="shared" si="12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8"/>
        <v>0</v>
      </c>
      <c r="J74" s="15"/>
      <c r="K74" s="22"/>
      <c r="L74" s="22"/>
      <c r="M74" s="22"/>
      <c r="N74" s="94">
        <f t="shared" si="9"/>
        <v>0</v>
      </c>
      <c r="O74" s="15"/>
      <c r="P74" s="22"/>
      <c r="Q74" s="22"/>
      <c r="R74" s="22"/>
      <c r="S74" s="94">
        <f t="shared" si="10"/>
        <v>0</v>
      </c>
      <c r="T74" s="15"/>
      <c r="U74" s="22"/>
      <c r="V74" s="22"/>
      <c r="W74" s="22"/>
      <c r="X74" s="94">
        <f t="shared" si="11"/>
        <v>0</v>
      </c>
      <c r="Y74" s="97"/>
      <c r="Z74" s="94">
        <f t="shared" si="12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8"/>
        <v>0</v>
      </c>
      <c r="J75" s="15"/>
      <c r="K75" s="22"/>
      <c r="L75" s="22"/>
      <c r="M75" s="22"/>
      <c r="N75" s="94">
        <f t="shared" si="9"/>
        <v>0</v>
      </c>
      <c r="O75" s="15"/>
      <c r="P75" s="22"/>
      <c r="Q75" s="22"/>
      <c r="R75" s="22"/>
      <c r="S75" s="94">
        <f t="shared" si="10"/>
        <v>0</v>
      </c>
      <c r="T75" s="15"/>
      <c r="U75" s="22"/>
      <c r="V75" s="22"/>
      <c r="W75" s="22"/>
      <c r="X75" s="94">
        <f t="shared" si="11"/>
        <v>0</v>
      </c>
      <c r="Y75" s="97"/>
      <c r="Z75" s="94">
        <f t="shared" si="12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8"/>
        <v>0</v>
      </c>
      <c r="J76" s="15"/>
      <c r="K76" s="22"/>
      <c r="L76" s="22"/>
      <c r="M76" s="22"/>
      <c r="N76" s="94">
        <f t="shared" si="9"/>
        <v>0</v>
      </c>
      <c r="O76" s="15"/>
      <c r="P76" s="22"/>
      <c r="Q76" s="22"/>
      <c r="R76" s="22"/>
      <c r="S76" s="94">
        <f t="shared" si="10"/>
        <v>0</v>
      </c>
      <c r="T76" s="15"/>
      <c r="U76" s="22"/>
      <c r="V76" s="22"/>
      <c r="W76" s="22"/>
      <c r="X76" s="94">
        <f t="shared" si="11"/>
        <v>0</v>
      </c>
      <c r="Y76" s="97"/>
      <c r="Z76" s="94">
        <f t="shared" si="12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8"/>
        <v>0</v>
      </c>
      <c r="J77" s="15"/>
      <c r="K77" s="22"/>
      <c r="L77" s="22"/>
      <c r="M77" s="22"/>
      <c r="N77" s="94">
        <f t="shared" si="9"/>
        <v>0</v>
      </c>
      <c r="O77" s="15"/>
      <c r="P77" s="22"/>
      <c r="Q77" s="22"/>
      <c r="R77" s="22"/>
      <c r="S77" s="94">
        <f t="shared" si="10"/>
        <v>0</v>
      </c>
      <c r="T77" s="15"/>
      <c r="U77" s="22"/>
      <c r="V77" s="22"/>
      <c r="W77" s="22"/>
      <c r="X77" s="94">
        <f t="shared" si="11"/>
        <v>0</v>
      </c>
      <c r="Y77" s="97"/>
      <c r="Z77" s="94">
        <f t="shared" si="12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8"/>
        <v>0</v>
      </c>
      <c r="J78" s="15"/>
      <c r="K78" s="22"/>
      <c r="L78" s="22"/>
      <c r="M78" s="22"/>
      <c r="N78" s="94">
        <f t="shared" si="9"/>
        <v>0</v>
      </c>
      <c r="O78" s="15"/>
      <c r="P78" s="22"/>
      <c r="Q78" s="22"/>
      <c r="R78" s="22"/>
      <c r="S78" s="94">
        <f t="shared" si="10"/>
        <v>0</v>
      </c>
      <c r="T78" s="15"/>
      <c r="U78" s="22"/>
      <c r="V78" s="22"/>
      <c r="W78" s="22"/>
      <c r="X78" s="94">
        <f t="shared" si="11"/>
        <v>0</v>
      </c>
      <c r="Y78" s="97"/>
      <c r="Z78" s="94">
        <f t="shared" si="12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8"/>
        <v>0</v>
      </c>
      <c r="J79" s="15"/>
      <c r="K79" s="22"/>
      <c r="L79" s="22"/>
      <c r="M79" s="22"/>
      <c r="N79" s="94">
        <f t="shared" si="9"/>
        <v>0</v>
      </c>
      <c r="O79" s="15"/>
      <c r="P79" s="22"/>
      <c r="Q79" s="22"/>
      <c r="R79" s="22"/>
      <c r="S79" s="94">
        <f t="shared" si="10"/>
        <v>0</v>
      </c>
      <c r="T79" s="15"/>
      <c r="U79" s="22"/>
      <c r="V79" s="22"/>
      <c r="W79" s="22"/>
      <c r="X79" s="94">
        <f t="shared" si="11"/>
        <v>0</v>
      </c>
      <c r="Y79" s="97"/>
      <c r="Z79" s="94">
        <f t="shared" si="12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8"/>
        <v>0</v>
      </c>
      <c r="J80" s="15"/>
      <c r="K80" s="22"/>
      <c r="L80" s="22"/>
      <c r="M80" s="22"/>
      <c r="N80" s="94">
        <f t="shared" si="9"/>
        <v>0</v>
      </c>
      <c r="O80" s="15"/>
      <c r="P80" s="22"/>
      <c r="Q80" s="22"/>
      <c r="R80" s="22"/>
      <c r="S80" s="94">
        <f t="shared" si="10"/>
        <v>0</v>
      </c>
      <c r="T80" s="15"/>
      <c r="U80" s="22"/>
      <c r="V80" s="22"/>
      <c r="W80" s="22"/>
      <c r="X80" s="94">
        <f t="shared" si="11"/>
        <v>0</v>
      </c>
      <c r="Y80" s="97"/>
      <c r="Z80" s="94">
        <f t="shared" si="12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8"/>
        <v>0</v>
      </c>
      <c r="J81" s="15"/>
      <c r="K81" s="22"/>
      <c r="L81" s="22"/>
      <c r="M81" s="22"/>
      <c r="N81" s="94">
        <f t="shared" si="9"/>
        <v>0</v>
      </c>
      <c r="O81" s="15"/>
      <c r="P81" s="22"/>
      <c r="Q81" s="22"/>
      <c r="R81" s="22"/>
      <c r="S81" s="94">
        <f t="shared" si="10"/>
        <v>0</v>
      </c>
      <c r="T81" s="15"/>
      <c r="U81" s="22"/>
      <c r="V81" s="22"/>
      <c r="W81" s="22"/>
      <c r="X81" s="94">
        <f t="shared" si="11"/>
        <v>0</v>
      </c>
      <c r="Y81" s="97"/>
      <c r="Z81" s="94">
        <f t="shared" si="12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8"/>
        <v>0</v>
      </c>
      <c r="J82" s="15"/>
      <c r="K82" s="22"/>
      <c r="L82" s="22"/>
      <c r="M82" s="22"/>
      <c r="N82" s="94">
        <f t="shared" si="9"/>
        <v>0</v>
      </c>
      <c r="O82" s="15"/>
      <c r="P82" s="22"/>
      <c r="Q82" s="22"/>
      <c r="R82" s="22"/>
      <c r="S82" s="94">
        <f t="shared" si="10"/>
        <v>0</v>
      </c>
      <c r="T82" s="15"/>
      <c r="U82" s="22"/>
      <c r="V82" s="22"/>
      <c r="W82" s="22"/>
      <c r="X82" s="94">
        <f t="shared" si="11"/>
        <v>0</v>
      </c>
      <c r="Y82" s="97"/>
      <c r="Z82" s="94">
        <f t="shared" si="12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8"/>
        <v>0</v>
      </c>
      <c r="J83" s="15"/>
      <c r="K83" s="22"/>
      <c r="L83" s="22"/>
      <c r="M83" s="22"/>
      <c r="N83" s="94">
        <f t="shared" si="9"/>
        <v>0</v>
      </c>
      <c r="O83" s="15"/>
      <c r="P83" s="22"/>
      <c r="Q83" s="22"/>
      <c r="R83" s="22"/>
      <c r="S83" s="94">
        <f t="shared" si="10"/>
        <v>0</v>
      </c>
      <c r="T83" s="15"/>
      <c r="U83" s="22"/>
      <c r="V83" s="22"/>
      <c r="W83" s="22"/>
      <c r="X83" s="94">
        <f t="shared" si="11"/>
        <v>0</v>
      </c>
      <c r="Y83" s="97"/>
      <c r="Z83" s="94">
        <f t="shared" si="12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8"/>
        <v>0</v>
      </c>
      <c r="J84" s="15"/>
      <c r="K84" s="22"/>
      <c r="L84" s="22"/>
      <c r="M84" s="22"/>
      <c r="N84" s="94">
        <f t="shared" si="9"/>
        <v>0</v>
      </c>
      <c r="O84" s="15"/>
      <c r="P84" s="22"/>
      <c r="Q84" s="22"/>
      <c r="R84" s="22"/>
      <c r="S84" s="94">
        <f t="shared" si="10"/>
        <v>0</v>
      </c>
      <c r="T84" s="15"/>
      <c r="U84" s="22"/>
      <c r="V84" s="22"/>
      <c r="W84" s="22"/>
      <c r="X84" s="94">
        <f t="shared" si="11"/>
        <v>0</v>
      </c>
      <c r="Y84" s="97"/>
      <c r="Z84" s="94">
        <f t="shared" si="12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8"/>
        <v>0</v>
      </c>
      <c r="J85" s="15"/>
      <c r="K85" s="22"/>
      <c r="L85" s="22"/>
      <c r="M85" s="22"/>
      <c r="N85" s="94">
        <f t="shared" si="9"/>
        <v>0</v>
      </c>
      <c r="O85" s="15"/>
      <c r="P85" s="22"/>
      <c r="Q85" s="22"/>
      <c r="R85" s="22"/>
      <c r="S85" s="94">
        <f t="shared" si="10"/>
        <v>0</v>
      </c>
      <c r="T85" s="15"/>
      <c r="U85" s="22"/>
      <c r="V85" s="22"/>
      <c r="W85" s="22"/>
      <c r="X85" s="94">
        <f t="shared" si="11"/>
        <v>0</v>
      </c>
      <c r="Y85" s="97"/>
      <c r="Z85" s="94">
        <f t="shared" si="12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8"/>
        <v>0</v>
      </c>
      <c r="J86" s="15"/>
      <c r="K86" s="22"/>
      <c r="L86" s="22"/>
      <c r="M86" s="22"/>
      <c r="N86" s="94">
        <f t="shared" si="9"/>
        <v>0</v>
      </c>
      <c r="O86" s="15"/>
      <c r="P86" s="22"/>
      <c r="Q86" s="22"/>
      <c r="R86" s="22"/>
      <c r="S86" s="94">
        <f t="shared" si="10"/>
        <v>0</v>
      </c>
      <c r="T86" s="15"/>
      <c r="U86" s="22"/>
      <c r="V86" s="22"/>
      <c r="W86" s="22"/>
      <c r="X86" s="94">
        <f t="shared" si="11"/>
        <v>0</v>
      </c>
      <c r="Y86" s="97"/>
      <c r="Z86" s="94">
        <f t="shared" si="12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8"/>
        <v>0</v>
      </c>
      <c r="J87" s="15"/>
      <c r="K87" s="22"/>
      <c r="L87" s="22"/>
      <c r="M87" s="22"/>
      <c r="N87" s="94">
        <f t="shared" si="9"/>
        <v>0</v>
      </c>
      <c r="O87" s="15"/>
      <c r="P87" s="22"/>
      <c r="Q87" s="22"/>
      <c r="R87" s="22"/>
      <c r="S87" s="94">
        <f t="shared" si="10"/>
        <v>0</v>
      </c>
      <c r="T87" s="15"/>
      <c r="U87" s="22"/>
      <c r="V87" s="22"/>
      <c r="W87" s="22"/>
      <c r="X87" s="94">
        <f t="shared" si="11"/>
        <v>0</v>
      </c>
      <c r="Y87" s="97"/>
      <c r="Z87" s="94">
        <f t="shared" si="12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187"/>
      <c r="G88" s="22"/>
      <c r="H88" s="22"/>
      <c r="I88" s="94">
        <f t="shared" ref="I88" si="19">F88+G88+H88</f>
        <v>0</v>
      </c>
      <c r="J88" s="15"/>
      <c r="K88" s="22"/>
      <c r="L88" s="22"/>
      <c r="M88" s="22"/>
      <c r="N88" s="94">
        <f t="shared" ref="N88" si="20">K88+L88+M88</f>
        <v>0</v>
      </c>
      <c r="O88" s="15"/>
      <c r="P88" s="22"/>
      <c r="Q88" s="22"/>
      <c r="R88" s="22"/>
      <c r="S88" s="94">
        <f t="shared" ref="S88" si="21">P88+Q88+R88</f>
        <v>0</v>
      </c>
      <c r="T88" s="15"/>
      <c r="U88" s="22"/>
      <c r="V88" s="22"/>
      <c r="W88" s="22"/>
      <c r="X88" s="94">
        <f t="shared" si="11"/>
        <v>0</v>
      </c>
      <c r="Y88" s="97"/>
      <c r="Z88" s="94">
        <f t="shared" si="12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8"/>
        <v>0</v>
      </c>
      <c r="J89" s="15"/>
      <c r="K89" s="22"/>
      <c r="L89" s="22"/>
      <c r="M89" s="22"/>
      <c r="N89" s="94">
        <f t="shared" si="9"/>
        <v>0</v>
      </c>
      <c r="O89" s="15"/>
      <c r="P89" s="22"/>
      <c r="Q89" s="22"/>
      <c r="R89" s="22"/>
      <c r="S89" s="94">
        <f t="shared" si="10"/>
        <v>0</v>
      </c>
      <c r="T89" s="15"/>
      <c r="U89" s="22"/>
      <c r="V89" s="22"/>
      <c r="W89" s="22"/>
      <c r="X89" s="94">
        <f t="shared" si="11"/>
        <v>0</v>
      </c>
      <c r="Y89" s="97"/>
      <c r="Z89" s="94">
        <f t="shared" si="12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>
        <v>500</v>
      </c>
      <c r="I90" s="94">
        <f t="shared" si="8"/>
        <v>500</v>
      </c>
      <c r="J90" s="15"/>
      <c r="K90" s="22"/>
      <c r="L90" s="22"/>
      <c r="M90" s="22">
        <v>500</v>
      </c>
      <c r="N90" s="94">
        <f t="shared" si="9"/>
        <v>500</v>
      </c>
      <c r="O90" s="15"/>
      <c r="P90" s="22"/>
      <c r="Q90" s="22"/>
      <c r="R90" s="22">
        <v>500</v>
      </c>
      <c r="S90" s="94">
        <f t="shared" si="10"/>
        <v>500</v>
      </c>
      <c r="T90" s="15"/>
      <c r="U90" s="22"/>
      <c r="V90" s="22"/>
      <c r="W90" s="22">
        <v>500</v>
      </c>
      <c r="X90" s="94">
        <f t="shared" si="11"/>
        <v>500</v>
      </c>
      <c r="Y90" s="97"/>
      <c r="Z90" s="94">
        <f t="shared" si="12"/>
        <v>2000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8"/>
        <v>0</v>
      </c>
      <c r="J91" s="15"/>
      <c r="K91" s="22"/>
      <c r="L91" s="22"/>
      <c r="M91" s="22"/>
      <c r="N91" s="94">
        <f t="shared" si="9"/>
        <v>0</v>
      </c>
      <c r="O91" s="15"/>
      <c r="P91" s="22"/>
      <c r="Q91" s="22"/>
      <c r="R91" s="22"/>
      <c r="S91" s="94">
        <f t="shared" si="10"/>
        <v>0</v>
      </c>
      <c r="T91" s="15"/>
      <c r="U91" s="22"/>
      <c r="V91" s="22"/>
      <c r="W91" s="22"/>
      <c r="X91" s="94">
        <f t="shared" si="11"/>
        <v>0</v>
      </c>
      <c r="Y91" s="97"/>
      <c r="Z91" s="94">
        <f t="shared" si="12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8"/>
        <v>0</v>
      </c>
      <c r="J92" s="15"/>
      <c r="K92" s="22"/>
      <c r="L92" s="22"/>
      <c r="M92" s="22"/>
      <c r="N92" s="94">
        <f t="shared" si="9"/>
        <v>0</v>
      </c>
      <c r="O92" s="15"/>
      <c r="P92" s="22"/>
      <c r="Q92" s="22"/>
      <c r="R92" s="22"/>
      <c r="S92" s="94">
        <f t="shared" si="10"/>
        <v>0</v>
      </c>
      <c r="T92" s="15"/>
      <c r="U92" s="22"/>
      <c r="V92" s="22"/>
      <c r="W92" s="22"/>
      <c r="X92" s="94">
        <f t="shared" si="11"/>
        <v>0</v>
      </c>
      <c r="Y92" s="97"/>
      <c r="Z92" s="94">
        <f t="shared" si="12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8"/>
        <v>0</v>
      </c>
      <c r="J93" s="15"/>
      <c r="K93" s="22"/>
      <c r="L93" s="22"/>
      <c r="M93" s="22"/>
      <c r="N93" s="94">
        <f t="shared" si="9"/>
        <v>0</v>
      </c>
      <c r="O93" s="15"/>
      <c r="P93" s="22"/>
      <c r="Q93" s="22"/>
      <c r="R93" s="22"/>
      <c r="S93" s="94">
        <f t="shared" si="10"/>
        <v>0</v>
      </c>
      <c r="T93" s="15"/>
      <c r="U93" s="22"/>
      <c r="V93" s="22"/>
      <c r="W93" s="22"/>
      <c r="X93" s="94">
        <f t="shared" si="11"/>
        <v>0</v>
      </c>
      <c r="Y93" s="97"/>
      <c r="Z93" s="94">
        <f t="shared" si="12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8"/>
        <v>0</v>
      </c>
      <c r="J94" s="15"/>
      <c r="K94" s="22"/>
      <c r="L94" s="22"/>
      <c r="M94" s="22"/>
      <c r="N94" s="94">
        <f t="shared" si="9"/>
        <v>0</v>
      </c>
      <c r="O94" s="15"/>
      <c r="P94" s="22"/>
      <c r="Q94" s="22"/>
      <c r="R94" s="22"/>
      <c r="S94" s="94">
        <f t="shared" si="10"/>
        <v>0</v>
      </c>
      <c r="T94" s="15"/>
      <c r="U94" s="22"/>
      <c r="V94" s="22"/>
      <c r="W94" s="22"/>
      <c r="X94" s="94">
        <f t="shared" si="11"/>
        <v>0</v>
      </c>
      <c r="Y94" s="97"/>
      <c r="Z94" s="94">
        <f t="shared" si="12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8"/>
        <v>0</v>
      </c>
      <c r="J95" s="15"/>
      <c r="K95" s="22"/>
      <c r="L95" s="22"/>
      <c r="M95" s="22"/>
      <c r="N95" s="94">
        <f t="shared" si="9"/>
        <v>0</v>
      </c>
      <c r="O95" s="15"/>
      <c r="P95" s="22"/>
      <c r="Q95" s="22"/>
      <c r="R95" s="22"/>
      <c r="S95" s="94">
        <f t="shared" si="10"/>
        <v>0</v>
      </c>
      <c r="T95" s="15"/>
      <c r="U95" s="22"/>
      <c r="V95" s="22"/>
      <c r="W95" s="22"/>
      <c r="X95" s="94">
        <f t="shared" si="11"/>
        <v>0</v>
      </c>
      <c r="Y95" s="97"/>
      <c r="Z95" s="94">
        <f t="shared" si="12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>
        <v>500</v>
      </c>
      <c r="I96" s="94">
        <f t="shared" ref="I96" si="22">F96+G96+H96</f>
        <v>500</v>
      </c>
      <c r="J96" s="15"/>
      <c r="K96" s="22"/>
      <c r="L96" s="22"/>
      <c r="M96" s="22">
        <v>500</v>
      </c>
      <c r="N96" s="94">
        <f t="shared" ref="N96" si="23">K96+L96+M96</f>
        <v>500</v>
      </c>
      <c r="O96" s="15"/>
      <c r="P96" s="22"/>
      <c r="Q96" s="22"/>
      <c r="R96" s="22">
        <v>500</v>
      </c>
      <c r="S96" s="94">
        <f t="shared" ref="S96" si="24">P96+Q96+R96</f>
        <v>500</v>
      </c>
      <c r="T96" s="15"/>
      <c r="U96" s="22"/>
      <c r="V96" s="22"/>
      <c r="W96" s="22">
        <v>500</v>
      </c>
      <c r="X96" s="94">
        <f t="shared" si="11"/>
        <v>500</v>
      </c>
      <c r="Y96" s="97"/>
      <c r="Z96" s="94">
        <f t="shared" si="12"/>
        <v>2000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8"/>
        <v>0</v>
      </c>
      <c r="J97" s="15"/>
      <c r="K97" s="22"/>
      <c r="L97" s="22"/>
      <c r="M97" s="22"/>
      <c r="N97" s="94">
        <f t="shared" si="9"/>
        <v>0</v>
      </c>
      <c r="O97" s="15"/>
      <c r="P97" s="22"/>
      <c r="Q97" s="22"/>
      <c r="R97" s="22"/>
      <c r="S97" s="94">
        <f t="shared" si="10"/>
        <v>0</v>
      </c>
      <c r="T97" s="15"/>
      <c r="U97" s="22"/>
      <c r="V97" s="22"/>
      <c r="W97" s="22"/>
      <c r="X97" s="94">
        <f t="shared" si="11"/>
        <v>0</v>
      </c>
      <c r="Y97" s="97"/>
      <c r="Z97" s="94">
        <f t="shared" si="12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8"/>
        <v>0</v>
      </c>
      <c r="J98" s="15"/>
      <c r="K98" s="22"/>
      <c r="L98" s="22"/>
      <c r="M98" s="22"/>
      <c r="N98" s="94">
        <f t="shared" si="9"/>
        <v>0</v>
      </c>
      <c r="O98" s="15"/>
      <c r="P98" s="22"/>
      <c r="Q98" s="22"/>
      <c r="R98" s="22"/>
      <c r="S98" s="94">
        <f t="shared" si="10"/>
        <v>0</v>
      </c>
      <c r="T98" s="15"/>
      <c r="U98" s="22"/>
      <c r="V98" s="22"/>
      <c r="W98" s="22"/>
      <c r="X98" s="94">
        <f t="shared" si="11"/>
        <v>0</v>
      </c>
      <c r="Y98" s="97"/>
      <c r="Z98" s="94">
        <f t="shared" si="12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8"/>
        <v>0</v>
      </c>
      <c r="J99" s="15"/>
      <c r="K99" s="22"/>
      <c r="L99" s="22"/>
      <c r="M99" s="22"/>
      <c r="N99" s="94">
        <f t="shared" si="9"/>
        <v>0</v>
      </c>
      <c r="O99" s="15"/>
      <c r="P99" s="22"/>
      <c r="Q99" s="22"/>
      <c r="R99" s="22"/>
      <c r="S99" s="94">
        <f t="shared" si="10"/>
        <v>0</v>
      </c>
      <c r="T99" s="15"/>
      <c r="U99" s="22"/>
      <c r="V99" s="22"/>
      <c r="W99" s="22"/>
      <c r="X99" s="94">
        <f t="shared" si="11"/>
        <v>0</v>
      </c>
      <c r="Y99" s="97"/>
      <c r="Z99" s="94">
        <f t="shared" si="12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8"/>
        <v>0</v>
      </c>
      <c r="J100" s="15"/>
      <c r="K100" s="22"/>
      <c r="L100" s="22"/>
      <c r="M100" s="22"/>
      <c r="N100" s="94">
        <f t="shared" si="9"/>
        <v>0</v>
      </c>
      <c r="O100" s="15"/>
      <c r="P100" s="22"/>
      <c r="Q100" s="22"/>
      <c r="R100" s="22"/>
      <c r="S100" s="94">
        <f t="shared" si="10"/>
        <v>0</v>
      </c>
      <c r="T100" s="15"/>
      <c r="U100" s="22"/>
      <c r="V100" s="22"/>
      <c r="W100" s="22"/>
      <c r="X100" s="94">
        <f t="shared" si="11"/>
        <v>0</v>
      </c>
      <c r="Y100" s="97"/>
      <c r="Z100" s="94">
        <f t="shared" si="12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8"/>
        <v>0</v>
      </c>
      <c r="J101" s="15"/>
      <c r="K101" s="22"/>
      <c r="L101" s="22"/>
      <c r="M101" s="22"/>
      <c r="N101" s="94">
        <f t="shared" si="9"/>
        <v>0</v>
      </c>
      <c r="O101" s="15"/>
      <c r="P101" s="22"/>
      <c r="Q101" s="22"/>
      <c r="R101" s="22"/>
      <c r="S101" s="94">
        <f t="shared" si="10"/>
        <v>0</v>
      </c>
      <c r="T101" s="15"/>
      <c r="U101" s="22"/>
      <c r="V101" s="22"/>
      <c r="W101" s="22"/>
      <c r="X101" s="94">
        <f t="shared" si="11"/>
        <v>0</v>
      </c>
      <c r="Y101" s="97"/>
      <c r="Z101" s="94">
        <f t="shared" si="12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8"/>
        <v>0</v>
      </c>
      <c r="J102" s="15"/>
      <c r="K102" s="22"/>
      <c r="L102" s="22"/>
      <c r="M102" s="22"/>
      <c r="N102" s="94">
        <f t="shared" si="9"/>
        <v>0</v>
      </c>
      <c r="O102" s="15"/>
      <c r="P102" s="22"/>
      <c r="Q102" s="22"/>
      <c r="R102" s="22"/>
      <c r="S102" s="94">
        <f t="shared" si="10"/>
        <v>0</v>
      </c>
      <c r="T102" s="15"/>
      <c r="U102" s="22"/>
      <c r="V102" s="22"/>
      <c r="W102" s="22"/>
      <c r="X102" s="94">
        <f t="shared" si="11"/>
        <v>0</v>
      </c>
      <c r="Y102" s="97"/>
      <c r="Z102" s="94">
        <f t="shared" si="12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8"/>
        <v>0</v>
      </c>
      <c r="J103" s="15"/>
      <c r="K103" s="22"/>
      <c r="L103" s="22"/>
      <c r="M103" s="22"/>
      <c r="N103" s="94">
        <f t="shared" si="9"/>
        <v>0</v>
      </c>
      <c r="O103" s="15"/>
      <c r="P103" s="22"/>
      <c r="Q103" s="22"/>
      <c r="R103" s="22"/>
      <c r="S103" s="94">
        <f t="shared" si="10"/>
        <v>0</v>
      </c>
      <c r="T103" s="15"/>
      <c r="U103" s="22"/>
      <c r="V103" s="22"/>
      <c r="W103" s="22"/>
      <c r="X103" s="94">
        <f t="shared" si="11"/>
        <v>0</v>
      </c>
      <c r="Y103" s="97"/>
      <c r="Z103" s="94">
        <f t="shared" si="12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8"/>
        <v>0</v>
      </c>
      <c r="J104" s="15"/>
      <c r="K104" s="22"/>
      <c r="L104" s="22"/>
      <c r="M104" s="22"/>
      <c r="N104" s="94">
        <f t="shared" si="9"/>
        <v>0</v>
      </c>
      <c r="O104" s="15"/>
      <c r="P104" s="22"/>
      <c r="Q104" s="22"/>
      <c r="R104" s="22"/>
      <c r="S104" s="94">
        <f t="shared" si="10"/>
        <v>0</v>
      </c>
      <c r="T104" s="15"/>
      <c r="U104" s="22"/>
      <c r="V104" s="22"/>
      <c r="W104" s="22"/>
      <c r="X104" s="94">
        <f t="shared" si="11"/>
        <v>0</v>
      </c>
      <c r="Y104" s="97"/>
      <c r="Z104" s="94">
        <f t="shared" si="12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8"/>
        <v>0</v>
      </c>
      <c r="J105" s="15"/>
      <c r="K105" s="22"/>
      <c r="L105" s="22"/>
      <c r="M105" s="22"/>
      <c r="N105" s="94">
        <f t="shared" si="9"/>
        <v>0</v>
      </c>
      <c r="O105" s="15"/>
      <c r="P105" s="22"/>
      <c r="Q105" s="22"/>
      <c r="R105" s="22"/>
      <c r="S105" s="94">
        <f t="shared" si="10"/>
        <v>0</v>
      </c>
      <c r="T105" s="15"/>
      <c r="U105" s="22"/>
      <c r="V105" s="22"/>
      <c r="W105" s="22"/>
      <c r="X105" s="94">
        <f t="shared" si="11"/>
        <v>0</v>
      </c>
      <c r="Y105" s="97"/>
      <c r="Z105" s="94">
        <f t="shared" si="12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8"/>
        <v>0</v>
      </c>
      <c r="J106" s="15"/>
      <c r="K106" s="22"/>
      <c r="L106" s="22"/>
      <c r="M106" s="22"/>
      <c r="N106" s="94">
        <f t="shared" si="9"/>
        <v>0</v>
      </c>
      <c r="O106" s="15"/>
      <c r="P106" s="22"/>
      <c r="Q106" s="22"/>
      <c r="R106" s="22"/>
      <c r="S106" s="94">
        <f t="shared" si="10"/>
        <v>0</v>
      </c>
      <c r="T106" s="15"/>
      <c r="U106" s="22"/>
      <c r="V106" s="22"/>
      <c r="W106" s="22"/>
      <c r="X106" s="94">
        <f t="shared" si="11"/>
        <v>0</v>
      </c>
      <c r="Y106" s="97"/>
      <c r="Z106" s="94">
        <f t="shared" si="12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8"/>
        <v>0</v>
      </c>
      <c r="J107" s="15"/>
      <c r="K107" s="22"/>
      <c r="L107" s="22"/>
      <c r="M107" s="22"/>
      <c r="N107" s="94">
        <f t="shared" si="9"/>
        <v>0</v>
      </c>
      <c r="O107" s="15"/>
      <c r="P107" s="22"/>
      <c r="Q107" s="22"/>
      <c r="R107" s="22"/>
      <c r="S107" s="94">
        <f t="shared" si="10"/>
        <v>0</v>
      </c>
      <c r="T107" s="15"/>
      <c r="U107" s="22"/>
      <c r="V107" s="22"/>
      <c r="W107" s="22"/>
      <c r="X107" s="94">
        <f t="shared" si="11"/>
        <v>0</v>
      </c>
      <c r="Y107" s="97"/>
      <c r="Z107" s="94">
        <f t="shared" si="12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8"/>
        <v>0</v>
      </c>
      <c r="J108" s="15"/>
      <c r="K108" s="22"/>
      <c r="L108" s="22"/>
      <c r="M108" s="22"/>
      <c r="N108" s="94">
        <f t="shared" si="9"/>
        <v>0</v>
      </c>
      <c r="O108" s="15"/>
      <c r="P108" s="22"/>
      <c r="Q108" s="22"/>
      <c r="R108" s="22"/>
      <c r="S108" s="94">
        <f t="shared" si="10"/>
        <v>0</v>
      </c>
      <c r="T108" s="15"/>
      <c r="U108" s="22"/>
      <c r="V108" s="22"/>
      <c r="W108" s="22"/>
      <c r="X108" s="94">
        <f t="shared" si="11"/>
        <v>0</v>
      </c>
      <c r="Y108" s="97"/>
      <c r="Z108" s="94">
        <f t="shared" si="12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8"/>
        <v>0</v>
      </c>
      <c r="J109" s="15"/>
      <c r="K109" s="22"/>
      <c r="L109" s="22"/>
      <c r="M109" s="22"/>
      <c r="N109" s="94">
        <f t="shared" si="9"/>
        <v>0</v>
      </c>
      <c r="O109" s="15"/>
      <c r="P109" s="22"/>
      <c r="Q109" s="22"/>
      <c r="R109" s="22"/>
      <c r="S109" s="94">
        <f t="shared" si="10"/>
        <v>0</v>
      </c>
      <c r="T109" s="15"/>
      <c r="U109" s="22"/>
      <c r="V109" s="22"/>
      <c r="W109" s="22"/>
      <c r="X109" s="94">
        <f t="shared" si="11"/>
        <v>0</v>
      </c>
      <c r="Y109" s="97"/>
      <c r="Z109" s="94">
        <f t="shared" si="12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8"/>
        <v>0</v>
      </c>
      <c r="J110" s="15"/>
      <c r="K110" s="22"/>
      <c r="L110" s="22"/>
      <c r="M110" s="22"/>
      <c r="N110" s="94">
        <f t="shared" si="9"/>
        <v>0</v>
      </c>
      <c r="O110" s="15"/>
      <c r="P110" s="22"/>
      <c r="Q110" s="22"/>
      <c r="R110" s="22"/>
      <c r="S110" s="94">
        <f t="shared" si="10"/>
        <v>0</v>
      </c>
      <c r="T110" s="15"/>
      <c r="U110" s="22"/>
      <c r="V110" s="22"/>
      <c r="W110" s="22"/>
      <c r="X110" s="94">
        <f t="shared" si="11"/>
        <v>0</v>
      </c>
      <c r="Y110" s="97"/>
      <c r="Z110" s="94">
        <f t="shared" si="12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8"/>
        <v>0</v>
      </c>
      <c r="J111" s="15"/>
      <c r="K111" s="22"/>
      <c r="L111" s="22"/>
      <c r="M111" s="22"/>
      <c r="N111" s="94">
        <f t="shared" si="9"/>
        <v>0</v>
      </c>
      <c r="O111" s="15"/>
      <c r="P111" s="22"/>
      <c r="Q111" s="22"/>
      <c r="R111" s="22"/>
      <c r="S111" s="94">
        <f t="shared" si="10"/>
        <v>0</v>
      </c>
      <c r="T111" s="15"/>
      <c r="U111" s="22"/>
      <c r="V111" s="22"/>
      <c r="W111" s="22"/>
      <c r="X111" s="94">
        <f t="shared" si="11"/>
        <v>0</v>
      </c>
      <c r="Y111" s="97"/>
      <c r="Z111" s="94">
        <f t="shared" si="12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8"/>
        <v>0</v>
      </c>
      <c r="J112" s="15"/>
      <c r="K112" s="22"/>
      <c r="L112" s="22"/>
      <c r="M112" s="22"/>
      <c r="N112" s="94">
        <f t="shared" si="9"/>
        <v>0</v>
      </c>
      <c r="O112" s="15"/>
      <c r="P112" s="22"/>
      <c r="Q112" s="22"/>
      <c r="R112" s="22"/>
      <c r="S112" s="94">
        <f t="shared" si="10"/>
        <v>0</v>
      </c>
      <c r="T112" s="15"/>
      <c r="U112" s="22"/>
      <c r="V112" s="22"/>
      <c r="W112" s="22"/>
      <c r="X112" s="94">
        <f t="shared" si="11"/>
        <v>0</v>
      </c>
      <c r="Y112" s="97"/>
      <c r="Z112" s="94">
        <f t="shared" si="12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8"/>
        <v>0</v>
      </c>
      <c r="J113" s="15"/>
      <c r="K113" s="22"/>
      <c r="L113" s="22"/>
      <c r="M113" s="22"/>
      <c r="N113" s="94">
        <f t="shared" si="9"/>
        <v>0</v>
      </c>
      <c r="O113" s="15"/>
      <c r="P113" s="22"/>
      <c r="Q113" s="22"/>
      <c r="R113" s="22"/>
      <c r="S113" s="94">
        <f t="shared" si="10"/>
        <v>0</v>
      </c>
      <c r="T113" s="15"/>
      <c r="U113" s="22"/>
      <c r="V113" s="22"/>
      <c r="W113" s="22"/>
      <c r="X113" s="94">
        <f t="shared" si="11"/>
        <v>0</v>
      </c>
      <c r="Y113" s="97"/>
      <c r="Z113" s="94">
        <f t="shared" si="12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8"/>
        <v>0</v>
      </c>
      <c r="J114" s="15"/>
      <c r="K114" s="22"/>
      <c r="L114" s="22"/>
      <c r="M114" s="22"/>
      <c r="N114" s="94">
        <f t="shared" si="9"/>
        <v>0</v>
      </c>
      <c r="O114" s="15"/>
      <c r="P114" s="22"/>
      <c r="Q114" s="22"/>
      <c r="R114" s="22"/>
      <c r="S114" s="94">
        <f t="shared" si="10"/>
        <v>0</v>
      </c>
      <c r="T114" s="15"/>
      <c r="U114" s="22"/>
      <c r="V114" s="22"/>
      <c r="W114" s="22"/>
      <c r="X114" s="94">
        <f t="shared" si="11"/>
        <v>0</v>
      </c>
      <c r="Y114" s="97"/>
      <c r="Z114" s="94">
        <f t="shared" si="12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8"/>
        <v>0</v>
      </c>
      <c r="J115" s="15"/>
      <c r="K115" s="22"/>
      <c r="L115" s="22"/>
      <c r="M115" s="22"/>
      <c r="N115" s="94">
        <f t="shared" si="9"/>
        <v>0</v>
      </c>
      <c r="O115" s="15"/>
      <c r="P115" s="22"/>
      <c r="Q115" s="22"/>
      <c r="R115" s="22"/>
      <c r="S115" s="94">
        <f t="shared" si="10"/>
        <v>0</v>
      </c>
      <c r="T115" s="15"/>
      <c r="U115" s="22"/>
      <c r="V115" s="22"/>
      <c r="W115" s="22"/>
      <c r="X115" s="94">
        <f t="shared" si="11"/>
        <v>0</v>
      </c>
      <c r="Y115" s="97"/>
      <c r="Z115" s="94">
        <f t="shared" si="12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8"/>
        <v>0</v>
      </c>
      <c r="J116" s="15"/>
      <c r="K116" s="22"/>
      <c r="L116" s="22"/>
      <c r="M116" s="22"/>
      <c r="N116" s="94">
        <f t="shared" si="9"/>
        <v>0</v>
      </c>
      <c r="O116" s="15"/>
      <c r="P116" s="22"/>
      <c r="Q116" s="22"/>
      <c r="R116" s="22"/>
      <c r="S116" s="94">
        <f t="shared" si="10"/>
        <v>0</v>
      </c>
      <c r="T116" s="15"/>
      <c r="U116" s="22"/>
      <c r="V116" s="22"/>
      <c r="W116" s="22"/>
      <c r="X116" s="94">
        <f t="shared" si="11"/>
        <v>0</v>
      </c>
      <c r="Y116" s="97"/>
      <c r="Z116" s="94">
        <f t="shared" si="12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8"/>
        <v>0</v>
      </c>
      <c r="J117" s="15"/>
      <c r="K117" s="22"/>
      <c r="L117" s="22"/>
      <c r="M117" s="22"/>
      <c r="N117" s="94">
        <f t="shared" si="9"/>
        <v>0</v>
      </c>
      <c r="O117" s="15"/>
      <c r="P117" s="22"/>
      <c r="Q117" s="22"/>
      <c r="R117" s="22"/>
      <c r="S117" s="94">
        <f t="shared" si="10"/>
        <v>0</v>
      </c>
      <c r="T117" s="15"/>
      <c r="U117" s="22"/>
      <c r="V117" s="22"/>
      <c r="W117" s="22"/>
      <c r="X117" s="94">
        <f t="shared" si="11"/>
        <v>0</v>
      </c>
      <c r="Y117" s="97"/>
      <c r="Z117" s="94">
        <f t="shared" si="12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8"/>
        <v>0</v>
      </c>
      <c r="J118" s="15"/>
      <c r="K118" s="22"/>
      <c r="L118" s="22"/>
      <c r="M118" s="22"/>
      <c r="N118" s="94">
        <f t="shared" si="9"/>
        <v>0</v>
      </c>
      <c r="O118" s="15"/>
      <c r="P118" s="22"/>
      <c r="Q118" s="22"/>
      <c r="R118" s="22"/>
      <c r="S118" s="94">
        <f t="shared" si="10"/>
        <v>0</v>
      </c>
      <c r="T118" s="15"/>
      <c r="U118" s="22"/>
      <c r="V118" s="22"/>
      <c r="W118" s="22"/>
      <c r="X118" s="94">
        <f t="shared" si="11"/>
        <v>0</v>
      </c>
      <c r="Y118" s="97"/>
      <c r="Z118" s="94">
        <f t="shared" si="12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8"/>
        <v>0</v>
      </c>
      <c r="J119" s="15"/>
      <c r="K119" s="22"/>
      <c r="L119" s="22"/>
      <c r="M119" s="22"/>
      <c r="N119" s="94">
        <f t="shared" si="9"/>
        <v>0</v>
      </c>
      <c r="O119" s="15"/>
      <c r="P119" s="22"/>
      <c r="Q119" s="22"/>
      <c r="R119" s="22"/>
      <c r="S119" s="94">
        <f t="shared" si="10"/>
        <v>0</v>
      </c>
      <c r="T119" s="15"/>
      <c r="U119" s="22"/>
      <c r="V119" s="22"/>
      <c r="W119" s="22"/>
      <c r="X119" s="94">
        <f t="shared" si="11"/>
        <v>0</v>
      </c>
      <c r="Y119" s="97"/>
      <c r="Z119" s="94">
        <f t="shared" si="12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8"/>
        <v>0</v>
      </c>
      <c r="J120" s="15"/>
      <c r="K120" s="22"/>
      <c r="L120" s="22"/>
      <c r="M120" s="22"/>
      <c r="N120" s="94">
        <f t="shared" si="9"/>
        <v>0</v>
      </c>
      <c r="O120" s="15"/>
      <c r="P120" s="22"/>
      <c r="Q120" s="22"/>
      <c r="R120" s="22"/>
      <c r="S120" s="94">
        <f t="shared" si="10"/>
        <v>0</v>
      </c>
      <c r="T120" s="15"/>
      <c r="U120" s="22"/>
      <c r="V120" s="22"/>
      <c r="W120" s="22"/>
      <c r="X120" s="94">
        <f t="shared" si="11"/>
        <v>0</v>
      </c>
      <c r="Y120" s="97"/>
      <c r="Z120" s="94">
        <f t="shared" si="12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8"/>
        <v>0</v>
      </c>
      <c r="J121" s="15"/>
      <c r="K121" s="22"/>
      <c r="L121" s="22"/>
      <c r="M121" s="22"/>
      <c r="N121" s="94">
        <f t="shared" si="9"/>
        <v>0</v>
      </c>
      <c r="O121" s="15"/>
      <c r="P121" s="22"/>
      <c r="Q121" s="22"/>
      <c r="R121" s="22"/>
      <c r="S121" s="94">
        <f t="shared" si="10"/>
        <v>0</v>
      </c>
      <c r="T121" s="15"/>
      <c r="U121" s="22"/>
      <c r="V121" s="22"/>
      <c r="W121" s="22"/>
      <c r="X121" s="94">
        <f t="shared" si="11"/>
        <v>0</v>
      </c>
      <c r="Y121" s="97"/>
      <c r="Z121" s="94">
        <f t="shared" si="12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8"/>
        <v>0</v>
      </c>
      <c r="J122" s="15"/>
      <c r="K122" s="22"/>
      <c r="L122" s="22"/>
      <c r="M122" s="22"/>
      <c r="N122" s="94">
        <f t="shared" si="9"/>
        <v>0</v>
      </c>
      <c r="O122" s="15"/>
      <c r="P122" s="22"/>
      <c r="Q122" s="22"/>
      <c r="R122" s="22"/>
      <c r="S122" s="94">
        <f t="shared" si="10"/>
        <v>0</v>
      </c>
      <c r="T122" s="15"/>
      <c r="U122" s="22"/>
      <c r="V122" s="22"/>
      <c r="W122" s="22"/>
      <c r="X122" s="94">
        <f t="shared" si="11"/>
        <v>0</v>
      </c>
      <c r="Y122" s="97"/>
      <c r="Z122" s="94">
        <f t="shared" si="12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8"/>
        <v>0</v>
      </c>
      <c r="J123" s="15"/>
      <c r="K123" s="22"/>
      <c r="L123" s="22"/>
      <c r="M123" s="22"/>
      <c r="N123" s="94">
        <f t="shared" si="9"/>
        <v>0</v>
      </c>
      <c r="O123" s="15"/>
      <c r="P123" s="22"/>
      <c r="Q123" s="22"/>
      <c r="R123" s="22"/>
      <c r="S123" s="94">
        <f t="shared" si="10"/>
        <v>0</v>
      </c>
      <c r="T123" s="15"/>
      <c r="U123" s="22"/>
      <c r="V123" s="22"/>
      <c r="W123" s="22"/>
      <c r="X123" s="94">
        <f t="shared" si="11"/>
        <v>0</v>
      </c>
      <c r="Y123" s="97"/>
      <c r="Z123" s="94">
        <f t="shared" si="12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8"/>
        <v>0</v>
      </c>
      <c r="J124" s="15"/>
      <c r="K124" s="22"/>
      <c r="L124" s="22"/>
      <c r="M124" s="22"/>
      <c r="N124" s="94">
        <f t="shared" si="9"/>
        <v>0</v>
      </c>
      <c r="O124" s="15"/>
      <c r="P124" s="22"/>
      <c r="Q124" s="22"/>
      <c r="R124" s="22"/>
      <c r="S124" s="94">
        <f t="shared" si="10"/>
        <v>0</v>
      </c>
      <c r="T124" s="15"/>
      <c r="U124" s="22"/>
      <c r="V124" s="22"/>
      <c r="W124" s="22"/>
      <c r="X124" s="94">
        <f t="shared" si="11"/>
        <v>0</v>
      </c>
      <c r="Y124" s="97"/>
      <c r="Z124" s="94">
        <f t="shared" si="12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8"/>
        <v>0</v>
      </c>
      <c r="J125" s="15"/>
      <c r="K125" s="22"/>
      <c r="L125" s="22"/>
      <c r="M125" s="22"/>
      <c r="N125" s="94">
        <f t="shared" si="9"/>
        <v>0</v>
      </c>
      <c r="O125" s="15"/>
      <c r="P125" s="22"/>
      <c r="Q125" s="22"/>
      <c r="R125" s="22"/>
      <c r="S125" s="94">
        <f t="shared" si="10"/>
        <v>0</v>
      </c>
      <c r="T125" s="15"/>
      <c r="U125" s="22"/>
      <c r="V125" s="22"/>
      <c r="W125" s="22"/>
      <c r="X125" s="94">
        <f t="shared" si="11"/>
        <v>0</v>
      </c>
      <c r="Y125" s="97"/>
      <c r="Z125" s="94">
        <f t="shared" si="12"/>
        <v>0</v>
      </c>
    </row>
    <row r="126" spans="1:26" ht="15" hidden="1" x14ac:dyDescent="0.25">
      <c r="A126" s="72"/>
      <c r="B126" s="70" t="str">
        <f>'LPFN SUMMARY - Results'!B126</f>
        <v>Unused</v>
      </c>
      <c r="C126" s="71"/>
      <c r="D126" s="62"/>
      <c r="E126" s="63"/>
      <c r="F126" s="22"/>
      <c r="G126" s="22"/>
      <c r="H126" s="22"/>
      <c r="I126" s="94">
        <f t="shared" si="8"/>
        <v>0</v>
      </c>
      <c r="J126" s="15"/>
      <c r="K126" s="22"/>
      <c r="L126" s="22"/>
      <c r="M126" s="22"/>
      <c r="N126" s="94">
        <f t="shared" si="9"/>
        <v>0</v>
      </c>
      <c r="O126" s="15"/>
      <c r="P126" s="22"/>
      <c r="Q126" s="22"/>
      <c r="R126" s="22"/>
      <c r="S126" s="94">
        <f t="shared" si="10"/>
        <v>0</v>
      </c>
      <c r="T126" s="15"/>
      <c r="U126" s="22"/>
      <c r="V126" s="22"/>
      <c r="W126" s="22"/>
      <c r="X126" s="94">
        <f t="shared" si="11"/>
        <v>0</v>
      </c>
      <c r="Y126" s="97"/>
      <c r="Z126" s="94">
        <f t="shared" si="12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10559</v>
      </c>
      <c r="G127" s="83">
        <f>SUM(G46:G126)</f>
        <v>10559</v>
      </c>
      <c r="H127" s="83">
        <f>SUM(H46:H126)</f>
        <v>12059</v>
      </c>
      <c r="I127" s="85">
        <f>SUM(I46:I126)</f>
        <v>33177</v>
      </c>
      <c r="J127" s="85"/>
      <c r="K127" s="83">
        <f>SUM(K46:K126)</f>
        <v>10559</v>
      </c>
      <c r="L127" s="83">
        <f>SUM(L46:L126)</f>
        <v>10559</v>
      </c>
      <c r="M127" s="83">
        <f>SUM(M46:M126)</f>
        <v>12059</v>
      </c>
      <c r="N127" s="85">
        <f>SUM(N46:N126)</f>
        <v>33177</v>
      </c>
      <c r="O127" s="85"/>
      <c r="P127" s="83">
        <f>SUM(P46:P126)</f>
        <v>10559</v>
      </c>
      <c r="Q127" s="83">
        <f>SUM(Q46:Q126)</f>
        <v>10559</v>
      </c>
      <c r="R127" s="83">
        <f>SUM(R46:R126)</f>
        <v>12059</v>
      </c>
      <c r="S127" s="85">
        <f>SUM(S46:S126)</f>
        <v>33177</v>
      </c>
      <c r="T127" s="85"/>
      <c r="U127" s="83">
        <f>SUM(U46:U126)</f>
        <v>10559</v>
      </c>
      <c r="V127" s="83">
        <f>SUM(V46:V126)</f>
        <v>10559</v>
      </c>
      <c r="W127" s="83">
        <f>SUM(W46:W126)</f>
        <v>12059</v>
      </c>
      <c r="X127" s="85">
        <f>SUM(X46:X126)</f>
        <v>33177</v>
      </c>
      <c r="Y127" s="84"/>
      <c r="Z127" s="85">
        <f>SUM(Z46:Z126)</f>
        <v>132708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125184</v>
      </c>
      <c r="G128" s="88">
        <f>G43-G127</f>
        <v>-10559</v>
      </c>
      <c r="H128" s="88">
        <f>H43-H127</f>
        <v>-12059</v>
      </c>
      <c r="I128" s="89">
        <f>I43-I127</f>
        <v>102566</v>
      </c>
      <c r="J128" s="89"/>
      <c r="K128" s="88">
        <f>K43-K127</f>
        <v>-10559</v>
      </c>
      <c r="L128" s="88">
        <f>L43-L127</f>
        <v>-10559</v>
      </c>
      <c r="M128" s="88">
        <f>M43-M127</f>
        <v>-12059</v>
      </c>
      <c r="N128" s="89">
        <f>N43-N127</f>
        <v>-33177</v>
      </c>
      <c r="O128" s="89"/>
      <c r="P128" s="88">
        <f>P43-P127</f>
        <v>-10559</v>
      </c>
      <c r="Q128" s="88">
        <f>Q43-Q127</f>
        <v>-10559</v>
      </c>
      <c r="R128" s="88">
        <f>R43-R127</f>
        <v>-12059</v>
      </c>
      <c r="S128" s="89">
        <f>S43-S127</f>
        <v>-33177</v>
      </c>
      <c r="T128" s="89"/>
      <c r="U128" s="88">
        <f>U43-U127</f>
        <v>-10559</v>
      </c>
      <c r="V128" s="88">
        <f>V43-V127</f>
        <v>-10559</v>
      </c>
      <c r="W128" s="88">
        <f>W43-W127</f>
        <v>-12059</v>
      </c>
      <c r="X128" s="89">
        <f>X43-X127</f>
        <v>-33177</v>
      </c>
      <c r="Y128" s="90"/>
      <c r="Z128" s="89">
        <f>Z43-Z127</f>
        <v>3035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 t="s">
        <v>247</v>
      </c>
      <c r="C130" s="172"/>
      <c r="D130" s="1"/>
      <c r="E130" s="1"/>
      <c r="F130" s="1">
        <v>1933.4</v>
      </c>
      <c r="G130" s="1">
        <v>338.31</v>
      </c>
      <c r="H130" s="176">
        <f>SUM(F130:G130)</f>
        <v>2271.71</v>
      </c>
      <c r="I130" s="1">
        <v>26</v>
      </c>
      <c r="J130" s="1"/>
      <c r="K130" s="215">
        <f>SUM(H130*26)</f>
        <v>59064.46</v>
      </c>
      <c r="L130" s="1">
        <v>4725.16</v>
      </c>
      <c r="M130" s="215">
        <f>SUM(+K130+L130)</f>
        <v>63789.619999999995</v>
      </c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B131" t="s">
        <v>348</v>
      </c>
      <c r="F131">
        <v>1176</v>
      </c>
      <c r="G131">
        <v>204.26</v>
      </c>
      <c r="H131" s="176"/>
      <c r="K131" s="215">
        <v>39444.46</v>
      </c>
      <c r="L131">
        <v>3906</v>
      </c>
      <c r="M131" s="215">
        <f>SUM(+K131+L131)</f>
        <v>43350.46</v>
      </c>
    </row>
    <row r="132" spans="1:26" x14ac:dyDescent="0.2">
      <c r="K132" s="216"/>
    </row>
    <row r="133" spans="1:26" x14ac:dyDescent="0.2">
      <c r="K133" s="216"/>
      <c r="M133" s="216">
        <f>SUM(M130:M131)</f>
        <v>107140.07999999999</v>
      </c>
    </row>
  </sheetData>
  <mergeCells count="2">
    <mergeCell ref="U5:Z5"/>
    <mergeCell ref="A6:B6"/>
  </mergeCells>
  <pageMargins left="0.18" right="0.17" top="0.36" bottom="0.36" header="0.31496062992125984" footer="0.31496062992125984"/>
  <pageSetup paperSize="5" scale="66" orientation="landscape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38">
    <tabColor theme="6" tint="0.39997558519241921"/>
    <pageSetUpPr fitToPage="1"/>
  </sheetPr>
  <dimension ref="A1:AA135"/>
  <sheetViews>
    <sheetView zoomScale="80" zoomScaleNormal="80" workbookViewId="0">
      <pane xSplit="5" ySplit="6" topLeftCell="N7" activePane="bottomRight" state="frozen"/>
      <selection activeCell="M42" sqref="M42"/>
      <selection pane="topRight" activeCell="M42" sqref="M42"/>
      <selection pane="bottomLeft" activeCell="M42" sqref="M42"/>
      <selection pane="bottomRight" activeCell="Z96" sqref="Z96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6" width="14" bestFit="1" customWidth="1"/>
    <col min="7" max="8" width="12.5703125" bestFit="1" customWidth="1"/>
    <col min="9" max="9" width="14.28515625" bestFit="1" customWidth="1"/>
    <col min="10" max="10" width="3.28515625" customWidth="1"/>
    <col min="11" max="13" width="12.5703125" bestFit="1" customWidth="1"/>
    <col min="14" max="14" width="14.5703125" bestFit="1" customWidth="1"/>
    <col min="15" max="15" width="3.28515625" customWidth="1"/>
    <col min="16" max="18" width="12.5703125" bestFit="1" customWidth="1"/>
    <col min="19" max="19" width="14.5703125" bestFit="1" customWidth="1"/>
    <col min="20" max="20" width="3.5703125" customWidth="1"/>
    <col min="21" max="23" width="12.5703125" bestFit="1" customWidth="1"/>
    <col min="24" max="24" width="14.140625" customWidth="1"/>
    <col min="25" max="25" width="3.7109375" customWidth="1"/>
    <col min="26" max="26" width="14" bestFit="1" customWidth="1"/>
    <col min="27" max="27" width="14" style="182" bestFit="1" customWidth="1"/>
  </cols>
  <sheetData>
    <row r="1" spans="1:27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7" ht="19.5" customHeight="1" x14ac:dyDescent="0.2">
      <c r="A4" s="23" t="s">
        <v>80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7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7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11"/>
      <c r="K7" s="48" t="s">
        <v>9</v>
      </c>
      <c r="L7" s="48" t="s">
        <v>10</v>
      </c>
      <c r="M7" s="48" t="s">
        <v>11</v>
      </c>
      <c r="N7" s="104" t="s">
        <v>59</v>
      </c>
      <c r="O7" s="40"/>
      <c r="P7" s="48" t="s">
        <v>12</v>
      </c>
      <c r="Q7" s="48" t="s">
        <v>13</v>
      </c>
      <c r="R7" s="48" t="s">
        <v>14</v>
      </c>
      <c r="S7" s="104" t="s">
        <v>60</v>
      </c>
      <c r="T7" s="41"/>
      <c r="U7" s="48" t="s">
        <v>15</v>
      </c>
      <c r="V7" s="48" t="s">
        <v>16</v>
      </c>
      <c r="W7" s="48" t="s">
        <v>5</v>
      </c>
      <c r="X7" s="104" t="s">
        <v>61</v>
      </c>
      <c r="Y7" s="41"/>
      <c r="Z7" s="52" t="s">
        <v>100</v>
      </c>
    </row>
    <row r="8" spans="1:27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12"/>
      <c r="K8" s="53" t="s">
        <v>18</v>
      </c>
      <c r="L8" s="53" t="s">
        <v>18</v>
      </c>
      <c r="M8" s="53" t="s">
        <v>18</v>
      </c>
      <c r="N8" s="91"/>
      <c r="O8" s="12"/>
      <c r="P8" s="53" t="s">
        <v>18</v>
      </c>
      <c r="Q8" s="53" t="s">
        <v>18</v>
      </c>
      <c r="R8" s="53" t="s">
        <v>18</v>
      </c>
      <c r="S8" s="91"/>
      <c r="T8" s="12"/>
      <c r="U8" s="53" t="s">
        <v>18</v>
      </c>
      <c r="V8" s="53" t="s">
        <v>18</v>
      </c>
      <c r="W8" s="53" t="s">
        <v>18</v>
      </c>
      <c r="X8" s="91"/>
      <c r="Y8" s="95"/>
      <c r="Z8" s="105" t="s">
        <v>18</v>
      </c>
    </row>
    <row r="9" spans="1:27" x14ac:dyDescent="0.2">
      <c r="A9" s="59"/>
      <c r="B9" s="62"/>
      <c r="C9" s="61"/>
      <c r="D9" s="62"/>
      <c r="E9" s="63"/>
      <c r="F9" s="106"/>
      <c r="G9" s="106"/>
      <c r="H9" s="106"/>
      <c r="I9" s="92"/>
      <c r="J9" s="13"/>
      <c r="K9" s="106"/>
      <c r="L9" s="106"/>
      <c r="M9" s="106"/>
      <c r="N9" s="92"/>
      <c r="O9" s="13"/>
      <c r="P9" s="106"/>
      <c r="Q9" s="106"/>
      <c r="R9" s="107"/>
      <c r="S9" s="93"/>
      <c r="T9" s="12"/>
      <c r="U9" s="107"/>
      <c r="V9" s="107"/>
      <c r="W9" s="107"/>
      <c r="X9" s="93"/>
      <c r="Y9" s="95"/>
      <c r="Z9" s="93"/>
    </row>
    <row r="10" spans="1:27" ht="14.25" x14ac:dyDescent="0.2">
      <c r="A10" s="65" t="s">
        <v>19</v>
      </c>
      <c r="B10" s="62"/>
      <c r="C10" s="62"/>
      <c r="D10" s="62"/>
      <c r="E10" s="63"/>
      <c r="F10" s="107"/>
      <c r="G10" s="107"/>
      <c r="H10" s="107"/>
      <c r="I10" s="93"/>
      <c r="J10" s="12"/>
      <c r="K10" s="107"/>
      <c r="L10" s="107"/>
      <c r="M10" s="107"/>
      <c r="N10" s="94"/>
      <c r="O10" s="12"/>
      <c r="P10" s="107"/>
      <c r="Q10" s="107"/>
      <c r="R10" s="107"/>
      <c r="S10" s="93"/>
      <c r="T10" s="12"/>
      <c r="U10" s="107"/>
      <c r="V10" s="107"/>
      <c r="W10" s="107"/>
      <c r="X10" s="93"/>
      <c r="Y10" s="95"/>
      <c r="Z10" s="93"/>
    </row>
    <row r="11" spans="1:27" s="214" customFormat="1" ht="15" x14ac:dyDescent="0.25">
      <c r="A11" s="59"/>
      <c r="B11" s="67" t="str">
        <f>'LPFN SUMMARY - Results'!B11</f>
        <v>ISC</v>
      </c>
      <c r="C11" s="254"/>
      <c r="D11" s="254"/>
      <c r="E11" s="232"/>
      <c r="F11" s="255">
        <f>'2573'!F11+'2576'!F11+'2581'!F11+'2610'!F11+'9900'!F11+'9901'!F11+'9906'!F11+'9910'!F11+'9911'!F11+'9912'!F11+'2353'!F11+'2570'!F11</f>
        <v>486598</v>
      </c>
      <c r="G11" s="255">
        <f>'2573'!G11+'2576'!G11+'2581'!G11+'2610'!G11+'9900'!G11+'9901'!G11+'9906'!G11+'9910'!G11+'9911'!G11+'9912'!G11+'2353'!G11+'2570'!G11</f>
        <v>0</v>
      </c>
      <c r="H11" s="255">
        <f>'2573'!H11+'2576'!H11+'2581'!H11+'2610'!H11+'9900'!H11+'9901'!H11+'9906'!H11+'9910'!H11+'9911'!H11+'9912'!H11+'2353'!H11+'2570'!H11</f>
        <v>0</v>
      </c>
      <c r="I11" s="94">
        <f>F11+G11+H11</f>
        <v>486598</v>
      </c>
      <c r="J11" s="248"/>
      <c r="K11" s="255">
        <f>'2573'!K11+'2576'!K11+'2581'!K11+'2610'!K11+'9900'!K11+'9901'!K11+'9906'!K11+'9910'!K11+'9911'!K11+'9912'!K11+'2353'!K11+'2570'!K11</f>
        <v>0</v>
      </c>
      <c r="L11" s="255">
        <f>'2573'!L11+'2576'!L11+'2581'!L11+'2610'!L11+'9900'!L11+'9901'!L11+'9906'!L11+'9910'!L11+'9911'!L11+'9912'!L11+'2353'!L11+'2570'!L11</f>
        <v>0</v>
      </c>
      <c r="M11" s="255">
        <f>'2573'!M11+'2576'!M11+'2581'!M11+'2610'!M11+'9900'!M11+'9901'!M11+'9906'!M11+'9910'!M11+'9911'!M11+'9912'!M11+'2353'!M11+'2570'!M11</f>
        <v>0</v>
      </c>
      <c r="N11" s="94">
        <f>K11+L11+M11</f>
        <v>0</v>
      </c>
      <c r="O11" s="248"/>
      <c r="P11" s="255">
        <f>'2573'!P11+'2576'!P11+'2581'!P11+'2610'!P11+'9900'!P11+'9901'!P11+'9906'!P11+'9910'!P11+'9911'!P11+'9912'!P11+'2353'!P11+'2570'!P11</f>
        <v>0</v>
      </c>
      <c r="Q11" s="255">
        <f>'2573'!Q11+'2576'!Q11+'2581'!Q11+'2610'!Q11+'9900'!Q11+'9901'!Q11+'9906'!Q11+'9910'!Q11+'9911'!Q11+'9912'!Q11+'2353'!Q11+'2570'!Q11</f>
        <v>0</v>
      </c>
      <c r="R11" s="255">
        <f>'2573'!R11+'2576'!R11+'2581'!R11+'2610'!R11+'9900'!R11+'9901'!R11+'9906'!R11+'9910'!R11+'9911'!R11+'9912'!R11+'2353'!R11+'2570'!R11</f>
        <v>0</v>
      </c>
      <c r="S11" s="94">
        <f>P11+Q11+R11</f>
        <v>0</v>
      </c>
      <c r="T11" s="248"/>
      <c r="U11" s="255">
        <f>'2573'!U11+'2576'!U11+'2581'!U11+'2610'!U11+'9900'!U11+'9901'!U11+'9906'!U11+'9910'!U11+'9911'!U11+'9912'!U11+'2353'!U11+'2570'!U11</f>
        <v>0</v>
      </c>
      <c r="V11" s="255">
        <f>'2573'!V11+'2576'!V11+'2581'!V11+'2610'!V11+'9900'!V11+'9901'!V11+'9906'!V11+'9910'!V11+'9911'!V11+'9912'!V11+'2353'!V11+'2570'!V11</f>
        <v>0</v>
      </c>
      <c r="W11" s="255">
        <f>'2573'!W11+'2576'!W11+'2581'!W11+'2610'!W11+'9900'!W11+'9901'!W11+'9906'!W11+'9910'!W11+'9911'!W11+'9912'!W11+'2353'!W11+'2570'!W11</f>
        <v>0</v>
      </c>
      <c r="X11" s="94">
        <f>U11+V11+W11</f>
        <v>0</v>
      </c>
      <c r="Y11" s="96"/>
      <c r="Z11" s="94">
        <f>X11+S11+N11+I11</f>
        <v>486598</v>
      </c>
      <c r="AA11" s="182"/>
    </row>
    <row r="12" spans="1:27" s="214" customFormat="1" ht="15" x14ac:dyDescent="0.25">
      <c r="A12" s="59"/>
      <c r="B12" s="67" t="str">
        <f>'LPFN SUMMARY - Results'!B12</f>
        <v>Administration fees</v>
      </c>
      <c r="C12" s="62"/>
      <c r="D12" s="62"/>
      <c r="E12" s="63"/>
      <c r="F12" s="255">
        <f>'2573'!F12+'2576'!F12+'2581'!F12+'2610'!F12+'9900'!F12+'9901'!F12+'9906'!F12+'9910'!F12+'9911'!F12+'9912'!F12+'2353'!F12+'2570'!F12</f>
        <v>0</v>
      </c>
      <c r="G12" s="255">
        <f>'2573'!G12+'2576'!G12+'2581'!G12+'2610'!G12+'9900'!G12+'9901'!G12+'9906'!G12+'9910'!G12+'9911'!G12+'9912'!G12+'2353'!G12+'2570'!G12</f>
        <v>0</v>
      </c>
      <c r="H12" s="255">
        <f>'2573'!H12+'2576'!H12+'2581'!H12+'2610'!H12+'9900'!H12+'9901'!H12+'9906'!H12+'9910'!H12+'9911'!H12+'9912'!H12+'2353'!H12+'2570'!H12</f>
        <v>0</v>
      </c>
      <c r="I12" s="94">
        <f>F12+G12+H12</f>
        <v>0</v>
      </c>
      <c r="J12" s="224"/>
      <c r="K12" s="255">
        <f>'2573'!K12+'2576'!K12+'2581'!K12+'2610'!K12+'9900'!K12+'9901'!K12+'9906'!K12+'9910'!K12+'9911'!K12+'9912'!K12+'2353'!K12+'2570'!K12</f>
        <v>0</v>
      </c>
      <c r="L12" s="255">
        <f>'2573'!L12+'2576'!L12+'2581'!L12+'2610'!L12+'9900'!L12+'9901'!L12+'9906'!L12+'9910'!L12+'9911'!L12+'9912'!L12+'2353'!L12+'2570'!L12</f>
        <v>0</v>
      </c>
      <c r="M12" s="255">
        <f>'2573'!M12+'2576'!M12+'2581'!M12+'2610'!M12+'9900'!M12+'9901'!M12+'9906'!M12+'9910'!M12+'9911'!M12+'9912'!M12+'2353'!M12+'2570'!M12</f>
        <v>0</v>
      </c>
      <c r="N12" s="94">
        <f t="shared" ref="N12:N42" si="0">K12+L12+M12</f>
        <v>0</v>
      </c>
      <c r="O12" s="224"/>
      <c r="P12" s="255">
        <f>'2573'!P12+'2576'!P12+'2581'!P12+'2610'!P12+'9900'!P12+'9901'!P12+'9906'!P12+'9910'!P12+'9911'!P12+'9912'!P12+'2353'!P12+'2570'!P12</f>
        <v>0</v>
      </c>
      <c r="Q12" s="255">
        <f>'2573'!Q12+'2576'!Q12+'2581'!Q12+'2610'!Q12+'9900'!Q12+'9901'!Q12+'9906'!Q12+'9910'!Q12+'9911'!Q12+'9912'!Q12+'2353'!Q12+'2570'!Q12</f>
        <v>0</v>
      </c>
      <c r="R12" s="255">
        <f>'2573'!R12+'2576'!R12+'2581'!R12+'2610'!R12+'9900'!R12+'9901'!R12+'9906'!R12+'9910'!R12+'9911'!R12+'9912'!R12+'2353'!R12+'2570'!R12</f>
        <v>0</v>
      </c>
      <c r="S12" s="94">
        <f t="shared" ref="S12:S42" si="1">P12+Q12+R12</f>
        <v>0</v>
      </c>
      <c r="T12" s="224"/>
      <c r="U12" s="255">
        <f>'2573'!U12+'2576'!U12+'2581'!U12+'2610'!U12+'9900'!U12+'9901'!U12+'9906'!U12+'9910'!U12+'9911'!U12+'9912'!U12+'2353'!U12+'2570'!U12</f>
        <v>0</v>
      </c>
      <c r="V12" s="255">
        <f>'2573'!V12+'2576'!V12+'2581'!V12+'2610'!V12+'9900'!V12+'9901'!V12+'9906'!V12+'9910'!V12+'9911'!V12+'9912'!V12+'2353'!V12+'2570'!V12</f>
        <v>0</v>
      </c>
      <c r="W12" s="255">
        <f>'2573'!W12+'2576'!W12+'2581'!W12+'2610'!W12+'9900'!W12+'9901'!W12+'9906'!W12+'9910'!W12+'9911'!W12+'9912'!W12+'2353'!W12+'2570'!W12</f>
        <v>0</v>
      </c>
      <c r="X12" s="94">
        <f t="shared" ref="X12:X42" si="2">U12+V12+W12</f>
        <v>0</v>
      </c>
      <c r="Y12" s="97"/>
      <c r="Z12" s="94">
        <f t="shared" ref="Z12:Z42" si="3">X12+S12+N12+I12</f>
        <v>0</v>
      </c>
      <c r="AA12" s="182"/>
    </row>
    <row r="13" spans="1:27" s="214" customFormat="1" ht="15" x14ac:dyDescent="0.25">
      <c r="A13" s="59"/>
      <c r="B13" s="67" t="str">
        <f>'LPFN SUMMARY - Results'!B13</f>
        <v>Canadian Mortgage and Housing Corporation</v>
      </c>
      <c r="C13" s="62"/>
      <c r="D13" s="62"/>
      <c r="E13" s="63"/>
      <c r="F13" s="255">
        <f>'2573'!F13+'2576'!F13+'2581'!F13+'2610'!F13+'9900'!F13+'9901'!F13+'9906'!F13+'9910'!F13+'9911'!F13+'9912'!F13+'2353'!F13+'2570'!F13</f>
        <v>5636</v>
      </c>
      <c r="G13" s="255">
        <f>'2573'!G13+'2576'!G13+'2581'!G13+'2610'!G13+'9900'!G13+'9901'!G13+'9906'!G13+'9910'!G13+'9911'!G13+'9912'!G13+'2353'!G13+'2570'!G13</f>
        <v>5636</v>
      </c>
      <c r="H13" s="255">
        <f>'2573'!H13+'2576'!H13+'2581'!H13+'2610'!H13+'9900'!H13+'9901'!H13+'9906'!H13+'9910'!H13+'9911'!H13+'9912'!H13+'2353'!H13+'2570'!H13</f>
        <v>5636</v>
      </c>
      <c r="I13" s="94">
        <f>F13+G13+H13</f>
        <v>16908</v>
      </c>
      <c r="J13" s="224"/>
      <c r="K13" s="255">
        <f>'2573'!K13+'2576'!K13+'2581'!K13+'2610'!K13+'9900'!K13+'9901'!K13+'9906'!K13+'9910'!K13+'9911'!K13+'9912'!K13+'2353'!K13+'2570'!K13</f>
        <v>5636</v>
      </c>
      <c r="L13" s="255">
        <f>'2573'!L13+'2576'!L13+'2581'!L13+'2610'!L13+'9900'!L13+'9901'!L13+'9906'!L13+'9910'!L13+'9911'!L13+'9912'!L13+'2353'!L13+'2570'!L13</f>
        <v>5636</v>
      </c>
      <c r="M13" s="255">
        <f>'2573'!M13+'2576'!M13+'2581'!M13+'2610'!M13+'9900'!M13+'9901'!M13+'9906'!M13+'9910'!M13+'9911'!M13+'9912'!M13+'2353'!M13+'2570'!M13</f>
        <v>5636</v>
      </c>
      <c r="N13" s="94">
        <f t="shared" si="0"/>
        <v>16908</v>
      </c>
      <c r="O13" s="224"/>
      <c r="P13" s="255">
        <f>'2573'!P13+'2576'!P13+'2581'!P13+'2610'!P13+'9900'!P13+'9901'!P13+'9906'!P13+'9910'!P13+'9911'!P13+'9912'!P13+'2353'!P13+'2570'!P13</f>
        <v>5636</v>
      </c>
      <c r="Q13" s="255">
        <f>'2573'!Q13+'2576'!Q13+'2581'!Q13+'2610'!Q13+'9900'!Q13+'9901'!Q13+'9906'!Q13+'9910'!Q13+'9911'!Q13+'9912'!Q13+'2353'!Q13+'2570'!Q13</f>
        <v>5636</v>
      </c>
      <c r="R13" s="255">
        <f>'2573'!R13+'2576'!R13+'2581'!R13+'2610'!R13+'9900'!R13+'9901'!R13+'9906'!R13+'9910'!R13+'9911'!R13+'9912'!R13+'2353'!R13+'2570'!R13</f>
        <v>5636</v>
      </c>
      <c r="S13" s="94">
        <f t="shared" si="1"/>
        <v>16908</v>
      </c>
      <c r="T13" s="224"/>
      <c r="U13" s="255">
        <f>'2573'!U13+'2576'!U13+'2581'!U13+'2610'!U13+'9900'!U13+'9901'!U13+'9906'!U13+'9910'!U13+'9911'!U13+'9912'!U13+'2353'!U13+'2570'!U13</f>
        <v>5636</v>
      </c>
      <c r="V13" s="255">
        <f>'2573'!V13+'2576'!V13+'2581'!V13+'2610'!V13+'9900'!V13+'9901'!V13+'9906'!V13+'9910'!V13+'9911'!V13+'9912'!V13+'2353'!V13+'2570'!V13</f>
        <v>5636</v>
      </c>
      <c r="W13" s="255">
        <f>'2573'!W13+'2576'!W13+'2581'!W13+'2610'!W13+'9900'!W13+'9901'!W13+'9906'!W13+'9910'!W13+'9911'!W13+'9912'!W13+'2353'!W13+'2570'!W13</f>
        <v>8000</v>
      </c>
      <c r="X13" s="94">
        <f t="shared" si="2"/>
        <v>19272</v>
      </c>
      <c r="Y13" s="97"/>
      <c r="Z13" s="94">
        <f t="shared" si="3"/>
        <v>69996</v>
      </c>
      <c r="AA13" s="182"/>
    </row>
    <row r="14" spans="1:27" s="214" customFormat="1" ht="15" hidden="1" x14ac:dyDescent="0.25">
      <c r="A14" s="59"/>
      <c r="B14" s="67" t="str">
        <f>'LPFN SUMMARY - Results'!B14</f>
        <v>Centre Jeunesse de l'Abitibi-Témiscamingue</v>
      </c>
      <c r="C14" s="62"/>
      <c r="D14" s="62"/>
      <c r="E14" s="63"/>
      <c r="F14" s="255">
        <f>'2573'!F14+'2576'!F14+'2581'!F14+'2610'!F14+'9900'!F14+'9901'!F14+'9906'!F14+'9910'!F14+'9911'!F14+'9912'!F14+'2353'!F14+'2570'!F14</f>
        <v>0</v>
      </c>
      <c r="G14" s="255">
        <f>'2573'!G14+'2576'!G14+'2581'!G14+'2610'!G14+'9900'!G14+'9901'!G14+'9906'!G14+'9910'!G14+'9911'!G14+'9912'!G14+'2353'!G14+'2570'!G14</f>
        <v>0</v>
      </c>
      <c r="H14" s="255">
        <f>'2573'!H14+'2576'!H14+'2581'!H14+'2610'!H14+'9900'!H14+'9901'!H14+'9906'!H14+'9910'!H14+'9911'!H14+'9912'!H14+'2353'!H14+'2570'!H14</f>
        <v>0</v>
      </c>
      <c r="I14" s="94">
        <f>F14+G14+H14</f>
        <v>0</v>
      </c>
      <c r="J14" s="224"/>
      <c r="K14" s="255">
        <f>'2573'!K14+'2576'!K14+'2581'!K14+'2610'!K14+'9900'!K14+'9901'!K14+'9906'!K14+'9910'!K14+'9911'!K14+'9912'!K14+'2353'!K14+'2570'!K14</f>
        <v>0</v>
      </c>
      <c r="L14" s="255">
        <f>'2573'!L14+'2576'!L14+'2581'!L14+'2610'!L14+'9900'!L14+'9901'!L14+'9906'!L14+'9910'!L14+'9911'!L14+'9912'!L14+'2353'!L14+'2570'!L14</f>
        <v>0</v>
      </c>
      <c r="M14" s="255">
        <f>'2573'!M14+'2576'!M14+'2581'!M14+'2610'!M14+'9900'!M14+'9901'!M14+'9906'!M14+'9910'!M14+'9911'!M14+'9912'!M14+'2353'!M14+'2570'!M14</f>
        <v>0</v>
      </c>
      <c r="N14" s="94">
        <f t="shared" si="0"/>
        <v>0</v>
      </c>
      <c r="O14" s="224"/>
      <c r="P14" s="255">
        <f>'2573'!P14+'2576'!P14+'2581'!P14+'2610'!P14+'9900'!P14+'9901'!P14+'9906'!P14+'9910'!P14+'9911'!P14+'9912'!P14+'2353'!P14+'2570'!P14</f>
        <v>0</v>
      </c>
      <c r="Q14" s="255">
        <f>'2573'!Q14+'2576'!Q14+'2581'!Q14+'2610'!Q14+'9900'!Q14+'9901'!Q14+'9906'!Q14+'9910'!Q14+'9911'!Q14+'9912'!Q14+'2353'!Q14+'2570'!Q14</f>
        <v>0</v>
      </c>
      <c r="R14" s="255">
        <f>'2573'!R14+'2576'!R14+'2581'!R14+'2610'!R14+'9900'!R14+'9901'!R14+'9906'!R14+'9910'!R14+'9911'!R14+'9912'!R14+'2353'!R14+'2570'!R14</f>
        <v>0</v>
      </c>
      <c r="S14" s="94">
        <f t="shared" si="1"/>
        <v>0</v>
      </c>
      <c r="T14" s="224"/>
      <c r="U14" s="255">
        <f>'2573'!U14+'2576'!U14+'2581'!U14+'2610'!U14+'9900'!U14+'9901'!U14+'9906'!U14+'9910'!U14+'9911'!U14+'9912'!U14+'2353'!U14+'2570'!U14</f>
        <v>0</v>
      </c>
      <c r="V14" s="255">
        <f>'2573'!V14+'2576'!V14+'2581'!V14+'2610'!V14+'9900'!V14+'9901'!V14+'9906'!V14+'9910'!V14+'9911'!V14+'9912'!V14+'2353'!V14+'2570'!V14</f>
        <v>0</v>
      </c>
      <c r="W14" s="255">
        <f>'2573'!W14+'2576'!W14+'2581'!W14+'2610'!W14+'9900'!W14+'9901'!W14+'9906'!W14+'9910'!W14+'9911'!W14+'9912'!W14+'2353'!W14+'2570'!W14</f>
        <v>0</v>
      </c>
      <c r="X14" s="94">
        <f t="shared" si="2"/>
        <v>0</v>
      </c>
      <c r="Y14" s="97"/>
      <c r="Z14" s="94">
        <f t="shared" si="3"/>
        <v>0</v>
      </c>
      <c r="AA14" s="182"/>
    </row>
    <row r="15" spans="1:27" s="214" customFormat="1" ht="15" hidden="1" x14ac:dyDescent="0.25">
      <c r="A15" s="59"/>
      <c r="B15" s="67" t="str">
        <f>'LPFN SUMMARY - Results'!B15</f>
        <v>Unused</v>
      </c>
      <c r="C15" s="62"/>
      <c r="D15" s="62"/>
      <c r="E15" s="63"/>
      <c r="F15" s="255">
        <f>'2573'!F15+'2576'!F15+'2581'!F15+'2610'!F15+'9900'!F15+'9901'!F15+'9906'!F15+'9910'!F15+'9911'!F15+'9912'!F15+'2353'!F15+'2570'!F15</f>
        <v>0</v>
      </c>
      <c r="G15" s="255">
        <f>'2573'!G15+'2576'!G15+'2581'!G15+'2610'!G15+'9900'!G15+'9901'!G15+'9906'!G15+'9910'!G15+'9911'!G15+'9912'!G15+'2353'!G15+'2570'!G15</f>
        <v>0</v>
      </c>
      <c r="H15" s="255">
        <f>'2573'!H15+'2576'!H15+'2581'!H15+'2610'!H15+'9900'!H15+'9901'!H15+'9906'!H15+'9910'!H15+'9911'!H15+'9912'!H15+'2353'!H15+'2570'!H15</f>
        <v>0</v>
      </c>
      <c r="I15" s="94">
        <f t="shared" ref="I15:I42" si="4">F15+G15+H15</f>
        <v>0</v>
      </c>
      <c r="J15" s="224"/>
      <c r="K15" s="255">
        <f>'2573'!K15+'2576'!K15+'2581'!K15+'2610'!K15+'9900'!K15+'9901'!K15+'9906'!K15+'9910'!K15+'9911'!K15+'9912'!K15+'2353'!K15+'2570'!K15</f>
        <v>0</v>
      </c>
      <c r="L15" s="255">
        <f>'2573'!L15+'2576'!L15+'2581'!L15+'2610'!L15+'9900'!L15+'9901'!L15+'9906'!L15+'9910'!L15+'9911'!L15+'9912'!L15+'2353'!L15+'2570'!L15</f>
        <v>0</v>
      </c>
      <c r="M15" s="255">
        <f>'2573'!M15+'2576'!M15+'2581'!M15+'2610'!M15+'9900'!M15+'9901'!M15+'9906'!M15+'9910'!M15+'9911'!M15+'9912'!M15+'2353'!M15+'2570'!M15</f>
        <v>0</v>
      </c>
      <c r="N15" s="94">
        <f t="shared" si="0"/>
        <v>0</v>
      </c>
      <c r="O15" s="224"/>
      <c r="P15" s="255">
        <f>'2573'!P15+'2576'!P15+'2581'!P15+'2610'!P15+'9900'!P15+'9901'!P15+'9906'!P15+'9910'!P15+'9911'!P15+'9912'!P15+'2353'!P15+'2570'!P15</f>
        <v>0</v>
      </c>
      <c r="Q15" s="255">
        <f>'2573'!Q15+'2576'!Q15+'2581'!Q15+'2610'!Q15+'9900'!Q15+'9901'!Q15+'9906'!Q15+'9910'!Q15+'9911'!Q15+'9912'!Q15+'2353'!Q15+'2570'!Q15</f>
        <v>0</v>
      </c>
      <c r="R15" s="255">
        <f>'2573'!R15+'2576'!R15+'2581'!R15+'2610'!R15+'9900'!R15+'9901'!R15+'9906'!R15+'9910'!R15+'9911'!R15+'9912'!R15+'2353'!R15+'2570'!R15</f>
        <v>0</v>
      </c>
      <c r="S15" s="94">
        <f t="shared" si="1"/>
        <v>0</v>
      </c>
      <c r="T15" s="224"/>
      <c r="U15" s="255">
        <f>'2573'!U15+'2576'!U15+'2581'!U15+'2610'!U15+'9900'!U15+'9901'!U15+'9906'!U15+'9910'!U15+'9911'!U15+'9912'!U15+'2353'!U15+'2570'!U15</f>
        <v>0</v>
      </c>
      <c r="V15" s="255">
        <f>'2573'!V15+'2576'!V15+'2581'!V15+'2610'!V15+'9900'!V15+'9901'!V15+'9906'!V15+'9910'!V15+'9911'!V15+'9912'!V15+'2353'!V15+'2570'!V15</f>
        <v>0</v>
      </c>
      <c r="W15" s="255">
        <f>'2573'!W15+'2576'!W15+'2581'!W15+'2610'!W15+'9900'!W15+'9901'!W15+'9906'!W15+'9910'!W15+'9911'!W15+'9912'!W15+'2353'!W15+'2570'!W15</f>
        <v>0</v>
      </c>
      <c r="X15" s="94">
        <f t="shared" si="2"/>
        <v>0</v>
      </c>
      <c r="Y15" s="97"/>
      <c r="Z15" s="94">
        <f t="shared" si="3"/>
        <v>0</v>
      </c>
      <c r="AA15" s="182"/>
    </row>
    <row r="16" spans="1:27" s="214" customFormat="1" ht="15" hidden="1" x14ac:dyDescent="0.25">
      <c r="A16" s="59"/>
      <c r="B16" s="67" t="str">
        <f>'LPFN SUMMARY - Results'!B16</f>
        <v>Unused</v>
      </c>
      <c r="C16" s="62"/>
      <c r="D16" s="62"/>
      <c r="E16" s="63"/>
      <c r="F16" s="255">
        <f>'2573'!F16+'2576'!F16+'2581'!F16+'2610'!F16+'9900'!F16+'9901'!F16+'9906'!F16+'9910'!F16+'9911'!F16+'9912'!F16+'2353'!F16+'2570'!F16</f>
        <v>0</v>
      </c>
      <c r="G16" s="255">
        <f>'2573'!G16+'2576'!G16+'2581'!G16+'2610'!G16+'9900'!G16+'9901'!G16+'9906'!G16+'9910'!G16+'9911'!G16+'9912'!G16+'2353'!G16+'2570'!G16</f>
        <v>0</v>
      </c>
      <c r="H16" s="255">
        <f>'2573'!H16+'2576'!H16+'2581'!H16+'2610'!H16+'9900'!H16+'9901'!H16+'9906'!H16+'9910'!H16+'9911'!H16+'9912'!H16+'2353'!H16+'2570'!H16</f>
        <v>0</v>
      </c>
      <c r="I16" s="94">
        <f t="shared" si="4"/>
        <v>0</v>
      </c>
      <c r="J16" s="224"/>
      <c r="K16" s="255">
        <f>'2573'!K16+'2576'!K16+'2581'!K16+'2610'!K16+'9900'!K16+'9901'!K16+'9906'!K16+'9910'!K16+'9911'!K16+'9912'!K16+'2353'!K16+'2570'!K16</f>
        <v>0</v>
      </c>
      <c r="L16" s="255">
        <f>'2573'!L16+'2576'!L16+'2581'!L16+'2610'!L16+'9900'!L16+'9901'!L16+'9906'!L16+'9910'!L16+'9911'!L16+'9912'!L16+'2353'!L16+'2570'!L16</f>
        <v>0</v>
      </c>
      <c r="M16" s="255">
        <f>'2573'!M16+'2576'!M16+'2581'!M16+'2610'!M16+'9900'!M16+'9901'!M16+'9906'!M16+'9910'!M16+'9911'!M16+'9912'!M16+'2353'!M16+'2570'!M16</f>
        <v>0</v>
      </c>
      <c r="N16" s="94">
        <f t="shared" si="0"/>
        <v>0</v>
      </c>
      <c r="O16" s="224"/>
      <c r="P16" s="255">
        <f>'2573'!P16+'2576'!P16+'2581'!P16+'2610'!P16+'9900'!P16+'9901'!P16+'9906'!P16+'9910'!P16+'9911'!P16+'9912'!P16+'2353'!P16+'2570'!P16</f>
        <v>0</v>
      </c>
      <c r="Q16" s="255">
        <f>'2573'!Q16+'2576'!Q16+'2581'!Q16+'2610'!Q16+'9900'!Q16+'9901'!Q16+'9906'!Q16+'9910'!Q16+'9911'!Q16+'9912'!Q16+'2353'!Q16+'2570'!Q16</f>
        <v>0</v>
      </c>
      <c r="R16" s="255">
        <f>'2573'!R16+'2576'!R16+'2581'!R16+'2610'!R16+'9900'!R16+'9901'!R16+'9906'!R16+'9910'!R16+'9911'!R16+'9912'!R16+'2353'!R16+'2570'!R16</f>
        <v>0</v>
      </c>
      <c r="S16" s="94">
        <f t="shared" si="1"/>
        <v>0</v>
      </c>
      <c r="T16" s="224"/>
      <c r="U16" s="255">
        <f>'2573'!U16+'2576'!U16+'2581'!U16+'2610'!U16+'9900'!U16+'9901'!U16+'9906'!U16+'9910'!U16+'9911'!U16+'9912'!U16+'2353'!U16+'2570'!U16</f>
        <v>0</v>
      </c>
      <c r="V16" s="255">
        <f>'2573'!V16+'2576'!V16+'2581'!V16+'2610'!V16+'9900'!V16+'9901'!V16+'9906'!V16+'9910'!V16+'9911'!V16+'9912'!V16+'2353'!V16+'2570'!V16</f>
        <v>0</v>
      </c>
      <c r="W16" s="255">
        <f>'2573'!W16+'2576'!W16+'2581'!W16+'2610'!W16+'9900'!W16+'9901'!W16+'9906'!W16+'9910'!W16+'9911'!W16+'9912'!W16+'2353'!W16+'2570'!W16</f>
        <v>0</v>
      </c>
      <c r="X16" s="94">
        <f t="shared" si="2"/>
        <v>0</v>
      </c>
      <c r="Y16" s="97"/>
      <c r="Z16" s="94">
        <f t="shared" si="3"/>
        <v>0</v>
      </c>
      <c r="AA16" s="182"/>
    </row>
    <row r="17" spans="1:27" s="214" customFormat="1" ht="18" hidden="1" customHeight="1" x14ac:dyDescent="0.25">
      <c r="A17" s="59"/>
      <c r="B17" s="67" t="str">
        <f>'LPFN SUMMARY - Results'!B17</f>
        <v>First Nations Education Council</v>
      </c>
      <c r="C17" s="67"/>
      <c r="D17" s="67"/>
      <c r="E17" s="68"/>
      <c r="F17" s="255">
        <f>'2573'!F17+'2576'!F17+'2581'!F17+'2610'!F17+'9900'!F17+'9901'!F17+'9906'!F17+'9910'!F17+'9911'!F17+'9912'!F17+'2353'!F17+'2570'!F17</f>
        <v>0</v>
      </c>
      <c r="G17" s="255">
        <f>'2573'!G17+'2576'!G17+'2581'!G17+'2610'!G17+'9900'!G17+'9901'!G17+'9906'!G17+'9910'!G17+'9911'!G17+'9912'!G17+'2353'!G17+'2570'!G17</f>
        <v>0</v>
      </c>
      <c r="H17" s="255">
        <f>'2573'!H17+'2576'!H17+'2581'!H17+'2610'!H17+'9900'!H17+'9901'!H17+'9906'!H17+'9910'!H17+'9911'!H17+'9912'!H17+'2353'!H17+'2570'!H17</f>
        <v>0</v>
      </c>
      <c r="I17" s="94">
        <f t="shared" si="4"/>
        <v>0</v>
      </c>
      <c r="J17" s="224"/>
      <c r="K17" s="255">
        <f>'2573'!K17+'2576'!K17+'2581'!K17+'2610'!K17+'9900'!K17+'9901'!K17+'9906'!K17+'9910'!K17+'9911'!K17+'9912'!K17+'2353'!K17+'2570'!K17</f>
        <v>0</v>
      </c>
      <c r="L17" s="255">
        <f>'2573'!L17+'2576'!L17+'2581'!L17+'2610'!L17+'9900'!L17+'9901'!L17+'9906'!L17+'9910'!L17+'9911'!L17+'9912'!L17+'2353'!L17+'2570'!L17</f>
        <v>0</v>
      </c>
      <c r="M17" s="255">
        <f>'2573'!M17+'2576'!M17+'2581'!M17+'2610'!M17+'9900'!M17+'9901'!M17+'9906'!M17+'9910'!M17+'9911'!M17+'9912'!M17+'2353'!M17+'2570'!M17</f>
        <v>0</v>
      </c>
      <c r="N17" s="94">
        <f t="shared" si="0"/>
        <v>0</v>
      </c>
      <c r="O17" s="224"/>
      <c r="P17" s="255">
        <f>'2573'!P17+'2576'!P17+'2581'!P17+'2610'!P17+'9900'!P17+'9901'!P17+'9906'!P17+'9910'!P17+'9911'!P17+'9912'!P17+'2353'!P17+'2570'!P17</f>
        <v>0</v>
      </c>
      <c r="Q17" s="255">
        <f>'2573'!Q17+'2576'!Q17+'2581'!Q17+'2610'!Q17+'9900'!Q17+'9901'!Q17+'9906'!Q17+'9910'!Q17+'9911'!Q17+'9912'!Q17+'2353'!Q17+'2570'!Q17</f>
        <v>0</v>
      </c>
      <c r="R17" s="255">
        <f>'2573'!R17+'2576'!R17+'2581'!R17+'2610'!R17+'9900'!R17+'9901'!R17+'9906'!R17+'9910'!R17+'9911'!R17+'9912'!R17+'2353'!R17+'2570'!R17</f>
        <v>0</v>
      </c>
      <c r="S17" s="94">
        <f t="shared" si="1"/>
        <v>0</v>
      </c>
      <c r="T17" s="224"/>
      <c r="U17" s="255">
        <f>'2573'!U17+'2576'!U17+'2581'!U17+'2610'!U17+'9900'!U17+'9901'!U17+'9906'!U17+'9910'!U17+'9911'!U17+'9912'!U17+'2353'!U17+'2570'!U17</f>
        <v>0</v>
      </c>
      <c r="V17" s="255">
        <f>'2573'!V17+'2576'!V17+'2581'!V17+'2610'!V17+'9900'!V17+'9901'!V17+'9906'!V17+'9910'!V17+'9911'!V17+'9912'!V17+'2353'!V17+'2570'!V17</f>
        <v>0</v>
      </c>
      <c r="W17" s="255">
        <f>'2573'!W17+'2576'!W17+'2581'!W17+'2610'!W17+'9900'!W17+'9901'!W17+'9906'!W17+'9910'!W17+'9911'!W17+'9912'!W17+'2353'!W17+'2570'!W17</f>
        <v>0</v>
      </c>
      <c r="X17" s="94">
        <f t="shared" si="2"/>
        <v>0</v>
      </c>
      <c r="Y17" s="97"/>
      <c r="Z17" s="94">
        <f t="shared" si="3"/>
        <v>0</v>
      </c>
      <c r="AA17" s="182"/>
    </row>
    <row r="18" spans="1:27" s="214" customFormat="1" ht="15" hidden="1" x14ac:dyDescent="0.25">
      <c r="A18" s="59"/>
      <c r="B18" s="67" t="str">
        <f>'LPFN SUMMARY - Results'!B18</f>
        <v>First Nations of Quebec and Labrador Health and Social Services Commission</v>
      </c>
      <c r="C18" s="62"/>
      <c r="D18" s="62"/>
      <c r="E18" s="63"/>
      <c r="F18" s="255">
        <f>'2573'!F18+'2576'!F18+'2581'!F18+'2610'!F18+'9900'!F18+'9901'!F18+'9906'!F18+'9910'!F18+'9911'!F18+'9912'!F18+'2353'!F18+'2570'!F18</f>
        <v>0</v>
      </c>
      <c r="G18" s="255">
        <f>'2573'!G18+'2576'!G18+'2581'!G18+'2610'!G18+'9900'!G18+'9901'!G18+'9906'!G18+'9910'!G18+'9911'!G18+'9912'!G18+'2353'!G18+'2570'!G18</f>
        <v>0</v>
      </c>
      <c r="H18" s="255">
        <f>'2573'!H18+'2576'!H18+'2581'!H18+'2610'!H18+'9900'!H18+'9901'!H18+'9906'!H18+'9910'!H18+'9911'!H18+'9912'!H18+'2353'!H18+'2570'!H18</f>
        <v>0</v>
      </c>
      <c r="I18" s="94">
        <f t="shared" si="4"/>
        <v>0</v>
      </c>
      <c r="J18" s="224"/>
      <c r="K18" s="255">
        <f>'2573'!K18+'2576'!K18+'2581'!K18+'2610'!K18+'9900'!K18+'9901'!K18+'9906'!K18+'9910'!K18+'9911'!K18+'9912'!K18+'2353'!K18+'2570'!K18</f>
        <v>0</v>
      </c>
      <c r="L18" s="255">
        <f>'2573'!L18+'2576'!L18+'2581'!L18+'2610'!L18+'9900'!L18+'9901'!L18+'9906'!L18+'9910'!L18+'9911'!L18+'9912'!L18+'2353'!L18+'2570'!L18</f>
        <v>0</v>
      </c>
      <c r="M18" s="255">
        <f>'2573'!M18+'2576'!M18+'2581'!M18+'2610'!M18+'9900'!M18+'9901'!M18+'9906'!M18+'9910'!M18+'9911'!M18+'9912'!M18+'2353'!M18+'2570'!M18</f>
        <v>0</v>
      </c>
      <c r="N18" s="94">
        <f t="shared" si="0"/>
        <v>0</v>
      </c>
      <c r="O18" s="224"/>
      <c r="P18" s="255">
        <f>'2573'!P18+'2576'!P18+'2581'!P18+'2610'!P18+'9900'!P18+'9901'!P18+'9906'!P18+'9910'!P18+'9911'!P18+'9912'!P18+'2353'!P18+'2570'!P18</f>
        <v>0</v>
      </c>
      <c r="Q18" s="255">
        <f>'2573'!Q18+'2576'!Q18+'2581'!Q18+'2610'!Q18+'9900'!Q18+'9901'!Q18+'9906'!Q18+'9910'!Q18+'9911'!Q18+'9912'!Q18+'2353'!Q18+'2570'!Q18</f>
        <v>0</v>
      </c>
      <c r="R18" s="255">
        <f>'2573'!R18+'2576'!R18+'2581'!R18+'2610'!R18+'9900'!R18+'9901'!R18+'9906'!R18+'9910'!R18+'9911'!R18+'9912'!R18+'2353'!R18+'2570'!R18</f>
        <v>0</v>
      </c>
      <c r="S18" s="94">
        <f t="shared" si="1"/>
        <v>0</v>
      </c>
      <c r="T18" s="224"/>
      <c r="U18" s="255">
        <f>'2573'!U18+'2576'!U18+'2581'!U18+'2610'!U18+'9900'!U18+'9901'!U18+'9906'!U18+'9910'!U18+'9911'!U18+'9912'!U18+'2353'!U18+'2570'!U18</f>
        <v>0</v>
      </c>
      <c r="V18" s="255">
        <f>'2573'!V18+'2576'!V18+'2581'!V18+'2610'!V18+'9900'!V18+'9901'!V18+'9906'!V18+'9910'!V18+'9911'!V18+'9912'!V18+'2353'!V18+'2570'!V18</f>
        <v>0</v>
      </c>
      <c r="W18" s="255">
        <f>'2573'!W18+'2576'!W18+'2581'!W18+'2610'!W18+'9900'!W18+'9901'!W18+'9906'!W18+'9910'!W18+'9911'!W18+'9912'!W18+'2353'!W18+'2570'!W18</f>
        <v>0</v>
      </c>
      <c r="X18" s="94">
        <f t="shared" si="2"/>
        <v>0</v>
      </c>
      <c r="Y18" s="97"/>
      <c r="Z18" s="94">
        <f t="shared" si="3"/>
        <v>0</v>
      </c>
      <c r="AA18" s="182"/>
    </row>
    <row r="19" spans="1:27" s="214" customFormat="1" ht="15" hidden="1" x14ac:dyDescent="0.25">
      <c r="A19" s="59"/>
      <c r="B19" s="67" t="str">
        <f>'LPFN SUMMARY - Results'!B19</f>
        <v>Government of Quebec</v>
      </c>
      <c r="C19" s="62"/>
      <c r="D19" s="62"/>
      <c r="E19" s="63"/>
      <c r="F19" s="255">
        <f>'2573'!F19+'2576'!F19+'2581'!F19+'2610'!F19+'9900'!F19+'9901'!F19+'9906'!F19+'9910'!F19+'9911'!F19+'9912'!F19+'2353'!F19+'2570'!F19</f>
        <v>0</v>
      </c>
      <c r="G19" s="255">
        <f>'2573'!G19+'2576'!G19+'2581'!G19+'2610'!G19+'9900'!G19+'9901'!G19+'9906'!G19+'9910'!G19+'9911'!G19+'9912'!G19+'2353'!G19+'2570'!G19</f>
        <v>0</v>
      </c>
      <c r="H19" s="255">
        <f>'2573'!H19+'2576'!H19+'2581'!H19+'2610'!H19+'9900'!H19+'9901'!H19+'9906'!H19+'9910'!H19+'9911'!H19+'9912'!H19+'2353'!H19+'2570'!H19</f>
        <v>0</v>
      </c>
      <c r="I19" s="94">
        <f t="shared" si="4"/>
        <v>0</v>
      </c>
      <c r="J19" s="224"/>
      <c r="K19" s="255">
        <f>'2573'!K19+'2576'!K19+'2581'!K19+'2610'!K19+'9900'!K19+'9901'!K19+'9906'!K19+'9910'!K19+'9911'!K19+'9912'!K19+'2353'!K19+'2570'!K19</f>
        <v>0</v>
      </c>
      <c r="L19" s="255">
        <f>'2573'!L19+'2576'!L19+'2581'!L19+'2610'!L19+'9900'!L19+'9901'!L19+'9906'!L19+'9910'!L19+'9911'!L19+'9912'!L19+'2353'!L19+'2570'!L19</f>
        <v>0</v>
      </c>
      <c r="M19" s="255">
        <f>'2573'!M19+'2576'!M19+'2581'!M19+'2610'!M19+'9900'!M19+'9901'!M19+'9906'!M19+'9910'!M19+'9911'!M19+'9912'!M19+'2353'!M19+'2570'!M19</f>
        <v>0</v>
      </c>
      <c r="N19" s="94">
        <f t="shared" si="0"/>
        <v>0</v>
      </c>
      <c r="O19" s="224"/>
      <c r="P19" s="255">
        <f>'2573'!P19+'2576'!P19+'2581'!P19+'2610'!P19+'9900'!P19+'9901'!P19+'9906'!P19+'9910'!P19+'9911'!P19+'9912'!P19+'2353'!P19+'2570'!P19</f>
        <v>0</v>
      </c>
      <c r="Q19" s="255">
        <f>'2573'!Q19+'2576'!Q19+'2581'!Q19+'2610'!Q19+'9900'!Q19+'9901'!Q19+'9906'!Q19+'9910'!Q19+'9911'!Q19+'9912'!Q19+'2353'!Q19+'2570'!Q19</f>
        <v>0</v>
      </c>
      <c r="R19" s="255">
        <f>'2573'!R19+'2576'!R19+'2581'!R19+'2610'!R19+'9900'!R19+'9901'!R19+'9906'!R19+'9910'!R19+'9911'!R19+'9912'!R19+'2353'!R19+'2570'!R19</f>
        <v>0</v>
      </c>
      <c r="S19" s="94">
        <f t="shared" si="1"/>
        <v>0</v>
      </c>
      <c r="T19" s="224"/>
      <c r="U19" s="255">
        <f>'2573'!U19+'2576'!U19+'2581'!U19+'2610'!U19+'9900'!U19+'9901'!U19+'9906'!U19+'9910'!U19+'9911'!U19+'9912'!U19+'2353'!U19+'2570'!U19</f>
        <v>0</v>
      </c>
      <c r="V19" s="255">
        <f>'2573'!V19+'2576'!V19+'2581'!V19+'2610'!V19+'9900'!V19+'9901'!V19+'9906'!V19+'9910'!V19+'9911'!V19+'9912'!V19+'2353'!V19+'2570'!V19</f>
        <v>0</v>
      </c>
      <c r="W19" s="255">
        <f>'2573'!W19+'2576'!W19+'2581'!W19+'2610'!W19+'9900'!W19+'9901'!W19+'9906'!W19+'9910'!W19+'9911'!W19+'9912'!W19+'2353'!W19+'2570'!W19</f>
        <v>0</v>
      </c>
      <c r="X19" s="94">
        <f t="shared" si="2"/>
        <v>0</v>
      </c>
      <c r="Y19" s="97"/>
      <c r="Z19" s="94">
        <f t="shared" si="3"/>
        <v>0</v>
      </c>
      <c r="AA19" s="182"/>
    </row>
    <row r="20" spans="1:27" s="214" customFormat="1" ht="15" hidden="1" x14ac:dyDescent="0.25">
      <c r="A20" s="59"/>
      <c r="B20" s="67" t="str">
        <f>'LPFN SUMMARY - Results'!B20</f>
        <v>ISC - Health Canada</v>
      </c>
      <c r="C20" s="62"/>
      <c r="D20" s="62"/>
      <c r="E20" s="63"/>
      <c r="F20" s="255">
        <f>'2573'!F20+'2576'!F20+'2581'!F20+'2610'!F20+'9900'!F20+'9901'!F20+'9906'!F20+'9910'!F20+'9911'!F20+'9912'!F20+'2353'!F20+'2570'!F20</f>
        <v>0</v>
      </c>
      <c r="G20" s="255">
        <f>'2573'!G20+'2576'!G20+'2581'!G20+'2610'!G20+'9900'!G20+'9901'!G20+'9906'!G20+'9910'!G20+'9911'!G20+'9912'!G20+'2353'!G20+'2570'!G20</f>
        <v>0</v>
      </c>
      <c r="H20" s="255">
        <f>'2573'!H20+'2576'!H20+'2581'!H20+'2610'!H20+'9900'!H20+'9901'!H20+'9906'!H20+'9910'!H20+'9911'!H20+'9912'!H20+'2353'!H20+'2570'!H20</f>
        <v>0</v>
      </c>
      <c r="I20" s="94">
        <f t="shared" si="4"/>
        <v>0</v>
      </c>
      <c r="J20" s="224"/>
      <c r="K20" s="255">
        <f>'2573'!K20+'2576'!K20+'2581'!K20+'2610'!K20+'9900'!K20+'9901'!K20+'9906'!K20+'9910'!K20+'9911'!K20+'9912'!K20+'2353'!K20+'2570'!K20</f>
        <v>0</v>
      </c>
      <c r="L20" s="255">
        <f>'2573'!L20+'2576'!L20+'2581'!L20+'2610'!L20+'9900'!L20+'9901'!L20+'9906'!L20+'9910'!L20+'9911'!L20+'9912'!L20+'2353'!L20+'2570'!L20</f>
        <v>0</v>
      </c>
      <c r="M20" s="255">
        <f>'2573'!M20+'2576'!M20+'2581'!M20+'2610'!M20+'9900'!M20+'9901'!M20+'9906'!M20+'9910'!M20+'9911'!M20+'9912'!M20+'2353'!M20+'2570'!M20</f>
        <v>0</v>
      </c>
      <c r="N20" s="94">
        <f t="shared" si="0"/>
        <v>0</v>
      </c>
      <c r="O20" s="224"/>
      <c r="P20" s="255">
        <f>'2573'!P20+'2576'!P20+'2581'!P20+'2610'!P20+'9900'!P20+'9901'!P20+'9906'!P20+'9910'!P20+'9911'!P20+'9912'!P20+'2353'!P20+'2570'!P20</f>
        <v>0</v>
      </c>
      <c r="Q20" s="255">
        <f>'2573'!Q20+'2576'!Q20+'2581'!Q20+'2610'!Q20+'9900'!Q20+'9901'!Q20+'9906'!Q20+'9910'!Q20+'9911'!Q20+'9912'!Q20+'2353'!Q20+'2570'!Q20</f>
        <v>0</v>
      </c>
      <c r="R20" s="255">
        <f>'2573'!R20+'2576'!R20+'2581'!R20+'2610'!R20+'9900'!R20+'9901'!R20+'9906'!R20+'9910'!R20+'9911'!R20+'9912'!R20+'2353'!R20+'2570'!R20</f>
        <v>0</v>
      </c>
      <c r="S20" s="94">
        <f t="shared" si="1"/>
        <v>0</v>
      </c>
      <c r="T20" s="224"/>
      <c r="U20" s="255">
        <f>'2573'!U20+'2576'!U20+'2581'!U20+'2610'!U20+'9900'!U20+'9901'!U20+'9906'!U20+'9910'!U20+'9911'!U20+'9912'!U20+'2353'!U20+'2570'!U20</f>
        <v>0</v>
      </c>
      <c r="V20" s="255">
        <f>'2573'!V20+'2576'!V20+'2581'!V20+'2610'!V20+'9900'!V20+'9901'!V20+'9906'!V20+'9910'!V20+'9911'!V20+'9912'!V20+'2353'!V20+'2570'!V20</f>
        <v>0</v>
      </c>
      <c r="W20" s="255">
        <f>'2573'!W20+'2576'!W20+'2581'!W20+'2610'!W20+'9900'!W20+'9901'!W20+'9906'!W20+'9910'!W20+'9911'!W20+'9912'!W20+'2353'!W20+'2570'!W20</f>
        <v>0</v>
      </c>
      <c r="X20" s="94">
        <f t="shared" si="2"/>
        <v>0</v>
      </c>
      <c r="Y20" s="97"/>
      <c r="Z20" s="94">
        <f t="shared" si="3"/>
        <v>0</v>
      </c>
      <c r="AA20" s="182"/>
    </row>
    <row r="21" spans="1:27" s="214" customFormat="1" ht="15" hidden="1" x14ac:dyDescent="0.25">
      <c r="A21" s="59"/>
      <c r="B21" s="67" t="str">
        <f>'LPFN SUMMARY - Results'!B21</f>
        <v>Human Ressources Development Canada</v>
      </c>
      <c r="C21" s="62"/>
      <c r="D21" s="62"/>
      <c r="E21" s="63"/>
      <c r="F21" s="255">
        <f>'2573'!F21+'2576'!F21+'2581'!F21+'2610'!F21+'9900'!F21+'9901'!F21+'9906'!F21+'9910'!F21+'9911'!F21+'9912'!F21+'2353'!F21+'2570'!F21</f>
        <v>0</v>
      </c>
      <c r="G21" s="255">
        <f>'2573'!G21+'2576'!G21+'2581'!G21+'2610'!G21+'9900'!G21+'9901'!G21+'9906'!G21+'9910'!G21+'9911'!G21+'9912'!G21+'2353'!G21+'2570'!G21</f>
        <v>0</v>
      </c>
      <c r="H21" s="255">
        <f>'2573'!H21+'2576'!H21+'2581'!H21+'2610'!H21+'9900'!H21+'9901'!H21+'9906'!H21+'9910'!H21+'9911'!H21+'9912'!H21+'2353'!H21+'2570'!H21</f>
        <v>0</v>
      </c>
      <c r="I21" s="94">
        <f t="shared" si="4"/>
        <v>0</v>
      </c>
      <c r="J21" s="224"/>
      <c r="K21" s="255">
        <f>'2573'!K21+'2576'!K21+'2581'!K21+'2610'!K21+'9900'!K21+'9901'!K21+'9906'!K21+'9910'!K21+'9911'!K21+'9912'!K21+'2353'!K21+'2570'!K21</f>
        <v>0</v>
      </c>
      <c r="L21" s="255">
        <f>'2573'!L21+'2576'!L21+'2581'!L21+'2610'!L21+'9900'!L21+'9901'!L21+'9906'!L21+'9910'!L21+'9911'!L21+'9912'!L21+'2353'!L21+'2570'!L21</f>
        <v>0</v>
      </c>
      <c r="M21" s="255">
        <f>'2573'!M21+'2576'!M21+'2581'!M21+'2610'!M21+'9900'!M21+'9901'!M21+'9906'!M21+'9910'!M21+'9911'!M21+'9912'!M21+'2353'!M21+'2570'!M21</f>
        <v>0</v>
      </c>
      <c r="N21" s="94">
        <f t="shared" si="0"/>
        <v>0</v>
      </c>
      <c r="O21" s="224"/>
      <c r="P21" s="255">
        <f>'2573'!P21+'2576'!P21+'2581'!P21+'2610'!P21+'9900'!P21+'9901'!P21+'9906'!P21+'9910'!P21+'9911'!P21+'9912'!P21+'2353'!P21+'2570'!P21</f>
        <v>0</v>
      </c>
      <c r="Q21" s="255">
        <f>'2573'!Q21+'2576'!Q21+'2581'!Q21+'2610'!Q21+'9900'!Q21+'9901'!Q21+'9906'!Q21+'9910'!Q21+'9911'!Q21+'9912'!Q21+'2353'!Q21+'2570'!Q21</f>
        <v>0</v>
      </c>
      <c r="R21" s="255">
        <f>'2573'!R21+'2576'!R21+'2581'!R21+'2610'!R21+'9900'!R21+'9901'!R21+'9906'!R21+'9910'!R21+'9911'!R21+'9912'!R21+'2353'!R21+'2570'!R21</f>
        <v>0</v>
      </c>
      <c r="S21" s="94">
        <f t="shared" si="1"/>
        <v>0</v>
      </c>
      <c r="T21" s="224"/>
      <c r="U21" s="255">
        <f>'2573'!U21+'2576'!U21+'2581'!U21+'2610'!U21+'9900'!U21+'9901'!U21+'9906'!U21+'9910'!U21+'9911'!U21+'9912'!U21+'2353'!U21+'2570'!U21</f>
        <v>0</v>
      </c>
      <c r="V21" s="255">
        <f>'2573'!V21+'2576'!V21+'2581'!V21+'2610'!V21+'9900'!V21+'9901'!V21+'9906'!V21+'9910'!V21+'9911'!V21+'9912'!V21+'2353'!V21+'2570'!V21</f>
        <v>0</v>
      </c>
      <c r="W21" s="255">
        <f>'2573'!W21+'2576'!W21+'2581'!W21+'2610'!W21+'9900'!W21+'9901'!W21+'9906'!W21+'9910'!W21+'9911'!W21+'9912'!W21+'2353'!W21+'2570'!W21</f>
        <v>0</v>
      </c>
      <c r="X21" s="94">
        <f t="shared" si="2"/>
        <v>0</v>
      </c>
      <c r="Y21" s="97"/>
      <c r="Z21" s="94">
        <f t="shared" si="3"/>
        <v>0</v>
      </c>
      <c r="AA21" s="182"/>
    </row>
    <row r="22" spans="1:27" s="214" customFormat="1" ht="15" hidden="1" x14ac:dyDescent="0.25">
      <c r="A22" s="59"/>
      <c r="B22" s="67" t="str">
        <f>'LPFN SUMMARY - Results'!B22</f>
        <v>Ministère de la culture et des communications</v>
      </c>
      <c r="C22" s="62"/>
      <c r="D22" s="62"/>
      <c r="E22" s="63"/>
      <c r="F22" s="255">
        <f>'2573'!F22+'2576'!F22+'2581'!F22+'2610'!F22+'9900'!F22+'9901'!F22+'9906'!F22+'9910'!F22+'9911'!F22+'9912'!F22+'2353'!F22+'2570'!F22</f>
        <v>0</v>
      </c>
      <c r="G22" s="255">
        <f>'2573'!G22+'2576'!G22+'2581'!G22+'2610'!G22+'9900'!G22+'9901'!G22+'9906'!G22+'9910'!G22+'9911'!G22+'9912'!G22+'2353'!G22+'2570'!G22</f>
        <v>0</v>
      </c>
      <c r="H22" s="255">
        <f>'2573'!H22+'2576'!H22+'2581'!H22+'2610'!H22+'9900'!H22+'9901'!H22+'9906'!H22+'9910'!H22+'9911'!H22+'9912'!H22+'2353'!H22+'2570'!H22</f>
        <v>0</v>
      </c>
      <c r="I22" s="94">
        <f t="shared" si="4"/>
        <v>0</v>
      </c>
      <c r="J22" s="224"/>
      <c r="K22" s="255">
        <f>'2573'!K22+'2576'!K22+'2581'!K22+'2610'!K22+'9900'!K22+'9901'!K22+'9906'!K22+'9910'!K22+'9911'!K22+'9912'!K22+'2353'!K22+'2570'!K22</f>
        <v>0</v>
      </c>
      <c r="L22" s="255">
        <f>'2573'!L22+'2576'!L22+'2581'!L22+'2610'!L22+'9900'!L22+'9901'!L22+'9906'!L22+'9910'!L22+'9911'!L22+'9912'!L22+'2353'!L22+'2570'!L22</f>
        <v>0</v>
      </c>
      <c r="M22" s="255">
        <f>'2573'!M22+'2576'!M22+'2581'!M22+'2610'!M22+'9900'!M22+'9901'!M22+'9906'!M22+'9910'!M22+'9911'!M22+'9912'!M22+'2353'!M22+'2570'!M22</f>
        <v>0</v>
      </c>
      <c r="N22" s="94">
        <f t="shared" si="0"/>
        <v>0</v>
      </c>
      <c r="O22" s="224"/>
      <c r="P22" s="255">
        <f>'2573'!P22+'2576'!P22+'2581'!P22+'2610'!P22+'9900'!P22+'9901'!P22+'9906'!P22+'9910'!P22+'9911'!P22+'9912'!P22+'2353'!P22+'2570'!P22</f>
        <v>0</v>
      </c>
      <c r="Q22" s="255">
        <f>'2573'!Q22+'2576'!Q22+'2581'!Q22+'2610'!Q22+'9900'!Q22+'9901'!Q22+'9906'!Q22+'9910'!Q22+'9911'!Q22+'9912'!Q22+'2353'!Q22+'2570'!Q22</f>
        <v>0</v>
      </c>
      <c r="R22" s="255">
        <f>'2573'!R22+'2576'!R22+'2581'!R22+'2610'!R22+'9900'!R22+'9901'!R22+'9906'!R22+'9910'!R22+'9911'!R22+'9912'!R22+'2353'!R22+'2570'!R22</f>
        <v>0</v>
      </c>
      <c r="S22" s="94">
        <f t="shared" si="1"/>
        <v>0</v>
      </c>
      <c r="T22" s="224"/>
      <c r="U22" s="255">
        <f>'2573'!U22+'2576'!U22+'2581'!U22+'2610'!U22+'9900'!U22+'9901'!U22+'9906'!U22+'9910'!U22+'9911'!U22+'9912'!U22+'2353'!U22+'2570'!U22</f>
        <v>0</v>
      </c>
      <c r="V22" s="255">
        <f>'2573'!V22+'2576'!V22+'2581'!V22+'2610'!V22+'9900'!V22+'9901'!V22+'9906'!V22+'9910'!V22+'9911'!V22+'9912'!V22+'2353'!V22+'2570'!V22</f>
        <v>0</v>
      </c>
      <c r="W22" s="255">
        <f>'2573'!W22+'2576'!W22+'2581'!W22+'2610'!W22+'9900'!W22+'9901'!W22+'9906'!W22+'9910'!W22+'9911'!W22+'9912'!W22+'2353'!W22+'2570'!W22</f>
        <v>0</v>
      </c>
      <c r="X22" s="94">
        <f t="shared" si="2"/>
        <v>0</v>
      </c>
      <c r="Y22" s="97"/>
      <c r="Z22" s="94">
        <f t="shared" si="3"/>
        <v>0</v>
      </c>
      <c r="AA22" s="182"/>
    </row>
    <row r="23" spans="1:27" s="214" customFormat="1" ht="15" hidden="1" x14ac:dyDescent="0.25">
      <c r="A23" s="59"/>
      <c r="B23" s="67" t="str">
        <f>'LPFN SUMMARY - Results'!B23</f>
        <v>Natural Ressources</v>
      </c>
      <c r="C23" s="62"/>
      <c r="D23" s="62"/>
      <c r="E23" s="63"/>
      <c r="F23" s="255">
        <f>'2573'!F23+'2576'!F23+'2581'!F23+'2610'!F23+'9900'!F23+'9901'!F23+'9906'!F23+'9910'!F23+'9911'!F23+'9912'!F23+'2353'!F23+'2570'!F23</f>
        <v>0</v>
      </c>
      <c r="G23" s="255">
        <f>'2573'!G23+'2576'!G23+'2581'!G23+'2610'!G23+'9900'!G23+'9901'!G23+'9906'!G23+'9910'!G23+'9911'!G23+'9912'!G23+'2353'!G23+'2570'!G23</f>
        <v>0</v>
      </c>
      <c r="H23" s="255">
        <f>'2573'!H23+'2576'!H23+'2581'!H23+'2610'!H23+'9900'!H23+'9901'!H23+'9906'!H23+'9910'!H23+'9911'!H23+'9912'!H23+'2353'!H23+'2570'!H23</f>
        <v>0</v>
      </c>
      <c r="I23" s="94">
        <f t="shared" si="4"/>
        <v>0</v>
      </c>
      <c r="J23" s="224"/>
      <c r="K23" s="255">
        <f>'2573'!K23+'2576'!K23+'2581'!K23+'2610'!K23+'9900'!K23+'9901'!K23+'9906'!K23+'9910'!K23+'9911'!K23+'9912'!K23+'2353'!K23+'2570'!K23</f>
        <v>0</v>
      </c>
      <c r="L23" s="255">
        <f>'2573'!L23+'2576'!L23+'2581'!L23+'2610'!L23+'9900'!L23+'9901'!L23+'9906'!L23+'9910'!L23+'9911'!L23+'9912'!L23+'2353'!L23+'2570'!L23</f>
        <v>0</v>
      </c>
      <c r="M23" s="255">
        <f>'2573'!M23+'2576'!M23+'2581'!M23+'2610'!M23+'9900'!M23+'9901'!M23+'9906'!M23+'9910'!M23+'9911'!M23+'9912'!M23+'2353'!M23+'2570'!M23</f>
        <v>0</v>
      </c>
      <c r="N23" s="94">
        <f t="shared" si="0"/>
        <v>0</v>
      </c>
      <c r="O23" s="224"/>
      <c r="P23" s="255">
        <f>'2573'!P23+'2576'!P23+'2581'!P23+'2610'!P23+'9900'!P23+'9901'!P23+'9906'!P23+'9910'!P23+'9911'!P23+'9912'!P23+'2353'!P23+'2570'!P23</f>
        <v>0</v>
      </c>
      <c r="Q23" s="255">
        <f>'2573'!Q23+'2576'!Q23+'2581'!Q23+'2610'!Q23+'9900'!Q23+'9901'!Q23+'9906'!Q23+'9910'!Q23+'9911'!Q23+'9912'!Q23+'2353'!Q23+'2570'!Q23</f>
        <v>0</v>
      </c>
      <c r="R23" s="255">
        <f>'2573'!R23+'2576'!R23+'2581'!R23+'2610'!R23+'9900'!R23+'9901'!R23+'9906'!R23+'9910'!R23+'9911'!R23+'9912'!R23+'2353'!R23+'2570'!R23</f>
        <v>0</v>
      </c>
      <c r="S23" s="94">
        <f t="shared" si="1"/>
        <v>0</v>
      </c>
      <c r="T23" s="224"/>
      <c r="U23" s="255">
        <f>'2573'!U23+'2576'!U23+'2581'!U23+'2610'!U23+'9900'!U23+'9901'!U23+'9906'!U23+'9910'!U23+'9911'!U23+'9912'!U23+'2353'!U23+'2570'!U23</f>
        <v>0</v>
      </c>
      <c r="V23" s="255">
        <f>'2573'!V23+'2576'!V23+'2581'!V23+'2610'!V23+'9900'!V23+'9901'!V23+'9906'!V23+'9910'!V23+'9911'!V23+'9912'!V23+'2353'!V23+'2570'!V23</f>
        <v>0</v>
      </c>
      <c r="W23" s="255">
        <f>'2573'!W23+'2576'!W23+'2581'!W23+'2610'!W23+'9900'!W23+'9901'!W23+'9906'!W23+'9910'!W23+'9911'!W23+'9912'!W23+'2353'!W23+'2570'!W23</f>
        <v>0</v>
      </c>
      <c r="X23" s="94">
        <f t="shared" si="2"/>
        <v>0</v>
      </c>
      <c r="Y23" s="97"/>
      <c r="Z23" s="94">
        <f t="shared" si="3"/>
        <v>0</v>
      </c>
      <c r="AA23" s="182"/>
    </row>
    <row r="24" spans="1:27" s="214" customFormat="1" ht="15" hidden="1" x14ac:dyDescent="0.25">
      <c r="A24" s="59"/>
      <c r="B24" s="67" t="str">
        <f>'LPFN SUMMARY - Results'!B24</f>
        <v>Other revenue</v>
      </c>
      <c r="C24" s="62"/>
      <c r="D24" s="62"/>
      <c r="E24" s="63"/>
      <c r="F24" s="255">
        <f>'2573'!F24+'2576'!F24+'2581'!F24+'2610'!F24+'9900'!F24+'9901'!F24+'9906'!F24+'9910'!F24+'9911'!F24+'9912'!F24+'2353'!F24+'2570'!F24</f>
        <v>0</v>
      </c>
      <c r="G24" s="255">
        <f>'2573'!G24+'2576'!G24+'2581'!G24+'2610'!G24+'9900'!G24+'9901'!G24+'9906'!G24+'9910'!G24+'9911'!G24+'9912'!G24+'2353'!G24+'2570'!G24</f>
        <v>0</v>
      </c>
      <c r="H24" s="255">
        <f>'2573'!H24+'2576'!H24+'2581'!H24+'2610'!H24+'9900'!H24+'9901'!H24+'9906'!H24+'9910'!H24+'9911'!H24+'9912'!H24+'2353'!H24+'2570'!H24</f>
        <v>0</v>
      </c>
      <c r="I24" s="94">
        <f t="shared" si="4"/>
        <v>0</v>
      </c>
      <c r="J24" s="224"/>
      <c r="K24" s="255">
        <f>'2573'!K24+'2576'!K24+'2581'!K24+'2610'!K24+'9900'!K24+'9901'!K24+'9906'!K24+'9910'!K24+'9911'!K24+'9912'!K24+'2353'!K24+'2570'!K24</f>
        <v>0</v>
      </c>
      <c r="L24" s="255">
        <f>'2573'!L24+'2576'!L24+'2581'!L24+'2610'!L24+'9900'!L24+'9901'!L24+'9906'!L24+'9910'!L24+'9911'!L24+'9912'!L24+'2353'!L24+'2570'!L24</f>
        <v>0</v>
      </c>
      <c r="M24" s="255">
        <f>'2573'!M24+'2576'!M24+'2581'!M24+'2610'!M24+'9900'!M24+'9901'!M24+'9906'!M24+'9910'!M24+'9911'!M24+'9912'!M24+'2353'!M24+'2570'!M24</f>
        <v>0</v>
      </c>
      <c r="N24" s="94">
        <f t="shared" si="0"/>
        <v>0</v>
      </c>
      <c r="O24" s="224"/>
      <c r="P24" s="255">
        <f>'2573'!P24+'2576'!P24+'2581'!P24+'2610'!P24+'9900'!P24+'9901'!P24+'9906'!P24+'9910'!P24+'9911'!P24+'9912'!P24+'2353'!P24+'2570'!P24</f>
        <v>0</v>
      </c>
      <c r="Q24" s="255">
        <f>'2573'!Q24+'2576'!Q24+'2581'!Q24+'2610'!Q24+'9900'!Q24+'9901'!Q24+'9906'!Q24+'9910'!Q24+'9911'!Q24+'9912'!Q24+'2353'!Q24+'2570'!Q24</f>
        <v>0</v>
      </c>
      <c r="R24" s="255">
        <f>'2573'!R24+'2576'!R24+'2581'!R24+'2610'!R24+'9900'!R24+'9901'!R24+'9906'!R24+'9910'!R24+'9911'!R24+'9912'!R24+'2353'!R24+'2570'!R24</f>
        <v>0</v>
      </c>
      <c r="S24" s="94">
        <f t="shared" si="1"/>
        <v>0</v>
      </c>
      <c r="T24" s="224"/>
      <c r="U24" s="255">
        <f>'2573'!U24+'2576'!U24+'2581'!U24+'2610'!U24+'9900'!U24+'9901'!U24+'9906'!U24+'9910'!U24+'9911'!U24+'9912'!U24+'2353'!U24+'2570'!U24</f>
        <v>0</v>
      </c>
      <c r="V24" s="255">
        <f>'2573'!V24+'2576'!V24+'2581'!V24+'2610'!V24+'9900'!V24+'9901'!V24+'9906'!V24+'9910'!V24+'9911'!V24+'9912'!V24+'2353'!V24+'2570'!V24</f>
        <v>0</v>
      </c>
      <c r="W24" s="255">
        <f>'2573'!W24+'2576'!W24+'2581'!W24+'2610'!W24+'9900'!W24+'9901'!W24+'9906'!W24+'9910'!W24+'9911'!W24+'9912'!W24+'2353'!W24+'2570'!W24</f>
        <v>0</v>
      </c>
      <c r="X24" s="94">
        <f t="shared" si="2"/>
        <v>0</v>
      </c>
      <c r="Y24" s="97"/>
      <c r="Z24" s="94">
        <f t="shared" si="3"/>
        <v>0</v>
      </c>
      <c r="AA24" s="182"/>
    </row>
    <row r="25" spans="1:27" s="214" customFormat="1" ht="15" x14ac:dyDescent="0.25">
      <c r="A25" s="59"/>
      <c r="B25" s="67" t="str">
        <f>'LPFN SUMMARY - Results'!B25</f>
        <v>Rent revenue</v>
      </c>
      <c r="C25" s="62"/>
      <c r="D25" s="62"/>
      <c r="E25" s="63"/>
      <c r="F25" s="255">
        <f>'2573'!F25+'2576'!F25+'2581'!F25+'2610'!F25+'9900'!F25+'9901'!F25+'9906'!F25+'9910'!F25+'9911'!F25+'9912'!F25+'2353'!F25+'2570'!F25</f>
        <v>27687</v>
      </c>
      <c r="G25" s="255">
        <f>'2573'!G25+'2576'!G25+'2581'!G25+'2610'!G25+'9900'!G25+'9901'!G25+'9906'!G25+'9910'!G25+'9911'!G25+'9912'!G25+'2353'!G25+'2570'!G25</f>
        <v>17717</v>
      </c>
      <c r="H25" s="255">
        <f>'2573'!H25+'2576'!H25+'2581'!H25+'2610'!H25+'9900'!H25+'9901'!H25+'9906'!H25+'9910'!H25+'9911'!H25+'9912'!H25+'2353'!H25+'2570'!H25</f>
        <v>17717</v>
      </c>
      <c r="I25" s="94">
        <f t="shared" si="4"/>
        <v>63121</v>
      </c>
      <c r="J25" s="224"/>
      <c r="K25" s="255">
        <f>'2573'!K25+'2576'!K25+'2581'!K25+'2610'!K25+'9900'!K25+'9901'!K25+'9906'!K25+'9910'!K25+'9911'!K25+'9912'!K25+'2353'!K25+'2570'!K25</f>
        <v>17717</v>
      </c>
      <c r="L25" s="255">
        <f>'2573'!L25+'2576'!L25+'2581'!L25+'2610'!L25+'9900'!L25+'9901'!L25+'9906'!L25+'9910'!L25+'9911'!L25+'9912'!L25+'2353'!L25+'2570'!L25</f>
        <v>22505</v>
      </c>
      <c r="M25" s="255">
        <f>'2573'!M25+'2576'!M25+'2581'!M25+'2610'!M25+'9900'!M25+'9901'!M25+'9906'!M25+'9910'!M25+'9911'!M25+'9912'!M25+'2353'!M25+'2570'!M25</f>
        <v>17717</v>
      </c>
      <c r="N25" s="94">
        <f t="shared" si="0"/>
        <v>57939</v>
      </c>
      <c r="O25" s="224"/>
      <c r="P25" s="255">
        <f>'2573'!P25+'2576'!P25+'2581'!P25+'2610'!P25+'9900'!P25+'9901'!P25+'9906'!P25+'9910'!P25+'9911'!P25+'9912'!P25+'2353'!P25+'2570'!P25</f>
        <v>17717</v>
      </c>
      <c r="Q25" s="255">
        <f>'2573'!Q25+'2576'!Q25+'2581'!Q25+'2610'!Q25+'9900'!Q25+'9901'!Q25+'9906'!Q25+'9910'!Q25+'9911'!Q25+'9912'!Q25+'2353'!Q25+'2570'!Q25</f>
        <v>17717</v>
      </c>
      <c r="R25" s="255">
        <f>'2573'!R25+'2576'!R25+'2581'!R25+'2610'!R25+'9900'!R25+'9901'!R25+'9906'!R25+'9910'!R25+'9911'!R25+'9912'!R25+'2353'!R25+'2570'!R25</f>
        <v>17717</v>
      </c>
      <c r="S25" s="94">
        <f t="shared" si="1"/>
        <v>53151</v>
      </c>
      <c r="T25" s="224"/>
      <c r="U25" s="255">
        <f>'2573'!U25+'2576'!U25+'2581'!U25+'2610'!U25+'9900'!U25+'9901'!U25+'9906'!U25+'9910'!U25+'9911'!U25+'9912'!U25+'2353'!U25+'2570'!U25</f>
        <v>15716</v>
      </c>
      <c r="V25" s="255">
        <f>'2573'!V25+'2576'!V25+'2581'!V25+'2610'!V25+'9900'!V25+'9901'!V25+'9906'!V25+'9910'!V25+'9911'!V25+'9912'!V25+'2353'!V25+'2570'!V25</f>
        <v>13605</v>
      </c>
      <c r="W25" s="255">
        <f>'2573'!W25+'2576'!W25+'2581'!W25+'2610'!W25+'9900'!W25+'9901'!W25+'9906'!W25+'9910'!W25+'9911'!W25+'9912'!W25+'2353'!W25+'2570'!W25</f>
        <v>8605</v>
      </c>
      <c r="X25" s="94">
        <f t="shared" si="2"/>
        <v>37926</v>
      </c>
      <c r="Y25" s="97"/>
      <c r="Z25" s="94">
        <f t="shared" si="3"/>
        <v>212137</v>
      </c>
      <c r="AA25" s="182"/>
    </row>
    <row r="26" spans="1:27" s="214" customFormat="1" ht="15" x14ac:dyDescent="0.25">
      <c r="A26" s="59"/>
      <c r="B26" s="67" t="str">
        <f>'LPFN SUMMARY - Results'!B26</f>
        <v>SAT</v>
      </c>
      <c r="C26" s="62"/>
      <c r="D26" s="62"/>
      <c r="E26" s="63"/>
      <c r="F26" s="255">
        <f>'2573'!F26+'2576'!F26+'2581'!F26+'2610'!F26+'9900'!F26+'9901'!F26+'9906'!F26+'9910'!F26+'9911'!F26+'9912'!F26+'2353'!F26+'2570'!F26</f>
        <v>0</v>
      </c>
      <c r="G26" s="255">
        <f>'2573'!G26+'2576'!G26+'2581'!G26+'2610'!G26+'9900'!G26+'9901'!G26+'9906'!G26+'9910'!G26+'9911'!G26+'9912'!G26+'2353'!G26+'2570'!G26</f>
        <v>0</v>
      </c>
      <c r="H26" s="255">
        <f>'2573'!H26+'2576'!H26+'2581'!H26+'2610'!H26+'9900'!H26+'9901'!H26+'9906'!H26+'9910'!H26+'9911'!H26+'9912'!H26+'2353'!H26+'2570'!H26</f>
        <v>0</v>
      </c>
      <c r="I26" s="94">
        <f t="shared" si="4"/>
        <v>0</v>
      </c>
      <c r="J26" s="224"/>
      <c r="K26" s="255">
        <f>'2573'!K26+'2576'!K26+'2581'!K26+'2610'!K26+'9900'!K26+'9901'!K26+'9906'!K26+'9910'!K26+'9911'!K26+'9912'!K26+'2353'!K26+'2570'!K26</f>
        <v>0</v>
      </c>
      <c r="L26" s="255">
        <f>'2573'!L26+'2576'!L26+'2581'!L26+'2610'!L26+'9900'!L26+'9901'!L26+'9906'!L26+'9910'!L26+'9911'!L26+'9912'!L26+'2353'!L26+'2570'!L26</f>
        <v>0</v>
      </c>
      <c r="M26" s="255">
        <f>'2573'!M26+'2576'!M26+'2581'!M26+'2610'!M26+'9900'!M26+'9901'!M26+'9906'!M26+'9910'!M26+'9911'!M26+'9912'!M26+'2353'!M26+'2570'!M26</f>
        <v>0</v>
      </c>
      <c r="N26" s="94">
        <f t="shared" si="0"/>
        <v>0</v>
      </c>
      <c r="O26" s="224"/>
      <c r="P26" s="255">
        <f>'2573'!P26+'2576'!P26+'2581'!P26+'2610'!P26+'9900'!P26+'9901'!P26+'9906'!P26+'9910'!P26+'9911'!P26+'9912'!P26+'2353'!P26+'2570'!P26</f>
        <v>0</v>
      </c>
      <c r="Q26" s="255">
        <f>'2573'!Q26+'2576'!Q26+'2581'!Q26+'2610'!Q26+'9900'!Q26+'9901'!Q26+'9906'!Q26+'9910'!Q26+'9911'!Q26+'9912'!Q26+'2353'!Q26+'2570'!Q26</f>
        <v>0</v>
      </c>
      <c r="R26" s="255">
        <f>'2573'!R26+'2576'!R26+'2581'!R26+'2610'!R26+'9900'!R26+'9901'!R26+'9906'!R26+'9910'!R26+'9911'!R26+'9912'!R26+'2353'!R26+'2570'!R26</f>
        <v>0</v>
      </c>
      <c r="S26" s="94">
        <f t="shared" si="1"/>
        <v>0</v>
      </c>
      <c r="T26" s="224"/>
      <c r="U26" s="255">
        <f>'2573'!U26+'2576'!U26+'2581'!U26+'2610'!U26+'9900'!U26+'9901'!U26+'9906'!U26+'9910'!U26+'9911'!U26+'9912'!U26+'2353'!U26+'2570'!U26</f>
        <v>0</v>
      </c>
      <c r="V26" s="255">
        <f>'2573'!V26+'2576'!V26+'2581'!V26+'2610'!V26+'9900'!V26+'9901'!V26+'9906'!V26+'9910'!V26+'9911'!V26+'9912'!V26+'2353'!V26+'2570'!V26</f>
        <v>0</v>
      </c>
      <c r="W26" s="255">
        <f>'2573'!W26+'2576'!W26+'2581'!W26+'2610'!W26+'9900'!W26+'9901'!W26+'9906'!W26+'9910'!W26+'9911'!W26+'9912'!W26+'2353'!W26+'2570'!W26</f>
        <v>0</v>
      </c>
      <c r="X26" s="94">
        <f t="shared" si="2"/>
        <v>0</v>
      </c>
      <c r="Y26" s="97"/>
      <c r="Z26" s="94">
        <f t="shared" si="3"/>
        <v>0</v>
      </c>
      <c r="AA26" s="182"/>
    </row>
    <row r="27" spans="1:27" s="214" customFormat="1" ht="15" x14ac:dyDescent="0.25">
      <c r="A27" s="59"/>
      <c r="B27" s="67" t="str">
        <f>'LPFN SUMMARY - Results'!B27</f>
        <v>Tax Reimbursement</v>
      </c>
      <c r="C27" s="62"/>
      <c r="D27" s="62"/>
      <c r="E27" s="63"/>
      <c r="F27" s="255">
        <f>'2573'!F27+'2576'!F27+'2581'!F27+'2610'!F27+'9900'!F27+'9901'!F27+'9906'!F27+'9910'!F27+'9911'!F27+'9912'!F27+'2353'!F27+'2570'!F27</f>
        <v>0</v>
      </c>
      <c r="G27" s="255">
        <f>'2573'!G27+'2576'!G27+'2581'!G27+'2610'!G27+'9900'!G27+'9901'!G27+'9906'!G27+'9910'!G27+'9911'!G27+'9912'!G27+'2353'!G27+'2570'!G27</f>
        <v>0</v>
      </c>
      <c r="H27" s="255">
        <f>'2573'!H27+'2576'!H27+'2581'!H27+'2610'!H27+'9900'!H27+'9901'!H27+'9906'!H27+'9910'!H27+'9911'!H27+'9912'!H27+'2353'!H27+'2570'!H27</f>
        <v>0</v>
      </c>
      <c r="I27" s="94">
        <f t="shared" si="4"/>
        <v>0</v>
      </c>
      <c r="J27" s="224"/>
      <c r="K27" s="255">
        <f>'2573'!K27+'2576'!K27+'2581'!K27+'2610'!K27+'9900'!K27+'9901'!K27+'9906'!K27+'9910'!K27+'9911'!K27+'9912'!K27+'2353'!K27+'2570'!K27</f>
        <v>0</v>
      </c>
      <c r="L27" s="255">
        <f>'2573'!L27+'2576'!L27+'2581'!L27+'2610'!L27+'9900'!L27+'9901'!L27+'9906'!L27+'9910'!L27+'9911'!L27+'9912'!L27+'2353'!L27+'2570'!L27</f>
        <v>0</v>
      </c>
      <c r="M27" s="255">
        <f>'2573'!M27+'2576'!M27+'2581'!M27+'2610'!M27+'9900'!M27+'9901'!M27+'9906'!M27+'9910'!M27+'9911'!M27+'9912'!M27+'2353'!M27+'2570'!M27</f>
        <v>0</v>
      </c>
      <c r="N27" s="94">
        <f t="shared" si="0"/>
        <v>0</v>
      </c>
      <c r="O27" s="224"/>
      <c r="P27" s="255">
        <f>'2573'!P27+'2576'!P27+'2581'!P27+'2610'!P27+'9900'!P27+'9901'!P27+'9906'!P27+'9910'!P27+'9911'!P27+'9912'!P27+'2353'!P27+'2570'!P27</f>
        <v>0</v>
      </c>
      <c r="Q27" s="255">
        <f>'2573'!Q27+'2576'!Q27+'2581'!Q27+'2610'!Q27+'9900'!Q27+'9901'!Q27+'9906'!Q27+'9910'!Q27+'9911'!Q27+'9912'!Q27+'2353'!Q27+'2570'!Q27</f>
        <v>0</v>
      </c>
      <c r="R27" s="255">
        <f>'2573'!R27+'2576'!R27+'2581'!R27+'2610'!R27+'9900'!R27+'9901'!R27+'9906'!R27+'9910'!R27+'9911'!R27+'9912'!R27+'2353'!R27+'2570'!R27</f>
        <v>0</v>
      </c>
      <c r="S27" s="94">
        <f t="shared" si="1"/>
        <v>0</v>
      </c>
      <c r="T27" s="224"/>
      <c r="U27" s="255">
        <f>'2573'!U27+'2576'!U27+'2581'!U27+'2610'!U27+'9900'!U27+'9901'!U27+'9906'!U27+'9910'!U27+'9911'!U27+'9912'!U27+'2353'!U27+'2570'!U27</f>
        <v>0</v>
      </c>
      <c r="V27" s="255">
        <f>'2573'!V27+'2576'!V27+'2581'!V27+'2610'!V27+'9900'!V27+'9901'!V27+'9906'!V27+'9910'!V27+'9911'!V27+'9912'!V27+'2353'!V27+'2570'!V27</f>
        <v>0</v>
      </c>
      <c r="W27" s="255">
        <f>'2573'!W27+'2576'!W27+'2581'!W27+'2610'!W27+'9900'!W27+'9901'!W27+'9906'!W27+'9910'!W27+'9911'!W27+'9912'!W27+'2353'!W27+'2570'!W27</f>
        <v>0</v>
      </c>
      <c r="X27" s="94">
        <f t="shared" ref="X27:X41" si="5">U27+V27+W27</f>
        <v>0</v>
      </c>
      <c r="Y27" s="97"/>
      <c r="Z27" s="94">
        <f t="shared" si="3"/>
        <v>0</v>
      </c>
      <c r="AA27" s="182"/>
    </row>
    <row r="28" spans="1:27" s="214" customFormat="1" ht="15" x14ac:dyDescent="0.25">
      <c r="A28" s="59"/>
      <c r="B28" s="67" t="str">
        <f>'LPFN SUMMARY - Results'!B28</f>
        <v>Transfer from (to) other projects</v>
      </c>
      <c r="C28" s="62"/>
      <c r="D28" s="62"/>
      <c r="E28" s="63"/>
      <c r="F28" s="255">
        <f>'2573'!F28+'2576'!F28+'2581'!F28+'2610'!F28+'9900'!F28+'9901'!F28+'9906'!F28+'9910'!F28+'9911'!F28+'9912'!F28+'2353'!F28+'2570'!F28</f>
        <v>50000</v>
      </c>
      <c r="G28" s="255">
        <f>'2573'!G28+'2576'!G28+'2581'!G28+'2610'!G28+'9900'!G28+'9901'!G28+'9906'!G28+'9910'!G28+'9911'!G28+'9912'!G28+'2353'!G28+'2570'!G28</f>
        <v>0</v>
      </c>
      <c r="H28" s="255">
        <f>'2573'!H28+'2576'!H28+'2581'!H28+'2610'!H28+'9900'!H28+'9901'!H28+'9906'!H28+'9910'!H28+'9911'!H28+'9912'!H28+'2353'!H28+'2570'!H28</f>
        <v>0</v>
      </c>
      <c r="I28" s="94">
        <f t="shared" si="4"/>
        <v>50000</v>
      </c>
      <c r="J28" s="224"/>
      <c r="K28" s="255">
        <f>'2573'!K28+'2576'!K28+'2581'!K28+'2610'!K28+'9900'!K28+'9901'!K28+'9906'!K28+'9910'!K28+'9911'!K28+'9912'!K28+'2353'!K28+'2570'!K28</f>
        <v>0</v>
      </c>
      <c r="L28" s="255">
        <f>'2573'!L28+'2576'!L28+'2581'!L28+'2610'!L28+'9900'!L28+'9901'!L28+'9906'!L28+'9910'!L28+'9911'!L28+'9912'!L28+'2353'!L28+'2570'!L28</f>
        <v>0</v>
      </c>
      <c r="M28" s="255">
        <f>'2573'!M28+'2576'!M28+'2581'!M28+'2610'!M28+'9900'!M28+'9901'!M28+'9906'!M28+'9910'!M28+'9911'!M28+'9912'!M28+'2353'!M28+'2570'!M28</f>
        <v>0</v>
      </c>
      <c r="N28" s="94">
        <f t="shared" si="0"/>
        <v>0</v>
      </c>
      <c r="O28" s="224"/>
      <c r="P28" s="255">
        <f>'2573'!P28+'2576'!P28+'2581'!P28+'2610'!P28+'9900'!P28+'9901'!P28+'9906'!P28+'9910'!P28+'9911'!P28+'9912'!P28+'2353'!P28+'2570'!P28</f>
        <v>0</v>
      </c>
      <c r="Q28" s="255">
        <f>'2573'!Q28+'2576'!Q28+'2581'!Q28+'2610'!Q28+'9900'!Q28+'9901'!Q28+'9906'!Q28+'9910'!Q28+'9911'!Q28+'9912'!Q28+'2353'!Q28+'2570'!Q28</f>
        <v>0</v>
      </c>
      <c r="R28" s="255">
        <f>'2573'!R28+'2576'!R28+'2581'!R28+'2610'!R28+'9900'!R28+'9901'!R28+'9906'!R28+'9910'!R28+'9911'!R28+'9912'!R28+'2353'!R28+'2570'!R28</f>
        <v>0</v>
      </c>
      <c r="S28" s="94">
        <f t="shared" si="1"/>
        <v>0</v>
      </c>
      <c r="T28" s="224"/>
      <c r="U28" s="255">
        <f>'2573'!U28+'2576'!U28+'2581'!U28+'2610'!U28+'9900'!U28+'9901'!U28+'9906'!U28+'9910'!U28+'9911'!U28+'9912'!U28+'2353'!U28+'2570'!U28</f>
        <v>0</v>
      </c>
      <c r="V28" s="255">
        <f>'2573'!V28+'2576'!V28+'2581'!V28+'2610'!V28+'9900'!V28+'9901'!V28+'9906'!V28+'9910'!V28+'9911'!V28+'9912'!V28+'2353'!V28+'2570'!V28</f>
        <v>0</v>
      </c>
      <c r="W28" s="255">
        <f>'2573'!W28+'2576'!W28+'2581'!W28+'2610'!W28+'9900'!W28+'9901'!W28+'9906'!W28+'9910'!W28+'9911'!W28+'9912'!W28+'2353'!W28+'2570'!W28</f>
        <v>0</v>
      </c>
      <c r="X28" s="94">
        <f t="shared" si="5"/>
        <v>0</v>
      </c>
      <c r="Y28" s="97"/>
      <c r="Z28" s="94">
        <f t="shared" si="3"/>
        <v>50000</v>
      </c>
      <c r="AA28" s="182"/>
    </row>
    <row r="29" spans="1:27" s="214" customFormat="1" ht="15" x14ac:dyDescent="0.25">
      <c r="A29" s="59"/>
      <c r="B29" s="67" t="str">
        <f>'LPFN SUMMARY - Results'!B29</f>
        <v>Unexpended Funding</v>
      </c>
      <c r="C29" s="62"/>
      <c r="D29" s="62"/>
      <c r="E29" s="63"/>
      <c r="F29" s="255">
        <f>'2573'!F29+'2576'!F29+'2581'!F29+'2610'!F29+'9900'!F29+'9901'!F29+'9906'!F29+'9910'!F29+'9911'!F29+'9912'!F29+'2353'!F29+'2570'!F29</f>
        <v>0</v>
      </c>
      <c r="G29" s="255">
        <f>'2573'!G29+'2576'!G29+'2581'!G29+'2610'!G29+'9900'!G29+'9901'!G29+'9906'!G29+'9910'!G29+'9911'!G29+'9912'!G29+'2353'!G29+'2570'!G29</f>
        <v>0</v>
      </c>
      <c r="H29" s="255">
        <f>'2573'!H29+'2576'!H29+'2581'!H29+'2610'!H29+'9900'!H29+'9901'!H29+'9906'!H29+'9910'!H29+'9911'!H29+'9912'!H29+'2353'!H29+'2570'!H29</f>
        <v>0</v>
      </c>
      <c r="I29" s="94">
        <f t="shared" si="4"/>
        <v>0</v>
      </c>
      <c r="J29" s="224"/>
      <c r="K29" s="255">
        <f>'2573'!K29+'2576'!K29+'2581'!K29+'2610'!K29+'9900'!K29+'9901'!K29+'9906'!K29+'9910'!K29+'9911'!K29+'9912'!K29+'2353'!K29+'2570'!K29</f>
        <v>0</v>
      </c>
      <c r="L29" s="255">
        <f>'2573'!L29+'2576'!L29+'2581'!L29+'2610'!L29+'9900'!L29+'9901'!L29+'9906'!L29+'9910'!L29+'9911'!L29+'9912'!L29+'2353'!L29+'2570'!L29</f>
        <v>0</v>
      </c>
      <c r="M29" s="255">
        <f>'2573'!M29+'2576'!M29+'2581'!M29+'2610'!M29+'9900'!M29+'9901'!M29+'9906'!M29+'9910'!M29+'9911'!M29+'9912'!M29+'2353'!M29+'2570'!M29</f>
        <v>0</v>
      </c>
      <c r="N29" s="94">
        <f t="shared" si="0"/>
        <v>0</v>
      </c>
      <c r="O29" s="224"/>
      <c r="P29" s="255">
        <f>'2573'!P29+'2576'!P29+'2581'!P29+'2610'!P29+'9900'!P29+'9901'!P29+'9906'!P29+'9910'!P29+'9911'!P29+'9912'!P29+'2353'!P29+'2570'!P29</f>
        <v>0</v>
      </c>
      <c r="Q29" s="255">
        <f>'2573'!Q29+'2576'!Q29+'2581'!Q29+'2610'!Q29+'9900'!Q29+'9901'!Q29+'9906'!Q29+'9910'!Q29+'9911'!Q29+'9912'!Q29+'2353'!Q29+'2570'!Q29</f>
        <v>0</v>
      </c>
      <c r="R29" s="255">
        <f>'2573'!R29+'2576'!R29+'2581'!R29+'2610'!R29+'9900'!R29+'9901'!R29+'9906'!R29+'9910'!R29+'9911'!R29+'9912'!R29+'2353'!R29+'2570'!R29</f>
        <v>0</v>
      </c>
      <c r="S29" s="94">
        <f t="shared" si="1"/>
        <v>0</v>
      </c>
      <c r="T29" s="224"/>
      <c r="U29" s="255">
        <f>'2573'!U29+'2576'!U29+'2581'!U29+'2610'!U29+'9900'!U29+'9901'!U29+'9906'!U29+'9910'!U29+'9911'!U29+'9912'!U29+'2353'!U29+'2570'!U29</f>
        <v>0</v>
      </c>
      <c r="V29" s="255">
        <f>'2573'!V29+'2576'!V29+'2581'!V29+'2610'!V29+'9900'!V29+'9901'!V29+'9906'!V29+'9910'!V29+'9911'!V29+'9912'!V29+'2353'!V29+'2570'!V29</f>
        <v>0</v>
      </c>
      <c r="W29" s="255">
        <f>'2573'!W29+'2576'!W29+'2581'!W29+'2610'!W29+'9900'!W29+'9901'!W29+'9906'!W29+'9910'!W29+'9911'!W29+'9912'!W29+'2353'!W29+'2570'!W29</f>
        <v>0</v>
      </c>
      <c r="X29" s="94">
        <f t="shared" si="5"/>
        <v>0</v>
      </c>
      <c r="Y29" s="97"/>
      <c r="Z29" s="94">
        <f t="shared" si="3"/>
        <v>0</v>
      </c>
      <c r="AA29" s="182"/>
    </row>
    <row r="30" spans="1:27" s="214" customFormat="1" ht="15" x14ac:dyDescent="0.25">
      <c r="A30" s="59"/>
      <c r="B30" s="67" t="str">
        <f>'LPFN SUMMARY - Results'!B30</f>
        <v>Deferred from last year</v>
      </c>
      <c r="C30" s="62"/>
      <c r="D30" s="62"/>
      <c r="E30" s="63"/>
      <c r="F30" s="255">
        <f>'2573'!F30+'2576'!F30+'2581'!F30+'2610'!F30+'9900'!F30+'9901'!F30+'9906'!F30+'9910'!F30+'9911'!F30+'9912'!F30+'2353'!F30+'2570'!F30</f>
        <v>0</v>
      </c>
      <c r="G30" s="255">
        <f>'2573'!G30+'2576'!G30+'2581'!G30+'2610'!G30+'9900'!G30+'9901'!G30+'9906'!G30+'9910'!G30+'9911'!G30+'9912'!G30+'2353'!G30+'2570'!G30</f>
        <v>0</v>
      </c>
      <c r="H30" s="255">
        <f>'2573'!H30+'2576'!H30+'2581'!H30+'2610'!H30+'9900'!H30+'9901'!H30+'9906'!H30+'9910'!H30+'9911'!H30+'9912'!H30+'2353'!H30+'2570'!H30</f>
        <v>0</v>
      </c>
      <c r="I30" s="94">
        <f t="shared" si="4"/>
        <v>0</v>
      </c>
      <c r="J30" s="224"/>
      <c r="K30" s="255">
        <f>'2573'!K30+'2576'!K30+'2581'!K30+'2610'!K30+'9900'!K30+'9901'!K30+'9906'!K30+'9910'!K30+'9911'!K30+'9912'!K30+'2353'!K30+'2570'!K30</f>
        <v>0</v>
      </c>
      <c r="L30" s="255">
        <f>'2573'!L30+'2576'!L30+'2581'!L30+'2610'!L30+'9900'!L30+'9901'!L30+'9906'!L30+'9910'!L30+'9911'!L30+'9912'!L30+'2353'!L30+'2570'!L30</f>
        <v>0</v>
      </c>
      <c r="M30" s="255">
        <f>'2573'!M30+'2576'!M30+'2581'!M30+'2610'!M30+'9900'!M30+'9901'!M30+'9906'!M30+'9910'!M30+'9911'!M30+'9912'!M30+'2353'!M30+'2570'!M30</f>
        <v>0</v>
      </c>
      <c r="N30" s="94">
        <f t="shared" si="0"/>
        <v>0</v>
      </c>
      <c r="O30" s="224"/>
      <c r="P30" s="255">
        <f>'2573'!P30+'2576'!P30+'2581'!P30+'2610'!P30+'9900'!P30+'9901'!P30+'9906'!P30+'9910'!P30+'9911'!P30+'9912'!P30+'2353'!P30+'2570'!P30</f>
        <v>0</v>
      </c>
      <c r="Q30" s="255">
        <f>'2573'!Q30+'2576'!Q30+'2581'!Q30+'2610'!Q30+'9900'!Q30+'9901'!Q30+'9906'!Q30+'9910'!Q30+'9911'!Q30+'9912'!Q30+'2353'!Q30+'2570'!Q30</f>
        <v>0</v>
      </c>
      <c r="R30" s="255">
        <f>'2573'!R30+'2576'!R30+'2581'!R30+'2610'!R30+'9900'!R30+'9901'!R30+'9906'!R30+'9910'!R30+'9911'!R30+'9912'!R30+'2353'!R30+'2570'!R30</f>
        <v>0</v>
      </c>
      <c r="S30" s="94">
        <f t="shared" si="1"/>
        <v>0</v>
      </c>
      <c r="T30" s="224"/>
      <c r="U30" s="255">
        <f>'2573'!U30+'2576'!U30+'2581'!U30+'2610'!U30+'9900'!U30+'9901'!U30+'9906'!U30+'9910'!U30+'9911'!U30+'9912'!U30+'2353'!U30+'2570'!U30</f>
        <v>0</v>
      </c>
      <c r="V30" s="255">
        <f>'2573'!V30+'2576'!V30+'2581'!V30+'2610'!V30+'9900'!V30+'9901'!V30+'9906'!V30+'9910'!V30+'9911'!V30+'9912'!V30+'2353'!V30+'2570'!V30</f>
        <v>0</v>
      </c>
      <c r="W30" s="255">
        <f>'2573'!W30+'2576'!W30+'2581'!W30+'2610'!W30+'9900'!W30+'9901'!W30+'9906'!W30+'9910'!W30+'9911'!W30+'9912'!W30+'2353'!W30+'2570'!W30</f>
        <v>0</v>
      </c>
      <c r="X30" s="94">
        <f t="shared" si="5"/>
        <v>0</v>
      </c>
      <c r="Y30" s="97"/>
      <c r="Z30" s="94">
        <f t="shared" si="3"/>
        <v>0</v>
      </c>
      <c r="AA30" s="182"/>
    </row>
    <row r="31" spans="1:27" s="214" customFormat="1" ht="15" x14ac:dyDescent="0.25">
      <c r="A31" s="59"/>
      <c r="B31" s="67" t="str">
        <f>'LPFN SUMMARY - Results'!B31</f>
        <v>SAA</v>
      </c>
      <c r="C31" s="62"/>
      <c r="D31" s="62"/>
      <c r="E31" s="63"/>
      <c r="F31" s="255">
        <f>'2573'!F31+'2576'!F31+'2581'!F31+'2610'!F31+'9900'!F31+'9901'!F31+'9906'!F31+'9910'!F31+'9911'!F31+'9912'!F31+'2353'!F31+'2570'!F31</f>
        <v>0</v>
      </c>
      <c r="G31" s="255">
        <f>'2573'!G31+'2576'!G31+'2581'!G31+'2610'!G31+'9900'!G31+'9901'!G31+'9906'!G31+'9910'!G31+'9911'!G31+'9912'!G31+'2353'!G31+'2570'!G31</f>
        <v>0</v>
      </c>
      <c r="H31" s="255">
        <f>'2573'!H31+'2576'!H31+'2581'!H31+'2610'!H31+'9900'!H31+'9901'!H31+'9906'!H31+'9910'!H31+'9911'!H31+'9912'!H31+'2353'!H31+'2570'!H31</f>
        <v>0</v>
      </c>
      <c r="I31" s="94">
        <f t="shared" si="4"/>
        <v>0</v>
      </c>
      <c r="J31" s="224"/>
      <c r="K31" s="255">
        <f>'2573'!K31+'2576'!K31+'2581'!K31+'2610'!K31+'9900'!K31+'9901'!K31+'9906'!K31+'9910'!K31+'9911'!K31+'9912'!K31+'2353'!K31+'2570'!K31</f>
        <v>0</v>
      </c>
      <c r="L31" s="255">
        <f>'2573'!L31+'2576'!L31+'2581'!L31+'2610'!L31+'9900'!L31+'9901'!L31+'9906'!L31+'9910'!L31+'9911'!L31+'9912'!L31+'2353'!L31+'2570'!L31</f>
        <v>0</v>
      </c>
      <c r="M31" s="255">
        <f>'2573'!M31+'2576'!M31+'2581'!M31+'2610'!M31+'9900'!M31+'9901'!M31+'9906'!M31+'9910'!M31+'9911'!M31+'9912'!M31+'2353'!M31+'2570'!M31</f>
        <v>0</v>
      </c>
      <c r="N31" s="94">
        <f t="shared" si="0"/>
        <v>0</v>
      </c>
      <c r="O31" s="224"/>
      <c r="P31" s="255">
        <f>'2573'!P31+'2576'!P31+'2581'!P31+'2610'!P31+'9900'!P31+'9901'!P31+'9906'!P31+'9910'!P31+'9911'!P31+'9912'!P31+'2353'!P31+'2570'!P31</f>
        <v>0</v>
      </c>
      <c r="Q31" s="255">
        <f>'2573'!Q31+'2576'!Q31+'2581'!Q31+'2610'!Q31+'9900'!Q31+'9901'!Q31+'9906'!Q31+'9910'!Q31+'9911'!Q31+'9912'!Q31+'2353'!Q31+'2570'!Q31</f>
        <v>0</v>
      </c>
      <c r="R31" s="255">
        <f>'2573'!R31+'2576'!R31+'2581'!R31+'2610'!R31+'9900'!R31+'9901'!R31+'9906'!R31+'9910'!R31+'9911'!R31+'9912'!R31+'2353'!R31+'2570'!R31</f>
        <v>0</v>
      </c>
      <c r="S31" s="94">
        <f t="shared" si="1"/>
        <v>0</v>
      </c>
      <c r="T31" s="224"/>
      <c r="U31" s="255">
        <f>'2573'!U31+'2576'!U31+'2581'!U31+'2610'!U31+'9900'!U31+'9901'!U31+'9906'!U31+'9910'!U31+'9911'!U31+'9912'!U31+'2353'!U31+'2570'!U31</f>
        <v>0</v>
      </c>
      <c r="V31" s="255">
        <f>'2573'!V31+'2576'!V31+'2581'!V31+'2610'!V31+'9900'!V31+'9901'!V31+'9906'!V31+'9910'!V31+'9911'!V31+'9912'!V31+'2353'!V31+'2570'!V31</f>
        <v>0</v>
      </c>
      <c r="W31" s="255">
        <f>'2573'!W31+'2576'!W31+'2581'!W31+'2610'!W31+'9900'!W31+'9901'!W31+'9906'!W31+'9910'!W31+'9911'!W31+'9912'!W31+'2353'!W31+'2570'!W31</f>
        <v>0</v>
      </c>
      <c r="X31" s="94">
        <f t="shared" si="5"/>
        <v>0</v>
      </c>
      <c r="Y31" s="97"/>
      <c r="Z31" s="94">
        <f t="shared" si="3"/>
        <v>0</v>
      </c>
      <c r="AA31" s="182"/>
    </row>
    <row r="32" spans="1:27" s="214" customFormat="1" ht="15" x14ac:dyDescent="0.25">
      <c r="A32" s="59"/>
      <c r="B32" s="67" t="str">
        <f>'LPFN SUMMARY - Results'!B32</f>
        <v>Recoverable Deficit</v>
      </c>
      <c r="C32" s="62"/>
      <c r="D32" s="62"/>
      <c r="E32" s="63"/>
      <c r="F32" s="255">
        <f>'2573'!F32+'2576'!F32+'2581'!F32+'2610'!F32+'9900'!F32+'9901'!F32+'9906'!F32+'9910'!F32+'9911'!F32+'9912'!F32+'2353'!F32+'2570'!F32</f>
        <v>0</v>
      </c>
      <c r="G32" s="255">
        <f>'2573'!G32+'2576'!G32+'2581'!G32+'2610'!G32+'9900'!G32+'9901'!G32+'9906'!G32+'9910'!G32+'9911'!G32+'9912'!G32+'2353'!G32+'2570'!G32</f>
        <v>0</v>
      </c>
      <c r="H32" s="255">
        <f>'2573'!H32+'2576'!H32+'2581'!H32+'2610'!H32+'9900'!H32+'9901'!H32+'9906'!H32+'9910'!H32+'9911'!H32+'9912'!H32+'2353'!H32+'2570'!H32</f>
        <v>0</v>
      </c>
      <c r="I32" s="94">
        <f t="shared" si="4"/>
        <v>0</v>
      </c>
      <c r="J32" s="224"/>
      <c r="K32" s="255">
        <f>'2573'!K32+'2576'!K32+'2581'!K32+'2610'!K32+'9900'!K32+'9901'!K32+'9906'!K32+'9910'!K32+'9911'!K32+'9912'!K32+'2353'!K32+'2570'!K32</f>
        <v>0</v>
      </c>
      <c r="L32" s="255">
        <f>'2573'!L32+'2576'!L32+'2581'!L32+'2610'!L32+'9900'!L32+'9901'!L32+'9906'!L32+'9910'!L32+'9911'!L32+'9912'!L32+'2353'!L32+'2570'!L32</f>
        <v>0</v>
      </c>
      <c r="M32" s="255">
        <f>'2573'!M32+'2576'!M32+'2581'!M32+'2610'!M32+'9900'!M32+'9901'!M32+'9906'!M32+'9910'!M32+'9911'!M32+'9912'!M32+'2353'!M32+'2570'!M32</f>
        <v>0</v>
      </c>
      <c r="N32" s="94">
        <f t="shared" si="0"/>
        <v>0</v>
      </c>
      <c r="O32" s="224"/>
      <c r="P32" s="255">
        <f>'2573'!P32+'2576'!P32+'2581'!P32+'2610'!P32+'9900'!P32+'9901'!P32+'9906'!P32+'9910'!P32+'9911'!P32+'9912'!P32+'2353'!P32+'2570'!P32</f>
        <v>0</v>
      </c>
      <c r="Q32" s="255">
        <f>'2573'!Q32+'2576'!Q32+'2581'!Q32+'2610'!Q32+'9900'!Q32+'9901'!Q32+'9906'!Q32+'9910'!Q32+'9911'!Q32+'9912'!Q32+'2353'!Q32+'2570'!Q32</f>
        <v>0</v>
      </c>
      <c r="R32" s="255">
        <f>'2573'!R32+'2576'!R32+'2581'!R32+'2610'!R32+'9900'!R32+'9901'!R32+'9906'!R32+'9910'!R32+'9911'!R32+'9912'!R32+'2353'!R32+'2570'!R32</f>
        <v>0</v>
      </c>
      <c r="S32" s="94">
        <f t="shared" si="1"/>
        <v>0</v>
      </c>
      <c r="T32" s="224"/>
      <c r="U32" s="255">
        <f>'2573'!U32+'2576'!U32+'2581'!U32+'2610'!U32+'9900'!U32+'9901'!U32+'9906'!U32+'9910'!U32+'9911'!U32+'9912'!U32+'2353'!U32+'2570'!U32</f>
        <v>0</v>
      </c>
      <c r="V32" s="255">
        <f>'2573'!V32+'2576'!V32+'2581'!V32+'2610'!V32+'9900'!V32+'9901'!V32+'9906'!V32+'9910'!V32+'9911'!V32+'9912'!V32+'2353'!V32+'2570'!V32</f>
        <v>0</v>
      </c>
      <c r="W32" s="255">
        <f>'2573'!W32+'2576'!W32+'2581'!W32+'2610'!W32+'9900'!W32+'9901'!W32+'9906'!W32+'9910'!W32+'9911'!W32+'9912'!W32+'2353'!W32+'2570'!W32</f>
        <v>0</v>
      </c>
      <c r="X32" s="94">
        <f t="shared" si="5"/>
        <v>0</v>
      </c>
      <c r="Y32" s="97"/>
      <c r="Z32" s="94">
        <f t="shared" si="3"/>
        <v>0</v>
      </c>
      <c r="AA32" s="182"/>
    </row>
    <row r="33" spans="1:27" s="214" customFormat="1" ht="15" x14ac:dyDescent="0.25">
      <c r="A33" s="59"/>
      <c r="B33" s="67" t="str">
        <f>'LPFN SUMMARY - Results'!B33</f>
        <v>Interest</v>
      </c>
      <c r="C33" s="62"/>
      <c r="D33" s="62"/>
      <c r="E33" s="63"/>
      <c r="F33" s="255">
        <f>'2573'!F33+'2576'!F33+'2581'!F33+'2610'!F33+'9900'!F33+'9901'!F33+'9906'!F33+'9910'!F33+'9911'!F33+'9912'!F33+'2353'!F33+'2570'!F33</f>
        <v>0</v>
      </c>
      <c r="G33" s="255">
        <f>'2573'!G33+'2576'!G33+'2581'!G33+'2610'!G33+'9900'!G33+'9901'!G33+'9906'!G33+'9910'!G33+'9911'!G33+'9912'!G33+'2353'!G33+'2570'!G33</f>
        <v>0</v>
      </c>
      <c r="H33" s="255">
        <f>'2573'!H33+'2576'!H33+'2581'!H33+'2610'!H33+'9900'!H33+'9901'!H33+'9906'!H33+'9910'!H33+'9911'!H33+'9912'!H33+'2353'!H33+'2570'!H33</f>
        <v>0</v>
      </c>
      <c r="I33" s="94">
        <f t="shared" si="4"/>
        <v>0</v>
      </c>
      <c r="J33" s="224"/>
      <c r="K33" s="255">
        <f>'2573'!K33+'2576'!K33+'2581'!K33+'2610'!K33+'9900'!K33+'9901'!K33+'9906'!K33+'9910'!K33+'9911'!K33+'9912'!K33+'2353'!K33+'2570'!K33</f>
        <v>0</v>
      </c>
      <c r="L33" s="255">
        <f>'2573'!L33+'2576'!L33+'2581'!L33+'2610'!L33+'9900'!L33+'9901'!L33+'9906'!L33+'9910'!L33+'9911'!L33+'9912'!L33+'2353'!L33+'2570'!L33</f>
        <v>0</v>
      </c>
      <c r="M33" s="255">
        <f>'2573'!M33+'2576'!M33+'2581'!M33+'2610'!M33+'9900'!M33+'9901'!M33+'9906'!M33+'9910'!M33+'9911'!M33+'9912'!M33+'2353'!M33+'2570'!M33</f>
        <v>0</v>
      </c>
      <c r="N33" s="94">
        <f t="shared" si="0"/>
        <v>0</v>
      </c>
      <c r="O33" s="224"/>
      <c r="P33" s="255">
        <f>'2573'!P33+'2576'!P33+'2581'!P33+'2610'!P33+'9900'!P33+'9901'!P33+'9906'!P33+'9910'!P33+'9911'!P33+'9912'!P33+'2353'!P33+'2570'!P33</f>
        <v>0</v>
      </c>
      <c r="Q33" s="255">
        <f>'2573'!Q33+'2576'!Q33+'2581'!Q33+'2610'!Q33+'9900'!Q33+'9901'!Q33+'9906'!Q33+'9910'!Q33+'9911'!Q33+'9912'!Q33+'2353'!Q33+'2570'!Q33</f>
        <v>0</v>
      </c>
      <c r="R33" s="255">
        <f>'2573'!R33+'2576'!R33+'2581'!R33+'2610'!R33+'9900'!R33+'9901'!R33+'9906'!R33+'9910'!R33+'9911'!R33+'9912'!R33+'2353'!R33+'2570'!R33</f>
        <v>0</v>
      </c>
      <c r="S33" s="94">
        <f t="shared" si="1"/>
        <v>0</v>
      </c>
      <c r="T33" s="224"/>
      <c r="U33" s="255">
        <f>'2573'!U33+'2576'!U33+'2581'!U33+'2610'!U33+'9900'!U33+'9901'!U33+'9906'!U33+'9910'!U33+'9911'!U33+'9912'!U33+'2353'!U33+'2570'!U33</f>
        <v>0</v>
      </c>
      <c r="V33" s="255">
        <f>'2573'!V33+'2576'!V33+'2581'!V33+'2610'!V33+'9900'!V33+'9901'!V33+'9906'!V33+'9910'!V33+'9911'!V33+'9912'!V33+'2353'!V33+'2570'!V33</f>
        <v>0</v>
      </c>
      <c r="W33" s="255">
        <f>'2573'!W33+'2576'!W33+'2581'!W33+'2610'!W33+'9900'!W33+'9901'!W33+'9906'!W33+'9910'!W33+'9911'!W33+'9912'!W33+'2353'!W33+'2570'!W33</f>
        <v>0</v>
      </c>
      <c r="X33" s="94">
        <f t="shared" si="5"/>
        <v>0</v>
      </c>
      <c r="Y33" s="97"/>
      <c r="Z33" s="94">
        <f t="shared" si="3"/>
        <v>0</v>
      </c>
      <c r="AA33" s="182"/>
    </row>
    <row r="34" spans="1:27" s="214" customFormat="1" ht="15" hidden="1" x14ac:dyDescent="0.25">
      <c r="A34" s="59"/>
      <c r="B34" s="67" t="str">
        <f>'LPFN SUMMARY - Results'!B34</f>
        <v>Unused</v>
      </c>
      <c r="C34" s="62"/>
      <c r="D34" s="62"/>
      <c r="E34" s="63"/>
      <c r="F34" s="255">
        <f>'2573'!F34+'2576'!F34+'2581'!F34+'2610'!F34+'9900'!F34+'9901'!F34+'9906'!F34+'9910'!F34+'9911'!F34+'9912'!F34+'2353'!F34+'2570'!F34</f>
        <v>0</v>
      </c>
      <c r="G34" s="255">
        <f>'2573'!G34+'2576'!G34+'2581'!G34+'2610'!G34+'9900'!G34+'9901'!G34+'9906'!G34+'9910'!G34+'9911'!G34+'9912'!G34+'2353'!G34+'2570'!G34</f>
        <v>0</v>
      </c>
      <c r="H34" s="255">
        <f>'2573'!H34+'2576'!H34+'2581'!H34+'2610'!H34+'9900'!H34+'9901'!H34+'9906'!H34+'9910'!H34+'9911'!H34+'9912'!H34+'2353'!H34+'2570'!H34</f>
        <v>0</v>
      </c>
      <c r="I34" s="94">
        <f t="shared" si="4"/>
        <v>0</v>
      </c>
      <c r="J34" s="224"/>
      <c r="K34" s="255">
        <f>'2573'!K34+'2576'!K34+'2581'!K34+'2610'!K34+'9900'!K34+'9901'!K34+'9906'!K34+'9910'!K34+'9911'!K34+'9912'!K34+'2353'!K34+'2570'!K34</f>
        <v>0</v>
      </c>
      <c r="L34" s="255">
        <f>'2573'!L34+'2576'!L34+'2581'!L34+'2610'!L34+'9900'!L34+'9901'!L34+'9906'!L34+'9910'!L34+'9911'!L34+'9912'!L34+'2353'!L34+'2570'!L34</f>
        <v>0</v>
      </c>
      <c r="M34" s="255">
        <f>'2573'!M34+'2576'!M34+'2581'!M34+'2610'!M34+'9900'!M34+'9901'!M34+'9906'!M34+'9910'!M34+'9911'!M34+'9912'!M34+'2353'!M34+'2570'!M34</f>
        <v>0</v>
      </c>
      <c r="N34" s="94">
        <f t="shared" si="0"/>
        <v>0</v>
      </c>
      <c r="O34" s="224"/>
      <c r="P34" s="255">
        <f>'2573'!P34+'2576'!P34+'2581'!P34+'2610'!P34+'9900'!P34+'9901'!P34+'9906'!P34+'9910'!P34+'9911'!P34+'9912'!P34+'2353'!P34+'2570'!P34</f>
        <v>0</v>
      </c>
      <c r="Q34" s="255">
        <f>'2573'!Q34+'2576'!Q34+'2581'!Q34+'2610'!Q34+'9900'!Q34+'9901'!Q34+'9906'!Q34+'9910'!Q34+'9911'!Q34+'9912'!Q34+'2353'!Q34+'2570'!Q34</f>
        <v>0</v>
      </c>
      <c r="R34" s="255">
        <f>'2573'!R34+'2576'!R34+'2581'!R34+'2610'!R34+'9900'!R34+'9901'!R34+'9906'!R34+'9910'!R34+'9911'!R34+'9912'!R34+'2353'!R34+'2570'!R34</f>
        <v>0</v>
      </c>
      <c r="S34" s="94">
        <f t="shared" si="1"/>
        <v>0</v>
      </c>
      <c r="T34" s="224"/>
      <c r="U34" s="255">
        <f>'2573'!U34+'2576'!U34+'2581'!U34+'2610'!U34+'9900'!U34+'9901'!U34+'9906'!U34+'9910'!U34+'9911'!U34+'9912'!U34+'2353'!U34+'2570'!U34</f>
        <v>0</v>
      </c>
      <c r="V34" s="255">
        <f>'2573'!V34+'2576'!V34+'2581'!V34+'2610'!V34+'9900'!V34+'9901'!V34+'9906'!V34+'9910'!V34+'9911'!V34+'9912'!V34+'2353'!V34+'2570'!V34</f>
        <v>0</v>
      </c>
      <c r="W34" s="255">
        <f>'2573'!W34+'2576'!W34+'2581'!W34+'2610'!W34+'9900'!W34+'9901'!W34+'9906'!W34+'9910'!W34+'9911'!W34+'9912'!W34+'2353'!W34+'2570'!W34</f>
        <v>0</v>
      </c>
      <c r="X34" s="94">
        <f t="shared" si="5"/>
        <v>0</v>
      </c>
      <c r="Y34" s="97"/>
      <c r="Z34" s="94">
        <f t="shared" si="3"/>
        <v>0</v>
      </c>
      <c r="AA34" s="182"/>
    </row>
    <row r="35" spans="1:27" s="214" customFormat="1" ht="15" x14ac:dyDescent="0.25">
      <c r="A35" s="59"/>
      <c r="B35" s="67" t="str">
        <f>'LPFN SUMMARY - Results'!B35</f>
        <v>Eacom</v>
      </c>
      <c r="C35" s="62"/>
      <c r="D35" s="62"/>
      <c r="E35" s="63"/>
      <c r="F35" s="255">
        <f>'2573'!F35+'2576'!F35+'2581'!F35+'2610'!F35+'9900'!F35+'9901'!F35+'9906'!F35+'9910'!F35+'9911'!F35+'9912'!F35+'2353'!F35+'2570'!F35</f>
        <v>0</v>
      </c>
      <c r="G35" s="255">
        <f>'2573'!G35+'2576'!G35+'2581'!G35+'2610'!G35+'9900'!G35+'9901'!G35+'9906'!G35+'9910'!G35+'9911'!G35+'9912'!G35+'2353'!G35+'2570'!G35</f>
        <v>0</v>
      </c>
      <c r="H35" s="255">
        <f>'2573'!H35+'2576'!H35+'2581'!H35+'2610'!H35+'9900'!H35+'9901'!H35+'9906'!H35+'9910'!H35+'9911'!H35+'9912'!H35+'2353'!H35+'2570'!H35</f>
        <v>0</v>
      </c>
      <c r="I35" s="94">
        <f t="shared" si="4"/>
        <v>0</v>
      </c>
      <c r="J35" s="224"/>
      <c r="K35" s="255">
        <f>'2573'!K35+'2576'!K35+'2581'!K35+'2610'!K35+'9900'!K35+'9901'!K35+'9906'!K35+'9910'!K35+'9911'!K35+'9912'!K35+'2353'!K35+'2570'!K35</f>
        <v>0</v>
      </c>
      <c r="L35" s="255">
        <f>'2573'!L35+'2576'!L35+'2581'!L35+'2610'!L35+'9900'!L35+'9901'!L35+'9906'!L35+'9910'!L35+'9911'!L35+'9912'!L35+'2353'!L35+'2570'!L35</f>
        <v>0</v>
      </c>
      <c r="M35" s="255">
        <f>'2573'!M35+'2576'!M35+'2581'!M35+'2610'!M35+'9900'!M35+'9901'!M35+'9906'!M35+'9910'!M35+'9911'!M35+'9912'!M35+'2353'!M35+'2570'!M35</f>
        <v>0</v>
      </c>
      <c r="N35" s="94">
        <f t="shared" si="0"/>
        <v>0</v>
      </c>
      <c r="O35" s="224"/>
      <c r="P35" s="255">
        <f>'2573'!P35+'2576'!P35+'2581'!P35+'2610'!P35+'9900'!P35+'9901'!P35+'9906'!P35+'9910'!P35+'9911'!P35+'9912'!P35+'2353'!P35+'2570'!P35</f>
        <v>0</v>
      </c>
      <c r="Q35" s="255">
        <f>'2573'!Q35+'2576'!Q35+'2581'!Q35+'2610'!Q35+'9900'!Q35+'9901'!Q35+'9906'!Q35+'9910'!Q35+'9911'!Q35+'9912'!Q35+'2353'!Q35+'2570'!Q35</f>
        <v>0</v>
      </c>
      <c r="R35" s="255">
        <f>'2573'!R35+'2576'!R35+'2581'!R35+'2610'!R35+'9900'!R35+'9901'!R35+'9906'!R35+'9910'!R35+'9911'!R35+'9912'!R35+'2353'!R35+'2570'!R35</f>
        <v>0</v>
      </c>
      <c r="S35" s="94">
        <f t="shared" si="1"/>
        <v>0</v>
      </c>
      <c r="T35" s="224"/>
      <c r="U35" s="255">
        <f>'2573'!U35+'2576'!U35+'2581'!U35+'2610'!U35+'9900'!U35+'9901'!U35+'9906'!U35+'9910'!U35+'9911'!U35+'9912'!U35+'2353'!U35+'2570'!U35</f>
        <v>0</v>
      </c>
      <c r="V35" s="255">
        <f>'2573'!V35+'2576'!V35+'2581'!V35+'2610'!V35+'9900'!V35+'9901'!V35+'9906'!V35+'9910'!V35+'9911'!V35+'9912'!V35+'2353'!V35+'2570'!V35</f>
        <v>0</v>
      </c>
      <c r="W35" s="255">
        <f>'2573'!W35+'2576'!W35+'2581'!W35+'2610'!W35+'9900'!W35+'9901'!W35+'9906'!W35+'9910'!W35+'9911'!W35+'9912'!W35+'2353'!W35+'2570'!W35</f>
        <v>0</v>
      </c>
      <c r="X35" s="94">
        <f t="shared" si="5"/>
        <v>0</v>
      </c>
      <c r="Y35" s="97"/>
      <c r="Z35" s="94">
        <f t="shared" si="3"/>
        <v>0</v>
      </c>
      <c r="AA35" s="182"/>
    </row>
    <row r="36" spans="1:27" s="214" customFormat="1" ht="15" hidden="1" x14ac:dyDescent="0.25">
      <c r="A36" s="59"/>
      <c r="B36" s="67" t="str">
        <f>'LPFN SUMMARY - Results'!B36</f>
        <v>Unused</v>
      </c>
      <c r="C36" s="62"/>
      <c r="D36" s="62"/>
      <c r="E36" s="63"/>
      <c r="F36" s="255">
        <f>'2573'!F36+'2576'!F36+'2581'!F36+'2610'!F36+'9900'!F36+'9901'!F36+'9906'!F36+'9910'!F36+'9911'!F36+'9912'!F36+'2353'!F36+'2570'!F36</f>
        <v>0</v>
      </c>
      <c r="G36" s="255">
        <f>'2573'!G36+'2576'!G36+'2581'!G36+'2610'!G36+'9900'!G36+'9901'!G36+'9906'!G36+'9910'!G36+'9911'!G36+'9912'!G36+'2353'!G36+'2570'!G36</f>
        <v>0</v>
      </c>
      <c r="H36" s="255">
        <f>'2573'!H36+'2576'!H36+'2581'!H36+'2610'!H36+'9900'!H36+'9901'!H36+'9906'!H36+'9910'!H36+'9911'!H36+'9912'!H36+'2353'!H36+'2570'!H36</f>
        <v>0</v>
      </c>
      <c r="I36" s="94">
        <f t="shared" si="4"/>
        <v>0</v>
      </c>
      <c r="J36" s="224"/>
      <c r="K36" s="255">
        <f>'2573'!K36+'2576'!K36+'2581'!K36+'2610'!K36+'9900'!K36+'9901'!K36+'9906'!K36+'9910'!K36+'9911'!K36+'9912'!K36+'2353'!K36+'2570'!K36</f>
        <v>0</v>
      </c>
      <c r="L36" s="255">
        <f>'2573'!L36+'2576'!L36+'2581'!L36+'2610'!L36+'9900'!L36+'9901'!L36+'9906'!L36+'9910'!L36+'9911'!L36+'9912'!L36+'2353'!L36+'2570'!L36</f>
        <v>0</v>
      </c>
      <c r="M36" s="255">
        <f>'2573'!M36+'2576'!M36+'2581'!M36+'2610'!M36+'9900'!M36+'9901'!M36+'9906'!M36+'9910'!M36+'9911'!M36+'9912'!M36+'2353'!M36+'2570'!M36</f>
        <v>0</v>
      </c>
      <c r="N36" s="94">
        <f t="shared" si="0"/>
        <v>0</v>
      </c>
      <c r="O36" s="224"/>
      <c r="P36" s="255">
        <f>'2573'!P36+'2576'!P36+'2581'!P36+'2610'!P36+'9900'!P36+'9901'!P36+'9906'!P36+'9910'!P36+'9911'!P36+'9912'!P36+'2353'!P36+'2570'!P36</f>
        <v>0</v>
      </c>
      <c r="Q36" s="255">
        <f>'2573'!Q36+'2576'!Q36+'2581'!Q36+'2610'!Q36+'9900'!Q36+'9901'!Q36+'9906'!Q36+'9910'!Q36+'9911'!Q36+'9912'!Q36+'2353'!Q36+'2570'!Q36</f>
        <v>0</v>
      </c>
      <c r="R36" s="255">
        <f>'2573'!R36+'2576'!R36+'2581'!R36+'2610'!R36+'9900'!R36+'9901'!R36+'9906'!R36+'9910'!R36+'9911'!R36+'9912'!R36+'2353'!R36+'2570'!R36</f>
        <v>0</v>
      </c>
      <c r="S36" s="94">
        <f t="shared" si="1"/>
        <v>0</v>
      </c>
      <c r="T36" s="224"/>
      <c r="U36" s="255">
        <f>'2573'!U36+'2576'!U36+'2581'!U36+'2610'!U36+'9900'!U36+'9901'!U36+'9906'!U36+'9910'!U36+'9911'!U36+'9912'!U36+'2353'!U36+'2570'!U36</f>
        <v>0</v>
      </c>
      <c r="V36" s="255">
        <f>'2573'!V36+'2576'!V36+'2581'!V36+'2610'!V36+'9900'!V36+'9901'!V36+'9906'!V36+'9910'!V36+'9911'!V36+'9912'!V36+'2353'!V36+'2570'!V36</f>
        <v>0</v>
      </c>
      <c r="W36" s="255">
        <f>'2573'!W36+'2576'!W36+'2581'!W36+'2610'!W36+'9900'!W36+'9901'!W36+'9906'!W36+'9910'!W36+'9911'!W36+'9912'!W36+'2353'!W36+'2570'!W36</f>
        <v>0</v>
      </c>
      <c r="X36" s="94">
        <f t="shared" si="5"/>
        <v>0</v>
      </c>
      <c r="Y36" s="97"/>
      <c r="Z36" s="94">
        <f t="shared" si="3"/>
        <v>0</v>
      </c>
      <c r="AA36" s="182"/>
    </row>
    <row r="37" spans="1:27" s="214" customFormat="1" ht="15" x14ac:dyDescent="0.25">
      <c r="A37" s="59"/>
      <c r="B37" s="67" t="str">
        <f>'LPFN SUMMARY - Results'!B37</f>
        <v>Rayonier Advanced Material</v>
      </c>
      <c r="C37" s="62"/>
      <c r="D37" s="62"/>
      <c r="E37" s="63"/>
      <c r="F37" s="255">
        <f>'2573'!F37+'2576'!F37+'2581'!F37+'2610'!F37+'9900'!F37+'9901'!F37+'9906'!F37+'9910'!F37+'9911'!F37+'9912'!F37+'2353'!F37+'2570'!F37</f>
        <v>0</v>
      </c>
      <c r="G37" s="255">
        <f>'2573'!G37+'2576'!G37+'2581'!G37+'2610'!G37+'9900'!G37+'9901'!G37+'9906'!G37+'9910'!G37+'9911'!G37+'9912'!G37+'2353'!G37+'2570'!G37</f>
        <v>0</v>
      </c>
      <c r="H37" s="255">
        <f>'2573'!H37+'2576'!H37+'2581'!H37+'2610'!H37+'9900'!H37+'9901'!H37+'9906'!H37+'9910'!H37+'9911'!H37+'9912'!H37+'2353'!H37+'2570'!H37</f>
        <v>0</v>
      </c>
      <c r="I37" s="94">
        <f t="shared" si="4"/>
        <v>0</v>
      </c>
      <c r="J37" s="224"/>
      <c r="K37" s="255">
        <f>'2573'!K37+'2576'!K37+'2581'!K37+'2610'!K37+'9900'!K37+'9901'!K37+'9906'!K37+'9910'!K37+'9911'!K37+'9912'!K37+'2353'!K37+'2570'!K37</f>
        <v>0</v>
      </c>
      <c r="L37" s="255">
        <f>'2573'!L37+'2576'!L37+'2581'!L37+'2610'!L37+'9900'!L37+'9901'!L37+'9906'!L37+'9910'!L37+'9911'!L37+'9912'!L37+'2353'!L37+'2570'!L37</f>
        <v>0</v>
      </c>
      <c r="M37" s="255">
        <f>'2573'!M37+'2576'!M37+'2581'!M37+'2610'!M37+'9900'!M37+'9901'!M37+'9906'!M37+'9910'!M37+'9911'!M37+'9912'!M37+'2353'!M37+'2570'!M37</f>
        <v>0</v>
      </c>
      <c r="N37" s="94">
        <f t="shared" si="0"/>
        <v>0</v>
      </c>
      <c r="O37" s="224"/>
      <c r="P37" s="255">
        <f>'2573'!P37+'2576'!P37+'2581'!P37+'2610'!P37+'9900'!P37+'9901'!P37+'9906'!P37+'9910'!P37+'9911'!P37+'9912'!P37+'2353'!P37+'2570'!P37</f>
        <v>0</v>
      </c>
      <c r="Q37" s="255">
        <f>'2573'!Q37+'2576'!Q37+'2581'!Q37+'2610'!Q37+'9900'!Q37+'9901'!Q37+'9906'!Q37+'9910'!Q37+'9911'!Q37+'9912'!Q37+'2353'!Q37+'2570'!Q37</f>
        <v>0</v>
      </c>
      <c r="R37" s="255">
        <f>'2573'!R37+'2576'!R37+'2581'!R37+'2610'!R37+'9900'!R37+'9901'!R37+'9906'!R37+'9910'!R37+'9911'!R37+'9912'!R37+'2353'!R37+'2570'!R37</f>
        <v>0</v>
      </c>
      <c r="S37" s="94">
        <f t="shared" si="1"/>
        <v>0</v>
      </c>
      <c r="T37" s="224"/>
      <c r="U37" s="255">
        <f>'2573'!U37+'2576'!U37+'2581'!U37+'2610'!U37+'9900'!U37+'9901'!U37+'9906'!U37+'9910'!U37+'9911'!U37+'9912'!U37+'2353'!U37+'2570'!U37</f>
        <v>0</v>
      </c>
      <c r="V37" s="255">
        <f>'2573'!V37+'2576'!V37+'2581'!V37+'2610'!V37+'9900'!V37+'9901'!V37+'9906'!V37+'9910'!V37+'9911'!V37+'9912'!V37+'2353'!V37+'2570'!V37</f>
        <v>0</v>
      </c>
      <c r="W37" s="255">
        <f>'2573'!W37+'2576'!W37+'2581'!W37+'2610'!W37+'9900'!W37+'9901'!W37+'9906'!W37+'9910'!W37+'9911'!W37+'9912'!W37+'2353'!W37+'2570'!W37</f>
        <v>0</v>
      </c>
      <c r="X37" s="94">
        <f t="shared" si="5"/>
        <v>0</v>
      </c>
      <c r="Y37" s="97"/>
      <c r="Z37" s="94">
        <f t="shared" si="3"/>
        <v>0</v>
      </c>
      <c r="AA37" s="182"/>
    </row>
    <row r="38" spans="1:27" s="214" customFormat="1" ht="15" x14ac:dyDescent="0.25">
      <c r="A38" s="59"/>
      <c r="B38" s="67" t="str">
        <f>'LPFN SUMMARY - Results'!B38</f>
        <v>Canadian Malartic</v>
      </c>
      <c r="C38" s="62"/>
      <c r="D38" s="62"/>
      <c r="E38" s="63"/>
      <c r="F38" s="255">
        <f>'2573'!F38+'2576'!F38+'2581'!F38+'2610'!F38+'9900'!F38+'9901'!F38+'9906'!F38+'9910'!F38+'9911'!F38+'9912'!F38+'2353'!F38+'2570'!F38</f>
        <v>0</v>
      </c>
      <c r="G38" s="255">
        <f>'2573'!G38+'2576'!G38+'2581'!G38+'2610'!G38+'9900'!G38+'9901'!G38+'9906'!G38+'9910'!G38+'9911'!G38+'9912'!G38+'2353'!G38+'2570'!G38</f>
        <v>0</v>
      </c>
      <c r="H38" s="255">
        <f>'2573'!H38+'2576'!H38+'2581'!H38+'2610'!H38+'9900'!H38+'9901'!H38+'9906'!H38+'9910'!H38+'9911'!H38+'9912'!H38+'2353'!H38+'2570'!H38</f>
        <v>0</v>
      </c>
      <c r="I38" s="94">
        <f t="shared" si="4"/>
        <v>0</v>
      </c>
      <c r="J38" s="224"/>
      <c r="K38" s="255">
        <f>'2573'!K38+'2576'!K38+'2581'!K38+'2610'!K38+'9900'!K38+'9901'!K38+'9906'!K38+'9910'!K38+'9911'!K38+'9912'!K38+'2353'!K38+'2570'!K38</f>
        <v>0</v>
      </c>
      <c r="L38" s="255">
        <f>'2573'!L38+'2576'!L38+'2581'!L38+'2610'!L38+'9900'!L38+'9901'!L38+'9906'!L38+'9910'!L38+'9911'!L38+'9912'!L38+'2353'!L38+'2570'!L38</f>
        <v>0</v>
      </c>
      <c r="M38" s="255">
        <f>'2573'!M38+'2576'!M38+'2581'!M38+'2610'!M38+'9900'!M38+'9901'!M38+'9906'!M38+'9910'!M38+'9911'!M38+'9912'!M38+'2353'!M38+'2570'!M38</f>
        <v>0</v>
      </c>
      <c r="N38" s="94">
        <f t="shared" si="0"/>
        <v>0</v>
      </c>
      <c r="O38" s="224"/>
      <c r="P38" s="255">
        <f>'2573'!P38+'2576'!P38+'2581'!P38+'2610'!P38+'9900'!P38+'9901'!P38+'9906'!P38+'9910'!P38+'9911'!P38+'9912'!P38+'2353'!P38+'2570'!P38</f>
        <v>0</v>
      </c>
      <c r="Q38" s="255">
        <f>'2573'!Q38+'2576'!Q38+'2581'!Q38+'2610'!Q38+'9900'!Q38+'9901'!Q38+'9906'!Q38+'9910'!Q38+'9911'!Q38+'9912'!Q38+'2353'!Q38+'2570'!Q38</f>
        <v>0</v>
      </c>
      <c r="R38" s="255">
        <f>'2573'!R38+'2576'!R38+'2581'!R38+'2610'!R38+'9900'!R38+'9901'!R38+'9906'!R38+'9910'!R38+'9911'!R38+'9912'!R38+'2353'!R38+'2570'!R38</f>
        <v>0</v>
      </c>
      <c r="S38" s="94">
        <f t="shared" si="1"/>
        <v>0</v>
      </c>
      <c r="T38" s="224"/>
      <c r="U38" s="255">
        <f>'2573'!U38+'2576'!U38+'2581'!U38+'2610'!U38+'9900'!U38+'9901'!U38+'9906'!U38+'9910'!U38+'9911'!U38+'9912'!U38+'2353'!U38+'2570'!U38</f>
        <v>0</v>
      </c>
      <c r="V38" s="255">
        <f>'2573'!V38+'2576'!V38+'2581'!V38+'2610'!V38+'9900'!V38+'9901'!V38+'9906'!V38+'9910'!V38+'9911'!V38+'9912'!V38+'2353'!V38+'2570'!V38</f>
        <v>0</v>
      </c>
      <c r="W38" s="255">
        <f>'2573'!W38+'2576'!W38+'2581'!W38+'2610'!W38+'9900'!W38+'9901'!W38+'9906'!W38+'9910'!W38+'9911'!W38+'9912'!W38+'2353'!W38+'2570'!W38</f>
        <v>0</v>
      </c>
      <c r="X38" s="94">
        <f t="shared" si="5"/>
        <v>0</v>
      </c>
      <c r="Y38" s="97"/>
      <c r="Z38" s="94">
        <f t="shared" si="3"/>
        <v>0</v>
      </c>
      <c r="AA38" s="182"/>
    </row>
    <row r="39" spans="1:27" s="214" customFormat="1" ht="15" x14ac:dyDescent="0.25">
      <c r="A39" s="59"/>
      <c r="B39" s="67" t="str">
        <f>'LPFN SUMMARY - Results'!B39</f>
        <v>Breakfast club</v>
      </c>
      <c r="C39" s="62"/>
      <c r="D39" s="62"/>
      <c r="E39" s="63"/>
      <c r="F39" s="255">
        <f>'2573'!F39+'2576'!F39+'2581'!F39+'2610'!F39+'9900'!F39+'9901'!F39+'9906'!F39+'9910'!F39+'9911'!F39+'9912'!F39+'2353'!F39+'2570'!F39</f>
        <v>0</v>
      </c>
      <c r="G39" s="255">
        <f>'2573'!G39+'2576'!G39+'2581'!G39+'2610'!G39+'9900'!G39+'9901'!G39+'9906'!G39+'9910'!G39+'9911'!G39+'9912'!G39+'2353'!G39+'2570'!G39</f>
        <v>0</v>
      </c>
      <c r="H39" s="255">
        <f>'2573'!H39+'2576'!H39+'2581'!H39+'2610'!H39+'9900'!H39+'9901'!H39+'9906'!H39+'9910'!H39+'9911'!H39+'9912'!H39+'2353'!H39+'2570'!H39</f>
        <v>0</v>
      </c>
      <c r="I39" s="94">
        <f t="shared" si="4"/>
        <v>0</v>
      </c>
      <c r="J39" s="224"/>
      <c r="K39" s="255">
        <f>'2573'!K39+'2576'!K39+'2581'!K39+'2610'!K39+'9900'!K39+'9901'!K39+'9906'!K39+'9910'!K39+'9911'!K39+'9912'!K39+'2353'!K39+'2570'!K39</f>
        <v>0</v>
      </c>
      <c r="L39" s="255">
        <f>'2573'!L39+'2576'!L39+'2581'!L39+'2610'!L39+'9900'!L39+'9901'!L39+'9906'!L39+'9910'!L39+'9911'!L39+'9912'!L39+'2353'!L39+'2570'!L39</f>
        <v>0</v>
      </c>
      <c r="M39" s="255">
        <f>'2573'!M39+'2576'!M39+'2581'!M39+'2610'!M39+'9900'!M39+'9901'!M39+'9906'!M39+'9910'!M39+'9911'!M39+'9912'!M39+'2353'!M39+'2570'!M39</f>
        <v>0</v>
      </c>
      <c r="N39" s="94">
        <f t="shared" si="0"/>
        <v>0</v>
      </c>
      <c r="O39" s="224"/>
      <c r="P39" s="255">
        <f>'2573'!P39+'2576'!P39+'2581'!P39+'2610'!P39+'9900'!P39+'9901'!P39+'9906'!P39+'9910'!P39+'9911'!P39+'9912'!P39+'2353'!P39+'2570'!P39</f>
        <v>0</v>
      </c>
      <c r="Q39" s="255">
        <f>'2573'!Q39+'2576'!Q39+'2581'!Q39+'2610'!Q39+'9900'!Q39+'9901'!Q39+'9906'!Q39+'9910'!Q39+'9911'!Q39+'9912'!Q39+'2353'!Q39+'2570'!Q39</f>
        <v>0</v>
      </c>
      <c r="R39" s="255">
        <f>'2573'!R39+'2576'!R39+'2581'!R39+'2610'!R39+'9900'!R39+'9901'!R39+'9906'!R39+'9910'!R39+'9911'!R39+'9912'!R39+'2353'!R39+'2570'!R39</f>
        <v>0</v>
      </c>
      <c r="S39" s="94">
        <f t="shared" si="1"/>
        <v>0</v>
      </c>
      <c r="T39" s="224"/>
      <c r="U39" s="255">
        <f>'2573'!U39+'2576'!U39+'2581'!U39+'2610'!U39+'9900'!U39+'9901'!U39+'9906'!U39+'9910'!U39+'9911'!U39+'9912'!U39+'2353'!U39+'2570'!U39</f>
        <v>0</v>
      </c>
      <c r="V39" s="255">
        <f>'2573'!V39+'2576'!V39+'2581'!V39+'2610'!V39+'9900'!V39+'9901'!V39+'9906'!V39+'9910'!V39+'9911'!V39+'9912'!V39+'2353'!V39+'2570'!V39</f>
        <v>0</v>
      </c>
      <c r="W39" s="255">
        <f>'2573'!W39+'2576'!W39+'2581'!W39+'2610'!W39+'9900'!W39+'9901'!W39+'9906'!W39+'9910'!W39+'9911'!W39+'9912'!W39+'2353'!W39+'2570'!W39</f>
        <v>0</v>
      </c>
      <c r="X39" s="94">
        <f t="shared" si="5"/>
        <v>0</v>
      </c>
      <c r="Y39" s="97"/>
      <c r="Z39" s="94">
        <f t="shared" si="3"/>
        <v>0</v>
      </c>
      <c r="AA39" s="182"/>
    </row>
    <row r="40" spans="1:27" s="214" customFormat="1" ht="15" x14ac:dyDescent="0.25">
      <c r="A40" s="59"/>
      <c r="B40" s="67" t="str">
        <f>'LPFN SUMMARY - Results'!B40</f>
        <v>Wasamac Mining</v>
      </c>
      <c r="C40" s="62"/>
      <c r="D40" s="62"/>
      <c r="E40" s="63"/>
      <c r="F40" s="255">
        <f>'2573'!F40+'2576'!F40+'2581'!F40+'2610'!F40+'9900'!F40+'9901'!F40+'9906'!F40+'9910'!F40+'9911'!F40+'9912'!F40+'2353'!F40+'2570'!F40</f>
        <v>0</v>
      </c>
      <c r="G40" s="255">
        <f>'2573'!G40+'2576'!G40+'2581'!G40+'2610'!G40+'9900'!G40+'9901'!G40+'9906'!G40+'9910'!G40+'9911'!G40+'9912'!G40+'2353'!G40+'2570'!G40</f>
        <v>0</v>
      </c>
      <c r="H40" s="255">
        <f>'2573'!H40+'2576'!H40+'2581'!H40+'2610'!H40+'9900'!H40+'9901'!H40+'9906'!H40+'9910'!H40+'9911'!H40+'9912'!H40+'2353'!H40+'2570'!H40</f>
        <v>0</v>
      </c>
      <c r="I40" s="94">
        <f t="shared" si="4"/>
        <v>0</v>
      </c>
      <c r="J40" s="224"/>
      <c r="K40" s="255">
        <f>'2573'!K40+'2576'!K40+'2581'!K40+'2610'!K40+'9900'!K40+'9901'!K40+'9906'!K40+'9910'!K40+'9911'!K40+'9912'!K40+'2353'!K40+'2570'!K40</f>
        <v>0</v>
      </c>
      <c r="L40" s="255">
        <f>'2573'!L40+'2576'!L40+'2581'!L40+'2610'!L40+'9900'!L40+'9901'!L40+'9906'!L40+'9910'!L40+'9911'!L40+'9912'!L40+'2353'!L40+'2570'!L40</f>
        <v>0</v>
      </c>
      <c r="M40" s="255">
        <f>'2573'!M40+'2576'!M40+'2581'!M40+'2610'!M40+'9900'!M40+'9901'!M40+'9906'!M40+'9910'!M40+'9911'!M40+'9912'!M40+'2353'!M40+'2570'!M40</f>
        <v>0</v>
      </c>
      <c r="N40" s="94">
        <f t="shared" si="0"/>
        <v>0</v>
      </c>
      <c r="O40" s="224"/>
      <c r="P40" s="255">
        <f>'2573'!P40+'2576'!P40+'2581'!P40+'2610'!P40+'9900'!P40+'9901'!P40+'9906'!P40+'9910'!P40+'9911'!P40+'9912'!P40+'2353'!P40+'2570'!P40</f>
        <v>0</v>
      </c>
      <c r="Q40" s="255">
        <f>'2573'!Q40+'2576'!Q40+'2581'!Q40+'2610'!Q40+'9900'!Q40+'9901'!Q40+'9906'!Q40+'9910'!Q40+'9911'!Q40+'9912'!Q40+'2353'!Q40+'2570'!Q40</f>
        <v>0</v>
      </c>
      <c r="R40" s="255">
        <f>'2573'!R40+'2576'!R40+'2581'!R40+'2610'!R40+'9900'!R40+'9901'!R40+'9906'!R40+'9910'!R40+'9911'!R40+'9912'!R40+'2353'!R40+'2570'!R40</f>
        <v>0</v>
      </c>
      <c r="S40" s="94">
        <f t="shared" si="1"/>
        <v>0</v>
      </c>
      <c r="T40" s="224"/>
      <c r="U40" s="255">
        <f>'2573'!U40+'2576'!U40+'2581'!U40+'2610'!U40+'9900'!U40+'9901'!U40+'9906'!U40+'9910'!U40+'9911'!U40+'9912'!U40+'2353'!U40+'2570'!U40</f>
        <v>0</v>
      </c>
      <c r="V40" s="255">
        <f>'2573'!V40+'2576'!V40+'2581'!V40+'2610'!V40+'9900'!V40+'9901'!V40+'9906'!V40+'9910'!V40+'9911'!V40+'9912'!V40+'2353'!V40+'2570'!V40</f>
        <v>0</v>
      </c>
      <c r="W40" s="255">
        <f>'2573'!W40+'2576'!W40+'2581'!W40+'2610'!W40+'9900'!W40+'9901'!W40+'9906'!W40+'9910'!W40+'9911'!W40+'9912'!W40+'2353'!W40+'2570'!W40</f>
        <v>0</v>
      </c>
      <c r="X40" s="94">
        <f t="shared" si="5"/>
        <v>0</v>
      </c>
      <c r="Y40" s="97"/>
      <c r="Z40" s="94">
        <f t="shared" si="3"/>
        <v>0</v>
      </c>
      <c r="AA40" s="182"/>
    </row>
    <row r="41" spans="1:27" s="214" customFormat="1" ht="15" x14ac:dyDescent="0.25">
      <c r="A41" s="59"/>
      <c r="B41" s="67" t="str">
        <f>'LPFN SUMMARY - Results'!B41</f>
        <v>Grand conseil de la Nation Waban-Aki</v>
      </c>
      <c r="C41" s="62"/>
      <c r="D41" s="62"/>
      <c r="E41" s="63"/>
      <c r="F41" s="255">
        <f>'2573'!F41+'2576'!F41+'2581'!F41+'2610'!F41+'9900'!F41+'9901'!F41+'9906'!F41+'9910'!F41+'9911'!F41+'9912'!F41+'2353'!F41+'2570'!F41</f>
        <v>0</v>
      </c>
      <c r="G41" s="255">
        <f>'2573'!G41+'2576'!G41+'2581'!G41+'2610'!G41+'9900'!G41+'9901'!G41+'9906'!G41+'9910'!G41+'9911'!G41+'9912'!G41+'2353'!G41+'2570'!G41</f>
        <v>0</v>
      </c>
      <c r="H41" s="255">
        <f>'2573'!H41+'2576'!H41+'2581'!H41+'2610'!H41+'9900'!H41+'9901'!H41+'9906'!H41+'9910'!H41+'9911'!H41+'9912'!H41+'2353'!H41+'2570'!H41</f>
        <v>0</v>
      </c>
      <c r="I41" s="94">
        <f t="shared" si="4"/>
        <v>0</v>
      </c>
      <c r="J41" s="224"/>
      <c r="K41" s="255">
        <f>'2573'!K41+'2576'!K41+'2581'!K41+'2610'!K41+'9900'!K41+'9901'!K41+'9906'!K41+'9910'!K41+'9911'!K41+'9912'!K41+'2353'!K41+'2570'!K41</f>
        <v>0</v>
      </c>
      <c r="L41" s="255">
        <f>'2573'!L41+'2576'!L41+'2581'!L41+'2610'!L41+'9900'!L41+'9901'!L41+'9906'!L41+'9910'!L41+'9911'!L41+'9912'!L41+'2353'!L41+'2570'!L41</f>
        <v>0</v>
      </c>
      <c r="M41" s="255">
        <f>'2573'!M41+'2576'!M41+'2581'!M41+'2610'!M41+'9900'!M41+'9901'!M41+'9906'!M41+'9910'!M41+'9911'!M41+'9912'!M41+'2353'!M41+'2570'!M41</f>
        <v>0</v>
      </c>
      <c r="N41" s="94">
        <f t="shared" si="0"/>
        <v>0</v>
      </c>
      <c r="O41" s="224"/>
      <c r="P41" s="255">
        <f>'2573'!P41+'2576'!P41+'2581'!P41+'2610'!P41+'9900'!P41+'9901'!P41+'9906'!P41+'9910'!P41+'9911'!P41+'9912'!P41+'2353'!P41+'2570'!P41</f>
        <v>0</v>
      </c>
      <c r="Q41" s="255">
        <f>'2573'!Q41+'2576'!Q41+'2581'!Q41+'2610'!Q41+'9900'!Q41+'9901'!Q41+'9906'!Q41+'9910'!Q41+'9911'!Q41+'9912'!Q41+'2353'!Q41+'2570'!Q41</f>
        <v>0</v>
      </c>
      <c r="R41" s="255">
        <f>'2573'!R41+'2576'!R41+'2581'!R41+'2610'!R41+'9900'!R41+'9901'!R41+'9906'!R41+'9910'!R41+'9911'!R41+'9912'!R41+'2353'!R41+'2570'!R41</f>
        <v>0</v>
      </c>
      <c r="S41" s="94">
        <f t="shared" si="1"/>
        <v>0</v>
      </c>
      <c r="T41" s="224"/>
      <c r="U41" s="255">
        <f>'2573'!U41+'2576'!U41+'2581'!U41+'2610'!U41+'9900'!U41+'9901'!U41+'9906'!U41+'9910'!U41+'9911'!U41+'9912'!U41+'2353'!U41+'2570'!U41</f>
        <v>0</v>
      </c>
      <c r="V41" s="255">
        <f>'2573'!V41+'2576'!V41+'2581'!V41+'2610'!V41+'9900'!V41+'9901'!V41+'9906'!V41+'9910'!V41+'9911'!V41+'9912'!V41+'2353'!V41+'2570'!V41</f>
        <v>0</v>
      </c>
      <c r="W41" s="255">
        <f>'2573'!W41+'2576'!W41+'2581'!W41+'2610'!W41+'9900'!W41+'9901'!W41+'9906'!W41+'9910'!W41+'9911'!W41+'9912'!W41+'2353'!W41+'2570'!W41</f>
        <v>0</v>
      </c>
      <c r="X41" s="94">
        <f t="shared" si="5"/>
        <v>0</v>
      </c>
      <c r="Y41" s="97"/>
      <c r="Z41" s="94">
        <f t="shared" si="3"/>
        <v>0</v>
      </c>
      <c r="AA41" s="182"/>
    </row>
    <row r="42" spans="1:27" s="214" customFormat="1" ht="15" x14ac:dyDescent="0.25">
      <c r="A42" s="59"/>
      <c r="B42" s="67" t="str">
        <f>'LPFN SUMMARY - Results'!B42</f>
        <v>Rexforet</v>
      </c>
      <c r="C42" s="62"/>
      <c r="D42" s="62"/>
      <c r="E42" s="63"/>
      <c r="F42" s="255">
        <f>'2573'!F42+'2576'!F42+'2581'!F42+'2610'!F42+'9900'!F42+'9901'!F42+'9906'!F42+'9910'!F42+'9911'!F42+'9912'!F42+'2353'!F42+'2570'!F42</f>
        <v>0</v>
      </c>
      <c r="G42" s="255">
        <f>'2573'!G42+'2576'!G42+'2581'!G42+'2610'!G42+'9900'!G42+'9901'!G42+'9906'!G42+'9910'!G42+'9911'!G42+'9912'!G42+'2353'!G42+'2570'!G42</f>
        <v>0</v>
      </c>
      <c r="H42" s="255">
        <f>'2573'!H42+'2576'!H42+'2581'!H42+'2610'!H42+'9900'!H42+'9901'!H42+'9906'!H42+'9910'!H42+'9911'!H42+'9912'!H42+'2353'!H42+'2570'!H42</f>
        <v>0</v>
      </c>
      <c r="I42" s="94">
        <f t="shared" si="4"/>
        <v>0</v>
      </c>
      <c r="J42" s="224"/>
      <c r="K42" s="255">
        <f>'2573'!K42+'2576'!K42+'2581'!K42+'2610'!K42+'9900'!K42+'9901'!K42+'9906'!K42+'9910'!K42+'9911'!K42+'9912'!K42+'2353'!K42+'2570'!K42</f>
        <v>0</v>
      </c>
      <c r="L42" s="255">
        <f>'2573'!L42+'2576'!L42+'2581'!L42+'2610'!L42+'9900'!L42+'9901'!L42+'9906'!L42+'9910'!L42+'9911'!L42+'9912'!L42+'2353'!L42+'2570'!L42</f>
        <v>0</v>
      </c>
      <c r="M42" s="255">
        <f>'2573'!M42+'2576'!M42+'2581'!M42+'2610'!M42+'9900'!M42+'9901'!M42+'9906'!M42+'9910'!M42+'9911'!M42+'9912'!M42+'2353'!M42+'2570'!M42</f>
        <v>0</v>
      </c>
      <c r="N42" s="94">
        <f t="shared" si="0"/>
        <v>0</v>
      </c>
      <c r="O42" s="224"/>
      <c r="P42" s="255">
        <f>'2573'!P42+'2576'!P42+'2581'!P42+'2610'!P42+'9900'!P42+'9901'!P42+'9906'!P42+'9910'!P42+'9911'!P42+'9912'!P42+'2353'!P42+'2570'!P42</f>
        <v>0</v>
      </c>
      <c r="Q42" s="255">
        <f>'2573'!Q42+'2576'!Q42+'2581'!Q42+'2610'!Q42+'9900'!Q42+'9901'!Q42+'9906'!Q42+'9910'!Q42+'9911'!Q42+'9912'!Q42+'2353'!Q42+'2570'!Q42</f>
        <v>0</v>
      </c>
      <c r="R42" s="255">
        <f>'2573'!R42+'2576'!R42+'2581'!R42+'2610'!R42+'9900'!R42+'9901'!R42+'9906'!R42+'9910'!R42+'9911'!R42+'9912'!R42+'2353'!R42+'2570'!R42</f>
        <v>0</v>
      </c>
      <c r="S42" s="94">
        <f t="shared" si="1"/>
        <v>0</v>
      </c>
      <c r="T42" s="224"/>
      <c r="U42" s="255">
        <f>'2573'!U42+'2576'!U42+'2581'!U42+'2610'!U42+'9900'!U42+'9901'!U42+'9906'!U42+'9910'!U42+'9911'!U42+'9912'!U42+'2353'!U42+'2570'!U42</f>
        <v>0</v>
      </c>
      <c r="V42" s="255">
        <f>'2573'!V42+'2576'!V42+'2581'!V42+'2610'!V42+'9900'!V42+'9901'!V42+'9906'!V42+'9910'!V42+'9911'!V42+'9912'!V42+'2353'!V42+'2570'!V42</f>
        <v>0</v>
      </c>
      <c r="W42" s="255">
        <f>'2573'!W42+'2576'!W42+'2581'!W42+'2610'!W42+'9900'!W42+'9901'!W42+'9906'!W42+'9910'!W42+'9911'!W42+'9912'!W42+'2353'!W42+'2570'!W42</f>
        <v>0</v>
      </c>
      <c r="X42" s="94">
        <f t="shared" si="2"/>
        <v>0</v>
      </c>
      <c r="Y42" s="97"/>
      <c r="Z42" s="94">
        <f t="shared" si="3"/>
        <v>0</v>
      </c>
      <c r="AA42" s="182"/>
    </row>
    <row r="43" spans="1:27" s="214" customFormat="1" x14ac:dyDescent="0.2">
      <c r="A43" s="256"/>
      <c r="B43" s="199"/>
      <c r="C43" s="199"/>
      <c r="D43" s="257"/>
      <c r="E43" s="258"/>
      <c r="F43" s="83">
        <f>SUM(F11:F42)</f>
        <v>569921</v>
      </c>
      <c r="G43" s="83">
        <f t="shared" ref="G43:H43" si="6">SUM(G11:G42)</f>
        <v>23353</v>
      </c>
      <c r="H43" s="83">
        <f t="shared" si="6"/>
        <v>23353</v>
      </c>
      <c r="I43" s="85">
        <f>SUM(I8:I42)</f>
        <v>616627</v>
      </c>
      <c r="J43" s="85"/>
      <c r="K43" s="83">
        <f>SUM(K11:K42)</f>
        <v>23353</v>
      </c>
      <c r="L43" s="83">
        <f t="shared" ref="L43:M43" si="7">SUM(L11:L42)</f>
        <v>28141</v>
      </c>
      <c r="M43" s="83">
        <f t="shared" si="7"/>
        <v>23353</v>
      </c>
      <c r="N43" s="85">
        <f>SUM(N8:N42)</f>
        <v>74847</v>
      </c>
      <c r="O43" s="85"/>
      <c r="P43" s="83">
        <f>SUM(P11:P42)</f>
        <v>23353</v>
      </c>
      <c r="Q43" s="83">
        <f t="shared" ref="Q43:R43" si="8">SUM(Q11:Q42)</f>
        <v>23353</v>
      </c>
      <c r="R43" s="83">
        <f t="shared" si="8"/>
        <v>23353</v>
      </c>
      <c r="S43" s="85">
        <f>SUM(S8:S42)</f>
        <v>70059</v>
      </c>
      <c r="T43" s="85"/>
      <c r="U43" s="83">
        <f>SUM(U11:U42)</f>
        <v>21352</v>
      </c>
      <c r="V43" s="83">
        <f t="shared" ref="V43:W43" si="9">SUM(V11:V42)</f>
        <v>19241</v>
      </c>
      <c r="W43" s="83">
        <f t="shared" si="9"/>
        <v>16605</v>
      </c>
      <c r="X43" s="85">
        <f>SUM(X8:X42)</f>
        <v>57198</v>
      </c>
      <c r="Y43" s="84"/>
      <c r="Z43" s="87">
        <f>SUM(Z8:Z42)</f>
        <v>818731</v>
      </c>
      <c r="AA43" s="182"/>
    </row>
    <row r="44" spans="1:27" s="214" customFormat="1" x14ac:dyDescent="0.2">
      <c r="A44" s="259"/>
      <c r="B44" s="254"/>
      <c r="C44" s="254"/>
      <c r="D44" s="254"/>
      <c r="E44" s="232"/>
      <c r="F44" s="240"/>
      <c r="G44" s="240"/>
      <c r="H44" s="240"/>
      <c r="I44" s="94"/>
      <c r="J44" s="224"/>
      <c r="K44" s="240"/>
      <c r="L44" s="240"/>
      <c r="M44" s="240"/>
      <c r="N44" s="94"/>
      <c r="O44" s="224"/>
      <c r="P44" s="240"/>
      <c r="Q44" s="240"/>
      <c r="R44" s="240"/>
      <c r="S44" s="94"/>
      <c r="T44" s="224"/>
      <c r="U44" s="240"/>
      <c r="V44" s="240"/>
      <c r="W44" s="240"/>
      <c r="X44" s="94"/>
      <c r="Y44" s="97"/>
      <c r="Z44" s="94"/>
      <c r="AA44" s="182"/>
    </row>
    <row r="45" spans="1:27" s="214" customFormat="1" ht="14.25" x14ac:dyDescent="0.2">
      <c r="A45" s="65" t="s">
        <v>21</v>
      </c>
      <c r="B45" s="62"/>
      <c r="C45" s="62"/>
      <c r="D45" s="62"/>
      <c r="E45" s="63"/>
      <c r="F45" s="255"/>
      <c r="G45" s="255"/>
      <c r="H45" s="255"/>
      <c r="I45" s="94"/>
      <c r="J45" s="224"/>
      <c r="K45" s="255"/>
      <c r="L45" s="255"/>
      <c r="M45" s="255"/>
      <c r="N45" s="94"/>
      <c r="O45" s="224"/>
      <c r="P45" s="255"/>
      <c r="Q45" s="255"/>
      <c r="R45" s="255"/>
      <c r="S45" s="94"/>
      <c r="T45" s="224"/>
      <c r="U45" s="255"/>
      <c r="V45" s="255"/>
      <c r="W45" s="255"/>
      <c r="X45" s="94"/>
      <c r="Y45" s="97"/>
      <c r="Z45" s="94"/>
      <c r="AA45" s="182"/>
    </row>
    <row r="46" spans="1:27" s="214" customFormat="1" ht="15" x14ac:dyDescent="0.25">
      <c r="A46" s="65"/>
      <c r="B46" s="67" t="str">
        <f>'LPFN SUMMARY - Results'!B46</f>
        <v>Salaries &amp; fringe benefits</v>
      </c>
      <c r="C46" s="71"/>
      <c r="D46" s="62"/>
      <c r="E46" s="63"/>
      <c r="F46" s="255">
        <f>'2573'!F46+'2576'!F46+'2581'!F46+'2610'!F46+'9900'!F46+'9901'!F46+'9906'!F46+'9910'!F46+'9911'!F46+'9912'!F46+'2353'!F46+'2570'!F46</f>
        <v>5940</v>
      </c>
      <c r="G46" s="255">
        <f>'2573'!G46+'2576'!G46+'2581'!G46+'2610'!G46+'9900'!G46+'9901'!G46+'9906'!G46+'9910'!G46+'9911'!G46+'9912'!G46+'2353'!G46+'2570'!G46</f>
        <v>5940</v>
      </c>
      <c r="H46" s="255">
        <f>'2573'!H46+'2576'!H46+'2581'!H46+'2610'!H46+'9900'!H46+'9901'!H46+'9906'!H46+'9910'!H46+'9911'!H46+'9912'!H46+'2353'!H46+'2570'!H46</f>
        <v>7974</v>
      </c>
      <c r="I46" s="94">
        <f>F46+G46+H46</f>
        <v>19854</v>
      </c>
      <c r="J46" s="224"/>
      <c r="K46" s="255">
        <f>'2573'!K46+'2576'!K46+'2581'!K46+'2610'!K46+'9900'!K46+'9901'!K46+'9906'!K46+'9910'!K46+'9911'!K46+'9912'!K46+'2353'!K46+'2570'!K46</f>
        <v>5940</v>
      </c>
      <c r="L46" s="255">
        <f>'2573'!L46+'2576'!L46+'2581'!L46+'2610'!L46+'9900'!L46+'9901'!L46+'9906'!L46+'9910'!L46+'9911'!L46+'9912'!L46+'2353'!L46+'2570'!L46</f>
        <v>5940</v>
      </c>
      <c r="M46" s="255">
        <f>'2573'!M46+'2576'!M46+'2581'!M46+'2610'!M46+'9900'!M46+'9901'!M46+'9906'!M46+'9910'!M46+'9911'!M46+'9912'!M46+'2353'!M46+'2570'!M46</f>
        <v>7974</v>
      </c>
      <c r="N46" s="94">
        <f>K46+L46+M46</f>
        <v>19854</v>
      </c>
      <c r="O46" s="224"/>
      <c r="P46" s="255">
        <f>'2573'!P46+'2576'!P46+'2581'!P46+'2610'!P46+'9900'!P46+'9901'!P46+'9906'!P46+'9910'!P46+'9911'!P46+'9912'!P46+'2353'!P46+'2570'!P46</f>
        <v>5940</v>
      </c>
      <c r="Q46" s="255">
        <f>'2573'!Q46+'2576'!Q46+'2581'!Q46+'2610'!Q46+'9900'!Q46+'9901'!Q46+'9906'!Q46+'9910'!Q46+'9911'!Q46+'9912'!Q46+'2353'!Q46+'2570'!Q46</f>
        <v>5940</v>
      </c>
      <c r="R46" s="255">
        <f>'2573'!R46+'2576'!R46+'2581'!R46+'2610'!R46+'9900'!R46+'9901'!R46+'9906'!R46+'9910'!R46+'9911'!R46+'9912'!R46+'2353'!R46+'2570'!R46</f>
        <v>7974</v>
      </c>
      <c r="S46" s="94">
        <f>P46+Q46+R46</f>
        <v>19854</v>
      </c>
      <c r="T46" s="224"/>
      <c r="U46" s="255">
        <f>'2573'!U46+'2576'!U46+'2581'!U46+'2610'!U46+'9900'!U46+'9901'!U46+'9906'!U46+'9910'!U46+'9911'!U46+'9912'!U46+'2353'!U46+'2570'!U46</f>
        <v>5940</v>
      </c>
      <c r="V46" s="255">
        <f>'2573'!V46+'2576'!V46+'2581'!V46+'2610'!V46+'9900'!V46+'9901'!V46+'9906'!V46+'9910'!V46+'9911'!V46+'9912'!V46+'2353'!V46+'2570'!V46</f>
        <v>5940</v>
      </c>
      <c r="W46" s="255">
        <f>'2573'!W46+'2576'!W46+'2581'!W46+'2610'!W46+'9900'!W46+'9901'!W46+'9906'!W46+'9910'!W46+'9911'!W46+'9912'!W46+'2353'!W46+'2570'!W46</f>
        <v>7981</v>
      </c>
      <c r="X46" s="94">
        <f>U46+V46+W46</f>
        <v>19861</v>
      </c>
      <c r="Y46" s="97"/>
      <c r="Z46" s="94">
        <f>X46+S46+N46+I46</f>
        <v>79423</v>
      </c>
      <c r="AA46" s="182"/>
    </row>
    <row r="47" spans="1:27" s="214" customFormat="1" ht="15.75" customHeight="1" x14ac:dyDescent="0.25">
      <c r="A47" s="72"/>
      <c r="B47" s="67" t="str">
        <f>'LPFN SUMMARY - Results'!B47</f>
        <v>Accommodation and meals</v>
      </c>
      <c r="C47" s="71"/>
      <c r="D47" s="62"/>
      <c r="E47" s="63"/>
      <c r="F47" s="255">
        <f>'2573'!F47+'2576'!F47+'2581'!F47+'2610'!F47+'9900'!F47+'9901'!F47+'9906'!F47+'9910'!F47+'9911'!F47+'9912'!F47+'2353'!F47+'2570'!F47</f>
        <v>0</v>
      </c>
      <c r="G47" s="255">
        <f>'2573'!G47+'2576'!G47+'2581'!G47+'2610'!G47+'9900'!G47+'9901'!G47+'9906'!G47+'9910'!G47+'9911'!G47+'9912'!G47+'2353'!G47+'2570'!G47</f>
        <v>0</v>
      </c>
      <c r="H47" s="255">
        <f>'2573'!H47+'2576'!H47+'2581'!H47+'2610'!H47+'9900'!H47+'9901'!H47+'9906'!H47+'9910'!H47+'9911'!H47+'9912'!H47+'2353'!H47+'2570'!H47</f>
        <v>0</v>
      </c>
      <c r="I47" s="94">
        <f t="shared" ref="I47:I94" si="10">F47+G47+H47</f>
        <v>0</v>
      </c>
      <c r="J47" s="224"/>
      <c r="K47" s="255">
        <f>'2573'!K47+'2576'!K47+'2581'!K47+'2610'!K47+'9900'!K47+'9901'!K47+'9906'!K47+'9910'!K47+'9911'!K47+'9912'!K47+'2353'!K47+'2570'!K47</f>
        <v>0</v>
      </c>
      <c r="L47" s="255">
        <f>'2573'!L47+'2576'!L47+'2581'!L47+'2610'!L47+'9900'!L47+'9901'!L47+'9906'!L47+'9910'!L47+'9911'!L47+'9912'!L47+'2353'!L47+'2570'!L47</f>
        <v>0</v>
      </c>
      <c r="M47" s="255">
        <f>'2573'!M47+'2576'!M47+'2581'!M47+'2610'!M47+'9900'!M47+'9901'!M47+'9906'!M47+'9910'!M47+'9911'!M47+'9912'!M47+'2353'!M47+'2570'!M47</f>
        <v>0</v>
      </c>
      <c r="N47" s="94">
        <f t="shared" ref="N47:N94" si="11">K47+L47+M47</f>
        <v>0</v>
      </c>
      <c r="O47" s="224"/>
      <c r="P47" s="255">
        <f>'2573'!P47+'2576'!P47+'2581'!P47+'2610'!P47+'9900'!P47+'9901'!P47+'9906'!P47+'9910'!P47+'9911'!P47+'9912'!P47+'2353'!P47+'2570'!P47</f>
        <v>0</v>
      </c>
      <c r="Q47" s="255">
        <f>'2573'!Q47+'2576'!Q47+'2581'!Q47+'2610'!Q47+'9900'!Q47+'9901'!Q47+'9906'!Q47+'9910'!Q47+'9911'!Q47+'9912'!Q47+'2353'!Q47+'2570'!Q47</f>
        <v>0</v>
      </c>
      <c r="R47" s="255">
        <f>'2573'!R47+'2576'!R47+'2581'!R47+'2610'!R47+'9900'!R47+'9901'!R47+'9906'!R47+'9910'!R47+'9911'!R47+'9912'!R47+'2353'!R47+'2570'!R47</f>
        <v>0</v>
      </c>
      <c r="S47" s="94">
        <f t="shared" ref="S47:S94" si="12">P47+Q47+R47</f>
        <v>0</v>
      </c>
      <c r="T47" s="224"/>
      <c r="U47" s="255">
        <f>'2573'!U47+'2576'!U47+'2581'!U47+'2610'!U47+'9900'!U47+'9901'!U47+'9906'!U47+'9910'!U47+'9911'!U47+'9912'!U47+'2353'!U47+'2570'!U47</f>
        <v>0</v>
      </c>
      <c r="V47" s="255">
        <f>'2573'!V47+'2576'!V47+'2581'!V47+'2610'!V47+'9900'!V47+'9901'!V47+'9906'!V47+'9910'!V47+'9911'!V47+'9912'!V47+'2353'!V47+'2570'!V47</f>
        <v>0</v>
      </c>
      <c r="W47" s="255">
        <f>'2573'!W47+'2576'!W47+'2581'!W47+'2610'!W47+'9900'!W47+'9901'!W47+'9906'!W47+'9910'!W47+'9911'!W47+'9912'!W47+'2353'!W47+'2570'!W47</f>
        <v>0</v>
      </c>
      <c r="X47" s="94">
        <f t="shared" ref="X47:X79" si="13">U47+V47+W47</f>
        <v>0</v>
      </c>
      <c r="Y47" s="97"/>
      <c r="Z47" s="94">
        <f t="shared" ref="Z47:Z79" si="14">X47+S47+N47+I47</f>
        <v>0</v>
      </c>
      <c r="AA47" s="182"/>
    </row>
    <row r="48" spans="1:27" s="214" customFormat="1" ht="15" x14ac:dyDescent="0.25">
      <c r="A48" s="72"/>
      <c r="B48" s="67" t="str">
        <f>'LPFN SUMMARY - Results'!B48</f>
        <v>Administration fees</v>
      </c>
      <c r="C48" s="71"/>
      <c r="D48" s="62"/>
      <c r="E48" s="63"/>
      <c r="F48" s="255">
        <f>'2573'!F48+'2576'!F48+'2581'!F48+'2610'!F48+'9900'!F48+'9901'!F48+'9906'!F48+'9910'!F48+'9911'!F48+'9912'!F48+'2353'!F48+'2570'!F48</f>
        <v>0</v>
      </c>
      <c r="G48" s="255">
        <f>'2573'!G48+'2576'!G48+'2581'!G48+'2610'!G48+'9900'!G48+'9901'!G48+'9906'!G48+'9910'!G48+'9911'!G48+'9912'!G48+'2353'!G48+'2570'!G48</f>
        <v>0</v>
      </c>
      <c r="H48" s="255">
        <f>'2573'!H48+'2576'!H48+'2581'!H48+'2610'!H48+'9900'!H48+'9901'!H48+'9906'!H48+'9910'!H48+'9911'!H48+'9912'!H48+'2353'!H48+'2570'!H48</f>
        <v>700</v>
      </c>
      <c r="I48" s="94">
        <f t="shared" si="10"/>
        <v>700</v>
      </c>
      <c r="J48" s="224"/>
      <c r="K48" s="255">
        <f>'2573'!K48+'2576'!K48+'2581'!K48+'2610'!K48+'9900'!K48+'9901'!K48+'9906'!K48+'9910'!K48+'9911'!K48+'9912'!K48+'2353'!K48+'2570'!K48</f>
        <v>0</v>
      </c>
      <c r="L48" s="255">
        <f>'2573'!L48+'2576'!L48+'2581'!L48+'2610'!L48+'9900'!L48+'9901'!L48+'9906'!L48+'9910'!L48+'9911'!L48+'9912'!L48+'2353'!L48+'2570'!L48</f>
        <v>0</v>
      </c>
      <c r="M48" s="255">
        <f>'2573'!M48+'2576'!M48+'2581'!M48+'2610'!M48+'9900'!M48+'9901'!M48+'9906'!M48+'9910'!M48+'9911'!M48+'9912'!M48+'2353'!M48+'2570'!M48</f>
        <v>700</v>
      </c>
      <c r="N48" s="94">
        <f t="shared" si="11"/>
        <v>700</v>
      </c>
      <c r="O48" s="224"/>
      <c r="P48" s="255">
        <f>'2573'!P48+'2576'!P48+'2581'!P48+'2610'!P48+'9900'!P48+'9901'!P48+'9906'!P48+'9910'!P48+'9911'!P48+'9912'!P48+'2353'!P48+'2570'!P48</f>
        <v>0</v>
      </c>
      <c r="Q48" s="255">
        <f>'2573'!Q48+'2576'!Q48+'2581'!Q48+'2610'!Q48+'9900'!Q48+'9901'!Q48+'9906'!Q48+'9910'!Q48+'9911'!Q48+'9912'!Q48+'2353'!Q48+'2570'!Q48</f>
        <v>0</v>
      </c>
      <c r="R48" s="255">
        <f>'2573'!R48+'2576'!R48+'2581'!R48+'2610'!R48+'9900'!R48+'9901'!R48+'9906'!R48+'9910'!R48+'9911'!R48+'9912'!R48+'2353'!R48+'2570'!R48</f>
        <v>700</v>
      </c>
      <c r="S48" s="94">
        <f t="shared" si="12"/>
        <v>700</v>
      </c>
      <c r="T48" s="224"/>
      <c r="U48" s="255">
        <f>'2573'!U48+'2576'!U48+'2581'!U48+'2610'!U48+'9900'!U48+'9901'!U48+'9906'!U48+'9910'!U48+'9911'!U48+'9912'!U48+'2353'!U48+'2570'!U48</f>
        <v>0</v>
      </c>
      <c r="V48" s="255">
        <f>'2573'!V48+'2576'!V48+'2581'!V48+'2610'!V48+'9900'!V48+'9901'!V48+'9906'!V48+'9910'!V48+'9911'!V48+'9912'!V48+'2353'!V48+'2570'!V48</f>
        <v>0</v>
      </c>
      <c r="W48" s="255">
        <f>'2573'!W48+'2576'!W48+'2581'!W48+'2610'!W48+'9900'!W48+'9901'!W48+'9906'!W48+'9910'!W48+'9911'!W48+'9912'!W48+'2353'!W48+'2570'!W48</f>
        <v>700</v>
      </c>
      <c r="X48" s="94">
        <f t="shared" si="13"/>
        <v>700</v>
      </c>
      <c r="Y48" s="97"/>
      <c r="Z48" s="94">
        <f t="shared" si="14"/>
        <v>2800</v>
      </c>
      <c r="AA48" s="182"/>
    </row>
    <row r="49" spans="1:27" s="214" customFormat="1" ht="15" x14ac:dyDescent="0.25">
      <c r="A49" s="72"/>
      <c r="B49" s="67" t="str">
        <f>'LPFN SUMMARY - Results'!B49</f>
        <v>Allocations - Other</v>
      </c>
      <c r="C49" s="71"/>
      <c r="D49" s="62"/>
      <c r="E49" s="63"/>
      <c r="F49" s="255">
        <f>'2573'!F49+'2576'!F49+'2581'!F49+'2610'!F49+'9900'!F49+'9901'!F49+'9906'!F49+'9910'!F49+'9911'!F49+'9912'!F49+'2353'!F49+'2570'!F49</f>
        <v>0</v>
      </c>
      <c r="G49" s="255">
        <f>'2573'!G49+'2576'!G49+'2581'!G49+'2610'!G49+'9900'!G49+'9901'!G49+'9906'!G49+'9910'!G49+'9911'!G49+'9912'!G49+'2353'!G49+'2570'!G49</f>
        <v>0</v>
      </c>
      <c r="H49" s="255">
        <f>'2573'!H49+'2576'!H49+'2581'!H49+'2610'!H49+'9900'!H49+'9901'!H49+'9906'!H49+'9910'!H49+'9911'!H49+'9912'!H49+'2353'!H49+'2570'!H49</f>
        <v>0</v>
      </c>
      <c r="I49" s="94">
        <f t="shared" si="10"/>
        <v>0</v>
      </c>
      <c r="J49" s="224"/>
      <c r="K49" s="255">
        <f>'2573'!K49+'2576'!K49+'2581'!K49+'2610'!K49+'9900'!K49+'9901'!K49+'9906'!K49+'9910'!K49+'9911'!K49+'9912'!K49+'2353'!K49+'2570'!K49</f>
        <v>0</v>
      </c>
      <c r="L49" s="255">
        <f>'2573'!L49+'2576'!L49+'2581'!L49+'2610'!L49+'9900'!L49+'9901'!L49+'9906'!L49+'9910'!L49+'9911'!L49+'9912'!L49+'2353'!L49+'2570'!L49</f>
        <v>0</v>
      </c>
      <c r="M49" s="255">
        <f>'2573'!M49+'2576'!M49+'2581'!M49+'2610'!M49+'9900'!M49+'9901'!M49+'9906'!M49+'9910'!M49+'9911'!M49+'9912'!M49+'2353'!M49+'2570'!M49</f>
        <v>0</v>
      </c>
      <c r="N49" s="94">
        <f t="shared" si="11"/>
        <v>0</v>
      </c>
      <c r="O49" s="224"/>
      <c r="P49" s="255">
        <f>'2573'!P49+'2576'!P49+'2581'!P49+'2610'!P49+'9900'!P49+'9901'!P49+'9906'!P49+'9910'!P49+'9911'!P49+'9912'!P49+'2353'!P49+'2570'!P49</f>
        <v>0</v>
      </c>
      <c r="Q49" s="255">
        <f>'2573'!Q49+'2576'!Q49+'2581'!Q49+'2610'!Q49+'9900'!Q49+'9901'!Q49+'9906'!Q49+'9910'!Q49+'9911'!Q49+'9912'!Q49+'2353'!Q49+'2570'!Q49</f>
        <v>0</v>
      </c>
      <c r="R49" s="255">
        <f>'2573'!R49+'2576'!R49+'2581'!R49+'2610'!R49+'9900'!R49+'9901'!R49+'9906'!R49+'9910'!R49+'9911'!R49+'9912'!R49+'2353'!R49+'2570'!R49</f>
        <v>0</v>
      </c>
      <c r="S49" s="94">
        <f t="shared" si="12"/>
        <v>0</v>
      </c>
      <c r="T49" s="224"/>
      <c r="U49" s="255">
        <f>'2573'!U49+'2576'!U49+'2581'!U49+'2610'!U49+'9900'!U49+'9901'!U49+'9906'!U49+'9910'!U49+'9911'!U49+'9912'!U49+'2353'!U49+'2570'!U49</f>
        <v>0</v>
      </c>
      <c r="V49" s="255">
        <f>'2573'!V49+'2576'!V49+'2581'!V49+'2610'!V49+'9900'!V49+'9901'!V49+'9906'!V49+'9910'!V49+'9911'!V49+'9912'!V49+'2353'!V49+'2570'!V49</f>
        <v>0</v>
      </c>
      <c r="W49" s="255">
        <f>'2573'!W49+'2576'!W49+'2581'!W49+'2610'!W49+'9900'!W49+'9901'!W49+'9906'!W49+'9910'!W49+'9911'!W49+'9912'!W49+'2353'!W49+'2570'!W49</f>
        <v>0</v>
      </c>
      <c r="X49" s="94">
        <f t="shared" si="13"/>
        <v>0</v>
      </c>
      <c r="Y49" s="97"/>
      <c r="Z49" s="94">
        <f t="shared" si="14"/>
        <v>0</v>
      </c>
      <c r="AA49" s="182"/>
    </row>
    <row r="50" spans="1:27" s="214" customFormat="1" ht="15" x14ac:dyDescent="0.25">
      <c r="A50" s="72"/>
      <c r="B50" s="67" t="str">
        <f>'LPFN SUMMARY - Results'!B50</f>
        <v>Allocations for Education</v>
      </c>
      <c r="C50" s="71"/>
      <c r="D50" s="62"/>
      <c r="E50" s="63"/>
      <c r="F50" s="255">
        <f>'2573'!F50+'2576'!F50+'2581'!F50+'2610'!F50+'9900'!F50+'9901'!F50+'9906'!F50+'9910'!F50+'9911'!F50+'9912'!F50+'2353'!F50+'2570'!F50</f>
        <v>0</v>
      </c>
      <c r="G50" s="255">
        <f>'2573'!G50+'2576'!G50+'2581'!G50+'2610'!G50+'9900'!G50+'9901'!G50+'9906'!G50+'9910'!G50+'9911'!G50+'9912'!G50+'2353'!G50+'2570'!G50</f>
        <v>0</v>
      </c>
      <c r="H50" s="255">
        <f>'2573'!H50+'2576'!H50+'2581'!H50+'2610'!H50+'9900'!H50+'9901'!H50+'9906'!H50+'9910'!H50+'9911'!H50+'9912'!H50+'2353'!H50+'2570'!H50</f>
        <v>0</v>
      </c>
      <c r="I50" s="94">
        <f t="shared" si="10"/>
        <v>0</v>
      </c>
      <c r="J50" s="224"/>
      <c r="K50" s="255">
        <f>'2573'!K50+'2576'!K50+'2581'!K50+'2610'!K50+'9900'!K50+'9901'!K50+'9906'!K50+'9910'!K50+'9911'!K50+'9912'!K50+'2353'!K50+'2570'!K50</f>
        <v>0</v>
      </c>
      <c r="L50" s="255">
        <f>'2573'!L50+'2576'!L50+'2581'!L50+'2610'!L50+'9900'!L50+'9901'!L50+'9906'!L50+'9910'!L50+'9911'!L50+'9912'!L50+'2353'!L50+'2570'!L50</f>
        <v>0</v>
      </c>
      <c r="M50" s="255">
        <f>'2573'!M50+'2576'!M50+'2581'!M50+'2610'!M50+'9900'!M50+'9901'!M50+'9906'!M50+'9910'!M50+'9911'!M50+'9912'!M50+'2353'!M50+'2570'!M50</f>
        <v>0</v>
      </c>
      <c r="N50" s="94">
        <f t="shared" si="11"/>
        <v>0</v>
      </c>
      <c r="O50" s="224"/>
      <c r="P50" s="255">
        <f>'2573'!P50+'2576'!P50+'2581'!P50+'2610'!P50+'9900'!P50+'9901'!P50+'9906'!P50+'9910'!P50+'9911'!P50+'9912'!P50+'2353'!P50+'2570'!P50</f>
        <v>0</v>
      </c>
      <c r="Q50" s="255">
        <f>'2573'!Q50+'2576'!Q50+'2581'!Q50+'2610'!Q50+'9900'!Q50+'9901'!Q50+'9906'!Q50+'9910'!Q50+'9911'!Q50+'9912'!Q50+'2353'!Q50+'2570'!Q50</f>
        <v>0</v>
      </c>
      <c r="R50" s="255">
        <f>'2573'!R50+'2576'!R50+'2581'!R50+'2610'!R50+'9900'!R50+'9901'!R50+'9906'!R50+'9910'!R50+'9911'!R50+'9912'!R50+'2353'!R50+'2570'!R50</f>
        <v>0</v>
      </c>
      <c r="S50" s="94">
        <f t="shared" si="12"/>
        <v>0</v>
      </c>
      <c r="T50" s="224"/>
      <c r="U50" s="255">
        <f>'2573'!U50+'2576'!U50+'2581'!U50+'2610'!U50+'9900'!U50+'9901'!U50+'9906'!U50+'9910'!U50+'9911'!U50+'9912'!U50+'2353'!U50+'2570'!U50</f>
        <v>0</v>
      </c>
      <c r="V50" s="255">
        <f>'2573'!V50+'2576'!V50+'2581'!V50+'2610'!V50+'9900'!V50+'9901'!V50+'9906'!V50+'9910'!V50+'9911'!V50+'9912'!V50+'2353'!V50+'2570'!V50</f>
        <v>0</v>
      </c>
      <c r="W50" s="255">
        <f>'2573'!W50+'2576'!W50+'2581'!W50+'2610'!W50+'9900'!W50+'9901'!W50+'9906'!W50+'9910'!W50+'9911'!W50+'9912'!W50+'2353'!W50+'2570'!W50</f>
        <v>0</v>
      </c>
      <c r="X50" s="94">
        <f t="shared" si="13"/>
        <v>0</v>
      </c>
      <c r="Y50" s="97"/>
      <c r="Z50" s="94">
        <f t="shared" si="14"/>
        <v>0</v>
      </c>
      <c r="AA50" s="182"/>
    </row>
    <row r="51" spans="1:27" s="214" customFormat="1" ht="15" x14ac:dyDescent="0.25">
      <c r="A51" s="72"/>
      <c r="B51" s="67" t="str">
        <f>'LPFN SUMMARY - Results'!B51</f>
        <v>Allocations for Social Assistance</v>
      </c>
      <c r="C51" s="71"/>
      <c r="D51" s="62"/>
      <c r="E51" s="63"/>
      <c r="F51" s="255">
        <f>'2573'!F51+'2576'!F51+'2581'!F51+'2610'!F51+'9900'!F51+'9901'!F51+'9906'!F51+'9910'!F51+'9911'!F51+'9912'!F51+'2353'!F51+'2570'!F51</f>
        <v>0</v>
      </c>
      <c r="G51" s="255">
        <f>'2573'!G51+'2576'!G51+'2581'!G51+'2610'!G51+'9900'!G51+'9901'!G51+'9906'!G51+'9910'!G51+'9911'!G51+'9912'!G51+'2353'!G51+'2570'!G51</f>
        <v>0</v>
      </c>
      <c r="H51" s="255">
        <f>'2573'!H51+'2576'!H51+'2581'!H51+'2610'!H51+'9900'!H51+'9901'!H51+'9906'!H51+'9910'!H51+'9911'!H51+'9912'!H51+'2353'!H51+'2570'!H51</f>
        <v>0</v>
      </c>
      <c r="I51" s="94">
        <f t="shared" si="10"/>
        <v>0</v>
      </c>
      <c r="J51" s="224"/>
      <c r="K51" s="255">
        <f>'2573'!K51+'2576'!K51+'2581'!K51+'2610'!K51+'9900'!K51+'9901'!K51+'9906'!K51+'9910'!K51+'9911'!K51+'9912'!K51+'2353'!K51+'2570'!K51</f>
        <v>0</v>
      </c>
      <c r="L51" s="255">
        <f>'2573'!L51+'2576'!L51+'2581'!L51+'2610'!L51+'9900'!L51+'9901'!L51+'9906'!L51+'9910'!L51+'9911'!L51+'9912'!L51+'2353'!L51+'2570'!L51</f>
        <v>0</v>
      </c>
      <c r="M51" s="255">
        <f>'2573'!M51+'2576'!M51+'2581'!M51+'2610'!M51+'9900'!M51+'9901'!M51+'9906'!M51+'9910'!M51+'9911'!M51+'9912'!M51+'2353'!M51+'2570'!M51</f>
        <v>0</v>
      </c>
      <c r="N51" s="94">
        <f t="shared" si="11"/>
        <v>0</v>
      </c>
      <c r="O51" s="224"/>
      <c r="P51" s="255">
        <f>'2573'!P51+'2576'!P51+'2581'!P51+'2610'!P51+'9900'!P51+'9901'!P51+'9906'!P51+'9910'!P51+'9911'!P51+'9912'!P51+'2353'!P51+'2570'!P51</f>
        <v>0</v>
      </c>
      <c r="Q51" s="255">
        <f>'2573'!Q51+'2576'!Q51+'2581'!Q51+'2610'!Q51+'9900'!Q51+'9901'!Q51+'9906'!Q51+'9910'!Q51+'9911'!Q51+'9912'!Q51+'2353'!Q51+'2570'!Q51</f>
        <v>0</v>
      </c>
      <c r="R51" s="255">
        <f>'2573'!R51+'2576'!R51+'2581'!R51+'2610'!R51+'9900'!R51+'9901'!R51+'9906'!R51+'9910'!R51+'9911'!R51+'9912'!R51+'2353'!R51+'2570'!R51</f>
        <v>0</v>
      </c>
      <c r="S51" s="94">
        <f t="shared" si="12"/>
        <v>0</v>
      </c>
      <c r="T51" s="224"/>
      <c r="U51" s="255">
        <f>'2573'!U51+'2576'!U51+'2581'!U51+'2610'!U51+'9900'!U51+'9901'!U51+'9906'!U51+'9910'!U51+'9911'!U51+'9912'!U51+'2353'!U51+'2570'!U51</f>
        <v>0</v>
      </c>
      <c r="V51" s="255">
        <f>'2573'!V51+'2576'!V51+'2581'!V51+'2610'!V51+'9900'!V51+'9901'!V51+'9906'!V51+'9910'!V51+'9911'!V51+'9912'!V51+'2353'!V51+'2570'!V51</f>
        <v>0</v>
      </c>
      <c r="W51" s="255">
        <f>'2573'!W51+'2576'!W51+'2581'!W51+'2610'!W51+'9900'!W51+'9901'!W51+'9906'!W51+'9910'!W51+'9911'!W51+'9912'!W51+'2353'!W51+'2570'!W51</f>
        <v>0</v>
      </c>
      <c r="X51" s="94">
        <f t="shared" si="13"/>
        <v>0</v>
      </c>
      <c r="Y51" s="97"/>
      <c r="Z51" s="94">
        <f t="shared" si="14"/>
        <v>0</v>
      </c>
      <c r="AA51" s="182"/>
    </row>
    <row r="52" spans="1:27" s="214" customFormat="1" ht="15" x14ac:dyDescent="0.25">
      <c r="A52" s="72"/>
      <c r="B52" s="67" t="str">
        <f>'LPFN SUMMARY - Results'!B52</f>
        <v>Allowance</v>
      </c>
      <c r="C52" s="71"/>
      <c r="D52" s="62"/>
      <c r="E52" s="63"/>
      <c r="F52" s="255">
        <f>'2573'!F52+'2576'!F52+'2581'!F52+'2610'!F52+'9900'!F52+'9901'!F52+'9906'!F52+'9910'!F52+'9911'!F52+'9912'!F52+'2353'!F52+'2570'!F52</f>
        <v>0</v>
      </c>
      <c r="G52" s="255">
        <f>'2573'!G52+'2576'!G52+'2581'!G52+'2610'!G52+'9900'!G52+'9901'!G52+'9906'!G52+'9910'!G52+'9911'!G52+'9912'!G52+'2353'!G52+'2570'!G52</f>
        <v>0</v>
      </c>
      <c r="H52" s="255">
        <f>'2573'!H52+'2576'!H52+'2581'!H52+'2610'!H52+'9900'!H52+'9901'!H52+'9906'!H52+'9910'!H52+'9911'!H52+'9912'!H52+'2353'!H52+'2570'!H52</f>
        <v>0</v>
      </c>
      <c r="I52" s="94">
        <f t="shared" si="10"/>
        <v>0</v>
      </c>
      <c r="J52" s="224"/>
      <c r="K52" s="255">
        <f>'2573'!K52+'2576'!K52+'2581'!K52+'2610'!K52+'9900'!K52+'9901'!K52+'9906'!K52+'9910'!K52+'9911'!K52+'9912'!K52+'2353'!K52+'2570'!K52</f>
        <v>0</v>
      </c>
      <c r="L52" s="255">
        <f>'2573'!L52+'2576'!L52+'2581'!L52+'2610'!L52+'9900'!L52+'9901'!L52+'9906'!L52+'9910'!L52+'9911'!L52+'9912'!L52+'2353'!L52+'2570'!L52</f>
        <v>0</v>
      </c>
      <c r="M52" s="255">
        <f>'2573'!M52+'2576'!M52+'2581'!M52+'2610'!M52+'9900'!M52+'9901'!M52+'9906'!M52+'9910'!M52+'9911'!M52+'9912'!M52+'2353'!M52+'2570'!M52</f>
        <v>0</v>
      </c>
      <c r="N52" s="94">
        <f t="shared" si="11"/>
        <v>0</v>
      </c>
      <c r="O52" s="224"/>
      <c r="P52" s="255">
        <f>'2573'!P52+'2576'!P52+'2581'!P52+'2610'!P52+'9900'!P52+'9901'!P52+'9906'!P52+'9910'!P52+'9911'!P52+'9912'!P52+'2353'!P52+'2570'!P52</f>
        <v>0</v>
      </c>
      <c r="Q52" s="255">
        <f>'2573'!Q52+'2576'!Q52+'2581'!Q52+'2610'!Q52+'9900'!Q52+'9901'!Q52+'9906'!Q52+'9910'!Q52+'9911'!Q52+'9912'!Q52+'2353'!Q52+'2570'!Q52</f>
        <v>0</v>
      </c>
      <c r="R52" s="255">
        <f>'2573'!R52+'2576'!R52+'2581'!R52+'2610'!R52+'9900'!R52+'9901'!R52+'9906'!R52+'9910'!R52+'9911'!R52+'9912'!R52+'2353'!R52+'2570'!R52</f>
        <v>0</v>
      </c>
      <c r="S52" s="94">
        <f t="shared" si="12"/>
        <v>0</v>
      </c>
      <c r="T52" s="224"/>
      <c r="U52" s="255">
        <f>'2573'!U52+'2576'!U52+'2581'!U52+'2610'!U52+'9900'!U52+'9901'!U52+'9906'!U52+'9910'!U52+'9911'!U52+'9912'!U52+'2353'!U52+'2570'!U52</f>
        <v>0</v>
      </c>
      <c r="V52" s="255">
        <f>'2573'!V52+'2576'!V52+'2581'!V52+'2610'!V52+'9900'!V52+'9901'!V52+'9906'!V52+'9910'!V52+'9911'!V52+'9912'!V52+'2353'!V52+'2570'!V52</f>
        <v>0</v>
      </c>
      <c r="W52" s="255">
        <f>'2573'!W52+'2576'!W52+'2581'!W52+'2610'!W52+'9900'!W52+'9901'!W52+'9906'!W52+'9910'!W52+'9911'!W52+'9912'!W52+'2353'!W52+'2570'!W52</f>
        <v>0</v>
      </c>
      <c r="X52" s="94">
        <f t="shared" si="13"/>
        <v>0</v>
      </c>
      <c r="Y52" s="97"/>
      <c r="Z52" s="94">
        <f t="shared" si="14"/>
        <v>0</v>
      </c>
      <c r="AA52" s="182"/>
    </row>
    <row r="53" spans="1:27" s="214" customFormat="1" ht="15" x14ac:dyDescent="0.25">
      <c r="A53" s="72"/>
      <c r="B53" s="67" t="str">
        <f>'LPFN SUMMARY - Results'!B53</f>
        <v>Bad debts</v>
      </c>
      <c r="C53" s="71"/>
      <c r="D53" s="62"/>
      <c r="E53" s="63"/>
      <c r="F53" s="255">
        <f>'2573'!F53+'2576'!F53+'2581'!F53+'2610'!F53+'9900'!F53+'9901'!F53+'9906'!F53+'9910'!F53+'9911'!F53+'9912'!F53+'2353'!F53+'2570'!F53</f>
        <v>8422</v>
      </c>
      <c r="G53" s="255">
        <f>'2573'!G53+'2576'!G53+'2581'!G53+'2610'!G53+'9900'!G53+'9901'!G53+'9906'!G53+'9910'!G53+'9911'!G53+'9912'!G53+'2353'!G53+'2570'!G53</f>
        <v>6442</v>
      </c>
      <c r="H53" s="255">
        <f>'2573'!H53+'2576'!H53+'2581'!H53+'2610'!H53+'9900'!H53+'9901'!H53+'9906'!H53+'9910'!H53+'9911'!H53+'9912'!H53+'2353'!H53+'2570'!H53</f>
        <v>6442</v>
      </c>
      <c r="I53" s="94">
        <f t="shared" si="10"/>
        <v>21306</v>
      </c>
      <c r="J53" s="224"/>
      <c r="K53" s="255">
        <f>'2573'!K53+'2576'!K53+'2581'!K53+'2610'!K53+'9900'!K53+'9901'!K53+'9906'!K53+'9910'!K53+'9911'!K53+'9912'!K53+'2353'!K53+'2570'!K53</f>
        <v>7442</v>
      </c>
      <c r="L53" s="255">
        <f>'2573'!L53+'2576'!L53+'2581'!L53+'2610'!L53+'9900'!L53+'9901'!L53+'9906'!L53+'9910'!L53+'9911'!L53+'9912'!L53+'2353'!L53+'2570'!L53</f>
        <v>6442</v>
      </c>
      <c r="M53" s="255">
        <f>'2573'!M53+'2576'!M53+'2581'!M53+'2610'!M53+'9900'!M53+'9901'!M53+'9906'!M53+'9910'!M53+'9911'!M53+'9912'!M53+'2353'!M53+'2570'!M53</f>
        <v>6442</v>
      </c>
      <c r="N53" s="94">
        <f t="shared" si="11"/>
        <v>20326</v>
      </c>
      <c r="O53" s="224"/>
      <c r="P53" s="255">
        <f>'2573'!P53+'2576'!P53+'2581'!P53+'2610'!P53+'9900'!P53+'9901'!P53+'9906'!P53+'9910'!P53+'9911'!P53+'9912'!P53+'2353'!P53+'2570'!P53</f>
        <v>7442</v>
      </c>
      <c r="Q53" s="255">
        <f>'2573'!Q53+'2576'!Q53+'2581'!Q53+'2610'!Q53+'9900'!Q53+'9901'!Q53+'9906'!Q53+'9910'!Q53+'9911'!Q53+'9912'!Q53+'2353'!Q53+'2570'!Q53</f>
        <v>6442</v>
      </c>
      <c r="R53" s="255">
        <f>'2573'!R53+'2576'!R53+'2581'!R53+'2610'!R53+'9900'!R53+'9901'!R53+'9906'!R53+'9910'!R53+'9911'!R53+'9912'!R53+'2353'!R53+'2570'!R53</f>
        <v>6442</v>
      </c>
      <c r="S53" s="94">
        <f t="shared" si="12"/>
        <v>20326</v>
      </c>
      <c r="T53" s="224"/>
      <c r="U53" s="255">
        <f>'2573'!U53+'2576'!U53+'2581'!U53+'2610'!U53+'9900'!U53+'9901'!U53+'9906'!U53+'9910'!U53+'9911'!U53+'9912'!U53+'2353'!U53+'2570'!U53</f>
        <v>7442</v>
      </c>
      <c r="V53" s="255">
        <f>'2573'!V53+'2576'!V53+'2581'!V53+'2610'!V53+'9900'!V53+'9901'!V53+'9906'!V53+'9910'!V53+'9911'!V53+'9912'!V53+'2353'!V53+'2570'!V53</f>
        <v>6442</v>
      </c>
      <c r="W53" s="255">
        <f>'2573'!W53+'2576'!W53+'2581'!W53+'2610'!W53+'9900'!W53+'9901'!W53+'9906'!W53+'9910'!W53+'9911'!W53+'9912'!W53+'2353'!W53+'2570'!W53</f>
        <v>9757</v>
      </c>
      <c r="X53" s="94">
        <f t="shared" si="13"/>
        <v>23641</v>
      </c>
      <c r="Y53" s="97"/>
      <c r="Z53" s="94">
        <f t="shared" si="14"/>
        <v>85599</v>
      </c>
      <c r="AA53" s="182"/>
    </row>
    <row r="54" spans="1:27" s="214" customFormat="1" ht="15" x14ac:dyDescent="0.25">
      <c r="A54" s="72"/>
      <c r="B54" s="67" t="str">
        <f>'LPFN SUMMARY - Results'!B54</f>
        <v>Contingency Funds</v>
      </c>
      <c r="C54" s="71"/>
      <c r="D54" s="62"/>
      <c r="E54" s="63"/>
      <c r="F54" s="255">
        <f>'2573'!F54+'2576'!F54+'2581'!F54+'2610'!F54+'9900'!F54+'9901'!F54+'9906'!F54+'9910'!F54+'9911'!F54+'9912'!F54+'2353'!F54+'2570'!F54</f>
        <v>0</v>
      </c>
      <c r="G54" s="255">
        <f>'2573'!G54+'2576'!G54+'2581'!G54+'2610'!G54+'9900'!G54+'9901'!G54+'9906'!G54+'9910'!G54+'9911'!G54+'9912'!G54+'2353'!G54+'2570'!G54</f>
        <v>0</v>
      </c>
      <c r="H54" s="255">
        <f>'2573'!H54+'2576'!H54+'2581'!H54+'2610'!H54+'9900'!H54+'9901'!H54+'9906'!H54+'9910'!H54+'9911'!H54+'9912'!H54+'2353'!H54+'2570'!H54</f>
        <v>0</v>
      </c>
      <c r="I54" s="94">
        <f t="shared" si="10"/>
        <v>0</v>
      </c>
      <c r="J54" s="224"/>
      <c r="K54" s="255">
        <f>'2573'!K54+'2576'!K54+'2581'!K54+'2610'!K54+'9900'!K54+'9901'!K54+'9906'!K54+'9910'!K54+'9911'!K54+'9912'!K54+'2353'!K54+'2570'!K54</f>
        <v>0</v>
      </c>
      <c r="L54" s="255">
        <f>'2573'!L54+'2576'!L54+'2581'!L54+'2610'!L54+'9900'!L54+'9901'!L54+'9906'!L54+'9910'!L54+'9911'!L54+'9912'!L54+'2353'!L54+'2570'!L54</f>
        <v>0</v>
      </c>
      <c r="M54" s="255">
        <f>'2573'!M54+'2576'!M54+'2581'!M54+'2610'!M54+'9900'!M54+'9901'!M54+'9906'!M54+'9910'!M54+'9911'!M54+'9912'!M54+'2353'!M54+'2570'!M54</f>
        <v>0</v>
      </c>
      <c r="N54" s="94">
        <f t="shared" si="11"/>
        <v>0</v>
      </c>
      <c r="O54" s="224"/>
      <c r="P54" s="255">
        <f>'2573'!P54+'2576'!P54+'2581'!P54+'2610'!P54+'9900'!P54+'9901'!P54+'9906'!P54+'9910'!P54+'9911'!P54+'9912'!P54+'2353'!P54+'2570'!P54</f>
        <v>0</v>
      </c>
      <c r="Q54" s="255">
        <f>'2573'!Q54+'2576'!Q54+'2581'!Q54+'2610'!Q54+'9900'!Q54+'9901'!Q54+'9906'!Q54+'9910'!Q54+'9911'!Q54+'9912'!Q54+'2353'!Q54+'2570'!Q54</f>
        <v>0</v>
      </c>
      <c r="R54" s="255">
        <f>'2573'!R54+'2576'!R54+'2581'!R54+'2610'!R54+'9900'!R54+'9901'!R54+'9906'!R54+'9910'!R54+'9911'!R54+'9912'!R54+'2353'!R54+'2570'!R54</f>
        <v>0</v>
      </c>
      <c r="S54" s="94">
        <f t="shared" si="12"/>
        <v>0</v>
      </c>
      <c r="T54" s="224"/>
      <c r="U54" s="255">
        <f>'2573'!U54+'2576'!U54+'2581'!U54+'2610'!U54+'9900'!U54+'9901'!U54+'9906'!U54+'9910'!U54+'9911'!U54+'9912'!U54+'2353'!U54+'2570'!U54</f>
        <v>0</v>
      </c>
      <c r="V54" s="255">
        <f>'2573'!V54+'2576'!V54+'2581'!V54+'2610'!V54+'9900'!V54+'9901'!V54+'9906'!V54+'9910'!V54+'9911'!V54+'9912'!V54+'2353'!V54+'2570'!V54</f>
        <v>0</v>
      </c>
      <c r="W54" s="255">
        <f>'2573'!W54+'2576'!W54+'2581'!W54+'2610'!W54+'9900'!W54+'9901'!W54+'9906'!W54+'9910'!W54+'9911'!W54+'9912'!W54+'2353'!W54+'2570'!W54</f>
        <v>0</v>
      </c>
      <c r="X54" s="94">
        <f t="shared" si="13"/>
        <v>0</v>
      </c>
      <c r="Y54" s="97"/>
      <c r="Z54" s="94">
        <f t="shared" si="14"/>
        <v>0</v>
      </c>
      <c r="AA54" s="182"/>
    </row>
    <row r="55" spans="1:27" s="214" customFormat="1" ht="15" x14ac:dyDescent="0.25">
      <c r="A55" s="72"/>
      <c r="B55" s="67" t="str">
        <f>'LPFN SUMMARY - Results'!B55</f>
        <v>Contracts</v>
      </c>
      <c r="C55" s="71"/>
      <c r="D55" s="62"/>
      <c r="E55" s="63"/>
      <c r="F55" s="255">
        <f>'2573'!F55+'2576'!F55+'2581'!F55+'2610'!F55+'9900'!F55+'9901'!F55+'9906'!F55+'9910'!F55+'9911'!F55+'9912'!F55+'2353'!F55+'2570'!F55</f>
        <v>0</v>
      </c>
      <c r="G55" s="255">
        <f>'2573'!G55+'2576'!G55+'2581'!G55+'2610'!G55+'9900'!G55+'9901'!G55+'9906'!G55+'9910'!G55+'9911'!G55+'9912'!G55+'2353'!G55+'2570'!G55</f>
        <v>457859</v>
      </c>
      <c r="H55" s="255">
        <f>'2573'!H55+'2576'!H55+'2581'!H55+'2610'!H55+'9900'!H55+'9901'!H55+'9906'!H55+'9910'!H55+'9911'!H55+'9912'!H55+'2353'!H55+'2570'!H55</f>
        <v>0</v>
      </c>
      <c r="I55" s="94">
        <f t="shared" si="10"/>
        <v>457859</v>
      </c>
      <c r="J55" s="224"/>
      <c r="K55" s="255">
        <f>'2573'!K55+'2576'!K55+'2581'!K55+'2610'!K55+'9900'!K55+'9901'!K55+'9906'!K55+'9910'!K55+'9911'!K55+'9912'!K55+'2353'!K55+'2570'!K55</f>
        <v>0</v>
      </c>
      <c r="L55" s="255">
        <f>'2573'!L55+'2576'!L55+'2581'!L55+'2610'!L55+'9900'!L55+'9901'!L55+'9906'!L55+'9910'!L55+'9911'!L55+'9912'!L55+'2353'!L55+'2570'!L55</f>
        <v>0</v>
      </c>
      <c r="M55" s="255">
        <f>'2573'!M55+'2576'!M55+'2581'!M55+'2610'!M55+'9900'!M55+'9901'!M55+'9906'!M55+'9910'!M55+'9911'!M55+'9912'!M55+'2353'!M55+'2570'!M55</f>
        <v>0</v>
      </c>
      <c r="N55" s="94">
        <f t="shared" si="11"/>
        <v>0</v>
      </c>
      <c r="O55" s="224"/>
      <c r="P55" s="255">
        <f>'2573'!P55+'2576'!P55+'2581'!P55+'2610'!P55+'9900'!P55+'9901'!P55+'9906'!P55+'9910'!P55+'9911'!P55+'9912'!P55+'2353'!P55+'2570'!P55</f>
        <v>0</v>
      </c>
      <c r="Q55" s="255">
        <f>'2573'!Q55+'2576'!Q55+'2581'!Q55+'2610'!Q55+'9900'!Q55+'9901'!Q55+'9906'!Q55+'9910'!Q55+'9911'!Q55+'9912'!Q55+'2353'!Q55+'2570'!Q55</f>
        <v>0</v>
      </c>
      <c r="R55" s="255">
        <f>'2573'!R55+'2576'!R55+'2581'!R55+'2610'!R55+'9900'!R55+'9901'!R55+'9906'!R55+'9910'!R55+'9911'!R55+'9912'!R55+'2353'!R55+'2570'!R55</f>
        <v>0</v>
      </c>
      <c r="S55" s="94">
        <f t="shared" si="12"/>
        <v>0</v>
      </c>
      <c r="T55" s="224"/>
      <c r="U55" s="255">
        <f>'2573'!U55+'2576'!U55+'2581'!U55+'2610'!U55+'9900'!U55+'9901'!U55+'9906'!U55+'9910'!U55+'9911'!U55+'9912'!U55+'2353'!U55+'2570'!U55</f>
        <v>0</v>
      </c>
      <c r="V55" s="255">
        <f>'2573'!V55+'2576'!V55+'2581'!V55+'2610'!V55+'9900'!V55+'9901'!V55+'9906'!V55+'9910'!V55+'9911'!V55+'9912'!V55+'2353'!V55+'2570'!V55</f>
        <v>0</v>
      </c>
      <c r="W55" s="255">
        <f>'2573'!W55+'2576'!W55+'2581'!W55+'2610'!W55+'9900'!W55+'9901'!W55+'9906'!W55+'9910'!W55+'9911'!W55+'9912'!W55+'2353'!W55+'2570'!W55</f>
        <v>0</v>
      </c>
      <c r="X55" s="94">
        <f t="shared" si="13"/>
        <v>0</v>
      </c>
      <c r="Y55" s="97"/>
      <c r="Z55" s="94">
        <f t="shared" si="14"/>
        <v>457859</v>
      </c>
      <c r="AA55" s="182"/>
    </row>
    <row r="56" spans="1:27" s="214" customFormat="1" ht="15" x14ac:dyDescent="0.25">
      <c r="A56" s="72"/>
      <c r="B56" s="67" t="str">
        <f>'LPFN SUMMARY - Results'!B56</f>
        <v>Cultural Activities</v>
      </c>
      <c r="C56" s="71"/>
      <c r="D56" s="62"/>
      <c r="E56" s="63"/>
      <c r="F56" s="255">
        <f>'2573'!F56+'2576'!F56+'2581'!F56+'2610'!F56+'9900'!F56+'9901'!F56+'9906'!F56+'9910'!F56+'9911'!F56+'9912'!F56+'2353'!F56+'2570'!F56</f>
        <v>0</v>
      </c>
      <c r="G56" s="255">
        <f>'2573'!G56+'2576'!G56+'2581'!G56+'2610'!G56+'9900'!G56+'9901'!G56+'9906'!G56+'9910'!G56+'9911'!G56+'9912'!G56+'2353'!G56+'2570'!G56</f>
        <v>0</v>
      </c>
      <c r="H56" s="255">
        <f>'2573'!H56+'2576'!H56+'2581'!H56+'2610'!H56+'9900'!H56+'9901'!H56+'9906'!H56+'9910'!H56+'9911'!H56+'9912'!H56+'2353'!H56+'2570'!H56</f>
        <v>0</v>
      </c>
      <c r="I56" s="94">
        <f t="shared" si="10"/>
        <v>0</v>
      </c>
      <c r="J56" s="224"/>
      <c r="K56" s="255">
        <f>'2573'!K56+'2576'!K56+'2581'!K56+'2610'!K56+'9900'!K56+'9901'!K56+'9906'!K56+'9910'!K56+'9911'!K56+'9912'!K56+'2353'!K56+'2570'!K56</f>
        <v>0</v>
      </c>
      <c r="L56" s="255">
        <f>'2573'!L56+'2576'!L56+'2581'!L56+'2610'!L56+'9900'!L56+'9901'!L56+'9906'!L56+'9910'!L56+'9911'!L56+'9912'!L56+'2353'!L56+'2570'!L56</f>
        <v>0</v>
      </c>
      <c r="M56" s="255">
        <f>'2573'!M56+'2576'!M56+'2581'!M56+'2610'!M56+'9900'!M56+'9901'!M56+'9906'!M56+'9910'!M56+'9911'!M56+'9912'!M56+'2353'!M56+'2570'!M56</f>
        <v>0</v>
      </c>
      <c r="N56" s="94">
        <f t="shared" si="11"/>
        <v>0</v>
      </c>
      <c r="O56" s="224"/>
      <c r="P56" s="255">
        <f>'2573'!P56+'2576'!P56+'2581'!P56+'2610'!P56+'9900'!P56+'9901'!P56+'9906'!P56+'9910'!P56+'9911'!P56+'9912'!P56+'2353'!P56+'2570'!P56</f>
        <v>0</v>
      </c>
      <c r="Q56" s="255">
        <f>'2573'!Q56+'2576'!Q56+'2581'!Q56+'2610'!Q56+'9900'!Q56+'9901'!Q56+'9906'!Q56+'9910'!Q56+'9911'!Q56+'9912'!Q56+'2353'!Q56+'2570'!Q56</f>
        <v>0</v>
      </c>
      <c r="R56" s="255">
        <f>'2573'!R56+'2576'!R56+'2581'!R56+'2610'!R56+'9900'!R56+'9901'!R56+'9906'!R56+'9910'!R56+'9911'!R56+'9912'!R56+'2353'!R56+'2570'!R56</f>
        <v>0</v>
      </c>
      <c r="S56" s="94">
        <f t="shared" si="12"/>
        <v>0</v>
      </c>
      <c r="T56" s="224"/>
      <c r="U56" s="255">
        <f>'2573'!U56+'2576'!U56+'2581'!U56+'2610'!U56+'9900'!U56+'9901'!U56+'9906'!U56+'9910'!U56+'9911'!U56+'9912'!U56+'2353'!U56+'2570'!U56</f>
        <v>0</v>
      </c>
      <c r="V56" s="255">
        <f>'2573'!V56+'2576'!V56+'2581'!V56+'2610'!V56+'9900'!V56+'9901'!V56+'9906'!V56+'9910'!V56+'9911'!V56+'9912'!V56+'2353'!V56+'2570'!V56</f>
        <v>0</v>
      </c>
      <c r="W56" s="255">
        <f>'2573'!W56+'2576'!W56+'2581'!W56+'2610'!W56+'9900'!W56+'9901'!W56+'9906'!W56+'9910'!W56+'9911'!W56+'9912'!W56+'2353'!W56+'2570'!W56</f>
        <v>0</v>
      </c>
      <c r="X56" s="94">
        <f t="shared" si="13"/>
        <v>0</v>
      </c>
      <c r="Y56" s="97"/>
      <c r="Z56" s="94">
        <f t="shared" si="14"/>
        <v>0</v>
      </c>
      <c r="AA56" s="182"/>
    </row>
    <row r="57" spans="1:27" s="214" customFormat="1" ht="15" x14ac:dyDescent="0.25">
      <c r="A57" s="72"/>
      <c r="B57" s="67" t="str">
        <f>'LPFN SUMMARY - Results'!B57</f>
        <v>Cultural Week</v>
      </c>
      <c r="C57" s="71"/>
      <c r="D57" s="62"/>
      <c r="E57" s="63"/>
      <c r="F57" s="255">
        <f>'2573'!F57+'2576'!F57+'2581'!F57+'2610'!F57+'9900'!F57+'9901'!F57+'9906'!F57+'9910'!F57+'9911'!F57+'9912'!F57+'2353'!F57+'2570'!F57</f>
        <v>0</v>
      </c>
      <c r="G57" s="255">
        <f>'2573'!G57+'2576'!G57+'2581'!G57+'2610'!G57+'9900'!G57+'9901'!G57+'9906'!G57+'9910'!G57+'9911'!G57+'9912'!G57+'2353'!G57+'2570'!G57</f>
        <v>0</v>
      </c>
      <c r="H57" s="255">
        <f>'2573'!H57+'2576'!H57+'2581'!H57+'2610'!H57+'9900'!H57+'9901'!H57+'9906'!H57+'9910'!H57+'9911'!H57+'9912'!H57+'2353'!H57+'2570'!H57</f>
        <v>0</v>
      </c>
      <c r="I57" s="94">
        <f t="shared" si="10"/>
        <v>0</v>
      </c>
      <c r="J57" s="224"/>
      <c r="K57" s="255">
        <f>'2573'!K57+'2576'!K57+'2581'!K57+'2610'!K57+'9900'!K57+'9901'!K57+'9906'!K57+'9910'!K57+'9911'!K57+'9912'!K57+'2353'!K57+'2570'!K57</f>
        <v>0</v>
      </c>
      <c r="L57" s="255">
        <f>'2573'!L57+'2576'!L57+'2581'!L57+'2610'!L57+'9900'!L57+'9901'!L57+'9906'!L57+'9910'!L57+'9911'!L57+'9912'!L57+'2353'!L57+'2570'!L57</f>
        <v>0</v>
      </c>
      <c r="M57" s="255">
        <f>'2573'!M57+'2576'!M57+'2581'!M57+'2610'!M57+'9900'!M57+'9901'!M57+'9906'!M57+'9910'!M57+'9911'!M57+'9912'!M57+'2353'!M57+'2570'!M57</f>
        <v>0</v>
      </c>
      <c r="N57" s="94">
        <f t="shared" si="11"/>
        <v>0</v>
      </c>
      <c r="O57" s="224"/>
      <c r="P57" s="255">
        <f>'2573'!P57+'2576'!P57+'2581'!P57+'2610'!P57+'9900'!P57+'9901'!P57+'9906'!P57+'9910'!P57+'9911'!P57+'9912'!P57+'2353'!P57+'2570'!P57</f>
        <v>0</v>
      </c>
      <c r="Q57" s="255">
        <f>'2573'!Q57+'2576'!Q57+'2581'!Q57+'2610'!Q57+'9900'!Q57+'9901'!Q57+'9906'!Q57+'9910'!Q57+'9911'!Q57+'9912'!Q57+'2353'!Q57+'2570'!Q57</f>
        <v>0</v>
      </c>
      <c r="R57" s="255">
        <f>'2573'!R57+'2576'!R57+'2581'!R57+'2610'!R57+'9900'!R57+'9901'!R57+'9906'!R57+'9910'!R57+'9911'!R57+'9912'!R57+'2353'!R57+'2570'!R57</f>
        <v>0</v>
      </c>
      <c r="S57" s="94">
        <f t="shared" si="12"/>
        <v>0</v>
      </c>
      <c r="T57" s="224"/>
      <c r="U57" s="255">
        <f>'2573'!U57+'2576'!U57+'2581'!U57+'2610'!U57+'9900'!U57+'9901'!U57+'9906'!U57+'9910'!U57+'9911'!U57+'9912'!U57+'2353'!U57+'2570'!U57</f>
        <v>0</v>
      </c>
      <c r="V57" s="255">
        <f>'2573'!V57+'2576'!V57+'2581'!V57+'2610'!V57+'9900'!V57+'9901'!V57+'9906'!V57+'9910'!V57+'9911'!V57+'9912'!V57+'2353'!V57+'2570'!V57</f>
        <v>0</v>
      </c>
      <c r="W57" s="255">
        <f>'2573'!W57+'2576'!W57+'2581'!W57+'2610'!W57+'9900'!W57+'9901'!W57+'9906'!W57+'9910'!W57+'9911'!W57+'9912'!W57+'2353'!W57+'2570'!W57</f>
        <v>0</v>
      </c>
      <c r="X57" s="94">
        <f t="shared" si="13"/>
        <v>0</v>
      </c>
      <c r="Y57" s="97"/>
      <c r="Z57" s="94">
        <f t="shared" si="14"/>
        <v>0</v>
      </c>
      <c r="AA57" s="182"/>
    </row>
    <row r="58" spans="1:27" s="214" customFormat="1" ht="15" x14ac:dyDescent="0.25">
      <c r="A58" s="72"/>
      <c r="B58" s="67" t="str">
        <f>'LPFN SUMMARY - Results'!B58</f>
        <v>Daycare fees</v>
      </c>
      <c r="C58" s="71"/>
      <c r="D58" s="62"/>
      <c r="E58" s="63"/>
      <c r="F58" s="255">
        <f>'2573'!F58+'2576'!F58+'2581'!F58+'2610'!F58+'9900'!F58+'9901'!F58+'9906'!F58+'9910'!F58+'9911'!F58+'9912'!F58+'2353'!F58+'2570'!F58</f>
        <v>0</v>
      </c>
      <c r="G58" s="255">
        <f>'2573'!G58+'2576'!G58+'2581'!G58+'2610'!G58+'9900'!G58+'9901'!G58+'9906'!G58+'9910'!G58+'9911'!G58+'9912'!G58+'2353'!G58+'2570'!G58</f>
        <v>0</v>
      </c>
      <c r="H58" s="255">
        <f>'2573'!H58+'2576'!H58+'2581'!H58+'2610'!H58+'9900'!H58+'9901'!H58+'9906'!H58+'9910'!H58+'9911'!H58+'9912'!H58+'2353'!H58+'2570'!H58</f>
        <v>0</v>
      </c>
      <c r="I58" s="94"/>
      <c r="J58" s="224"/>
      <c r="K58" s="255">
        <f>'2573'!K58+'2576'!K58+'2581'!K58+'2610'!K58+'9900'!K58+'9901'!K58+'9906'!K58+'9910'!K58+'9911'!K58+'9912'!K58+'2353'!K58+'2570'!K58</f>
        <v>0</v>
      </c>
      <c r="L58" s="255">
        <f>'2573'!L58+'2576'!L58+'2581'!L58+'2610'!L58+'9900'!L58+'9901'!L58+'9906'!L58+'9910'!L58+'9911'!L58+'9912'!L58+'2353'!L58+'2570'!L58</f>
        <v>0</v>
      </c>
      <c r="M58" s="255">
        <f>'2573'!M58+'2576'!M58+'2581'!M58+'2610'!M58+'9900'!M58+'9901'!M58+'9906'!M58+'9910'!M58+'9911'!M58+'9912'!M58+'2353'!M58+'2570'!M58</f>
        <v>0</v>
      </c>
      <c r="N58" s="94"/>
      <c r="O58" s="224"/>
      <c r="P58" s="255">
        <f>'2573'!P58+'2576'!P58+'2581'!P58+'2610'!P58+'9900'!P58+'9901'!P58+'9906'!P58+'9910'!P58+'9911'!P58+'9912'!P58+'2353'!P58+'2570'!P58</f>
        <v>0</v>
      </c>
      <c r="Q58" s="255">
        <f>'2573'!Q58+'2576'!Q58+'2581'!Q58+'2610'!Q58+'9900'!Q58+'9901'!Q58+'9906'!Q58+'9910'!Q58+'9911'!Q58+'9912'!Q58+'2353'!Q58+'2570'!Q58</f>
        <v>0</v>
      </c>
      <c r="R58" s="255">
        <f>'2573'!R58+'2576'!R58+'2581'!R58+'2610'!R58+'9900'!R58+'9901'!R58+'9906'!R58+'9910'!R58+'9911'!R58+'9912'!R58+'2353'!R58+'2570'!R58</f>
        <v>0</v>
      </c>
      <c r="S58" s="94"/>
      <c r="T58" s="224"/>
      <c r="U58" s="255">
        <f>'2573'!U58+'2576'!U58+'2581'!U58+'2610'!U58+'9900'!U58+'9901'!U58+'9906'!U58+'9910'!U58+'9911'!U58+'9912'!U58+'2353'!U58+'2570'!U58</f>
        <v>0</v>
      </c>
      <c r="V58" s="255">
        <f>'2573'!V58+'2576'!V58+'2581'!V58+'2610'!V58+'9900'!V58+'9901'!V58+'9906'!V58+'9910'!V58+'9911'!V58+'9912'!V58+'2353'!V58+'2570'!V58</f>
        <v>0</v>
      </c>
      <c r="W58" s="255">
        <f>'2573'!W58+'2576'!W58+'2581'!W58+'2610'!W58+'9900'!W58+'9901'!W58+'9906'!W58+'9910'!W58+'9911'!W58+'9912'!W58+'2353'!W58+'2570'!W58</f>
        <v>0</v>
      </c>
      <c r="X58" s="94"/>
      <c r="Y58" s="97"/>
      <c r="Z58" s="94"/>
      <c r="AA58" s="182"/>
    </row>
    <row r="59" spans="1:27" s="214" customFormat="1" ht="15" x14ac:dyDescent="0.25">
      <c r="A59" s="72"/>
      <c r="B59" s="67" t="str">
        <f>'LPFN SUMMARY - Results'!B59</f>
        <v>Election expenses</v>
      </c>
      <c r="C59" s="71"/>
      <c r="D59" s="62"/>
      <c r="E59" s="63"/>
      <c r="F59" s="255">
        <f>'2573'!F59+'2576'!F59+'2581'!F59+'2610'!F59+'9900'!F59+'9901'!F59+'9906'!F59+'9910'!F59+'9911'!F59+'9912'!F59+'2353'!F59+'2570'!F59</f>
        <v>0</v>
      </c>
      <c r="G59" s="255">
        <f>'2573'!G59+'2576'!G59+'2581'!G59+'2610'!G59+'9900'!G59+'9901'!G59+'9906'!G59+'9910'!G59+'9911'!G59+'9912'!G59+'2353'!G59+'2570'!G59</f>
        <v>0</v>
      </c>
      <c r="H59" s="255">
        <f>'2573'!H59+'2576'!H59+'2581'!H59+'2610'!H59+'9900'!H59+'9901'!H59+'9906'!H59+'9910'!H59+'9911'!H59+'9912'!H59+'2353'!H59+'2570'!H59</f>
        <v>0</v>
      </c>
      <c r="I59" s="94">
        <f t="shared" si="10"/>
        <v>0</v>
      </c>
      <c r="J59" s="224"/>
      <c r="K59" s="255">
        <f>'2573'!K59+'2576'!K59+'2581'!K59+'2610'!K59+'9900'!K59+'9901'!K59+'9906'!K59+'9910'!K59+'9911'!K59+'9912'!K59+'2353'!K59+'2570'!K59</f>
        <v>0</v>
      </c>
      <c r="L59" s="255">
        <f>'2573'!L59+'2576'!L59+'2581'!L59+'2610'!L59+'9900'!L59+'9901'!L59+'9906'!L59+'9910'!L59+'9911'!L59+'9912'!L59+'2353'!L59+'2570'!L59</f>
        <v>0</v>
      </c>
      <c r="M59" s="255">
        <f>'2573'!M59+'2576'!M59+'2581'!M59+'2610'!M59+'9900'!M59+'9901'!M59+'9906'!M59+'9910'!M59+'9911'!M59+'9912'!M59+'2353'!M59+'2570'!M59</f>
        <v>0</v>
      </c>
      <c r="N59" s="94">
        <f t="shared" si="11"/>
        <v>0</v>
      </c>
      <c r="O59" s="224"/>
      <c r="P59" s="255">
        <f>'2573'!P59+'2576'!P59+'2581'!P59+'2610'!P59+'9900'!P59+'9901'!P59+'9906'!P59+'9910'!P59+'9911'!P59+'9912'!P59+'2353'!P59+'2570'!P59</f>
        <v>0</v>
      </c>
      <c r="Q59" s="255">
        <f>'2573'!Q59+'2576'!Q59+'2581'!Q59+'2610'!Q59+'9900'!Q59+'9901'!Q59+'9906'!Q59+'9910'!Q59+'9911'!Q59+'9912'!Q59+'2353'!Q59+'2570'!Q59</f>
        <v>0</v>
      </c>
      <c r="R59" s="255">
        <f>'2573'!R59+'2576'!R59+'2581'!R59+'2610'!R59+'9900'!R59+'9901'!R59+'9906'!R59+'9910'!R59+'9911'!R59+'9912'!R59+'2353'!R59+'2570'!R59</f>
        <v>0</v>
      </c>
      <c r="S59" s="94">
        <f t="shared" si="12"/>
        <v>0</v>
      </c>
      <c r="T59" s="224"/>
      <c r="U59" s="255">
        <f>'2573'!U59+'2576'!U59+'2581'!U59+'2610'!U59+'9900'!U59+'9901'!U59+'9906'!U59+'9910'!U59+'9911'!U59+'9912'!U59+'2353'!U59+'2570'!U59</f>
        <v>0</v>
      </c>
      <c r="V59" s="255">
        <f>'2573'!V59+'2576'!V59+'2581'!V59+'2610'!V59+'9900'!V59+'9901'!V59+'9906'!V59+'9910'!V59+'9911'!V59+'9912'!V59+'2353'!V59+'2570'!V59</f>
        <v>0</v>
      </c>
      <c r="W59" s="255">
        <f>'2573'!W59+'2576'!W59+'2581'!W59+'2610'!W59+'9900'!W59+'9901'!W59+'9906'!W59+'9910'!W59+'9911'!W59+'9912'!W59+'2353'!W59+'2570'!W59</f>
        <v>0</v>
      </c>
      <c r="X59" s="94">
        <f t="shared" si="13"/>
        <v>0</v>
      </c>
      <c r="Y59" s="97"/>
      <c r="Z59" s="94">
        <f t="shared" si="14"/>
        <v>0</v>
      </c>
      <c r="AA59" s="182"/>
    </row>
    <row r="60" spans="1:27" s="214" customFormat="1" ht="15" x14ac:dyDescent="0.25">
      <c r="A60" s="72"/>
      <c r="B60" s="67" t="str">
        <f>'LPFN SUMMARY - Results'!B60</f>
        <v>Electricity</v>
      </c>
      <c r="C60" s="71"/>
      <c r="D60" s="62"/>
      <c r="E60" s="63"/>
      <c r="F60" s="255">
        <f>'2573'!F60+'2576'!F60+'2581'!F60+'2610'!F60+'9900'!F60+'9901'!F60+'9906'!F60+'9910'!F60+'9911'!F60+'9912'!F60+'2353'!F60+'2570'!F60</f>
        <v>325</v>
      </c>
      <c r="G60" s="255">
        <f>'2573'!G60+'2576'!G60+'2581'!G60+'2610'!G60+'9900'!G60+'9901'!G60+'9906'!G60+'9910'!G60+'9911'!G60+'9912'!G60+'2353'!G60+'2570'!G60</f>
        <v>325</v>
      </c>
      <c r="H60" s="255">
        <f>'2573'!H60+'2576'!H60+'2581'!H60+'2610'!H60+'9900'!H60+'9901'!H60+'9906'!H60+'9910'!H60+'9911'!H60+'9912'!H60+'2353'!H60+'2570'!H60</f>
        <v>325</v>
      </c>
      <c r="I60" s="94">
        <f t="shared" si="10"/>
        <v>975</v>
      </c>
      <c r="J60" s="224"/>
      <c r="K60" s="255">
        <f>'2573'!K60+'2576'!K60+'2581'!K60+'2610'!K60+'9900'!K60+'9901'!K60+'9906'!K60+'9910'!K60+'9911'!K60+'9912'!K60+'2353'!K60+'2570'!K60</f>
        <v>325</v>
      </c>
      <c r="L60" s="255">
        <f>'2573'!L60+'2576'!L60+'2581'!L60+'2610'!L60+'9900'!L60+'9901'!L60+'9906'!L60+'9910'!L60+'9911'!L60+'9912'!L60+'2353'!L60+'2570'!L60</f>
        <v>325</v>
      </c>
      <c r="M60" s="255">
        <f>'2573'!M60+'2576'!M60+'2581'!M60+'2610'!M60+'9900'!M60+'9901'!M60+'9906'!M60+'9910'!M60+'9911'!M60+'9912'!M60+'2353'!M60+'2570'!M60</f>
        <v>325</v>
      </c>
      <c r="N60" s="94">
        <f t="shared" si="11"/>
        <v>975</v>
      </c>
      <c r="O60" s="224"/>
      <c r="P60" s="255">
        <f>'2573'!P60+'2576'!P60+'2581'!P60+'2610'!P60+'9900'!P60+'9901'!P60+'9906'!P60+'9910'!P60+'9911'!P60+'9912'!P60+'2353'!P60+'2570'!P60</f>
        <v>325</v>
      </c>
      <c r="Q60" s="255">
        <f>'2573'!Q60+'2576'!Q60+'2581'!Q60+'2610'!Q60+'9900'!Q60+'9901'!Q60+'9906'!Q60+'9910'!Q60+'9911'!Q60+'9912'!Q60+'2353'!Q60+'2570'!Q60</f>
        <v>325</v>
      </c>
      <c r="R60" s="255">
        <f>'2573'!R60+'2576'!R60+'2581'!R60+'2610'!R60+'9900'!R60+'9901'!R60+'9906'!R60+'9910'!R60+'9911'!R60+'9912'!R60+'2353'!R60+'2570'!R60</f>
        <v>325</v>
      </c>
      <c r="S60" s="94">
        <f t="shared" si="12"/>
        <v>975</v>
      </c>
      <c r="T60" s="224"/>
      <c r="U60" s="255">
        <f>'2573'!U60+'2576'!U60+'2581'!U60+'2610'!U60+'9900'!U60+'9901'!U60+'9906'!U60+'9910'!U60+'9911'!U60+'9912'!U60+'2353'!U60+'2570'!U60</f>
        <v>325</v>
      </c>
      <c r="V60" s="255">
        <f>'2573'!V60+'2576'!V60+'2581'!V60+'2610'!V60+'9900'!V60+'9901'!V60+'9906'!V60+'9910'!V60+'9911'!V60+'9912'!V60+'2353'!V60+'2570'!V60</f>
        <v>325</v>
      </c>
      <c r="W60" s="255">
        <f>'2573'!W60+'2576'!W60+'2581'!W60+'2610'!W60+'9900'!W60+'9901'!W60+'9906'!W60+'9910'!W60+'9911'!W60+'9912'!W60+'2353'!W60+'2570'!W60</f>
        <v>325</v>
      </c>
      <c r="X60" s="94">
        <f t="shared" si="13"/>
        <v>975</v>
      </c>
      <c r="Y60" s="97"/>
      <c r="Z60" s="94">
        <f t="shared" si="14"/>
        <v>3900</v>
      </c>
      <c r="AA60" s="182"/>
    </row>
    <row r="61" spans="1:27" s="214" customFormat="1" ht="15" x14ac:dyDescent="0.25">
      <c r="A61" s="72"/>
      <c r="B61" s="67" t="str">
        <f>'LPFN SUMMARY - Results'!B61</f>
        <v>Facility Rental</v>
      </c>
      <c r="C61" s="71"/>
      <c r="D61" s="62"/>
      <c r="E61" s="63"/>
      <c r="F61" s="255">
        <f>'2573'!F61+'2576'!F61+'2581'!F61+'2610'!F61+'9900'!F61+'9901'!F61+'9906'!F61+'9910'!F61+'9911'!F61+'9912'!F61+'2353'!F61+'2570'!F61</f>
        <v>400</v>
      </c>
      <c r="G61" s="255">
        <f>'2573'!G61+'2576'!G61+'2581'!G61+'2610'!G61+'9900'!G61+'9901'!G61+'9906'!G61+'9910'!G61+'9911'!G61+'9912'!G61+'2353'!G61+'2570'!G61</f>
        <v>400</v>
      </c>
      <c r="H61" s="255">
        <f>'2573'!H61+'2576'!H61+'2581'!H61+'2610'!H61+'9900'!H61+'9901'!H61+'9906'!H61+'9910'!H61+'9911'!H61+'9912'!H61+'2353'!H61+'2570'!H61</f>
        <v>400</v>
      </c>
      <c r="I61" s="94">
        <f t="shared" si="10"/>
        <v>1200</v>
      </c>
      <c r="J61" s="224"/>
      <c r="K61" s="255">
        <f>'2573'!K61+'2576'!K61+'2581'!K61+'2610'!K61+'9900'!K61+'9901'!K61+'9906'!K61+'9910'!K61+'9911'!K61+'9912'!K61+'2353'!K61+'2570'!K61</f>
        <v>400</v>
      </c>
      <c r="L61" s="255">
        <f>'2573'!L61+'2576'!L61+'2581'!L61+'2610'!L61+'9900'!L61+'9901'!L61+'9906'!L61+'9910'!L61+'9911'!L61+'9912'!L61+'2353'!L61+'2570'!L61</f>
        <v>400</v>
      </c>
      <c r="M61" s="255">
        <f>'2573'!M61+'2576'!M61+'2581'!M61+'2610'!M61+'9900'!M61+'9901'!M61+'9906'!M61+'9910'!M61+'9911'!M61+'9912'!M61+'2353'!M61+'2570'!M61</f>
        <v>400</v>
      </c>
      <c r="N61" s="94">
        <f t="shared" si="11"/>
        <v>1200</v>
      </c>
      <c r="O61" s="224"/>
      <c r="P61" s="255">
        <f>'2573'!P61+'2576'!P61+'2581'!P61+'2610'!P61+'9900'!P61+'9901'!P61+'9906'!P61+'9910'!P61+'9911'!P61+'9912'!P61+'2353'!P61+'2570'!P61</f>
        <v>400</v>
      </c>
      <c r="Q61" s="255">
        <f>'2573'!Q61+'2576'!Q61+'2581'!Q61+'2610'!Q61+'9900'!Q61+'9901'!Q61+'9906'!Q61+'9910'!Q61+'9911'!Q61+'9912'!Q61+'2353'!Q61+'2570'!Q61</f>
        <v>400</v>
      </c>
      <c r="R61" s="255">
        <f>'2573'!R61+'2576'!R61+'2581'!R61+'2610'!R61+'9900'!R61+'9901'!R61+'9906'!R61+'9910'!R61+'9911'!R61+'9912'!R61+'2353'!R61+'2570'!R61</f>
        <v>400</v>
      </c>
      <c r="S61" s="94">
        <f t="shared" si="12"/>
        <v>1200</v>
      </c>
      <c r="T61" s="224"/>
      <c r="U61" s="255">
        <f>'2573'!U61+'2576'!U61+'2581'!U61+'2610'!U61+'9900'!U61+'9901'!U61+'9906'!U61+'9910'!U61+'9911'!U61+'9912'!U61+'2353'!U61+'2570'!U61</f>
        <v>400</v>
      </c>
      <c r="V61" s="255">
        <f>'2573'!V61+'2576'!V61+'2581'!V61+'2610'!V61+'9900'!V61+'9901'!V61+'9906'!V61+'9910'!V61+'9911'!V61+'9912'!V61+'2353'!V61+'2570'!V61</f>
        <v>400</v>
      </c>
      <c r="W61" s="255">
        <f>'2573'!W61+'2576'!W61+'2581'!W61+'2610'!W61+'9900'!W61+'9901'!W61+'9906'!W61+'9910'!W61+'9911'!W61+'9912'!W61+'2353'!W61+'2570'!W61</f>
        <v>400</v>
      </c>
      <c r="X61" s="94">
        <f t="shared" si="13"/>
        <v>1200</v>
      </c>
      <c r="Y61" s="97"/>
      <c r="Z61" s="94">
        <f t="shared" si="14"/>
        <v>4800</v>
      </c>
      <c r="AA61" s="182"/>
    </row>
    <row r="62" spans="1:27" s="214" customFormat="1" ht="15" x14ac:dyDescent="0.25">
      <c r="A62" s="72"/>
      <c r="B62" s="67" t="str">
        <f>'LPFN SUMMARY - Results'!B62</f>
        <v>Field Trip</v>
      </c>
      <c r="C62" s="71"/>
      <c r="D62" s="62"/>
      <c r="E62" s="63"/>
      <c r="F62" s="255">
        <f>'2573'!F62+'2576'!F62+'2581'!F62+'2610'!F62+'9900'!F62+'9901'!F62+'9906'!F62+'9910'!F62+'9911'!F62+'9912'!F62+'2353'!F62+'2570'!F62</f>
        <v>0</v>
      </c>
      <c r="G62" s="255">
        <f>'2573'!G62+'2576'!G62+'2581'!G62+'2610'!G62+'9900'!G62+'9901'!G62+'9906'!G62+'9910'!G62+'9911'!G62+'9912'!G62+'2353'!G62+'2570'!G62</f>
        <v>0</v>
      </c>
      <c r="H62" s="255">
        <f>'2573'!H62+'2576'!H62+'2581'!H62+'2610'!H62+'9900'!H62+'9901'!H62+'9906'!H62+'9910'!H62+'9911'!H62+'9912'!H62+'2353'!H62+'2570'!H62</f>
        <v>0</v>
      </c>
      <c r="I62" s="94">
        <f t="shared" si="10"/>
        <v>0</v>
      </c>
      <c r="J62" s="224"/>
      <c r="K62" s="255">
        <f>'2573'!K62+'2576'!K62+'2581'!K62+'2610'!K62+'9900'!K62+'9901'!K62+'9906'!K62+'9910'!K62+'9911'!K62+'9912'!K62+'2353'!K62+'2570'!K62</f>
        <v>0</v>
      </c>
      <c r="L62" s="255">
        <f>'2573'!L62+'2576'!L62+'2581'!L62+'2610'!L62+'9900'!L62+'9901'!L62+'9906'!L62+'9910'!L62+'9911'!L62+'9912'!L62+'2353'!L62+'2570'!L62</f>
        <v>0</v>
      </c>
      <c r="M62" s="255">
        <f>'2573'!M62+'2576'!M62+'2581'!M62+'2610'!M62+'9900'!M62+'9901'!M62+'9906'!M62+'9910'!M62+'9911'!M62+'9912'!M62+'2353'!M62+'2570'!M62</f>
        <v>0</v>
      </c>
      <c r="N62" s="94">
        <f t="shared" si="11"/>
        <v>0</v>
      </c>
      <c r="O62" s="224"/>
      <c r="P62" s="255">
        <f>'2573'!P62+'2576'!P62+'2581'!P62+'2610'!P62+'9900'!P62+'9901'!P62+'9906'!P62+'9910'!P62+'9911'!P62+'9912'!P62+'2353'!P62+'2570'!P62</f>
        <v>0</v>
      </c>
      <c r="Q62" s="255">
        <f>'2573'!Q62+'2576'!Q62+'2581'!Q62+'2610'!Q62+'9900'!Q62+'9901'!Q62+'9906'!Q62+'9910'!Q62+'9911'!Q62+'9912'!Q62+'2353'!Q62+'2570'!Q62</f>
        <v>0</v>
      </c>
      <c r="R62" s="255">
        <f>'2573'!R62+'2576'!R62+'2581'!R62+'2610'!R62+'9900'!R62+'9901'!R62+'9906'!R62+'9910'!R62+'9911'!R62+'9912'!R62+'2353'!R62+'2570'!R62</f>
        <v>0</v>
      </c>
      <c r="S62" s="94">
        <f t="shared" si="12"/>
        <v>0</v>
      </c>
      <c r="T62" s="224"/>
      <c r="U62" s="255">
        <f>'2573'!U62+'2576'!U62+'2581'!U62+'2610'!U62+'9900'!U62+'9901'!U62+'9906'!U62+'9910'!U62+'9911'!U62+'9912'!U62+'2353'!U62+'2570'!U62</f>
        <v>0</v>
      </c>
      <c r="V62" s="255">
        <f>'2573'!V62+'2576'!V62+'2581'!V62+'2610'!V62+'9900'!V62+'9901'!V62+'9906'!V62+'9910'!V62+'9911'!V62+'9912'!V62+'2353'!V62+'2570'!V62</f>
        <v>0</v>
      </c>
      <c r="W62" s="255">
        <f>'2573'!W62+'2576'!W62+'2581'!W62+'2610'!W62+'9900'!W62+'9901'!W62+'9906'!W62+'9910'!W62+'9911'!W62+'9912'!W62+'2353'!W62+'2570'!W62</f>
        <v>0</v>
      </c>
      <c r="X62" s="94">
        <f t="shared" si="13"/>
        <v>0</v>
      </c>
      <c r="Y62" s="97"/>
      <c r="Z62" s="94">
        <f t="shared" si="14"/>
        <v>0</v>
      </c>
      <c r="AA62" s="182"/>
    </row>
    <row r="63" spans="1:27" s="214" customFormat="1" ht="15" x14ac:dyDescent="0.25">
      <c r="A63" s="72"/>
      <c r="B63" s="67" t="str">
        <f>'LPFN SUMMARY - Results'!B63</f>
        <v>Graduation</v>
      </c>
      <c r="C63" s="71"/>
      <c r="D63" s="62"/>
      <c r="E63" s="63"/>
      <c r="F63" s="255">
        <f>'2573'!F63+'2576'!F63+'2581'!F63+'2610'!F63+'9900'!F63+'9901'!F63+'9906'!F63+'9910'!F63+'9911'!F63+'9912'!F63+'2353'!F63+'2570'!F63</f>
        <v>0</v>
      </c>
      <c r="G63" s="255">
        <f>'2573'!G63+'2576'!G63+'2581'!G63+'2610'!G63+'9900'!G63+'9901'!G63+'9906'!G63+'9910'!G63+'9911'!G63+'9912'!G63+'2353'!G63+'2570'!G63</f>
        <v>0</v>
      </c>
      <c r="H63" s="255">
        <f>'2573'!H63+'2576'!H63+'2581'!H63+'2610'!H63+'9900'!H63+'9901'!H63+'9906'!H63+'9910'!H63+'9911'!H63+'9912'!H63+'2353'!H63+'2570'!H63</f>
        <v>0</v>
      </c>
      <c r="I63" s="94">
        <f t="shared" si="10"/>
        <v>0</v>
      </c>
      <c r="J63" s="224"/>
      <c r="K63" s="255">
        <f>'2573'!K63+'2576'!K63+'2581'!K63+'2610'!K63+'9900'!K63+'9901'!K63+'9906'!K63+'9910'!K63+'9911'!K63+'9912'!K63+'2353'!K63+'2570'!K63</f>
        <v>0</v>
      </c>
      <c r="L63" s="255">
        <f>'2573'!L63+'2576'!L63+'2581'!L63+'2610'!L63+'9900'!L63+'9901'!L63+'9906'!L63+'9910'!L63+'9911'!L63+'9912'!L63+'2353'!L63+'2570'!L63</f>
        <v>0</v>
      </c>
      <c r="M63" s="255">
        <f>'2573'!M63+'2576'!M63+'2581'!M63+'2610'!M63+'9900'!M63+'9901'!M63+'9906'!M63+'9910'!M63+'9911'!M63+'9912'!M63+'2353'!M63+'2570'!M63</f>
        <v>0</v>
      </c>
      <c r="N63" s="94">
        <f t="shared" si="11"/>
        <v>0</v>
      </c>
      <c r="O63" s="224"/>
      <c r="P63" s="255">
        <f>'2573'!P63+'2576'!P63+'2581'!P63+'2610'!P63+'9900'!P63+'9901'!P63+'9906'!P63+'9910'!P63+'9911'!P63+'9912'!P63+'2353'!P63+'2570'!P63</f>
        <v>0</v>
      </c>
      <c r="Q63" s="255">
        <f>'2573'!Q63+'2576'!Q63+'2581'!Q63+'2610'!Q63+'9900'!Q63+'9901'!Q63+'9906'!Q63+'9910'!Q63+'9911'!Q63+'9912'!Q63+'2353'!Q63+'2570'!Q63</f>
        <v>0</v>
      </c>
      <c r="R63" s="255">
        <f>'2573'!R63+'2576'!R63+'2581'!R63+'2610'!R63+'9900'!R63+'9901'!R63+'9906'!R63+'9910'!R63+'9911'!R63+'9912'!R63+'2353'!R63+'2570'!R63</f>
        <v>0</v>
      </c>
      <c r="S63" s="94">
        <f t="shared" si="12"/>
        <v>0</v>
      </c>
      <c r="T63" s="224"/>
      <c r="U63" s="255">
        <f>'2573'!U63+'2576'!U63+'2581'!U63+'2610'!U63+'9900'!U63+'9901'!U63+'9906'!U63+'9910'!U63+'9911'!U63+'9912'!U63+'2353'!U63+'2570'!U63</f>
        <v>0</v>
      </c>
      <c r="V63" s="255">
        <f>'2573'!V63+'2576'!V63+'2581'!V63+'2610'!V63+'9900'!V63+'9901'!V63+'9906'!V63+'9910'!V63+'9911'!V63+'9912'!V63+'2353'!V63+'2570'!V63</f>
        <v>0</v>
      </c>
      <c r="W63" s="255">
        <f>'2573'!W63+'2576'!W63+'2581'!W63+'2610'!W63+'9900'!W63+'9901'!W63+'9906'!W63+'9910'!W63+'9911'!W63+'9912'!W63+'2353'!W63+'2570'!W63</f>
        <v>0</v>
      </c>
      <c r="X63" s="94">
        <f t="shared" si="13"/>
        <v>0</v>
      </c>
      <c r="Y63" s="97"/>
      <c r="Z63" s="94">
        <f t="shared" si="14"/>
        <v>0</v>
      </c>
      <c r="AA63" s="182"/>
    </row>
    <row r="64" spans="1:27" s="214" customFormat="1" ht="15" x14ac:dyDescent="0.25">
      <c r="A64" s="72"/>
      <c r="B64" s="67" t="str">
        <f>'LPFN SUMMARY - Results'!B64</f>
        <v>Guest Speakers</v>
      </c>
      <c r="C64" s="71"/>
      <c r="D64" s="62"/>
      <c r="E64" s="63"/>
      <c r="F64" s="255">
        <f>'2573'!F64+'2576'!F64+'2581'!F64+'2610'!F64+'9900'!F64+'9901'!F64+'9906'!F64+'9910'!F64+'9911'!F64+'9912'!F64+'2353'!F64+'2570'!F64</f>
        <v>0</v>
      </c>
      <c r="G64" s="255">
        <f>'2573'!G64+'2576'!G64+'2581'!G64+'2610'!G64+'9900'!G64+'9901'!G64+'9906'!G64+'9910'!G64+'9911'!G64+'9912'!G64+'2353'!G64+'2570'!G64</f>
        <v>0</v>
      </c>
      <c r="H64" s="255">
        <f>'2573'!H64+'2576'!H64+'2581'!H64+'2610'!H64+'9900'!H64+'9901'!H64+'9906'!H64+'9910'!H64+'9911'!H64+'9912'!H64+'2353'!H64+'2570'!H64</f>
        <v>0</v>
      </c>
      <c r="I64" s="94">
        <f t="shared" si="10"/>
        <v>0</v>
      </c>
      <c r="J64" s="224"/>
      <c r="K64" s="255">
        <f>'2573'!K64+'2576'!K64+'2581'!K64+'2610'!K64+'9900'!K64+'9901'!K64+'9906'!K64+'9910'!K64+'9911'!K64+'9912'!K64+'2353'!K64+'2570'!K64</f>
        <v>0</v>
      </c>
      <c r="L64" s="255">
        <f>'2573'!L64+'2576'!L64+'2581'!L64+'2610'!L64+'9900'!L64+'9901'!L64+'9906'!L64+'9910'!L64+'9911'!L64+'9912'!L64+'2353'!L64+'2570'!L64</f>
        <v>0</v>
      </c>
      <c r="M64" s="255">
        <f>'2573'!M64+'2576'!M64+'2581'!M64+'2610'!M64+'9900'!M64+'9901'!M64+'9906'!M64+'9910'!M64+'9911'!M64+'9912'!M64+'2353'!M64+'2570'!M64</f>
        <v>0</v>
      </c>
      <c r="N64" s="94">
        <f t="shared" si="11"/>
        <v>0</v>
      </c>
      <c r="O64" s="224"/>
      <c r="P64" s="255">
        <f>'2573'!P64+'2576'!P64+'2581'!P64+'2610'!P64+'9900'!P64+'9901'!P64+'9906'!P64+'9910'!P64+'9911'!P64+'9912'!P64+'2353'!P64+'2570'!P64</f>
        <v>0</v>
      </c>
      <c r="Q64" s="255">
        <f>'2573'!Q64+'2576'!Q64+'2581'!Q64+'2610'!Q64+'9900'!Q64+'9901'!Q64+'9906'!Q64+'9910'!Q64+'9911'!Q64+'9912'!Q64+'2353'!Q64+'2570'!Q64</f>
        <v>0</v>
      </c>
      <c r="R64" s="255">
        <f>'2573'!R64+'2576'!R64+'2581'!R64+'2610'!R64+'9900'!R64+'9901'!R64+'9906'!R64+'9910'!R64+'9911'!R64+'9912'!R64+'2353'!R64+'2570'!R64</f>
        <v>0</v>
      </c>
      <c r="S64" s="94">
        <f t="shared" si="12"/>
        <v>0</v>
      </c>
      <c r="T64" s="224"/>
      <c r="U64" s="255">
        <f>'2573'!U64+'2576'!U64+'2581'!U64+'2610'!U64+'9900'!U64+'9901'!U64+'9906'!U64+'9910'!U64+'9911'!U64+'9912'!U64+'2353'!U64+'2570'!U64</f>
        <v>0</v>
      </c>
      <c r="V64" s="255">
        <f>'2573'!V64+'2576'!V64+'2581'!V64+'2610'!V64+'9900'!V64+'9901'!V64+'9906'!V64+'9910'!V64+'9911'!V64+'9912'!V64+'2353'!V64+'2570'!V64</f>
        <v>0</v>
      </c>
      <c r="W64" s="255">
        <f>'2573'!W64+'2576'!W64+'2581'!W64+'2610'!W64+'9900'!W64+'9901'!W64+'9906'!W64+'9910'!W64+'9911'!W64+'9912'!W64+'2353'!W64+'2570'!W64</f>
        <v>0</v>
      </c>
      <c r="X64" s="94">
        <f t="shared" si="13"/>
        <v>0</v>
      </c>
      <c r="Y64" s="97"/>
      <c r="Z64" s="94">
        <f t="shared" si="14"/>
        <v>0</v>
      </c>
      <c r="AA64" s="182"/>
    </row>
    <row r="65" spans="1:27" s="214" customFormat="1" ht="15" x14ac:dyDescent="0.25">
      <c r="A65" s="72"/>
      <c r="B65" s="67" t="str">
        <f>'LPFN SUMMARY - Results'!B65</f>
        <v>Honoraria</v>
      </c>
      <c r="C65" s="71"/>
      <c r="D65" s="62"/>
      <c r="E65" s="63"/>
      <c r="F65" s="255">
        <f>'2573'!F65+'2576'!F65+'2581'!F65+'2610'!F65+'9900'!F65+'9901'!F65+'9906'!F65+'9910'!F65+'9911'!F65+'9912'!F65+'2353'!F65+'2570'!F65</f>
        <v>0</v>
      </c>
      <c r="G65" s="255">
        <f>'2573'!G65+'2576'!G65+'2581'!G65+'2610'!G65+'9900'!G65+'9901'!G65+'9906'!G65+'9910'!G65+'9911'!G65+'9912'!G65+'2353'!G65+'2570'!G65</f>
        <v>0</v>
      </c>
      <c r="H65" s="255">
        <f>'2573'!H65+'2576'!H65+'2581'!H65+'2610'!H65+'9900'!H65+'9901'!H65+'9906'!H65+'9910'!H65+'9911'!H65+'9912'!H65+'2353'!H65+'2570'!H65</f>
        <v>750</v>
      </c>
      <c r="I65" s="94">
        <f t="shared" si="10"/>
        <v>750</v>
      </c>
      <c r="J65" s="224"/>
      <c r="K65" s="255">
        <f>'2573'!K65+'2576'!K65+'2581'!K65+'2610'!K65+'9900'!K65+'9901'!K65+'9906'!K65+'9910'!K65+'9911'!K65+'9912'!K65+'2353'!K65+'2570'!K65</f>
        <v>0</v>
      </c>
      <c r="L65" s="255">
        <f>'2573'!L65+'2576'!L65+'2581'!L65+'2610'!L65+'9900'!L65+'9901'!L65+'9906'!L65+'9910'!L65+'9911'!L65+'9912'!L65+'2353'!L65+'2570'!L65</f>
        <v>0</v>
      </c>
      <c r="M65" s="255">
        <f>'2573'!M65+'2576'!M65+'2581'!M65+'2610'!M65+'9900'!M65+'9901'!M65+'9906'!M65+'9910'!M65+'9911'!M65+'9912'!M65+'2353'!M65+'2570'!M65</f>
        <v>750</v>
      </c>
      <c r="N65" s="94">
        <f t="shared" si="11"/>
        <v>750</v>
      </c>
      <c r="O65" s="224"/>
      <c r="P65" s="255">
        <f>'2573'!P65+'2576'!P65+'2581'!P65+'2610'!P65+'9900'!P65+'9901'!P65+'9906'!P65+'9910'!P65+'9911'!P65+'9912'!P65+'2353'!P65+'2570'!P65</f>
        <v>0</v>
      </c>
      <c r="Q65" s="255">
        <f>'2573'!Q65+'2576'!Q65+'2581'!Q65+'2610'!Q65+'9900'!Q65+'9901'!Q65+'9906'!Q65+'9910'!Q65+'9911'!Q65+'9912'!Q65+'2353'!Q65+'2570'!Q65</f>
        <v>0</v>
      </c>
      <c r="R65" s="255">
        <f>'2573'!R65+'2576'!R65+'2581'!R65+'2610'!R65+'9900'!R65+'9901'!R65+'9906'!R65+'9910'!R65+'9911'!R65+'9912'!R65+'2353'!R65+'2570'!R65</f>
        <v>750</v>
      </c>
      <c r="S65" s="94">
        <f t="shared" si="12"/>
        <v>750</v>
      </c>
      <c r="T65" s="224"/>
      <c r="U65" s="255">
        <f>'2573'!U65+'2576'!U65+'2581'!U65+'2610'!U65+'9900'!U65+'9901'!U65+'9906'!U65+'9910'!U65+'9911'!U65+'9912'!U65+'2353'!U65+'2570'!U65</f>
        <v>0</v>
      </c>
      <c r="V65" s="255">
        <f>'2573'!V65+'2576'!V65+'2581'!V65+'2610'!V65+'9900'!V65+'9901'!V65+'9906'!V65+'9910'!V65+'9911'!V65+'9912'!V65+'2353'!V65+'2570'!V65</f>
        <v>0</v>
      </c>
      <c r="W65" s="255">
        <f>'2573'!W65+'2576'!W65+'2581'!W65+'2610'!W65+'9900'!W65+'9901'!W65+'9906'!W65+'9910'!W65+'9911'!W65+'9912'!W65+'2353'!W65+'2570'!W65</f>
        <v>750</v>
      </c>
      <c r="X65" s="94">
        <f t="shared" si="13"/>
        <v>750</v>
      </c>
      <c r="Y65" s="97"/>
      <c r="Z65" s="94">
        <f t="shared" si="14"/>
        <v>3000</v>
      </c>
      <c r="AA65" s="182"/>
    </row>
    <row r="66" spans="1:27" s="214" customFormat="1" ht="15" x14ac:dyDescent="0.25">
      <c r="A66" s="72"/>
      <c r="B66" s="67" t="str">
        <f>'LPFN SUMMARY - Results'!B66</f>
        <v>Insurances</v>
      </c>
      <c r="C66" s="71"/>
      <c r="D66" s="62"/>
      <c r="E66" s="63"/>
      <c r="F66" s="255">
        <f>'2573'!F66+'2576'!F66+'2581'!F66+'2610'!F66+'9900'!F66+'9901'!F66+'9906'!F66+'9910'!F66+'9911'!F66+'9912'!F66+'2353'!F66+'2570'!F66</f>
        <v>5624</v>
      </c>
      <c r="G66" s="255">
        <f>'2573'!G66+'2576'!G66+'2581'!G66+'2610'!G66+'9900'!G66+'9901'!G66+'9906'!G66+'9910'!G66+'9911'!G66+'9912'!G66+'2353'!G66+'2570'!G66</f>
        <v>5624</v>
      </c>
      <c r="H66" s="255">
        <f>'2573'!H66+'2576'!H66+'2581'!H66+'2610'!H66+'9900'!H66+'9901'!H66+'9906'!H66+'9910'!H66+'9911'!H66+'9912'!H66+'2353'!H66+'2570'!H66</f>
        <v>7124</v>
      </c>
      <c r="I66" s="94">
        <f t="shared" si="10"/>
        <v>18372</v>
      </c>
      <c r="J66" s="224"/>
      <c r="K66" s="255">
        <f>'2573'!K66+'2576'!K66+'2581'!K66+'2610'!K66+'9900'!K66+'9901'!K66+'9906'!K66+'9910'!K66+'9911'!K66+'9912'!K66+'2353'!K66+'2570'!K66</f>
        <v>5624</v>
      </c>
      <c r="L66" s="255">
        <f>'2573'!L66+'2576'!L66+'2581'!L66+'2610'!L66+'9900'!L66+'9901'!L66+'9906'!L66+'9910'!L66+'9911'!L66+'9912'!L66+'2353'!L66+'2570'!L66</f>
        <v>5624</v>
      </c>
      <c r="M66" s="255">
        <f>'2573'!M66+'2576'!M66+'2581'!M66+'2610'!M66+'9900'!M66+'9901'!M66+'9906'!M66+'9910'!M66+'9911'!M66+'9912'!M66+'2353'!M66+'2570'!M66</f>
        <v>7124</v>
      </c>
      <c r="N66" s="94">
        <f t="shared" si="11"/>
        <v>18372</v>
      </c>
      <c r="O66" s="224"/>
      <c r="P66" s="255">
        <f>'2573'!P66+'2576'!P66+'2581'!P66+'2610'!P66+'9900'!P66+'9901'!P66+'9906'!P66+'9910'!P66+'9911'!P66+'9912'!P66+'2353'!P66+'2570'!P66</f>
        <v>5624</v>
      </c>
      <c r="Q66" s="255">
        <f>'2573'!Q66+'2576'!Q66+'2581'!Q66+'2610'!Q66+'9900'!Q66+'9901'!Q66+'9906'!Q66+'9910'!Q66+'9911'!Q66+'9912'!Q66+'2353'!Q66+'2570'!Q66</f>
        <v>5624</v>
      </c>
      <c r="R66" s="255">
        <f>'2573'!R66+'2576'!R66+'2581'!R66+'2610'!R66+'9900'!R66+'9901'!R66+'9906'!R66+'9910'!R66+'9911'!R66+'9912'!R66+'2353'!R66+'2570'!R66</f>
        <v>7124</v>
      </c>
      <c r="S66" s="94">
        <f t="shared" si="12"/>
        <v>18372</v>
      </c>
      <c r="T66" s="224"/>
      <c r="U66" s="255">
        <f>'2573'!U66+'2576'!U66+'2581'!U66+'2610'!U66+'9900'!U66+'9901'!U66+'9906'!U66+'9910'!U66+'9911'!U66+'9912'!U66+'2353'!U66+'2570'!U66</f>
        <v>5624</v>
      </c>
      <c r="V66" s="255">
        <f>'2573'!V66+'2576'!V66+'2581'!V66+'2610'!V66+'9900'!V66+'9901'!V66+'9906'!V66+'9910'!V66+'9911'!V66+'9912'!V66+'2353'!V66+'2570'!V66</f>
        <v>5624</v>
      </c>
      <c r="W66" s="255">
        <f>'2573'!W66+'2576'!W66+'2581'!W66+'2610'!W66+'9900'!W66+'9901'!W66+'9906'!W66+'9910'!W66+'9911'!W66+'9912'!W66+'2353'!W66+'2570'!W66</f>
        <v>7124</v>
      </c>
      <c r="X66" s="94">
        <f t="shared" si="13"/>
        <v>18372</v>
      </c>
      <c r="Y66" s="97"/>
      <c r="Z66" s="94">
        <f t="shared" si="14"/>
        <v>73488</v>
      </c>
      <c r="AA66" s="182"/>
    </row>
    <row r="67" spans="1:27" s="214" customFormat="1" ht="15" x14ac:dyDescent="0.25">
      <c r="A67" s="72"/>
      <c r="B67" s="67" t="str">
        <f>'LPFN SUMMARY - Results'!B67</f>
        <v>Interests and bank charges</v>
      </c>
      <c r="C67" s="71"/>
      <c r="D67" s="62"/>
      <c r="E67" s="63"/>
      <c r="F67" s="255">
        <f>'2573'!F67+'2576'!F67+'2581'!F67+'2610'!F67+'9900'!F67+'9901'!F67+'9906'!F67+'9910'!F67+'9911'!F67+'9912'!F67+'2353'!F67+'2570'!F67</f>
        <v>1257</v>
      </c>
      <c r="G67" s="255">
        <f>'2573'!G67+'2576'!G67+'2581'!G67+'2610'!G67+'9900'!G67+'9901'!G67+'9906'!G67+'9910'!G67+'9911'!G67+'9912'!G67+'2353'!G67+'2570'!G67</f>
        <v>1257</v>
      </c>
      <c r="H67" s="255">
        <f>'2573'!H67+'2576'!H67+'2581'!H67+'2610'!H67+'9900'!H67+'9901'!H67+'9906'!H67+'9910'!H67+'9911'!H67+'9912'!H67+'2353'!H67+'2570'!H67</f>
        <v>1257</v>
      </c>
      <c r="I67" s="94">
        <f t="shared" si="10"/>
        <v>3771</v>
      </c>
      <c r="J67" s="224"/>
      <c r="K67" s="255">
        <f>'2573'!K67+'2576'!K67+'2581'!K67+'2610'!K67+'9900'!K67+'9901'!K67+'9906'!K67+'9910'!K67+'9911'!K67+'9912'!K67+'2353'!K67+'2570'!K67</f>
        <v>1257</v>
      </c>
      <c r="L67" s="255">
        <f>'2573'!L67+'2576'!L67+'2581'!L67+'2610'!L67+'9900'!L67+'9901'!L67+'9906'!L67+'9910'!L67+'9911'!L67+'9912'!L67+'2353'!L67+'2570'!L67</f>
        <v>1257</v>
      </c>
      <c r="M67" s="255">
        <f>'2573'!M67+'2576'!M67+'2581'!M67+'2610'!M67+'9900'!M67+'9901'!M67+'9906'!M67+'9910'!M67+'9911'!M67+'9912'!M67+'2353'!M67+'2570'!M67</f>
        <v>1257</v>
      </c>
      <c r="N67" s="94">
        <f t="shared" si="11"/>
        <v>3771</v>
      </c>
      <c r="O67" s="224"/>
      <c r="P67" s="255">
        <f>'2573'!P67+'2576'!P67+'2581'!P67+'2610'!P67+'9900'!P67+'9901'!P67+'9906'!P67+'9910'!P67+'9911'!P67+'9912'!P67+'2353'!P67+'2570'!P67</f>
        <v>1257</v>
      </c>
      <c r="Q67" s="255">
        <f>'2573'!Q67+'2576'!Q67+'2581'!Q67+'2610'!Q67+'9900'!Q67+'9901'!Q67+'9906'!Q67+'9910'!Q67+'9911'!Q67+'9912'!Q67+'2353'!Q67+'2570'!Q67</f>
        <v>1257</v>
      </c>
      <c r="R67" s="255">
        <f>'2573'!R67+'2576'!R67+'2581'!R67+'2610'!R67+'9900'!R67+'9901'!R67+'9906'!R67+'9910'!R67+'9911'!R67+'9912'!R67+'2353'!R67+'2570'!R67</f>
        <v>1257</v>
      </c>
      <c r="S67" s="94">
        <f t="shared" si="12"/>
        <v>3771</v>
      </c>
      <c r="T67" s="224"/>
      <c r="U67" s="255">
        <f>'2573'!U67+'2576'!U67+'2581'!U67+'2610'!U67+'9900'!U67+'9901'!U67+'9906'!U67+'9910'!U67+'9911'!U67+'9912'!U67+'2353'!U67+'2570'!U67</f>
        <v>1257</v>
      </c>
      <c r="V67" s="255">
        <f>'2573'!V67+'2576'!V67+'2581'!V67+'2610'!V67+'9900'!V67+'9901'!V67+'9906'!V67+'9910'!V67+'9911'!V67+'9912'!V67+'2353'!V67+'2570'!V67</f>
        <v>1257</v>
      </c>
      <c r="W67" s="255">
        <f>'2573'!W67+'2576'!W67+'2581'!W67+'2610'!W67+'9900'!W67+'9901'!W67+'9906'!W67+'9910'!W67+'9911'!W67+'9912'!W67+'2353'!W67+'2570'!W67</f>
        <v>4677</v>
      </c>
      <c r="X67" s="94">
        <f t="shared" si="13"/>
        <v>7191</v>
      </c>
      <c r="Y67" s="97"/>
      <c r="Z67" s="94">
        <f t="shared" si="14"/>
        <v>18504</v>
      </c>
      <c r="AA67" s="182"/>
    </row>
    <row r="68" spans="1:27" s="214" customFormat="1" ht="15" hidden="1" x14ac:dyDescent="0.25">
      <c r="A68" s="72"/>
      <c r="B68" s="67" t="str">
        <f>'LPFN SUMMARY - Results'!B68</f>
        <v>Unused</v>
      </c>
      <c r="C68" s="71"/>
      <c r="D68" s="62"/>
      <c r="E68" s="63"/>
      <c r="F68" s="255">
        <f>'2573'!F68+'2576'!F68+'2581'!F68+'2610'!F68+'9900'!F68+'9901'!F68+'9906'!F68+'9910'!F68+'9911'!F68+'9912'!F68+'2353'!F68+'2570'!F68</f>
        <v>0</v>
      </c>
      <c r="G68" s="255">
        <f>'2573'!G68+'2576'!G68+'2581'!G68+'2610'!G68+'9900'!G68+'9901'!G68+'9906'!G68+'9910'!G68+'9911'!G68+'9912'!G68+'2353'!G68+'2570'!G68</f>
        <v>0</v>
      </c>
      <c r="H68" s="255">
        <f>'2573'!H68+'2576'!H68+'2581'!H68+'2610'!H68+'9900'!H68+'9901'!H68+'9906'!H68+'9910'!H68+'9911'!H68+'9912'!H68+'2353'!H68+'2570'!H68</f>
        <v>0</v>
      </c>
      <c r="I68" s="94">
        <f t="shared" si="10"/>
        <v>0</v>
      </c>
      <c r="J68" s="224"/>
      <c r="K68" s="255">
        <f>'2573'!K68+'2576'!K68+'2581'!K68+'2610'!K68+'9900'!K68+'9901'!K68+'9906'!K68+'9910'!K68+'9911'!K68+'9912'!K68+'2353'!K68+'2570'!K68</f>
        <v>0</v>
      </c>
      <c r="L68" s="255">
        <f>'2573'!L68+'2576'!L68+'2581'!L68+'2610'!L68+'9900'!L68+'9901'!L68+'9906'!L68+'9910'!L68+'9911'!L68+'9912'!L68+'2353'!L68+'2570'!L68</f>
        <v>0</v>
      </c>
      <c r="M68" s="255">
        <f>'2573'!M68+'2576'!M68+'2581'!M68+'2610'!M68+'9900'!M68+'9901'!M68+'9906'!M68+'9910'!M68+'9911'!M68+'9912'!M68+'2353'!M68+'2570'!M68</f>
        <v>0</v>
      </c>
      <c r="N68" s="94">
        <f t="shared" si="11"/>
        <v>0</v>
      </c>
      <c r="O68" s="224"/>
      <c r="P68" s="255">
        <f>'2573'!P68+'2576'!P68+'2581'!P68+'2610'!P68+'9900'!P68+'9901'!P68+'9906'!P68+'9910'!P68+'9911'!P68+'9912'!P68+'2353'!P68+'2570'!P68</f>
        <v>0</v>
      </c>
      <c r="Q68" s="255">
        <f>'2573'!Q68+'2576'!Q68+'2581'!Q68+'2610'!Q68+'9900'!Q68+'9901'!Q68+'9906'!Q68+'9910'!Q68+'9911'!Q68+'9912'!Q68+'2353'!Q68+'2570'!Q68</f>
        <v>0</v>
      </c>
      <c r="R68" s="255">
        <f>'2573'!R68+'2576'!R68+'2581'!R68+'2610'!R68+'9900'!R68+'9901'!R68+'9906'!R68+'9910'!R68+'9911'!R68+'9912'!R68+'2353'!R68+'2570'!R68</f>
        <v>0</v>
      </c>
      <c r="S68" s="94">
        <f t="shared" si="12"/>
        <v>0</v>
      </c>
      <c r="T68" s="224"/>
      <c r="U68" s="255">
        <f>'2573'!U68+'2576'!U68+'2581'!U68+'2610'!U68+'9900'!U68+'9901'!U68+'9906'!U68+'9910'!U68+'9911'!U68+'9912'!U68+'2353'!U68+'2570'!U68</f>
        <v>0</v>
      </c>
      <c r="V68" s="255">
        <f>'2573'!V68+'2576'!V68+'2581'!V68+'2610'!V68+'9900'!V68+'9901'!V68+'9906'!V68+'9910'!V68+'9911'!V68+'9912'!V68+'2353'!V68+'2570'!V68</f>
        <v>0</v>
      </c>
      <c r="W68" s="255">
        <f>'2573'!W68+'2576'!W68+'2581'!W68+'2610'!W68+'9900'!W68+'9901'!W68+'9906'!W68+'9910'!W68+'9911'!W68+'9912'!W68+'2353'!W68+'2570'!W68</f>
        <v>0</v>
      </c>
      <c r="X68" s="94">
        <f t="shared" si="13"/>
        <v>0</v>
      </c>
      <c r="Y68" s="97"/>
      <c r="Z68" s="94">
        <f t="shared" si="14"/>
        <v>0</v>
      </c>
      <c r="AA68" s="182"/>
    </row>
    <row r="69" spans="1:27" s="214" customFormat="1" ht="15" x14ac:dyDescent="0.25">
      <c r="A69" s="72"/>
      <c r="B69" s="67" t="str">
        <f>'LPFN SUMMARY - Results'!B69</f>
        <v>Licence fees</v>
      </c>
      <c r="C69" s="71"/>
      <c r="D69" s="62"/>
      <c r="E69" s="63"/>
      <c r="F69" s="255">
        <f>'2573'!F69+'2576'!F69+'2581'!F69+'2610'!F69+'9900'!F69+'9901'!F69+'9906'!F69+'9910'!F69+'9911'!F69+'9912'!F69+'2353'!F69+'2570'!F69</f>
        <v>0</v>
      </c>
      <c r="G69" s="255">
        <f>'2573'!G69+'2576'!G69+'2581'!G69+'2610'!G69+'9900'!G69+'9901'!G69+'9906'!G69+'9910'!G69+'9911'!G69+'9912'!G69+'2353'!G69+'2570'!G69</f>
        <v>0</v>
      </c>
      <c r="H69" s="255">
        <f>'2573'!H69+'2576'!H69+'2581'!H69+'2610'!H69+'9900'!H69+'9901'!H69+'9906'!H69+'9910'!H69+'9911'!H69+'9912'!H69+'2353'!H69+'2570'!H69</f>
        <v>0</v>
      </c>
      <c r="I69" s="94">
        <f t="shared" si="10"/>
        <v>0</v>
      </c>
      <c r="J69" s="224"/>
      <c r="K69" s="255">
        <f>'2573'!K69+'2576'!K69+'2581'!K69+'2610'!K69+'9900'!K69+'9901'!K69+'9906'!K69+'9910'!K69+'9911'!K69+'9912'!K69+'2353'!K69+'2570'!K69</f>
        <v>0</v>
      </c>
      <c r="L69" s="255">
        <f>'2573'!L69+'2576'!L69+'2581'!L69+'2610'!L69+'9900'!L69+'9901'!L69+'9906'!L69+'9910'!L69+'9911'!L69+'9912'!L69+'2353'!L69+'2570'!L69</f>
        <v>0</v>
      </c>
      <c r="M69" s="255">
        <f>'2573'!M69+'2576'!M69+'2581'!M69+'2610'!M69+'9900'!M69+'9901'!M69+'9906'!M69+'9910'!M69+'9911'!M69+'9912'!M69+'2353'!M69+'2570'!M69</f>
        <v>0</v>
      </c>
      <c r="N69" s="94">
        <f t="shared" si="11"/>
        <v>0</v>
      </c>
      <c r="O69" s="224"/>
      <c r="P69" s="255">
        <f>'2573'!P69+'2576'!P69+'2581'!P69+'2610'!P69+'9900'!P69+'9901'!P69+'9906'!P69+'9910'!P69+'9911'!P69+'9912'!P69+'2353'!P69+'2570'!P69</f>
        <v>0</v>
      </c>
      <c r="Q69" s="255">
        <f>'2573'!Q69+'2576'!Q69+'2581'!Q69+'2610'!Q69+'9900'!Q69+'9901'!Q69+'9906'!Q69+'9910'!Q69+'9911'!Q69+'9912'!Q69+'2353'!Q69+'2570'!Q69</f>
        <v>0</v>
      </c>
      <c r="R69" s="255">
        <f>'2573'!R69+'2576'!R69+'2581'!R69+'2610'!R69+'9900'!R69+'9901'!R69+'9906'!R69+'9910'!R69+'9911'!R69+'9912'!R69+'2353'!R69+'2570'!R69</f>
        <v>0</v>
      </c>
      <c r="S69" s="94">
        <f t="shared" si="12"/>
        <v>0</v>
      </c>
      <c r="T69" s="224"/>
      <c r="U69" s="255">
        <f>'2573'!U69+'2576'!U69+'2581'!U69+'2610'!U69+'9900'!U69+'9901'!U69+'9906'!U69+'9910'!U69+'9911'!U69+'9912'!U69+'2353'!U69+'2570'!U69</f>
        <v>0</v>
      </c>
      <c r="V69" s="255">
        <f>'2573'!V69+'2576'!V69+'2581'!V69+'2610'!V69+'9900'!V69+'9901'!V69+'9906'!V69+'9910'!V69+'9911'!V69+'9912'!V69+'2353'!V69+'2570'!V69</f>
        <v>0</v>
      </c>
      <c r="W69" s="255">
        <f>'2573'!W69+'2576'!W69+'2581'!W69+'2610'!W69+'9900'!W69+'9901'!W69+'9906'!W69+'9910'!W69+'9911'!W69+'9912'!W69+'2353'!W69+'2570'!W69</f>
        <v>0</v>
      </c>
      <c r="X69" s="94">
        <f t="shared" si="13"/>
        <v>0</v>
      </c>
      <c r="Y69" s="97"/>
      <c r="Z69" s="94">
        <f t="shared" si="14"/>
        <v>0</v>
      </c>
      <c r="AA69" s="182"/>
    </row>
    <row r="70" spans="1:27" s="214" customFormat="1" ht="15" x14ac:dyDescent="0.25">
      <c r="A70" s="72"/>
      <c r="B70" s="67" t="str">
        <f>'LPFN SUMMARY - Results'!B70</f>
        <v>Maintenance</v>
      </c>
      <c r="C70" s="71"/>
      <c r="D70" s="62"/>
      <c r="E70" s="63"/>
      <c r="F70" s="255">
        <f>'2573'!F70+'2576'!F70+'2581'!F70+'2610'!F70+'9900'!F70+'9901'!F70+'9906'!F70+'9910'!F70+'9911'!F70+'9912'!F70+'2353'!F70+'2570'!F70</f>
        <v>0</v>
      </c>
      <c r="G70" s="255">
        <f>'2573'!G70+'2576'!G70+'2581'!G70+'2610'!G70+'9900'!G70+'9901'!G70+'9906'!G70+'9910'!G70+'9911'!G70+'9912'!G70+'2353'!G70+'2570'!G70</f>
        <v>0</v>
      </c>
      <c r="H70" s="255">
        <f>'2573'!H70+'2576'!H70+'2581'!H70+'2610'!H70+'9900'!H70+'9901'!H70+'9906'!H70+'9910'!H70+'9911'!H70+'9912'!H70+'2353'!H70+'2570'!H70</f>
        <v>4000</v>
      </c>
      <c r="I70" s="94">
        <f t="shared" si="10"/>
        <v>4000</v>
      </c>
      <c r="J70" s="224"/>
      <c r="K70" s="255">
        <f>'2573'!K70+'2576'!K70+'2581'!K70+'2610'!K70+'9900'!K70+'9901'!K70+'9906'!K70+'9910'!K70+'9911'!K70+'9912'!K70+'2353'!K70+'2570'!K70</f>
        <v>0</v>
      </c>
      <c r="L70" s="255">
        <f>'2573'!L70+'2576'!L70+'2581'!L70+'2610'!L70+'9900'!L70+'9901'!L70+'9906'!L70+'9910'!L70+'9911'!L70+'9912'!L70+'2353'!L70+'2570'!L70</f>
        <v>0</v>
      </c>
      <c r="M70" s="255">
        <f>'2573'!M70+'2576'!M70+'2581'!M70+'2610'!M70+'9900'!M70+'9901'!M70+'9906'!M70+'9910'!M70+'9911'!M70+'9912'!M70+'2353'!M70+'2570'!M70</f>
        <v>4000</v>
      </c>
      <c r="N70" s="94">
        <f t="shared" si="11"/>
        <v>4000</v>
      </c>
      <c r="O70" s="224"/>
      <c r="P70" s="255">
        <f>'2573'!P70+'2576'!P70+'2581'!P70+'2610'!P70+'9900'!P70+'9901'!P70+'9906'!P70+'9910'!P70+'9911'!P70+'9912'!P70+'2353'!P70+'2570'!P70</f>
        <v>0</v>
      </c>
      <c r="Q70" s="255">
        <f>'2573'!Q70+'2576'!Q70+'2581'!Q70+'2610'!Q70+'9900'!Q70+'9901'!Q70+'9906'!Q70+'9910'!Q70+'9911'!Q70+'9912'!Q70+'2353'!Q70+'2570'!Q70</f>
        <v>0</v>
      </c>
      <c r="R70" s="255">
        <f>'2573'!R70+'2576'!R70+'2581'!R70+'2610'!R70+'9900'!R70+'9901'!R70+'9906'!R70+'9910'!R70+'9911'!R70+'9912'!R70+'2353'!R70+'2570'!R70</f>
        <v>4000</v>
      </c>
      <c r="S70" s="94">
        <f t="shared" si="12"/>
        <v>4000</v>
      </c>
      <c r="T70" s="224"/>
      <c r="U70" s="255">
        <f>'2573'!U70+'2576'!U70+'2581'!U70+'2610'!U70+'9900'!U70+'9901'!U70+'9906'!U70+'9910'!U70+'9911'!U70+'9912'!U70+'2353'!U70+'2570'!U70</f>
        <v>0</v>
      </c>
      <c r="V70" s="255">
        <f>'2573'!V70+'2576'!V70+'2581'!V70+'2610'!V70+'9900'!V70+'9901'!V70+'9906'!V70+'9910'!V70+'9911'!V70+'9912'!V70+'2353'!V70+'2570'!V70</f>
        <v>0</v>
      </c>
      <c r="W70" s="255">
        <f>'2573'!W70+'2576'!W70+'2581'!W70+'2610'!W70+'9900'!W70+'9901'!W70+'9906'!W70+'9910'!W70+'9911'!W70+'9912'!W70+'2353'!W70+'2570'!W70</f>
        <v>4000</v>
      </c>
      <c r="X70" s="94">
        <f t="shared" si="13"/>
        <v>4000</v>
      </c>
      <c r="Y70" s="97"/>
      <c r="Z70" s="94">
        <f t="shared" si="14"/>
        <v>16000</v>
      </c>
      <c r="AA70" s="182"/>
    </row>
    <row r="71" spans="1:27" s="214" customFormat="1" ht="15" x14ac:dyDescent="0.25">
      <c r="A71" s="72"/>
      <c r="B71" s="67" t="str">
        <f>'LPFN SUMMARY - Results'!B71</f>
        <v>Material and supplies</v>
      </c>
      <c r="C71" s="71"/>
      <c r="D71" s="62"/>
      <c r="E71" s="63"/>
      <c r="F71" s="255">
        <f>'2573'!F71+'2576'!F71+'2581'!F71+'2610'!F71+'9900'!F71+'9901'!F71+'9906'!F71+'9910'!F71+'9911'!F71+'9912'!F71+'2353'!F71+'2570'!F71</f>
        <v>0</v>
      </c>
      <c r="G71" s="255">
        <f>'2573'!G71+'2576'!G71+'2581'!G71+'2610'!G71+'9900'!G71+'9901'!G71+'9906'!G71+'9910'!G71+'9911'!G71+'9912'!G71+'2353'!G71+'2570'!G71</f>
        <v>0</v>
      </c>
      <c r="H71" s="255">
        <f>'2573'!H71+'2576'!H71+'2581'!H71+'2610'!H71+'9900'!H71+'9901'!H71+'9906'!H71+'9910'!H71+'9911'!H71+'9912'!H71+'2353'!H71+'2570'!H71</f>
        <v>16000</v>
      </c>
      <c r="I71" s="94">
        <f t="shared" si="10"/>
        <v>16000</v>
      </c>
      <c r="J71" s="224"/>
      <c r="K71" s="255">
        <f>'2573'!K71+'2576'!K71+'2581'!K71+'2610'!K71+'9900'!K71+'9901'!K71+'9906'!K71+'9910'!K71+'9911'!K71+'9912'!K71+'2353'!K71+'2570'!K71</f>
        <v>0</v>
      </c>
      <c r="L71" s="255">
        <f>'2573'!L71+'2576'!L71+'2581'!L71+'2610'!L71+'9900'!L71+'9901'!L71+'9906'!L71+'9910'!L71+'9911'!L71+'9912'!L71+'2353'!L71+'2570'!L71</f>
        <v>0</v>
      </c>
      <c r="M71" s="255">
        <f>'2573'!M71+'2576'!M71+'2581'!M71+'2610'!M71+'9900'!M71+'9901'!M71+'9906'!M71+'9910'!M71+'9911'!M71+'9912'!M71+'2353'!M71+'2570'!M71</f>
        <v>13500</v>
      </c>
      <c r="N71" s="94">
        <f t="shared" si="11"/>
        <v>13500</v>
      </c>
      <c r="O71" s="224"/>
      <c r="P71" s="255">
        <f>'2573'!P71+'2576'!P71+'2581'!P71+'2610'!P71+'9900'!P71+'9901'!P71+'9906'!P71+'9910'!P71+'9911'!P71+'9912'!P71+'2353'!P71+'2570'!P71</f>
        <v>2500</v>
      </c>
      <c r="Q71" s="255">
        <f>'2573'!Q71+'2576'!Q71+'2581'!Q71+'2610'!Q71+'9900'!Q71+'9901'!Q71+'9906'!Q71+'9910'!Q71+'9911'!Q71+'9912'!Q71+'2353'!Q71+'2570'!Q71</f>
        <v>0</v>
      </c>
      <c r="R71" s="255">
        <f>'2573'!R71+'2576'!R71+'2581'!R71+'2610'!R71+'9900'!R71+'9901'!R71+'9906'!R71+'9910'!R71+'9911'!R71+'9912'!R71+'2353'!R71+'2570'!R71</f>
        <v>13500</v>
      </c>
      <c r="S71" s="94">
        <f t="shared" si="12"/>
        <v>16000</v>
      </c>
      <c r="T71" s="224"/>
      <c r="U71" s="255">
        <f>'2573'!U71+'2576'!U71+'2581'!U71+'2610'!U71+'9900'!U71+'9901'!U71+'9906'!U71+'9910'!U71+'9911'!U71+'9912'!U71+'2353'!U71+'2570'!U71</f>
        <v>0</v>
      </c>
      <c r="V71" s="255">
        <f>'2573'!V71+'2576'!V71+'2581'!V71+'2610'!V71+'9900'!V71+'9901'!V71+'9906'!V71+'9910'!V71+'9911'!V71+'9912'!V71+'2353'!V71+'2570'!V71</f>
        <v>0</v>
      </c>
      <c r="W71" s="255">
        <f>'2573'!W71+'2576'!W71+'2581'!W71+'2610'!W71+'9900'!W71+'9901'!W71+'9906'!W71+'9910'!W71+'9911'!W71+'9912'!W71+'2353'!W71+'2570'!W71</f>
        <v>13500</v>
      </c>
      <c r="X71" s="94">
        <f t="shared" si="13"/>
        <v>13500</v>
      </c>
      <c r="Y71" s="97"/>
      <c r="Z71" s="94">
        <f t="shared" si="14"/>
        <v>59000</v>
      </c>
      <c r="AA71" s="182"/>
    </row>
    <row r="72" spans="1:27" s="214" customFormat="1" ht="15" x14ac:dyDescent="0.25">
      <c r="A72" s="72"/>
      <c r="B72" s="67" t="str">
        <f>'LPFN SUMMARY - Results'!B72</f>
        <v>Medical transportation</v>
      </c>
      <c r="C72" s="71"/>
      <c r="D72" s="62"/>
      <c r="E72" s="63"/>
      <c r="F72" s="255">
        <f>'2573'!F72+'2576'!F72+'2581'!F72+'2610'!F72+'9900'!F72+'9901'!F72+'9906'!F72+'9910'!F72+'9911'!F72+'9912'!F72+'2353'!F72+'2570'!F72</f>
        <v>0</v>
      </c>
      <c r="G72" s="255">
        <f>'2573'!G72+'2576'!G72+'2581'!G72+'2610'!G72+'9900'!G72+'9901'!G72+'9906'!G72+'9910'!G72+'9911'!G72+'9912'!G72+'2353'!G72+'2570'!G72</f>
        <v>0</v>
      </c>
      <c r="H72" s="255">
        <f>'2573'!H72+'2576'!H72+'2581'!H72+'2610'!H72+'9900'!H72+'9901'!H72+'9906'!H72+'9910'!H72+'9911'!H72+'9912'!H72+'2353'!H72+'2570'!H72</f>
        <v>0</v>
      </c>
      <c r="I72" s="94">
        <f t="shared" si="10"/>
        <v>0</v>
      </c>
      <c r="J72" s="224"/>
      <c r="K72" s="255">
        <f>'2573'!K72+'2576'!K72+'2581'!K72+'2610'!K72+'9900'!K72+'9901'!K72+'9906'!K72+'9910'!K72+'9911'!K72+'9912'!K72+'2353'!K72+'2570'!K72</f>
        <v>0</v>
      </c>
      <c r="L72" s="255">
        <f>'2573'!L72+'2576'!L72+'2581'!L72+'2610'!L72+'9900'!L72+'9901'!L72+'9906'!L72+'9910'!L72+'9911'!L72+'9912'!L72+'2353'!L72+'2570'!L72</f>
        <v>0</v>
      </c>
      <c r="M72" s="255">
        <f>'2573'!M72+'2576'!M72+'2581'!M72+'2610'!M72+'9900'!M72+'9901'!M72+'9906'!M72+'9910'!M72+'9911'!M72+'9912'!M72+'2353'!M72+'2570'!M72</f>
        <v>0</v>
      </c>
      <c r="N72" s="94">
        <f t="shared" si="11"/>
        <v>0</v>
      </c>
      <c r="O72" s="224"/>
      <c r="P72" s="255">
        <f>'2573'!P72+'2576'!P72+'2581'!P72+'2610'!P72+'9900'!P72+'9901'!P72+'9906'!P72+'9910'!P72+'9911'!P72+'9912'!P72+'2353'!P72+'2570'!P72</f>
        <v>0</v>
      </c>
      <c r="Q72" s="255">
        <f>'2573'!Q72+'2576'!Q72+'2581'!Q72+'2610'!Q72+'9900'!Q72+'9901'!Q72+'9906'!Q72+'9910'!Q72+'9911'!Q72+'9912'!Q72+'2353'!Q72+'2570'!Q72</f>
        <v>0</v>
      </c>
      <c r="R72" s="255">
        <f>'2573'!R72+'2576'!R72+'2581'!R72+'2610'!R72+'9900'!R72+'9901'!R72+'9906'!R72+'9910'!R72+'9911'!R72+'9912'!R72+'2353'!R72+'2570'!R72</f>
        <v>0</v>
      </c>
      <c r="S72" s="94">
        <f t="shared" si="12"/>
        <v>0</v>
      </c>
      <c r="T72" s="224"/>
      <c r="U72" s="255">
        <f>'2573'!U72+'2576'!U72+'2581'!U72+'2610'!U72+'9900'!U72+'9901'!U72+'9906'!U72+'9910'!U72+'9911'!U72+'9912'!U72+'2353'!U72+'2570'!U72</f>
        <v>0</v>
      </c>
      <c r="V72" s="255">
        <f>'2573'!V72+'2576'!V72+'2581'!V72+'2610'!V72+'9900'!V72+'9901'!V72+'9906'!V72+'9910'!V72+'9911'!V72+'9912'!V72+'2353'!V72+'2570'!V72</f>
        <v>0</v>
      </c>
      <c r="W72" s="255">
        <f>'2573'!W72+'2576'!W72+'2581'!W72+'2610'!W72+'9900'!W72+'9901'!W72+'9906'!W72+'9910'!W72+'9911'!W72+'9912'!W72+'2353'!W72+'2570'!W72</f>
        <v>0</v>
      </c>
      <c r="X72" s="94">
        <f t="shared" si="13"/>
        <v>0</v>
      </c>
      <c r="Y72" s="97"/>
      <c r="Z72" s="94">
        <f t="shared" si="14"/>
        <v>0</v>
      </c>
      <c r="AA72" s="182"/>
    </row>
    <row r="73" spans="1:27" s="214" customFormat="1" ht="15" hidden="1" x14ac:dyDescent="0.25">
      <c r="A73" s="72"/>
      <c r="B73" s="67" t="str">
        <f>'LPFN SUMMARY - Results'!B73</f>
        <v>Unused</v>
      </c>
      <c r="C73" s="71"/>
      <c r="D73" s="62"/>
      <c r="E73" s="63"/>
      <c r="F73" s="255">
        <f>'2573'!F73+'2576'!F73+'2581'!F73+'2610'!F73+'9900'!F73+'9901'!F73+'9906'!F73+'9910'!F73+'9911'!F73+'9912'!F73+'2353'!F73+'2570'!F73</f>
        <v>0</v>
      </c>
      <c r="G73" s="255">
        <f>'2573'!G73+'2576'!G73+'2581'!G73+'2610'!G73+'9900'!G73+'9901'!G73+'9906'!G73+'9910'!G73+'9911'!G73+'9912'!G73+'2353'!G73+'2570'!G73</f>
        <v>0</v>
      </c>
      <c r="H73" s="255">
        <f>'2573'!H73+'2576'!H73+'2581'!H73+'2610'!H73+'9900'!H73+'9901'!H73+'9906'!H73+'9910'!H73+'9911'!H73+'9912'!H73+'2353'!H73+'2570'!H73</f>
        <v>0</v>
      </c>
      <c r="I73" s="94">
        <f t="shared" si="10"/>
        <v>0</v>
      </c>
      <c r="J73" s="224"/>
      <c r="K73" s="255">
        <f>'2573'!K73+'2576'!K73+'2581'!K73+'2610'!K73+'9900'!K73+'9901'!K73+'9906'!K73+'9910'!K73+'9911'!K73+'9912'!K73+'2353'!K73+'2570'!K73</f>
        <v>0</v>
      </c>
      <c r="L73" s="255">
        <f>'2573'!L73+'2576'!L73+'2581'!L73+'2610'!L73+'9900'!L73+'9901'!L73+'9906'!L73+'9910'!L73+'9911'!L73+'9912'!L73+'2353'!L73+'2570'!L73</f>
        <v>0</v>
      </c>
      <c r="M73" s="255">
        <f>'2573'!M73+'2576'!M73+'2581'!M73+'2610'!M73+'9900'!M73+'9901'!M73+'9906'!M73+'9910'!M73+'9911'!M73+'9912'!M73+'2353'!M73+'2570'!M73</f>
        <v>0</v>
      </c>
      <c r="N73" s="94">
        <f t="shared" si="11"/>
        <v>0</v>
      </c>
      <c r="O73" s="224"/>
      <c r="P73" s="255">
        <f>'2573'!P73+'2576'!P73+'2581'!P73+'2610'!P73+'9900'!P73+'9901'!P73+'9906'!P73+'9910'!P73+'9911'!P73+'9912'!P73+'2353'!P73+'2570'!P73</f>
        <v>0</v>
      </c>
      <c r="Q73" s="255">
        <f>'2573'!Q73+'2576'!Q73+'2581'!Q73+'2610'!Q73+'9900'!Q73+'9901'!Q73+'9906'!Q73+'9910'!Q73+'9911'!Q73+'9912'!Q73+'2353'!Q73+'2570'!Q73</f>
        <v>0</v>
      </c>
      <c r="R73" s="255">
        <f>'2573'!R73+'2576'!R73+'2581'!R73+'2610'!R73+'9900'!R73+'9901'!R73+'9906'!R73+'9910'!R73+'9911'!R73+'9912'!R73+'2353'!R73+'2570'!R73</f>
        <v>0</v>
      </c>
      <c r="S73" s="94">
        <f t="shared" si="12"/>
        <v>0</v>
      </c>
      <c r="T73" s="224"/>
      <c r="U73" s="255">
        <f>'2573'!U73+'2576'!U73+'2581'!U73+'2610'!U73+'9900'!U73+'9901'!U73+'9906'!U73+'9910'!U73+'9911'!U73+'9912'!U73+'2353'!U73+'2570'!U73</f>
        <v>0</v>
      </c>
      <c r="V73" s="255">
        <f>'2573'!V73+'2576'!V73+'2581'!V73+'2610'!V73+'9900'!V73+'9901'!V73+'9906'!V73+'9910'!V73+'9911'!V73+'9912'!V73+'2353'!V73+'2570'!V73</f>
        <v>0</v>
      </c>
      <c r="W73" s="255">
        <f>'2573'!W73+'2576'!W73+'2581'!W73+'2610'!W73+'9900'!W73+'9901'!W73+'9906'!W73+'9910'!W73+'9911'!W73+'9912'!W73+'2353'!W73+'2570'!W73</f>
        <v>0</v>
      </c>
      <c r="X73" s="94">
        <f t="shared" si="13"/>
        <v>0</v>
      </c>
      <c r="Y73" s="97"/>
      <c r="Z73" s="94">
        <f t="shared" si="14"/>
        <v>0</v>
      </c>
      <c r="AA73" s="182"/>
    </row>
    <row r="74" spans="1:27" s="214" customFormat="1" ht="15" x14ac:dyDescent="0.25">
      <c r="A74" s="72"/>
      <c r="B74" s="67" t="str">
        <f>'LPFN SUMMARY - Results'!B74</f>
        <v>NNADAP Certification</v>
      </c>
      <c r="C74" s="71"/>
      <c r="D74" s="62"/>
      <c r="E74" s="63"/>
      <c r="F74" s="255">
        <f>'2573'!F74+'2576'!F74+'2581'!F74+'2610'!F74+'9900'!F74+'9901'!F74+'9906'!F74+'9910'!F74+'9911'!F74+'9912'!F74+'2353'!F74+'2570'!F74</f>
        <v>0</v>
      </c>
      <c r="G74" s="255">
        <f>'2573'!G74+'2576'!G74+'2581'!G74+'2610'!G74+'9900'!G74+'9901'!G74+'9906'!G74+'9910'!G74+'9911'!G74+'9912'!G74+'2353'!G74+'2570'!G74</f>
        <v>0</v>
      </c>
      <c r="H74" s="255">
        <f>'2573'!H74+'2576'!H74+'2581'!H74+'2610'!H74+'9900'!H74+'9901'!H74+'9906'!H74+'9910'!H74+'9911'!H74+'9912'!H74+'2353'!H74+'2570'!H74</f>
        <v>0</v>
      </c>
      <c r="I74" s="94">
        <f t="shared" si="10"/>
        <v>0</v>
      </c>
      <c r="J74" s="224"/>
      <c r="K74" s="255">
        <f>'2573'!K74+'2576'!K74+'2581'!K74+'2610'!K74+'9900'!K74+'9901'!K74+'9906'!K74+'9910'!K74+'9911'!K74+'9912'!K74+'2353'!K74+'2570'!K74</f>
        <v>0</v>
      </c>
      <c r="L74" s="255">
        <f>'2573'!L74+'2576'!L74+'2581'!L74+'2610'!L74+'9900'!L74+'9901'!L74+'9906'!L74+'9910'!L74+'9911'!L74+'9912'!L74+'2353'!L74+'2570'!L74</f>
        <v>0</v>
      </c>
      <c r="M74" s="255">
        <f>'2573'!M74+'2576'!M74+'2581'!M74+'2610'!M74+'9900'!M74+'9901'!M74+'9906'!M74+'9910'!M74+'9911'!M74+'9912'!M74+'2353'!M74+'2570'!M74</f>
        <v>0</v>
      </c>
      <c r="N74" s="94">
        <f t="shared" si="11"/>
        <v>0</v>
      </c>
      <c r="O74" s="224"/>
      <c r="P74" s="255">
        <f>'2573'!P74+'2576'!P74+'2581'!P74+'2610'!P74+'9900'!P74+'9901'!P74+'9906'!P74+'9910'!P74+'9911'!P74+'9912'!P74+'2353'!P74+'2570'!P74</f>
        <v>0</v>
      </c>
      <c r="Q74" s="255">
        <f>'2573'!Q74+'2576'!Q74+'2581'!Q74+'2610'!Q74+'9900'!Q74+'9901'!Q74+'9906'!Q74+'9910'!Q74+'9911'!Q74+'9912'!Q74+'2353'!Q74+'2570'!Q74</f>
        <v>0</v>
      </c>
      <c r="R74" s="255">
        <f>'2573'!R74+'2576'!R74+'2581'!R74+'2610'!R74+'9900'!R74+'9901'!R74+'9906'!R74+'9910'!R74+'9911'!R74+'9912'!R74+'2353'!R74+'2570'!R74</f>
        <v>0</v>
      </c>
      <c r="S74" s="94">
        <f t="shared" si="12"/>
        <v>0</v>
      </c>
      <c r="T74" s="224"/>
      <c r="U74" s="255">
        <f>'2573'!U74+'2576'!U74+'2581'!U74+'2610'!U74+'9900'!U74+'9901'!U74+'9906'!U74+'9910'!U74+'9911'!U74+'9912'!U74+'2353'!U74+'2570'!U74</f>
        <v>0</v>
      </c>
      <c r="V74" s="255">
        <f>'2573'!V74+'2576'!V74+'2581'!V74+'2610'!V74+'9900'!V74+'9901'!V74+'9906'!V74+'9910'!V74+'9911'!V74+'9912'!V74+'2353'!V74+'2570'!V74</f>
        <v>0</v>
      </c>
      <c r="W74" s="255">
        <f>'2573'!W74+'2576'!W74+'2581'!W74+'2610'!W74+'9900'!W74+'9901'!W74+'9906'!W74+'9910'!W74+'9911'!W74+'9912'!W74+'2353'!W74+'2570'!W74</f>
        <v>0</v>
      </c>
      <c r="X74" s="94">
        <f t="shared" si="13"/>
        <v>0</v>
      </c>
      <c r="Y74" s="97"/>
      <c r="Z74" s="94">
        <f t="shared" si="14"/>
        <v>0</v>
      </c>
      <c r="AA74" s="182"/>
    </row>
    <row r="75" spans="1:27" s="214" customFormat="1" ht="15" x14ac:dyDescent="0.25">
      <c r="A75" s="72"/>
      <c r="B75" s="67" t="str">
        <f>'LPFN SUMMARY - Results'!B75</f>
        <v>Other expenses</v>
      </c>
      <c r="C75" s="71"/>
      <c r="D75" s="62"/>
      <c r="E75" s="63"/>
      <c r="F75" s="255">
        <f>'2573'!F75+'2576'!F75+'2581'!F75+'2610'!F75+'9900'!F75+'9901'!F75+'9906'!F75+'9910'!F75+'9911'!F75+'9912'!F75+'2353'!F75+'2570'!F75</f>
        <v>0</v>
      </c>
      <c r="G75" s="255">
        <f>'2573'!G75+'2576'!G75+'2581'!G75+'2610'!G75+'9900'!G75+'9901'!G75+'9906'!G75+'9910'!G75+'9911'!G75+'9912'!G75+'2353'!G75+'2570'!G75</f>
        <v>0</v>
      </c>
      <c r="H75" s="255">
        <f>'2573'!H75+'2576'!H75+'2581'!H75+'2610'!H75+'9900'!H75+'9901'!H75+'9906'!H75+'9910'!H75+'9911'!H75+'9912'!H75+'2353'!H75+'2570'!H75</f>
        <v>0</v>
      </c>
      <c r="I75" s="94">
        <f t="shared" si="10"/>
        <v>0</v>
      </c>
      <c r="J75" s="224"/>
      <c r="K75" s="255">
        <f>'2573'!K75+'2576'!K75+'2581'!K75+'2610'!K75+'9900'!K75+'9901'!K75+'9906'!K75+'9910'!K75+'9911'!K75+'9912'!K75+'2353'!K75+'2570'!K75</f>
        <v>0</v>
      </c>
      <c r="L75" s="255">
        <f>'2573'!L75+'2576'!L75+'2581'!L75+'2610'!L75+'9900'!L75+'9901'!L75+'9906'!L75+'9910'!L75+'9911'!L75+'9912'!L75+'2353'!L75+'2570'!L75</f>
        <v>0</v>
      </c>
      <c r="M75" s="255">
        <f>'2573'!M75+'2576'!M75+'2581'!M75+'2610'!M75+'9900'!M75+'9901'!M75+'9906'!M75+'9910'!M75+'9911'!M75+'9912'!M75+'2353'!M75+'2570'!M75</f>
        <v>0</v>
      </c>
      <c r="N75" s="94">
        <f t="shared" si="11"/>
        <v>0</v>
      </c>
      <c r="O75" s="224"/>
      <c r="P75" s="255">
        <f>'2573'!P75+'2576'!P75+'2581'!P75+'2610'!P75+'9900'!P75+'9901'!P75+'9906'!P75+'9910'!P75+'9911'!P75+'9912'!P75+'2353'!P75+'2570'!P75</f>
        <v>0</v>
      </c>
      <c r="Q75" s="255">
        <f>'2573'!Q75+'2576'!Q75+'2581'!Q75+'2610'!Q75+'9900'!Q75+'9901'!Q75+'9906'!Q75+'9910'!Q75+'9911'!Q75+'9912'!Q75+'2353'!Q75+'2570'!Q75</f>
        <v>0</v>
      </c>
      <c r="R75" s="255">
        <f>'2573'!R75+'2576'!R75+'2581'!R75+'2610'!R75+'9900'!R75+'9901'!R75+'9906'!R75+'9910'!R75+'9911'!R75+'9912'!R75+'2353'!R75+'2570'!R75</f>
        <v>0</v>
      </c>
      <c r="S75" s="94">
        <f t="shared" si="12"/>
        <v>0</v>
      </c>
      <c r="T75" s="224"/>
      <c r="U75" s="255">
        <f>'2573'!U75+'2576'!U75+'2581'!U75+'2610'!U75+'9900'!U75+'9901'!U75+'9906'!U75+'9910'!U75+'9911'!U75+'9912'!U75+'2353'!U75+'2570'!U75</f>
        <v>0</v>
      </c>
      <c r="V75" s="255">
        <f>'2573'!V75+'2576'!V75+'2581'!V75+'2610'!V75+'9900'!V75+'9901'!V75+'9906'!V75+'9910'!V75+'9911'!V75+'9912'!V75+'2353'!V75+'2570'!V75</f>
        <v>0</v>
      </c>
      <c r="W75" s="255">
        <f>'2573'!W75+'2576'!W75+'2581'!W75+'2610'!W75+'9900'!W75+'9901'!W75+'9906'!W75+'9910'!W75+'9911'!W75+'9912'!W75+'2353'!W75+'2570'!W75</f>
        <v>0</v>
      </c>
      <c r="X75" s="94">
        <f t="shared" si="13"/>
        <v>0</v>
      </c>
      <c r="Y75" s="97"/>
      <c r="Z75" s="94">
        <f t="shared" si="14"/>
        <v>0</v>
      </c>
      <c r="AA75" s="182"/>
    </row>
    <row r="76" spans="1:27" s="214" customFormat="1" ht="15" x14ac:dyDescent="0.25">
      <c r="A76" s="72"/>
      <c r="B76" s="67" t="str">
        <f>'LPFN SUMMARY - Results'!B76</f>
        <v>Prevention General</v>
      </c>
      <c r="C76" s="71"/>
      <c r="D76" s="62"/>
      <c r="E76" s="63"/>
      <c r="F76" s="255">
        <f>'2573'!F76+'2576'!F76+'2581'!F76+'2610'!F76+'9900'!F76+'9901'!F76+'9906'!F76+'9910'!F76+'9911'!F76+'9912'!F76+'2353'!F76+'2570'!F76</f>
        <v>0</v>
      </c>
      <c r="G76" s="255">
        <f>'2573'!G76+'2576'!G76+'2581'!G76+'2610'!G76+'9900'!G76+'9901'!G76+'9906'!G76+'9910'!G76+'9911'!G76+'9912'!G76+'2353'!G76+'2570'!G76</f>
        <v>0</v>
      </c>
      <c r="H76" s="255">
        <f>'2573'!H76+'2576'!H76+'2581'!H76+'2610'!H76+'9900'!H76+'9901'!H76+'9906'!H76+'9910'!H76+'9911'!H76+'9912'!H76+'2353'!H76+'2570'!H76</f>
        <v>0</v>
      </c>
      <c r="I76" s="94">
        <f t="shared" si="10"/>
        <v>0</v>
      </c>
      <c r="J76" s="224"/>
      <c r="K76" s="255">
        <f>'2573'!K76+'2576'!K76+'2581'!K76+'2610'!K76+'9900'!K76+'9901'!K76+'9906'!K76+'9910'!K76+'9911'!K76+'9912'!K76+'2353'!K76+'2570'!K76</f>
        <v>0</v>
      </c>
      <c r="L76" s="255">
        <f>'2573'!L76+'2576'!L76+'2581'!L76+'2610'!L76+'9900'!L76+'9901'!L76+'9906'!L76+'9910'!L76+'9911'!L76+'9912'!L76+'2353'!L76+'2570'!L76</f>
        <v>0</v>
      </c>
      <c r="M76" s="255">
        <f>'2573'!M76+'2576'!M76+'2581'!M76+'2610'!M76+'9900'!M76+'9901'!M76+'9906'!M76+'9910'!M76+'9911'!M76+'9912'!M76+'2353'!M76+'2570'!M76</f>
        <v>0</v>
      </c>
      <c r="N76" s="94">
        <f t="shared" si="11"/>
        <v>0</v>
      </c>
      <c r="O76" s="224"/>
      <c r="P76" s="255">
        <f>'2573'!P76+'2576'!P76+'2581'!P76+'2610'!P76+'9900'!P76+'9901'!P76+'9906'!P76+'9910'!P76+'9911'!P76+'9912'!P76+'2353'!P76+'2570'!P76</f>
        <v>0</v>
      </c>
      <c r="Q76" s="255">
        <f>'2573'!Q76+'2576'!Q76+'2581'!Q76+'2610'!Q76+'9900'!Q76+'9901'!Q76+'9906'!Q76+'9910'!Q76+'9911'!Q76+'9912'!Q76+'2353'!Q76+'2570'!Q76</f>
        <v>0</v>
      </c>
      <c r="R76" s="255">
        <f>'2573'!R76+'2576'!R76+'2581'!R76+'2610'!R76+'9900'!R76+'9901'!R76+'9906'!R76+'9910'!R76+'9911'!R76+'9912'!R76+'2353'!R76+'2570'!R76</f>
        <v>0</v>
      </c>
      <c r="S76" s="94">
        <f t="shared" si="12"/>
        <v>0</v>
      </c>
      <c r="T76" s="224"/>
      <c r="U76" s="255">
        <f>'2573'!U76+'2576'!U76+'2581'!U76+'2610'!U76+'9900'!U76+'9901'!U76+'9906'!U76+'9910'!U76+'9911'!U76+'9912'!U76+'2353'!U76+'2570'!U76</f>
        <v>0</v>
      </c>
      <c r="V76" s="255">
        <f>'2573'!V76+'2576'!V76+'2581'!V76+'2610'!V76+'9900'!V76+'9901'!V76+'9906'!V76+'9910'!V76+'9911'!V76+'9912'!V76+'2353'!V76+'2570'!V76</f>
        <v>0</v>
      </c>
      <c r="W76" s="255">
        <f>'2573'!W76+'2576'!W76+'2581'!W76+'2610'!W76+'9900'!W76+'9901'!W76+'9906'!W76+'9910'!W76+'9911'!W76+'9912'!W76+'2353'!W76+'2570'!W76</f>
        <v>0</v>
      </c>
      <c r="X76" s="94">
        <f t="shared" si="13"/>
        <v>0</v>
      </c>
      <c r="Y76" s="97"/>
      <c r="Z76" s="94">
        <f t="shared" si="14"/>
        <v>0</v>
      </c>
      <c r="AA76" s="182"/>
    </row>
    <row r="77" spans="1:27" s="214" customFormat="1" ht="15" hidden="1" x14ac:dyDescent="0.25">
      <c r="A77" s="72"/>
      <c r="B77" s="67" t="str">
        <f>'LPFN SUMMARY - Results'!B77</f>
        <v>Unused</v>
      </c>
      <c r="C77" s="71"/>
      <c r="D77" s="62"/>
      <c r="E77" s="63"/>
      <c r="F77" s="255">
        <f>'2573'!F77+'2576'!F77+'2581'!F77+'2610'!F77+'9900'!F77+'9901'!F77+'9906'!F77+'9910'!F77+'9911'!F77+'9912'!F77+'2353'!F77+'2570'!F77</f>
        <v>0</v>
      </c>
      <c r="G77" s="255">
        <f>'2573'!G77+'2576'!G77+'2581'!G77+'2610'!G77+'9900'!G77+'9901'!G77+'9906'!G77+'9910'!G77+'9911'!G77+'9912'!G77+'2353'!G77+'2570'!G77</f>
        <v>0</v>
      </c>
      <c r="H77" s="255">
        <f>'2573'!H77+'2576'!H77+'2581'!H77+'2610'!H77+'9900'!H77+'9901'!H77+'9906'!H77+'9910'!H77+'9911'!H77+'9912'!H77+'2353'!H77+'2570'!H77</f>
        <v>0</v>
      </c>
      <c r="I77" s="94">
        <f t="shared" si="10"/>
        <v>0</v>
      </c>
      <c r="J77" s="224"/>
      <c r="K77" s="255">
        <f>'2573'!K77+'2576'!K77+'2581'!K77+'2610'!K77+'9900'!K77+'9901'!K77+'9906'!K77+'9910'!K77+'9911'!K77+'9912'!K77+'2353'!K77+'2570'!K77</f>
        <v>0</v>
      </c>
      <c r="L77" s="255">
        <f>'2573'!L77+'2576'!L77+'2581'!L77+'2610'!L77+'9900'!L77+'9901'!L77+'9906'!L77+'9910'!L77+'9911'!L77+'9912'!L77+'2353'!L77+'2570'!L77</f>
        <v>0</v>
      </c>
      <c r="M77" s="255">
        <f>'2573'!M77+'2576'!M77+'2581'!M77+'2610'!M77+'9900'!M77+'9901'!M77+'9906'!M77+'9910'!M77+'9911'!M77+'9912'!M77+'2353'!M77+'2570'!M77</f>
        <v>0</v>
      </c>
      <c r="N77" s="94">
        <f t="shared" si="11"/>
        <v>0</v>
      </c>
      <c r="O77" s="224"/>
      <c r="P77" s="255">
        <f>'2573'!P77+'2576'!P77+'2581'!P77+'2610'!P77+'9900'!P77+'9901'!P77+'9906'!P77+'9910'!P77+'9911'!P77+'9912'!P77+'2353'!P77+'2570'!P77</f>
        <v>0</v>
      </c>
      <c r="Q77" s="255">
        <f>'2573'!Q77+'2576'!Q77+'2581'!Q77+'2610'!Q77+'9900'!Q77+'9901'!Q77+'9906'!Q77+'9910'!Q77+'9911'!Q77+'9912'!Q77+'2353'!Q77+'2570'!Q77</f>
        <v>0</v>
      </c>
      <c r="R77" s="255">
        <f>'2573'!R77+'2576'!R77+'2581'!R77+'2610'!R77+'9900'!R77+'9901'!R77+'9906'!R77+'9910'!R77+'9911'!R77+'9912'!R77+'2353'!R77+'2570'!R77</f>
        <v>0</v>
      </c>
      <c r="S77" s="94">
        <f t="shared" si="12"/>
        <v>0</v>
      </c>
      <c r="T77" s="224"/>
      <c r="U77" s="255">
        <f>'2573'!U77+'2576'!U77+'2581'!U77+'2610'!U77+'9900'!U77+'9901'!U77+'9906'!U77+'9910'!U77+'9911'!U77+'9912'!U77+'2353'!U77+'2570'!U77</f>
        <v>0</v>
      </c>
      <c r="V77" s="255">
        <f>'2573'!V77+'2576'!V77+'2581'!V77+'2610'!V77+'9900'!V77+'9901'!V77+'9906'!V77+'9910'!V77+'9911'!V77+'9912'!V77+'2353'!V77+'2570'!V77</f>
        <v>0</v>
      </c>
      <c r="W77" s="255">
        <f>'2573'!W77+'2576'!W77+'2581'!W77+'2610'!W77+'9900'!W77+'9901'!W77+'9906'!W77+'9910'!W77+'9911'!W77+'9912'!W77+'2353'!W77+'2570'!W77</f>
        <v>0</v>
      </c>
      <c r="X77" s="94">
        <f t="shared" si="13"/>
        <v>0</v>
      </c>
      <c r="Y77" s="97"/>
      <c r="Z77" s="94">
        <f t="shared" si="14"/>
        <v>0</v>
      </c>
      <c r="AA77" s="182"/>
    </row>
    <row r="78" spans="1:27" s="214" customFormat="1" ht="15" x14ac:dyDescent="0.25">
      <c r="A78" s="72"/>
      <c r="B78" s="67" t="str">
        <f>'LPFN SUMMARY - Results'!B78</f>
        <v>Preventitive Measures</v>
      </c>
      <c r="C78" s="71"/>
      <c r="D78" s="62"/>
      <c r="E78" s="63"/>
      <c r="F78" s="255">
        <f>'2573'!F78+'2576'!F78+'2581'!F78+'2610'!F78+'9900'!F78+'9901'!F78+'9906'!F78+'9910'!F78+'9911'!F78+'9912'!F78+'2353'!F78+'2570'!F78</f>
        <v>0</v>
      </c>
      <c r="G78" s="255">
        <f>'2573'!G78+'2576'!G78+'2581'!G78+'2610'!G78+'9900'!G78+'9901'!G78+'9906'!G78+'9910'!G78+'9911'!G78+'9912'!G78+'2353'!G78+'2570'!G78</f>
        <v>0</v>
      </c>
      <c r="H78" s="255">
        <f>'2573'!H78+'2576'!H78+'2581'!H78+'2610'!H78+'9900'!H78+'9901'!H78+'9906'!H78+'9910'!H78+'9911'!H78+'9912'!H78+'2353'!H78+'2570'!H78</f>
        <v>0</v>
      </c>
      <c r="I78" s="94">
        <f t="shared" si="10"/>
        <v>0</v>
      </c>
      <c r="J78" s="224"/>
      <c r="K78" s="255">
        <f>'2573'!K78+'2576'!K78+'2581'!K78+'2610'!K78+'9900'!K78+'9901'!K78+'9906'!K78+'9910'!K78+'9911'!K78+'9912'!K78+'2353'!K78+'2570'!K78</f>
        <v>0</v>
      </c>
      <c r="L78" s="255">
        <f>'2573'!L78+'2576'!L78+'2581'!L78+'2610'!L78+'9900'!L78+'9901'!L78+'9906'!L78+'9910'!L78+'9911'!L78+'9912'!L78+'2353'!L78+'2570'!L78</f>
        <v>0</v>
      </c>
      <c r="M78" s="255">
        <f>'2573'!M78+'2576'!M78+'2581'!M78+'2610'!M78+'9900'!M78+'9901'!M78+'9906'!M78+'9910'!M78+'9911'!M78+'9912'!M78+'2353'!M78+'2570'!M78</f>
        <v>0</v>
      </c>
      <c r="N78" s="94">
        <f t="shared" si="11"/>
        <v>0</v>
      </c>
      <c r="O78" s="224"/>
      <c r="P78" s="255">
        <f>'2573'!P78+'2576'!P78+'2581'!P78+'2610'!P78+'9900'!P78+'9901'!P78+'9906'!P78+'9910'!P78+'9911'!P78+'9912'!P78+'2353'!P78+'2570'!P78</f>
        <v>0</v>
      </c>
      <c r="Q78" s="255">
        <f>'2573'!Q78+'2576'!Q78+'2581'!Q78+'2610'!Q78+'9900'!Q78+'9901'!Q78+'9906'!Q78+'9910'!Q78+'9911'!Q78+'9912'!Q78+'2353'!Q78+'2570'!Q78</f>
        <v>0</v>
      </c>
      <c r="R78" s="255">
        <f>'2573'!R78+'2576'!R78+'2581'!R78+'2610'!R78+'9900'!R78+'9901'!R78+'9906'!R78+'9910'!R78+'9911'!R78+'9912'!R78+'2353'!R78+'2570'!R78</f>
        <v>0</v>
      </c>
      <c r="S78" s="94">
        <f t="shared" si="12"/>
        <v>0</v>
      </c>
      <c r="T78" s="224"/>
      <c r="U78" s="255">
        <f>'2573'!U78+'2576'!U78+'2581'!U78+'2610'!U78+'9900'!U78+'9901'!U78+'9906'!U78+'9910'!U78+'9911'!U78+'9912'!U78+'2353'!U78+'2570'!U78</f>
        <v>0</v>
      </c>
      <c r="V78" s="255">
        <f>'2573'!V78+'2576'!V78+'2581'!V78+'2610'!V78+'9900'!V78+'9901'!V78+'9906'!V78+'9910'!V78+'9911'!V78+'9912'!V78+'2353'!V78+'2570'!V78</f>
        <v>0</v>
      </c>
      <c r="W78" s="255">
        <f>'2573'!W78+'2576'!W78+'2581'!W78+'2610'!W78+'9900'!W78+'9901'!W78+'9906'!W78+'9910'!W78+'9911'!W78+'9912'!W78+'2353'!W78+'2570'!W78</f>
        <v>0</v>
      </c>
      <c r="X78" s="94">
        <f t="shared" si="13"/>
        <v>0</v>
      </c>
      <c r="Y78" s="97"/>
      <c r="Z78" s="94">
        <f t="shared" si="14"/>
        <v>0</v>
      </c>
      <c r="AA78" s="182"/>
    </row>
    <row r="79" spans="1:27" s="214" customFormat="1" ht="15" hidden="1" x14ac:dyDescent="0.25">
      <c r="A79" s="72"/>
      <c r="B79" s="67" t="str">
        <f>'LPFN SUMMARY - Results'!B79</f>
        <v>Unused</v>
      </c>
      <c r="C79" s="71"/>
      <c r="D79" s="62"/>
      <c r="E79" s="63"/>
      <c r="F79" s="255">
        <f>'2573'!F79+'2576'!F79+'2581'!F79+'2610'!F79+'9900'!F79+'9901'!F79+'9906'!F79+'9910'!F79+'9911'!F79+'9912'!F79+'2353'!F79+'2570'!F79</f>
        <v>0</v>
      </c>
      <c r="G79" s="255">
        <f>'2573'!G79+'2576'!G79+'2581'!G79+'2610'!G79+'9900'!G79+'9901'!G79+'9906'!G79+'9910'!G79+'9911'!G79+'9912'!G79+'2353'!G79+'2570'!G79</f>
        <v>0</v>
      </c>
      <c r="H79" s="255">
        <f>'2573'!H79+'2576'!H79+'2581'!H79+'2610'!H79+'9900'!H79+'9901'!H79+'9906'!H79+'9910'!H79+'9911'!H79+'9912'!H79+'2353'!H79+'2570'!H79</f>
        <v>0</v>
      </c>
      <c r="I79" s="94">
        <f t="shared" si="10"/>
        <v>0</v>
      </c>
      <c r="J79" s="224"/>
      <c r="K79" s="255">
        <f>'2573'!K79+'2576'!K79+'2581'!K79+'2610'!K79+'9900'!K79+'9901'!K79+'9906'!K79+'9910'!K79+'9911'!K79+'9912'!K79+'2353'!K79+'2570'!K79</f>
        <v>0</v>
      </c>
      <c r="L79" s="255">
        <f>'2573'!L79+'2576'!L79+'2581'!L79+'2610'!L79+'9900'!L79+'9901'!L79+'9906'!L79+'9910'!L79+'9911'!L79+'9912'!L79+'2353'!L79+'2570'!L79</f>
        <v>0</v>
      </c>
      <c r="M79" s="255">
        <f>'2573'!M79+'2576'!M79+'2581'!M79+'2610'!M79+'9900'!M79+'9901'!M79+'9906'!M79+'9910'!M79+'9911'!M79+'9912'!M79+'2353'!M79+'2570'!M79</f>
        <v>0</v>
      </c>
      <c r="N79" s="94">
        <f t="shared" si="11"/>
        <v>0</v>
      </c>
      <c r="O79" s="224"/>
      <c r="P79" s="255">
        <f>'2573'!P79+'2576'!P79+'2581'!P79+'2610'!P79+'9900'!P79+'9901'!P79+'9906'!P79+'9910'!P79+'9911'!P79+'9912'!P79+'2353'!P79+'2570'!P79</f>
        <v>0</v>
      </c>
      <c r="Q79" s="255">
        <f>'2573'!Q79+'2576'!Q79+'2581'!Q79+'2610'!Q79+'9900'!Q79+'9901'!Q79+'9906'!Q79+'9910'!Q79+'9911'!Q79+'9912'!Q79+'2353'!Q79+'2570'!Q79</f>
        <v>0</v>
      </c>
      <c r="R79" s="255">
        <f>'2573'!R79+'2576'!R79+'2581'!R79+'2610'!R79+'9900'!R79+'9901'!R79+'9906'!R79+'9910'!R79+'9911'!R79+'9912'!R79+'2353'!R79+'2570'!R79</f>
        <v>0</v>
      </c>
      <c r="S79" s="94">
        <f t="shared" si="12"/>
        <v>0</v>
      </c>
      <c r="T79" s="224"/>
      <c r="U79" s="255">
        <f>'2573'!U79+'2576'!U79+'2581'!U79+'2610'!U79+'9900'!U79+'9901'!U79+'9906'!U79+'9910'!U79+'9911'!U79+'9912'!U79+'2353'!U79+'2570'!U79</f>
        <v>0</v>
      </c>
      <c r="V79" s="255">
        <f>'2573'!V79+'2576'!V79+'2581'!V79+'2610'!V79+'9900'!V79+'9901'!V79+'9906'!V79+'9910'!V79+'9911'!V79+'9912'!V79+'2353'!V79+'2570'!V79</f>
        <v>0</v>
      </c>
      <c r="W79" s="255">
        <f>'2573'!W79+'2576'!W79+'2581'!W79+'2610'!W79+'9900'!W79+'9901'!W79+'9906'!W79+'9910'!W79+'9911'!W79+'9912'!W79+'2353'!W79+'2570'!W79</f>
        <v>0</v>
      </c>
      <c r="X79" s="94">
        <f t="shared" si="13"/>
        <v>0</v>
      </c>
      <c r="Y79" s="97"/>
      <c r="Z79" s="94">
        <f t="shared" si="14"/>
        <v>0</v>
      </c>
      <c r="AA79" s="182"/>
    </row>
    <row r="80" spans="1:27" s="214" customFormat="1" ht="15" hidden="1" x14ac:dyDescent="0.25">
      <c r="A80" s="72"/>
      <c r="B80" s="67" t="str">
        <f>'LPFN SUMMARY - Results'!B80</f>
        <v>Unused</v>
      </c>
      <c r="C80" s="71"/>
      <c r="D80" s="62"/>
      <c r="E80" s="63"/>
      <c r="F80" s="255">
        <f>'2573'!F80+'2576'!F80+'2581'!F80+'2610'!F80+'9900'!F80+'9901'!F80+'9906'!F80+'9910'!F80+'9911'!F80+'9912'!F80+'2353'!F80+'2570'!F80</f>
        <v>0</v>
      </c>
      <c r="G80" s="255">
        <f>'2573'!G80+'2576'!G80+'2581'!G80+'2610'!G80+'9900'!G80+'9901'!G80+'9906'!G80+'9910'!G80+'9911'!G80+'9912'!G80+'2353'!G80+'2570'!G80</f>
        <v>0</v>
      </c>
      <c r="H80" s="255">
        <f>'2573'!H80+'2576'!H80+'2581'!H80+'2610'!H80+'9900'!H80+'9901'!H80+'9906'!H80+'9910'!H80+'9911'!H80+'9912'!H80+'2353'!H80+'2570'!H80</f>
        <v>0</v>
      </c>
      <c r="I80" s="94">
        <f t="shared" si="10"/>
        <v>0</v>
      </c>
      <c r="J80" s="224"/>
      <c r="K80" s="255">
        <f>'2573'!K80+'2576'!K80+'2581'!K80+'2610'!K80+'9900'!K80+'9901'!K80+'9906'!K80+'9910'!K80+'9911'!K80+'9912'!K80+'2353'!K80+'2570'!K80</f>
        <v>0</v>
      </c>
      <c r="L80" s="255">
        <f>'2573'!L80+'2576'!L80+'2581'!L80+'2610'!L80+'9900'!L80+'9901'!L80+'9906'!L80+'9910'!L80+'9911'!L80+'9912'!L80+'2353'!L80+'2570'!L80</f>
        <v>0</v>
      </c>
      <c r="M80" s="255">
        <f>'2573'!M80+'2576'!M80+'2581'!M80+'2610'!M80+'9900'!M80+'9901'!M80+'9906'!M80+'9910'!M80+'9911'!M80+'9912'!M80+'2353'!M80+'2570'!M80</f>
        <v>0</v>
      </c>
      <c r="N80" s="94">
        <f t="shared" si="11"/>
        <v>0</v>
      </c>
      <c r="O80" s="224"/>
      <c r="P80" s="255">
        <f>'2573'!P80+'2576'!P80+'2581'!P80+'2610'!P80+'9900'!P80+'9901'!P80+'9906'!P80+'9910'!P80+'9911'!P80+'9912'!P80+'2353'!P80+'2570'!P80</f>
        <v>0</v>
      </c>
      <c r="Q80" s="255">
        <f>'2573'!Q80+'2576'!Q80+'2581'!Q80+'2610'!Q80+'9900'!Q80+'9901'!Q80+'9906'!Q80+'9910'!Q80+'9911'!Q80+'9912'!Q80+'2353'!Q80+'2570'!Q80</f>
        <v>0</v>
      </c>
      <c r="R80" s="255">
        <f>'2573'!R80+'2576'!R80+'2581'!R80+'2610'!R80+'9900'!R80+'9901'!R80+'9906'!R80+'9910'!R80+'9911'!R80+'9912'!R80+'2353'!R80+'2570'!R80</f>
        <v>0</v>
      </c>
      <c r="S80" s="94">
        <f t="shared" si="12"/>
        <v>0</v>
      </c>
      <c r="T80" s="224"/>
      <c r="U80" s="255">
        <f>'2573'!U80+'2576'!U80+'2581'!U80+'2610'!U80+'9900'!U80+'9901'!U80+'9906'!U80+'9910'!U80+'9911'!U80+'9912'!U80+'2353'!U80+'2570'!U80</f>
        <v>0</v>
      </c>
      <c r="V80" s="255">
        <f>'2573'!V80+'2576'!V80+'2581'!V80+'2610'!V80+'9900'!V80+'9901'!V80+'9906'!V80+'9910'!V80+'9911'!V80+'9912'!V80+'2353'!V80+'2570'!V80</f>
        <v>0</v>
      </c>
      <c r="W80" s="255">
        <f>'2573'!W80+'2576'!W80+'2581'!W80+'2610'!W80+'9900'!W80+'9901'!W80+'9906'!W80+'9910'!W80+'9911'!W80+'9912'!W80+'2353'!W80+'2570'!W80</f>
        <v>0</v>
      </c>
      <c r="X80" s="94">
        <f t="shared" ref="X80:X94" si="15">U80+V80+W80</f>
        <v>0</v>
      </c>
      <c r="Y80" s="97"/>
      <c r="Z80" s="94">
        <f t="shared" ref="Z80:Z94" si="16">X80+S80+N80+I80</f>
        <v>0</v>
      </c>
      <c r="AA80" s="182"/>
    </row>
    <row r="81" spans="1:27" s="214" customFormat="1" ht="15" hidden="1" x14ac:dyDescent="0.25">
      <c r="A81" s="72"/>
      <c r="B81" s="67" t="str">
        <f>'LPFN SUMMARY - Results'!B81</f>
        <v>Unused</v>
      </c>
      <c r="C81" s="71"/>
      <c r="D81" s="62"/>
      <c r="E81" s="63"/>
      <c r="F81" s="255">
        <f>'2573'!F81+'2576'!F81+'2581'!F81+'2610'!F81+'9900'!F81+'9901'!F81+'9906'!F81+'9910'!F81+'9911'!F81+'9912'!F81+'2353'!F81+'2570'!F81</f>
        <v>0</v>
      </c>
      <c r="G81" s="255">
        <f>'2573'!G81+'2576'!G81+'2581'!G81+'2610'!G81+'9900'!G81+'9901'!G81+'9906'!G81+'9910'!G81+'9911'!G81+'9912'!G81+'2353'!G81+'2570'!G81</f>
        <v>0</v>
      </c>
      <c r="H81" s="255">
        <f>'2573'!H81+'2576'!H81+'2581'!H81+'2610'!H81+'9900'!H81+'9901'!H81+'9906'!H81+'9910'!H81+'9911'!H81+'9912'!H81+'2353'!H81+'2570'!H81</f>
        <v>0</v>
      </c>
      <c r="I81" s="94">
        <f t="shared" si="10"/>
        <v>0</v>
      </c>
      <c r="J81" s="224"/>
      <c r="K81" s="255">
        <f>'2573'!K81+'2576'!K81+'2581'!K81+'2610'!K81+'9900'!K81+'9901'!K81+'9906'!K81+'9910'!K81+'9911'!K81+'9912'!K81+'2353'!K81+'2570'!K81</f>
        <v>0</v>
      </c>
      <c r="L81" s="255">
        <f>'2573'!L81+'2576'!L81+'2581'!L81+'2610'!L81+'9900'!L81+'9901'!L81+'9906'!L81+'9910'!L81+'9911'!L81+'9912'!L81+'2353'!L81+'2570'!L81</f>
        <v>0</v>
      </c>
      <c r="M81" s="255">
        <f>'2573'!M81+'2576'!M81+'2581'!M81+'2610'!M81+'9900'!M81+'9901'!M81+'9906'!M81+'9910'!M81+'9911'!M81+'9912'!M81+'2353'!M81+'2570'!M81</f>
        <v>0</v>
      </c>
      <c r="N81" s="94">
        <f t="shared" si="11"/>
        <v>0</v>
      </c>
      <c r="O81" s="224"/>
      <c r="P81" s="255">
        <f>'2573'!P81+'2576'!P81+'2581'!P81+'2610'!P81+'9900'!P81+'9901'!P81+'9906'!P81+'9910'!P81+'9911'!P81+'9912'!P81+'2353'!P81+'2570'!P81</f>
        <v>0</v>
      </c>
      <c r="Q81" s="255">
        <f>'2573'!Q81+'2576'!Q81+'2581'!Q81+'2610'!Q81+'9900'!Q81+'9901'!Q81+'9906'!Q81+'9910'!Q81+'9911'!Q81+'9912'!Q81+'2353'!Q81+'2570'!Q81</f>
        <v>0</v>
      </c>
      <c r="R81" s="255">
        <f>'2573'!R81+'2576'!R81+'2581'!R81+'2610'!R81+'9900'!R81+'9901'!R81+'9906'!R81+'9910'!R81+'9911'!R81+'9912'!R81+'2353'!R81+'2570'!R81</f>
        <v>0</v>
      </c>
      <c r="S81" s="94">
        <f t="shared" si="12"/>
        <v>0</v>
      </c>
      <c r="T81" s="224"/>
      <c r="U81" s="255">
        <f>'2573'!U81+'2576'!U81+'2581'!U81+'2610'!U81+'9900'!U81+'9901'!U81+'9906'!U81+'9910'!U81+'9911'!U81+'9912'!U81+'2353'!U81+'2570'!U81</f>
        <v>0</v>
      </c>
      <c r="V81" s="255">
        <f>'2573'!V81+'2576'!V81+'2581'!V81+'2610'!V81+'9900'!V81+'9901'!V81+'9906'!V81+'9910'!V81+'9911'!V81+'9912'!V81+'2353'!V81+'2570'!V81</f>
        <v>0</v>
      </c>
      <c r="W81" s="255">
        <f>'2573'!W81+'2576'!W81+'2581'!W81+'2610'!W81+'9900'!W81+'9901'!W81+'9906'!W81+'9910'!W81+'9911'!W81+'9912'!W81+'2353'!W81+'2570'!W81</f>
        <v>0</v>
      </c>
      <c r="X81" s="94">
        <f t="shared" si="15"/>
        <v>0</v>
      </c>
      <c r="Y81" s="97"/>
      <c r="Z81" s="94">
        <f t="shared" si="16"/>
        <v>0</v>
      </c>
      <c r="AA81" s="182"/>
    </row>
    <row r="82" spans="1:27" s="214" customFormat="1" ht="15" hidden="1" x14ac:dyDescent="0.25">
      <c r="A82" s="72"/>
      <c r="B82" s="67" t="str">
        <f>'LPFN SUMMARY - Results'!B82</f>
        <v>Unused</v>
      </c>
      <c r="C82" s="71"/>
      <c r="D82" s="62"/>
      <c r="E82" s="63"/>
      <c r="F82" s="255">
        <f>'2573'!F82+'2576'!F82+'2581'!F82+'2610'!F82+'9900'!F82+'9901'!F82+'9906'!F82+'9910'!F82+'9911'!F82+'9912'!F82+'2353'!F82+'2570'!F82</f>
        <v>0</v>
      </c>
      <c r="G82" s="255">
        <f>'2573'!G82+'2576'!G82+'2581'!G82+'2610'!G82+'9900'!G82+'9901'!G82+'9906'!G82+'9910'!G82+'9911'!G82+'9912'!G82+'2353'!G82+'2570'!G82</f>
        <v>0</v>
      </c>
      <c r="H82" s="255">
        <f>'2573'!H82+'2576'!H82+'2581'!H82+'2610'!H82+'9900'!H82+'9901'!H82+'9906'!H82+'9910'!H82+'9911'!H82+'9912'!H82+'2353'!H82+'2570'!H82</f>
        <v>0</v>
      </c>
      <c r="I82" s="94">
        <f t="shared" si="10"/>
        <v>0</v>
      </c>
      <c r="J82" s="224"/>
      <c r="K82" s="255">
        <f>'2573'!K82+'2576'!K82+'2581'!K82+'2610'!K82+'9900'!K82+'9901'!K82+'9906'!K82+'9910'!K82+'9911'!K82+'9912'!K82+'2353'!K82+'2570'!K82</f>
        <v>0</v>
      </c>
      <c r="L82" s="255">
        <f>'2573'!L82+'2576'!L82+'2581'!L82+'2610'!L82+'9900'!L82+'9901'!L82+'9906'!L82+'9910'!L82+'9911'!L82+'9912'!L82+'2353'!L82+'2570'!L82</f>
        <v>0</v>
      </c>
      <c r="M82" s="255">
        <f>'2573'!M82+'2576'!M82+'2581'!M82+'2610'!M82+'9900'!M82+'9901'!M82+'9906'!M82+'9910'!M82+'9911'!M82+'9912'!M82+'2353'!M82+'2570'!M82</f>
        <v>0</v>
      </c>
      <c r="N82" s="94">
        <f t="shared" si="11"/>
        <v>0</v>
      </c>
      <c r="O82" s="224"/>
      <c r="P82" s="255">
        <f>'2573'!P82+'2576'!P82+'2581'!P82+'2610'!P82+'9900'!P82+'9901'!P82+'9906'!P82+'9910'!P82+'9911'!P82+'9912'!P82+'2353'!P82+'2570'!P82</f>
        <v>0</v>
      </c>
      <c r="Q82" s="255">
        <f>'2573'!Q82+'2576'!Q82+'2581'!Q82+'2610'!Q82+'9900'!Q82+'9901'!Q82+'9906'!Q82+'9910'!Q82+'9911'!Q82+'9912'!Q82+'2353'!Q82+'2570'!Q82</f>
        <v>0</v>
      </c>
      <c r="R82" s="255">
        <f>'2573'!R82+'2576'!R82+'2581'!R82+'2610'!R82+'9900'!R82+'9901'!R82+'9906'!R82+'9910'!R82+'9911'!R82+'9912'!R82+'2353'!R82+'2570'!R82</f>
        <v>0</v>
      </c>
      <c r="S82" s="94">
        <f t="shared" si="12"/>
        <v>0</v>
      </c>
      <c r="T82" s="224"/>
      <c r="U82" s="255">
        <f>'2573'!U82+'2576'!U82+'2581'!U82+'2610'!U82+'9900'!U82+'9901'!U82+'9906'!U82+'9910'!U82+'9911'!U82+'9912'!U82+'2353'!U82+'2570'!U82</f>
        <v>0</v>
      </c>
      <c r="V82" s="255">
        <f>'2573'!V82+'2576'!V82+'2581'!V82+'2610'!V82+'9900'!V82+'9901'!V82+'9906'!V82+'9910'!V82+'9911'!V82+'9912'!V82+'2353'!V82+'2570'!V82</f>
        <v>0</v>
      </c>
      <c r="W82" s="255">
        <f>'2573'!W82+'2576'!W82+'2581'!W82+'2610'!W82+'9900'!W82+'9901'!W82+'9906'!W82+'9910'!W82+'9911'!W82+'9912'!W82+'2353'!W82+'2570'!W82</f>
        <v>0</v>
      </c>
      <c r="X82" s="94">
        <f t="shared" si="15"/>
        <v>0</v>
      </c>
      <c r="Y82" s="97"/>
      <c r="Z82" s="94">
        <f t="shared" si="16"/>
        <v>0</v>
      </c>
      <c r="AA82" s="182"/>
    </row>
    <row r="83" spans="1:27" s="214" customFormat="1" ht="15" x14ac:dyDescent="0.25">
      <c r="A83" s="72"/>
      <c r="B83" s="67" t="str">
        <f>'LPFN SUMMARY - Results'!B83</f>
        <v>Professional fees</v>
      </c>
      <c r="C83" s="71"/>
      <c r="D83" s="62"/>
      <c r="E83" s="63"/>
      <c r="F83" s="255">
        <f>'2573'!F83+'2576'!F83+'2581'!F83+'2610'!F83+'9900'!F83+'9901'!F83+'9906'!F83+'9910'!F83+'9911'!F83+'9912'!F83+'2353'!F83+'2570'!F83</f>
        <v>0</v>
      </c>
      <c r="G83" s="255">
        <f>'2573'!G83+'2576'!G83+'2581'!G83+'2610'!G83+'9900'!G83+'9901'!G83+'9906'!G83+'9910'!G83+'9911'!G83+'9912'!G83+'2353'!G83+'2570'!G83</f>
        <v>0</v>
      </c>
      <c r="H83" s="255">
        <f>'2573'!H83+'2576'!H83+'2581'!H83+'2610'!H83+'9900'!H83+'9901'!H83+'9906'!H83+'9910'!H83+'9911'!H83+'9912'!H83+'2353'!H83+'2570'!H83</f>
        <v>1250</v>
      </c>
      <c r="I83" s="94">
        <f t="shared" si="10"/>
        <v>1250</v>
      </c>
      <c r="J83" s="224"/>
      <c r="K83" s="255">
        <f>'2573'!K83+'2576'!K83+'2581'!K83+'2610'!K83+'9900'!K83+'9901'!K83+'9906'!K83+'9910'!K83+'9911'!K83+'9912'!K83+'2353'!K83+'2570'!K83</f>
        <v>0</v>
      </c>
      <c r="L83" s="255">
        <f>'2573'!L83+'2576'!L83+'2581'!L83+'2610'!L83+'9900'!L83+'9901'!L83+'9906'!L83+'9910'!L83+'9911'!L83+'9912'!L83+'2353'!L83+'2570'!L83</f>
        <v>0</v>
      </c>
      <c r="M83" s="255">
        <f>'2573'!M83+'2576'!M83+'2581'!M83+'2610'!M83+'9900'!M83+'9901'!M83+'9906'!M83+'9910'!M83+'9911'!M83+'9912'!M83+'2353'!M83+'2570'!M83</f>
        <v>1250</v>
      </c>
      <c r="N83" s="94">
        <f t="shared" si="11"/>
        <v>1250</v>
      </c>
      <c r="O83" s="224"/>
      <c r="P83" s="255">
        <f>'2573'!P83+'2576'!P83+'2581'!P83+'2610'!P83+'9900'!P83+'9901'!P83+'9906'!P83+'9910'!P83+'9911'!P83+'9912'!P83+'2353'!P83+'2570'!P83</f>
        <v>0</v>
      </c>
      <c r="Q83" s="255">
        <f>'2573'!Q83+'2576'!Q83+'2581'!Q83+'2610'!Q83+'9900'!Q83+'9901'!Q83+'9906'!Q83+'9910'!Q83+'9911'!Q83+'9912'!Q83+'2353'!Q83+'2570'!Q83</f>
        <v>0</v>
      </c>
      <c r="R83" s="255">
        <f>'2573'!R83+'2576'!R83+'2581'!R83+'2610'!R83+'9900'!R83+'9901'!R83+'9906'!R83+'9910'!R83+'9911'!R83+'9912'!R83+'2353'!R83+'2570'!R83</f>
        <v>1250</v>
      </c>
      <c r="S83" s="94">
        <f t="shared" si="12"/>
        <v>1250</v>
      </c>
      <c r="T83" s="224"/>
      <c r="U83" s="255">
        <f>'2573'!U83+'2576'!U83+'2581'!U83+'2610'!U83+'9900'!U83+'9901'!U83+'9906'!U83+'9910'!U83+'9911'!U83+'9912'!U83+'2353'!U83+'2570'!U83</f>
        <v>0</v>
      </c>
      <c r="V83" s="255">
        <f>'2573'!V83+'2576'!V83+'2581'!V83+'2610'!V83+'9900'!V83+'9901'!V83+'9906'!V83+'9910'!V83+'9911'!V83+'9912'!V83+'2353'!V83+'2570'!V83</f>
        <v>0</v>
      </c>
      <c r="W83" s="255">
        <f>'2573'!W83+'2576'!W83+'2581'!W83+'2610'!W83+'9900'!W83+'9901'!W83+'9906'!W83+'9910'!W83+'9911'!W83+'9912'!W83+'2353'!W83+'2570'!W83</f>
        <v>1250</v>
      </c>
      <c r="X83" s="94">
        <f t="shared" si="15"/>
        <v>1250</v>
      </c>
      <c r="Y83" s="97"/>
      <c r="Z83" s="94">
        <f t="shared" si="16"/>
        <v>5000</v>
      </c>
      <c r="AA83" s="182"/>
    </row>
    <row r="84" spans="1:27" s="214" customFormat="1" ht="15" x14ac:dyDescent="0.25">
      <c r="A84" s="72"/>
      <c r="B84" s="67" t="str">
        <f>'LPFN SUMMARY - Results'!B84</f>
        <v>Promotional Awareness/Material</v>
      </c>
      <c r="C84" s="71"/>
      <c r="D84" s="62"/>
      <c r="E84" s="63"/>
      <c r="F84" s="255">
        <f>'2573'!F84+'2576'!F84+'2581'!F84+'2610'!F84+'9900'!F84+'9901'!F84+'9906'!F84+'9910'!F84+'9911'!F84+'9912'!F84+'2353'!F84+'2570'!F84</f>
        <v>0</v>
      </c>
      <c r="G84" s="255">
        <f>'2573'!G84+'2576'!G84+'2581'!G84+'2610'!G84+'9900'!G84+'9901'!G84+'9906'!G84+'9910'!G84+'9911'!G84+'9912'!G84+'2353'!G84+'2570'!G84</f>
        <v>0</v>
      </c>
      <c r="H84" s="255">
        <f>'2573'!H84+'2576'!H84+'2581'!H84+'2610'!H84+'9900'!H84+'9901'!H84+'9906'!H84+'9910'!H84+'9911'!H84+'9912'!H84+'2353'!H84+'2570'!H84</f>
        <v>0</v>
      </c>
      <c r="I84" s="94">
        <f t="shared" si="10"/>
        <v>0</v>
      </c>
      <c r="J84" s="224"/>
      <c r="K84" s="255">
        <f>'2573'!K84+'2576'!K84+'2581'!K84+'2610'!K84+'9900'!K84+'9901'!K84+'9906'!K84+'9910'!K84+'9911'!K84+'9912'!K84+'2353'!K84+'2570'!K84</f>
        <v>0</v>
      </c>
      <c r="L84" s="255">
        <f>'2573'!L84+'2576'!L84+'2581'!L84+'2610'!L84+'9900'!L84+'9901'!L84+'9906'!L84+'9910'!L84+'9911'!L84+'9912'!L84+'2353'!L84+'2570'!L84</f>
        <v>0</v>
      </c>
      <c r="M84" s="255">
        <f>'2573'!M84+'2576'!M84+'2581'!M84+'2610'!M84+'9900'!M84+'9901'!M84+'9906'!M84+'9910'!M84+'9911'!M84+'9912'!M84+'2353'!M84+'2570'!M84</f>
        <v>0</v>
      </c>
      <c r="N84" s="94">
        <f t="shared" si="11"/>
        <v>0</v>
      </c>
      <c r="O84" s="224"/>
      <c r="P84" s="255">
        <f>'2573'!P84+'2576'!P84+'2581'!P84+'2610'!P84+'9900'!P84+'9901'!P84+'9906'!P84+'9910'!P84+'9911'!P84+'9912'!P84+'2353'!P84+'2570'!P84</f>
        <v>0</v>
      </c>
      <c r="Q84" s="255">
        <f>'2573'!Q84+'2576'!Q84+'2581'!Q84+'2610'!Q84+'9900'!Q84+'9901'!Q84+'9906'!Q84+'9910'!Q84+'9911'!Q84+'9912'!Q84+'2353'!Q84+'2570'!Q84</f>
        <v>0</v>
      </c>
      <c r="R84" s="255">
        <f>'2573'!R84+'2576'!R84+'2581'!R84+'2610'!R84+'9900'!R84+'9901'!R84+'9906'!R84+'9910'!R84+'9911'!R84+'9912'!R84+'2353'!R84+'2570'!R84</f>
        <v>0</v>
      </c>
      <c r="S84" s="94">
        <f t="shared" si="12"/>
        <v>0</v>
      </c>
      <c r="T84" s="224"/>
      <c r="U84" s="255">
        <f>'2573'!U84+'2576'!U84+'2581'!U84+'2610'!U84+'9900'!U84+'9901'!U84+'9906'!U84+'9910'!U84+'9911'!U84+'9912'!U84+'2353'!U84+'2570'!U84</f>
        <v>0</v>
      </c>
      <c r="V84" s="255">
        <f>'2573'!V84+'2576'!V84+'2581'!V84+'2610'!V84+'9900'!V84+'9901'!V84+'9906'!V84+'9910'!V84+'9911'!V84+'9912'!V84+'2353'!V84+'2570'!V84</f>
        <v>0</v>
      </c>
      <c r="W84" s="255">
        <f>'2573'!W84+'2576'!W84+'2581'!W84+'2610'!W84+'9900'!W84+'9901'!W84+'9906'!W84+'9910'!W84+'9911'!W84+'9912'!W84+'2353'!W84+'2570'!W84</f>
        <v>0</v>
      </c>
      <c r="X84" s="94">
        <f t="shared" si="15"/>
        <v>0</v>
      </c>
      <c r="Y84" s="97"/>
      <c r="Z84" s="94">
        <f t="shared" si="16"/>
        <v>0</v>
      </c>
      <c r="AA84" s="182"/>
    </row>
    <row r="85" spans="1:27" s="214" customFormat="1" ht="15" x14ac:dyDescent="0.25">
      <c r="A85" s="72"/>
      <c r="B85" s="67" t="str">
        <f>'LPFN SUMMARY - Results'!B85</f>
        <v>Purchase of capital assets</v>
      </c>
      <c r="C85" s="71"/>
      <c r="D85" s="62"/>
      <c r="E85" s="63"/>
      <c r="F85" s="255">
        <f>'2573'!F85+'2576'!F85+'2581'!F85+'2610'!F85+'9900'!F85+'9901'!F85+'9906'!F85+'9910'!F85+'9911'!F85+'9912'!F85+'2353'!F85+'2570'!F85</f>
        <v>0</v>
      </c>
      <c r="G85" s="255">
        <f>'2573'!G85+'2576'!G85+'2581'!G85+'2610'!G85+'9900'!G85+'9901'!G85+'9906'!G85+'9910'!G85+'9911'!G85+'9912'!G85+'2353'!G85+'2570'!G85</f>
        <v>0</v>
      </c>
      <c r="H85" s="255">
        <f>'2573'!H85+'2576'!H85+'2581'!H85+'2610'!H85+'9900'!H85+'9901'!H85+'9906'!H85+'9910'!H85+'9911'!H85+'9912'!H85+'2353'!H85+'2570'!H85</f>
        <v>0</v>
      </c>
      <c r="I85" s="94">
        <f t="shared" si="10"/>
        <v>0</v>
      </c>
      <c r="J85" s="224"/>
      <c r="K85" s="255">
        <f>'2573'!K85+'2576'!K85+'2581'!K85+'2610'!K85+'9900'!K85+'9901'!K85+'9906'!K85+'9910'!K85+'9911'!K85+'9912'!K85+'2353'!K85+'2570'!K85</f>
        <v>0</v>
      </c>
      <c r="L85" s="255">
        <f>'2573'!L85+'2576'!L85+'2581'!L85+'2610'!L85+'9900'!L85+'9901'!L85+'9906'!L85+'9910'!L85+'9911'!L85+'9912'!L85+'2353'!L85+'2570'!L85</f>
        <v>0</v>
      </c>
      <c r="M85" s="255">
        <f>'2573'!M85+'2576'!M85+'2581'!M85+'2610'!M85+'9900'!M85+'9901'!M85+'9906'!M85+'9910'!M85+'9911'!M85+'9912'!M85+'2353'!M85+'2570'!M85</f>
        <v>0</v>
      </c>
      <c r="N85" s="94">
        <f t="shared" si="11"/>
        <v>0</v>
      </c>
      <c r="O85" s="224"/>
      <c r="P85" s="255">
        <f>'2573'!P85+'2576'!P85+'2581'!P85+'2610'!P85+'9900'!P85+'9901'!P85+'9906'!P85+'9910'!P85+'9911'!P85+'9912'!P85+'2353'!P85+'2570'!P85</f>
        <v>0</v>
      </c>
      <c r="Q85" s="255">
        <f>'2573'!Q85+'2576'!Q85+'2581'!Q85+'2610'!Q85+'9900'!Q85+'9901'!Q85+'9906'!Q85+'9910'!Q85+'9911'!Q85+'9912'!Q85+'2353'!Q85+'2570'!Q85</f>
        <v>0</v>
      </c>
      <c r="R85" s="255">
        <f>'2573'!R85+'2576'!R85+'2581'!R85+'2610'!R85+'9900'!R85+'9901'!R85+'9906'!R85+'9910'!R85+'9911'!R85+'9912'!R85+'2353'!R85+'2570'!R85</f>
        <v>0</v>
      </c>
      <c r="S85" s="94">
        <f t="shared" si="12"/>
        <v>0</v>
      </c>
      <c r="T85" s="224"/>
      <c r="U85" s="255">
        <f>'2573'!U85+'2576'!U85+'2581'!U85+'2610'!U85+'9900'!U85+'9901'!U85+'9906'!U85+'9910'!U85+'9911'!U85+'9912'!U85+'2353'!U85+'2570'!U85</f>
        <v>0</v>
      </c>
      <c r="V85" s="255">
        <f>'2573'!V85+'2576'!V85+'2581'!V85+'2610'!V85+'9900'!V85+'9901'!V85+'9906'!V85+'9910'!V85+'9911'!V85+'9912'!V85+'2353'!V85+'2570'!V85</f>
        <v>0</v>
      </c>
      <c r="W85" s="255">
        <f>'2573'!W85+'2576'!W85+'2581'!W85+'2610'!W85+'9900'!W85+'9901'!W85+'9906'!W85+'9910'!W85+'9911'!W85+'9912'!W85+'2353'!W85+'2570'!W85</f>
        <v>0</v>
      </c>
      <c r="X85" s="94">
        <f t="shared" si="15"/>
        <v>0</v>
      </c>
      <c r="Y85" s="97"/>
      <c r="Z85" s="94">
        <f t="shared" si="16"/>
        <v>0</v>
      </c>
      <c r="AA85" s="182"/>
    </row>
    <row r="86" spans="1:27" s="214" customFormat="1" ht="15" x14ac:dyDescent="0.25">
      <c r="A86" s="72"/>
      <c r="B86" s="67" t="str">
        <f>'LPFN SUMMARY - Results'!B86</f>
        <v>Purchase of fuel</v>
      </c>
      <c r="C86" s="71"/>
      <c r="D86" s="62"/>
      <c r="E86" s="63"/>
      <c r="F86" s="255">
        <f>'2573'!F86+'2576'!F86+'2581'!F86+'2610'!F86+'9900'!F86+'9901'!F86+'9906'!F86+'9910'!F86+'9911'!F86+'9912'!F86+'2353'!F86+'2570'!F86</f>
        <v>0</v>
      </c>
      <c r="G86" s="255">
        <f>'2573'!G86+'2576'!G86+'2581'!G86+'2610'!G86+'9900'!G86+'9901'!G86+'9906'!G86+'9910'!G86+'9911'!G86+'9912'!G86+'2353'!G86+'2570'!G86</f>
        <v>0</v>
      </c>
      <c r="H86" s="255">
        <f>'2573'!H86+'2576'!H86+'2581'!H86+'2610'!H86+'9900'!H86+'9901'!H86+'9906'!H86+'9910'!H86+'9911'!H86+'9912'!H86+'2353'!H86+'2570'!H86</f>
        <v>0</v>
      </c>
      <c r="I86" s="94">
        <f t="shared" si="10"/>
        <v>0</v>
      </c>
      <c r="J86" s="224"/>
      <c r="K86" s="255">
        <f>'2573'!K86+'2576'!K86+'2581'!K86+'2610'!K86+'9900'!K86+'9901'!K86+'9906'!K86+'9910'!K86+'9911'!K86+'9912'!K86+'2353'!K86+'2570'!K86</f>
        <v>0</v>
      </c>
      <c r="L86" s="255">
        <f>'2573'!L86+'2576'!L86+'2581'!L86+'2610'!L86+'9900'!L86+'9901'!L86+'9906'!L86+'9910'!L86+'9911'!L86+'9912'!L86+'2353'!L86+'2570'!L86</f>
        <v>0</v>
      </c>
      <c r="M86" s="255">
        <f>'2573'!M86+'2576'!M86+'2581'!M86+'2610'!M86+'9900'!M86+'9901'!M86+'9906'!M86+'9910'!M86+'9911'!M86+'9912'!M86+'2353'!M86+'2570'!M86</f>
        <v>0</v>
      </c>
      <c r="N86" s="94">
        <f t="shared" si="11"/>
        <v>0</v>
      </c>
      <c r="O86" s="224"/>
      <c r="P86" s="255">
        <f>'2573'!P86+'2576'!P86+'2581'!P86+'2610'!P86+'9900'!P86+'9901'!P86+'9906'!P86+'9910'!P86+'9911'!P86+'9912'!P86+'2353'!P86+'2570'!P86</f>
        <v>0</v>
      </c>
      <c r="Q86" s="255">
        <f>'2573'!Q86+'2576'!Q86+'2581'!Q86+'2610'!Q86+'9900'!Q86+'9901'!Q86+'9906'!Q86+'9910'!Q86+'9911'!Q86+'9912'!Q86+'2353'!Q86+'2570'!Q86</f>
        <v>0</v>
      </c>
      <c r="R86" s="255">
        <f>'2573'!R86+'2576'!R86+'2581'!R86+'2610'!R86+'9900'!R86+'9901'!R86+'9906'!R86+'9910'!R86+'9911'!R86+'9912'!R86+'2353'!R86+'2570'!R86</f>
        <v>0</v>
      </c>
      <c r="S86" s="94">
        <f t="shared" si="12"/>
        <v>0</v>
      </c>
      <c r="T86" s="224"/>
      <c r="U86" s="255">
        <f>'2573'!U86+'2576'!U86+'2581'!U86+'2610'!U86+'9900'!U86+'9901'!U86+'9906'!U86+'9910'!U86+'9911'!U86+'9912'!U86+'2353'!U86+'2570'!U86</f>
        <v>0</v>
      </c>
      <c r="V86" s="255">
        <f>'2573'!V86+'2576'!V86+'2581'!V86+'2610'!V86+'9900'!V86+'9901'!V86+'9906'!V86+'9910'!V86+'9911'!V86+'9912'!V86+'2353'!V86+'2570'!V86</f>
        <v>0</v>
      </c>
      <c r="W86" s="255">
        <f>'2573'!W86+'2576'!W86+'2581'!W86+'2610'!W86+'9900'!W86+'9901'!W86+'9906'!W86+'9910'!W86+'9911'!W86+'9912'!W86+'2353'!W86+'2570'!W86</f>
        <v>0</v>
      </c>
      <c r="X86" s="94">
        <f t="shared" si="15"/>
        <v>0</v>
      </c>
      <c r="Y86" s="97"/>
      <c r="Z86" s="94">
        <f t="shared" si="16"/>
        <v>0</v>
      </c>
      <c r="AA86" s="182"/>
    </row>
    <row r="87" spans="1:27" s="214" customFormat="1" ht="15" x14ac:dyDescent="0.25">
      <c r="A87" s="72"/>
      <c r="B87" s="67" t="str">
        <f>'LPFN SUMMARY - Results'!B87</f>
        <v>Reimbursement of long-term debt (capital and interests)</v>
      </c>
      <c r="C87" s="71"/>
      <c r="D87" s="62"/>
      <c r="E87" s="63"/>
      <c r="F87" s="255">
        <f>'2573'!F87+'2576'!F87+'2581'!F87+'2610'!F87+'9900'!F87+'9901'!F87+'9906'!F87+'9910'!F87+'9911'!F87+'9912'!F87+'2353'!F87+'2570'!F87</f>
        <v>6542</v>
      </c>
      <c r="G87" s="255">
        <f>'2573'!G87+'2576'!G87+'2581'!G87+'2610'!G87+'9900'!G87+'9901'!G87+'9906'!G87+'9910'!G87+'9911'!G87+'9912'!G87+'2353'!G87+'2570'!G87</f>
        <v>6542</v>
      </c>
      <c r="H87" s="255">
        <f>'2573'!H87+'2576'!H87+'2581'!H87+'2610'!H87+'9900'!H87+'9901'!H87+'9906'!H87+'9910'!H87+'9911'!H87+'9912'!H87+'2353'!H87+'2570'!H87</f>
        <v>6542</v>
      </c>
      <c r="I87" s="94">
        <f t="shared" si="10"/>
        <v>19626</v>
      </c>
      <c r="J87" s="224"/>
      <c r="K87" s="255">
        <f>'2573'!K87+'2576'!K87+'2581'!K87+'2610'!K87+'9900'!K87+'9901'!K87+'9906'!K87+'9910'!K87+'9911'!K87+'9912'!K87+'2353'!K87+'2570'!K87</f>
        <v>6542</v>
      </c>
      <c r="L87" s="255">
        <f>'2573'!L87+'2576'!L87+'2581'!L87+'2610'!L87+'9900'!L87+'9901'!L87+'9906'!L87+'9910'!L87+'9911'!L87+'9912'!L87+'2353'!L87+'2570'!L87</f>
        <v>6542</v>
      </c>
      <c r="M87" s="255">
        <f>'2573'!M87+'2576'!M87+'2581'!M87+'2610'!M87+'9900'!M87+'9901'!M87+'9906'!M87+'9910'!M87+'9911'!M87+'9912'!M87+'2353'!M87+'2570'!M87</f>
        <v>6542</v>
      </c>
      <c r="N87" s="94">
        <f t="shared" si="11"/>
        <v>19626</v>
      </c>
      <c r="O87" s="224"/>
      <c r="P87" s="255">
        <f>'2573'!P87+'2576'!P87+'2581'!P87+'2610'!P87+'9900'!P87+'9901'!P87+'9906'!P87+'9910'!P87+'9911'!P87+'9912'!P87+'2353'!P87+'2570'!P87</f>
        <v>6542</v>
      </c>
      <c r="Q87" s="255">
        <f>'2573'!Q87+'2576'!Q87+'2581'!Q87+'2610'!Q87+'9900'!Q87+'9901'!Q87+'9906'!Q87+'9910'!Q87+'9911'!Q87+'9912'!Q87+'2353'!Q87+'2570'!Q87</f>
        <v>6542</v>
      </c>
      <c r="R87" s="255">
        <f>'2573'!R87+'2576'!R87+'2581'!R87+'2610'!R87+'9900'!R87+'9901'!R87+'9906'!R87+'9910'!R87+'9911'!R87+'9912'!R87+'2353'!R87+'2570'!R87</f>
        <v>6542</v>
      </c>
      <c r="S87" s="94">
        <f t="shared" si="12"/>
        <v>19626</v>
      </c>
      <c r="T87" s="224"/>
      <c r="U87" s="255">
        <f>'2573'!U87+'2576'!U87+'2581'!U87+'2610'!U87+'9900'!U87+'9901'!U87+'9906'!U87+'9910'!U87+'9911'!U87+'9912'!U87+'2353'!U87+'2570'!U87</f>
        <v>6542</v>
      </c>
      <c r="V87" s="255">
        <f>'2573'!V87+'2576'!V87+'2581'!V87+'2610'!V87+'9900'!V87+'9901'!V87+'9906'!V87+'9910'!V87+'9911'!V87+'9912'!V87+'2353'!V87+'2570'!V87</f>
        <v>6542</v>
      </c>
      <c r="W87" s="255">
        <f>'2573'!W87+'2576'!W87+'2581'!W87+'2610'!W87+'9900'!W87+'9901'!W87+'9906'!W87+'9910'!W87+'9911'!W87+'9912'!W87+'2353'!W87+'2570'!W87</f>
        <v>50500</v>
      </c>
      <c r="X87" s="94">
        <f t="shared" si="15"/>
        <v>63584</v>
      </c>
      <c r="Y87" s="97"/>
      <c r="Z87" s="94">
        <f t="shared" si="16"/>
        <v>122462</v>
      </c>
      <c r="AA87" s="182"/>
    </row>
    <row r="88" spans="1:27" s="214" customFormat="1" ht="15" x14ac:dyDescent="0.25">
      <c r="A88" s="72"/>
      <c r="B88" s="67" t="str">
        <f>'LPFN SUMMARY - Results'!B88</f>
        <v xml:space="preserve">Rental expense-facility/equipment </v>
      </c>
      <c r="C88" s="71"/>
      <c r="D88" s="62"/>
      <c r="E88" s="63"/>
      <c r="F88" s="255">
        <f>'2573'!F88+'2576'!F88+'2581'!F88+'2610'!F88+'9900'!F88+'9901'!F88+'9906'!F88+'9910'!F88+'9911'!F88+'9912'!F88+'2353'!F88+'2570'!F88</f>
        <v>0</v>
      </c>
      <c r="G88" s="255">
        <f>'2573'!G88+'2576'!G88+'2581'!G88+'2610'!G88+'9900'!G88+'9901'!G88+'9906'!G88+'9910'!G88+'9911'!G88+'9912'!G88+'2353'!G88+'2570'!G88</f>
        <v>0</v>
      </c>
      <c r="H88" s="255">
        <f>'2573'!H88+'2576'!H88+'2581'!H88+'2610'!H88+'9900'!H88+'9901'!H88+'9906'!H88+'9910'!H88+'9911'!H88+'9912'!H88+'2353'!H88+'2570'!H88</f>
        <v>0</v>
      </c>
      <c r="I88" s="94">
        <f t="shared" si="10"/>
        <v>0</v>
      </c>
      <c r="J88" s="224"/>
      <c r="K88" s="255">
        <f>'2573'!K88+'2576'!K88+'2581'!K88+'2610'!K88+'9900'!K88+'9901'!K88+'9906'!K88+'9910'!K88+'9911'!K88+'9912'!K88+'2353'!K88+'2570'!K88</f>
        <v>0</v>
      </c>
      <c r="L88" s="255">
        <f>'2573'!L88+'2576'!L88+'2581'!L88+'2610'!L88+'9900'!L88+'9901'!L88+'9906'!L88+'9910'!L88+'9911'!L88+'9912'!L88+'2353'!L88+'2570'!L88</f>
        <v>0</v>
      </c>
      <c r="M88" s="255">
        <f>'2573'!M88+'2576'!M88+'2581'!M88+'2610'!M88+'9900'!M88+'9901'!M88+'9906'!M88+'9910'!M88+'9911'!M88+'9912'!M88+'2353'!M88+'2570'!M88</f>
        <v>0</v>
      </c>
      <c r="N88" s="94">
        <f t="shared" si="11"/>
        <v>0</v>
      </c>
      <c r="O88" s="224"/>
      <c r="P88" s="255">
        <f>'2573'!P88+'2576'!P88+'2581'!P88+'2610'!P88+'9900'!P88+'9901'!P88+'9906'!P88+'9910'!P88+'9911'!P88+'9912'!P88+'2353'!P88+'2570'!P88</f>
        <v>0</v>
      </c>
      <c r="Q88" s="255">
        <f>'2573'!Q88+'2576'!Q88+'2581'!Q88+'2610'!Q88+'9900'!Q88+'9901'!Q88+'9906'!Q88+'9910'!Q88+'9911'!Q88+'9912'!Q88+'2353'!Q88+'2570'!Q88</f>
        <v>0</v>
      </c>
      <c r="R88" s="255">
        <f>'2573'!R88+'2576'!R88+'2581'!R88+'2610'!R88+'9900'!R88+'9901'!R88+'9906'!R88+'9910'!R88+'9911'!R88+'9912'!R88+'2353'!R88+'2570'!R88</f>
        <v>0</v>
      </c>
      <c r="S88" s="94">
        <f t="shared" si="12"/>
        <v>0</v>
      </c>
      <c r="T88" s="224"/>
      <c r="U88" s="255">
        <f>'2573'!U88+'2576'!U88+'2581'!U88+'2610'!U88+'9900'!U88+'9901'!U88+'9906'!U88+'9910'!U88+'9911'!U88+'9912'!U88+'2353'!U88+'2570'!U88</f>
        <v>0</v>
      </c>
      <c r="V88" s="255">
        <f>'2573'!V88+'2576'!V88+'2581'!V88+'2610'!V88+'9900'!V88+'9901'!V88+'9906'!V88+'9910'!V88+'9911'!V88+'9912'!V88+'2353'!V88+'2570'!V88</f>
        <v>0</v>
      </c>
      <c r="W88" s="255">
        <f>'2573'!W88+'2576'!W88+'2581'!W88+'2610'!W88+'9900'!W88+'9901'!W88+'9906'!W88+'9910'!W88+'9911'!W88+'9912'!W88+'2353'!W88+'2570'!W88</f>
        <v>0</v>
      </c>
      <c r="X88" s="94">
        <f t="shared" si="15"/>
        <v>0</v>
      </c>
      <c r="Y88" s="97"/>
      <c r="Z88" s="94">
        <f t="shared" si="16"/>
        <v>0</v>
      </c>
      <c r="AA88" s="182"/>
    </row>
    <row r="89" spans="1:27" s="214" customFormat="1" ht="15" x14ac:dyDescent="0.25">
      <c r="A89" s="72"/>
      <c r="B89" s="67" t="str">
        <f>'LPFN SUMMARY - Results'!B89</f>
        <v>Social Events/Programs</v>
      </c>
      <c r="C89" s="71"/>
      <c r="D89" s="62"/>
      <c r="E89" s="63"/>
      <c r="F89" s="255">
        <f>'2573'!F89+'2576'!F89+'2581'!F89+'2610'!F89+'9900'!F89+'9901'!F89+'9906'!F89+'9910'!F89+'9911'!F89+'9912'!F89+'2353'!F89+'2570'!F89</f>
        <v>0</v>
      </c>
      <c r="G89" s="255">
        <f>'2573'!G89+'2576'!G89+'2581'!G89+'2610'!G89+'9900'!G89+'9901'!G89+'9906'!G89+'9910'!G89+'9911'!G89+'9912'!G89+'2353'!G89+'2570'!G89</f>
        <v>0</v>
      </c>
      <c r="H89" s="255">
        <f>'2573'!H89+'2576'!H89+'2581'!H89+'2610'!H89+'9900'!H89+'9901'!H89+'9906'!H89+'9910'!H89+'9911'!H89+'9912'!H89+'2353'!H89+'2570'!H89</f>
        <v>0</v>
      </c>
      <c r="I89" s="94">
        <f t="shared" si="10"/>
        <v>0</v>
      </c>
      <c r="J89" s="224"/>
      <c r="K89" s="255">
        <f>'2573'!K89+'2576'!K89+'2581'!K89+'2610'!K89+'9900'!K89+'9901'!K89+'9906'!K89+'9910'!K89+'9911'!K89+'9912'!K89+'2353'!K89+'2570'!K89</f>
        <v>0</v>
      </c>
      <c r="L89" s="255">
        <f>'2573'!L89+'2576'!L89+'2581'!L89+'2610'!L89+'9900'!L89+'9901'!L89+'9906'!L89+'9910'!L89+'9911'!L89+'9912'!L89+'2353'!L89+'2570'!L89</f>
        <v>0</v>
      </c>
      <c r="M89" s="255">
        <f>'2573'!M89+'2576'!M89+'2581'!M89+'2610'!M89+'9900'!M89+'9901'!M89+'9906'!M89+'9910'!M89+'9911'!M89+'9912'!M89+'2353'!M89+'2570'!M89</f>
        <v>0</v>
      </c>
      <c r="N89" s="94">
        <f t="shared" si="11"/>
        <v>0</v>
      </c>
      <c r="O89" s="224"/>
      <c r="P89" s="255">
        <f>'2573'!P89+'2576'!P89+'2581'!P89+'2610'!P89+'9900'!P89+'9901'!P89+'9906'!P89+'9910'!P89+'9911'!P89+'9912'!P89+'2353'!P89+'2570'!P89</f>
        <v>0</v>
      </c>
      <c r="Q89" s="255">
        <f>'2573'!Q89+'2576'!Q89+'2581'!Q89+'2610'!Q89+'9900'!Q89+'9901'!Q89+'9906'!Q89+'9910'!Q89+'9911'!Q89+'9912'!Q89+'2353'!Q89+'2570'!Q89</f>
        <v>0</v>
      </c>
      <c r="R89" s="255">
        <f>'2573'!R89+'2576'!R89+'2581'!R89+'2610'!R89+'9900'!R89+'9901'!R89+'9906'!R89+'9910'!R89+'9911'!R89+'9912'!R89+'2353'!R89+'2570'!R89</f>
        <v>0</v>
      </c>
      <c r="S89" s="94">
        <f t="shared" si="12"/>
        <v>0</v>
      </c>
      <c r="T89" s="224"/>
      <c r="U89" s="255">
        <f>'2573'!U89+'2576'!U89+'2581'!U89+'2610'!U89+'9900'!U89+'9901'!U89+'9906'!U89+'9910'!U89+'9911'!U89+'9912'!U89+'2353'!U89+'2570'!U89</f>
        <v>0</v>
      </c>
      <c r="V89" s="255">
        <f>'2573'!V89+'2576'!V89+'2581'!V89+'2610'!V89+'9900'!V89+'9901'!V89+'9906'!V89+'9910'!V89+'9911'!V89+'9912'!V89+'2353'!V89+'2570'!V89</f>
        <v>0</v>
      </c>
      <c r="W89" s="255">
        <f>'2573'!W89+'2576'!W89+'2581'!W89+'2610'!W89+'9900'!W89+'9901'!W89+'9906'!W89+'9910'!W89+'9911'!W89+'9912'!W89+'2353'!W89+'2570'!W89</f>
        <v>0</v>
      </c>
      <c r="X89" s="94">
        <f t="shared" si="15"/>
        <v>0</v>
      </c>
      <c r="Y89" s="97"/>
      <c r="Z89" s="94">
        <f t="shared" si="16"/>
        <v>0</v>
      </c>
      <c r="AA89" s="182"/>
    </row>
    <row r="90" spans="1:27" s="214" customFormat="1" ht="15" x14ac:dyDescent="0.25">
      <c r="A90" s="72"/>
      <c r="B90" s="67" t="str">
        <f>'LPFN SUMMARY - Results'!B90</f>
        <v>Telephone</v>
      </c>
      <c r="C90" s="71"/>
      <c r="D90" s="62"/>
      <c r="E90" s="63"/>
      <c r="F90" s="255">
        <f>'2573'!F90+'2576'!F90+'2581'!F90+'2610'!F90+'9900'!F90+'9901'!F90+'9906'!F90+'9910'!F90+'9911'!F90+'9912'!F90+'2353'!F90+'2570'!F90</f>
        <v>0</v>
      </c>
      <c r="G90" s="255">
        <f>'2573'!G90+'2576'!G90+'2581'!G90+'2610'!G90+'9900'!G90+'9901'!G90+'9906'!G90+'9910'!G90+'9911'!G90+'9912'!G90+'2353'!G90+'2570'!G90</f>
        <v>0</v>
      </c>
      <c r="H90" s="255">
        <f>'2573'!H90+'2576'!H90+'2581'!H90+'2610'!H90+'9900'!H90+'9901'!H90+'9906'!H90+'9910'!H90+'9911'!H90+'9912'!H90+'2353'!H90+'2570'!H90</f>
        <v>0</v>
      </c>
      <c r="I90" s="94">
        <f t="shared" si="10"/>
        <v>0</v>
      </c>
      <c r="J90" s="224"/>
      <c r="K90" s="255">
        <f>'2573'!K90+'2576'!K90+'2581'!K90+'2610'!K90+'9900'!K90+'9901'!K90+'9906'!K90+'9910'!K90+'9911'!K90+'9912'!K90+'2353'!K90+'2570'!K90</f>
        <v>0</v>
      </c>
      <c r="L90" s="255">
        <f>'2573'!L90+'2576'!L90+'2581'!L90+'2610'!L90+'9900'!L90+'9901'!L90+'9906'!L90+'9910'!L90+'9911'!L90+'9912'!L90+'2353'!L90+'2570'!L90</f>
        <v>0</v>
      </c>
      <c r="M90" s="255">
        <f>'2573'!M90+'2576'!M90+'2581'!M90+'2610'!M90+'9900'!M90+'9901'!M90+'9906'!M90+'9910'!M90+'9911'!M90+'9912'!M90+'2353'!M90+'2570'!M90</f>
        <v>0</v>
      </c>
      <c r="N90" s="94">
        <f t="shared" si="11"/>
        <v>0</v>
      </c>
      <c r="O90" s="224"/>
      <c r="P90" s="255">
        <f>'2573'!P90+'2576'!P90+'2581'!P90+'2610'!P90+'9900'!P90+'9901'!P90+'9906'!P90+'9910'!P90+'9911'!P90+'9912'!P90+'2353'!P90+'2570'!P90</f>
        <v>0</v>
      </c>
      <c r="Q90" s="255">
        <f>'2573'!Q90+'2576'!Q90+'2581'!Q90+'2610'!Q90+'9900'!Q90+'9901'!Q90+'9906'!Q90+'9910'!Q90+'9911'!Q90+'9912'!Q90+'2353'!Q90+'2570'!Q90</f>
        <v>0</v>
      </c>
      <c r="R90" s="255">
        <f>'2573'!R90+'2576'!R90+'2581'!R90+'2610'!R90+'9900'!R90+'9901'!R90+'9906'!R90+'9910'!R90+'9911'!R90+'9912'!R90+'2353'!R90+'2570'!R90</f>
        <v>0</v>
      </c>
      <c r="S90" s="94">
        <f t="shared" si="12"/>
        <v>0</v>
      </c>
      <c r="T90" s="224"/>
      <c r="U90" s="255">
        <f>'2573'!U90+'2576'!U90+'2581'!U90+'2610'!U90+'9900'!U90+'9901'!U90+'9906'!U90+'9910'!U90+'9911'!U90+'9912'!U90+'2353'!U90+'2570'!U90</f>
        <v>0</v>
      </c>
      <c r="V90" s="255">
        <f>'2573'!V90+'2576'!V90+'2581'!V90+'2610'!V90+'9900'!V90+'9901'!V90+'9906'!V90+'9910'!V90+'9911'!V90+'9912'!V90+'2353'!V90+'2570'!V90</f>
        <v>0</v>
      </c>
      <c r="W90" s="255">
        <f>'2573'!W90+'2576'!W90+'2581'!W90+'2610'!W90+'9900'!W90+'9901'!W90+'9906'!W90+'9910'!W90+'9911'!W90+'9912'!W90+'2353'!W90+'2570'!W90</f>
        <v>0</v>
      </c>
      <c r="X90" s="94">
        <f t="shared" si="15"/>
        <v>0</v>
      </c>
      <c r="Y90" s="97"/>
      <c r="Z90" s="94">
        <f t="shared" si="16"/>
        <v>0</v>
      </c>
      <c r="AA90" s="182"/>
    </row>
    <row r="91" spans="1:27" s="214" customFormat="1" ht="15" x14ac:dyDescent="0.25">
      <c r="A91" s="72"/>
      <c r="B91" s="67" t="str">
        <f>'LPFN SUMMARY - Results'!B91</f>
        <v>Training</v>
      </c>
      <c r="C91" s="71"/>
      <c r="D91" s="62"/>
      <c r="E91" s="63"/>
      <c r="F91" s="255">
        <f>'2573'!F91+'2576'!F91+'2581'!F91+'2610'!F91+'9900'!F91+'9901'!F91+'9906'!F91+'9910'!F91+'9911'!F91+'9912'!F91+'2353'!F91+'2570'!F91</f>
        <v>0</v>
      </c>
      <c r="G91" s="255">
        <f>'2573'!G91+'2576'!G91+'2581'!G91+'2610'!G91+'9900'!G91+'9901'!G91+'9906'!G91+'9910'!G91+'9911'!G91+'9912'!G91+'2353'!G91+'2570'!G91</f>
        <v>0</v>
      </c>
      <c r="H91" s="255">
        <f>'2573'!H91+'2576'!H91+'2581'!H91+'2610'!H91+'9900'!H91+'9901'!H91+'9906'!H91+'9910'!H91+'9911'!H91+'9912'!H91+'2353'!H91+'2570'!H91</f>
        <v>0</v>
      </c>
      <c r="I91" s="94">
        <f t="shared" si="10"/>
        <v>0</v>
      </c>
      <c r="J91" s="224"/>
      <c r="K91" s="255">
        <f>'2573'!K91+'2576'!K91+'2581'!K91+'2610'!K91+'9900'!K91+'9901'!K91+'9906'!K91+'9910'!K91+'9911'!K91+'9912'!K91+'2353'!K91+'2570'!K91</f>
        <v>0</v>
      </c>
      <c r="L91" s="255">
        <f>'2573'!L91+'2576'!L91+'2581'!L91+'2610'!L91+'9900'!L91+'9901'!L91+'9906'!L91+'9910'!L91+'9911'!L91+'9912'!L91+'2353'!L91+'2570'!L91</f>
        <v>0</v>
      </c>
      <c r="M91" s="255">
        <f>'2573'!M91+'2576'!M91+'2581'!M91+'2610'!M91+'9900'!M91+'9901'!M91+'9906'!M91+'9910'!M91+'9911'!M91+'9912'!M91+'2353'!M91+'2570'!M91</f>
        <v>0</v>
      </c>
      <c r="N91" s="94">
        <f t="shared" si="11"/>
        <v>0</v>
      </c>
      <c r="O91" s="224"/>
      <c r="P91" s="255">
        <f>'2573'!P91+'2576'!P91+'2581'!P91+'2610'!P91+'9900'!P91+'9901'!P91+'9906'!P91+'9910'!P91+'9911'!P91+'9912'!P91+'2353'!P91+'2570'!P91</f>
        <v>0</v>
      </c>
      <c r="Q91" s="255">
        <f>'2573'!Q91+'2576'!Q91+'2581'!Q91+'2610'!Q91+'9900'!Q91+'9901'!Q91+'9906'!Q91+'9910'!Q91+'9911'!Q91+'9912'!Q91+'2353'!Q91+'2570'!Q91</f>
        <v>0</v>
      </c>
      <c r="R91" s="255">
        <f>'2573'!R91+'2576'!R91+'2581'!R91+'2610'!R91+'9900'!R91+'9901'!R91+'9906'!R91+'9910'!R91+'9911'!R91+'9912'!R91+'2353'!R91+'2570'!R91</f>
        <v>0</v>
      </c>
      <c r="S91" s="94">
        <f t="shared" si="12"/>
        <v>0</v>
      </c>
      <c r="T91" s="224"/>
      <c r="U91" s="255">
        <f>'2573'!U91+'2576'!U91+'2581'!U91+'2610'!U91+'9900'!U91+'9901'!U91+'9906'!U91+'9910'!U91+'9911'!U91+'9912'!U91+'2353'!U91+'2570'!U91</f>
        <v>0</v>
      </c>
      <c r="V91" s="255">
        <f>'2573'!V91+'2576'!V91+'2581'!V91+'2610'!V91+'9900'!V91+'9901'!V91+'9906'!V91+'9910'!V91+'9911'!V91+'9912'!V91+'2353'!V91+'2570'!V91</f>
        <v>0</v>
      </c>
      <c r="W91" s="255">
        <f>'2573'!W91+'2576'!W91+'2581'!W91+'2610'!W91+'9900'!W91+'9901'!W91+'9906'!W91+'9910'!W91+'9911'!W91+'9912'!W91+'2353'!W91+'2570'!W91</f>
        <v>0</v>
      </c>
      <c r="X91" s="94">
        <f t="shared" si="15"/>
        <v>0</v>
      </c>
      <c r="Y91" s="97"/>
      <c r="Z91" s="94">
        <f t="shared" si="16"/>
        <v>0</v>
      </c>
      <c r="AA91" s="182"/>
    </row>
    <row r="92" spans="1:27" s="214" customFormat="1" ht="15" x14ac:dyDescent="0.25">
      <c r="A92" s="72"/>
      <c r="B92" s="67" t="str">
        <f>'LPFN SUMMARY - Results'!B92</f>
        <v>Transfer to Amosesag Child Care Centre</v>
      </c>
      <c r="C92" s="71"/>
      <c r="D92" s="62"/>
      <c r="E92" s="63"/>
      <c r="F92" s="255">
        <f>'2573'!F92+'2576'!F92+'2581'!F92+'2610'!F92+'9900'!F92+'9901'!F92+'9906'!F92+'9910'!F92+'9911'!F92+'9912'!F92+'2353'!F92+'2570'!F92</f>
        <v>0</v>
      </c>
      <c r="G92" s="255">
        <f>'2573'!G92+'2576'!G92+'2581'!G92+'2610'!G92+'9900'!G92+'9901'!G92+'9906'!G92+'9910'!G92+'9911'!G92+'9912'!G92+'2353'!G92+'2570'!G92</f>
        <v>0</v>
      </c>
      <c r="H92" s="255">
        <f>'2573'!H92+'2576'!H92+'2581'!H92+'2610'!H92+'9900'!H92+'9901'!H92+'9906'!H92+'9910'!H92+'9911'!H92+'9912'!H92+'2353'!H92+'2570'!H92</f>
        <v>0</v>
      </c>
      <c r="I92" s="94">
        <f t="shared" si="10"/>
        <v>0</v>
      </c>
      <c r="J92" s="224"/>
      <c r="K92" s="255">
        <f>'2573'!K92+'2576'!K92+'2581'!K92+'2610'!K92+'9900'!K92+'9901'!K92+'9906'!K92+'9910'!K92+'9911'!K92+'9912'!K92+'2353'!K92+'2570'!K92</f>
        <v>0</v>
      </c>
      <c r="L92" s="255">
        <f>'2573'!L92+'2576'!L92+'2581'!L92+'2610'!L92+'9900'!L92+'9901'!L92+'9906'!L92+'9910'!L92+'9911'!L92+'9912'!L92+'2353'!L92+'2570'!L92</f>
        <v>0</v>
      </c>
      <c r="M92" s="255">
        <f>'2573'!M92+'2576'!M92+'2581'!M92+'2610'!M92+'9900'!M92+'9901'!M92+'9906'!M92+'9910'!M92+'9911'!M92+'9912'!M92+'2353'!M92+'2570'!M92</f>
        <v>0</v>
      </c>
      <c r="N92" s="94">
        <f t="shared" si="11"/>
        <v>0</v>
      </c>
      <c r="O92" s="224"/>
      <c r="P92" s="255">
        <f>'2573'!P92+'2576'!P92+'2581'!P92+'2610'!P92+'9900'!P92+'9901'!P92+'9906'!P92+'9910'!P92+'9911'!P92+'9912'!P92+'2353'!P92+'2570'!P92</f>
        <v>0</v>
      </c>
      <c r="Q92" s="255">
        <f>'2573'!Q92+'2576'!Q92+'2581'!Q92+'2610'!Q92+'9900'!Q92+'9901'!Q92+'9906'!Q92+'9910'!Q92+'9911'!Q92+'9912'!Q92+'2353'!Q92+'2570'!Q92</f>
        <v>0</v>
      </c>
      <c r="R92" s="255">
        <f>'2573'!R92+'2576'!R92+'2581'!R92+'2610'!R92+'9900'!R92+'9901'!R92+'9906'!R92+'9910'!R92+'9911'!R92+'9912'!R92+'2353'!R92+'2570'!R92</f>
        <v>0</v>
      </c>
      <c r="S92" s="94">
        <f t="shared" si="12"/>
        <v>0</v>
      </c>
      <c r="T92" s="224"/>
      <c r="U92" s="255">
        <f>'2573'!U92+'2576'!U92+'2581'!U92+'2610'!U92+'9900'!U92+'9901'!U92+'9906'!U92+'9910'!U92+'9911'!U92+'9912'!U92+'2353'!U92+'2570'!U92</f>
        <v>0</v>
      </c>
      <c r="V92" s="255">
        <f>'2573'!V92+'2576'!V92+'2581'!V92+'2610'!V92+'9900'!V92+'9901'!V92+'9906'!V92+'9910'!V92+'9911'!V92+'9912'!V92+'2353'!V92+'2570'!V92</f>
        <v>0</v>
      </c>
      <c r="W92" s="255">
        <f>'2573'!W92+'2576'!W92+'2581'!W92+'2610'!W92+'9900'!W92+'9901'!W92+'9906'!W92+'9910'!W92+'9911'!W92+'9912'!W92+'2353'!W92+'2570'!W92</f>
        <v>0</v>
      </c>
      <c r="X92" s="94">
        <f t="shared" si="15"/>
        <v>0</v>
      </c>
      <c r="Y92" s="97"/>
      <c r="Z92" s="94">
        <f t="shared" si="16"/>
        <v>0</v>
      </c>
      <c r="AA92" s="182"/>
    </row>
    <row r="93" spans="1:27" s="214" customFormat="1" ht="15" x14ac:dyDescent="0.25">
      <c r="A93" s="72"/>
      <c r="B93" s="67" t="str">
        <f>'LPFN SUMMARY - Results'!B93</f>
        <v>Transfer to Businesses</v>
      </c>
      <c r="C93" s="71"/>
      <c r="D93" s="62"/>
      <c r="E93" s="63"/>
      <c r="F93" s="255">
        <f>'2573'!F93+'2576'!F93+'2581'!F93+'2610'!F93+'9900'!F93+'9901'!F93+'9906'!F93+'9910'!F93+'9911'!F93+'9912'!F93+'2353'!F93+'2570'!F93</f>
        <v>0</v>
      </c>
      <c r="G93" s="255">
        <f>'2573'!G93+'2576'!G93+'2581'!G93+'2610'!G93+'9900'!G93+'9901'!G93+'9906'!G93+'9910'!G93+'9911'!G93+'9912'!G93+'2353'!G93+'2570'!G93</f>
        <v>0</v>
      </c>
      <c r="H93" s="255">
        <f>'2573'!H93+'2576'!H93+'2581'!H93+'2610'!H93+'9900'!H93+'9901'!H93+'9906'!H93+'9910'!H93+'9911'!H93+'9912'!H93+'2353'!H93+'2570'!H93</f>
        <v>0</v>
      </c>
      <c r="I93" s="94">
        <f t="shared" si="10"/>
        <v>0</v>
      </c>
      <c r="J93" s="224"/>
      <c r="K93" s="255">
        <f>'2573'!K93+'2576'!K93+'2581'!K93+'2610'!K93+'9900'!K93+'9901'!K93+'9906'!K93+'9910'!K93+'9911'!K93+'9912'!K93+'2353'!K93+'2570'!K93</f>
        <v>0</v>
      </c>
      <c r="L93" s="255">
        <f>'2573'!L93+'2576'!L93+'2581'!L93+'2610'!L93+'9900'!L93+'9901'!L93+'9906'!L93+'9910'!L93+'9911'!L93+'9912'!L93+'2353'!L93+'2570'!L93</f>
        <v>0</v>
      </c>
      <c r="M93" s="255">
        <f>'2573'!M93+'2576'!M93+'2581'!M93+'2610'!M93+'9900'!M93+'9901'!M93+'9906'!M93+'9910'!M93+'9911'!M93+'9912'!M93+'2353'!M93+'2570'!M93</f>
        <v>0</v>
      </c>
      <c r="N93" s="94">
        <f t="shared" si="11"/>
        <v>0</v>
      </c>
      <c r="O93" s="224"/>
      <c r="P93" s="255">
        <f>'2573'!P93+'2576'!P93+'2581'!P93+'2610'!P93+'9900'!P93+'9901'!P93+'9906'!P93+'9910'!P93+'9911'!P93+'9912'!P93+'2353'!P93+'2570'!P93</f>
        <v>0</v>
      </c>
      <c r="Q93" s="255">
        <f>'2573'!Q93+'2576'!Q93+'2581'!Q93+'2610'!Q93+'9900'!Q93+'9901'!Q93+'9906'!Q93+'9910'!Q93+'9911'!Q93+'9912'!Q93+'2353'!Q93+'2570'!Q93</f>
        <v>0</v>
      </c>
      <c r="R93" s="255">
        <f>'2573'!R93+'2576'!R93+'2581'!R93+'2610'!R93+'9900'!R93+'9901'!R93+'9906'!R93+'9910'!R93+'9911'!R93+'9912'!R93+'2353'!R93+'2570'!R93</f>
        <v>0</v>
      </c>
      <c r="S93" s="94">
        <f t="shared" si="12"/>
        <v>0</v>
      </c>
      <c r="T93" s="224"/>
      <c r="U93" s="255">
        <f>'2573'!U93+'2576'!U93+'2581'!U93+'2610'!U93+'9900'!U93+'9901'!U93+'9906'!U93+'9910'!U93+'9911'!U93+'9912'!U93+'2353'!U93+'2570'!U93</f>
        <v>0</v>
      </c>
      <c r="V93" s="255">
        <f>'2573'!V93+'2576'!V93+'2581'!V93+'2610'!V93+'9900'!V93+'9901'!V93+'9906'!V93+'9910'!V93+'9911'!V93+'9912'!V93+'2353'!V93+'2570'!V93</f>
        <v>0</v>
      </c>
      <c r="W93" s="255">
        <f>'2573'!W93+'2576'!W93+'2581'!W93+'2610'!W93+'9900'!W93+'9901'!W93+'9906'!W93+'9910'!W93+'9911'!W93+'9912'!W93+'2353'!W93+'2570'!W93</f>
        <v>0</v>
      </c>
      <c r="X93" s="94">
        <f t="shared" si="15"/>
        <v>0</v>
      </c>
      <c r="Y93" s="97"/>
      <c r="Z93" s="94">
        <f t="shared" si="16"/>
        <v>0</v>
      </c>
      <c r="AA93" s="182"/>
    </row>
    <row r="94" spans="1:27" s="214" customFormat="1" ht="15" x14ac:dyDescent="0.25">
      <c r="A94" s="72"/>
      <c r="B94" s="67" t="str">
        <f>'LPFN SUMMARY - Results'!B94</f>
        <v>Transfer to Replacement Reserve/Algonquin Anishinabeg Nation</v>
      </c>
      <c r="C94" s="71"/>
      <c r="D94" s="62"/>
      <c r="E94" s="63"/>
      <c r="F94" s="255">
        <f>'2573'!F94+'2576'!F94+'2581'!F94+'2610'!F94+'9900'!F94+'9901'!F94+'9906'!F94+'9910'!F94+'9911'!F94+'9912'!F94+'2353'!F94+'2570'!F94</f>
        <v>2083</v>
      </c>
      <c r="G94" s="255">
        <f>'2573'!G94+'2576'!G94+'2581'!G94+'2610'!G94+'9900'!G94+'9901'!G94+'9906'!G94+'9910'!G94+'9911'!G94+'9912'!G94+'2353'!G94+'2570'!G94</f>
        <v>2083</v>
      </c>
      <c r="H94" s="255">
        <f>'2573'!H94+'2576'!H94+'2581'!H94+'2610'!H94+'9900'!H94+'9901'!H94+'9906'!H94+'9910'!H94+'9911'!H94+'9912'!H94+'2353'!H94+'2570'!H94</f>
        <v>2083</v>
      </c>
      <c r="I94" s="94">
        <f t="shared" si="10"/>
        <v>6249</v>
      </c>
      <c r="J94" s="224"/>
      <c r="K94" s="255">
        <f>'2573'!K94+'2576'!K94+'2581'!K94+'2610'!K94+'9900'!K94+'9901'!K94+'9906'!K94+'9910'!K94+'9911'!K94+'9912'!K94+'2353'!K94+'2570'!K94</f>
        <v>2083</v>
      </c>
      <c r="L94" s="255">
        <f>'2573'!L94+'2576'!L94+'2581'!L94+'2610'!L94+'9900'!L94+'9901'!L94+'9906'!L94+'9910'!L94+'9911'!L94+'9912'!L94+'2353'!L94+'2570'!L94</f>
        <v>2083</v>
      </c>
      <c r="M94" s="255">
        <f>'2573'!M94+'2576'!M94+'2581'!M94+'2610'!M94+'9900'!M94+'9901'!M94+'9906'!M94+'9910'!M94+'9911'!M94+'9912'!M94+'2353'!M94+'2570'!M94</f>
        <v>2083</v>
      </c>
      <c r="N94" s="94">
        <f t="shared" si="11"/>
        <v>6249</v>
      </c>
      <c r="O94" s="224"/>
      <c r="P94" s="255">
        <f>'2573'!P94+'2576'!P94+'2581'!P94+'2610'!P94+'9900'!P94+'9901'!P94+'9906'!P94+'9910'!P94+'9911'!P94+'9912'!P94+'2353'!P94+'2570'!P94</f>
        <v>2083</v>
      </c>
      <c r="Q94" s="255">
        <f>'2573'!Q94+'2576'!Q94+'2581'!Q94+'2610'!Q94+'9900'!Q94+'9901'!Q94+'9906'!Q94+'9910'!Q94+'9911'!Q94+'9912'!Q94+'2353'!Q94+'2570'!Q94</f>
        <v>2083</v>
      </c>
      <c r="R94" s="255">
        <f>'2573'!R94+'2576'!R94+'2581'!R94+'2610'!R94+'9900'!R94+'9901'!R94+'9906'!R94+'9910'!R94+'9911'!R94+'9912'!R94+'2353'!R94+'2570'!R94</f>
        <v>2083</v>
      </c>
      <c r="S94" s="94">
        <f t="shared" si="12"/>
        <v>6249</v>
      </c>
      <c r="T94" s="224"/>
      <c r="U94" s="255">
        <f>'2573'!U94+'2576'!U94+'2581'!U94+'2610'!U94+'9900'!U94+'9901'!U94+'9906'!U94+'9910'!U94+'9911'!U94+'9912'!U94+'2353'!U94+'2570'!U94</f>
        <v>2083</v>
      </c>
      <c r="V94" s="255">
        <f>'2573'!V94+'2576'!V94+'2581'!V94+'2610'!V94+'9900'!V94+'9901'!V94+'9906'!V94+'9910'!V94+'9911'!V94+'9912'!V94+'2353'!V94+'2570'!V94</f>
        <v>2083</v>
      </c>
      <c r="W94" s="255">
        <f>'2573'!W94+'2576'!W94+'2581'!W94+'2610'!W94+'9900'!W94+'9901'!W94+'9906'!W94+'9910'!W94+'9911'!W94+'9912'!W94+'2353'!W94+'2570'!W94</f>
        <v>2087</v>
      </c>
      <c r="X94" s="94">
        <f t="shared" si="15"/>
        <v>6253</v>
      </c>
      <c r="Y94" s="97"/>
      <c r="Z94" s="94">
        <f t="shared" si="16"/>
        <v>25000</v>
      </c>
      <c r="AA94" s="182"/>
    </row>
    <row r="95" spans="1:27" s="214" customFormat="1" ht="15" x14ac:dyDescent="0.25">
      <c r="A95" s="72"/>
      <c r="B95" s="67" t="str">
        <f>'LPFN SUMMARY - Results'!B95</f>
        <v>Transportation expenses</v>
      </c>
      <c r="C95" s="71"/>
      <c r="D95" s="62"/>
      <c r="E95" s="63"/>
      <c r="F95" s="255">
        <f>'2573'!F95+'2576'!F95+'2581'!F95+'2610'!F95+'9900'!F95+'9901'!F95+'9906'!F95+'9910'!F95+'9911'!F95+'9912'!F95+'2353'!F95+'2570'!F95</f>
        <v>0</v>
      </c>
      <c r="G95" s="255">
        <f>'2573'!G95+'2576'!G95+'2581'!G95+'2610'!G95+'9900'!G95+'9901'!G95+'9906'!G95+'9910'!G95+'9911'!G95+'9912'!G95+'2353'!G95+'2570'!G95</f>
        <v>0</v>
      </c>
      <c r="H95" s="255">
        <f>'2573'!H95+'2576'!H95+'2581'!H95+'2610'!H95+'9900'!H95+'9901'!H95+'9906'!H95+'9910'!H95+'9911'!H95+'9912'!H95+'2353'!H95+'2570'!H95</f>
        <v>0</v>
      </c>
      <c r="I95" s="94">
        <f t="shared" ref="I95:I126" si="17">F95+G95+H95</f>
        <v>0</v>
      </c>
      <c r="J95" s="224"/>
      <c r="K95" s="255">
        <f>'2573'!K95+'2576'!K95+'2581'!K95+'2610'!K95+'9900'!K95+'9901'!K95+'9906'!K95+'9910'!K95+'9911'!K95+'9912'!K95+'2353'!K95+'2570'!K95</f>
        <v>0</v>
      </c>
      <c r="L95" s="255">
        <f>'2573'!L95+'2576'!L95+'2581'!L95+'2610'!L95+'9900'!L95+'9901'!L95+'9906'!L95+'9910'!L95+'9911'!L95+'9912'!L95+'2353'!L95+'2570'!L95</f>
        <v>0</v>
      </c>
      <c r="M95" s="255">
        <f>'2573'!M95+'2576'!M95+'2581'!M95+'2610'!M95+'9900'!M95+'9901'!M95+'9906'!M95+'9910'!M95+'9911'!M95+'9912'!M95+'2353'!M95+'2570'!M95</f>
        <v>0</v>
      </c>
      <c r="N95" s="94">
        <f t="shared" ref="N95:N126" si="18">K95+L95+M95</f>
        <v>0</v>
      </c>
      <c r="O95" s="224"/>
      <c r="P95" s="255">
        <f>'2573'!P95+'2576'!P95+'2581'!P95+'2610'!P95+'9900'!P95+'9901'!P95+'9906'!P95+'9910'!P95+'9911'!P95+'9912'!P95+'2353'!P95+'2570'!P95</f>
        <v>0</v>
      </c>
      <c r="Q95" s="255">
        <f>'2573'!Q95+'2576'!Q95+'2581'!Q95+'2610'!Q95+'9900'!Q95+'9901'!Q95+'9906'!Q95+'9910'!Q95+'9911'!Q95+'9912'!Q95+'2353'!Q95+'2570'!Q95</f>
        <v>0</v>
      </c>
      <c r="R95" s="255">
        <f>'2573'!R95+'2576'!R95+'2581'!R95+'2610'!R95+'9900'!R95+'9901'!R95+'9906'!R95+'9910'!R95+'9911'!R95+'9912'!R95+'2353'!R95+'2570'!R95</f>
        <v>0</v>
      </c>
      <c r="S95" s="94">
        <f t="shared" ref="S95:S126" si="19">P95+Q95+R95</f>
        <v>0</v>
      </c>
      <c r="T95" s="224"/>
      <c r="U95" s="255">
        <f>'2573'!U95+'2576'!U95+'2581'!U95+'2610'!U95+'9900'!U95+'9901'!U95+'9906'!U95+'9910'!U95+'9911'!U95+'9912'!U95+'2353'!U95+'2570'!U95</f>
        <v>0</v>
      </c>
      <c r="V95" s="255">
        <f>'2573'!V95+'2576'!V95+'2581'!V95+'2610'!V95+'9900'!V95+'9901'!V95+'9906'!V95+'9910'!V95+'9911'!V95+'9912'!V95+'2353'!V95+'2570'!V95</f>
        <v>0</v>
      </c>
      <c r="W95" s="255">
        <f>'2573'!W95+'2576'!W95+'2581'!W95+'2610'!W95+'9900'!W95+'9901'!W95+'9906'!W95+'9910'!W95+'9911'!W95+'9912'!W95+'2353'!W95+'2570'!W95</f>
        <v>0</v>
      </c>
      <c r="X95" s="94">
        <f t="shared" ref="X95:X126" si="20">U95+V95+W95</f>
        <v>0</v>
      </c>
      <c r="Y95" s="97"/>
      <c r="Z95" s="94">
        <f t="shared" ref="Z95:Z126" si="21">X95+S95+N95+I95</f>
        <v>0</v>
      </c>
      <c r="AA95" s="182"/>
    </row>
    <row r="96" spans="1:27" s="214" customFormat="1" ht="15.75" customHeight="1" x14ac:dyDescent="0.25">
      <c r="A96" s="72"/>
      <c r="B96" s="67" t="str">
        <f>'LPFN SUMMARY - Results'!B96</f>
        <v>Travel expenses</v>
      </c>
      <c r="C96" s="71"/>
      <c r="D96" s="62"/>
      <c r="E96" s="63"/>
      <c r="F96" s="255">
        <f>'2573'!F96+'2576'!F96+'2581'!F96+'2610'!F96+'9900'!F96+'9901'!F96+'9906'!F96+'9910'!F96+'9911'!F96+'9912'!F96+'2353'!F96+'2570'!F96</f>
        <v>0</v>
      </c>
      <c r="G96" s="255">
        <f>'2573'!G96+'2576'!G96+'2581'!G96+'2610'!G96+'9900'!G96+'9901'!G96+'9906'!G96+'9910'!G96+'9911'!G96+'9912'!G96+'2353'!G96+'2570'!G96</f>
        <v>0</v>
      </c>
      <c r="H96" s="255">
        <f>'2573'!H96+'2576'!H96+'2581'!H96+'2610'!H96+'9900'!H96+'9901'!H96+'9906'!H96+'9910'!H96+'9911'!H96+'9912'!H96+'2353'!H96+'2570'!H96</f>
        <v>1250</v>
      </c>
      <c r="I96" s="94">
        <f t="shared" si="17"/>
        <v>1250</v>
      </c>
      <c r="J96" s="224"/>
      <c r="K96" s="255">
        <f>'2573'!K96+'2576'!K96+'2581'!K96+'2610'!K96+'9900'!K96+'9901'!K96+'9906'!K96+'9910'!K96+'9911'!K96+'9912'!K96+'2353'!K96+'2570'!K96</f>
        <v>0</v>
      </c>
      <c r="L96" s="255">
        <f>'2573'!L96+'2576'!L96+'2581'!L96+'2610'!L96+'9900'!L96+'9901'!L96+'9906'!L96+'9910'!L96+'9911'!L96+'9912'!L96+'2353'!L96+'2570'!L96</f>
        <v>0</v>
      </c>
      <c r="M96" s="255">
        <f>'2573'!M96+'2576'!M96+'2581'!M96+'2610'!M96+'9900'!M96+'9901'!M96+'9906'!M96+'9910'!M96+'9911'!M96+'9912'!M96+'2353'!M96+'2570'!M96</f>
        <v>1250</v>
      </c>
      <c r="N96" s="94">
        <f t="shared" si="18"/>
        <v>1250</v>
      </c>
      <c r="O96" s="224"/>
      <c r="P96" s="255">
        <f>'2573'!P96+'2576'!P96+'2581'!P96+'2610'!P96+'9900'!P96+'9901'!P96+'9906'!P96+'9910'!P96+'9911'!P96+'9912'!P96+'2353'!P96+'2570'!P96</f>
        <v>0</v>
      </c>
      <c r="Q96" s="255">
        <f>'2573'!Q96+'2576'!Q96+'2581'!Q96+'2610'!Q96+'9900'!Q96+'9901'!Q96+'9906'!Q96+'9910'!Q96+'9911'!Q96+'9912'!Q96+'2353'!Q96+'2570'!Q96</f>
        <v>0</v>
      </c>
      <c r="R96" s="255">
        <f>'2573'!R96+'2576'!R96+'2581'!R96+'2610'!R96+'9900'!R96+'9901'!R96+'9906'!R96+'9910'!R96+'9911'!R96+'9912'!R96+'2353'!R96+'2570'!R96</f>
        <v>1250</v>
      </c>
      <c r="S96" s="94">
        <f t="shared" si="19"/>
        <v>1250</v>
      </c>
      <c r="T96" s="224"/>
      <c r="U96" s="255">
        <f>'2573'!U96+'2576'!U96+'2581'!U96+'2610'!U96+'9900'!U96+'9901'!U96+'9906'!U96+'9910'!U96+'9911'!U96+'9912'!U96+'2353'!U96+'2570'!U96</f>
        <v>0</v>
      </c>
      <c r="V96" s="255">
        <f>'2573'!V96+'2576'!V96+'2581'!V96+'2610'!V96+'9900'!V96+'9901'!V96+'9906'!V96+'9910'!V96+'9911'!V96+'9912'!V96+'2353'!V96+'2570'!V96</f>
        <v>0</v>
      </c>
      <c r="W96" s="255">
        <f>'2573'!W96+'2576'!W96+'2581'!W96+'2610'!W96+'9900'!W96+'9901'!W96+'9906'!W96+'9910'!W96+'9911'!W96+'9912'!W96+'2353'!W96+'2570'!W96</f>
        <v>1250</v>
      </c>
      <c r="X96" s="94">
        <f t="shared" si="20"/>
        <v>1250</v>
      </c>
      <c r="Y96" s="97"/>
      <c r="Z96" s="94">
        <f t="shared" si="21"/>
        <v>5000</v>
      </c>
      <c r="AA96" s="182"/>
    </row>
    <row r="97" spans="1:27" s="214" customFormat="1" ht="15" x14ac:dyDescent="0.25">
      <c r="A97" s="72"/>
      <c r="B97" s="67" t="str">
        <f>'LPFN SUMMARY - Results'!B97</f>
        <v>Tuition fees</v>
      </c>
      <c r="C97" s="71"/>
      <c r="D97" s="62"/>
      <c r="E97" s="63"/>
      <c r="F97" s="255">
        <f>'2573'!F97+'2576'!F97+'2581'!F97+'2610'!F97+'9900'!F97+'9901'!F97+'9906'!F97+'9910'!F97+'9911'!F97+'9912'!F97+'2353'!F97+'2570'!F97</f>
        <v>0</v>
      </c>
      <c r="G97" s="255">
        <f>'2573'!G97+'2576'!G97+'2581'!G97+'2610'!G97+'9900'!G97+'9901'!G97+'9906'!G97+'9910'!G97+'9911'!G97+'9912'!G97+'2353'!G97+'2570'!G97</f>
        <v>0</v>
      </c>
      <c r="H97" s="255">
        <f>'2573'!H97+'2576'!H97+'2581'!H97+'2610'!H97+'9900'!H97+'9901'!H97+'9906'!H97+'9910'!H97+'9911'!H97+'9912'!H97+'2353'!H97+'2570'!H97</f>
        <v>0</v>
      </c>
      <c r="I97" s="94">
        <f t="shared" si="17"/>
        <v>0</v>
      </c>
      <c r="J97" s="224"/>
      <c r="K97" s="255">
        <f>'2573'!K97+'2576'!K97+'2581'!K97+'2610'!K97+'9900'!K97+'9901'!K97+'9906'!K97+'9910'!K97+'9911'!K97+'9912'!K97+'2353'!K97+'2570'!K97</f>
        <v>0</v>
      </c>
      <c r="L97" s="255">
        <f>'2573'!L97+'2576'!L97+'2581'!L97+'2610'!L97+'9900'!L97+'9901'!L97+'9906'!L97+'9910'!L97+'9911'!L97+'9912'!L97+'2353'!L97+'2570'!L97</f>
        <v>0</v>
      </c>
      <c r="M97" s="255">
        <f>'2573'!M97+'2576'!M97+'2581'!M97+'2610'!M97+'9900'!M97+'9901'!M97+'9906'!M97+'9910'!M97+'9911'!M97+'9912'!M97+'2353'!M97+'2570'!M97</f>
        <v>0</v>
      </c>
      <c r="N97" s="94">
        <f t="shared" si="18"/>
        <v>0</v>
      </c>
      <c r="O97" s="224"/>
      <c r="P97" s="255">
        <f>'2573'!P97+'2576'!P97+'2581'!P97+'2610'!P97+'9900'!P97+'9901'!P97+'9906'!P97+'9910'!P97+'9911'!P97+'9912'!P97+'2353'!P97+'2570'!P97</f>
        <v>0</v>
      </c>
      <c r="Q97" s="255">
        <f>'2573'!Q97+'2576'!Q97+'2581'!Q97+'2610'!Q97+'9900'!Q97+'9901'!Q97+'9906'!Q97+'9910'!Q97+'9911'!Q97+'9912'!Q97+'2353'!Q97+'2570'!Q97</f>
        <v>0</v>
      </c>
      <c r="R97" s="255">
        <f>'2573'!R97+'2576'!R97+'2581'!R97+'2610'!R97+'9900'!R97+'9901'!R97+'9906'!R97+'9910'!R97+'9911'!R97+'9912'!R97+'2353'!R97+'2570'!R97</f>
        <v>0</v>
      </c>
      <c r="S97" s="94">
        <f t="shared" si="19"/>
        <v>0</v>
      </c>
      <c r="T97" s="224"/>
      <c r="U97" s="255">
        <f>'2573'!U97+'2576'!U97+'2581'!U97+'2610'!U97+'9900'!U97+'9901'!U97+'9906'!U97+'9910'!U97+'9911'!U97+'9912'!U97+'2353'!U97+'2570'!U97</f>
        <v>0</v>
      </c>
      <c r="V97" s="255">
        <f>'2573'!V97+'2576'!V97+'2581'!V97+'2610'!V97+'9900'!V97+'9901'!V97+'9906'!V97+'9910'!V97+'9911'!V97+'9912'!V97+'2353'!V97+'2570'!V97</f>
        <v>0</v>
      </c>
      <c r="W97" s="255">
        <f>'2573'!W97+'2576'!W97+'2581'!W97+'2610'!W97+'9900'!W97+'9901'!W97+'9906'!W97+'9910'!W97+'9911'!W97+'9912'!W97+'2353'!W97+'2570'!W97</f>
        <v>0</v>
      </c>
      <c r="X97" s="94">
        <f t="shared" si="20"/>
        <v>0</v>
      </c>
      <c r="Y97" s="97"/>
      <c r="Z97" s="94">
        <f t="shared" si="21"/>
        <v>0</v>
      </c>
      <c r="AA97" s="182"/>
    </row>
    <row r="98" spans="1:27" s="214" customFormat="1" ht="15" x14ac:dyDescent="0.25">
      <c r="A98" s="72"/>
      <c r="B98" s="67" t="str">
        <f>'LPFN SUMMARY - Results'!B98</f>
        <v>Vehicle Registration</v>
      </c>
      <c r="C98" s="71"/>
      <c r="D98" s="62"/>
      <c r="E98" s="63"/>
      <c r="F98" s="255">
        <f>'2573'!F98+'2576'!F98+'2581'!F98+'2610'!F98+'9900'!F98+'9901'!F98+'9906'!F98+'9910'!F98+'9911'!F98+'9912'!F98+'2353'!F98+'2570'!F98</f>
        <v>0</v>
      </c>
      <c r="G98" s="255">
        <f>'2573'!G98+'2576'!G98+'2581'!G98+'2610'!G98+'9900'!G98+'9901'!G98+'9906'!G98+'9910'!G98+'9911'!G98+'9912'!G98+'2353'!G98+'2570'!G98</f>
        <v>0</v>
      </c>
      <c r="H98" s="255">
        <f>'2573'!H98+'2576'!H98+'2581'!H98+'2610'!H98+'9900'!H98+'9901'!H98+'9906'!H98+'9910'!H98+'9911'!H98+'9912'!H98+'2353'!H98+'2570'!H98</f>
        <v>0</v>
      </c>
      <c r="I98" s="94">
        <f t="shared" si="17"/>
        <v>0</v>
      </c>
      <c r="J98" s="224"/>
      <c r="K98" s="255">
        <f>'2573'!K98+'2576'!K98+'2581'!K98+'2610'!K98+'9900'!K98+'9901'!K98+'9906'!K98+'9910'!K98+'9911'!K98+'9912'!K98+'2353'!K98+'2570'!K98</f>
        <v>0</v>
      </c>
      <c r="L98" s="255">
        <f>'2573'!L98+'2576'!L98+'2581'!L98+'2610'!L98+'9900'!L98+'9901'!L98+'9906'!L98+'9910'!L98+'9911'!L98+'9912'!L98+'2353'!L98+'2570'!L98</f>
        <v>0</v>
      </c>
      <c r="M98" s="255">
        <f>'2573'!M98+'2576'!M98+'2581'!M98+'2610'!M98+'9900'!M98+'9901'!M98+'9906'!M98+'9910'!M98+'9911'!M98+'9912'!M98+'2353'!M98+'2570'!M98</f>
        <v>0</v>
      </c>
      <c r="N98" s="94">
        <f t="shared" si="18"/>
        <v>0</v>
      </c>
      <c r="O98" s="224"/>
      <c r="P98" s="255">
        <f>'2573'!P98+'2576'!P98+'2581'!P98+'2610'!P98+'9900'!P98+'9901'!P98+'9906'!P98+'9910'!P98+'9911'!P98+'9912'!P98+'2353'!P98+'2570'!P98</f>
        <v>0</v>
      </c>
      <c r="Q98" s="255">
        <f>'2573'!Q98+'2576'!Q98+'2581'!Q98+'2610'!Q98+'9900'!Q98+'9901'!Q98+'9906'!Q98+'9910'!Q98+'9911'!Q98+'9912'!Q98+'2353'!Q98+'2570'!Q98</f>
        <v>0</v>
      </c>
      <c r="R98" s="255">
        <f>'2573'!R98+'2576'!R98+'2581'!R98+'2610'!R98+'9900'!R98+'9901'!R98+'9906'!R98+'9910'!R98+'9911'!R98+'9912'!R98+'2353'!R98+'2570'!R98</f>
        <v>0</v>
      </c>
      <c r="S98" s="94">
        <f t="shared" si="19"/>
        <v>0</v>
      </c>
      <c r="T98" s="224"/>
      <c r="U98" s="255">
        <f>'2573'!U98+'2576'!U98+'2581'!U98+'2610'!U98+'9900'!U98+'9901'!U98+'9906'!U98+'9910'!U98+'9911'!U98+'9912'!U98+'2353'!U98+'2570'!U98</f>
        <v>0</v>
      </c>
      <c r="V98" s="255">
        <f>'2573'!V98+'2576'!V98+'2581'!V98+'2610'!V98+'9900'!V98+'9901'!V98+'9906'!V98+'9910'!V98+'9911'!V98+'9912'!V98+'2353'!V98+'2570'!V98</f>
        <v>0</v>
      </c>
      <c r="W98" s="255">
        <f>'2573'!W98+'2576'!W98+'2581'!W98+'2610'!W98+'9900'!W98+'9901'!W98+'9906'!W98+'9910'!W98+'9911'!W98+'9912'!W98+'2353'!W98+'2570'!W98</f>
        <v>0</v>
      </c>
      <c r="X98" s="94">
        <f t="shared" si="20"/>
        <v>0</v>
      </c>
      <c r="Y98" s="97"/>
      <c r="Z98" s="94">
        <f t="shared" si="21"/>
        <v>0</v>
      </c>
      <c r="AA98" s="182"/>
    </row>
    <row r="99" spans="1:27" s="214" customFormat="1" ht="15" x14ac:dyDescent="0.25">
      <c r="A99" s="72"/>
      <c r="B99" s="67" t="str">
        <f>'LPFN SUMMARY - Results'!B99</f>
        <v>Workshops</v>
      </c>
      <c r="C99" s="71"/>
      <c r="D99" s="62"/>
      <c r="E99" s="63"/>
      <c r="F99" s="255">
        <f>'2573'!F99+'2576'!F99+'2581'!F99+'2610'!F99+'9900'!F99+'9901'!F99+'9906'!F99+'9910'!F99+'9911'!F99+'9912'!F99+'2353'!F99+'2570'!F99</f>
        <v>0</v>
      </c>
      <c r="G99" s="255">
        <f>'2573'!G99+'2576'!G99+'2581'!G99+'2610'!G99+'9900'!G99+'9901'!G99+'9906'!G99+'9910'!G99+'9911'!G99+'9912'!G99+'2353'!G99+'2570'!G99</f>
        <v>0</v>
      </c>
      <c r="H99" s="255">
        <f>'2573'!H99+'2576'!H99+'2581'!H99+'2610'!H99+'9900'!H99+'9901'!H99+'9906'!H99+'9910'!H99+'9911'!H99+'9912'!H99+'2353'!H99+'2570'!H99</f>
        <v>0</v>
      </c>
      <c r="I99" s="94">
        <f t="shared" si="17"/>
        <v>0</v>
      </c>
      <c r="J99" s="224"/>
      <c r="K99" s="255">
        <f>'2573'!K99+'2576'!K99+'2581'!K99+'2610'!K99+'9900'!K99+'9901'!K99+'9906'!K99+'9910'!K99+'9911'!K99+'9912'!K99+'2353'!K99+'2570'!K99</f>
        <v>0</v>
      </c>
      <c r="L99" s="255">
        <f>'2573'!L99+'2576'!L99+'2581'!L99+'2610'!L99+'9900'!L99+'9901'!L99+'9906'!L99+'9910'!L99+'9911'!L99+'9912'!L99+'2353'!L99+'2570'!L99</f>
        <v>0</v>
      </c>
      <c r="M99" s="255">
        <f>'2573'!M99+'2576'!M99+'2581'!M99+'2610'!M99+'9900'!M99+'9901'!M99+'9906'!M99+'9910'!M99+'9911'!M99+'9912'!M99+'2353'!M99+'2570'!M99</f>
        <v>0</v>
      </c>
      <c r="N99" s="94">
        <f t="shared" si="18"/>
        <v>0</v>
      </c>
      <c r="O99" s="224"/>
      <c r="P99" s="255">
        <f>'2573'!P99+'2576'!P99+'2581'!P99+'2610'!P99+'9900'!P99+'9901'!P99+'9906'!P99+'9910'!P99+'9911'!P99+'9912'!P99+'2353'!P99+'2570'!P99</f>
        <v>0</v>
      </c>
      <c r="Q99" s="255">
        <f>'2573'!Q99+'2576'!Q99+'2581'!Q99+'2610'!Q99+'9900'!Q99+'9901'!Q99+'9906'!Q99+'9910'!Q99+'9911'!Q99+'9912'!Q99+'2353'!Q99+'2570'!Q99</f>
        <v>0</v>
      </c>
      <c r="R99" s="255">
        <f>'2573'!R99+'2576'!R99+'2581'!R99+'2610'!R99+'9900'!R99+'9901'!R99+'9906'!R99+'9910'!R99+'9911'!R99+'9912'!R99+'2353'!R99+'2570'!R99</f>
        <v>0</v>
      </c>
      <c r="S99" s="94">
        <f t="shared" si="19"/>
        <v>0</v>
      </c>
      <c r="T99" s="224"/>
      <c r="U99" s="255">
        <f>'2573'!U99+'2576'!U99+'2581'!U99+'2610'!U99+'9900'!U99+'9901'!U99+'9906'!U99+'9910'!U99+'9911'!U99+'9912'!U99+'2353'!U99+'2570'!U99</f>
        <v>0</v>
      </c>
      <c r="V99" s="255">
        <f>'2573'!V99+'2576'!V99+'2581'!V99+'2610'!V99+'9900'!V99+'9901'!V99+'9906'!V99+'9910'!V99+'9911'!V99+'9912'!V99+'2353'!V99+'2570'!V99</f>
        <v>0</v>
      </c>
      <c r="W99" s="255">
        <f>'2573'!W99+'2576'!W99+'2581'!W99+'2610'!W99+'9900'!W99+'9901'!W99+'9906'!W99+'9910'!W99+'9911'!W99+'9912'!W99+'2353'!W99+'2570'!W99</f>
        <v>0</v>
      </c>
      <c r="X99" s="94">
        <f t="shared" si="20"/>
        <v>0</v>
      </c>
      <c r="Y99" s="97"/>
      <c r="Z99" s="94">
        <f t="shared" si="21"/>
        <v>0</v>
      </c>
      <c r="AA99" s="182"/>
    </row>
    <row r="100" spans="1:27" s="214" customFormat="1" ht="15" x14ac:dyDescent="0.25">
      <c r="A100" s="72"/>
      <c r="B100" s="67" t="str">
        <f>'LPFN SUMMARY - Results'!B100</f>
        <v>Equipment</v>
      </c>
      <c r="C100" s="71"/>
      <c r="D100" s="62"/>
      <c r="E100" s="63"/>
      <c r="F100" s="255">
        <f>'2573'!F100+'2576'!F100+'2581'!F100+'2610'!F100+'9900'!F100+'9901'!F100+'9906'!F100+'9910'!F100+'9911'!F100+'9912'!F100+'2353'!F100+'2570'!F100</f>
        <v>0</v>
      </c>
      <c r="G100" s="255">
        <f>'2573'!G100+'2576'!G100+'2581'!G100+'2610'!G100+'9900'!G100+'9901'!G100+'9906'!G100+'9910'!G100+'9911'!G100+'9912'!G100+'2353'!G100+'2570'!G100</f>
        <v>0</v>
      </c>
      <c r="H100" s="255">
        <f>'2573'!H100+'2576'!H100+'2581'!H100+'2610'!H100+'9900'!H100+'9901'!H100+'9906'!H100+'9910'!H100+'9911'!H100+'9912'!H100+'2353'!H100+'2570'!H100</f>
        <v>0</v>
      </c>
      <c r="I100" s="94">
        <f t="shared" si="17"/>
        <v>0</v>
      </c>
      <c r="J100" s="224"/>
      <c r="K100" s="255">
        <f>'2573'!K100+'2576'!K100+'2581'!K100+'2610'!K100+'9900'!K100+'9901'!K100+'9906'!K100+'9910'!K100+'9911'!K100+'9912'!K100+'2353'!K100+'2570'!K100</f>
        <v>0</v>
      </c>
      <c r="L100" s="255">
        <f>'2573'!L100+'2576'!L100+'2581'!L100+'2610'!L100+'9900'!L100+'9901'!L100+'9906'!L100+'9910'!L100+'9911'!L100+'9912'!L100+'2353'!L100+'2570'!L100</f>
        <v>0</v>
      </c>
      <c r="M100" s="255">
        <f>'2573'!M100+'2576'!M100+'2581'!M100+'2610'!M100+'9900'!M100+'9901'!M100+'9906'!M100+'9910'!M100+'9911'!M100+'9912'!M100+'2353'!M100+'2570'!M100</f>
        <v>0</v>
      </c>
      <c r="N100" s="94">
        <f t="shared" si="18"/>
        <v>0</v>
      </c>
      <c r="O100" s="224"/>
      <c r="P100" s="255">
        <f>'2573'!P100+'2576'!P100+'2581'!P100+'2610'!P100+'9900'!P100+'9901'!P100+'9906'!P100+'9910'!P100+'9911'!P100+'9912'!P100+'2353'!P100+'2570'!P100</f>
        <v>0</v>
      </c>
      <c r="Q100" s="255">
        <f>'2573'!Q100+'2576'!Q100+'2581'!Q100+'2610'!Q100+'9900'!Q100+'9901'!Q100+'9906'!Q100+'9910'!Q100+'9911'!Q100+'9912'!Q100+'2353'!Q100+'2570'!Q100</f>
        <v>0</v>
      </c>
      <c r="R100" s="255">
        <f>'2573'!R100+'2576'!R100+'2581'!R100+'2610'!R100+'9900'!R100+'9901'!R100+'9906'!R100+'9910'!R100+'9911'!R100+'9912'!R100+'2353'!R100+'2570'!R100</f>
        <v>0</v>
      </c>
      <c r="S100" s="94">
        <f t="shared" si="19"/>
        <v>0</v>
      </c>
      <c r="T100" s="224"/>
      <c r="U100" s="255">
        <f>'2573'!U100+'2576'!U100+'2581'!U100+'2610'!U100+'9900'!U100+'9901'!U100+'9906'!U100+'9910'!U100+'9911'!U100+'9912'!U100+'2353'!U100+'2570'!U100</f>
        <v>0</v>
      </c>
      <c r="V100" s="255">
        <f>'2573'!V100+'2576'!V100+'2581'!V100+'2610'!V100+'9900'!V100+'9901'!V100+'9906'!V100+'9910'!V100+'9911'!V100+'9912'!V100+'2353'!V100+'2570'!V100</f>
        <v>0</v>
      </c>
      <c r="W100" s="255">
        <f>'2573'!W100+'2576'!W100+'2581'!W100+'2610'!W100+'9900'!W100+'9901'!W100+'9906'!W100+'9910'!W100+'9911'!W100+'9912'!W100+'2353'!W100+'2570'!W100</f>
        <v>0</v>
      </c>
      <c r="X100" s="94">
        <f t="shared" si="20"/>
        <v>0</v>
      </c>
      <c r="Y100" s="97"/>
      <c r="Z100" s="94">
        <f t="shared" si="21"/>
        <v>0</v>
      </c>
      <c r="AA100" s="182"/>
    </row>
    <row r="101" spans="1:27" s="214" customFormat="1" ht="15" hidden="1" x14ac:dyDescent="0.25">
      <c r="A101" s="72"/>
      <c r="B101" s="67" t="str">
        <f>'LPFN SUMMARY - Results'!B101</f>
        <v>Unused</v>
      </c>
      <c r="C101" s="71"/>
      <c r="D101" s="62"/>
      <c r="E101" s="63"/>
      <c r="F101" s="255">
        <f>'2573'!F101+'2576'!F101+'2581'!F101+'2610'!F101+'9900'!F101+'9901'!F101+'9906'!F101+'9910'!F101+'9911'!F101+'9912'!F101+'2353'!F101+'2570'!F101</f>
        <v>0</v>
      </c>
      <c r="G101" s="255">
        <f>'2573'!G101+'2576'!G101+'2581'!G101+'2610'!G101+'9900'!G101+'9901'!G101+'9906'!G101+'9910'!G101+'9911'!G101+'9912'!G101+'2353'!G101+'2570'!G101</f>
        <v>0</v>
      </c>
      <c r="H101" s="255">
        <f>'2573'!H101+'2576'!H101+'2581'!H101+'2610'!H101+'9900'!H101+'9901'!H101+'9906'!H101+'9910'!H101+'9911'!H101+'9912'!H101+'2353'!H101+'2570'!H101</f>
        <v>0</v>
      </c>
      <c r="I101" s="94">
        <f t="shared" si="17"/>
        <v>0</v>
      </c>
      <c r="J101" s="224"/>
      <c r="K101" s="255">
        <f>'2573'!K101+'2576'!K101+'2581'!K101+'2610'!K101+'9900'!K101+'9901'!K101+'9906'!K101+'9910'!K101+'9911'!K101+'9912'!K101+'2353'!K101+'2570'!K101</f>
        <v>0</v>
      </c>
      <c r="L101" s="255">
        <f>'2573'!L101+'2576'!L101+'2581'!L101+'2610'!L101+'9900'!L101+'9901'!L101+'9906'!L101+'9910'!L101+'9911'!L101+'9912'!L101+'2353'!L101+'2570'!L101</f>
        <v>0</v>
      </c>
      <c r="M101" s="255">
        <f>'2573'!M101+'2576'!M101+'2581'!M101+'2610'!M101+'9900'!M101+'9901'!M101+'9906'!M101+'9910'!M101+'9911'!M101+'9912'!M101+'2353'!M101+'2570'!M101</f>
        <v>0</v>
      </c>
      <c r="N101" s="94">
        <f t="shared" si="18"/>
        <v>0</v>
      </c>
      <c r="O101" s="224"/>
      <c r="P101" s="255">
        <f>'2573'!P101+'2576'!P101+'2581'!P101+'2610'!P101+'9900'!P101+'9901'!P101+'9906'!P101+'9910'!P101+'9911'!P101+'9912'!P101+'2353'!P101+'2570'!P101</f>
        <v>0</v>
      </c>
      <c r="Q101" s="255">
        <f>'2573'!Q101+'2576'!Q101+'2581'!Q101+'2610'!Q101+'9900'!Q101+'9901'!Q101+'9906'!Q101+'9910'!Q101+'9911'!Q101+'9912'!Q101+'2353'!Q101+'2570'!Q101</f>
        <v>0</v>
      </c>
      <c r="R101" s="255">
        <f>'2573'!R101+'2576'!R101+'2581'!R101+'2610'!R101+'9900'!R101+'9901'!R101+'9906'!R101+'9910'!R101+'9911'!R101+'9912'!R101+'2353'!R101+'2570'!R101</f>
        <v>0</v>
      </c>
      <c r="S101" s="94">
        <f t="shared" si="19"/>
        <v>0</v>
      </c>
      <c r="T101" s="224"/>
      <c r="U101" s="255">
        <f>'2573'!U101+'2576'!U101+'2581'!U101+'2610'!U101+'9900'!U101+'9901'!U101+'9906'!U101+'9910'!U101+'9911'!U101+'9912'!U101+'2353'!U101+'2570'!U101</f>
        <v>0</v>
      </c>
      <c r="V101" s="255">
        <f>'2573'!V101+'2576'!V101+'2581'!V101+'2610'!V101+'9900'!V101+'9901'!V101+'9906'!V101+'9910'!V101+'9911'!V101+'9912'!V101+'2353'!V101+'2570'!V101</f>
        <v>0</v>
      </c>
      <c r="W101" s="255">
        <f>'2573'!W101+'2576'!W101+'2581'!W101+'2610'!W101+'9900'!W101+'9901'!W101+'9906'!W101+'9910'!W101+'9911'!W101+'9912'!W101+'2353'!W101+'2570'!W101</f>
        <v>0</v>
      </c>
      <c r="X101" s="94">
        <f t="shared" si="20"/>
        <v>0</v>
      </c>
      <c r="Y101" s="97"/>
      <c r="Z101" s="94">
        <f t="shared" si="21"/>
        <v>0</v>
      </c>
      <c r="AA101" s="182"/>
    </row>
    <row r="102" spans="1:27" s="214" customFormat="1" ht="15" x14ac:dyDescent="0.25">
      <c r="A102" s="72"/>
      <c r="B102" s="67" t="str">
        <f>'LPFN SUMMARY - Results'!B102</f>
        <v>Legal Fees</v>
      </c>
      <c r="C102" s="71"/>
      <c r="D102" s="62"/>
      <c r="E102" s="63"/>
      <c r="F102" s="255">
        <f>'2573'!F102+'2576'!F102+'2581'!F102+'2610'!F102+'9900'!F102+'9901'!F102+'9906'!F102+'9910'!F102+'9911'!F102+'9912'!F102+'2353'!F102+'2570'!F102</f>
        <v>0</v>
      </c>
      <c r="G102" s="255">
        <f>'2573'!G102+'2576'!G102+'2581'!G102+'2610'!G102+'9900'!G102+'9901'!G102+'9906'!G102+'9910'!G102+'9911'!G102+'9912'!G102+'2353'!G102+'2570'!G102</f>
        <v>0</v>
      </c>
      <c r="H102" s="255">
        <f>'2573'!H102+'2576'!H102+'2581'!H102+'2610'!H102+'9900'!H102+'9901'!H102+'9906'!H102+'9910'!H102+'9911'!H102+'9912'!H102+'2353'!H102+'2570'!H102</f>
        <v>0</v>
      </c>
      <c r="I102" s="94">
        <f t="shared" si="17"/>
        <v>0</v>
      </c>
      <c r="J102" s="224"/>
      <c r="K102" s="255">
        <f>'2573'!K102+'2576'!K102+'2581'!K102+'2610'!K102+'9900'!K102+'9901'!K102+'9906'!K102+'9910'!K102+'9911'!K102+'9912'!K102+'2353'!K102+'2570'!K102</f>
        <v>0</v>
      </c>
      <c r="L102" s="255">
        <f>'2573'!L102+'2576'!L102+'2581'!L102+'2610'!L102+'9900'!L102+'9901'!L102+'9906'!L102+'9910'!L102+'9911'!L102+'9912'!L102+'2353'!L102+'2570'!L102</f>
        <v>0</v>
      </c>
      <c r="M102" s="255">
        <f>'2573'!M102+'2576'!M102+'2581'!M102+'2610'!M102+'9900'!M102+'9901'!M102+'9906'!M102+'9910'!M102+'9911'!M102+'9912'!M102+'2353'!M102+'2570'!M102</f>
        <v>0</v>
      </c>
      <c r="N102" s="94">
        <f t="shared" si="18"/>
        <v>0</v>
      </c>
      <c r="O102" s="224"/>
      <c r="P102" s="255">
        <f>'2573'!P102+'2576'!P102+'2581'!P102+'2610'!P102+'9900'!P102+'9901'!P102+'9906'!P102+'9910'!P102+'9911'!P102+'9912'!P102+'2353'!P102+'2570'!P102</f>
        <v>0</v>
      </c>
      <c r="Q102" s="255">
        <f>'2573'!Q102+'2576'!Q102+'2581'!Q102+'2610'!Q102+'9900'!Q102+'9901'!Q102+'9906'!Q102+'9910'!Q102+'9911'!Q102+'9912'!Q102+'2353'!Q102+'2570'!Q102</f>
        <v>0</v>
      </c>
      <c r="R102" s="255">
        <f>'2573'!R102+'2576'!R102+'2581'!R102+'2610'!R102+'9900'!R102+'9901'!R102+'9906'!R102+'9910'!R102+'9911'!R102+'9912'!R102+'2353'!R102+'2570'!R102</f>
        <v>0</v>
      </c>
      <c r="S102" s="94">
        <f t="shared" si="19"/>
        <v>0</v>
      </c>
      <c r="T102" s="224"/>
      <c r="U102" s="255">
        <f>'2573'!U102+'2576'!U102+'2581'!U102+'2610'!U102+'9900'!U102+'9901'!U102+'9906'!U102+'9910'!U102+'9911'!U102+'9912'!U102+'2353'!U102+'2570'!U102</f>
        <v>0</v>
      </c>
      <c r="V102" s="255">
        <f>'2573'!V102+'2576'!V102+'2581'!V102+'2610'!V102+'9900'!V102+'9901'!V102+'9906'!V102+'9910'!V102+'9911'!V102+'9912'!V102+'2353'!V102+'2570'!V102</f>
        <v>0</v>
      </c>
      <c r="W102" s="255">
        <f>'2573'!W102+'2576'!W102+'2581'!W102+'2610'!W102+'9900'!W102+'9901'!W102+'9906'!W102+'9910'!W102+'9911'!W102+'9912'!W102+'2353'!W102+'2570'!W102</f>
        <v>0</v>
      </c>
      <c r="X102" s="94">
        <f t="shared" si="20"/>
        <v>0</v>
      </c>
      <c r="Y102" s="97"/>
      <c r="Z102" s="94">
        <f t="shared" si="21"/>
        <v>0</v>
      </c>
      <c r="AA102" s="182"/>
    </row>
    <row r="103" spans="1:27" s="214" customFormat="1" ht="15" hidden="1" x14ac:dyDescent="0.25">
      <c r="A103" s="72"/>
      <c r="B103" s="67" t="str">
        <f>'LPFN SUMMARY - Results'!B103</f>
        <v>Unused</v>
      </c>
      <c r="C103" s="71"/>
      <c r="D103" s="62"/>
      <c r="E103" s="63"/>
      <c r="F103" s="255">
        <f>'2573'!F103+'2576'!F103+'2581'!F103+'2610'!F103+'9900'!F103+'9901'!F103+'9906'!F103+'9910'!F103+'9911'!F103+'9912'!F103+'2353'!F103+'2570'!F103</f>
        <v>0</v>
      </c>
      <c r="G103" s="255">
        <f>'2573'!G103+'2576'!G103+'2581'!G103+'2610'!G103+'9900'!G103+'9901'!G103+'9906'!G103+'9910'!G103+'9911'!G103+'9912'!G103+'2353'!G103+'2570'!G103</f>
        <v>0</v>
      </c>
      <c r="H103" s="255">
        <f>'2573'!H103+'2576'!H103+'2581'!H103+'2610'!H103+'9900'!H103+'9901'!H103+'9906'!H103+'9910'!H103+'9911'!H103+'9912'!H103+'2353'!H103+'2570'!H103</f>
        <v>0</v>
      </c>
      <c r="I103" s="94">
        <f t="shared" si="17"/>
        <v>0</v>
      </c>
      <c r="J103" s="224"/>
      <c r="K103" s="255">
        <f>'2573'!K103+'2576'!K103+'2581'!K103+'2610'!K103+'9900'!K103+'9901'!K103+'9906'!K103+'9910'!K103+'9911'!K103+'9912'!K103+'2353'!K103+'2570'!K103</f>
        <v>0</v>
      </c>
      <c r="L103" s="255">
        <f>'2573'!L103+'2576'!L103+'2581'!L103+'2610'!L103+'9900'!L103+'9901'!L103+'9906'!L103+'9910'!L103+'9911'!L103+'9912'!L103+'2353'!L103+'2570'!L103</f>
        <v>0</v>
      </c>
      <c r="M103" s="255">
        <f>'2573'!M103+'2576'!M103+'2581'!M103+'2610'!M103+'9900'!M103+'9901'!M103+'9906'!M103+'9910'!M103+'9911'!M103+'9912'!M103+'2353'!M103+'2570'!M103</f>
        <v>0</v>
      </c>
      <c r="N103" s="94">
        <f t="shared" si="18"/>
        <v>0</v>
      </c>
      <c r="O103" s="224"/>
      <c r="P103" s="255">
        <f>'2573'!P103+'2576'!P103+'2581'!P103+'2610'!P103+'9900'!P103+'9901'!P103+'9906'!P103+'9910'!P103+'9911'!P103+'9912'!P103+'2353'!P103+'2570'!P103</f>
        <v>0</v>
      </c>
      <c r="Q103" s="255">
        <f>'2573'!Q103+'2576'!Q103+'2581'!Q103+'2610'!Q103+'9900'!Q103+'9901'!Q103+'9906'!Q103+'9910'!Q103+'9911'!Q103+'9912'!Q103+'2353'!Q103+'2570'!Q103</f>
        <v>0</v>
      </c>
      <c r="R103" s="255">
        <f>'2573'!R103+'2576'!R103+'2581'!R103+'2610'!R103+'9900'!R103+'9901'!R103+'9906'!R103+'9910'!R103+'9911'!R103+'9912'!R103+'2353'!R103+'2570'!R103</f>
        <v>0</v>
      </c>
      <c r="S103" s="94">
        <f t="shared" si="19"/>
        <v>0</v>
      </c>
      <c r="T103" s="224"/>
      <c r="U103" s="255">
        <f>'2573'!U103+'2576'!U103+'2581'!U103+'2610'!U103+'9900'!U103+'9901'!U103+'9906'!U103+'9910'!U103+'9911'!U103+'9912'!U103+'2353'!U103+'2570'!U103</f>
        <v>0</v>
      </c>
      <c r="V103" s="255">
        <f>'2573'!V103+'2576'!V103+'2581'!V103+'2610'!V103+'9900'!V103+'9901'!V103+'9906'!V103+'9910'!V103+'9911'!V103+'9912'!V103+'2353'!V103+'2570'!V103</f>
        <v>0</v>
      </c>
      <c r="W103" s="255">
        <f>'2573'!W103+'2576'!W103+'2581'!W103+'2610'!W103+'9900'!W103+'9901'!W103+'9906'!W103+'9910'!W103+'9911'!W103+'9912'!W103+'2353'!W103+'2570'!W103</f>
        <v>0</v>
      </c>
      <c r="X103" s="94">
        <f t="shared" si="20"/>
        <v>0</v>
      </c>
      <c r="Y103" s="97"/>
      <c r="Z103" s="94">
        <f t="shared" si="21"/>
        <v>0</v>
      </c>
      <c r="AA103" s="182"/>
    </row>
    <row r="104" spans="1:27" s="214" customFormat="1" ht="15" x14ac:dyDescent="0.25">
      <c r="A104" s="72"/>
      <c r="B104" s="67" t="str">
        <f>'LPFN SUMMARY - Results'!B104</f>
        <v>Living allowance</v>
      </c>
      <c r="C104" s="71"/>
      <c r="D104" s="62"/>
      <c r="E104" s="63"/>
      <c r="F104" s="255">
        <f>'2573'!F104+'2576'!F104+'2581'!F104+'2610'!F104+'9900'!F104+'9901'!F104+'9906'!F104+'9910'!F104+'9911'!F104+'9912'!F104+'2353'!F104+'2570'!F104</f>
        <v>0</v>
      </c>
      <c r="G104" s="255">
        <f>'2573'!G104+'2576'!G104+'2581'!G104+'2610'!G104+'9900'!G104+'9901'!G104+'9906'!G104+'9910'!G104+'9911'!G104+'9912'!G104+'2353'!G104+'2570'!G104</f>
        <v>0</v>
      </c>
      <c r="H104" s="255">
        <f>'2573'!H104+'2576'!H104+'2581'!H104+'2610'!H104+'9900'!H104+'9901'!H104+'9906'!H104+'9910'!H104+'9911'!H104+'9912'!H104+'2353'!H104+'2570'!H104</f>
        <v>0</v>
      </c>
      <c r="I104" s="94">
        <f t="shared" si="17"/>
        <v>0</v>
      </c>
      <c r="J104" s="224"/>
      <c r="K104" s="255">
        <f>'2573'!K104+'2576'!K104+'2581'!K104+'2610'!K104+'9900'!K104+'9901'!K104+'9906'!K104+'9910'!K104+'9911'!K104+'9912'!K104+'2353'!K104+'2570'!K104</f>
        <v>0</v>
      </c>
      <c r="L104" s="255">
        <f>'2573'!L104+'2576'!L104+'2581'!L104+'2610'!L104+'9900'!L104+'9901'!L104+'9906'!L104+'9910'!L104+'9911'!L104+'9912'!L104+'2353'!L104+'2570'!L104</f>
        <v>0</v>
      </c>
      <c r="M104" s="255">
        <f>'2573'!M104+'2576'!M104+'2581'!M104+'2610'!M104+'9900'!M104+'9901'!M104+'9906'!M104+'9910'!M104+'9911'!M104+'9912'!M104+'2353'!M104+'2570'!M104</f>
        <v>0</v>
      </c>
      <c r="N104" s="94">
        <f t="shared" si="18"/>
        <v>0</v>
      </c>
      <c r="O104" s="224"/>
      <c r="P104" s="255">
        <f>'2573'!P104+'2576'!P104+'2581'!P104+'2610'!P104+'9900'!P104+'9901'!P104+'9906'!P104+'9910'!P104+'9911'!P104+'9912'!P104+'2353'!P104+'2570'!P104</f>
        <v>0</v>
      </c>
      <c r="Q104" s="255">
        <f>'2573'!Q104+'2576'!Q104+'2581'!Q104+'2610'!Q104+'9900'!Q104+'9901'!Q104+'9906'!Q104+'9910'!Q104+'9911'!Q104+'9912'!Q104+'2353'!Q104+'2570'!Q104</f>
        <v>0</v>
      </c>
      <c r="R104" s="255">
        <f>'2573'!R104+'2576'!R104+'2581'!R104+'2610'!R104+'9900'!R104+'9901'!R104+'9906'!R104+'9910'!R104+'9911'!R104+'9912'!R104+'2353'!R104+'2570'!R104</f>
        <v>0</v>
      </c>
      <c r="S104" s="94">
        <f t="shared" si="19"/>
        <v>0</v>
      </c>
      <c r="T104" s="224"/>
      <c r="U104" s="255">
        <f>'2573'!U104+'2576'!U104+'2581'!U104+'2610'!U104+'9900'!U104+'9901'!U104+'9906'!U104+'9910'!U104+'9911'!U104+'9912'!U104+'2353'!U104+'2570'!U104</f>
        <v>0</v>
      </c>
      <c r="V104" s="255">
        <f>'2573'!V104+'2576'!V104+'2581'!V104+'2610'!V104+'9900'!V104+'9901'!V104+'9906'!V104+'9910'!V104+'9911'!V104+'9912'!V104+'2353'!V104+'2570'!V104</f>
        <v>0</v>
      </c>
      <c r="W104" s="255">
        <f>'2573'!W104+'2576'!W104+'2581'!W104+'2610'!W104+'9900'!W104+'9901'!W104+'9906'!W104+'9910'!W104+'9911'!W104+'9912'!W104+'2353'!W104+'2570'!W104</f>
        <v>0</v>
      </c>
      <c r="X104" s="94">
        <f t="shared" si="20"/>
        <v>0</v>
      </c>
      <c r="Y104" s="97"/>
      <c r="Z104" s="94">
        <f t="shared" si="21"/>
        <v>0</v>
      </c>
      <c r="AA104" s="182"/>
    </row>
    <row r="105" spans="1:27" s="214" customFormat="1" ht="15" hidden="1" x14ac:dyDescent="0.25">
      <c r="A105" s="72"/>
      <c r="B105" s="67" t="str">
        <f>'LPFN SUMMARY - Results'!B105</f>
        <v>Unused</v>
      </c>
      <c r="C105" s="71"/>
      <c r="D105" s="62"/>
      <c r="E105" s="63"/>
      <c r="F105" s="255">
        <f>'2573'!F105+'2576'!F105+'2581'!F105+'2610'!F105+'9900'!F105+'9901'!F105+'9906'!F105+'9910'!F105+'9911'!F105+'9912'!F105+'2353'!F105+'2570'!F105</f>
        <v>0</v>
      </c>
      <c r="G105" s="255">
        <f>'2573'!G105+'2576'!G105+'2581'!G105+'2610'!G105+'9900'!G105+'9901'!G105+'9906'!G105+'9910'!G105+'9911'!G105+'9912'!G105+'2353'!G105+'2570'!G105</f>
        <v>0</v>
      </c>
      <c r="H105" s="255">
        <f>'2573'!H105+'2576'!H105+'2581'!H105+'2610'!H105+'9900'!H105+'9901'!H105+'9906'!H105+'9910'!H105+'9911'!H105+'9912'!H105+'2353'!H105+'2570'!H105</f>
        <v>0</v>
      </c>
      <c r="I105" s="94">
        <f t="shared" si="17"/>
        <v>0</v>
      </c>
      <c r="J105" s="224"/>
      <c r="K105" s="255">
        <f>'2573'!K105+'2576'!K105+'2581'!K105+'2610'!K105+'9900'!K105+'9901'!K105+'9906'!K105+'9910'!K105+'9911'!K105+'9912'!K105+'2353'!K105+'2570'!K105</f>
        <v>0</v>
      </c>
      <c r="L105" s="255">
        <f>'2573'!L105+'2576'!L105+'2581'!L105+'2610'!L105+'9900'!L105+'9901'!L105+'9906'!L105+'9910'!L105+'9911'!L105+'9912'!L105+'2353'!L105+'2570'!L105</f>
        <v>0</v>
      </c>
      <c r="M105" s="255">
        <f>'2573'!M105+'2576'!M105+'2581'!M105+'2610'!M105+'9900'!M105+'9901'!M105+'9906'!M105+'9910'!M105+'9911'!M105+'9912'!M105+'2353'!M105+'2570'!M105</f>
        <v>0</v>
      </c>
      <c r="N105" s="94">
        <f t="shared" si="18"/>
        <v>0</v>
      </c>
      <c r="O105" s="224"/>
      <c r="P105" s="255">
        <f>'2573'!P105+'2576'!P105+'2581'!P105+'2610'!P105+'9900'!P105+'9901'!P105+'9906'!P105+'9910'!P105+'9911'!P105+'9912'!P105+'2353'!P105+'2570'!P105</f>
        <v>0</v>
      </c>
      <c r="Q105" s="255">
        <f>'2573'!Q105+'2576'!Q105+'2581'!Q105+'2610'!Q105+'9900'!Q105+'9901'!Q105+'9906'!Q105+'9910'!Q105+'9911'!Q105+'9912'!Q105+'2353'!Q105+'2570'!Q105</f>
        <v>0</v>
      </c>
      <c r="R105" s="255">
        <f>'2573'!R105+'2576'!R105+'2581'!R105+'2610'!R105+'9900'!R105+'9901'!R105+'9906'!R105+'9910'!R105+'9911'!R105+'9912'!R105+'2353'!R105+'2570'!R105</f>
        <v>0</v>
      </c>
      <c r="S105" s="94">
        <f t="shared" si="19"/>
        <v>0</v>
      </c>
      <c r="T105" s="224"/>
      <c r="U105" s="255">
        <f>'2573'!U105+'2576'!U105+'2581'!U105+'2610'!U105+'9900'!U105+'9901'!U105+'9906'!U105+'9910'!U105+'9911'!U105+'9912'!U105+'2353'!U105+'2570'!U105</f>
        <v>0</v>
      </c>
      <c r="V105" s="255">
        <f>'2573'!V105+'2576'!V105+'2581'!V105+'2610'!V105+'9900'!V105+'9901'!V105+'9906'!V105+'9910'!V105+'9911'!V105+'9912'!V105+'2353'!V105+'2570'!V105</f>
        <v>0</v>
      </c>
      <c r="W105" s="255">
        <f>'2573'!W105+'2576'!W105+'2581'!W105+'2610'!W105+'9900'!W105+'9901'!W105+'9906'!W105+'9910'!W105+'9911'!W105+'9912'!W105+'2353'!W105+'2570'!W105</f>
        <v>0</v>
      </c>
      <c r="X105" s="94">
        <f t="shared" si="20"/>
        <v>0</v>
      </c>
      <c r="Y105" s="97"/>
      <c r="Z105" s="94">
        <f t="shared" si="21"/>
        <v>0</v>
      </c>
      <c r="AA105" s="182"/>
    </row>
    <row r="106" spans="1:27" s="214" customFormat="1" ht="15" hidden="1" x14ac:dyDescent="0.25">
      <c r="A106" s="72"/>
      <c r="B106" s="67" t="str">
        <f>'LPFN SUMMARY - Results'!B106</f>
        <v>Unused</v>
      </c>
      <c r="C106" s="71"/>
      <c r="D106" s="62"/>
      <c r="E106" s="63"/>
      <c r="F106" s="255">
        <f>'2573'!F106+'2576'!F106+'2581'!F106+'2610'!F106+'9900'!F106+'9901'!F106+'9906'!F106+'9910'!F106+'9911'!F106+'9912'!F106+'2353'!F106+'2570'!F106</f>
        <v>0</v>
      </c>
      <c r="G106" s="255">
        <f>'2573'!G106+'2576'!G106+'2581'!G106+'2610'!G106+'9900'!G106+'9901'!G106+'9906'!G106+'9910'!G106+'9911'!G106+'9912'!G106+'2353'!G106+'2570'!G106</f>
        <v>0</v>
      </c>
      <c r="H106" s="255">
        <f>'2573'!H106+'2576'!H106+'2581'!H106+'2610'!H106+'9900'!H106+'9901'!H106+'9906'!H106+'9910'!H106+'9911'!H106+'9912'!H106+'2353'!H106+'2570'!H106</f>
        <v>0</v>
      </c>
      <c r="I106" s="94">
        <f t="shared" si="17"/>
        <v>0</v>
      </c>
      <c r="J106" s="224"/>
      <c r="K106" s="255">
        <f>'2573'!K106+'2576'!K106+'2581'!K106+'2610'!K106+'9900'!K106+'9901'!K106+'9906'!K106+'9910'!K106+'9911'!K106+'9912'!K106+'2353'!K106+'2570'!K106</f>
        <v>0</v>
      </c>
      <c r="L106" s="255">
        <f>'2573'!L106+'2576'!L106+'2581'!L106+'2610'!L106+'9900'!L106+'9901'!L106+'9906'!L106+'9910'!L106+'9911'!L106+'9912'!L106+'2353'!L106+'2570'!L106</f>
        <v>0</v>
      </c>
      <c r="M106" s="255">
        <f>'2573'!M106+'2576'!M106+'2581'!M106+'2610'!M106+'9900'!M106+'9901'!M106+'9906'!M106+'9910'!M106+'9911'!M106+'9912'!M106+'2353'!M106+'2570'!M106</f>
        <v>0</v>
      </c>
      <c r="N106" s="94">
        <f t="shared" si="18"/>
        <v>0</v>
      </c>
      <c r="O106" s="224"/>
      <c r="P106" s="255">
        <f>'2573'!P106+'2576'!P106+'2581'!P106+'2610'!P106+'9900'!P106+'9901'!P106+'9906'!P106+'9910'!P106+'9911'!P106+'9912'!P106+'2353'!P106+'2570'!P106</f>
        <v>0</v>
      </c>
      <c r="Q106" s="255">
        <f>'2573'!Q106+'2576'!Q106+'2581'!Q106+'2610'!Q106+'9900'!Q106+'9901'!Q106+'9906'!Q106+'9910'!Q106+'9911'!Q106+'9912'!Q106+'2353'!Q106+'2570'!Q106</f>
        <v>0</v>
      </c>
      <c r="R106" s="255">
        <f>'2573'!R106+'2576'!R106+'2581'!R106+'2610'!R106+'9900'!R106+'9901'!R106+'9906'!R106+'9910'!R106+'9911'!R106+'9912'!R106+'2353'!R106+'2570'!R106</f>
        <v>0</v>
      </c>
      <c r="S106" s="94">
        <f t="shared" si="19"/>
        <v>0</v>
      </c>
      <c r="T106" s="224"/>
      <c r="U106" s="255">
        <f>'2573'!U106+'2576'!U106+'2581'!U106+'2610'!U106+'9900'!U106+'9901'!U106+'9906'!U106+'9910'!U106+'9911'!U106+'9912'!U106+'2353'!U106+'2570'!U106</f>
        <v>0</v>
      </c>
      <c r="V106" s="255">
        <f>'2573'!V106+'2576'!V106+'2581'!V106+'2610'!V106+'9900'!V106+'9901'!V106+'9906'!V106+'9910'!V106+'9911'!V106+'9912'!V106+'2353'!V106+'2570'!V106</f>
        <v>0</v>
      </c>
      <c r="W106" s="255">
        <f>'2573'!W106+'2576'!W106+'2581'!W106+'2610'!W106+'9900'!W106+'9901'!W106+'9906'!W106+'9910'!W106+'9911'!W106+'9912'!W106+'2353'!W106+'2570'!W106</f>
        <v>0</v>
      </c>
      <c r="X106" s="94">
        <f t="shared" si="20"/>
        <v>0</v>
      </c>
      <c r="Y106" s="97"/>
      <c r="Z106" s="94">
        <f t="shared" si="21"/>
        <v>0</v>
      </c>
      <c r="AA106" s="182"/>
    </row>
    <row r="107" spans="1:27" s="214" customFormat="1" ht="15" hidden="1" x14ac:dyDescent="0.25">
      <c r="A107" s="72"/>
      <c r="B107" s="67" t="str">
        <f>'LPFN SUMMARY - Results'!B107</f>
        <v>Unused</v>
      </c>
      <c r="C107" s="71"/>
      <c r="D107" s="62"/>
      <c r="E107" s="63"/>
      <c r="F107" s="255">
        <f>'2573'!F107+'2576'!F107+'2581'!F107+'2610'!F107+'9900'!F107+'9901'!F107+'9906'!F107+'9910'!F107+'9911'!F107+'9912'!F107+'2353'!F107+'2570'!F107</f>
        <v>0</v>
      </c>
      <c r="G107" s="255">
        <f>'2573'!G107+'2576'!G107+'2581'!G107+'2610'!G107+'9900'!G107+'9901'!G107+'9906'!G107+'9910'!G107+'9911'!G107+'9912'!G107+'2353'!G107+'2570'!G107</f>
        <v>0</v>
      </c>
      <c r="H107" s="255">
        <f>'2573'!H107+'2576'!H107+'2581'!H107+'2610'!H107+'9900'!H107+'9901'!H107+'9906'!H107+'9910'!H107+'9911'!H107+'9912'!H107+'2353'!H107+'2570'!H107</f>
        <v>0</v>
      </c>
      <c r="I107" s="94">
        <f t="shared" si="17"/>
        <v>0</v>
      </c>
      <c r="J107" s="224"/>
      <c r="K107" s="255">
        <f>'2573'!K107+'2576'!K107+'2581'!K107+'2610'!K107+'9900'!K107+'9901'!K107+'9906'!K107+'9910'!K107+'9911'!K107+'9912'!K107+'2353'!K107+'2570'!K107</f>
        <v>0</v>
      </c>
      <c r="L107" s="255">
        <f>'2573'!L107+'2576'!L107+'2581'!L107+'2610'!L107+'9900'!L107+'9901'!L107+'9906'!L107+'9910'!L107+'9911'!L107+'9912'!L107+'2353'!L107+'2570'!L107</f>
        <v>0</v>
      </c>
      <c r="M107" s="255">
        <f>'2573'!M107+'2576'!M107+'2581'!M107+'2610'!M107+'9900'!M107+'9901'!M107+'9906'!M107+'9910'!M107+'9911'!M107+'9912'!M107+'2353'!M107+'2570'!M107</f>
        <v>0</v>
      </c>
      <c r="N107" s="94">
        <f t="shared" si="18"/>
        <v>0</v>
      </c>
      <c r="O107" s="224"/>
      <c r="P107" s="255">
        <f>'2573'!P107+'2576'!P107+'2581'!P107+'2610'!P107+'9900'!P107+'9901'!P107+'9906'!P107+'9910'!P107+'9911'!P107+'9912'!P107+'2353'!P107+'2570'!P107</f>
        <v>0</v>
      </c>
      <c r="Q107" s="255">
        <f>'2573'!Q107+'2576'!Q107+'2581'!Q107+'2610'!Q107+'9900'!Q107+'9901'!Q107+'9906'!Q107+'9910'!Q107+'9911'!Q107+'9912'!Q107+'2353'!Q107+'2570'!Q107</f>
        <v>0</v>
      </c>
      <c r="R107" s="255">
        <f>'2573'!R107+'2576'!R107+'2581'!R107+'2610'!R107+'9900'!R107+'9901'!R107+'9906'!R107+'9910'!R107+'9911'!R107+'9912'!R107+'2353'!R107+'2570'!R107</f>
        <v>0</v>
      </c>
      <c r="S107" s="94">
        <f t="shared" si="19"/>
        <v>0</v>
      </c>
      <c r="T107" s="224"/>
      <c r="U107" s="255">
        <f>'2573'!U107+'2576'!U107+'2581'!U107+'2610'!U107+'9900'!U107+'9901'!U107+'9906'!U107+'9910'!U107+'9911'!U107+'9912'!U107+'2353'!U107+'2570'!U107</f>
        <v>0</v>
      </c>
      <c r="V107" s="255">
        <f>'2573'!V107+'2576'!V107+'2581'!V107+'2610'!V107+'9900'!V107+'9901'!V107+'9906'!V107+'9910'!V107+'9911'!V107+'9912'!V107+'2353'!V107+'2570'!V107</f>
        <v>0</v>
      </c>
      <c r="W107" s="255">
        <f>'2573'!W107+'2576'!W107+'2581'!W107+'2610'!W107+'9900'!W107+'9901'!W107+'9906'!W107+'9910'!W107+'9911'!W107+'9912'!W107+'2353'!W107+'2570'!W107</f>
        <v>0</v>
      </c>
      <c r="X107" s="94">
        <f t="shared" si="20"/>
        <v>0</v>
      </c>
      <c r="Y107" s="97"/>
      <c r="Z107" s="94">
        <f t="shared" si="21"/>
        <v>0</v>
      </c>
      <c r="AA107" s="182"/>
    </row>
    <row r="108" spans="1:27" s="214" customFormat="1" ht="15" x14ac:dyDescent="0.25">
      <c r="A108" s="72"/>
      <c r="B108" s="67" t="str">
        <f>'LPFN SUMMARY - Results'!B108</f>
        <v>Job creation initiative</v>
      </c>
      <c r="C108" s="71"/>
      <c r="D108" s="62"/>
      <c r="E108" s="63"/>
      <c r="F108" s="255">
        <f>'2573'!F108+'2576'!F108+'2581'!F108+'2610'!F108+'9900'!F108+'9901'!F108+'9906'!F108+'9910'!F108+'9911'!F108+'9912'!F108+'2353'!F108+'2570'!F108</f>
        <v>0</v>
      </c>
      <c r="G108" s="255">
        <f>'2573'!G108+'2576'!G108+'2581'!G108+'2610'!G108+'9900'!G108+'9901'!G108+'9906'!G108+'9910'!G108+'9911'!G108+'9912'!G108+'2353'!G108+'2570'!G108</f>
        <v>0</v>
      </c>
      <c r="H108" s="255">
        <f>'2573'!H108+'2576'!H108+'2581'!H108+'2610'!H108+'9900'!H108+'9901'!H108+'9906'!H108+'9910'!H108+'9911'!H108+'9912'!H108+'2353'!H108+'2570'!H108</f>
        <v>0</v>
      </c>
      <c r="I108" s="94">
        <f t="shared" si="17"/>
        <v>0</v>
      </c>
      <c r="J108" s="224"/>
      <c r="K108" s="255">
        <f>'2573'!K108+'2576'!K108+'2581'!K108+'2610'!K108+'9900'!K108+'9901'!K108+'9906'!K108+'9910'!K108+'9911'!K108+'9912'!K108+'2353'!K108+'2570'!K108</f>
        <v>0</v>
      </c>
      <c r="L108" s="255">
        <f>'2573'!L108+'2576'!L108+'2581'!L108+'2610'!L108+'9900'!L108+'9901'!L108+'9906'!L108+'9910'!L108+'9911'!L108+'9912'!L108+'2353'!L108+'2570'!L108</f>
        <v>0</v>
      </c>
      <c r="M108" s="255">
        <f>'2573'!M108+'2576'!M108+'2581'!M108+'2610'!M108+'9900'!M108+'9901'!M108+'9906'!M108+'9910'!M108+'9911'!M108+'9912'!M108+'2353'!M108+'2570'!M108</f>
        <v>0</v>
      </c>
      <c r="N108" s="94">
        <f t="shared" si="18"/>
        <v>0</v>
      </c>
      <c r="O108" s="224"/>
      <c r="P108" s="255">
        <f>'2573'!P108+'2576'!P108+'2581'!P108+'2610'!P108+'9900'!P108+'9901'!P108+'9906'!P108+'9910'!P108+'9911'!P108+'9912'!P108+'2353'!P108+'2570'!P108</f>
        <v>0</v>
      </c>
      <c r="Q108" s="255">
        <f>'2573'!Q108+'2576'!Q108+'2581'!Q108+'2610'!Q108+'9900'!Q108+'9901'!Q108+'9906'!Q108+'9910'!Q108+'9911'!Q108+'9912'!Q108+'2353'!Q108+'2570'!Q108</f>
        <v>0</v>
      </c>
      <c r="R108" s="255">
        <f>'2573'!R108+'2576'!R108+'2581'!R108+'2610'!R108+'9900'!R108+'9901'!R108+'9906'!R108+'9910'!R108+'9911'!R108+'9912'!R108+'2353'!R108+'2570'!R108</f>
        <v>0</v>
      </c>
      <c r="S108" s="94">
        <f t="shared" si="19"/>
        <v>0</v>
      </c>
      <c r="T108" s="224"/>
      <c r="U108" s="255">
        <f>'2573'!U108+'2576'!U108+'2581'!U108+'2610'!U108+'9900'!U108+'9901'!U108+'9906'!U108+'9910'!U108+'9911'!U108+'9912'!U108+'2353'!U108+'2570'!U108</f>
        <v>0</v>
      </c>
      <c r="V108" s="255">
        <f>'2573'!V108+'2576'!V108+'2581'!V108+'2610'!V108+'9900'!V108+'9901'!V108+'9906'!V108+'9910'!V108+'9911'!V108+'9912'!V108+'2353'!V108+'2570'!V108</f>
        <v>0</v>
      </c>
      <c r="W108" s="255">
        <f>'2573'!W108+'2576'!W108+'2581'!W108+'2610'!W108+'9900'!W108+'9901'!W108+'9906'!W108+'9910'!W108+'9911'!W108+'9912'!W108+'2353'!W108+'2570'!W108</f>
        <v>0</v>
      </c>
      <c r="X108" s="94">
        <f t="shared" si="20"/>
        <v>0</v>
      </c>
      <c r="Y108" s="97"/>
      <c r="Z108" s="94">
        <f t="shared" si="21"/>
        <v>0</v>
      </c>
      <c r="AA108" s="182"/>
    </row>
    <row r="109" spans="1:27" s="214" customFormat="1" ht="15" x14ac:dyDescent="0.25">
      <c r="A109" s="72"/>
      <c r="B109" s="67" t="str">
        <f>'LPFN SUMMARY - Results'!B109</f>
        <v>Training vocationnal</v>
      </c>
      <c r="C109" s="71"/>
      <c r="D109" s="62"/>
      <c r="E109" s="63"/>
      <c r="F109" s="255">
        <f>'2573'!F109+'2576'!F109+'2581'!F109+'2610'!F109+'9900'!F109+'9901'!F109+'9906'!F109+'9910'!F109+'9911'!F109+'9912'!F109+'2353'!F109+'2570'!F109</f>
        <v>0</v>
      </c>
      <c r="G109" s="255">
        <f>'2573'!G109+'2576'!G109+'2581'!G109+'2610'!G109+'9900'!G109+'9901'!G109+'9906'!G109+'9910'!G109+'9911'!G109+'9912'!G109+'2353'!G109+'2570'!G109</f>
        <v>0</v>
      </c>
      <c r="H109" s="255">
        <f>'2573'!H109+'2576'!H109+'2581'!H109+'2610'!H109+'9900'!H109+'9901'!H109+'9906'!H109+'9910'!H109+'9911'!H109+'9912'!H109+'2353'!H109+'2570'!H109</f>
        <v>0</v>
      </c>
      <c r="I109" s="94">
        <f t="shared" si="17"/>
        <v>0</v>
      </c>
      <c r="J109" s="224"/>
      <c r="K109" s="255">
        <f>'2573'!K109+'2576'!K109+'2581'!K109+'2610'!K109+'9900'!K109+'9901'!K109+'9906'!K109+'9910'!K109+'9911'!K109+'9912'!K109+'2353'!K109+'2570'!K109</f>
        <v>0</v>
      </c>
      <c r="L109" s="255">
        <f>'2573'!L109+'2576'!L109+'2581'!L109+'2610'!L109+'9900'!L109+'9901'!L109+'9906'!L109+'9910'!L109+'9911'!L109+'9912'!L109+'2353'!L109+'2570'!L109</f>
        <v>0</v>
      </c>
      <c r="M109" s="255">
        <f>'2573'!M109+'2576'!M109+'2581'!M109+'2610'!M109+'9900'!M109+'9901'!M109+'9906'!M109+'9910'!M109+'9911'!M109+'9912'!M109+'2353'!M109+'2570'!M109</f>
        <v>0</v>
      </c>
      <c r="N109" s="94">
        <f t="shared" si="18"/>
        <v>0</v>
      </c>
      <c r="O109" s="224"/>
      <c r="P109" s="255">
        <f>'2573'!P109+'2576'!P109+'2581'!P109+'2610'!P109+'9900'!P109+'9901'!P109+'9906'!P109+'9910'!P109+'9911'!P109+'9912'!P109+'2353'!P109+'2570'!P109</f>
        <v>0</v>
      </c>
      <c r="Q109" s="255">
        <f>'2573'!Q109+'2576'!Q109+'2581'!Q109+'2610'!Q109+'9900'!Q109+'9901'!Q109+'9906'!Q109+'9910'!Q109+'9911'!Q109+'9912'!Q109+'2353'!Q109+'2570'!Q109</f>
        <v>0</v>
      </c>
      <c r="R109" s="255">
        <f>'2573'!R109+'2576'!R109+'2581'!R109+'2610'!R109+'9900'!R109+'9901'!R109+'9906'!R109+'9910'!R109+'9911'!R109+'9912'!R109+'2353'!R109+'2570'!R109</f>
        <v>0</v>
      </c>
      <c r="S109" s="94">
        <f t="shared" si="19"/>
        <v>0</v>
      </c>
      <c r="T109" s="224"/>
      <c r="U109" s="255">
        <f>'2573'!U109+'2576'!U109+'2581'!U109+'2610'!U109+'9900'!U109+'9901'!U109+'9906'!U109+'9910'!U109+'9911'!U109+'9912'!U109+'2353'!U109+'2570'!U109</f>
        <v>0</v>
      </c>
      <c r="V109" s="255">
        <f>'2573'!V109+'2576'!V109+'2581'!V109+'2610'!V109+'9900'!V109+'9901'!V109+'9906'!V109+'9910'!V109+'9911'!V109+'9912'!V109+'2353'!V109+'2570'!V109</f>
        <v>0</v>
      </c>
      <c r="W109" s="255">
        <f>'2573'!W109+'2576'!W109+'2581'!W109+'2610'!W109+'9900'!W109+'9901'!W109+'9906'!W109+'9910'!W109+'9911'!W109+'9912'!W109+'2353'!W109+'2570'!W109</f>
        <v>0</v>
      </c>
      <c r="X109" s="94">
        <f t="shared" si="20"/>
        <v>0</v>
      </c>
      <c r="Y109" s="97"/>
      <c r="Z109" s="94">
        <f t="shared" si="21"/>
        <v>0</v>
      </c>
      <c r="AA109" s="182"/>
    </row>
    <row r="110" spans="1:27" s="214" customFormat="1" ht="15" x14ac:dyDescent="0.25">
      <c r="A110" s="72"/>
      <c r="B110" s="67" t="str">
        <f>'LPFN SUMMARY - Results'!B110</f>
        <v>Activities</v>
      </c>
      <c r="C110" s="71"/>
      <c r="D110" s="62"/>
      <c r="E110" s="63"/>
      <c r="F110" s="255">
        <f>'2573'!F110+'2576'!F110+'2581'!F110+'2610'!F110+'9900'!F110+'9901'!F110+'9906'!F110+'9910'!F110+'9911'!F110+'9912'!F110+'2353'!F110+'2570'!F110</f>
        <v>0</v>
      </c>
      <c r="G110" s="255">
        <f>'2573'!G110+'2576'!G110+'2581'!G110+'2610'!G110+'9900'!G110+'9901'!G110+'9906'!G110+'9910'!G110+'9911'!G110+'9912'!G110+'2353'!G110+'2570'!G110</f>
        <v>0</v>
      </c>
      <c r="H110" s="255">
        <f>'2573'!H110+'2576'!H110+'2581'!H110+'2610'!H110+'9900'!H110+'9901'!H110+'9906'!H110+'9910'!H110+'9911'!H110+'9912'!H110+'2353'!H110+'2570'!H110</f>
        <v>0</v>
      </c>
      <c r="I110" s="94">
        <f t="shared" si="17"/>
        <v>0</v>
      </c>
      <c r="J110" s="224"/>
      <c r="K110" s="255">
        <f>'2573'!K110+'2576'!K110+'2581'!K110+'2610'!K110+'9900'!K110+'9901'!K110+'9906'!K110+'9910'!K110+'9911'!K110+'9912'!K110+'2353'!K110+'2570'!K110</f>
        <v>0</v>
      </c>
      <c r="L110" s="255">
        <f>'2573'!L110+'2576'!L110+'2581'!L110+'2610'!L110+'9900'!L110+'9901'!L110+'9906'!L110+'9910'!L110+'9911'!L110+'9912'!L110+'2353'!L110+'2570'!L110</f>
        <v>0</v>
      </c>
      <c r="M110" s="255">
        <f>'2573'!M110+'2576'!M110+'2581'!M110+'2610'!M110+'9900'!M110+'9901'!M110+'9906'!M110+'9910'!M110+'9911'!M110+'9912'!M110+'2353'!M110+'2570'!M110</f>
        <v>0</v>
      </c>
      <c r="N110" s="94">
        <f t="shared" si="18"/>
        <v>0</v>
      </c>
      <c r="O110" s="224"/>
      <c r="P110" s="255">
        <f>'2573'!P110+'2576'!P110+'2581'!P110+'2610'!P110+'9900'!P110+'9901'!P110+'9906'!P110+'9910'!P110+'9911'!P110+'9912'!P110+'2353'!P110+'2570'!P110</f>
        <v>0</v>
      </c>
      <c r="Q110" s="255">
        <f>'2573'!Q110+'2576'!Q110+'2581'!Q110+'2610'!Q110+'9900'!Q110+'9901'!Q110+'9906'!Q110+'9910'!Q110+'9911'!Q110+'9912'!Q110+'2353'!Q110+'2570'!Q110</f>
        <v>0</v>
      </c>
      <c r="R110" s="255">
        <f>'2573'!R110+'2576'!R110+'2581'!R110+'2610'!R110+'9900'!R110+'9901'!R110+'9906'!R110+'9910'!R110+'9911'!R110+'9912'!R110+'2353'!R110+'2570'!R110</f>
        <v>0</v>
      </c>
      <c r="S110" s="94">
        <f t="shared" si="19"/>
        <v>0</v>
      </c>
      <c r="T110" s="224"/>
      <c r="U110" s="255">
        <f>'2573'!U110+'2576'!U110+'2581'!U110+'2610'!U110+'9900'!U110+'9901'!U110+'9906'!U110+'9910'!U110+'9911'!U110+'9912'!U110+'2353'!U110+'2570'!U110</f>
        <v>0</v>
      </c>
      <c r="V110" s="255">
        <f>'2573'!V110+'2576'!V110+'2581'!V110+'2610'!V110+'9900'!V110+'9901'!V110+'9906'!V110+'9910'!V110+'9911'!V110+'9912'!V110+'2353'!V110+'2570'!V110</f>
        <v>0</v>
      </c>
      <c r="W110" s="255">
        <f>'2573'!W110+'2576'!W110+'2581'!W110+'2610'!W110+'9900'!W110+'9901'!W110+'9906'!W110+'9910'!W110+'9911'!W110+'9912'!W110+'2353'!W110+'2570'!W110</f>
        <v>0</v>
      </c>
      <c r="X110" s="94">
        <f t="shared" si="20"/>
        <v>0</v>
      </c>
      <c r="Y110" s="97"/>
      <c r="Z110" s="94">
        <f t="shared" si="21"/>
        <v>0</v>
      </c>
      <c r="AA110" s="182"/>
    </row>
    <row r="111" spans="1:27" s="214" customFormat="1" ht="15" x14ac:dyDescent="0.25">
      <c r="A111" s="72"/>
      <c r="B111" s="67" t="str">
        <f>'LPFN SUMMARY - Results'!B111</f>
        <v>Contingency funds</v>
      </c>
      <c r="C111" s="71"/>
      <c r="D111" s="62"/>
      <c r="E111" s="63"/>
      <c r="F111" s="255">
        <f>'2573'!F111+'2576'!F111+'2581'!F111+'2610'!F111+'9900'!F111+'9901'!F111+'9906'!F111+'9910'!F111+'9911'!F111+'9912'!F111+'2353'!F111+'2570'!F111</f>
        <v>0</v>
      </c>
      <c r="G111" s="255">
        <f>'2573'!G111+'2576'!G111+'2581'!G111+'2610'!G111+'9900'!G111+'9901'!G111+'9906'!G111+'9910'!G111+'9911'!G111+'9912'!G111+'2353'!G111+'2570'!G111</f>
        <v>0</v>
      </c>
      <c r="H111" s="255">
        <f>'2573'!H111+'2576'!H111+'2581'!H111+'2610'!H111+'9900'!H111+'9901'!H111+'9906'!H111+'9910'!H111+'9911'!H111+'9912'!H111+'2353'!H111+'2570'!H111</f>
        <v>0</v>
      </c>
      <c r="I111" s="94">
        <f t="shared" si="17"/>
        <v>0</v>
      </c>
      <c r="J111" s="224"/>
      <c r="K111" s="255">
        <f>'2573'!K111+'2576'!K111+'2581'!K111+'2610'!K111+'9900'!K111+'9901'!K111+'9906'!K111+'9910'!K111+'9911'!K111+'9912'!K111+'2353'!K111+'2570'!K111</f>
        <v>0</v>
      </c>
      <c r="L111" s="255">
        <f>'2573'!L111+'2576'!L111+'2581'!L111+'2610'!L111+'9900'!L111+'9901'!L111+'9906'!L111+'9910'!L111+'9911'!L111+'9912'!L111+'2353'!L111+'2570'!L111</f>
        <v>0</v>
      </c>
      <c r="M111" s="255">
        <f>'2573'!M111+'2576'!M111+'2581'!M111+'2610'!M111+'9900'!M111+'9901'!M111+'9906'!M111+'9910'!M111+'9911'!M111+'9912'!M111+'2353'!M111+'2570'!M111</f>
        <v>0</v>
      </c>
      <c r="N111" s="94">
        <f t="shared" si="18"/>
        <v>0</v>
      </c>
      <c r="O111" s="224"/>
      <c r="P111" s="255">
        <f>'2573'!P111+'2576'!P111+'2581'!P111+'2610'!P111+'9900'!P111+'9901'!P111+'9906'!P111+'9910'!P111+'9911'!P111+'9912'!P111+'2353'!P111+'2570'!P111</f>
        <v>0</v>
      </c>
      <c r="Q111" s="255">
        <f>'2573'!Q111+'2576'!Q111+'2581'!Q111+'2610'!Q111+'9900'!Q111+'9901'!Q111+'9906'!Q111+'9910'!Q111+'9911'!Q111+'9912'!Q111+'2353'!Q111+'2570'!Q111</f>
        <v>0</v>
      </c>
      <c r="R111" s="255">
        <f>'2573'!R111+'2576'!R111+'2581'!R111+'2610'!R111+'9900'!R111+'9901'!R111+'9906'!R111+'9910'!R111+'9911'!R111+'9912'!R111+'2353'!R111+'2570'!R111</f>
        <v>0</v>
      </c>
      <c r="S111" s="94">
        <f t="shared" si="19"/>
        <v>0</v>
      </c>
      <c r="T111" s="224"/>
      <c r="U111" s="255">
        <f>'2573'!U111+'2576'!U111+'2581'!U111+'2610'!U111+'9900'!U111+'9901'!U111+'9906'!U111+'9910'!U111+'9911'!U111+'9912'!U111+'2353'!U111+'2570'!U111</f>
        <v>0</v>
      </c>
      <c r="V111" s="255">
        <f>'2573'!V111+'2576'!V111+'2581'!V111+'2610'!V111+'9900'!V111+'9901'!V111+'9906'!V111+'9910'!V111+'9911'!V111+'9912'!V111+'2353'!V111+'2570'!V111</f>
        <v>0</v>
      </c>
      <c r="W111" s="255">
        <f>'2573'!W111+'2576'!W111+'2581'!W111+'2610'!W111+'9900'!W111+'9901'!W111+'9906'!W111+'9910'!W111+'9911'!W111+'9912'!W111+'2353'!W111+'2570'!W111</f>
        <v>0</v>
      </c>
      <c r="X111" s="94">
        <f t="shared" si="20"/>
        <v>0</v>
      </c>
      <c r="Y111" s="97"/>
      <c r="Z111" s="94">
        <f t="shared" si="21"/>
        <v>0</v>
      </c>
      <c r="AA111" s="182"/>
    </row>
    <row r="112" spans="1:27" s="214" customFormat="1" ht="15" x14ac:dyDescent="0.25">
      <c r="A112" s="72"/>
      <c r="B112" s="67" t="str">
        <f>'LPFN SUMMARY - Results'!B112</f>
        <v>Food</v>
      </c>
      <c r="C112" s="71"/>
      <c r="D112" s="62"/>
      <c r="E112" s="63"/>
      <c r="F112" s="255">
        <f>'2573'!F112+'2576'!F112+'2581'!F112+'2610'!F112+'9900'!F112+'9901'!F112+'9906'!F112+'9910'!F112+'9911'!F112+'9912'!F112+'2353'!F112+'2570'!F112</f>
        <v>0</v>
      </c>
      <c r="G112" s="255">
        <f>'2573'!G112+'2576'!G112+'2581'!G112+'2610'!G112+'9900'!G112+'9901'!G112+'9906'!G112+'9910'!G112+'9911'!G112+'9912'!G112+'2353'!G112+'2570'!G112</f>
        <v>0</v>
      </c>
      <c r="H112" s="255">
        <f>'2573'!H112+'2576'!H112+'2581'!H112+'2610'!H112+'9900'!H112+'9901'!H112+'9906'!H112+'9910'!H112+'9911'!H112+'9912'!H112+'2353'!H112+'2570'!H112</f>
        <v>0</v>
      </c>
      <c r="I112" s="94">
        <f t="shared" si="17"/>
        <v>0</v>
      </c>
      <c r="J112" s="224"/>
      <c r="K112" s="255">
        <f>'2573'!K112+'2576'!K112+'2581'!K112+'2610'!K112+'9900'!K112+'9901'!K112+'9906'!K112+'9910'!K112+'9911'!K112+'9912'!K112+'2353'!K112+'2570'!K112</f>
        <v>0</v>
      </c>
      <c r="L112" s="255">
        <f>'2573'!L112+'2576'!L112+'2581'!L112+'2610'!L112+'9900'!L112+'9901'!L112+'9906'!L112+'9910'!L112+'9911'!L112+'9912'!L112+'2353'!L112+'2570'!L112</f>
        <v>0</v>
      </c>
      <c r="M112" s="255">
        <f>'2573'!M112+'2576'!M112+'2581'!M112+'2610'!M112+'9900'!M112+'9901'!M112+'9906'!M112+'9910'!M112+'9911'!M112+'9912'!M112+'2353'!M112+'2570'!M112</f>
        <v>0</v>
      </c>
      <c r="N112" s="94">
        <f t="shared" si="18"/>
        <v>0</v>
      </c>
      <c r="O112" s="224"/>
      <c r="P112" s="255">
        <f>'2573'!P112+'2576'!P112+'2581'!P112+'2610'!P112+'9900'!P112+'9901'!P112+'9906'!P112+'9910'!P112+'9911'!P112+'9912'!P112+'2353'!P112+'2570'!P112</f>
        <v>0</v>
      </c>
      <c r="Q112" s="255">
        <f>'2573'!Q112+'2576'!Q112+'2581'!Q112+'2610'!Q112+'9900'!Q112+'9901'!Q112+'9906'!Q112+'9910'!Q112+'9911'!Q112+'9912'!Q112+'2353'!Q112+'2570'!Q112</f>
        <v>0</v>
      </c>
      <c r="R112" s="255">
        <f>'2573'!R112+'2576'!R112+'2581'!R112+'2610'!R112+'9900'!R112+'9901'!R112+'9906'!R112+'9910'!R112+'9911'!R112+'9912'!R112+'2353'!R112+'2570'!R112</f>
        <v>0</v>
      </c>
      <c r="S112" s="94">
        <f t="shared" si="19"/>
        <v>0</v>
      </c>
      <c r="T112" s="224"/>
      <c r="U112" s="255">
        <f>'2573'!U112+'2576'!U112+'2581'!U112+'2610'!U112+'9900'!U112+'9901'!U112+'9906'!U112+'9910'!U112+'9911'!U112+'9912'!U112+'2353'!U112+'2570'!U112</f>
        <v>0</v>
      </c>
      <c r="V112" s="255">
        <f>'2573'!V112+'2576'!V112+'2581'!V112+'2610'!V112+'9900'!V112+'9901'!V112+'9906'!V112+'9910'!V112+'9911'!V112+'9912'!V112+'2353'!V112+'2570'!V112</f>
        <v>0</v>
      </c>
      <c r="W112" s="255">
        <f>'2573'!W112+'2576'!W112+'2581'!W112+'2610'!W112+'9900'!W112+'9901'!W112+'9906'!W112+'9910'!W112+'9911'!W112+'9912'!W112+'2353'!W112+'2570'!W112</f>
        <v>0</v>
      </c>
      <c r="X112" s="94">
        <f t="shared" si="20"/>
        <v>0</v>
      </c>
      <c r="Y112" s="97"/>
      <c r="Z112" s="94">
        <f t="shared" si="21"/>
        <v>0</v>
      </c>
      <c r="AA112" s="182"/>
    </row>
    <row r="113" spans="1:27" s="214" customFormat="1" ht="15" x14ac:dyDescent="0.25">
      <c r="A113" s="72"/>
      <c r="B113" s="67" t="str">
        <f>'LPFN SUMMARY - Results'!B113</f>
        <v>Emergency preparedness plan</v>
      </c>
      <c r="C113" s="71"/>
      <c r="D113" s="62"/>
      <c r="E113" s="63"/>
      <c r="F113" s="255">
        <f>'2573'!F113+'2576'!F113+'2581'!F113+'2610'!F113+'9900'!F113+'9901'!F113+'9906'!F113+'9910'!F113+'9911'!F113+'9912'!F113+'2353'!F113+'2570'!F113</f>
        <v>0</v>
      </c>
      <c r="G113" s="255">
        <f>'2573'!G113+'2576'!G113+'2581'!G113+'2610'!G113+'9900'!G113+'9901'!G113+'9906'!G113+'9910'!G113+'9911'!G113+'9912'!G113+'2353'!G113+'2570'!G113</f>
        <v>0</v>
      </c>
      <c r="H113" s="255">
        <f>'2573'!H113+'2576'!H113+'2581'!H113+'2610'!H113+'9900'!H113+'9901'!H113+'9906'!H113+'9910'!H113+'9911'!H113+'9912'!H113+'2353'!H113+'2570'!H113</f>
        <v>0</v>
      </c>
      <c r="I113" s="94">
        <f t="shared" si="17"/>
        <v>0</v>
      </c>
      <c r="J113" s="224"/>
      <c r="K113" s="255">
        <f>'2573'!K113+'2576'!K113+'2581'!K113+'2610'!K113+'9900'!K113+'9901'!K113+'9906'!K113+'9910'!K113+'9911'!K113+'9912'!K113+'2353'!K113+'2570'!K113</f>
        <v>0</v>
      </c>
      <c r="L113" s="255">
        <f>'2573'!L113+'2576'!L113+'2581'!L113+'2610'!L113+'9900'!L113+'9901'!L113+'9906'!L113+'9910'!L113+'9911'!L113+'9912'!L113+'2353'!L113+'2570'!L113</f>
        <v>0</v>
      </c>
      <c r="M113" s="255">
        <f>'2573'!M113+'2576'!M113+'2581'!M113+'2610'!M113+'9900'!M113+'9901'!M113+'9906'!M113+'9910'!M113+'9911'!M113+'9912'!M113+'2353'!M113+'2570'!M113</f>
        <v>0</v>
      </c>
      <c r="N113" s="94">
        <f t="shared" si="18"/>
        <v>0</v>
      </c>
      <c r="O113" s="224"/>
      <c r="P113" s="255">
        <f>'2573'!P113+'2576'!P113+'2581'!P113+'2610'!P113+'9900'!P113+'9901'!P113+'9906'!P113+'9910'!P113+'9911'!P113+'9912'!P113+'2353'!P113+'2570'!P113</f>
        <v>0</v>
      </c>
      <c r="Q113" s="255">
        <f>'2573'!Q113+'2576'!Q113+'2581'!Q113+'2610'!Q113+'9900'!Q113+'9901'!Q113+'9906'!Q113+'9910'!Q113+'9911'!Q113+'9912'!Q113+'2353'!Q113+'2570'!Q113</f>
        <v>0</v>
      </c>
      <c r="R113" s="255">
        <f>'2573'!R113+'2576'!R113+'2581'!R113+'2610'!R113+'9900'!R113+'9901'!R113+'9906'!R113+'9910'!R113+'9911'!R113+'9912'!R113+'2353'!R113+'2570'!R113</f>
        <v>0</v>
      </c>
      <c r="S113" s="94">
        <f t="shared" si="19"/>
        <v>0</v>
      </c>
      <c r="T113" s="224"/>
      <c r="U113" s="255">
        <f>'2573'!U113+'2576'!U113+'2581'!U113+'2610'!U113+'9900'!U113+'9901'!U113+'9906'!U113+'9910'!U113+'9911'!U113+'9912'!U113+'2353'!U113+'2570'!U113</f>
        <v>0</v>
      </c>
      <c r="V113" s="255">
        <f>'2573'!V113+'2576'!V113+'2581'!V113+'2610'!V113+'9900'!V113+'9901'!V113+'9906'!V113+'9910'!V113+'9911'!V113+'9912'!V113+'2353'!V113+'2570'!V113</f>
        <v>0</v>
      </c>
      <c r="W113" s="255">
        <f>'2573'!W113+'2576'!W113+'2581'!W113+'2610'!W113+'9900'!W113+'9901'!W113+'9906'!W113+'9910'!W113+'9911'!W113+'9912'!W113+'2353'!W113+'2570'!W113</f>
        <v>0</v>
      </c>
      <c r="X113" s="94">
        <f t="shared" si="20"/>
        <v>0</v>
      </c>
      <c r="Y113" s="97"/>
      <c r="Z113" s="94">
        <f t="shared" si="21"/>
        <v>0</v>
      </c>
      <c r="AA113" s="182"/>
    </row>
    <row r="114" spans="1:27" s="214" customFormat="1" ht="15" x14ac:dyDescent="0.25">
      <c r="A114" s="72"/>
      <c r="B114" s="67" t="str">
        <f>'LPFN SUMMARY - Results'!B114</f>
        <v>Governance support</v>
      </c>
      <c r="C114" s="71"/>
      <c r="D114" s="62"/>
      <c r="E114" s="63"/>
      <c r="F114" s="255">
        <f>'2573'!F114+'2576'!F114+'2581'!F114+'2610'!F114+'9900'!F114+'9901'!F114+'9906'!F114+'9910'!F114+'9911'!F114+'9912'!F114+'2353'!F114+'2570'!F114</f>
        <v>0</v>
      </c>
      <c r="G114" s="255">
        <f>'2573'!G114+'2576'!G114+'2581'!G114+'2610'!G114+'9900'!G114+'9901'!G114+'9906'!G114+'9910'!G114+'9911'!G114+'9912'!G114+'2353'!G114+'2570'!G114</f>
        <v>0</v>
      </c>
      <c r="H114" s="255">
        <f>'2573'!H114+'2576'!H114+'2581'!H114+'2610'!H114+'9900'!H114+'9901'!H114+'9906'!H114+'9910'!H114+'9911'!H114+'9912'!H114+'2353'!H114+'2570'!H114</f>
        <v>0</v>
      </c>
      <c r="I114" s="94">
        <f t="shared" si="17"/>
        <v>0</v>
      </c>
      <c r="J114" s="224"/>
      <c r="K114" s="255">
        <f>'2573'!K114+'2576'!K114+'2581'!K114+'2610'!K114+'9900'!K114+'9901'!K114+'9906'!K114+'9910'!K114+'9911'!K114+'9912'!K114+'2353'!K114+'2570'!K114</f>
        <v>0</v>
      </c>
      <c r="L114" s="255">
        <f>'2573'!L114+'2576'!L114+'2581'!L114+'2610'!L114+'9900'!L114+'9901'!L114+'9906'!L114+'9910'!L114+'9911'!L114+'9912'!L114+'2353'!L114+'2570'!L114</f>
        <v>0</v>
      </c>
      <c r="M114" s="255">
        <f>'2573'!M114+'2576'!M114+'2581'!M114+'2610'!M114+'9900'!M114+'9901'!M114+'9906'!M114+'9910'!M114+'9911'!M114+'9912'!M114+'2353'!M114+'2570'!M114</f>
        <v>0</v>
      </c>
      <c r="N114" s="94">
        <f t="shared" si="18"/>
        <v>0</v>
      </c>
      <c r="O114" s="224"/>
      <c r="P114" s="255">
        <f>'2573'!P114+'2576'!P114+'2581'!P114+'2610'!P114+'9900'!P114+'9901'!P114+'9906'!P114+'9910'!P114+'9911'!P114+'9912'!P114+'2353'!P114+'2570'!P114</f>
        <v>0</v>
      </c>
      <c r="Q114" s="255">
        <f>'2573'!Q114+'2576'!Q114+'2581'!Q114+'2610'!Q114+'9900'!Q114+'9901'!Q114+'9906'!Q114+'9910'!Q114+'9911'!Q114+'9912'!Q114+'2353'!Q114+'2570'!Q114</f>
        <v>0</v>
      </c>
      <c r="R114" s="255">
        <f>'2573'!R114+'2576'!R114+'2581'!R114+'2610'!R114+'9900'!R114+'9901'!R114+'9906'!R114+'9910'!R114+'9911'!R114+'9912'!R114+'2353'!R114+'2570'!R114</f>
        <v>0</v>
      </c>
      <c r="S114" s="94">
        <f t="shared" si="19"/>
        <v>0</v>
      </c>
      <c r="T114" s="224"/>
      <c r="U114" s="255">
        <f>'2573'!U114+'2576'!U114+'2581'!U114+'2610'!U114+'9900'!U114+'9901'!U114+'9906'!U114+'9910'!U114+'9911'!U114+'9912'!U114+'2353'!U114+'2570'!U114</f>
        <v>0</v>
      </c>
      <c r="V114" s="255">
        <f>'2573'!V114+'2576'!V114+'2581'!V114+'2610'!V114+'9900'!V114+'9901'!V114+'9906'!V114+'9910'!V114+'9911'!V114+'9912'!V114+'2353'!V114+'2570'!V114</f>
        <v>0</v>
      </c>
      <c r="W114" s="255">
        <f>'2573'!W114+'2576'!W114+'2581'!W114+'2610'!W114+'9900'!W114+'9901'!W114+'9906'!W114+'9910'!W114+'9911'!W114+'9912'!W114+'2353'!W114+'2570'!W114</f>
        <v>0</v>
      </c>
      <c r="X114" s="94">
        <f t="shared" si="20"/>
        <v>0</v>
      </c>
      <c r="Y114" s="97"/>
      <c r="Z114" s="94">
        <f t="shared" si="21"/>
        <v>0</v>
      </c>
      <c r="AA114" s="182"/>
    </row>
    <row r="115" spans="1:27" s="214" customFormat="1" ht="15" x14ac:dyDescent="0.25">
      <c r="A115" s="72"/>
      <c r="B115" s="67" t="str">
        <f>'LPFN SUMMARY - Results'!B115</f>
        <v>Need assesment and priority</v>
      </c>
      <c r="C115" s="71"/>
      <c r="D115" s="62"/>
      <c r="E115" s="63"/>
      <c r="F115" s="255">
        <f>'2573'!F115+'2576'!F115+'2581'!F115+'2610'!F115+'9900'!F115+'9901'!F115+'9906'!F115+'9910'!F115+'9911'!F115+'9912'!F115+'2353'!F115+'2570'!F115</f>
        <v>0</v>
      </c>
      <c r="G115" s="255">
        <f>'2573'!G115+'2576'!G115+'2581'!G115+'2610'!G115+'9900'!G115+'9901'!G115+'9906'!G115+'9910'!G115+'9911'!G115+'9912'!G115+'2353'!G115+'2570'!G115</f>
        <v>0</v>
      </c>
      <c r="H115" s="255">
        <f>'2573'!H115+'2576'!H115+'2581'!H115+'2610'!H115+'9900'!H115+'9901'!H115+'9906'!H115+'9910'!H115+'9911'!H115+'9912'!H115+'2353'!H115+'2570'!H115</f>
        <v>0</v>
      </c>
      <c r="I115" s="94">
        <f t="shared" si="17"/>
        <v>0</v>
      </c>
      <c r="J115" s="224"/>
      <c r="K115" s="255">
        <f>'2573'!K115+'2576'!K115+'2581'!K115+'2610'!K115+'9900'!K115+'9901'!K115+'9906'!K115+'9910'!K115+'9911'!K115+'9912'!K115+'2353'!K115+'2570'!K115</f>
        <v>0</v>
      </c>
      <c r="L115" s="255">
        <f>'2573'!L115+'2576'!L115+'2581'!L115+'2610'!L115+'9900'!L115+'9901'!L115+'9906'!L115+'9910'!L115+'9911'!L115+'9912'!L115+'2353'!L115+'2570'!L115</f>
        <v>0</v>
      </c>
      <c r="M115" s="255">
        <f>'2573'!M115+'2576'!M115+'2581'!M115+'2610'!M115+'9900'!M115+'9901'!M115+'9906'!M115+'9910'!M115+'9911'!M115+'9912'!M115+'2353'!M115+'2570'!M115</f>
        <v>0</v>
      </c>
      <c r="N115" s="94">
        <f t="shared" si="18"/>
        <v>0</v>
      </c>
      <c r="O115" s="224"/>
      <c r="P115" s="255">
        <f>'2573'!P115+'2576'!P115+'2581'!P115+'2610'!P115+'9900'!P115+'9901'!P115+'9906'!P115+'9910'!P115+'9911'!P115+'9912'!P115+'2353'!P115+'2570'!P115</f>
        <v>0</v>
      </c>
      <c r="Q115" s="255">
        <f>'2573'!Q115+'2576'!Q115+'2581'!Q115+'2610'!Q115+'9900'!Q115+'9901'!Q115+'9906'!Q115+'9910'!Q115+'9911'!Q115+'9912'!Q115+'2353'!Q115+'2570'!Q115</f>
        <v>0</v>
      </c>
      <c r="R115" s="255">
        <f>'2573'!R115+'2576'!R115+'2581'!R115+'2610'!R115+'9900'!R115+'9901'!R115+'9906'!R115+'9910'!R115+'9911'!R115+'9912'!R115+'2353'!R115+'2570'!R115</f>
        <v>0</v>
      </c>
      <c r="S115" s="94">
        <f t="shared" si="19"/>
        <v>0</v>
      </c>
      <c r="T115" s="224"/>
      <c r="U115" s="255">
        <f>'2573'!U115+'2576'!U115+'2581'!U115+'2610'!U115+'9900'!U115+'9901'!U115+'9906'!U115+'9910'!U115+'9911'!U115+'9912'!U115+'2353'!U115+'2570'!U115</f>
        <v>0</v>
      </c>
      <c r="V115" s="255">
        <f>'2573'!V115+'2576'!V115+'2581'!V115+'2610'!V115+'9900'!V115+'9901'!V115+'9906'!V115+'9910'!V115+'9911'!V115+'9912'!V115+'2353'!V115+'2570'!V115</f>
        <v>0</v>
      </c>
      <c r="W115" s="255">
        <f>'2573'!W115+'2576'!W115+'2581'!W115+'2610'!W115+'9900'!W115+'9901'!W115+'9906'!W115+'9910'!W115+'9911'!W115+'9912'!W115+'2353'!W115+'2570'!W115</f>
        <v>0</v>
      </c>
      <c r="X115" s="94">
        <f t="shared" si="20"/>
        <v>0</v>
      </c>
      <c r="Y115" s="97"/>
      <c r="Z115" s="94">
        <f t="shared" si="21"/>
        <v>0</v>
      </c>
      <c r="AA115" s="182"/>
    </row>
    <row r="116" spans="1:27" s="214" customFormat="1" ht="15" x14ac:dyDescent="0.25">
      <c r="A116" s="72"/>
      <c r="B116" s="67" t="str">
        <f>'LPFN SUMMARY - Results'!B116</f>
        <v>Evaluation plan</v>
      </c>
      <c r="C116" s="71"/>
      <c r="D116" s="62"/>
      <c r="E116" s="63"/>
      <c r="F116" s="255">
        <f>'2573'!F116+'2576'!F116+'2581'!F116+'2610'!F116+'9900'!F116+'9901'!F116+'9906'!F116+'9910'!F116+'9911'!F116+'9912'!F116+'2353'!F116+'2570'!F116</f>
        <v>0</v>
      </c>
      <c r="G116" s="255">
        <f>'2573'!G116+'2576'!G116+'2581'!G116+'2610'!G116+'9900'!G116+'9901'!G116+'9906'!G116+'9910'!G116+'9911'!G116+'9912'!G116+'2353'!G116+'2570'!G116</f>
        <v>0</v>
      </c>
      <c r="H116" s="255">
        <f>'2573'!H116+'2576'!H116+'2581'!H116+'2610'!H116+'9900'!H116+'9901'!H116+'9906'!H116+'9910'!H116+'9911'!H116+'9912'!H116+'2353'!H116+'2570'!H116</f>
        <v>0</v>
      </c>
      <c r="I116" s="94">
        <f t="shared" si="17"/>
        <v>0</v>
      </c>
      <c r="J116" s="224"/>
      <c r="K116" s="255">
        <f>'2573'!K116+'2576'!K116+'2581'!K116+'2610'!K116+'9900'!K116+'9901'!K116+'9906'!K116+'9910'!K116+'9911'!K116+'9912'!K116+'2353'!K116+'2570'!K116</f>
        <v>0</v>
      </c>
      <c r="L116" s="255">
        <f>'2573'!L116+'2576'!L116+'2581'!L116+'2610'!L116+'9900'!L116+'9901'!L116+'9906'!L116+'9910'!L116+'9911'!L116+'9912'!L116+'2353'!L116+'2570'!L116</f>
        <v>0</v>
      </c>
      <c r="M116" s="255">
        <f>'2573'!M116+'2576'!M116+'2581'!M116+'2610'!M116+'9900'!M116+'9901'!M116+'9906'!M116+'9910'!M116+'9911'!M116+'9912'!M116+'2353'!M116+'2570'!M116</f>
        <v>0</v>
      </c>
      <c r="N116" s="94">
        <f t="shared" si="18"/>
        <v>0</v>
      </c>
      <c r="O116" s="224"/>
      <c r="P116" s="255">
        <f>'2573'!P116+'2576'!P116+'2581'!P116+'2610'!P116+'9900'!P116+'9901'!P116+'9906'!P116+'9910'!P116+'9911'!P116+'9912'!P116+'2353'!P116+'2570'!P116</f>
        <v>0</v>
      </c>
      <c r="Q116" s="255">
        <f>'2573'!Q116+'2576'!Q116+'2581'!Q116+'2610'!Q116+'9900'!Q116+'9901'!Q116+'9906'!Q116+'9910'!Q116+'9911'!Q116+'9912'!Q116+'2353'!Q116+'2570'!Q116</f>
        <v>0</v>
      </c>
      <c r="R116" s="255">
        <f>'2573'!R116+'2576'!R116+'2581'!R116+'2610'!R116+'9900'!R116+'9901'!R116+'9906'!R116+'9910'!R116+'9911'!R116+'9912'!R116+'2353'!R116+'2570'!R116</f>
        <v>0</v>
      </c>
      <c r="S116" s="94">
        <f t="shared" si="19"/>
        <v>0</v>
      </c>
      <c r="T116" s="224"/>
      <c r="U116" s="255">
        <f>'2573'!U116+'2576'!U116+'2581'!U116+'2610'!U116+'9900'!U116+'9901'!U116+'9906'!U116+'9910'!U116+'9911'!U116+'9912'!U116+'2353'!U116+'2570'!U116</f>
        <v>0</v>
      </c>
      <c r="V116" s="255">
        <f>'2573'!V116+'2576'!V116+'2581'!V116+'2610'!V116+'9900'!V116+'9901'!V116+'9906'!V116+'9910'!V116+'9911'!V116+'9912'!V116+'2353'!V116+'2570'!V116</f>
        <v>0</v>
      </c>
      <c r="W116" s="255">
        <f>'2573'!W116+'2576'!W116+'2581'!W116+'2610'!W116+'9900'!W116+'9901'!W116+'9906'!W116+'9910'!W116+'9911'!W116+'9912'!W116+'2353'!W116+'2570'!W116</f>
        <v>0</v>
      </c>
      <c r="X116" s="94">
        <f t="shared" si="20"/>
        <v>0</v>
      </c>
      <c r="Y116" s="97"/>
      <c r="Z116" s="94">
        <f t="shared" si="21"/>
        <v>0</v>
      </c>
      <c r="AA116" s="182"/>
    </row>
    <row r="117" spans="1:27" s="214" customFormat="1" ht="15" x14ac:dyDescent="0.25">
      <c r="A117" s="72"/>
      <c r="B117" s="67" t="str">
        <f>'LPFN SUMMARY - Results'!B117</f>
        <v>Renovations</v>
      </c>
      <c r="C117" s="71"/>
      <c r="D117" s="62"/>
      <c r="E117" s="63"/>
      <c r="F117" s="255">
        <f>'2573'!F117+'2576'!F117+'2581'!F117+'2610'!F117+'9900'!F117+'9901'!F117+'9906'!F117+'9910'!F117+'9911'!F117+'9912'!F117+'2353'!F117+'2570'!F117</f>
        <v>0</v>
      </c>
      <c r="G117" s="255">
        <f>'2573'!G117+'2576'!G117+'2581'!G117+'2610'!G117+'9900'!G117+'9901'!G117+'9906'!G117+'9910'!G117+'9911'!G117+'9912'!G117+'2353'!G117+'2570'!G117</f>
        <v>0</v>
      </c>
      <c r="H117" s="255">
        <f>'2573'!H117+'2576'!H117+'2581'!H117+'2610'!H117+'9900'!H117+'9901'!H117+'9906'!H117+'9910'!H117+'9911'!H117+'9912'!H117+'2353'!H117+'2570'!H117</f>
        <v>0</v>
      </c>
      <c r="I117" s="94">
        <f t="shared" si="17"/>
        <v>0</v>
      </c>
      <c r="J117" s="224"/>
      <c r="K117" s="255">
        <f>'2573'!K117+'2576'!K117+'2581'!K117+'2610'!K117+'9900'!K117+'9901'!K117+'9906'!K117+'9910'!K117+'9911'!K117+'9912'!K117+'2353'!K117+'2570'!K117</f>
        <v>0</v>
      </c>
      <c r="L117" s="255">
        <f>'2573'!L117+'2576'!L117+'2581'!L117+'2610'!L117+'9900'!L117+'9901'!L117+'9906'!L117+'9910'!L117+'9911'!L117+'9912'!L117+'2353'!L117+'2570'!L117</f>
        <v>0</v>
      </c>
      <c r="M117" s="255">
        <f>'2573'!M117+'2576'!M117+'2581'!M117+'2610'!M117+'9900'!M117+'9901'!M117+'9906'!M117+'9910'!M117+'9911'!M117+'9912'!M117+'2353'!M117+'2570'!M117</f>
        <v>0</v>
      </c>
      <c r="N117" s="94">
        <f t="shared" si="18"/>
        <v>0</v>
      </c>
      <c r="O117" s="224"/>
      <c r="P117" s="255">
        <f>'2573'!P117+'2576'!P117+'2581'!P117+'2610'!P117+'9900'!P117+'9901'!P117+'9906'!P117+'9910'!P117+'9911'!P117+'9912'!P117+'2353'!P117+'2570'!P117</f>
        <v>0</v>
      </c>
      <c r="Q117" s="255">
        <f>'2573'!Q117+'2576'!Q117+'2581'!Q117+'2610'!Q117+'9900'!Q117+'9901'!Q117+'9906'!Q117+'9910'!Q117+'9911'!Q117+'9912'!Q117+'2353'!Q117+'2570'!Q117</f>
        <v>0</v>
      </c>
      <c r="R117" s="255">
        <f>'2573'!R117+'2576'!R117+'2581'!R117+'2610'!R117+'9900'!R117+'9901'!R117+'9906'!R117+'9910'!R117+'9911'!R117+'9912'!R117+'2353'!R117+'2570'!R117</f>
        <v>0</v>
      </c>
      <c r="S117" s="94">
        <f t="shared" si="19"/>
        <v>0</v>
      </c>
      <c r="T117" s="224"/>
      <c r="U117" s="255">
        <f>'2573'!U117+'2576'!U117+'2581'!U117+'2610'!U117+'9900'!U117+'9901'!U117+'9906'!U117+'9910'!U117+'9911'!U117+'9912'!U117+'2353'!U117+'2570'!U117</f>
        <v>0</v>
      </c>
      <c r="V117" s="255">
        <f>'2573'!V117+'2576'!V117+'2581'!V117+'2610'!V117+'9900'!V117+'9901'!V117+'9906'!V117+'9910'!V117+'9911'!V117+'9912'!V117+'2353'!V117+'2570'!V117</f>
        <v>0</v>
      </c>
      <c r="W117" s="255">
        <f>'2573'!W117+'2576'!W117+'2581'!W117+'2610'!W117+'9900'!W117+'9901'!W117+'9906'!W117+'9910'!W117+'9911'!W117+'9912'!W117+'2353'!W117+'2570'!W117</f>
        <v>0</v>
      </c>
      <c r="X117" s="94">
        <f t="shared" si="20"/>
        <v>0</v>
      </c>
      <c r="Y117" s="97"/>
      <c r="Z117" s="94">
        <f t="shared" si="21"/>
        <v>0</v>
      </c>
      <c r="AA117" s="182"/>
    </row>
    <row r="118" spans="1:27" s="214" customFormat="1" ht="15" x14ac:dyDescent="0.25">
      <c r="A118" s="72"/>
      <c r="B118" s="67" t="str">
        <f>'LPFN SUMMARY - Results'!B118</f>
        <v>Consultant</v>
      </c>
      <c r="C118" s="71"/>
      <c r="D118" s="62"/>
      <c r="E118" s="63"/>
      <c r="F118" s="255">
        <f>'2573'!F118+'2576'!F118+'2581'!F118+'2610'!F118+'9900'!F118+'9901'!F118+'9906'!F118+'9910'!F118+'9911'!F118+'9912'!F118+'2353'!F118+'2570'!F118</f>
        <v>0</v>
      </c>
      <c r="G118" s="255">
        <f>'2573'!G118+'2576'!G118+'2581'!G118+'2610'!G118+'9900'!G118+'9901'!G118+'9906'!G118+'9910'!G118+'9911'!G118+'9912'!G118+'2353'!G118+'2570'!G118</f>
        <v>0</v>
      </c>
      <c r="H118" s="255">
        <f>'2573'!H118+'2576'!H118+'2581'!H118+'2610'!H118+'9900'!H118+'9901'!H118+'9906'!H118+'9910'!H118+'9911'!H118+'9912'!H118+'2353'!H118+'2570'!H118</f>
        <v>0</v>
      </c>
      <c r="I118" s="94">
        <f t="shared" si="17"/>
        <v>0</v>
      </c>
      <c r="J118" s="224"/>
      <c r="K118" s="255">
        <f>'2573'!K118+'2576'!K118+'2581'!K118+'2610'!K118+'9900'!K118+'9901'!K118+'9906'!K118+'9910'!K118+'9911'!K118+'9912'!K118+'2353'!K118+'2570'!K118</f>
        <v>0</v>
      </c>
      <c r="L118" s="255">
        <f>'2573'!L118+'2576'!L118+'2581'!L118+'2610'!L118+'9900'!L118+'9901'!L118+'9906'!L118+'9910'!L118+'9911'!L118+'9912'!L118+'2353'!L118+'2570'!L118</f>
        <v>0</v>
      </c>
      <c r="M118" s="255">
        <f>'2573'!M118+'2576'!M118+'2581'!M118+'2610'!M118+'9900'!M118+'9901'!M118+'9906'!M118+'9910'!M118+'9911'!M118+'9912'!M118+'2353'!M118+'2570'!M118</f>
        <v>0</v>
      </c>
      <c r="N118" s="94">
        <f t="shared" si="18"/>
        <v>0</v>
      </c>
      <c r="O118" s="224"/>
      <c r="P118" s="255">
        <f>'2573'!P118+'2576'!P118+'2581'!P118+'2610'!P118+'9900'!P118+'9901'!P118+'9906'!P118+'9910'!P118+'9911'!P118+'9912'!P118+'2353'!P118+'2570'!P118</f>
        <v>0</v>
      </c>
      <c r="Q118" s="255">
        <f>'2573'!Q118+'2576'!Q118+'2581'!Q118+'2610'!Q118+'9900'!Q118+'9901'!Q118+'9906'!Q118+'9910'!Q118+'9911'!Q118+'9912'!Q118+'2353'!Q118+'2570'!Q118</f>
        <v>0</v>
      </c>
      <c r="R118" s="255">
        <f>'2573'!R118+'2576'!R118+'2581'!R118+'2610'!R118+'9900'!R118+'9901'!R118+'9906'!R118+'9910'!R118+'9911'!R118+'9912'!R118+'2353'!R118+'2570'!R118</f>
        <v>0</v>
      </c>
      <c r="S118" s="94">
        <f t="shared" si="19"/>
        <v>0</v>
      </c>
      <c r="T118" s="224"/>
      <c r="U118" s="255">
        <f>'2573'!U118+'2576'!U118+'2581'!U118+'2610'!U118+'9900'!U118+'9901'!U118+'9906'!U118+'9910'!U118+'9911'!U118+'9912'!U118+'2353'!U118+'2570'!U118</f>
        <v>0</v>
      </c>
      <c r="V118" s="255">
        <f>'2573'!V118+'2576'!V118+'2581'!V118+'2610'!V118+'9900'!V118+'9901'!V118+'9906'!V118+'9910'!V118+'9911'!V118+'9912'!V118+'2353'!V118+'2570'!V118</f>
        <v>0</v>
      </c>
      <c r="W118" s="255">
        <f>'2573'!W118+'2576'!W118+'2581'!W118+'2610'!W118+'9900'!W118+'9901'!W118+'9906'!W118+'9910'!W118+'9911'!W118+'9912'!W118+'2353'!W118+'2570'!W118</f>
        <v>0</v>
      </c>
      <c r="X118" s="94">
        <f t="shared" si="20"/>
        <v>0</v>
      </c>
      <c r="Y118" s="97"/>
      <c r="Z118" s="94">
        <f t="shared" si="21"/>
        <v>0</v>
      </c>
      <c r="AA118" s="182"/>
    </row>
    <row r="119" spans="1:27" s="214" customFormat="1" ht="15" hidden="1" x14ac:dyDescent="0.25">
      <c r="A119" s="72"/>
      <c r="B119" s="67" t="str">
        <f>'LPFN SUMMARY - Results'!B119</f>
        <v>Unused</v>
      </c>
      <c r="C119" s="71"/>
      <c r="D119" s="62"/>
      <c r="E119" s="63"/>
      <c r="F119" s="255">
        <f>'2573'!F119+'2576'!F119+'2581'!F119+'2610'!F119+'9900'!F119+'9901'!F119+'9906'!F119+'9910'!F119+'9911'!F119+'9912'!F119+'2353'!F119+'2570'!F119</f>
        <v>0</v>
      </c>
      <c r="G119" s="255">
        <f>'2573'!G119+'2576'!G119+'2581'!G119+'2610'!G119+'9900'!G119+'9901'!G119+'9906'!G119+'9910'!G119+'9911'!G119+'9912'!G119+'2353'!G119+'2570'!G119</f>
        <v>0</v>
      </c>
      <c r="H119" s="255">
        <f>'2573'!H119+'2576'!H119+'2581'!H119+'2610'!H119+'9900'!H119+'9901'!H119+'9906'!H119+'9910'!H119+'9911'!H119+'9912'!H119+'2353'!H119+'2570'!H119</f>
        <v>0</v>
      </c>
      <c r="I119" s="94">
        <f t="shared" si="17"/>
        <v>0</v>
      </c>
      <c r="J119" s="224"/>
      <c r="K119" s="255">
        <f>'2573'!K119+'2576'!K119+'2581'!K119+'2610'!K119+'9900'!K119+'9901'!K119+'9906'!K119+'9910'!K119+'9911'!K119+'9912'!K119+'2353'!K119+'2570'!K119</f>
        <v>0</v>
      </c>
      <c r="L119" s="255">
        <f>'2573'!L119+'2576'!L119+'2581'!L119+'2610'!L119+'9900'!L119+'9901'!L119+'9906'!L119+'9910'!L119+'9911'!L119+'9912'!L119+'2353'!L119+'2570'!L119</f>
        <v>0</v>
      </c>
      <c r="M119" s="255">
        <f>'2573'!M119+'2576'!M119+'2581'!M119+'2610'!M119+'9900'!M119+'9901'!M119+'9906'!M119+'9910'!M119+'9911'!M119+'9912'!M119+'2353'!M119+'2570'!M119</f>
        <v>0</v>
      </c>
      <c r="N119" s="94">
        <f t="shared" si="18"/>
        <v>0</v>
      </c>
      <c r="O119" s="224"/>
      <c r="P119" s="255">
        <f>'2573'!P119+'2576'!P119+'2581'!P119+'2610'!P119+'9900'!P119+'9901'!P119+'9906'!P119+'9910'!P119+'9911'!P119+'9912'!P119+'2353'!P119+'2570'!P119</f>
        <v>0</v>
      </c>
      <c r="Q119" s="255">
        <f>'2573'!Q119+'2576'!Q119+'2581'!Q119+'2610'!Q119+'9900'!Q119+'9901'!Q119+'9906'!Q119+'9910'!Q119+'9911'!Q119+'9912'!Q119+'2353'!Q119+'2570'!Q119</f>
        <v>0</v>
      </c>
      <c r="R119" s="255">
        <f>'2573'!R119+'2576'!R119+'2581'!R119+'2610'!R119+'9900'!R119+'9901'!R119+'9906'!R119+'9910'!R119+'9911'!R119+'9912'!R119+'2353'!R119+'2570'!R119</f>
        <v>0</v>
      </c>
      <c r="S119" s="94">
        <f t="shared" si="19"/>
        <v>0</v>
      </c>
      <c r="T119" s="224"/>
      <c r="U119" s="255">
        <f>'2573'!U119+'2576'!U119+'2581'!U119+'2610'!U119+'9900'!U119+'9901'!U119+'9906'!U119+'9910'!U119+'9911'!U119+'9912'!U119+'2353'!U119+'2570'!U119</f>
        <v>0</v>
      </c>
      <c r="V119" s="255">
        <f>'2573'!V119+'2576'!V119+'2581'!V119+'2610'!V119+'9900'!V119+'9901'!V119+'9906'!V119+'9910'!V119+'9911'!V119+'9912'!V119+'2353'!V119+'2570'!V119</f>
        <v>0</v>
      </c>
      <c r="W119" s="255">
        <f>'2573'!W119+'2576'!W119+'2581'!W119+'2610'!W119+'9900'!W119+'9901'!W119+'9906'!W119+'9910'!W119+'9911'!W119+'9912'!W119+'2353'!W119+'2570'!W119</f>
        <v>0</v>
      </c>
      <c r="X119" s="94">
        <f t="shared" si="20"/>
        <v>0</v>
      </c>
      <c r="Y119" s="97"/>
      <c r="Z119" s="94">
        <f t="shared" si="21"/>
        <v>0</v>
      </c>
      <c r="AA119" s="182"/>
    </row>
    <row r="120" spans="1:27" s="214" customFormat="1" ht="15" hidden="1" x14ac:dyDescent="0.25">
      <c r="A120" s="72"/>
      <c r="B120" s="67" t="str">
        <f>'LPFN SUMMARY - Results'!B120</f>
        <v>Unused</v>
      </c>
      <c r="C120" s="71"/>
      <c r="D120" s="62"/>
      <c r="E120" s="63"/>
      <c r="F120" s="255">
        <f>'2573'!F120+'2576'!F120+'2581'!F120+'2610'!F120+'9900'!F120+'9901'!F120+'9906'!F120+'9910'!F120+'9911'!F120+'9912'!F120+'2353'!F120+'2570'!F120</f>
        <v>0</v>
      </c>
      <c r="G120" s="255">
        <f>'2573'!G120+'2576'!G120+'2581'!G120+'2610'!G120+'9900'!G120+'9901'!G120+'9906'!G120+'9910'!G120+'9911'!G120+'9912'!G120+'2353'!G120+'2570'!G120</f>
        <v>0</v>
      </c>
      <c r="H120" s="255">
        <f>'2573'!H120+'2576'!H120+'2581'!H120+'2610'!H120+'9900'!H120+'9901'!H120+'9906'!H120+'9910'!H120+'9911'!H120+'9912'!H120+'2353'!H120+'2570'!H120</f>
        <v>0</v>
      </c>
      <c r="I120" s="94">
        <f t="shared" si="17"/>
        <v>0</v>
      </c>
      <c r="J120" s="224"/>
      <c r="K120" s="255">
        <f>'2573'!K120+'2576'!K120+'2581'!K120+'2610'!K120+'9900'!K120+'9901'!K120+'9906'!K120+'9910'!K120+'9911'!K120+'9912'!K120+'2353'!K120+'2570'!K120</f>
        <v>0</v>
      </c>
      <c r="L120" s="255">
        <f>'2573'!L120+'2576'!L120+'2581'!L120+'2610'!L120+'9900'!L120+'9901'!L120+'9906'!L120+'9910'!L120+'9911'!L120+'9912'!L120+'2353'!L120+'2570'!L120</f>
        <v>0</v>
      </c>
      <c r="M120" s="255">
        <f>'2573'!M120+'2576'!M120+'2581'!M120+'2610'!M120+'9900'!M120+'9901'!M120+'9906'!M120+'9910'!M120+'9911'!M120+'9912'!M120+'2353'!M120+'2570'!M120</f>
        <v>0</v>
      </c>
      <c r="N120" s="94">
        <f t="shared" si="18"/>
        <v>0</v>
      </c>
      <c r="O120" s="224"/>
      <c r="P120" s="255">
        <f>'2573'!P120+'2576'!P120+'2581'!P120+'2610'!P120+'9900'!P120+'9901'!P120+'9906'!P120+'9910'!P120+'9911'!P120+'9912'!P120+'2353'!P120+'2570'!P120</f>
        <v>0</v>
      </c>
      <c r="Q120" s="255">
        <f>'2573'!Q120+'2576'!Q120+'2581'!Q120+'2610'!Q120+'9900'!Q120+'9901'!Q120+'9906'!Q120+'9910'!Q120+'9911'!Q120+'9912'!Q120+'2353'!Q120+'2570'!Q120</f>
        <v>0</v>
      </c>
      <c r="R120" s="255">
        <f>'2573'!R120+'2576'!R120+'2581'!R120+'2610'!R120+'9900'!R120+'9901'!R120+'9906'!R120+'9910'!R120+'9911'!R120+'9912'!R120+'2353'!R120+'2570'!R120</f>
        <v>0</v>
      </c>
      <c r="S120" s="94">
        <f t="shared" si="19"/>
        <v>0</v>
      </c>
      <c r="T120" s="224"/>
      <c r="U120" s="255">
        <f>'2573'!U120+'2576'!U120+'2581'!U120+'2610'!U120+'9900'!U120+'9901'!U120+'9906'!U120+'9910'!U120+'9911'!U120+'9912'!U120+'2353'!U120+'2570'!U120</f>
        <v>0</v>
      </c>
      <c r="V120" s="255">
        <f>'2573'!V120+'2576'!V120+'2581'!V120+'2610'!V120+'9900'!V120+'9901'!V120+'9906'!V120+'9910'!V120+'9911'!V120+'9912'!V120+'2353'!V120+'2570'!V120</f>
        <v>0</v>
      </c>
      <c r="W120" s="255">
        <f>'2573'!W120+'2576'!W120+'2581'!W120+'2610'!W120+'9900'!W120+'9901'!W120+'9906'!W120+'9910'!W120+'9911'!W120+'9912'!W120+'2353'!W120+'2570'!W120</f>
        <v>0</v>
      </c>
      <c r="X120" s="94">
        <f t="shared" si="20"/>
        <v>0</v>
      </c>
      <c r="Y120" s="97"/>
      <c r="Z120" s="94">
        <f t="shared" si="21"/>
        <v>0</v>
      </c>
      <c r="AA120" s="182"/>
    </row>
    <row r="121" spans="1:27" s="214" customFormat="1" ht="15" hidden="1" x14ac:dyDescent="0.25">
      <c r="A121" s="72"/>
      <c r="B121" s="67" t="str">
        <f>'LPFN SUMMARY - Results'!B121</f>
        <v>Unused</v>
      </c>
      <c r="C121" s="71"/>
      <c r="D121" s="62"/>
      <c r="E121" s="63"/>
      <c r="F121" s="255">
        <f>'2573'!F121+'2576'!F121+'2581'!F121+'2610'!F121+'9900'!F121+'9901'!F121+'9906'!F121+'9910'!F121+'9911'!F121+'9912'!F121+'2353'!F121+'2570'!F121</f>
        <v>0</v>
      </c>
      <c r="G121" s="255">
        <f>'2573'!G121+'2576'!G121+'2581'!G121+'2610'!G121+'9900'!G121+'9901'!G121+'9906'!G121+'9910'!G121+'9911'!G121+'9912'!G121+'2353'!G121+'2570'!G121</f>
        <v>0</v>
      </c>
      <c r="H121" s="255">
        <f>'2573'!H121+'2576'!H121+'2581'!H121+'2610'!H121+'9900'!H121+'9901'!H121+'9906'!H121+'9910'!H121+'9911'!H121+'9912'!H121+'2353'!H121+'2570'!H121</f>
        <v>0</v>
      </c>
      <c r="I121" s="94">
        <f t="shared" si="17"/>
        <v>0</v>
      </c>
      <c r="J121" s="224"/>
      <c r="K121" s="255">
        <f>'2573'!K121+'2576'!K121+'2581'!K121+'2610'!K121+'9900'!K121+'9901'!K121+'9906'!K121+'9910'!K121+'9911'!K121+'9912'!K121+'2353'!K121+'2570'!K121</f>
        <v>0</v>
      </c>
      <c r="L121" s="255">
        <f>'2573'!L121+'2576'!L121+'2581'!L121+'2610'!L121+'9900'!L121+'9901'!L121+'9906'!L121+'9910'!L121+'9911'!L121+'9912'!L121+'2353'!L121+'2570'!L121</f>
        <v>0</v>
      </c>
      <c r="M121" s="255">
        <f>'2573'!M121+'2576'!M121+'2581'!M121+'2610'!M121+'9900'!M121+'9901'!M121+'9906'!M121+'9910'!M121+'9911'!M121+'9912'!M121+'2353'!M121+'2570'!M121</f>
        <v>0</v>
      </c>
      <c r="N121" s="94">
        <f t="shared" si="18"/>
        <v>0</v>
      </c>
      <c r="O121" s="224"/>
      <c r="P121" s="255">
        <f>'2573'!P121+'2576'!P121+'2581'!P121+'2610'!P121+'9900'!P121+'9901'!P121+'9906'!P121+'9910'!P121+'9911'!P121+'9912'!P121+'2353'!P121+'2570'!P121</f>
        <v>0</v>
      </c>
      <c r="Q121" s="255">
        <f>'2573'!Q121+'2576'!Q121+'2581'!Q121+'2610'!Q121+'9900'!Q121+'9901'!Q121+'9906'!Q121+'9910'!Q121+'9911'!Q121+'9912'!Q121+'2353'!Q121+'2570'!Q121</f>
        <v>0</v>
      </c>
      <c r="R121" s="255">
        <f>'2573'!R121+'2576'!R121+'2581'!R121+'2610'!R121+'9900'!R121+'9901'!R121+'9906'!R121+'9910'!R121+'9911'!R121+'9912'!R121+'2353'!R121+'2570'!R121</f>
        <v>0</v>
      </c>
      <c r="S121" s="94">
        <f t="shared" si="19"/>
        <v>0</v>
      </c>
      <c r="T121" s="224"/>
      <c r="U121" s="255">
        <f>'2573'!U121+'2576'!U121+'2581'!U121+'2610'!U121+'9900'!U121+'9901'!U121+'9906'!U121+'9910'!U121+'9911'!U121+'9912'!U121+'2353'!U121+'2570'!U121</f>
        <v>0</v>
      </c>
      <c r="V121" s="255">
        <f>'2573'!V121+'2576'!V121+'2581'!V121+'2610'!V121+'9900'!V121+'9901'!V121+'9906'!V121+'9910'!V121+'9911'!V121+'9912'!V121+'2353'!V121+'2570'!V121</f>
        <v>0</v>
      </c>
      <c r="W121" s="255">
        <f>'2573'!W121+'2576'!W121+'2581'!W121+'2610'!W121+'9900'!W121+'9901'!W121+'9906'!W121+'9910'!W121+'9911'!W121+'9912'!W121+'2353'!W121+'2570'!W121</f>
        <v>0</v>
      </c>
      <c r="X121" s="94">
        <f t="shared" si="20"/>
        <v>0</v>
      </c>
      <c r="Y121" s="97"/>
      <c r="Z121" s="94">
        <f t="shared" si="21"/>
        <v>0</v>
      </c>
      <c r="AA121" s="182"/>
    </row>
    <row r="122" spans="1:27" s="214" customFormat="1" ht="15" hidden="1" x14ac:dyDescent="0.25">
      <c r="A122" s="72"/>
      <c r="B122" s="67" t="str">
        <f>'LPFN SUMMARY - Results'!B122</f>
        <v>Unused</v>
      </c>
      <c r="C122" s="71"/>
      <c r="D122" s="62"/>
      <c r="E122" s="63"/>
      <c r="F122" s="255">
        <f>'2573'!F122+'2576'!F122+'2581'!F122+'2610'!F122+'9900'!F122+'9901'!F122+'9906'!F122+'9910'!F122+'9911'!F122+'9912'!F122+'2353'!F122+'2570'!F122</f>
        <v>0</v>
      </c>
      <c r="G122" s="255">
        <f>'2573'!G122+'2576'!G122+'2581'!G122+'2610'!G122+'9900'!G122+'9901'!G122+'9906'!G122+'9910'!G122+'9911'!G122+'9912'!G122+'2353'!G122+'2570'!G122</f>
        <v>0</v>
      </c>
      <c r="H122" s="255">
        <f>'2573'!H122+'2576'!H122+'2581'!H122+'2610'!H122+'9900'!H122+'9901'!H122+'9906'!H122+'9910'!H122+'9911'!H122+'9912'!H122+'2353'!H122+'2570'!H122</f>
        <v>0</v>
      </c>
      <c r="I122" s="94">
        <f t="shared" si="17"/>
        <v>0</v>
      </c>
      <c r="J122" s="224"/>
      <c r="K122" s="255">
        <f>'2573'!K122+'2576'!K122+'2581'!K122+'2610'!K122+'9900'!K122+'9901'!K122+'9906'!K122+'9910'!K122+'9911'!K122+'9912'!K122+'2353'!K122+'2570'!K122</f>
        <v>0</v>
      </c>
      <c r="L122" s="255">
        <f>'2573'!L122+'2576'!L122+'2581'!L122+'2610'!L122+'9900'!L122+'9901'!L122+'9906'!L122+'9910'!L122+'9911'!L122+'9912'!L122+'2353'!L122+'2570'!L122</f>
        <v>0</v>
      </c>
      <c r="M122" s="255">
        <f>'2573'!M122+'2576'!M122+'2581'!M122+'2610'!M122+'9900'!M122+'9901'!M122+'9906'!M122+'9910'!M122+'9911'!M122+'9912'!M122+'2353'!M122+'2570'!M122</f>
        <v>0</v>
      </c>
      <c r="N122" s="94">
        <f t="shared" si="18"/>
        <v>0</v>
      </c>
      <c r="O122" s="224"/>
      <c r="P122" s="255">
        <f>'2573'!P122+'2576'!P122+'2581'!P122+'2610'!P122+'9900'!P122+'9901'!P122+'9906'!P122+'9910'!P122+'9911'!P122+'9912'!P122+'2353'!P122+'2570'!P122</f>
        <v>0</v>
      </c>
      <c r="Q122" s="255">
        <f>'2573'!Q122+'2576'!Q122+'2581'!Q122+'2610'!Q122+'9900'!Q122+'9901'!Q122+'9906'!Q122+'9910'!Q122+'9911'!Q122+'9912'!Q122+'2353'!Q122+'2570'!Q122</f>
        <v>0</v>
      </c>
      <c r="R122" s="255">
        <f>'2573'!R122+'2576'!R122+'2581'!R122+'2610'!R122+'9900'!R122+'9901'!R122+'9906'!R122+'9910'!R122+'9911'!R122+'9912'!R122+'2353'!R122+'2570'!R122</f>
        <v>0</v>
      </c>
      <c r="S122" s="94">
        <f t="shared" si="19"/>
        <v>0</v>
      </c>
      <c r="T122" s="224"/>
      <c r="U122" s="255">
        <f>'2573'!U122+'2576'!U122+'2581'!U122+'2610'!U122+'9900'!U122+'9901'!U122+'9906'!U122+'9910'!U122+'9911'!U122+'9912'!U122+'2353'!U122+'2570'!U122</f>
        <v>0</v>
      </c>
      <c r="V122" s="255">
        <f>'2573'!V122+'2576'!V122+'2581'!V122+'2610'!V122+'9900'!V122+'9901'!V122+'9906'!V122+'9910'!V122+'9911'!V122+'9912'!V122+'2353'!V122+'2570'!V122</f>
        <v>0</v>
      </c>
      <c r="W122" s="255">
        <f>'2573'!W122+'2576'!W122+'2581'!W122+'2610'!W122+'9900'!W122+'9901'!W122+'9906'!W122+'9910'!W122+'9911'!W122+'9912'!W122+'2353'!W122+'2570'!W122</f>
        <v>0</v>
      </c>
      <c r="X122" s="94">
        <f t="shared" si="20"/>
        <v>0</v>
      </c>
      <c r="Y122" s="97"/>
      <c r="Z122" s="94">
        <f t="shared" si="21"/>
        <v>0</v>
      </c>
      <c r="AA122" s="182"/>
    </row>
    <row r="123" spans="1:27" s="214" customFormat="1" ht="15" hidden="1" x14ac:dyDescent="0.25">
      <c r="A123" s="72"/>
      <c r="B123" s="67" t="str">
        <f>'LPFN SUMMARY - Results'!B123</f>
        <v>Unused</v>
      </c>
      <c r="C123" s="71"/>
      <c r="D123" s="62"/>
      <c r="E123" s="63"/>
      <c r="F123" s="255">
        <f>'2573'!F123+'2576'!F123+'2581'!F123+'2610'!F123+'9900'!F123+'9901'!F123+'9906'!F123+'9910'!F123+'9911'!F123+'9912'!F123+'2353'!F123+'2570'!F123</f>
        <v>0</v>
      </c>
      <c r="G123" s="255">
        <f>'2573'!G123+'2576'!G123+'2581'!G123+'2610'!G123+'9900'!G123+'9901'!G123+'9906'!G123+'9910'!G123+'9911'!G123+'9912'!G123+'2353'!G123+'2570'!G123</f>
        <v>0</v>
      </c>
      <c r="H123" s="255">
        <f>'2573'!H123+'2576'!H123+'2581'!H123+'2610'!H123+'9900'!H123+'9901'!H123+'9906'!H123+'9910'!H123+'9911'!H123+'9912'!H123+'2353'!H123+'2570'!H123</f>
        <v>0</v>
      </c>
      <c r="I123" s="94">
        <f t="shared" si="17"/>
        <v>0</v>
      </c>
      <c r="J123" s="224"/>
      <c r="K123" s="255">
        <f>'2573'!K123+'2576'!K123+'2581'!K123+'2610'!K123+'9900'!K123+'9901'!K123+'9906'!K123+'9910'!K123+'9911'!K123+'9912'!K123+'2353'!K123+'2570'!K123</f>
        <v>0</v>
      </c>
      <c r="L123" s="255">
        <f>'2573'!L123+'2576'!L123+'2581'!L123+'2610'!L123+'9900'!L123+'9901'!L123+'9906'!L123+'9910'!L123+'9911'!L123+'9912'!L123+'2353'!L123+'2570'!L123</f>
        <v>0</v>
      </c>
      <c r="M123" s="255">
        <f>'2573'!M123+'2576'!M123+'2581'!M123+'2610'!M123+'9900'!M123+'9901'!M123+'9906'!M123+'9910'!M123+'9911'!M123+'9912'!M123+'2353'!M123+'2570'!M123</f>
        <v>0</v>
      </c>
      <c r="N123" s="94">
        <f t="shared" si="18"/>
        <v>0</v>
      </c>
      <c r="O123" s="224"/>
      <c r="P123" s="255">
        <f>'2573'!P123+'2576'!P123+'2581'!P123+'2610'!P123+'9900'!P123+'9901'!P123+'9906'!P123+'9910'!P123+'9911'!P123+'9912'!P123+'2353'!P123+'2570'!P123</f>
        <v>0</v>
      </c>
      <c r="Q123" s="255">
        <f>'2573'!Q123+'2576'!Q123+'2581'!Q123+'2610'!Q123+'9900'!Q123+'9901'!Q123+'9906'!Q123+'9910'!Q123+'9911'!Q123+'9912'!Q123+'2353'!Q123+'2570'!Q123</f>
        <v>0</v>
      </c>
      <c r="R123" s="255">
        <f>'2573'!R123+'2576'!R123+'2581'!R123+'2610'!R123+'9900'!R123+'9901'!R123+'9906'!R123+'9910'!R123+'9911'!R123+'9912'!R123+'2353'!R123+'2570'!R123</f>
        <v>0</v>
      </c>
      <c r="S123" s="94">
        <f t="shared" si="19"/>
        <v>0</v>
      </c>
      <c r="T123" s="224"/>
      <c r="U123" s="255">
        <f>'2573'!U123+'2576'!U123+'2581'!U123+'2610'!U123+'9900'!U123+'9901'!U123+'9906'!U123+'9910'!U123+'9911'!U123+'9912'!U123+'2353'!U123+'2570'!U123</f>
        <v>0</v>
      </c>
      <c r="V123" s="255">
        <f>'2573'!V123+'2576'!V123+'2581'!V123+'2610'!V123+'9900'!V123+'9901'!V123+'9906'!V123+'9910'!V123+'9911'!V123+'9912'!V123+'2353'!V123+'2570'!V123</f>
        <v>0</v>
      </c>
      <c r="W123" s="255">
        <f>'2573'!W123+'2576'!W123+'2581'!W123+'2610'!W123+'9900'!W123+'9901'!W123+'9906'!W123+'9910'!W123+'9911'!W123+'9912'!W123+'2353'!W123+'2570'!W123</f>
        <v>0</v>
      </c>
      <c r="X123" s="94">
        <f t="shared" si="20"/>
        <v>0</v>
      </c>
      <c r="Y123" s="97"/>
      <c r="Z123" s="94">
        <f t="shared" si="21"/>
        <v>0</v>
      </c>
      <c r="AA123" s="182"/>
    </row>
    <row r="124" spans="1:27" s="214" customFormat="1" ht="15" hidden="1" x14ac:dyDescent="0.25">
      <c r="A124" s="72"/>
      <c r="B124" s="67" t="str">
        <f>'LPFN SUMMARY - Results'!B124</f>
        <v>Unused</v>
      </c>
      <c r="C124" s="71"/>
      <c r="D124" s="62"/>
      <c r="E124" s="63"/>
      <c r="F124" s="255">
        <f>'2573'!F124+'2576'!F124+'2581'!F124+'2610'!F124+'9900'!F124+'9901'!F124+'9906'!F124+'9910'!F124+'9911'!F124+'9912'!F124+'2353'!F124+'2570'!F124</f>
        <v>0</v>
      </c>
      <c r="G124" s="255">
        <f>'2573'!G124+'2576'!G124+'2581'!G124+'2610'!G124+'9900'!G124+'9901'!G124+'9906'!G124+'9910'!G124+'9911'!G124+'9912'!G124+'2353'!G124+'2570'!G124</f>
        <v>0</v>
      </c>
      <c r="H124" s="255">
        <f>'2573'!H124+'2576'!H124+'2581'!H124+'2610'!H124+'9900'!H124+'9901'!H124+'9906'!H124+'9910'!H124+'9911'!H124+'9912'!H124+'2353'!H124+'2570'!H124</f>
        <v>0</v>
      </c>
      <c r="I124" s="94">
        <f t="shared" si="17"/>
        <v>0</v>
      </c>
      <c r="J124" s="224"/>
      <c r="K124" s="255">
        <f>'2573'!K124+'2576'!K124+'2581'!K124+'2610'!K124+'9900'!K124+'9901'!K124+'9906'!K124+'9910'!K124+'9911'!K124+'9912'!K124+'2353'!K124+'2570'!K124</f>
        <v>0</v>
      </c>
      <c r="L124" s="255">
        <f>'2573'!L124+'2576'!L124+'2581'!L124+'2610'!L124+'9900'!L124+'9901'!L124+'9906'!L124+'9910'!L124+'9911'!L124+'9912'!L124+'2353'!L124+'2570'!L124</f>
        <v>0</v>
      </c>
      <c r="M124" s="255">
        <f>'2573'!M124+'2576'!M124+'2581'!M124+'2610'!M124+'9900'!M124+'9901'!M124+'9906'!M124+'9910'!M124+'9911'!M124+'9912'!M124+'2353'!M124+'2570'!M124</f>
        <v>0</v>
      </c>
      <c r="N124" s="94">
        <f t="shared" si="18"/>
        <v>0</v>
      </c>
      <c r="O124" s="224"/>
      <c r="P124" s="255">
        <f>'2573'!P124+'2576'!P124+'2581'!P124+'2610'!P124+'9900'!P124+'9901'!P124+'9906'!P124+'9910'!P124+'9911'!P124+'9912'!P124+'2353'!P124+'2570'!P124</f>
        <v>0</v>
      </c>
      <c r="Q124" s="255">
        <f>'2573'!Q124+'2576'!Q124+'2581'!Q124+'2610'!Q124+'9900'!Q124+'9901'!Q124+'9906'!Q124+'9910'!Q124+'9911'!Q124+'9912'!Q124+'2353'!Q124+'2570'!Q124</f>
        <v>0</v>
      </c>
      <c r="R124" s="255">
        <f>'2573'!R124+'2576'!R124+'2581'!R124+'2610'!R124+'9900'!R124+'9901'!R124+'9906'!R124+'9910'!R124+'9911'!R124+'9912'!R124+'2353'!R124+'2570'!R124</f>
        <v>0</v>
      </c>
      <c r="S124" s="94">
        <f t="shared" si="19"/>
        <v>0</v>
      </c>
      <c r="T124" s="224"/>
      <c r="U124" s="255">
        <f>'2573'!U124+'2576'!U124+'2581'!U124+'2610'!U124+'9900'!U124+'9901'!U124+'9906'!U124+'9910'!U124+'9911'!U124+'9912'!U124+'2353'!U124+'2570'!U124</f>
        <v>0</v>
      </c>
      <c r="V124" s="255">
        <f>'2573'!V124+'2576'!V124+'2581'!V124+'2610'!V124+'9900'!V124+'9901'!V124+'9906'!V124+'9910'!V124+'9911'!V124+'9912'!V124+'2353'!V124+'2570'!V124</f>
        <v>0</v>
      </c>
      <c r="W124" s="255">
        <f>'2573'!W124+'2576'!W124+'2581'!W124+'2610'!W124+'9900'!W124+'9901'!W124+'9906'!W124+'9910'!W124+'9911'!W124+'9912'!W124+'2353'!W124+'2570'!W124</f>
        <v>0</v>
      </c>
      <c r="X124" s="94">
        <f t="shared" si="20"/>
        <v>0</v>
      </c>
      <c r="Y124" s="97"/>
      <c r="Z124" s="94">
        <f t="shared" si="21"/>
        <v>0</v>
      </c>
      <c r="AA124" s="182"/>
    </row>
    <row r="125" spans="1:27" s="214" customFormat="1" ht="15" hidden="1" x14ac:dyDescent="0.25">
      <c r="A125" s="72"/>
      <c r="B125" s="67" t="str">
        <f>'LPFN SUMMARY - Results'!B125</f>
        <v>Unused</v>
      </c>
      <c r="C125" s="71"/>
      <c r="D125" s="62"/>
      <c r="E125" s="63"/>
      <c r="F125" s="255">
        <f>'2573'!F125+'2576'!F125+'2581'!F125+'2610'!F125+'9900'!F125+'9901'!F125+'9906'!F125+'9910'!F125+'9911'!F125+'9912'!F125+'2353'!F125+'2570'!F125</f>
        <v>0</v>
      </c>
      <c r="G125" s="255">
        <f>'2573'!G125+'2576'!G125+'2581'!G125+'2610'!G125+'9900'!G125+'9901'!G125+'9906'!G125+'9910'!G125+'9911'!G125+'9912'!G125+'2353'!G125+'2570'!G125</f>
        <v>0</v>
      </c>
      <c r="H125" s="255">
        <f>'2573'!H125+'2576'!H125+'2581'!H125+'2610'!H125+'9900'!H125+'9901'!H125+'9906'!H125+'9910'!H125+'9911'!H125+'9912'!H125+'2353'!H125+'2570'!H125</f>
        <v>0</v>
      </c>
      <c r="I125" s="94">
        <f t="shared" si="17"/>
        <v>0</v>
      </c>
      <c r="J125" s="224"/>
      <c r="K125" s="255">
        <f>'2573'!K125+'2576'!K125+'2581'!K125+'2610'!K125+'9900'!K125+'9901'!K125+'9906'!K125+'9910'!K125+'9911'!K125+'9912'!K125+'2353'!K125+'2570'!K125</f>
        <v>0</v>
      </c>
      <c r="L125" s="255">
        <f>'2573'!L125+'2576'!L125+'2581'!L125+'2610'!L125+'9900'!L125+'9901'!L125+'9906'!L125+'9910'!L125+'9911'!L125+'9912'!L125+'2353'!L125+'2570'!L125</f>
        <v>0</v>
      </c>
      <c r="M125" s="255">
        <f>'2573'!M125+'2576'!M125+'2581'!M125+'2610'!M125+'9900'!M125+'9901'!M125+'9906'!M125+'9910'!M125+'9911'!M125+'9912'!M125+'2353'!M125+'2570'!M125</f>
        <v>0</v>
      </c>
      <c r="N125" s="94">
        <f t="shared" si="18"/>
        <v>0</v>
      </c>
      <c r="O125" s="224"/>
      <c r="P125" s="255">
        <f>'2573'!P125+'2576'!P125+'2581'!P125+'2610'!P125+'9900'!P125+'9901'!P125+'9906'!P125+'9910'!P125+'9911'!P125+'9912'!P125+'2353'!P125+'2570'!P125</f>
        <v>0</v>
      </c>
      <c r="Q125" s="255">
        <f>'2573'!Q125+'2576'!Q125+'2581'!Q125+'2610'!Q125+'9900'!Q125+'9901'!Q125+'9906'!Q125+'9910'!Q125+'9911'!Q125+'9912'!Q125+'2353'!Q125+'2570'!Q125</f>
        <v>0</v>
      </c>
      <c r="R125" s="255">
        <f>'2573'!R125+'2576'!R125+'2581'!R125+'2610'!R125+'9900'!R125+'9901'!R125+'9906'!R125+'9910'!R125+'9911'!R125+'9912'!R125+'2353'!R125+'2570'!R125</f>
        <v>0</v>
      </c>
      <c r="S125" s="94">
        <f t="shared" si="19"/>
        <v>0</v>
      </c>
      <c r="T125" s="224"/>
      <c r="U125" s="255">
        <f>'2573'!U125+'2576'!U125+'2581'!U125+'2610'!U125+'9900'!U125+'9901'!U125+'9906'!U125+'9910'!U125+'9911'!U125+'9912'!U125+'2353'!U125+'2570'!U125</f>
        <v>0</v>
      </c>
      <c r="V125" s="255">
        <f>'2573'!V125+'2576'!V125+'2581'!V125+'2610'!V125+'9900'!V125+'9901'!V125+'9906'!V125+'9910'!V125+'9911'!V125+'9912'!V125+'2353'!V125+'2570'!V125</f>
        <v>0</v>
      </c>
      <c r="W125" s="255">
        <f>'2573'!W125+'2576'!W125+'2581'!W125+'2610'!W125+'9900'!W125+'9901'!W125+'9906'!W125+'9910'!W125+'9911'!W125+'9912'!W125+'2353'!W125+'2570'!W125</f>
        <v>0</v>
      </c>
      <c r="X125" s="94">
        <f t="shared" si="20"/>
        <v>0</v>
      </c>
      <c r="Y125" s="97"/>
      <c r="Z125" s="94">
        <f t="shared" si="21"/>
        <v>0</v>
      </c>
      <c r="AA125" s="182"/>
    </row>
    <row r="126" spans="1:27" s="214" customFormat="1" ht="15" hidden="1" x14ac:dyDescent="0.25">
      <c r="A126" s="72"/>
      <c r="B126" s="67" t="str">
        <f>'LPFN SUMMARY - Results'!B126</f>
        <v>Unused</v>
      </c>
      <c r="C126" s="71"/>
      <c r="D126" s="62"/>
      <c r="E126" s="63"/>
      <c r="F126" s="255">
        <f>'2573'!F126+'2576'!F126+'2581'!F126+'2610'!F126+'9900'!F126+'9901'!F126+'9906'!F126+'9910'!F126+'9911'!F126+'9912'!F126+'2353'!F126+'2570'!F126</f>
        <v>0</v>
      </c>
      <c r="G126" s="255">
        <f>'2573'!G126+'2576'!G126+'2581'!G126+'2610'!G126+'9900'!G126+'9901'!G126+'9906'!G126+'9910'!G126+'9911'!G126+'9912'!G126+'2353'!G126+'2570'!G126</f>
        <v>0</v>
      </c>
      <c r="H126" s="255">
        <f>'2573'!H126+'2576'!H126+'2581'!H126+'2610'!H126+'9900'!H126+'9901'!H126+'9906'!H126+'9910'!H126+'9911'!H126+'9912'!H126+'2353'!H126+'2570'!H126</f>
        <v>0</v>
      </c>
      <c r="I126" s="94">
        <f t="shared" si="17"/>
        <v>0</v>
      </c>
      <c r="J126" s="224"/>
      <c r="K126" s="255">
        <f>'2573'!K126+'2576'!K126+'2581'!K126+'2610'!K126+'9900'!K126+'9901'!K126+'9906'!K126+'9910'!K126+'9911'!K126+'9912'!K126+'2353'!K126+'2570'!K126</f>
        <v>0</v>
      </c>
      <c r="L126" s="255">
        <f>'2573'!L126+'2576'!L126+'2581'!L126+'2610'!L126+'9900'!L126+'9901'!L126+'9906'!L126+'9910'!L126+'9911'!L126+'9912'!L126+'2353'!L126+'2570'!L126</f>
        <v>0</v>
      </c>
      <c r="M126" s="255">
        <f>'2573'!M126+'2576'!M126+'2581'!M126+'2610'!M126+'9900'!M126+'9901'!M126+'9906'!M126+'9910'!M126+'9911'!M126+'9912'!M126+'2353'!M126+'2570'!M126</f>
        <v>0</v>
      </c>
      <c r="N126" s="94">
        <f t="shared" si="18"/>
        <v>0</v>
      </c>
      <c r="O126" s="224"/>
      <c r="P126" s="255">
        <f>'2573'!P126+'2576'!P126+'2581'!P126+'2610'!P126+'9900'!P126+'9901'!P126+'9906'!P126+'9910'!P126+'9911'!P126+'9912'!P126+'2353'!P126+'2570'!P126</f>
        <v>0</v>
      </c>
      <c r="Q126" s="255">
        <f>'2573'!Q126+'2576'!Q126+'2581'!Q126+'2610'!Q126+'9900'!Q126+'9901'!Q126+'9906'!Q126+'9910'!Q126+'9911'!Q126+'9912'!Q126+'2353'!Q126+'2570'!Q126</f>
        <v>0</v>
      </c>
      <c r="R126" s="255">
        <f>'2573'!R126+'2576'!R126+'2581'!R126+'2610'!R126+'9900'!R126+'9901'!R126+'9906'!R126+'9910'!R126+'9911'!R126+'9912'!R126+'2353'!R126+'2570'!R126</f>
        <v>0</v>
      </c>
      <c r="S126" s="94">
        <f t="shared" si="19"/>
        <v>0</v>
      </c>
      <c r="T126" s="224"/>
      <c r="U126" s="255">
        <f>'2573'!U126+'2576'!U126+'2581'!U126+'2610'!U126+'9900'!U126+'9901'!U126+'9906'!U126+'9910'!U126+'9911'!U126+'9912'!U126+'2353'!U126+'2570'!U126</f>
        <v>0</v>
      </c>
      <c r="V126" s="255">
        <f>'2573'!V126+'2576'!V126+'2581'!V126+'2610'!V126+'9900'!V126+'9901'!V126+'9906'!V126+'9910'!V126+'9911'!V126+'9912'!V126+'2353'!V126+'2570'!V126</f>
        <v>0</v>
      </c>
      <c r="W126" s="255">
        <f>'2573'!W126+'2576'!W126+'2581'!W126+'2610'!W126+'9900'!W126+'9901'!W126+'9906'!W126+'9910'!W126+'9911'!W126+'9912'!W126+'2353'!W126+'2570'!W126</f>
        <v>0</v>
      </c>
      <c r="X126" s="94">
        <f t="shared" si="20"/>
        <v>0</v>
      </c>
      <c r="Y126" s="97"/>
      <c r="Z126" s="94">
        <f t="shared" si="21"/>
        <v>0</v>
      </c>
      <c r="AA126" s="182"/>
    </row>
    <row r="127" spans="1:27" s="214" customFormat="1" ht="15" x14ac:dyDescent="0.25">
      <c r="A127" s="77"/>
      <c r="B127" s="78"/>
      <c r="C127" s="78"/>
      <c r="D127" s="78"/>
      <c r="E127" s="79"/>
      <c r="F127" s="83">
        <f>SUM(F46:F118)</f>
        <v>30593</v>
      </c>
      <c r="G127" s="83">
        <f t="shared" ref="G127:H127" si="22">SUM(G46:G118)</f>
        <v>486472</v>
      </c>
      <c r="H127" s="83">
        <f t="shared" si="22"/>
        <v>56097</v>
      </c>
      <c r="I127" s="85">
        <f>SUM(I46:I118)</f>
        <v>573162</v>
      </c>
      <c r="J127" s="85"/>
      <c r="K127" s="83">
        <f>SUM(K46:K118)</f>
        <v>29613</v>
      </c>
      <c r="L127" s="83">
        <f t="shared" ref="L127:M127" si="23">SUM(L46:L118)</f>
        <v>28613</v>
      </c>
      <c r="M127" s="83">
        <f t="shared" si="23"/>
        <v>53597</v>
      </c>
      <c r="N127" s="85">
        <f>SUM(N46:N118)</f>
        <v>111823</v>
      </c>
      <c r="O127" s="85"/>
      <c r="P127" s="83">
        <f>SUM(P46:P118)</f>
        <v>32113</v>
      </c>
      <c r="Q127" s="83">
        <f t="shared" ref="Q127:R127" si="24">SUM(Q46:Q118)</f>
        <v>28613</v>
      </c>
      <c r="R127" s="83">
        <f t="shared" si="24"/>
        <v>53597</v>
      </c>
      <c r="S127" s="85">
        <f>SUM(S46:S118)</f>
        <v>114323</v>
      </c>
      <c r="T127" s="85"/>
      <c r="U127" s="83">
        <f t="shared" ref="U127:W127" si="25">SUM(U46:U118)</f>
        <v>29613</v>
      </c>
      <c r="V127" s="83">
        <f t="shared" si="25"/>
        <v>28613</v>
      </c>
      <c r="W127" s="83">
        <f t="shared" si="25"/>
        <v>104301</v>
      </c>
      <c r="X127" s="85">
        <f>SUM(X46:X118)</f>
        <v>162527</v>
      </c>
      <c r="Y127" s="84"/>
      <c r="Z127" s="85">
        <f>SUM(Z46:Z118)</f>
        <v>961835</v>
      </c>
      <c r="AA127" s="182"/>
    </row>
    <row r="128" spans="1:27" s="214" customFormat="1" ht="15.75" thickBot="1" x14ac:dyDescent="0.3">
      <c r="A128" s="80" t="s">
        <v>24</v>
      </c>
      <c r="B128" s="81"/>
      <c r="C128" s="260"/>
      <c r="D128" s="260"/>
      <c r="E128" s="261"/>
      <c r="F128" s="88">
        <f>F43-F127</f>
        <v>539328</v>
      </c>
      <c r="G128" s="88">
        <f>G43-G127</f>
        <v>-463119</v>
      </c>
      <c r="H128" s="88">
        <f>H43-H127</f>
        <v>-32744</v>
      </c>
      <c r="I128" s="89">
        <f>I43-I127</f>
        <v>43465</v>
      </c>
      <c r="J128" s="89"/>
      <c r="K128" s="88">
        <v>6</v>
      </c>
      <c r="L128" s="88">
        <f>L43-L127</f>
        <v>-472</v>
      </c>
      <c r="M128" s="88">
        <f>M43-M127</f>
        <v>-30244</v>
      </c>
      <c r="N128" s="89">
        <f>N43-N127</f>
        <v>-36976</v>
      </c>
      <c r="O128" s="89"/>
      <c r="P128" s="88">
        <f>P43-P127</f>
        <v>-8760</v>
      </c>
      <c r="Q128" s="88">
        <f>Q43-Q127</f>
        <v>-5260</v>
      </c>
      <c r="R128" s="88">
        <f>R43-R127</f>
        <v>-30244</v>
      </c>
      <c r="S128" s="89">
        <f>S43-S127</f>
        <v>-44264</v>
      </c>
      <c r="T128" s="89"/>
      <c r="U128" s="88">
        <f>U43-U127</f>
        <v>-8261</v>
      </c>
      <c r="V128" s="88">
        <f>V43-V127</f>
        <v>-9372</v>
      </c>
      <c r="W128" s="88">
        <f>W43-W127</f>
        <v>-87696</v>
      </c>
      <c r="X128" s="89">
        <f>X43-X127</f>
        <v>-105329</v>
      </c>
      <c r="Y128" s="90"/>
      <c r="Z128" s="89">
        <f>Z43-Z127</f>
        <v>-143104</v>
      </c>
      <c r="AA128" s="182"/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19"/>
    </row>
    <row r="135" spans="1:26" x14ac:dyDescent="0.2">
      <c r="Z135" s="137"/>
    </row>
  </sheetData>
  <mergeCells count="2">
    <mergeCell ref="U5:Z5"/>
    <mergeCell ref="A6:B6"/>
  </mergeCells>
  <pageMargins left="0.31" right="0.25" top="0.74803149606299213" bottom="0.74803149606299213" header="0.31496062992125984" footer="0.31496062992125984"/>
  <pageSetup paperSize="5" scale="56"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CF6A8-0AAF-495F-8213-3216EB05C0C0}">
  <sheetPr>
    <tabColor theme="1" tint="0.39997558519241921"/>
    <pageSetUpPr fitToPage="1"/>
  </sheetPr>
  <dimension ref="A1:Z130"/>
  <sheetViews>
    <sheetView zoomScale="70" zoomScaleNormal="70" workbookViewId="0">
      <pane xSplit="2" ySplit="10" topLeftCell="L11" activePane="bottomRight" state="frozen"/>
      <selection activeCell="M42" sqref="M42"/>
      <selection pane="topRight" activeCell="M42" sqref="M42"/>
      <selection pane="bottomLeft" activeCell="M42" sqref="M42"/>
      <selection pane="bottomRight" activeCell="L70" sqref="L70"/>
    </sheetView>
  </sheetViews>
  <sheetFormatPr defaultColWidth="9.140625" defaultRowHeight="12.75" x14ac:dyDescent="0.2"/>
  <cols>
    <col min="1" max="1" width="6.85546875" customWidth="1"/>
    <col min="2" max="2" width="75.7109375" customWidth="1"/>
    <col min="3" max="4" width="9.140625" hidden="1" customWidth="1"/>
    <col min="5" max="5" width="36.28515625" hidden="1" customWidth="1"/>
    <col min="6" max="6" width="14" bestFit="1" customWidth="1"/>
    <col min="7" max="8" width="11.7109375" bestFit="1" customWidth="1"/>
    <col min="9" max="9" width="15.42578125" bestFit="1" customWidth="1"/>
    <col min="10" max="10" width="2.7109375" customWidth="1"/>
    <col min="11" max="13" width="11.7109375" bestFit="1" customWidth="1"/>
    <col min="14" max="14" width="14.5703125" bestFit="1" customWidth="1"/>
    <col min="15" max="15" width="2.7109375" customWidth="1"/>
    <col min="16" max="18" width="11.7109375" bestFit="1" customWidth="1"/>
    <col min="19" max="19" width="14.5703125" bestFit="1" customWidth="1"/>
    <col min="20" max="20" width="2.7109375" customWidth="1"/>
    <col min="21" max="23" width="11.7109375" bestFit="1" customWidth="1"/>
    <col min="24" max="24" width="14.140625" customWidth="1"/>
    <col min="25" max="25" width="3.28515625" customWidth="1"/>
    <col min="26" max="26" width="15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361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>
        <v>1000</v>
      </c>
      <c r="G25" s="22">
        <v>1000</v>
      </c>
      <c r="H25" s="22">
        <v>1000</v>
      </c>
      <c r="I25" s="94">
        <f t="shared" si="4"/>
        <v>3000</v>
      </c>
      <c r="J25" s="15"/>
      <c r="K25" s="22">
        <v>1000</v>
      </c>
      <c r="L25" s="22">
        <v>1000</v>
      </c>
      <c r="M25" s="22">
        <v>1000</v>
      </c>
      <c r="N25" s="94">
        <f t="shared" si="0"/>
        <v>3000</v>
      </c>
      <c r="O25" s="15"/>
      <c r="P25" s="22">
        <v>1000</v>
      </c>
      <c r="Q25" s="22">
        <v>1000</v>
      </c>
      <c r="R25" s="22">
        <v>1000</v>
      </c>
      <c r="S25" s="94">
        <f t="shared" si="1"/>
        <v>3000</v>
      </c>
      <c r="T25" s="15"/>
      <c r="U25" s="22">
        <v>1000</v>
      </c>
      <c r="V25" s="22">
        <v>1000</v>
      </c>
      <c r="W25" s="22">
        <v>1000</v>
      </c>
      <c r="X25" s="94">
        <f t="shared" si="2"/>
        <v>3000</v>
      </c>
      <c r="Y25" s="97"/>
      <c r="Z25" s="94">
        <f t="shared" si="3"/>
        <v>12000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1000</v>
      </c>
      <c r="G43" s="83">
        <f>SUM(G11:G42)</f>
        <v>1000</v>
      </c>
      <c r="H43" s="83">
        <f>SUM(H11:H42)</f>
        <v>1000</v>
      </c>
      <c r="I43" s="85">
        <f>SUM(I8:I42)</f>
        <v>3000</v>
      </c>
      <c r="J43" s="85"/>
      <c r="K43" s="83">
        <f>SUM(K11:K42)</f>
        <v>1000</v>
      </c>
      <c r="L43" s="83">
        <f>SUM(L11:L42)</f>
        <v>1000</v>
      </c>
      <c r="M43" s="83">
        <f>SUM(M11:M42)</f>
        <v>1000</v>
      </c>
      <c r="N43" s="85">
        <f>SUM(N8:N42)</f>
        <v>3000</v>
      </c>
      <c r="O43" s="85"/>
      <c r="P43" s="83">
        <f>SUM(P11:P42)</f>
        <v>1000</v>
      </c>
      <c r="Q43" s="83">
        <f>SUM(Q11:Q42)</f>
        <v>1000</v>
      </c>
      <c r="R43" s="83">
        <f>SUM(R11:R42)</f>
        <v>1000</v>
      </c>
      <c r="S43" s="85">
        <f>SUM(S8:S42)</f>
        <v>3000</v>
      </c>
      <c r="T43" s="85"/>
      <c r="U43" s="83">
        <f>SUM(U11:U42)</f>
        <v>1000</v>
      </c>
      <c r="V43" s="83">
        <f>SUM(V11:V42)</f>
        <v>1000</v>
      </c>
      <c r="W43" s="83">
        <f>SUM(W11:W42)</f>
        <v>1000</v>
      </c>
      <c r="X43" s="85">
        <f>SUM(X8:X42)</f>
        <v>3000</v>
      </c>
      <c r="Y43" s="84"/>
      <c r="Z43" s="87">
        <f>SUM(Z8:Z42)</f>
        <v>12000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192"/>
      <c r="G66" s="192"/>
      <c r="H66" s="19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.75" customHeight="1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Results'!B126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0</v>
      </c>
      <c r="I127" s="85">
        <f>SUM(I46:I126)</f>
        <v>0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1000</v>
      </c>
      <c r="G128" s="88">
        <f>G43-G127</f>
        <v>1000</v>
      </c>
      <c r="H128" s="88">
        <f>H43-H127</f>
        <v>1000</v>
      </c>
      <c r="I128" s="89">
        <f>I43-I127</f>
        <v>3000</v>
      </c>
      <c r="J128" s="89"/>
      <c r="K128" s="88">
        <f>K43-K127</f>
        <v>1000</v>
      </c>
      <c r="L128" s="88">
        <f>L43-L127</f>
        <v>1000</v>
      </c>
      <c r="M128" s="88">
        <f>M43-M127</f>
        <v>1000</v>
      </c>
      <c r="N128" s="89">
        <f>N43-N127</f>
        <v>3000</v>
      </c>
      <c r="O128" s="89"/>
      <c r="P128" s="88">
        <f>P43-P127</f>
        <v>1000</v>
      </c>
      <c r="Q128" s="88">
        <f>Q43-Q127</f>
        <v>1000</v>
      </c>
      <c r="R128" s="88">
        <f>R43-R127</f>
        <v>1000</v>
      </c>
      <c r="S128" s="89">
        <f>S43-S127</f>
        <v>3000</v>
      </c>
      <c r="T128" s="89"/>
      <c r="U128" s="88">
        <f>U43-U127</f>
        <v>1000</v>
      </c>
      <c r="V128" s="88">
        <f>V43-V127</f>
        <v>1000</v>
      </c>
      <c r="W128" s="88">
        <f>W43-W127</f>
        <v>1000</v>
      </c>
      <c r="X128" s="89">
        <f>X43-X127</f>
        <v>3000</v>
      </c>
      <c r="Y128" s="90"/>
      <c r="Z128" s="89">
        <f>Z43-Z127</f>
        <v>12000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18" right="0.17" top="0.32" bottom="0.32" header="0.31496062992125984" footer="0.31496062992125984"/>
  <pageSetup paperSize="5" scale="69"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5E867-A3FC-4383-A6B5-9C1CE0AA3E68}">
  <sheetPr>
    <tabColor theme="1" tint="0.39997558519241921"/>
    <pageSetUpPr fitToPage="1"/>
  </sheetPr>
  <dimension ref="A1:Z130"/>
  <sheetViews>
    <sheetView zoomScale="70" zoomScaleNormal="70" workbookViewId="0">
      <pane xSplit="2" ySplit="10" topLeftCell="L11" activePane="bottomRight" state="frozen"/>
      <selection activeCell="M42" sqref="M42"/>
      <selection pane="topRight" activeCell="M42" sqref="M42"/>
      <selection pane="bottomLeft" activeCell="M42" sqref="M42"/>
      <selection pane="bottomRight" activeCell="G70" sqref="G70"/>
    </sheetView>
  </sheetViews>
  <sheetFormatPr defaultColWidth="9.140625" defaultRowHeight="12.75" x14ac:dyDescent="0.2"/>
  <cols>
    <col min="1" max="1" width="6.85546875" customWidth="1"/>
    <col min="2" max="2" width="75.7109375" customWidth="1"/>
    <col min="3" max="4" width="9.140625" hidden="1" customWidth="1"/>
    <col min="5" max="5" width="36.28515625" hidden="1" customWidth="1"/>
    <col min="6" max="6" width="14" bestFit="1" customWidth="1"/>
    <col min="7" max="8" width="11.7109375" bestFit="1" customWidth="1"/>
    <col min="9" max="9" width="15.42578125" bestFit="1" customWidth="1"/>
    <col min="10" max="10" width="2.7109375" customWidth="1"/>
    <col min="11" max="13" width="11.7109375" bestFit="1" customWidth="1"/>
    <col min="14" max="14" width="14.5703125" bestFit="1" customWidth="1"/>
    <col min="15" max="15" width="2.7109375" customWidth="1"/>
    <col min="16" max="18" width="11.7109375" bestFit="1" customWidth="1"/>
    <col min="19" max="19" width="14.5703125" bestFit="1" customWidth="1"/>
    <col min="20" max="20" width="2.7109375" customWidth="1"/>
    <col min="21" max="23" width="11.7109375" bestFit="1" customWidth="1"/>
    <col min="24" max="24" width="14.140625" customWidth="1"/>
    <col min="25" max="25" width="3.28515625" customWidth="1"/>
    <col min="26" max="26" width="15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360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>
        <v>1600</v>
      </c>
      <c r="G25" s="22">
        <v>1600</v>
      </c>
      <c r="H25" s="22">
        <v>1600</v>
      </c>
      <c r="I25" s="94">
        <f t="shared" si="4"/>
        <v>4800</v>
      </c>
      <c r="J25" s="15"/>
      <c r="K25" s="22">
        <v>1600</v>
      </c>
      <c r="L25" s="22">
        <v>1600</v>
      </c>
      <c r="M25" s="22">
        <v>1600</v>
      </c>
      <c r="N25" s="94">
        <f t="shared" si="0"/>
        <v>4800</v>
      </c>
      <c r="O25" s="15"/>
      <c r="P25" s="22">
        <v>1600</v>
      </c>
      <c r="Q25" s="22">
        <v>1600</v>
      </c>
      <c r="R25" s="22">
        <v>1600</v>
      </c>
      <c r="S25" s="94">
        <f t="shared" si="1"/>
        <v>4800</v>
      </c>
      <c r="T25" s="15"/>
      <c r="U25" s="22">
        <v>1600</v>
      </c>
      <c r="V25" s="22">
        <v>1600</v>
      </c>
      <c r="W25" s="22">
        <v>1600</v>
      </c>
      <c r="X25" s="94">
        <f t="shared" si="2"/>
        <v>4800</v>
      </c>
      <c r="Y25" s="97"/>
      <c r="Z25" s="94">
        <f t="shared" si="3"/>
        <v>19200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1600</v>
      </c>
      <c r="G43" s="83">
        <f>SUM(G11:G42)</f>
        <v>1600</v>
      </c>
      <c r="H43" s="83">
        <f>SUM(H11:H42)</f>
        <v>1600</v>
      </c>
      <c r="I43" s="85">
        <f>SUM(I8:I42)</f>
        <v>4800</v>
      </c>
      <c r="J43" s="85"/>
      <c r="K43" s="83">
        <f>SUM(K11:K42)</f>
        <v>1600</v>
      </c>
      <c r="L43" s="83">
        <f>SUM(L11:L42)</f>
        <v>1600</v>
      </c>
      <c r="M43" s="83">
        <f>SUM(M11:M42)</f>
        <v>1600</v>
      </c>
      <c r="N43" s="85">
        <f>SUM(N8:N42)</f>
        <v>4800</v>
      </c>
      <c r="O43" s="85"/>
      <c r="P43" s="83">
        <f>SUM(P11:P42)</f>
        <v>1600</v>
      </c>
      <c r="Q43" s="83">
        <f>SUM(Q11:Q42)</f>
        <v>1600</v>
      </c>
      <c r="R43" s="83">
        <f>SUM(R11:R42)</f>
        <v>1600</v>
      </c>
      <c r="S43" s="85">
        <f>SUM(S8:S42)</f>
        <v>4800</v>
      </c>
      <c r="T43" s="85"/>
      <c r="U43" s="83">
        <f>SUM(U11:U42)</f>
        <v>1600</v>
      </c>
      <c r="V43" s="83">
        <f>SUM(V11:V42)</f>
        <v>1600</v>
      </c>
      <c r="W43" s="83">
        <f>SUM(W11:W42)</f>
        <v>1600</v>
      </c>
      <c r="X43" s="85">
        <f>SUM(X8:X42)</f>
        <v>4800</v>
      </c>
      <c r="Y43" s="84"/>
      <c r="Z43" s="87">
        <f>SUM(Z8:Z42)</f>
        <v>19200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192"/>
      <c r="G66" s="192"/>
      <c r="H66" s="19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.75" customHeight="1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Results'!B126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0</v>
      </c>
      <c r="I127" s="85">
        <f>SUM(I46:I126)</f>
        <v>0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1600</v>
      </c>
      <c r="G128" s="88">
        <f>G43-G127</f>
        <v>1600</v>
      </c>
      <c r="H128" s="88">
        <f>H43-H127</f>
        <v>1600</v>
      </c>
      <c r="I128" s="89">
        <f>I43-I127</f>
        <v>4800</v>
      </c>
      <c r="J128" s="89"/>
      <c r="K128" s="88">
        <f>K43-K127</f>
        <v>1600</v>
      </c>
      <c r="L128" s="88">
        <f>L43-L127</f>
        <v>1600</v>
      </c>
      <c r="M128" s="88">
        <f>M43-M127</f>
        <v>1600</v>
      </c>
      <c r="N128" s="89">
        <f>N43-N127</f>
        <v>4800</v>
      </c>
      <c r="O128" s="89"/>
      <c r="P128" s="88">
        <f>P43-P127</f>
        <v>1600</v>
      </c>
      <c r="Q128" s="88">
        <f>Q43-Q127</f>
        <v>1600</v>
      </c>
      <c r="R128" s="88">
        <f>R43-R127</f>
        <v>1600</v>
      </c>
      <c r="S128" s="89">
        <f>S43-S127</f>
        <v>4800</v>
      </c>
      <c r="T128" s="89"/>
      <c r="U128" s="88">
        <f>U43-U127</f>
        <v>1600</v>
      </c>
      <c r="V128" s="88">
        <f>V43-V127</f>
        <v>1600</v>
      </c>
      <c r="W128" s="88">
        <f>W43-W127</f>
        <v>1600</v>
      </c>
      <c r="X128" s="89">
        <f>X43-X127</f>
        <v>4800</v>
      </c>
      <c r="Y128" s="90"/>
      <c r="Z128" s="89">
        <f>Z43-Z127</f>
        <v>19200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18" right="0.17" top="0.32" bottom="0.32" header="0.31496062992125984" footer="0.31496062992125984"/>
  <pageSetup paperSize="5" scale="69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41">
    <tabColor theme="1" tint="0.39997558519241921"/>
    <pageSetUpPr fitToPage="1"/>
  </sheetPr>
  <dimension ref="A1:Z142"/>
  <sheetViews>
    <sheetView zoomScale="90" zoomScaleNormal="90" workbookViewId="0">
      <pane xSplit="2" ySplit="10" topLeftCell="R38" activePane="bottomRight" state="frozen"/>
      <selection activeCell="M42" sqref="M42"/>
      <selection pane="topRight" activeCell="M42" sqref="M42"/>
      <selection pane="bottomLeft" activeCell="M42" sqref="M42"/>
      <selection pane="bottomRight" activeCell="W46" sqref="W46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6" width="14" bestFit="1" customWidth="1"/>
    <col min="7" max="7" width="13.42578125" bestFit="1" customWidth="1"/>
    <col min="8" max="8" width="15.7109375" customWidth="1"/>
    <col min="9" max="9" width="14.28515625" bestFit="1" customWidth="1"/>
    <col min="10" max="10" width="2.7109375" customWidth="1"/>
    <col min="11" max="11" width="14" customWidth="1"/>
    <col min="12" max="12" width="13.5703125" customWidth="1"/>
    <col min="13" max="13" width="15" customWidth="1"/>
    <col min="14" max="14" width="14.5703125" bestFit="1" customWidth="1"/>
    <col min="15" max="15" width="2.7109375" customWidth="1"/>
    <col min="16" max="16" width="12.85546875" customWidth="1"/>
    <col min="17" max="17" width="14.42578125" customWidth="1"/>
    <col min="18" max="18" width="15.85546875" customWidth="1"/>
    <col min="19" max="19" width="14.5703125" bestFit="1" customWidth="1"/>
    <col min="20" max="20" width="6.7109375" bestFit="1" customWidth="1"/>
    <col min="21" max="21" width="15.42578125" customWidth="1"/>
    <col min="22" max="23" width="13.42578125" bestFit="1" customWidth="1"/>
    <col min="24" max="24" width="14.140625" customWidth="1"/>
    <col min="25" max="25" width="3.28515625" customWidth="1"/>
    <col min="26" max="26" width="15.28515625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155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>
        <v>457859</v>
      </c>
      <c r="G11" s="22"/>
      <c r="H11" s="22"/>
      <c r="I11" s="94">
        <f>F11+G11+H11</f>
        <v>457859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SUM(U11:W11)</f>
        <v>0</v>
      </c>
      <c r="Y11" s="96"/>
      <c r="Z11" s="94">
        <f t="shared" ref="Z11:Z42" si="0">X11+S11+N11+I11</f>
        <v>457859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 t="shared" ref="I12" si="1">F12+G12+H12</f>
        <v>0</v>
      </c>
      <c r="J12" s="15"/>
      <c r="K12" s="22"/>
      <c r="L12" s="22"/>
      <c r="M12" s="22"/>
      <c r="N12" s="94">
        <f t="shared" ref="N12:N42" si="2">K12+L12+M12</f>
        <v>0</v>
      </c>
      <c r="O12" s="15"/>
      <c r="P12" s="22"/>
      <c r="Q12" s="22"/>
      <c r="R12" s="22"/>
      <c r="S12" s="94">
        <f t="shared" ref="S12:S42" si="3">P12+Q12+R12</f>
        <v>0</v>
      </c>
      <c r="T12" s="15"/>
      <c r="U12" s="22"/>
      <c r="V12" s="22"/>
      <c r="W12" s="22"/>
      <c r="X12" s="94">
        <f t="shared" ref="X12:X43" si="4">U12+V12+W12</f>
        <v>0</v>
      </c>
      <c r="Y12" s="97"/>
      <c r="Z12" s="94">
        <f t="shared" si="0"/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 t="shared" ref="I13:I42" si="5">F13+G13+H13</f>
        <v>0</v>
      </c>
      <c r="J13" s="15"/>
      <c r="K13" s="22"/>
      <c r="L13" s="22"/>
      <c r="M13" s="22"/>
      <c r="N13" s="94">
        <f t="shared" si="2"/>
        <v>0</v>
      </c>
      <c r="O13" s="15"/>
      <c r="P13" s="22"/>
      <c r="Q13" s="22"/>
      <c r="R13" s="22"/>
      <c r="S13" s="94">
        <f t="shared" si="3"/>
        <v>0</v>
      </c>
      <c r="T13" s="223"/>
      <c r="U13" s="22"/>
      <c r="V13" s="22"/>
      <c r="W13" s="22"/>
      <c r="X13" s="94">
        <f t="shared" ref="X13:X36" si="6">SUM(U13:W13)</f>
        <v>0</v>
      </c>
      <c r="Y13" s="97"/>
      <c r="Z13" s="94">
        <f t="shared" si="0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 t="shared" si="5"/>
        <v>0</v>
      </c>
      <c r="J14" s="15"/>
      <c r="K14" s="22"/>
      <c r="L14" s="22"/>
      <c r="M14" s="22"/>
      <c r="N14" s="94">
        <f t="shared" si="2"/>
        <v>0</v>
      </c>
      <c r="O14" s="15"/>
      <c r="P14" s="22"/>
      <c r="Q14" s="22"/>
      <c r="R14" s="22"/>
      <c r="S14" s="94">
        <f t="shared" si="3"/>
        <v>0</v>
      </c>
      <c r="T14" s="223"/>
      <c r="U14" s="22"/>
      <c r="V14" s="22"/>
      <c r="W14" s="22"/>
      <c r="X14" s="94">
        <f t="shared" si="6"/>
        <v>0</v>
      </c>
      <c r="Y14" s="97"/>
      <c r="Z14" s="94">
        <f t="shared" si="0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si="5"/>
        <v>0</v>
      </c>
      <c r="J15" s="15"/>
      <c r="K15" s="22"/>
      <c r="L15" s="22"/>
      <c r="M15" s="22"/>
      <c r="N15" s="94">
        <f t="shared" si="2"/>
        <v>0</v>
      </c>
      <c r="O15" s="15"/>
      <c r="P15" s="22"/>
      <c r="Q15" s="22"/>
      <c r="R15" s="22"/>
      <c r="S15" s="94">
        <f t="shared" si="3"/>
        <v>0</v>
      </c>
      <c r="T15" s="223"/>
      <c r="U15" s="22"/>
      <c r="V15" s="22"/>
      <c r="W15" s="22"/>
      <c r="X15" s="94">
        <f t="shared" si="6"/>
        <v>0</v>
      </c>
      <c r="Y15" s="97"/>
      <c r="Z15" s="94">
        <f t="shared" si="0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5"/>
        <v>0</v>
      </c>
      <c r="J16" s="15"/>
      <c r="K16" s="22"/>
      <c r="L16" s="22"/>
      <c r="M16" s="22"/>
      <c r="N16" s="94">
        <f t="shared" si="2"/>
        <v>0</v>
      </c>
      <c r="O16" s="15"/>
      <c r="P16" s="22"/>
      <c r="Q16" s="22"/>
      <c r="R16" s="22"/>
      <c r="S16" s="94">
        <f t="shared" si="3"/>
        <v>0</v>
      </c>
      <c r="T16" s="223"/>
      <c r="U16" s="22"/>
      <c r="V16" s="22"/>
      <c r="W16" s="22"/>
      <c r="X16" s="94">
        <f t="shared" si="6"/>
        <v>0</v>
      </c>
      <c r="Y16" s="97"/>
      <c r="Z16" s="94">
        <f t="shared" si="0"/>
        <v>0</v>
      </c>
    </row>
    <row r="17" spans="1:26" ht="15" x14ac:dyDescent="0.25">
      <c r="A17" s="59"/>
      <c r="B17" s="66" t="str">
        <f>'LPFN SUMMARY - Results'!B17</f>
        <v>First Nations Education Council</v>
      </c>
      <c r="C17" s="62"/>
      <c r="D17" s="62"/>
      <c r="E17" s="63"/>
      <c r="F17" s="22"/>
      <c r="G17" s="22"/>
      <c r="H17" s="22"/>
      <c r="I17" s="94">
        <f t="shared" si="5"/>
        <v>0</v>
      </c>
      <c r="J17" s="15"/>
      <c r="K17" s="22"/>
      <c r="L17" s="22"/>
      <c r="M17" s="22"/>
      <c r="N17" s="94">
        <f t="shared" si="2"/>
        <v>0</v>
      </c>
      <c r="O17" s="15"/>
      <c r="P17" s="22"/>
      <c r="Q17" s="22"/>
      <c r="R17" s="22"/>
      <c r="S17" s="94">
        <f t="shared" si="3"/>
        <v>0</v>
      </c>
      <c r="T17" s="223"/>
      <c r="U17" s="22"/>
      <c r="V17" s="22"/>
      <c r="W17" s="22"/>
      <c r="X17" s="94">
        <f t="shared" si="6"/>
        <v>0</v>
      </c>
      <c r="Y17" s="97"/>
      <c r="Z17" s="94">
        <f t="shared" si="0"/>
        <v>0</v>
      </c>
    </row>
    <row r="18" spans="1:26" ht="18" customHeight="1" x14ac:dyDescent="0.25">
      <c r="A18" s="59"/>
      <c r="B18" s="66" t="str">
        <f>'LPFN SUMMARY - Results'!B18</f>
        <v>First Nations of Quebec and Labrador Health and Social Services Commission</v>
      </c>
      <c r="C18" s="67"/>
      <c r="D18" s="67"/>
      <c r="E18" s="68"/>
      <c r="F18" s="22"/>
      <c r="G18" s="22"/>
      <c r="H18" s="22"/>
      <c r="I18" s="94">
        <f t="shared" si="5"/>
        <v>0</v>
      </c>
      <c r="J18" s="15"/>
      <c r="K18" s="22"/>
      <c r="L18" s="22"/>
      <c r="M18" s="22"/>
      <c r="N18" s="94">
        <f t="shared" si="2"/>
        <v>0</v>
      </c>
      <c r="O18" s="15"/>
      <c r="P18" s="22"/>
      <c r="Q18" s="22"/>
      <c r="R18" s="22"/>
      <c r="S18" s="94">
        <f t="shared" si="3"/>
        <v>0</v>
      </c>
      <c r="T18" s="223"/>
      <c r="U18" s="22"/>
      <c r="V18" s="22"/>
      <c r="W18" s="22"/>
      <c r="X18" s="94">
        <f t="shared" si="6"/>
        <v>0</v>
      </c>
      <c r="Y18" s="97"/>
      <c r="Z18" s="94">
        <f t="shared" si="0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5"/>
        <v>0</v>
      </c>
      <c r="J19" s="15"/>
      <c r="K19" s="22"/>
      <c r="L19" s="22"/>
      <c r="M19" s="22"/>
      <c r="N19" s="94">
        <f t="shared" si="2"/>
        <v>0</v>
      </c>
      <c r="O19" s="15"/>
      <c r="P19" s="22"/>
      <c r="Q19" s="22"/>
      <c r="R19" s="22"/>
      <c r="S19" s="94">
        <f t="shared" si="3"/>
        <v>0</v>
      </c>
      <c r="T19" s="223"/>
      <c r="U19" s="22"/>
      <c r="V19" s="22"/>
      <c r="W19" s="22"/>
      <c r="X19" s="94">
        <f t="shared" si="6"/>
        <v>0</v>
      </c>
      <c r="Y19" s="97"/>
      <c r="Z19" s="94">
        <f t="shared" si="0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5"/>
        <v>0</v>
      </c>
      <c r="J20" s="15"/>
      <c r="K20" s="22"/>
      <c r="L20" s="22"/>
      <c r="M20" s="22"/>
      <c r="N20" s="94">
        <f t="shared" si="2"/>
        <v>0</v>
      </c>
      <c r="O20" s="15"/>
      <c r="P20" s="22"/>
      <c r="Q20" s="22"/>
      <c r="R20" s="22"/>
      <c r="S20" s="94">
        <f t="shared" si="3"/>
        <v>0</v>
      </c>
      <c r="T20" s="223"/>
      <c r="U20" s="22"/>
      <c r="V20" s="22"/>
      <c r="W20" s="22"/>
      <c r="X20" s="94">
        <f t="shared" si="6"/>
        <v>0</v>
      </c>
      <c r="Y20" s="97"/>
      <c r="Z20" s="94">
        <f t="shared" si="0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5"/>
        <v>0</v>
      </c>
      <c r="J21" s="15"/>
      <c r="K21" s="22"/>
      <c r="L21" s="22"/>
      <c r="M21" s="22"/>
      <c r="N21" s="94">
        <f t="shared" si="2"/>
        <v>0</v>
      </c>
      <c r="O21" s="15"/>
      <c r="P21" s="22"/>
      <c r="Q21" s="22"/>
      <c r="R21" s="22"/>
      <c r="S21" s="94">
        <f t="shared" si="3"/>
        <v>0</v>
      </c>
      <c r="T21" s="223"/>
      <c r="U21" s="22"/>
      <c r="V21" s="22"/>
      <c r="W21" s="22"/>
      <c r="X21" s="94">
        <f t="shared" si="6"/>
        <v>0</v>
      </c>
      <c r="Y21" s="97"/>
      <c r="Z21" s="94">
        <f t="shared" si="0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5"/>
        <v>0</v>
      </c>
      <c r="J22" s="15"/>
      <c r="K22" s="22"/>
      <c r="L22" s="22"/>
      <c r="M22" s="22"/>
      <c r="N22" s="94">
        <f t="shared" si="2"/>
        <v>0</v>
      </c>
      <c r="O22" s="15"/>
      <c r="P22" s="22"/>
      <c r="Q22" s="22"/>
      <c r="R22" s="22"/>
      <c r="S22" s="94">
        <f t="shared" si="3"/>
        <v>0</v>
      </c>
      <c r="T22" s="223"/>
      <c r="U22" s="22"/>
      <c r="V22" s="22"/>
      <c r="W22" s="22"/>
      <c r="X22" s="94">
        <f t="shared" si="6"/>
        <v>0</v>
      </c>
      <c r="Y22" s="97"/>
      <c r="Z22" s="94">
        <f t="shared" si="0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5"/>
        <v>0</v>
      </c>
      <c r="J23" s="15"/>
      <c r="K23" s="22"/>
      <c r="L23" s="22"/>
      <c r="M23" s="22"/>
      <c r="N23" s="94">
        <f t="shared" si="2"/>
        <v>0</v>
      </c>
      <c r="O23" s="15"/>
      <c r="P23" s="22"/>
      <c r="Q23" s="22"/>
      <c r="R23" s="22"/>
      <c r="S23" s="94">
        <f t="shared" si="3"/>
        <v>0</v>
      </c>
      <c r="T23" s="223"/>
      <c r="U23" s="22"/>
      <c r="V23" s="22"/>
      <c r="W23" s="22"/>
      <c r="X23" s="94">
        <f t="shared" si="6"/>
        <v>0</v>
      </c>
      <c r="Y23" s="97"/>
      <c r="Z23" s="94">
        <f t="shared" si="0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5"/>
        <v>0</v>
      </c>
      <c r="J24" s="15"/>
      <c r="K24" s="22"/>
      <c r="L24" s="22"/>
      <c r="M24" s="22"/>
      <c r="N24" s="94">
        <f t="shared" si="2"/>
        <v>0</v>
      </c>
      <c r="O24" s="15"/>
      <c r="P24" s="22"/>
      <c r="Q24" s="22"/>
      <c r="R24" s="22"/>
      <c r="S24" s="94">
        <f t="shared" si="3"/>
        <v>0</v>
      </c>
      <c r="T24" s="223"/>
      <c r="U24" s="22"/>
      <c r="V24" s="22"/>
      <c r="W24" s="22"/>
      <c r="X24" s="94">
        <f t="shared" si="6"/>
        <v>0</v>
      </c>
      <c r="Y24" s="97"/>
      <c r="Z24" s="94">
        <f t="shared" si="0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5"/>
        <v>0</v>
      </c>
      <c r="J25" s="15"/>
      <c r="K25" s="22"/>
      <c r="L25" s="22"/>
      <c r="M25" s="22"/>
      <c r="N25" s="94">
        <f t="shared" si="2"/>
        <v>0</v>
      </c>
      <c r="O25" s="15"/>
      <c r="P25" s="22"/>
      <c r="Q25" s="22"/>
      <c r="R25" s="22"/>
      <c r="S25" s="94">
        <f t="shared" si="3"/>
        <v>0</v>
      </c>
      <c r="T25" s="223"/>
      <c r="U25" s="22"/>
      <c r="V25" s="22"/>
      <c r="W25" s="22"/>
      <c r="X25" s="94">
        <f t="shared" si="6"/>
        <v>0</v>
      </c>
      <c r="Y25" s="97"/>
      <c r="Z25" s="94">
        <f t="shared" si="0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5"/>
        <v>0</v>
      </c>
      <c r="J26" s="15"/>
      <c r="K26" s="22"/>
      <c r="L26" s="22"/>
      <c r="M26" s="22"/>
      <c r="N26" s="94">
        <f t="shared" si="2"/>
        <v>0</v>
      </c>
      <c r="O26" s="15"/>
      <c r="P26" s="22"/>
      <c r="Q26" s="22"/>
      <c r="R26" s="22"/>
      <c r="S26" s="94">
        <f t="shared" si="3"/>
        <v>0</v>
      </c>
      <c r="T26" s="223"/>
      <c r="U26" s="22"/>
      <c r="V26" s="22"/>
      <c r="W26" s="22"/>
      <c r="X26" s="94">
        <f t="shared" si="6"/>
        <v>0</v>
      </c>
      <c r="Y26" s="97"/>
      <c r="Z26" s="94">
        <f t="shared" si="0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5"/>
        <v>0</v>
      </c>
      <c r="J27" s="15"/>
      <c r="K27" s="22"/>
      <c r="L27" s="22"/>
      <c r="M27" s="22"/>
      <c r="N27" s="94">
        <f t="shared" si="2"/>
        <v>0</v>
      </c>
      <c r="O27" s="15"/>
      <c r="P27" s="22"/>
      <c r="Q27" s="22"/>
      <c r="R27" s="22"/>
      <c r="S27" s="94">
        <f t="shared" si="3"/>
        <v>0</v>
      </c>
      <c r="T27" s="223"/>
      <c r="U27" s="22"/>
      <c r="V27" s="22"/>
      <c r="W27" s="22"/>
      <c r="X27" s="94">
        <f t="shared" si="6"/>
        <v>0</v>
      </c>
      <c r="Y27" s="97"/>
      <c r="Z27" s="94">
        <f t="shared" si="0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5"/>
        <v>0</v>
      </c>
      <c r="J28" s="15"/>
      <c r="K28" s="22"/>
      <c r="L28" s="22"/>
      <c r="M28" s="22"/>
      <c r="N28" s="94"/>
      <c r="O28" s="15"/>
      <c r="P28" s="22"/>
      <c r="Q28" s="22"/>
      <c r="R28" s="22"/>
      <c r="S28" s="94"/>
      <c r="T28" s="223"/>
      <c r="U28" s="22"/>
      <c r="V28" s="22"/>
      <c r="W28" s="22"/>
      <c r="X28" s="94"/>
      <c r="Y28" s="97"/>
      <c r="Z28" s="94">
        <f t="shared" si="0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5"/>
        <v>0</v>
      </c>
      <c r="J29" s="15"/>
      <c r="K29" s="22"/>
      <c r="L29" s="22"/>
      <c r="M29" s="22"/>
      <c r="N29" s="94">
        <f t="shared" si="2"/>
        <v>0</v>
      </c>
      <c r="O29" s="15"/>
      <c r="P29" s="22"/>
      <c r="Q29" s="22"/>
      <c r="R29" s="22"/>
      <c r="S29" s="94">
        <f t="shared" si="3"/>
        <v>0</v>
      </c>
      <c r="T29" s="223"/>
      <c r="U29" s="22"/>
      <c r="V29" s="22"/>
      <c r="W29" s="22"/>
      <c r="X29" s="94">
        <f t="shared" si="6"/>
        <v>0</v>
      </c>
      <c r="Y29" s="97"/>
      <c r="Z29" s="94">
        <f t="shared" si="0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5"/>
        <v>0</v>
      </c>
      <c r="J30" s="15"/>
      <c r="K30" s="22"/>
      <c r="L30" s="22"/>
      <c r="M30" s="22"/>
      <c r="N30" s="94">
        <f t="shared" si="2"/>
        <v>0</v>
      </c>
      <c r="O30" s="15"/>
      <c r="P30" s="22"/>
      <c r="Q30" s="22"/>
      <c r="R30" s="22"/>
      <c r="S30" s="94">
        <f t="shared" si="3"/>
        <v>0</v>
      </c>
      <c r="T30" s="223"/>
      <c r="U30" s="22"/>
      <c r="V30" s="22"/>
      <c r="W30" s="22"/>
      <c r="X30" s="94">
        <f t="shared" si="6"/>
        <v>0</v>
      </c>
      <c r="Y30" s="97"/>
      <c r="Z30" s="94">
        <f t="shared" si="0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5"/>
        <v>0</v>
      </c>
      <c r="J31" s="15"/>
      <c r="K31" s="22"/>
      <c r="L31" s="22"/>
      <c r="M31" s="22"/>
      <c r="N31" s="94">
        <f t="shared" si="2"/>
        <v>0</v>
      </c>
      <c r="O31" s="15"/>
      <c r="P31" s="22"/>
      <c r="Q31" s="22"/>
      <c r="R31" s="22"/>
      <c r="S31" s="94">
        <f t="shared" si="3"/>
        <v>0</v>
      </c>
      <c r="T31" s="223"/>
      <c r="U31" s="22"/>
      <c r="V31" s="22"/>
      <c r="W31" s="22"/>
      <c r="X31" s="94">
        <f t="shared" si="6"/>
        <v>0</v>
      </c>
      <c r="Y31" s="97"/>
      <c r="Z31" s="94">
        <f t="shared" si="0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5"/>
        <v>0</v>
      </c>
      <c r="J32" s="15"/>
      <c r="K32" s="22"/>
      <c r="L32" s="22"/>
      <c r="M32" s="22"/>
      <c r="N32" s="94">
        <f t="shared" si="2"/>
        <v>0</v>
      </c>
      <c r="O32" s="15"/>
      <c r="P32" s="22"/>
      <c r="Q32" s="22"/>
      <c r="R32" s="22"/>
      <c r="S32" s="94">
        <f t="shared" si="3"/>
        <v>0</v>
      </c>
      <c r="T32" s="223"/>
      <c r="U32" s="22"/>
      <c r="V32" s="22"/>
      <c r="W32" s="22"/>
      <c r="X32" s="94">
        <f t="shared" si="6"/>
        <v>0</v>
      </c>
      <c r="Y32" s="97"/>
      <c r="Z32" s="94">
        <f t="shared" si="0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5"/>
        <v>0</v>
      </c>
      <c r="J33" s="15"/>
      <c r="K33" s="22"/>
      <c r="L33" s="22"/>
      <c r="M33" s="22"/>
      <c r="N33" s="94">
        <f t="shared" si="2"/>
        <v>0</v>
      </c>
      <c r="O33" s="15"/>
      <c r="P33" s="22"/>
      <c r="Q33" s="22"/>
      <c r="R33" s="22"/>
      <c r="S33" s="94">
        <f t="shared" si="3"/>
        <v>0</v>
      </c>
      <c r="T33" s="223"/>
      <c r="U33" s="22"/>
      <c r="V33" s="22"/>
      <c r="W33" s="22"/>
      <c r="X33" s="94">
        <f t="shared" si="6"/>
        <v>0</v>
      </c>
      <c r="Y33" s="97"/>
      <c r="Z33" s="94">
        <f t="shared" si="0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5"/>
        <v>0</v>
      </c>
      <c r="J34" s="15"/>
      <c r="K34" s="22"/>
      <c r="L34" s="22"/>
      <c r="M34" s="22"/>
      <c r="N34" s="94">
        <f t="shared" si="2"/>
        <v>0</v>
      </c>
      <c r="O34" s="15"/>
      <c r="P34" s="22"/>
      <c r="Q34" s="22"/>
      <c r="R34" s="22"/>
      <c r="S34" s="94">
        <f t="shared" si="3"/>
        <v>0</v>
      </c>
      <c r="T34" s="223"/>
      <c r="U34" s="22"/>
      <c r="V34" s="22"/>
      <c r="W34" s="22"/>
      <c r="X34" s="94">
        <f t="shared" si="6"/>
        <v>0</v>
      </c>
      <c r="Y34" s="97"/>
      <c r="Z34" s="94">
        <f t="shared" si="0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5"/>
        <v>0</v>
      </c>
      <c r="J35" s="15"/>
      <c r="K35" s="22"/>
      <c r="L35" s="22"/>
      <c r="M35" s="22"/>
      <c r="N35" s="94">
        <f t="shared" si="2"/>
        <v>0</v>
      </c>
      <c r="O35" s="15"/>
      <c r="P35" s="22"/>
      <c r="Q35" s="22"/>
      <c r="R35" s="22"/>
      <c r="S35" s="94">
        <f t="shared" si="3"/>
        <v>0</v>
      </c>
      <c r="T35" s="223"/>
      <c r="U35" s="22"/>
      <c r="V35" s="22"/>
      <c r="W35" s="22"/>
      <c r="X35" s="94">
        <f t="shared" si="6"/>
        <v>0</v>
      </c>
      <c r="Y35" s="97"/>
      <c r="Z35" s="94">
        <f t="shared" si="0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5"/>
        <v>0</v>
      </c>
      <c r="J36" s="15"/>
      <c r="K36" s="22"/>
      <c r="L36" s="22"/>
      <c r="M36" s="22"/>
      <c r="N36" s="94">
        <f t="shared" si="2"/>
        <v>0</v>
      </c>
      <c r="O36" s="15"/>
      <c r="P36" s="22"/>
      <c r="Q36" s="22"/>
      <c r="R36" s="22"/>
      <c r="S36" s="94">
        <f t="shared" si="3"/>
        <v>0</v>
      </c>
      <c r="T36" s="223"/>
      <c r="U36" s="22"/>
      <c r="V36" s="22"/>
      <c r="W36" s="22"/>
      <c r="X36" s="94">
        <f t="shared" si="6"/>
        <v>0</v>
      </c>
      <c r="Y36" s="97"/>
      <c r="Z36" s="94">
        <f t="shared" si="0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5"/>
        <v>0</v>
      </c>
      <c r="J37" s="15"/>
      <c r="K37" s="22"/>
      <c r="L37" s="22"/>
      <c r="M37" s="22"/>
      <c r="N37" s="94">
        <f t="shared" si="2"/>
        <v>0</v>
      </c>
      <c r="O37" s="15"/>
      <c r="P37" s="22"/>
      <c r="Q37" s="22"/>
      <c r="R37" s="22"/>
      <c r="S37" s="94">
        <f t="shared" si="3"/>
        <v>0</v>
      </c>
      <c r="T37" s="267"/>
      <c r="U37" s="22"/>
      <c r="V37" s="22"/>
      <c r="W37" s="22"/>
      <c r="X37" s="94">
        <f t="shared" si="4"/>
        <v>0</v>
      </c>
      <c r="Y37" s="97"/>
      <c r="Z37" s="94">
        <f t="shared" si="0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5"/>
        <v>0</v>
      </c>
      <c r="J38" s="15"/>
      <c r="K38" s="22"/>
      <c r="L38" s="22"/>
      <c r="M38" s="22"/>
      <c r="N38" s="94">
        <f t="shared" si="2"/>
        <v>0</v>
      </c>
      <c r="O38" s="15"/>
      <c r="P38" s="22"/>
      <c r="Q38" s="22"/>
      <c r="R38" s="22"/>
      <c r="S38" s="94">
        <f t="shared" si="3"/>
        <v>0</v>
      </c>
      <c r="T38" s="267"/>
      <c r="U38" s="22"/>
      <c r="V38" s="22"/>
      <c r="W38" s="22"/>
      <c r="X38" s="94">
        <f t="shared" si="4"/>
        <v>0</v>
      </c>
      <c r="Y38" s="97"/>
      <c r="Z38" s="94">
        <f t="shared" si="0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5"/>
        <v>0</v>
      </c>
      <c r="J39" s="15"/>
      <c r="K39" s="22"/>
      <c r="L39" s="22"/>
      <c r="M39" s="22"/>
      <c r="N39" s="94">
        <f t="shared" si="2"/>
        <v>0</v>
      </c>
      <c r="O39" s="15"/>
      <c r="P39" s="22"/>
      <c r="Q39" s="22"/>
      <c r="R39" s="22"/>
      <c r="S39" s="94">
        <f t="shared" si="3"/>
        <v>0</v>
      </c>
      <c r="T39" s="15"/>
      <c r="U39" s="22"/>
      <c r="V39" s="22"/>
      <c r="W39" s="22"/>
      <c r="X39" s="94">
        <f t="shared" si="4"/>
        <v>0</v>
      </c>
      <c r="Y39" s="97"/>
      <c r="Z39" s="94">
        <f t="shared" si="0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5"/>
        <v>0</v>
      </c>
      <c r="J40" s="15"/>
      <c r="K40" s="22"/>
      <c r="L40" s="22"/>
      <c r="M40" s="22"/>
      <c r="N40" s="94">
        <f t="shared" si="2"/>
        <v>0</v>
      </c>
      <c r="O40" s="15"/>
      <c r="P40" s="22"/>
      <c r="Q40" s="22"/>
      <c r="R40" s="22"/>
      <c r="S40" s="94">
        <f t="shared" si="3"/>
        <v>0</v>
      </c>
      <c r="T40" s="15"/>
      <c r="U40" s="22"/>
      <c r="V40" s="22"/>
      <c r="W40" s="22"/>
      <c r="X40" s="94">
        <f t="shared" si="4"/>
        <v>0</v>
      </c>
      <c r="Y40" s="97"/>
      <c r="Z40" s="94">
        <f t="shared" si="0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5"/>
        <v>0</v>
      </c>
      <c r="J41" s="15"/>
      <c r="K41" s="22"/>
      <c r="L41" s="22"/>
      <c r="M41" s="22"/>
      <c r="N41" s="94">
        <f t="shared" si="2"/>
        <v>0</v>
      </c>
      <c r="O41" s="15"/>
      <c r="P41" s="22"/>
      <c r="Q41" s="22"/>
      <c r="R41" s="22"/>
      <c r="S41" s="94">
        <f t="shared" si="3"/>
        <v>0</v>
      </c>
      <c r="T41" s="15"/>
      <c r="U41" s="22"/>
      <c r="V41" s="22"/>
      <c r="W41" s="22"/>
      <c r="X41" s="94">
        <f t="shared" si="4"/>
        <v>0</v>
      </c>
      <c r="Y41" s="97"/>
      <c r="Z41" s="94">
        <f t="shared" si="0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5"/>
        <v>0</v>
      </c>
      <c r="J42" s="15"/>
      <c r="K42" s="22"/>
      <c r="L42" s="22"/>
      <c r="M42" s="22"/>
      <c r="N42" s="94">
        <f t="shared" si="2"/>
        <v>0</v>
      </c>
      <c r="O42" s="15"/>
      <c r="P42" s="22"/>
      <c r="Q42" s="22"/>
      <c r="R42" s="22"/>
      <c r="S42" s="94">
        <f t="shared" si="3"/>
        <v>0</v>
      </c>
      <c r="T42" s="15"/>
      <c r="U42" s="22"/>
      <c r="V42" s="22"/>
      <c r="W42" s="22"/>
      <c r="X42" s="94">
        <f t="shared" si="4"/>
        <v>0</v>
      </c>
      <c r="Y42" s="97"/>
      <c r="Z42" s="94">
        <f t="shared" si="0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457859</v>
      </c>
      <c r="G43" s="83">
        <f>SUM(G11:G42)</f>
        <v>0</v>
      </c>
      <c r="H43" s="83">
        <f>SUM(H11:H42)</f>
        <v>0</v>
      </c>
      <c r="I43" s="85">
        <f>SUM(I8:I42)</f>
        <v>457859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 t="shared" si="4"/>
        <v>0</v>
      </c>
      <c r="Y43" s="84"/>
      <c r="Z43" s="87">
        <f>SUM(Z8:Z42)</f>
        <v>457859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>
        <f t="shared" ref="S45:S126" si="7">P45+Q45+R45</f>
        <v>0</v>
      </c>
      <c r="T45" s="15"/>
      <c r="U45" s="22"/>
      <c r="V45" s="22"/>
      <c r="W45" s="22"/>
      <c r="X45" s="94">
        <f t="shared" ref="X45:X77" si="8">U45+V45+W45</f>
        <v>0</v>
      </c>
      <c r="Y45" s="97"/>
      <c r="Z45" s="94">
        <f t="shared" ref="Z45:Z77" si="9">X45+S45+N45+I45</f>
        <v>0</v>
      </c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10">F46+G46+H46</f>
        <v>0</v>
      </c>
      <c r="J46" s="15"/>
      <c r="K46" s="22"/>
      <c r="L46" s="22"/>
      <c r="M46" s="22"/>
      <c r="N46" s="94">
        <f t="shared" ref="N46:N126" si="11">K46+L46+M46</f>
        <v>0</v>
      </c>
      <c r="O46" s="15"/>
      <c r="P46" s="22"/>
      <c r="Q46" s="22"/>
      <c r="R46" s="22"/>
      <c r="S46" s="94">
        <f t="shared" si="7"/>
        <v>0</v>
      </c>
      <c r="T46" s="15"/>
      <c r="U46" s="22"/>
      <c r="V46" s="22"/>
      <c r="W46" s="22"/>
      <c r="X46" s="94">
        <f t="shared" si="8"/>
        <v>0</v>
      </c>
      <c r="Y46" s="97"/>
      <c r="Z46" s="94">
        <f t="shared" si="9"/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10"/>
        <v>0</v>
      </c>
      <c r="J47" s="15"/>
      <c r="K47" s="22"/>
      <c r="L47" s="22"/>
      <c r="M47" s="22"/>
      <c r="N47" s="94">
        <f t="shared" si="11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10"/>
        <v>0</v>
      </c>
      <c r="J48" s="15"/>
      <c r="K48" s="22"/>
      <c r="L48" s="22"/>
      <c r="M48" s="22"/>
      <c r="N48" s="94">
        <f t="shared" si="11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10"/>
        <v>0</v>
      </c>
      <c r="J49" s="15"/>
      <c r="K49" s="22"/>
      <c r="L49" s="22"/>
      <c r="M49" s="22"/>
      <c r="N49" s="94">
        <f t="shared" si="11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10"/>
        <v>0</v>
      </c>
      <c r="J50" s="15"/>
      <c r="K50" s="22"/>
      <c r="L50" s="22"/>
      <c r="M50" s="22"/>
      <c r="N50" s="94">
        <f t="shared" si="11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10"/>
        <v>0</v>
      </c>
      <c r="J51" s="15"/>
      <c r="K51" s="22"/>
      <c r="L51" s="22"/>
      <c r="M51" s="22"/>
      <c r="N51" s="94">
        <f t="shared" si="11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10"/>
        <v>0</v>
      </c>
      <c r="J52" s="15"/>
      <c r="K52" s="22"/>
      <c r="L52" s="22"/>
      <c r="M52" s="22"/>
      <c r="N52" s="94">
        <f t="shared" si="11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10"/>
        <v>0</v>
      </c>
      <c r="J53" s="15"/>
      <c r="K53" s="22"/>
      <c r="L53" s="22"/>
      <c r="M53" s="22"/>
      <c r="N53" s="94">
        <f t="shared" si="11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10"/>
        <v>0</v>
      </c>
      <c r="J54" s="15"/>
      <c r="K54" s="22"/>
      <c r="L54" s="22"/>
      <c r="M54" s="22"/>
      <c r="N54" s="94">
        <f t="shared" si="11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>
        <v>457859</v>
      </c>
      <c r="H55" s="22"/>
      <c r="I55" s="94">
        <f t="shared" si="10"/>
        <v>457859</v>
      </c>
      <c r="J55" s="15"/>
      <c r="K55" s="22"/>
      <c r="L55" s="22"/>
      <c r="M55" s="22"/>
      <c r="N55" s="94">
        <f t="shared" si="11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457859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10"/>
        <v>0</v>
      </c>
      <c r="J56" s="15"/>
      <c r="K56" s="22"/>
      <c r="L56" s="22"/>
      <c r="M56" s="22"/>
      <c r="N56" s="94">
        <f t="shared" si="11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10"/>
        <v>0</v>
      </c>
      <c r="J57" s="15"/>
      <c r="K57" s="22"/>
      <c r="L57" s="22"/>
      <c r="M57" s="22"/>
      <c r="N57" s="94">
        <f t="shared" si="11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10"/>
        <v>0</v>
      </c>
      <c r="J58" s="15"/>
      <c r="K58" s="22"/>
      <c r="L58" s="22"/>
      <c r="M58" s="22"/>
      <c r="N58" s="94">
        <f t="shared" si="11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10"/>
        <v>0</v>
      </c>
      <c r="J59" s="15"/>
      <c r="K59" s="22"/>
      <c r="L59" s="22"/>
      <c r="M59" s="22"/>
      <c r="N59" s="94">
        <f t="shared" si="11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10"/>
        <v>0</v>
      </c>
      <c r="J60" s="15"/>
      <c r="K60" s="22"/>
      <c r="L60" s="22"/>
      <c r="M60" s="22"/>
      <c r="N60" s="94">
        <f t="shared" si="11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10"/>
        <v>0</v>
      </c>
      <c r="J61" s="15"/>
      <c r="K61" s="22"/>
      <c r="L61" s="22"/>
      <c r="M61" s="22"/>
      <c r="N61" s="94">
        <f t="shared" si="11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10"/>
        <v>0</v>
      </c>
      <c r="J62" s="15"/>
      <c r="K62" s="22"/>
      <c r="L62" s="22"/>
      <c r="M62" s="22"/>
      <c r="N62" s="94">
        <f t="shared" si="11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10"/>
        <v>0</v>
      </c>
      <c r="J63" s="15"/>
      <c r="K63" s="22"/>
      <c r="L63" s="22"/>
      <c r="M63" s="22"/>
      <c r="N63" s="94">
        <f t="shared" si="11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10"/>
        <v>0</v>
      </c>
      <c r="J64" s="15"/>
      <c r="K64" s="22"/>
      <c r="L64" s="22"/>
      <c r="M64" s="22"/>
      <c r="N64" s="94">
        <f t="shared" si="11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10"/>
        <v>0</v>
      </c>
      <c r="J65" s="15"/>
      <c r="K65" s="22"/>
      <c r="L65" s="22"/>
      <c r="M65" s="22"/>
      <c r="N65" s="94">
        <f t="shared" si="11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10"/>
        <v>0</v>
      </c>
      <c r="J66" s="15"/>
      <c r="K66" s="22"/>
      <c r="L66" s="22"/>
      <c r="M66" s="22"/>
      <c r="N66" s="94">
        <f t="shared" si="11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10"/>
        <v>0</v>
      </c>
      <c r="J67" s="15"/>
      <c r="K67" s="22"/>
      <c r="L67" s="22"/>
      <c r="M67" s="22"/>
      <c r="N67" s="94">
        <f t="shared" si="11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10"/>
        <v>0</v>
      </c>
      <c r="J68" s="15"/>
      <c r="K68" s="22"/>
      <c r="L68" s="22"/>
      <c r="M68" s="22"/>
      <c r="N68" s="94">
        <f t="shared" si="11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10"/>
        <v>0</v>
      </c>
      <c r="J69" s="15"/>
      <c r="K69" s="22"/>
      <c r="L69" s="22"/>
      <c r="M69" s="22"/>
      <c r="N69" s="94">
        <f t="shared" si="11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10"/>
        <v>0</v>
      </c>
      <c r="J70" s="15"/>
      <c r="K70" s="22"/>
      <c r="L70" s="22"/>
      <c r="M70" s="22"/>
      <c r="N70" s="94">
        <f t="shared" si="11"/>
        <v>0</v>
      </c>
      <c r="O70" s="15"/>
      <c r="P70" s="22"/>
      <c r="Q70" s="22"/>
      <c r="R70" s="187"/>
      <c r="S70" s="94">
        <f t="shared" si="7"/>
        <v>0</v>
      </c>
      <c r="T70" s="15"/>
      <c r="U70" s="22"/>
      <c r="V70" s="187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ref="I71" si="12">F71+G71+H71</f>
        <v>0</v>
      </c>
      <c r="J71" s="15"/>
      <c r="K71" s="22"/>
      <c r="L71" s="22"/>
      <c r="M71" s="22"/>
      <c r="N71" s="94">
        <f t="shared" ref="N71" si="13">K71+L71+M71</f>
        <v>0</v>
      </c>
      <c r="O71" s="15"/>
      <c r="P71" s="22"/>
      <c r="Q71" s="22"/>
      <c r="R71" s="187"/>
      <c r="S71" s="94">
        <f t="shared" ref="S71" si="14">P71+Q71+R71</f>
        <v>0</v>
      </c>
      <c r="T71" s="15"/>
      <c r="U71" s="22"/>
      <c r="V71" s="187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10"/>
        <v>0</v>
      </c>
      <c r="J72" s="15"/>
      <c r="K72" s="22"/>
      <c r="L72" s="22"/>
      <c r="M72" s="22"/>
      <c r="N72" s="94">
        <f t="shared" si="11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10"/>
        <v>0</v>
      </c>
      <c r="J73" s="15"/>
      <c r="K73" s="22"/>
      <c r="L73" s="22"/>
      <c r="M73" s="22"/>
      <c r="N73" s="94">
        <f t="shared" si="11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10"/>
        <v>0</v>
      </c>
      <c r="J74" s="15"/>
      <c r="K74" s="22"/>
      <c r="L74" s="22"/>
      <c r="M74" s="22"/>
      <c r="N74" s="94">
        <f t="shared" si="11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10"/>
        <v>0</v>
      </c>
      <c r="J75" s="15"/>
      <c r="K75" s="22"/>
      <c r="L75" s="22"/>
      <c r="M75" s="22"/>
      <c r="N75" s="94">
        <f t="shared" si="11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10"/>
        <v>0</v>
      </c>
      <c r="J76" s="15"/>
      <c r="K76" s="22"/>
      <c r="L76" s="22"/>
      <c r="M76" s="22"/>
      <c r="N76" s="94">
        <f t="shared" si="11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10"/>
        <v>0</v>
      </c>
      <c r="J77" s="15"/>
      <c r="K77" s="22"/>
      <c r="L77" s="22"/>
      <c r="M77" s="22"/>
      <c r="N77" s="94">
        <f t="shared" si="11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10"/>
        <v>0</v>
      </c>
      <c r="J78" s="15"/>
      <c r="K78" s="22"/>
      <c r="L78" s="22"/>
      <c r="M78" s="22"/>
      <c r="N78" s="94">
        <f t="shared" si="11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ref="X78:X109" si="15">U78+V78+W78</f>
        <v>0</v>
      </c>
      <c r="Y78" s="97"/>
      <c r="Z78" s="94">
        <f t="shared" ref="Z78:Z109" si="16">X78+S78+N78+I78</f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10"/>
        <v>0</v>
      </c>
      <c r="J79" s="15"/>
      <c r="K79" s="22"/>
      <c r="L79" s="22"/>
      <c r="M79" s="22"/>
      <c r="N79" s="94">
        <f t="shared" si="11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15"/>
        <v>0</v>
      </c>
      <c r="Y79" s="97"/>
      <c r="Z79" s="94">
        <f t="shared" si="16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10"/>
        <v>0</v>
      </c>
      <c r="J80" s="15"/>
      <c r="K80" s="22"/>
      <c r="L80" s="22"/>
      <c r="M80" s="22"/>
      <c r="N80" s="94">
        <f t="shared" si="11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15"/>
        <v>0</v>
      </c>
      <c r="Y80" s="97"/>
      <c r="Z80" s="94">
        <f t="shared" si="16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10"/>
        <v>0</v>
      </c>
      <c r="J81" s="15"/>
      <c r="K81" s="22"/>
      <c r="L81" s="22"/>
      <c r="M81" s="22"/>
      <c r="N81" s="94">
        <f t="shared" si="11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15"/>
        <v>0</v>
      </c>
      <c r="Y81" s="97"/>
      <c r="Z81" s="94">
        <f t="shared" si="16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10"/>
        <v>0</v>
      </c>
      <c r="J82" s="15"/>
      <c r="K82" s="22"/>
      <c r="L82" s="22"/>
      <c r="M82" s="22"/>
      <c r="N82" s="94">
        <f t="shared" si="11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15"/>
        <v>0</v>
      </c>
      <c r="Y82" s="97"/>
      <c r="Z82" s="94">
        <f t="shared" si="16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10"/>
        <v>0</v>
      </c>
      <c r="J83" s="15"/>
      <c r="K83" s="22"/>
      <c r="L83" s="22"/>
      <c r="M83" s="22"/>
      <c r="N83" s="94">
        <f t="shared" si="11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15"/>
        <v>0</v>
      </c>
      <c r="Y83" s="97"/>
      <c r="Z83" s="94">
        <f t="shared" si="16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10"/>
        <v>0</v>
      </c>
      <c r="J84" s="15"/>
      <c r="K84" s="22"/>
      <c r="L84" s="22"/>
      <c r="M84" s="22"/>
      <c r="N84" s="94">
        <f t="shared" si="11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15"/>
        <v>0</v>
      </c>
      <c r="Y84" s="97"/>
      <c r="Z84" s="94">
        <f t="shared" si="16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10"/>
        <v>0</v>
      </c>
      <c r="J85" s="15"/>
      <c r="K85" s="22"/>
      <c r="L85" s="22"/>
      <c r="M85" s="22"/>
      <c r="N85" s="94">
        <f t="shared" si="11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15"/>
        <v>0</v>
      </c>
      <c r="Y85" s="97"/>
      <c r="Z85" s="94">
        <f t="shared" si="16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10"/>
        <v>0</v>
      </c>
      <c r="J86" s="15"/>
      <c r="K86" s="22"/>
      <c r="L86" s="22"/>
      <c r="M86" s="22"/>
      <c r="N86" s="94">
        <f t="shared" si="11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15"/>
        <v>0</v>
      </c>
      <c r="Y86" s="97"/>
      <c r="Z86" s="94">
        <f t="shared" si="16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10"/>
        <v>0</v>
      </c>
      <c r="J87" s="15"/>
      <c r="K87" s="22"/>
      <c r="L87" s="22"/>
      <c r="M87" s="22"/>
      <c r="N87" s="94">
        <f t="shared" si="11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15"/>
        <v>0</v>
      </c>
      <c r="Y87" s="97"/>
      <c r="Z87" s="94">
        <f t="shared" si="16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10"/>
        <v>0</v>
      </c>
      <c r="J88" s="15"/>
      <c r="K88" s="22"/>
      <c r="L88" s="22"/>
      <c r="M88" s="22"/>
      <c r="N88" s="94">
        <f t="shared" si="11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15"/>
        <v>0</v>
      </c>
      <c r="Y88" s="97"/>
      <c r="Z88" s="94">
        <f t="shared" si="16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10"/>
        <v>0</v>
      </c>
      <c r="J89" s="15"/>
      <c r="K89" s="22"/>
      <c r="L89" s="22"/>
      <c r="M89" s="22"/>
      <c r="N89" s="94">
        <f t="shared" si="11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15"/>
        <v>0</v>
      </c>
      <c r="Y89" s="97"/>
      <c r="Z89" s="94">
        <f t="shared" si="16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10"/>
        <v>0</v>
      </c>
      <c r="J90" s="15"/>
      <c r="K90" s="22"/>
      <c r="L90" s="22"/>
      <c r="M90" s="22"/>
      <c r="N90" s="94">
        <f t="shared" si="11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15"/>
        <v>0</v>
      </c>
      <c r="Y90" s="97"/>
      <c r="Z90" s="94">
        <f t="shared" si="16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10"/>
        <v>0</v>
      </c>
      <c r="J91" s="15"/>
      <c r="K91" s="22"/>
      <c r="L91" s="22"/>
      <c r="M91" s="22"/>
      <c r="N91" s="94">
        <f t="shared" si="11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15"/>
        <v>0</v>
      </c>
      <c r="Y91" s="97"/>
      <c r="Z91" s="94">
        <f t="shared" si="16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10"/>
        <v>0</v>
      </c>
      <c r="J92" s="15"/>
      <c r="K92" s="22"/>
      <c r="L92" s="22"/>
      <c r="M92" s="22"/>
      <c r="N92" s="94">
        <f t="shared" si="11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15"/>
        <v>0</v>
      </c>
      <c r="Y92" s="97"/>
      <c r="Z92" s="94">
        <f t="shared" si="16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10"/>
        <v>0</v>
      </c>
      <c r="J93" s="15"/>
      <c r="K93" s="22"/>
      <c r="L93" s="22"/>
      <c r="M93" s="22"/>
      <c r="N93" s="94">
        <f t="shared" si="11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15"/>
        <v>0</v>
      </c>
      <c r="Y93" s="97"/>
      <c r="Z93" s="94">
        <f t="shared" si="16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10"/>
        <v>0</v>
      </c>
      <c r="J94" s="15"/>
      <c r="K94" s="22"/>
      <c r="L94" s="22"/>
      <c r="M94" s="22"/>
      <c r="N94" s="94">
        <f t="shared" si="11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15"/>
        <v>0</v>
      </c>
      <c r="Y94" s="97"/>
      <c r="Z94" s="94">
        <f t="shared" si="16"/>
        <v>0</v>
      </c>
    </row>
    <row r="95" spans="1:26" ht="15.75" customHeight="1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10"/>
        <v>0</v>
      </c>
      <c r="J95" s="15"/>
      <c r="K95" s="22"/>
      <c r="L95" s="22"/>
      <c r="M95" s="22"/>
      <c r="N95" s="94">
        <f t="shared" si="11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15"/>
        <v>0</v>
      </c>
      <c r="Y95" s="97"/>
      <c r="Z95" s="94">
        <f t="shared" si="16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ref="I96" si="17">F96+G96+H96</f>
        <v>0</v>
      </c>
      <c r="J96" s="15"/>
      <c r="K96" s="22"/>
      <c r="L96" s="22"/>
      <c r="M96" s="22"/>
      <c r="N96" s="94">
        <f t="shared" ref="N96" si="18">K96+L96+M96</f>
        <v>0</v>
      </c>
      <c r="O96" s="15"/>
      <c r="P96" s="22"/>
      <c r="Q96" s="22"/>
      <c r="R96" s="22"/>
      <c r="S96" s="94">
        <f t="shared" ref="S96" si="19">P96+Q96+R96</f>
        <v>0</v>
      </c>
      <c r="T96" s="15"/>
      <c r="U96" s="22"/>
      <c r="V96" s="22"/>
      <c r="W96" s="22"/>
      <c r="X96" s="94">
        <f t="shared" si="15"/>
        <v>0</v>
      </c>
      <c r="Y96" s="97"/>
      <c r="Z96" s="94">
        <f t="shared" si="16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10"/>
        <v>0</v>
      </c>
      <c r="J97" s="15"/>
      <c r="K97" s="22"/>
      <c r="L97" s="22"/>
      <c r="M97" s="22"/>
      <c r="N97" s="94">
        <f t="shared" si="11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15"/>
        <v>0</v>
      </c>
      <c r="Y97" s="97"/>
      <c r="Z97" s="94">
        <f t="shared" si="16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10"/>
        <v>0</v>
      </c>
      <c r="J98" s="15"/>
      <c r="K98" s="22"/>
      <c r="L98" s="22"/>
      <c r="M98" s="22"/>
      <c r="N98" s="94">
        <f t="shared" si="11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15"/>
        <v>0</v>
      </c>
      <c r="Y98" s="97"/>
      <c r="Z98" s="94">
        <f t="shared" si="16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10"/>
        <v>0</v>
      </c>
      <c r="J99" s="15"/>
      <c r="K99" s="22"/>
      <c r="L99" s="22"/>
      <c r="M99" s="22"/>
      <c r="N99" s="94">
        <f t="shared" si="11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15"/>
        <v>0</v>
      </c>
      <c r="Y99" s="97"/>
      <c r="Z99" s="94">
        <f t="shared" si="16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10"/>
        <v>0</v>
      </c>
      <c r="J100" s="15"/>
      <c r="K100" s="22"/>
      <c r="L100" s="22"/>
      <c r="M100" s="22"/>
      <c r="N100" s="94">
        <f t="shared" si="11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15"/>
        <v>0</v>
      </c>
      <c r="Y100" s="97"/>
      <c r="Z100" s="94">
        <f t="shared" si="16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10"/>
        <v>0</v>
      </c>
      <c r="J101" s="15"/>
      <c r="K101" s="22"/>
      <c r="L101" s="22"/>
      <c r="M101" s="22"/>
      <c r="N101" s="94">
        <f t="shared" si="11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15"/>
        <v>0</v>
      </c>
      <c r="Y101" s="97"/>
      <c r="Z101" s="94">
        <f t="shared" si="16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10"/>
        <v>0</v>
      </c>
      <c r="J102" s="15"/>
      <c r="K102" s="22"/>
      <c r="L102" s="22"/>
      <c r="M102" s="22"/>
      <c r="N102" s="94">
        <f t="shared" si="11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15"/>
        <v>0</v>
      </c>
      <c r="Y102" s="97"/>
      <c r="Z102" s="94">
        <f t="shared" si="16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10"/>
        <v>0</v>
      </c>
      <c r="J103" s="15"/>
      <c r="K103" s="22"/>
      <c r="L103" s="22"/>
      <c r="M103" s="22"/>
      <c r="N103" s="94">
        <f t="shared" si="11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15"/>
        <v>0</v>
      </c>
      <c r="Y103" s="97"/>
      <c r="Z103" s="94">
        <f t="shared" si="16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10"/>
        <v>0</v>
      </c>
      <c r="J104" s="15"/>
      <c r="K104" s="22"/>
      <c r="L104" s="22"/>
      <c r="M104" s="22"/>
      <c r="N104" s="94">
        <f t="shared" si="11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15"/>
        <v>0</v>
      </c>
      <c r="Y104" s="97"/>
      <c r="Z104" s="94">
        <f t="shared" si="16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10"/>
        <v>0</v>
      </c>
      <c r="J105" s="15"/>
      <c r="K105" s="22"/>
      <c r="L105" s="22"/>
      <c r="M105" s="22"/>
      <c r="N105" s="94">
        <f t="shared" si="11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15"/>
        <v>0</v>
      </c>
      <c r="Y105" s="97"/>
      <c r="Z105" s="94">
        <f t="shared" si="16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10"/>
        <v>0</v>
      </c>
      <c r="J106" s="15"/>
      <c r="K106" s="22"/>
      <c r="L106" s="22"/>
      <c r="M106" s="22"/>
      <c r="N106" s="94">
        <f t="shared" si="11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15"/>
        <v>0</v>
      </c>
      <c r="Y106" s="97"/>
      <c r="Z106" s="94">
        <f t="shared" si="16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10"/>
        <v>0</v>
      </c>
      <c r="J107" s="15"/>
      <c r="K107" s="22"/>
      <c r="L107" s="22"/>
      <c r="M107" s="22"/>
      <c r="N107" s="94">
        <f t="shared" si="11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15"/>
        <v>0</v>
      </c>
      <c r="Y107" s="97"/>
      <c r="Z107" s="94">
        <f t="shared" si="16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10"/>
        <v>0</v>
      </c>
      <c r="J108" s="15"/>
      <c r="K108" s="22"/>
      <c r="L108" s="22"/>
      <c r="M108" s="22"/>
      <c r="N108" s="94">
        <f t="shared" si="11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15"/>
        <v>0</v>
      </c>
      <c r="Y108" s="97"/>
      <c r="Z108" s="94">
        <f t="shared" si="16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10"/>
        <v>0</v>
      </c>
      <c r="J109" s="15"/>
      <c r="K109" s="22"/>
      <c r="L109" s="22"/>
      <c r="M109" s="22"/>
      <c r="N109" s="94">
        <f t="shared" si="11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15"/>
        <v>0</v>
      </c>
      <c r="Y109" s="97"/>
      <c r="Z109" s="94">
        <f t="shared" si="16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10"/>
        <v>0</v>
      </c>
      <c r="J110" s="15"/>
      <c r="K110" s="22"/>
      <c r="L110" s="22"/>
      <c r="M110" s="22"/>
      <c r="N110" s="94">
        <f t="shared" si="11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ref="X110:X126" si="20">U110+V110+W110</f>
        <v>0</v>
      </c>
      <c r="Y110" s="97"/>
      <c r="Z110" s="94">
        <f t="shared" ref="Z110:Z126" si="21">X110+S110+N110+I110</f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10"/>
        <v>0</v>
      </c>
      <c r="J111" s="15"/>
      <c r="K111" s="22"/>
      <c r="L111" s="22"/>
      <c r="M111" s="22"/>
      <c r="N111" s="94">
        <f t="shared" si="11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20"/>
        <v>0</v>
      </c>
      <c r="Y111" s="97"/>
      <c r="Z111" s="94">
        <f t="shared" si="21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10"/>
        <v>0</v>
      </c>
      <c r="J112" s="15"/>
      <c r="K112" s="22"/>
      <c r="L112" s="22"/>
      <c r="M112" s="22"/>
      <c r="N112" s="94">
        <f t="shared" si="11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20"/>
        <v>0</v>
      </c>
      <c r="Y112" s="97"/>
      <c r="Z112" s="94">
        <f t="shared" si="21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10"/>
        <v>0</v>
      </c>
      <c r="J113" s="15"/>
      <c r="K113" s="22"/>
      <c r="L113" s="22"/>
      <c r="M113" s="22"/>
      <c r="N113" s="94">
        <f t="shared" si="11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20"/>
        <v>0</v>
      </c>
      <c r="Y113" s="97"/>
      <c r="Z113" s="94">
        <f t="shared" si="21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10"/>
        <v>0</v>
      </c>
      <c r="J114" s="15"/>
      <c r="K114" s="22"/>
      <c r="L114" s="22"/>
      <c r="M114" s="22"/>
      <c r="N114" s="94">
        <f t="shared" si="11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20"/>
        <v>0</v>
      </c>
      <c r="Y114" s="97"/>
      <c r="Z114" s="94">
        <f t="shared" si="21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10"/>
        <v>0</v>
      </c>
      <c r="J115" s="15"/>
      <c r="K115" s="22"/>
      <c r="L115" s="22"/>
      <c r="M115" s="22"/>
      <c r="N115" s="94">
        <f t="shared" si="11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20"/>
        <v>0</v>
      </c>
      <c r="Y115" s="97"/>
      <c r="Z115" s="94">
        <f t="shared" si="21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10"/>
        <v>0</v>
      </c>
      <c r="J116" s="15"/>
      <c r="K116" s="22"/>
      <c r="L116" s="22"/>
      <c r="M116" s="22"/>
      <c r="N116" s="94">
        <f t="shared" si="11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20"/>
        <v>0</v>
      </c>
      <c r="Y116" s="97"/>
      <c r="Z116" s="94">
        <f t="shared" si="21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10"/>
        <v>0</v>
      </c>
      <c r="J117" s="15"/>
      <c r="K117" s="22"/>
      <c r="L117" s="22"/>
      <c r="M117" s="22"/>
      <c r="N117" s="94">
        <f t="shared" si="11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20"/>
        <v>0</v>
      </c>
      <c r="Y117" s="97"/>
      <c r="Z117" s="94">
        <f t="shared" si="21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10"/>
        <v>0</v>
      </c>
      <c r="J118" s="15"/>
      <c r="K118" s="22"/>
      <c r="L118" s="22"/>
      <c r="M118" s="22"/>
      <c r="N118" s="94">
        <f t="shared" si="11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20"/>
        <v>0</v>
      </c>
      <c r="Y118" s="97"/>
      <c r="Z118" s="94">
        <f t="shared" si="21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10"/>
        <v>0</v>
      </c>
      <c r="J119" s="15"/>
      <c r="K119" s="22"/>
      <c r="L119" s="22"/>
      <c r="M119" s="22"/>
      <c r="N119" s="94">
        <f t="shared" si="11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20"/>
        <v>0</v>
      </c>
      <c r="Y119" s="97"/>
      <c r="Z119" s="94">
        <f t="shared" si="21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10"/>
        <v>0</v>
      </c>
      <c r="J120" s="15"/>
      <c r="K120" s="22"/>
      <c r="L120" s="22"/>
      <c r="M120" s="22"/>
      <c r="N120" s="94">
        <f t="shared" si="11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20"/>
        <v>0</v>
      </c>
      <c r="Y120" s="97"/>
      <c r="Z120" s="94">
        <f t="shared" si="21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10"/>
        <v>0</v>
      </c>
      <c r="J121" s="15"/>
      <c r="K121" s="22"/>
      <c r="L121" s="22"/>
      <c r="M121" s="22"/>
      <c r="N121" s="94">
        <f t="shared" si="11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20"/>
        <v>0</v>
      </c>
      <c r="Y121" s="97"/>
      <c r="Z121" s="94">
        <f t="shared" si="21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10"/>
        <v>0</v>
      </c>
      <c r="J122" s="15"/>
      <c r="K122" s="22"/>
      <c r="L122" s="22"/>
      <c r="M122" s="22"/>
      <c r="N122" s="94">
        <f t="shared" si="11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20"/>
        <v>0</v>
      </c>
      <c r="Y122" s="97"/>
      <c r="Z122" s="94">
        <f t="shared" si="21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10"/>
        <v>0</v>
      </c>
      <c r="J123" s="15"/>
      <c r="K123" s="22"/>
      <c r="L123" s="22"/>
      <c r="M123" s="22"/>
      <c r="N123" s="94">
        <f t="shared" si="11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20"/>
        <v>0</v>
      </c>
      <c r="Y123" s="97"/>
      <c r="Z123" s="94">
        <f t="shared" si="21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ref="I124" si="22">F124+G124+H124</f>
        <v>0</v>
      </c>
      <c r="J124" s="15"/>
      <c r="K124" s="22"/>
      <c r="L124" s="22"/>
      <c r="M124" s="22"/>
      <c r="N124" s="94">
        <f t="shared" ref="N124" si="23">K124+L124+M124</f>
        <v>0</v>
      </c>
      <c r="O124" s="15"/>
      <c r="P124" s="22"/>
      <c r="Q124" s="22"/>
      <c r="R124" s="22"/>
      <c r="S124" s="94">
        <f t="shared" ref="S124" si="24">P124+Q124+R124</f>
        <v>0</v>
      </c>
      <c r="T124" s="15"/>
      <c r="U124" s="22"/>
      <c r="V124" s="22"/>
      <c r="W124" s="22"/>
      <c r="X124" s="94">
        <f t="shared" ref="X124" si="25">U124+V124+W124</f>
        <v>0</v>
      </c>
      <c r="Y124" s="97"/>
      <c r="Z124" s="94">
        <f t="shared" ref="Z124" si="26">X124+S124+N124+I124</f>
        <v>0</v>
      </c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10"/>
        <v>0</v>
      </c>
      <c r="J125" s="15"/>
      <c r="K125" s="22"/>
      <c r="L125" s="22"/>
      <c r="M125" s="22"/>
      <c r="N125" s="94">
        <f t="shared" si="11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20"/>
        <v>0</v>
      </c>
      <c r="Y125" s="97"/>
      <c r="Z125" s="94">
        <f t="shared" si="21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10"/>
        <v>0</v>
      </c>
      <c r="J126" s="15"/>
      <c r="K126" s="22"/>
      <c r="L126" s="22"/>
      <c r="M126" s="22"/>
      <c r="N126" s="94">
        <f t="shared" si="11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20"/>
        <v>0</v>
      </c>
      <c r="Y126" s="97"/>
      <c r="Z126" s="94">
        <f t="shared" si="21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457859</v>
      </c>
      <c r="H127" s="83">
        <f>SUM(H46:H126)</f>
        <v>0</v>
      </c>
      <c r="I127" s="85">
        <f>SUM(I46:I126)</f>
        <v>457859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457859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457859</v>
      </c>
      <c r="G128" s="88">
        <f>G43-G127</f>
        <v>-457859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x14ac:dyDescent="0.25">
      <c r="B131" s="208"/>
      <c r="C131" s="62"/>
      <c r="D131" s="62"/>
      <c r="E131" s="63"/>
      <c r="F131" s="22"/>
    </row>
    <row r="132" spans="1:26" ht="15" x14ac:dyDescent="0.25">
      <c r="B132" s="208"/>
      <c r="C132" s="62"/>
      <c r="D132" s="62"/>
      <c r="E132" s="63"/>
      <c r="F132" s="22"/>
    </row>
    <row r="133" spans="1:26" ht="15" x14ac:dyDescent="0.25">
      <c r="B133" s="208"/>
      <c r="C133" s="62"/>
      <c r="D133" s="62"/>
      <c r="E133" s="63"/>
      <c r="F133" s="22"/>
    </row>
    <row r="134" spans="1:26" ht="15" x14ac:dyDescent="0.25">
      <c r="B134" s="208"/>
      <c r="C134" s="62"/>
      <c r="D134" s="62"/>
      <c r="E134" s="63"/>
      <c r="F134" s="22"/>
    </row>
    <row r="135" spans="1:26" ht="15.75" thickBot="1" x14ac:dyDescent="0.3">
      <c r="B135" s="208"/>
      <c r="F135" s="237"/>
    </row>
    <row r="136" spans="1:26" ht="15" x14ac:dyDescent="0.25">
      <c r="B136" s="208"/>
      <c r="F136" s="236"/>
    </row>
    <row r="137" spans="1:26" ht="15" x14ac:dyDescent="0.25">
      <c r="B137" s="208"/>
      <c r="F137" s="236"/>
    </row>
    <row r="138" spans="1:26" ht="15" x14ac:dyDescent="0.25">
      <c r="B138" s="208"/>
      <c r="F138" s="236"/>
    </row>
    <row r="139" spans="1:26" ht="15" x14ac:dyDescent="0.25">
      <c r="B139" s="208"/>
      <c r="F139" s="236"/>
    </row>
    <row r="140" spans="1:26" ht="15" x14ac:dyDescent="0.25">
      <c r="B140" s="208"/>
      <c r="F140" s="236"/>
    </row>
    <row r="142" spans="1:26" x14ac:dyDescent="0.2">
      <c r="F142" s="137"/>
      <c r="H142" s="137"/>
    </row>
  </sheetData>
  <mergeCells count="2">
    <mergeCell ref="U5:Z5"/>
    <mergeCell ref="A6:B6"/>
  </mergeCells>
  <pageMargins left="0.18" right="0.17" top="0.32" bottom="0.32" header="0.31496062992125984" footer="0.31496062992125984"/>
  <pageSetup paperSize="17" scale="45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42">
    <tabColor theme="1" tint="0.39997558519241921"/>
    <pageSetUpPr fitToPage="1"/>
  </sheetPr>
  <dimension ref="A1:Z131"/>
  <sheetViews>
    <sheetView topLeftCell="G1" zoomScale="70" zoomScaleNormal="70" workbookViewId="0">
      <selection activeCell="K131" sqref="K131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23.85546875" customWidth="1"/>
    <col min="6" max="6" width="12.5703125" bestFit="1" customWidth="1"/>
    <col min="7" max="8" width="11.42578125" bestFit="1" customWidth="1"/>
    <col min="9" max="9" width="14.28515625" bestFit="1" customWidth="1"/>
    <col min="10" max="10" width="2.7109375" customWidth="1"/>
    <col min="11" max="13" width="11.42578125" bestFit="1" customWidth="1"/>
    <col min="14" max="14" width="14.5703125" bestFit="1" customWidth="1"/>
    <col min="15" max="15" width="2.7109375" customWidth="1"/>
    <col min="16" max="18" width="11.42578125" bestFit="1" customWidth="1"/>
    <col min="19" max="19" width="14.5703125" bestFit="1" customWidth="1"/>
    <col min="20" max="20" width="2.7109375" customWidth="1"/>
    <col min="21" max="22" width="11.42578125" bestFit="1" customWidth="1"/>
    <col min="23" max="23" width="13.42578125" bestFit="1" customWidth="1"/>
    <col min="24" max="24" width="14.140625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81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>
        <v>50000</v>
      </c>
      <c r="G28" s="22"/>
      <c r="H28" s="22"/>
      <c r="I28" s="94">
        <f>F28+G28+H28</f>
        <v>50000</v>
      </c>
      <c r="J28" s="14"/>
      <c r="K28" s="22"/>
      <c r="L28" s="22"/>
      <c r="M28" s="22"/>
      <c r="N28" s="94">
        <f>K28+L28+M28</f>
        <v>0</v>
      </c>
      <c r="O28" s="14"/>
      <c r="P28" s="22"/>
      <c r="Q28" s="187"/>
      <c r="R28" s="22"/>
      <c r="S28" s="94">
        <f>P28+Q28+R28</f>
        <v>0</v>
      </c>
      <c r="T28" s="14"/>
      <c r="U28" s="22"/>
      <c r="V28" s="22"/>
      <c r="W28" s="22"/>
      <c r="X28" s="94">
        <f t="shared" si="2"/>
        <v>0</v>
      </c>
      <c r="Y28" s="97"/>
      <c r="Z28" s="94">
        <f t="shared" si="3"/>
        <v>50000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50000</v>
      </c>
      <c r="G43" s="83">
        <f>SUM(G11:G42)</f>
        <v>0</v>
      </c>
      <c r="H43" s="83">
        <f>SUM(H11:H42)</f>
        <v>0</v>
      </c>
      <c r="I43" s="85">
        <f>SUM(I8:I42)</f>
        <v>50000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50000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4.25" customHeight="1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">
        <v>45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4.25" customHeight="1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>
        <v>12500</v>
      </c>
      <c r="I71" s="94">
        <f t="shared" ref="I71" si="10">F71+G71+H71</f>
        <v>12500</v>
      </c>
      <c r="J71" s="15"/>
      <c r="K71" s="22"/>
      <c r="L71" s="22"/>
      <c r="M71" s="22">
        <v>12500</v>
      </c>
      <c r="N71" s="94">
        <f t="shared" ref="N71" si="11">K71+L71+M71</f>
        <v>12500</v>
      </c>
      <c r="O71" s="15"/>
      <c r="P71" s="22"/>
      <c r="Q71" s="22"/>
      <c r="R71" s="22">
        <v>12500</v>
      </c>
      <c r="S71" s="94">
        <f t="shared" ref="S71" si="12">P71+Q71+R71</f>
        <v>12500</v>
      </c>
      <c r="T71" s="15"/>
      <c r="U71" s="22"/>
      <c r="V71" s="22"/>
      <c r="W71" s="22">
        <v>12500</v>
      </c>
      <c r="X71" s="94">
        <f t="shared" si="8"/>
        <v>12500</v>
      </c>
      <c r="Y71" s="97"/>
      <c r="Z71" s="94">
        <f t="shared" si="9"/>
        <v>50000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.75" customHeight="1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/>
      <c r="J124" s="15"/>
      <c r="K124" s="22"/>
      <c r="L124" s="22"/>
      <c r="M124" s="22"/>
      <c r="N124" s="94"/>
      <c r="O124" s="15"/>
      <c r="P124" s="22"/>
      <c r="Q124" s="22"/>
      <c r="R124" s="22"/>
      <c r="S124" s="94"/>
      <c r="T124" s="15"/>
      <c r="U124" s="22"/>
      <c r="V124" s="22"/>
      <c r="W124" s="22"/>
      <c r="X124" s="94"/>
      <c r="Y124" s="97"/>
      <c r="Z124" s="94"/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12500</v>
      </c>
      <c r="I127" s="85">
        <f>SUM(I46:I126)</f>
        <v>12500</v>
      </c>
      <c r="J127" s="85"/>
      <c r="K127" s="83">
        <f>SUM(K46:K126)</f>
        <v>0</v>
      </c>
      <c r="L127" s="83">
        <f>SUM(L46:L126)</f>
        <v>0</v>
      </c>
      <c r="M127" s="83">
        <f>SUM(M46:M126)</f>
        <v>12500</v>
      </c>
      <c r="N127" s="85">
        <f>SUM(N46:N126)</f>
        <v>12500</v>
      </c>
      <c r="O127" s="85"/>
      <c r="P127" s="83">
        <f>SUM(P46:P126)</f>
        <v>0</v>
      </c>
      <c r="Q127" s="83">
        <f>SUM(Q46:Q126)</f>
        <v>0</v>
      </c>
      <c r="R127" s="83">
        <f>SUM(R46:R126)</f>
        <v>12500</v>
      </c>
      <c r="S127" s="85">
        <f>SUM(S46:S126)</f>
        <v>12500</v>
      </c>
      <c r="T127" s="85"/>
      <c r="U127" s="83">
        <f>SUM(U46:U126)</f>
        <v>0</v>
      </c>
      <c r="V127" s="83">
        <f>SUM(V46:V126)</f>
        <v>0</v>
      </c>
      <c r="W127" s="83">
        <f>SUM(W46:W126)</f>
        <v>12500</v>
      </c>
      <c r="X127" s="85">
        <f>SUM(X46:X126)</f>
        <v>12500</v>
      </c>
      <c r="Y127" s="84"/>
      <c r="Z127" s="85">
        <f>SUM(Z46:Z126)</f>
        <v>50000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50000</v>
      </c>
      <c r="G128" s="88">
        <f>G43-G127</f>
        <v>0</v>
      </c>
      <c r="H128" s="88">
        <f>H43-H127</f>
        <v>-12500</v>
      </c>
      <c r="I128" s="89">
        <f>I43-I127</f>
        <v>37500</v>
      </c>
      <c r="J128" s="89"/>
      <c r="K128" s="88">
        <f>K43-K127</f>
        <v>0</v>
      </c>
      <c r="L128" s="88">
        <f>L43-L127</f>
        <v>0</v>
      </c>
      <c r="M128" s="88">
        <f>M43-M127</f>
        <v>-12500</v>
      </c>
      <c r="N128" s="89">
        <f>N43-N127</f>
        <v>-12500</v>
      </c>
      <c r="O128" s="89"/>
      <c r="P128" s="88">
        <f>P43-P127</f>
        <v>0</v>
      </c>
      <c r="Q128" s="88">
        <f>Q43-Q127</f>
        <v>0</v>
      </c>
      <c r="R128" s="88">
        <f>R43-R127</f>
        <v>-12500</v>
      </c>
      <c r="S128" s="89">
        <f>S43-S127</f>
        <v>-12500</v>
      </c>
      <c r="T128" s="89"/>
      <c r="U128" s="88">
        <f>U43-U127</f>
        <v>0</v>
      </c>
      <c r="V128" s="88">
        <f>V43-V127</f>
        <v>0</v>
      </c>
      <c r="W128" s="88">
        <f>W43-W127</f>
        <v>-12500</v>
      </c>
      <c r="X128" s="89">
        <f>X43-X127</f>
        <v>-12500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86" t="s">
        <v>65</v>
      </c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B131" s="209" t="s">
        <v>301</v>
      </c>
    </row>
  </sheetData>
  <mergeCells count="2">
    <mergeCell ref="U5:Z5"/>
    <mergeCell ref="A6:B6"/>
  </mergeCells>
  <pageMargins left="0.18" right="0.17" top="0.32" bottom="0.32" header="0.31496062992125984" footer="0.31496062992125984"/>
  <pageSetup paperSize="5" scale="70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44">
    <tabColor theme="1" tint="0.39997558519241921"/>
    <pageSetUpPr fitToPage="1"/>
  </sheetPr>
  <dimension ref="A1:Z130"/>
  <sheetViews>
    <sheetView zoomScale="70" zoomScaleNormal="70" workbookViewId="0">
      <pane xSplit="2" ySplit="10" topLeftCell="J11" activePane="bottomRight" state="frozen"/>
      <selection activeCell="M42" sqref="M42"/>
      <selection pane="topRight" activeCell="M42" sqref="M42"/>
      <selection pane="bottomLeft" activeCell="M42" sqref="M42"/>
      <selection pane="bottomRight" activeCell="AA11" sqref="AA11"/>
    </sheetView>
  </sheetViews>
  <sheetFormatPr defaultColWidth="9.140625" defaultRowHeight="12.75" x14ac:dyDescent="0.2"/>
  <cols>
    <col min="1" max="1" width="6.85546875" customWidth="1"/>
    <col min="2" max="2" width="74.42578125" customWidth="1"/>
    <col min="3" max="4" width="9.140625" hidden="1" customWidth="1"/>
    <col min="5" max="5" width="36.28515625" hidden="1" customWidth="1"/>
    <col min="6" max="6" width="13.7109375" customWidth="1"/>
    <col min="7" max="7" width="11" bestFit="1" customWidth="1"/>
    <col min="8" max="8" width="11.7109375" bestFit="1" customWidth="1"/>
    <col min="9" max="9" width="14.28515625" bestFit="1" customWidth="1"/>
    <col min="10" max="10" width="2.7109375" customWidth="1"/>
    <col min="11" max="12" width="11" bestFit="1" customWidth="1"/>
    <col min="13" max="13" width="11.7109375" bestFit="1" customWidth="1"/>
    <col min="14" max="14" width="14.5703125" bestFit="1" customWidth="1"/>
    <col min="15" max="15" width="2.7109375" customWidth="1"/>
    <col min="16" max="17" width="11" bestFit="1" customWidth="1"/>
    <col min="18" max="18" width="11.7109375" bestFit="1" customWidth="1"/>
    <col min="19" max="19" width="14.5703125" bestFit="1" customWidth="1"/>
    <col min="20" max="20" width="2.7109375" customWidth="1"/>
    <col min="21" max="22" width="11" bestFit="1" customWidth="1"/>
    <col min="23" max="23" width="11.7109375" bestFit="1" customWidth="1"/>
    <col min="24" max="24" width="14.140625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82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>
        <v>28739</v>
      </c>
      <c r="G11" s="22"/>
      <c r="H11" s="22"/>
      <c r="I11" s="94">
        <f>F11+G11+H11</f>
        <v>28739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 t="shared" ref="Z11:Z42" si="0">X11+S11+N11+I11</f>
        <v>28739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1">K12+L12+M12</f>
        <v>0</v>
      </c>
      <c r="O12" s="15"/>
      <c r="P12" s="22"/>
      <c r="Q12" s="22"/>
      <c r="R12" s="22"/>
      <c r="S12" s="94">
        <f t="shared" ref="S12:S42" si="2">P12+Q12+R12</f>
        <v>0</v>
      </c>
      <c r="T12" s="15"/>
      <c r="U12" s="22"/>
      <c r="V12" s="22"/>
      <c r="W12" s="22"/>
      <c r="X12" s="94">
        <f t="shared" ref="X12:X42" si="3">U12+V12+W12</f>
        <v>0</v>
      </c>
      <c r="Y12" s="97"/>
      <c r="Z12" s="94">
        <f t="shared" si="0"/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1"/>
        <v>0</v>
      </c>
      <c r="O13" s="15"/>
      <c r="P13" s="22"/>
      <c r="Q13" s="22"/>
      <c r="R13" s="22"/>
      <c r="S13" s="94">
        <f t="shared" si="2"/>
        <v>0</v>
      </c>
      <c r="T13" s="15"/>
      <c r="U13" s="22"/>
      <c r="V13" s="22"/>
      <c r="W13" s="22"/>
      <c r="X13" s="94">
        <f t="shared" si="3"/>
        <v>0</v>
      </c>
      <c r="Y13" s="97"/>
      <c r="Z13" s="94">
        <f t="shared" si="0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1"/>
        <v>0</v>
      </c>
      <c r="O14" s="15"/>
      <c r="P14" s="22"/>
      <c r="Q14" s="22"/>
      <c r="R14" s="22"/>
      <c r="S14" s="94">
        <f t="shared" si="2"/>
        <v>0</v>
      </c>
      <c r="T14" s="15"/>
      <c r="U14" s="22"/>
      <c r="V14" s="22"/>
      <c r="W14" s="22"/>
      <c r="X14" s="94">
        <f t="shared" si="3"/>
        <v>0</v>
      </c>
      <c r="Y14" s="97"/>
      <c r="Z14" s="94">
        <f t="shared" si="0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1"/>
        <v>0</v>
      </c>
      <c r="O15" s="15"/>
      <c r="P15" s="22"/>
      <c r="Q15" s="22"/>
      <c r="R15" s="22"/>
      <c r="S15" s="94">
        <f t="shared" si="2"/>
        <v>0</v>
      </c>
      <c r="T15" s="15"/>
      <c r="U15" s="22"/>
      <c r="V15" s="22"/>
      <c r="W15" s="22"/>
      <c r="X15" s="94">
        <f t="shared" si="3"/>
        <v>0</v>
      </c>
      <c r="Y15" s="97"/>
      <c r="Z15" s="94">
        <f t="shared" si="0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1"/>
        <v>0</v>
      </c>
      <c r="O16" s="15"/>
      <c r="P16" s="22"/>
      <c r="Q16" s="22"/>
      <c r="R16" s="22"/>
      <c r="S16" s="94">
        <f t="shared" si="2"/>
        <v>0</v>
      </c>
      <c r="T16" s="15"/>
      <c r="U16" s="22"/>
      <c r="V16" s="22"/>
      <c r="W16" s="22"/>
      <c r="X16" s="94">
        <f t="shared" si="3"/>
        <v>0</v>
      </c>
      <c r="Y16" s="97"/>
      <c r="Z16" s="94">
        <f t="shared" si="0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1"/>
        <v>0</v>
      </c>
      <c r="O17" s="15"/>
      <c r="P17" s="22"/>
      <c r="Q17" s="22"/>
      <c r="R17" s="22"/>
      <c r="S17" s="94">
        <f t="shared" si="2"/>
        <v>0</v>
      </c>
      <c r="T17" s="15"/>
      <c r="U17" s="22"/>
      <c r="V17" s="22"/>
      <c r="W17" s="22"/>
      <c r="X17" s="94">
        <f t="shared" si="3"/>
        <v>0</v>
      </c>
      <c r="Y17" s="97"/>
      <c r="Z17" s="94">
        <f t="shared" si="0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1"/>
        <v>0</v>
      </c>
      <c r="O18" s="15"/>
      <c r="P18" s="22"/>
      <c r="Q18" s="22"/>
      <c r="R18" s="22"/>
      <c r="S18" s="94">
        <f t="shared" si="2"/>
        <v>0</v>
      </c>
      <c r="T18" s="15"/>
      <c r="U18" s="22"/>
      <c r="V18" s="22"/>
      <c r="W18" s="22"/>
      <c r="X18" s="94">
        <f t="shared" si="3"/>
        <v>0</v>
      </c>
      <c r="Y18" s="97"/>
      <c r="Z18" s="94">
        <f t="shared" si="0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1"/>
        <v>0</v>
      </c>
      <c r="O19" s="15"/>
      <c r="P19" s="22"/>
      <c r="Q19" s="22"/>
      <c r="R19" s="22"/>
      <c r="S19" s="94">
        <f t="shared" si="2"/>
        <v>0</v>
      </c>
      <c r="T19" s="15"/>
      <c r="U19" s="22"/>
      <c r="V19" s="22"/>
      <c r="W19" s="22"/>
      <c r="X19" s="94">
        <f t="shared" si="3"/>
        <v>0</v>
      </c>
      <c r="Y19" s="97"/>
      <c r="Z19" s="94">
        <f t="shared" si="0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1"/>
        <v>0</v>
      </c>
      <c r="O20" s="15"/>
      <c r="P20" s="22"/>
      <c r="Q20" s="22"/>
      <c r="R20" s="22"/>
      <c r="S20" s="94">
        <f t="shared" si="2"/>
        <v>0</v>
      </c>
      <c r="T20" s="15"/>
      <c r="U20" s="22"/>
      <c r="V20" s="22"/>
      <c r="W20" s="22"/>
      <c r="X20" s="94">
        <f t="shared" si="3"/>
        <v>0</v>
      </c>
      <c r="Y20" s="97"/>
      <c r="Z20" s="94">
        <f t="shared" si="0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1"/>
        <v>0</v>
      </c>
      <c r="O21" s="15"/>
      <c r="P21" s="22"/>
      <c r="Q21" s="22"/>
      <c r="R21" s="22"/>
      <c r="S21" s="94">
        <f t="shared" si="2"/>
        <v>0</v>
      </c>
      <c r="T21" s="15"/>
      <c r="U21" s="22"/>
      <c r="V21" s="22"/>
      <c r="W21" s="22"/>
      <c r="X21" s="94">
        <f t="shared" si="3"/>
        <v>0</v>
      </c>
      <c r="Y21" s="97"/>
      <c r="Z21" s="94">
        <f t="shared" si="0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1"/>
        <v>0</v>
      </c>
      <c r="O22" s="15"/>
      <c r="P22" s="22"/>
      <c r="Q22" s="22"/>
      <c r="R22" s="22"/>
      <c r="S22" s="94">
        <f t="shared" si="2"/>
        <v>0</v>
      </c>
      <c r="T22" s="15"/>
      <c r="U22" s="22"/>
      <c r="V22" s="22"/>
      <c r="W22" s="22"/>
      <c r="X22" s="94">
        <f t="shared" si="3"/>
        <v>0</v>
      </c>
      <c r="Y22" s="97"/>
      <c r="Z22" s="94">
        <f t="shared" si="0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1"/>
        <v>0</v>
      </c>
      <c r="O23" s="15"/>
      <c r="P23" s="22"/>
      <c r="Q23" s="22"/>
      <c r="R23" s="22"/>
      <c r="S23" s="94">
        <f t="shared" si="2"/>
        <v>0</v>
      </c>
      <c r="T23" s="15"/>
      <c r="U23" s="22"/>
      <c r="V23" s="22"/>
      <c r="W23" s="22"/>
      <c r="X23" s="94">
        <f t="shared" si="3"/>
        <v>0</v>
      </c>
      <c r="Y23" s="97"/>
      <c r="Z23" s="94">
        <f t="shared" si="0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1"/>
        <v>0</v>
      </c>
      <c r="O24" s="15"/>
      <c r="P24" s="22"/>
      <c r="Q24" s="22"/>
      <c r="R24" s="22"/>
      <c r="S24" s="94">
        <f t="shared" si="2"/>
        <v>0</v>
      </c>
      <c r="T24" s="15"/>
      <c r="U24" s="22"/>
      <c r="V24" s="22"/>
      <c r="W24" s="22"/>
      <c r="X24" s="94">
        <f t="shared" si="3"/>
        <v>0</v>
      </c>
      <c r="Y24" s="97"/>
      <c r="Z24" s="94">
        <f t="shared" si="0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1"/>
        <v>0</v>
      </c>
      <c r="O25" s="15"/>
      <c r="P25" s="22"/>
      <c r="Q25" s="22"/>
      <c r="R25" s="22"/>
      <c r="S25" s="94">
        <f t="shared" si="2"/>
        <v>0</v>
      </c>
      <c r="T25" s="15"/>
      <c r="U25" s="22"/>
      <c r="V25" s="22"/>
      <c r="W25" s="22"/>
      <c r="X25" s="94">
        <f t="shared" si="3"/>
        <v>0</v>
      </c>
      <c r="Y25" s="97"/>
      <c r="Z25" s="94">
        <f t="shared" si="0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1"/>
        <v>0</v>
      </c>
      <c r="O26" s="15"/>
      <c r="P26" s="22"/>
      <c r="Q26" s="22"/>
      <c r="R26" s="22"/>
      <c r="S26" s="94">
        <f t="shared" si="2"/>
        <v>0</v>
      </c>
      <c r="T26" s="15"/>
      <c r="U26" s="22"/>
      <c r="V26" s="22"/>
      <c r="W26" s="22"/>
      <c r="X26" s="94">
        <f t="shared" si="3"/>
        <v>0</v>
      </c>
      <c r="Y26" s="97"/>
      <c r="Z26" s="94">
        <f t="shared" si="0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1"/>
        <v>0</v>
      </c>
      <c r="O27" s="15"/>
      <c r="P27" s="22"/>
      <c r="Q27" s="22"/>
      <c r="R27" s="22"/>
      <c r="S27" s="94">
        <f t="shared" si="2"/>
        <v>0</v>
      </c>
      <c r="T27" s="15"/>
      <c r="U27" s="22"/>
      <c r="V27" s="22"/>
      <c r="W27" s="22"/>
      <c r="X27" s="94">
        <f t="shared" si="3"/>
        <v>0</v>
      </c>
      <c r="Y27" s="97"/>
      <c r="Z27" s="94">
        <f t="shared" si="0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1"/>
        <v>0</v>
      </c>
      <c r="O28" s="15"/>
      <c r="P28" s="22"/>
      <c r="Q28" s="22"/>
      <c r="R28" s="22"/>
      <c r="S28" s="94">
        <f t="shared" si="2"/>
        <v>0</v>
      </c>
      <c r="T28" s="15"/>
      <c r="U28" s="22"/>
      <c r="V28" s="22"/>
      <c r="W28" s="22"/>
      <c r="X28" s="94">
        <f t="shared" si="3"/>
        <v>0</v>
      </c>
      <c r="Y28" s="97"/>
      <c r="Z28" s="94">
        <f t="shared" si="0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1"/>
        <v>0</v>
      </c>
      <c r="O29" s="15"/>
      <c r="P29" s="22"/>
      <c r="Q29" s="22"/>
      <c r="R29" s="22"/>
      <c r="S29" s="94">
        <f t="shared" si="2"/>
        <v>0</v>
      </c>
      <c r="T29" s="15"/>
      <c r="U29" s="22"/>
      <c r="V29" s="22"/>
      <c r="W29" s="22"/>
      <c r="X29" s="94">
        <f t="shared" si="3"/>
        <v>0</v>
      </c>
      <c r="Y29" s="97"/>
      <c r="Z29" s="94">
        <f t="shared" si="0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1"/>
        <v>0</v>
      </c>
      <c r="O30" s="15"/>
      <c r="P30" s="22"/>
      <c r="Q30" s="22"/>
      <c r="R30" s="22"/>
      <c r="S30" s="94">
        <f t="shared" si="2"/>
        <v>0</v>
      </c>
      <c r="T30" s="15"/>
      <c r="U30" s="22"/>
      <c r="V30" s="22"/>
      <c r="W30" s="22"/>
      <c r="X30" s="94">
        <f t="shared" si="3"/>
        <v>0</v>
      </c>
      <c r="Y30" s="97"/>
      <c r="Z30" s="94">
        <f t="shared" si="0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1"/>
        <v>0</v>
      </c>
      <c r="O31" s="15"/>
      <c r="P31" s="22"/>
      <c r="Q31" s="22"/>
      <c r="R31" s="22"/>
      <c r="S31" s="94">
        <f t="shared" si="2"/>
        <v>0</v>
      </c>
      <c r="T31" s="15"/>
      <c r="U31" s="22"/>
      <c r="V31" s="22"/>
      <c r="W31" s="22"/>
      <c r="X31" s="94">
        <f t="shared" si="3"/>
        <v>0</v>
      </c>
      <c r="Y31" s="97"/>
      <c r="Z31" s="94">
        <f t="shared" si="0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1"/>
        <v>0</v>
      </c>
      <c r="O32" s="15"/>
      <c r="P32" s="22"/>
      <c r="Q32" s="22"/>
      <c r="R32" s="22"/>
      <c r="S32" s="94">
        <f t="shared" si="2"/>
        <v>0</v>
      </c>
      <c r="T32" s="15"/>
      <c r="U32" s="22"/>
      <c r="V32" s="22"/>
      <c r="W32" s="22"/>
      <c r="X32" s="94">
        <f t="shared" si="3"/>
        <v>0</v>
      </c>
      <c r="Y32" s="97"/>
      <c r="Z32" s="94">
        <f t="shared" si="0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1"/>
        <v>0</v>
      </c>
      <c r="O33" s="15"/>
      <c r="P33" s="22"/>
      <c r="Q33" s="22"/>
      <c r="R33" s="22"/>
      <c r="S33" s="94">
        <f t="shared" si="2"/>
        <v>0</v>
      </c>
      <c r="T33" s="15"/>
      <c r="U33" s="22"/>
      <c r="V33" s="22"/>
      <c r="W33" s="22"/>
      <c r="X33" s="94">
        <f t="shared" si="3"/>
        <v>0</v>
      </c>
      <c r="Y33" s="97"/>
      <c r="Z33" s="94">
        <f t="shared" si="0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1"/>
        <v>0</v>
      </c>
      <c r="O34" s="15"/>
      <c r="P34" s="22"/>
      <c r="Q34" s="22"/>
      <c r="R34" s="22"/>
      <c r="S34" s="94">
        <f t="shared" si="2"/>
        <v>0</v>
      </c>
      <c r="T34" s="15"/>
      <c r="U34" s="22"/>
      <c r="V34" s="22"/>
      <c r="W34" s="22"/>
      <c r="X34" s="94">
        <f t="shared" si="3"/>
        <v>0</v>
      </c>
      <c r="Y34" s="97"/>
      <c r="Z34" s="94">
        <f t="shared" si="0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1"/>
        <v>0</v>
      </c>
      <c r="O35" s="15"/>
      <c r="P35" s="22"/>
      <c r="Q35" s="22"/>
      <c r="R35" s="22"/>
      <c r="S35" s="94">
        <f t="shared" si="2"/>
        <v>0</v>
      </c>
      <c r="T35" s="15"/>
      <c r="U35" s="22"/>
      <c r="V35" s="22"/>
      <c r="W35" s="22"/>
      <c r="X35" s="94">
        <f t="shared" si="3"/>
        <v>0</v>
      </c>
      <c r="Y35" s="97"/>
      <c r="Z35" s="94">
        <f t="shared" si="0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1"/>
        <v>0</v>
      </c>
      <c r="O36" s="15"/>
      <c r="P36" s="22"/>
      <c r="Q36" s="22"/>
      <c r="R36" s="22"/>
      <c r="S36" s="94">
        <f t="shared" si="2"/>
        <v>0</v>
      </c>
      <c r="T36" s="15"/>
      <c r="U36" s="22"/>
      <c r="V36" s="22"/>
      <c r="W36" s="22"/>
      <c r="X36" s="94">
        <f t="shared" si="3"/>
        <v>0</v>
      </c>
      <c r="Y36" s="97"/>
      <c r="Z36" s="94">
        <f t="shared" si="0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1"/>
        <v>0</v>
      </c>
      <c r="O37" s="15"/>
      <c r="P37" s="22"/>
      <c r="Q37" s="22"/>
      <c r="R37" s="22"/>
      <c r="S37" s="94">
        <f t="shared" si="2"/>
        <v>0</v>
      </c>
      <c r="T37" s="15"/>
      <c r="U37" s="22"/>
      <c r="V37" s="22"/>
      <c r="W37" s="22"/>
      <c r="X37" s="94">
        <f t="shared" si="3"/>
        <v>0</v>
      </c>
      <c r="Y37" s="97"/>
      <c r="Z37" s="94">
        <f t="shared" si="0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1"/>
        <v>0</v>
      </c>
      <c r="O38" s="15"/>
      <c r="P38" s="22"/>
      <c r="Q38" s="22"/>
      <c r="R38" s="22"/>
      <c r="S38" s="94">
        <f t="shared" si="2"/>
        <v>0</v>
      </c>
      <c r="T38" s="15"/>
      <c r="U38" s="22"/>
      <c r="V38" s="22"/>
      <c r="W38" s="22"/>
      <c r="X38" s="94">
        <f t="shared" si="3"/>
        <v>0</v>
      </c>
      <c r="Y38" s="97"/>
      <c r="Z38" s="94">
        <f t="shared" si="0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1"/>
        <v>0</v>
      </c>
      <c r="O39" s="15"/>
      <c r="P39" s="22"/>
      <c r="Q39" s="22"/>
      <c r="R39" s="22"/>
      <c r="S39" s="94">
        <f t="shared" si="2"/>
        <v>0</v>
      </c>
      <c r="T39" s="15"/>
      <c r="U39" s="22"/>
      <c r="V39" s="22"/>
      <c r="W39" s="22"/>
      <c r="X39" s="94">
        <f t="shared" si="3"/>
        <v>0</v>
      </c>
      <c r="Y39" s="97"/>
      <c r="Z39" s="94">
        <f t="shared" si="0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1"/>
        <v>0</v>
      </c>
      <c r="O40" s="15"/>
      <c r="P40" s="22"/>
      <c r="Q40" s="22"/>
      <c r="R40" s="22"/>
      <c r="S40" s="94">
        <f t="shared" si="2"/>
        <v>0</v>
      </c>
      <c r="T40" s="15"/>
      <c r="U40" s="22"/>
      <c r="V40" s="22"/>
      <c r="W40" s="22"/>
      <c r="X40" s="94">
        <f t="shared" si="3"/>
        <v>0</v>
      </c>
      <c r="Y40" s="97"/>
      <c r="Z40" s="94">
        <f t="shared" si="0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1"/>
        <v>0</v>
      </c>
      <c r="O41" s="15"/>
      <c r="P41" s="22"/>
      <c r="Q41" s="22"/>
      <c r="R41" s="22"/>
      <c r="S41" s="94">
        <f t="shared" si="2"/>
        <v>0</v>
      </c>
      <c r="T41" s="15"/>
      <c r="U41" s="22"/>
      <c r="V41" s="22"/>
      <c r="W41" s="22"/>
      <c r="X41" s="94">
        <f t="shared" si="3"/>
        <v>0</v>
      </c>
      <c r="Y41" s="97"/>
      <c r="Z41" s="94">
        <f t="shared" si="0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1"/>
        <v>0</v>
      </c>
      <c r="O42" s="15"/>
      <c r="P42" s="22"/>
      <c r="Q42" s="22"/>
      <c r="R42" s="22"/>
      <c r="S42" s="94">
        <f t="shared" si="2"/>
        <v>0</v>
      </c>
      <c r="T42" s="15"/>
      <c r="U42" s="22"/>
      <c r="V42" s="22"/>
      <c r="W42" s="22"/>
      <c r="X42" s="94">
        <f t="shared" si="3"/>
        <v>0</v>
      </c>
      <c r="Y42" s="97"/>
      <c r="Z42" s="94">
        <f t="shared" si="0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28739</v>
      </c>
      <c r="G43" s="83">
        <f>SUM(G11:G42)</f>
        <v>0</v>
      </c>
      <c r="H43" s="83">
        <f>SUM(H11:H42)</f>
        <v>0</v>
      </c>
      <c r="I43" s="85">
        <f>SUM(I8:I42)</f>
        <v>28739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28739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>
        <v>2034</v>
      </c>
      <c r="I46" s="94">
        <f t="shared" ref="I46:I126" si="5">F46+G46+H46</f>
        <v>2034</v>
      </c>
      <c r="J46" s="15"/>
      <c r="K46" s="22"/>
      <c r="L46" s="22"/>
      <c r="M46" s="22">
        <v>2034</v>
      </c>
      <c r="N46" s="94">
        <f t="shared" ref="N46:N126" si="6">K46+L46+M46</f>
        <v>2034</v>
      </c>
      <c r="O46" s="15"/>
      <c r="P46" s="22"/>
      <c r="Q46" s="22"/>
      <c r="R46" s="22">
        <v>2034</v>
      </c>
      <c r="S46" s="94">
        <f t="shared" ref="S46:S126" si="7">P46+Q46+R46</f>
        <v>2034</v>
      </c>
      <c r="T46" s="15"/>
      <c r="U46" s="22"/>
      <c r="V46" s="22"/>
      <c r="W46" s="22">
        <v>2037</v>
      </c>
      <c r="X46" s="94">
        <f t="shared" ref="X46:X126" si="8">U46+V46+W46</f>
        <v>2037</v>
      </c>
      <c r="Y46" s="97"/>
      <c r="Z46" s="94">
        <f t="shared" ref="Z46:Z126" si="9">X46+S46+N46+I46</f>
        <v>8139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>
        <v>700</v>
      </c>
      <c r="I48" s="94">
        <f t="shared" si="5"/>
        <v>700</v>
      </c>
      <c r="J48" s="15"/>
      <c r="K48" s="22"/>
      <c r="L48" s="22"/>
      <c r="M48" s="22">
        <v>700</v>
      </c>
      <c r="N48" s="94">
        <f t="shared" si="6"/>
        <v>700</v>
      </c>
      <c r="O48" s="15"/>
      <c r="P48" s="22"/>
      <c r="Q48" s="22"/>
      <c r="R48" s="22">
        <v>700</v>
      </c>
      <c r="S48" s="94">
        <f t="shared" si="7"/>
        <v>700</v>
      </c>
      <c r="T48" s="15"/>
      <c r="U48" s="22"/>
      <c r="V48" s="22"/>
      <c r="W48" s="22">
        <v>700</v>
      </c>
      <c r="X48" s="94">
        <f t="shared" si="8"/>
        <v>700</v>
      </c>
      <c r="Y48" s="97"/>
      <c r="Z48" s="94">
        <f t="shared" si="9"/>
        <v>2800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>
        <v>400</v>
      </c>
      <c r="G61" s="22">
        <v>400</v>
      </c>
      <c r="H61" s="22">
        <v>400</v>
      </c>
      <c r="I61" s="94">
        <f t="shared" si="5"/>
        <v>1200</v>
      </c>
      <c r="J61" s="15"/>
      <c r="K61" s="22">
        <v>400</v>
      </c>
      <c r="L61" s="22">
        <v>400</v>
      </c>
      <c r="M61" s="22">
        <v>400</v>
      </c>
      <c r="N61" s="94">
        <f t="shared" si="6"/>
        <v>1200</v>
      </c>
      <c r="O61" s="15"/>
      <c r="P61" s="22">
        <v>400</v>
      </c>
      <c r="Q61" s="22">
        <v>400</v>
      </c>
      <c r="R61" s="22">
        <v>400</v>
      </c>
      <c r="S61" s="94">
        <f t="shared" si="7"/>
        <v>1200</v>
      </c>
      <c r="T61" s="15"/>
      <c r="U61" s="22">
        <v>400</v>
      </c>
      <c r="V61" s="22">
        <v>400</v>
      </c>
      <c r="W61" s="22">
        <v>400</v>
      </c>
      <c r="X61" s="94">
        <f t="shared" si="8"/>
        <v>1200</v>
      </c>
      <c r="Y61" s="97"/>
      <c r="Z61" s="94">
        <f t="shared" si="9"/>
        <v>4800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>
        <v>750</v>
      </c>
      <c r="I65" s="94">
        <f t="shared" si="5"/>
        <v>750</v>
      </c>
      <c r="J65" s="15"/>
      <c r="K65" s="22"/>
      <c r="L65" s="22"/>
      <c r="M65" s="22">
        <v>750</v>
      </c>
      <c r="N65" s="94">
        <f t="shared" si="6"/>
        <v>750</v>
      </c>
      <c r="O65" s="15"/>
      <c r="P65" s="22"/>
      <c r="Q65" s="22"/>
      <c r="R65" s="22">
        <v>750</v>
      </c>
      <c r="S65" s="94">
        <f t="shared" si="7"/>
        <v>750</v>
      </c>
      <c r="T65" s="15"/>
      <c r="U65" s="22"/>
      <c r="V65" s="22"/>
      <c r="W65" s="22">
        <v>750</v>
      </c>
      <c r="X65" s="94">
        <f t="shared" si="8"/>
        <v>750</v>
      </c>
      <c r="Y65" s="97"/>
      <c r="Z65" s="94">
        <f t="shared" si="9"/>
        <v>3000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ref="I69" si="10">F69+G69+H69</f>
        <v>0</v>
      </c>
      <c r="J69" s="15"/>
      <c r="K69" s="22"/>
      <c r="L69" s="22"/>
      <c r="M69" s="22"/>
      <c r="N69" s="94">
        <f t="shared" ref="N69" si="11">K69+L69+M69</f>
        <v>0</v>
      </c>
      <c r="O69" s="15"/>
      <c r="P69" s="22"/>
      <c r="Q69" s="22"/>
      <c r="R69" s="22"/>
      <c r="S69" s="94">
        <f t="shared" ref="S69" si="12">P69+Q69+R69</f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>
        <v>1250</v>
      </c>
      <c r="I83" s="94">
        <f t="shared" ref="I83" si="13">F83+G83+H83</f>
        <v>1250</v>
      </c>
      <c r="J83" s="15"/>
      <c r="K83" s="22"/>
      <c r="L83" s="22"/>
      <c r="M83" s="22">
        <v>1250</v>
      </c>
      <c r="N83" s="94">
        <f t="shared" ref="N83" si="14">K83+L83+M83</f>
        <v>1250</v>
      </c>
      <c r="O83" s="15"/>
      <c r="P83" s="22"/>
      <c r="Q83" s="22"/>
      <c r="R83" s="22">
        <v>1250</v>
      </c>
      <c r="S83" s="94">
        <f t="shared" ref="S83" si="15">P83+Q83+R83</f>
        <v>1250</v>
      </c>
      <c r="T83" s="15"/>
      <c r="U83" s="22"/>
      <c r="V83" s="22"/>
      <c r="W83" s="22">
        <v>1250</v>
      </c>
      <c r="X83" s="94">
        <f t="shared" si="8"/>
        <v>1250</v>
      </c>
      <c r="Y83" s="97"/>
      <c r="Z83" s="94">
        <f t="shared" si="9"/>
        <v>5000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187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.75" customHeight="1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>
        <v>1250</v>
      </c>
      <c r="I96" s="94">
        <f t="shared" si="5"/>
        <v>1250</v>
      </c>
      <c r="J96" s="15"/>
      <c r="K96" s="22"/>
      <c r="L96" s="22"/>
      <c r="M96" s="22">
        <v>1250</v>
      </c>
      <c r="N96" s="94">
        <f t="shared" si="6"/>
        <v>1250</v>
      </c>
      <c r="O96" s="15"/>
      <c r="P96" s="22"/>
      <c r="Q96" s="22"/>
      <c r="R96" s="22">
        <v>1250</v>
      </c>
      <c r="S96" s="94">
        <f t="shared" si="7"/>
        <v>1250</v>
      </c>
      <c r="T96" s="15"/>
      <c r="U96" s="22"/>
      <c r="V96" s="22"/>
      <c r="W96" s="22">
        <v>1250</v>
      </c>
      <c r="X96" s="94">
        <f t="shared" si="8"/>
        <v>1250</v>
      </c>
      <c r="Y96" s="97"/>
      <c r="Z96" s="94">
        <f t="shared" si="9"/>
        <v>5000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">
        <v>307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ref="I124" si="16">F124+G124+H124</f>
        <v>0</v>
      </c>
      <c r="J124" s="15"/>
      <c r="K124" s="22"/>
      <c r="L124" s="22"/>
      <c r="M124" s="22"/>
      <c r="N124" s="94">
        <f t="shared" ref="N124" si="17">K124+L124+M124</f>
        <v>0</v>
      </c>
      <c r="O124" s="15"/>
      <c r="P124" s="22"/>
      <c r="Q124" s="22"/>
      <c r="R124" s="22"/>
      <c r="S124" s="94">
        <f t="shared" ref="S124" si="18">P124+Q124+R124</f>
        <v>0</v>
      </c>
      <c r="T124" s="15"/>
      <c r="U124" s="22"/>
      <c r="V124" s="22"/>
      <c r="W124" s="22"/>
      <c r="X124" s="94">
        <f t="shared" ref="X124" si="19">U124+V124+W124</f>
        <v>0</v>
      </c>
      <c r="Y124" s="97"/>
      <c r="Z124" s="94">
        <f t="shared" ref="Z124" si="20">X124+S124+N124+I124</f>
        <v>0</v>
      </c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400</v>
      </c>
      <c r="G127" s="83">
        <f>SUM(G46:G126)</f>
        <v>400</v>
      </c>
      <c r="H127" s="83">
        <f>SUM(H46:H126)</f>
        <v>6384</v>
      </c>
      <c r="I127" s="85">
        <f>SUM(I46:I126)</f>
        <v>7184</v>
      </c>
      <c r="J127" s="85"/>
      <c r="K127" s="83">
        <f>SUM(K46:K126)</f>
        <v>400</v>
      </c>
      <c r="L127" s="83">
        <f>SUM(L46:L126)</f>
        <v>400</v>
      </c>
      <c r="M127" s="83">
        <f>SUM(M46:M126)</f>
        <v>6384</v>
      </c>
      <c r="N127" s="85">
        <f>SUM(N46:N126)</f>
        <v>7184</v>
      </c>
      <c r="O127" s="85"/>
      <c r="P127" s="83">
        <f>SUM(P46:P126)</f>
        <v>400</v>
      </c>
      <c r="Q127" s="83">
        <f>SUM(Q46:Q126)</f>
        <v>400</v>
      </c>
      <c r="R127" s="83">
        <f>SUM(R46:R126)</f>
        <v>6384</v>
      </c>
      <c r="S127" s="85">
        <f>SUM(S46:S126)</f>
        <v>7184</v>
      </c>
      <c r="T127" s="85"/>
      <c r="U127" s="83">
        <f>SUM(U46:U126)</f>
        <v>400</v>
      </c>
      <c r="V127" s="83">
        <f>SUM(V46:V126)</f>
        <v>400</v>
      </c>
      <c r="W127" s="83">
        <f>SUM(W46:W126)</f>
        <v>6387</v>
      </c>
      <c r="X127" s="85">
        <f>SUM(X46:X126)</f>
        <v>7187</v>
      </c>
      <c r="Y127" s="84"/>
      <c r="Z127" s="85">
        <f>SUM(Z46:Z126)</f>
        <v>28739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28339</v>
      </c>
      <c r="G128" s="88">
        <f>G43-G127</f>
        <v>-400</v>
      </c>
      <c r="H128" s="88">
        <f>H43-H127</f>
        <v>-6384</v>
      </c>
      <c r="I128" s="89">
        <f>I43-I127</f>
        <v>21555</v>
      </c>
      <c r="J128" s="89"/>
      <c r="K128" s="88">
        <f>K43-K127</f>
        <v>-400</v>
      </c>
      <c r="L128" s="88">
        <f>L43-L127</f>
        <v>-400</v>
      </c>
      <c r="M128" s="88">
        <f>M43-M127</f>
        <v>-6384</v>
      </c>
      <c r="N128" s="89">
        <f>N43-N127</f>
        <v>-7184</v>
      </c>
      <c r="O128" s="89"/>
      <c r="P128" s="88">
        <f>P43-P127</f>
        <v>-400</v>
      </c>
      <c r="Q128" s="88">
        <f>Q43-Q127</f>
        <v>-400</v>
      </c>
      <c r="R128" s="88">
        <f>R43-R127</f>
        <v>-6384</v>
      </c>
      <c r="S128" s="89">
        <f>S43-S127</f>
        <v>-7184</v>
      </c>
      <c r="T128" s="89"/>
      <c r="U128" s="88">
        <f>U43-U127</f>
        <v>-400</v>
      </c>
      <c r="V128" s="88">
        <f>V43-V127</f>
        <v>-400</v>
      </c>
      <c r="W128" s="88">
        <f>W43-W127</f>
        <v>-6387</v>
      </c>
      <c r="X128" s="89">
        <f>X43-X127</f>
        <v>-7187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18" right="0.17" top="0.32" bottom="0.32" header="0.31496062992125984" footer="0.31496062992125984"/>
  <pageSetup paperSize="17" scale="48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48"/>
  <dimension ref="A1:Z129"/>
  <sheetViews>
    <sheetView zoomScale="70" zoomScaleNormal="70" workbookViewId="0">
      <pane xSplit="2" ySplit="10" topLeftCell="C113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107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2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tabColor rgb="FF00B050"/>
    <pageSetUpPr fitToPage="1"/>
  </sheetPr>
  <dimension ref="A1:Z130"/>
  <sheetViews>
    <sheetView zoomScale="80" zoomScaleNormal="80" workbookViewId="0">
      <pane xSplit="2" ySplit="10" topLeftCell="F11" activePane="bottomRight" state="frozen"/>
      <selection activeCell="P142" sqref="P142"/>
      <selection pane="topRight" activeCell="P142" sqref="P142"/>
      <selection pane="bottomLeft" activeCell="P142" sqref="P142"/>
      <selection pane="bottomRight" activeCell="A10" sqref="A10"/>
    </sheetView>
  </sheetViews>
  <sheetFormatPr defaultColWidth="9.140625" defaultRowHeight="12.75" x14ac:dyDescent="0.2"/>
  <cols>
    <col min="1" max="1" width="7.42578125" customWidth="1"/>
    <col min="2" max="2" width="67.28515625" customWidth="1"/>
    <col min="3" max="4" width="9.140625" hidden="1" customWidth="1"/>
    <col min="5" max="5" width="36.28515625" hidden="1" customWidth="1"/>
    <col min="6" max="6" width="16.7109375" bestFit="1" customWidth="1"/>
    <col min="7" max="7" width="12.140625" bestFit="1" customWidth="1"/>
    <col min="8" max="8" width="11.710937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2" width="9.140625" bestFit="1" customWidth="1"/>
    <col min="23" max="23" width="10.140625" bestFit="1" customWidth="1"/>
    <col min="24" max="24" width="14.5703125" bestFit="1" customWidth="1"/>
    <col min="25" max="25" width="3.28515625" customWidth="1"/>
    <col min="26" max="26" width="11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63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>
        <v>6869</v>
      </c>
      <c r="G11" s="22"/>
      <c r="H11" s="22"/>
      <c r="I11" s="94">
        <f>F11+G11+H11</f>
        <v>6869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 t="shared" ref="Z11:Z42" si="0">X11+S11+N11+I11</f>
        <v>6869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1">K12+L12+M12</f>
        <v>0</v>
      </c>
      <c r="O12" s="15"/>
      <c r="P12" s="22"/>
      <c r="Q12" s="22"/>
      <c r="R12" s="22"/>
      <c r="S12" s="94">
        <f t="shared" ref="S12:S42" si="2">P12+Q12+R12</f>
        <v>0</v>
      </c>
      <c r="T12" s="15"/>
      <c r="U12" s="22"/>
      <c r="V12" s="22"/>
      <c r="W12" s="22"/>
      <c r="X12" s="94">
        <f t="shared" ref="X12:X42" si="3">U12+V12+W12</f>
        <v>0</v>
      </c>
      <c r="Y12" s="97"/>
      <c r="Z12" s="94">
        <f t="shared" si="0"/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1"/>
        <v>0</v>
      </c>
      <c r="O13" s="15"/>
      <c r="P13" s="22"/>
      <c r="Q13" s="22"/>
      <c r="R13" s="22"/>
      <c r="S13" s="94">
        <f t="shared" si="2"/>
        <v>0</v>
      </c>
      <c r="T13" s="15"/>
      <c r="U13" s="22"/>
      <c r="V13" s="22"/>
      <c r="W13" s="22"/>
      <c r="X13" s="94">
        <f t="shared" si="3"/>
        <v>0</v>
      </c>
      <c r="Y13" s="97"/>
      <c r="Z13" s="94">
        <f t="shared" si="0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1"/>
        <v>0</v>
      </c>
      <c r="O14" s="15"/>
      <c r="P14" s="22"/>
      <c r="Q14" s="22"/>
      <c r="R14" s="22"/>
      <c r="S14" s="94">
        <f t="shared" si="2"/>
        <v>0</v>
      </c>
      <c r="T14" s="15"/>
      <c r="U14" s="22"/>
      <c r="V14" s="22"/>
      <c r="W14" s="22"/>
      <c r="X14" s="94">
        <f t="shared" si="3"/>
        <v>0</v>
      </c>
      <c r="Y14" s="97"/>
      <c r="Z14" s="94">
        <f t="shared" si="0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1"/>
        <v>0</v>
      </c>
      <c r="O15" s="15"/>
      <c r="P15" s="22"/>
      <c r="Q15" s="22"/>
      <c r="R15" s="22"/>
      <c r="S15" s="94">
        <f t="shared" si="2"/>
        <v>0</v>
      </c>
      <c r="T15" s="15"/>
      <c r="U15" s="22"/>
      <c r="V15" s="22"/>
      <c r="W15" s="22"/>
      <c r="X15" s="94">
        <f t="shared" si="3"/>
        <v>0</v>
      </c>
      <c r="Y15" s="97"/>
      <c r="Z15" s="94">
        <f t="shared" si="0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1"/>
        <v>0</v>
      </c>
      <c r="O16" s="15"/>
      <c r="P16" s="22"/>
      <c r="Q16" s="22"/>
      <c r="R16" s="22"/>
      <c r="S16" s="94">
        <f t="shared" si="2"/>
        <v>0</v>
      </c>
      <c r="T16" s="15"/>
      <c r="U16" s="22"/>
      <c r="V16" s="22"/>
      <c r="W16" s="22"/>
      <c r="X16" s="94">
        <f t="shared" si="3"/>
        <v>0</v>
      </c>
      <c r="Y16" s="97"/>
      <c r="Z16" s="94">
        <f t="shared" si="0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1"/>
        <v>0</v>
      </c>
      <c r="O17" s="15"/>
      <c r="P17" s="22"/>
      <c r="Q17" s="22"/>
      <c r="R17" s="22"/>
      <c r="S17" s="94">
        <f t="shared" si="2"/>
        <v>0</v>
      </c>
      <c r="T17" s="15"/>
      <c r="U17" s="22"/>
      <c r="V17" s="22"/>
      <c r="W17" s="22"/>
      <c r="X17" s="94">
        <f t="shared" si="3"/>
        <v>0</v>
      </c>
      <c r="Y17" s="97"/>
      <c r="Z17" s="94">
        <f t="shared" si="0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1"/>
        <v>0</v>
      </c>
      <c r="O18" s="15"/>
      <c r="P18" s="22"/>
      <c r="Q18" s="22"/>
      <c r="R18" s="22"/>
      <c r="S18" s="94">
        <f t="shared" si="2"/>
        <v>0</v>
      </c>
      <c r="T18" s="15"/>
      <c r="U18" s="22"/>
      <c r="V18" s="22"/>
      <c r="W18" s="22"/>
      <c r="X18" s="94">
        <f t="shared" si="3"/>
        <v>0</v>
      </c>
      <c r="Y18" s="97"/>
      <c r="Z18" s="94">
        <f t="shared" si="0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1"/>
        <v>0</v>
      </c>
      <c r="O19" s="15"/>
      <c r="P19" s="22"/>
      <c r="Q19" s="22"/>
      <c r="R19" s="22"/>
      <c r="S19" s="94">
        <f t="shared" si="2"/>
        <v>0</v>
      </c>
      <c r="T19" s="15"/>
      <c r="U19" s="22"/>
      <c r="V19" s="22"/>
      <c r="W19" s="22"/>
      <c r="X19" s="94">
        <f t="shared" si="3"/>
        <v>0</v>
      </c>
      <c r="Y19" s="97"/>
      <c r="Z19" s="94">
        <f t="shared" si="0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1"/>
        <v>0</v>
      </c>
      <c r="O20" s="15"/>
      <c r="P20" s="22"/>
      <c r="Q20" s="22"/>
      <c r="R20" s="22"/>
      <c r="S20" s="94">
        <f t="shared" si="2"/>
        <v>0</v>
      </c>
      <c r="T20" s="15"/>
      <c r="U20" s="22"/>
      <c r="V20" s="22"/>
      <c r="W20" s="22"/>
      <c r="X20" s="94">
        <f t="shared" si="3"/>
        <v>0</v>
      </c>
      <c r="Y20" s="97"/>
      <c r="Z20" s="94">
        <f t="shared" si="0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1"/>
        <v>0</v>
      </c>
      <c r="O21" s="15"/>
      <c r="P21" s="22"/>
      <c r="Q21" s="22"/>
      <c r="R21" s="22"/>
      <c r="S21" s="94">
        <f t="shared" si="2"/>
        <v>0</v>
      </c>
      <c r="T21" s="15"/>
      <c r="U21" s="22"/>
      <c r="V21" s="22"/>
      <c r="W21" s="22"/>
      <c r="X21" s="94">
        <f t="shared" si="3"/>
        <v>0</v>
      </c>
      <c r="Y21" s="97"/>
      <c r="Z21" s="94">
        <f t="shared" si="0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1"/>
        <v>0</v>
      </c>
      <c r="O22" s="15"/>
      <c r="P22" s="22"/>
      <c r="Q22" s="22"/>
      <c r="R22" s="22"/>
      <c r="S22" s="94">
        <f t="shared" si="2"/>
        <v>0</v>
      </c>
      <c r="T22" s="15"/>
      <c r="U22" s="22"/>
      <c r="V22" s="22"/>
      <c r="W22" s="22"/>
      <c r="X22" s="94">
        <f t="shared" si="3"/>
        <v>0</v>
      </c>
      <c r="Y22" s="97"/>
      <c r="Z22" s="94">
        <f t="shared" si="0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1"/>
        <v>0</v>
      </c>
      <c r="O23" s="15"/>
      <c r="P23" s="22"/>
      <c r="Q23" s="22"/>
      <c r="R23" s="22"/>
      <c r="S23" s="94">
        <f t="shared" si="2"/>
        <v>0</v>
      </c>
      <c r="T23" s="15"/>
      <c r="U23" s="22"/>
      <c r="V23" s="22"/>
      <c r="W23" s="22"/>
      <c r="X23" s="94">
        <f t="shared" si="3"/>
        <v>0</v>
      </c>
      <c r="Y23" s="97"/>
      <c r="Z23" s="94">
        <f t="shared" si="0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1"/>
        <v>0</v>
      </c>
      <c r="O24" s="15"/>
      <c r="P24" s="22"/>
      <c r="Q24" s="22"/>
      <c r="R24" s="22"/>
      <c r="S24" s="94">
        <f t="shared" si="2"/>
        <v>0</v>
      </c>
      <c r="T24" s="15"/>
      <c r="U24" s="22"/>
      <c r="V24" s="22"/>
      <c r="W24" s="22"/>
      <c r="X24" s="94">
        <f t="shared" si="3"/>
        <v>0</v>
      </c>
      <c r="Y24" s="97"/>
      <c r="Z24" s="94">
        <f t="shared" si="0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1"/>
        <v>0</v>
      </c>
      <c r="O25" s="15"/>
      <c r="P25" s="22"/>
      <c r="Q25" s="22"/>
      <c r="R25" s="22"/>
      <c r="S25" s="94">
        <f t="shared" si="2"/>
        <v>0</v>
      </c>
      <c r="T25" s="15"/>
      <c r="U25" s="22"/>
      <c r="V25" s="22"/>
      <c r="W25" s="22"/>
      <c r="X25" s="94">
        <f t="shared" si="3"/>
        <v>0</v>
      </c>
      <c r="Y25" s="97"/>
      <c r="Z25" s="94">
        <f t="shared" si="0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1"/>
        <v>0</v>
      </c>
      <c r="O26" s="15"/>
      <c r="P26" s="22"/>
      <c r="Q26" s="22"/>
      <c r="R26" s="22"/>
      <c r="S26" s="94">
        <f t="shared" si="2"/>
        <v>0</v>
      </c>
      <c r="T26" s="15"/>
      <c r="U26" s="22"/>
      <c r="V26" s="22"/>
      <c r="W26" s="22"/>
      <c r="X26" s="94">
        <f t="shared" si="3"/>
        <v>0</v>
      </c>
      <c r="Y26" s="97"/>
      <c r="Z26" s="94">
        <f t="shared" si="0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1"/>
        <v>0</v>
      </c>
      <c r="O27" s="15"/>
      <c r="P27" s="22"/>
      <c r="Q27" s="22"/>
      <c r="R27" s="22"/>
      <c r="S27" s="94">
        <f t="shared" si="2"/>
        <v>0</v>
      </c>
      <c r="T27" s="15"/>
      <c r="U27" s="22"/>
      <c r="V27" s="22"/>
      <c r="W27" s="22"/>
      <c r="X27" s="94">
        <f t="shared" si="3"/>
        <v>0</v>
      </c>
      <c r="Y27" s="97"/>
      <c r="Z27" s="94">
        <f t="shared" si="0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1"/>
        <v>0</v>
      </c>
      <c r="O28" s="15"/>
      <c r="P28" s="22"/>
      <c r="Q28" s="22"/>
      <c r="R28" s="22"/>
      <c r="S28" s="94">
        <f t="shared" si="2"/>
        <v>0</v>
      </c>
      <c r="T28" s="15"/>
      <c r="U28" s="22"/>
      <c r="V28" s="22"/>
      <c r="W28" s="22"/>
      <c r="X28" s="94">
        <f t="shared" si="3"/>
        <v>0</v>
      </c>
      <c r="Y28" s="97"/>
      <c r="Z28" s="94">
        <f t="shared" si="0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1"/>
        <v>0</v>
      </c>
      <c r="O29" s="15"/>
      <c r="P29" s="22"/>
      <c r="Q29" s="22"/>
      <c r="R29" s="22"/>
      <c r="S29" s="94">
        <f t="shared" si="2"/>
        <v>0</v>
      </c>
      <c r="T29" s="15"/>
      <c r="U29" s="22"/>
      <c r="V29" s="22"/>
      <c r="W29" s="22"/>
      <c r="X29" s="94">
        <f t="shared" si="3"/>
        <v>0</v>
      </c>
      <c r="Y29" s="97"/>
      <c r="Z29" s="94">
        <f t="shared" si="0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1"/>
        <v>0</v>
      </c>
      <c r="O30" s="15"/>
      <c r="P30" s="22"/>
      <c r="Q30" s="22"/>
      <c r="R30" s="22"/>
      <c r="S30" s="94">
        <f t="shared" si="2"/>
        <v>0</v>
      </c>
      <c r="T30" s="15"/>
      <c r="U30" s="22"/>
      <c r="V30" s="22"/>
      <c r="W30" s="22"/>
      <c r="X30" s="94">
        <f t="shared" si="3"/>
        <v>0</v>
      </c>
      <c r="Y30" s="97"/>
      <c r="Z30" s="94">
        <f t="shared" si="0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1"/>
        <v>0</v>
      </c>
      <c r="O31" s="15"/>
      <c r="P31" s="22"/>
      <c r="Q31" s="22"/>
      <c r="R31" s="22"/>
      <c r="S31" s="94">
        <f t="shared" si="2"/>
        <v>0</v>
      </c>
      <c r="T31" s="15"/>
      <c r="U31" s="22"/>
      <c r="V31" s="22"/>
      <c r="W31" s="22"/>
      <c r="X31" s="94">
        <f t="shared" si="3"/>
        <v>0</v>
      </c>
      <c r="Y31" s="97"/>
      <c r="Z31" s="94">
        <f t="shared" si="0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1"/>
        <v>0</v>
      </c>
      <c r="O32" s="15"/>
      <c r="P32" s="22"/>
      <c r="Q32" s="22"/>
      <c r="R32" s="22"/>
      <c r="S32" s="94">
        <f t="shared" si="2"/>
        <v>0</v>
      </c>
      <c r="T32" s="15"/>
      <c r="U32" s="22"/>
      <c r="V32" s="22"/>
      <c r="W32" s="22"/>
      <c r="X32" s="94">
        <f t="shared" si="3"/>
        <v>0</v>
      </c>
      <c r="Y32" s="97"/>
      <c r="Z32" s="94">
        <f t="shared" si="0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1"/>
        <v>0</v>
      </c>
      <c r="O33" s="15"/>
      <c r="P33" s="22"/>
      <c r="Q33" s="22"/>
      <c r="R33" s="22"/>
      <c r="S33" s="94">
        <f t="shared" si="2"/>
        <v>0</v>
      </c>
      <c r="T33" s="15"/>
      <c r="U33" s="22"/>
      <c r="V33" s="22"/>
      <c r="W33" s="22"/>
      <c r="X33" s="94">
        <f t="shared" si="3"/>
        <v>0</v>
      </c>
      <c r="Y33" s="97"/>
      <c r="Z33" s="94">
        <f t="shared" si="0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1"/>
        <v>0</v>
      </c>
      <c r="O34" s="15"/>
      <c r="P34" s="22"/>
      <c r="Q34" s="22"/>
      <c r="R34" s="22"/>
      <c r="S34" s="94">
        <f t="shared" si="2"/>
        <v>0</v>
      </c>
      <c r="T34" s="15"/>
      <c r="U34" s="22"/>
      <c r="V34" s="22"/>
      <c r="W34" s="22"/>
      <c r="X34" s="94">
        <f t="shared" si="3"/>
        <v>0</v>
      </c>
      <c r="Y34" s="97"/>
      <c r="Z34" s="94">
        <f t="shared" si="0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1"/>
        <v>0</v>
      </c>
      <c r="O35" s="15"/>
      <c r="P35" s="22"/>
      <c r="Q35" s="22"/>
      <c r="R35" s="22"/>
      <c r="S35" s="94">
        <f t="shared" si="2"/>
        <v>0</v>
      </c>
      <c r="T35" s="15"/>
      <c r="U35" s="22"/>
      <c r="V35" s="22"/>
      <c r="W35" s="22"/>
      <c r="X35" s="94">
        <f t="shared" si="3"/>
        <v>0</v>
      </c>
      <c r="Y35" s="97"/>
      <c r="Z35" s="94">
        <f t="shared" si="0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1"/>
        <v>0</v>
      </c>
      <c r="O36" s="15"/>
      <c r="P36" s="22"/>
      <c r="Q36" s="22"/>
      <c r="R36" s="22"/>
      <c r="S36" s="94">
        <f t="shared" si="2"/>
        <v>0</v>
      </c>
      <c r="T36" s="15"/>
      <c r="U36" s="22"/>
      <c r="V36" s="22"/>
      <c r="W36" s="22"/>
      <c r="X36" s="94">
        <f t="shared" si="3"/>
        <v>0</v>
      </c>
      <c r="Y36" s="97"/>
      <c r="Z36" s="94">
        <f t="shared" si="0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1"/>
        <v>0</v>
      </c>
      <c r="O37" s="15"/>
      <c r="P37" s="22"/>
      <c r="Q37" s="22"/>
      <c r="R37" s="22"/>
      <c r="S37" s="94">
        <f t="shared" si="2"/>
        <v>0</v>
      </c>
      <c r="T37" s="15"/>
      <c r="U37" s="22"/>
      <c r="V37" s="22"/>
      <c r="W37" s="22"/>
      <c r="X37" s="94">
        <f t="shared" si="3"/>
        <v>0</v>
      </c>
      <c r="Y37" s="97"/>
      <c r="Z37" s="94">
        <f t="shared" si="0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1"/>
        <v>0</v>
      </c>
      <c r="O38" s="15"/>
      <c r="P38" s="22"/>
      <c r="Q38" s="22"/>
      <c r="R38" s="22"/>
      <c r="S38" s="94">
        <f t="shared" si="2"/>
        <v>0</v>
      </c>
      <c r="T38" s="15"/>
      <c r="U38" s="22"/>
      <c r="V38" s="22"/>
      <c r="W38" s="22"/>
      <c r="X38" s="94">
        <f t="shared" si="3"/>
        <v>0</v>
      </c>
      <c r="Y38" s="97"/>
      <c r="Z38" s="94">
        <f t="shared" si="0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1"/>
        <v>0</v>
      </c>
      <c r="O39" s="15"/>
      <c r="P39" s="22"/>
      <c r="Q39" s="22"/>
      <c r="R39" s="22"/>
      <c r="S39" s="94">
        <f t="shared" si="2"/>
        <v>0</v>
      </c>
      <c r="T39" s="15"/>
      <c r="U39" s="22"/>
      <c r="V39" s="22"/>
      <c r="W39" s="22"/>
      <c r="X39" s="94">
        <f t="shared" si="3"/>
        <v>0</v>
      </c>
      <c r="Y39" s="97"/>
      <c r="Z39" s="94">
        <f t="shared" si="0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1"/>
        <v>0</v>
      </c>
      <c r="O40" s="15"/>
      <c r="P40" s="22"/>
      <c r="Q40" s="22"/>
      <c r="R40" s="22"/>
      <c r="S40" s="94">
        <f t="shared" si="2"/>
        <v>0</v>
      </c>
      <c r="T40" s="15"/>
      <c r="U40" s="22"/>
      <c r="V40" s="22"/>
      <c r="W40" s="22"/>
      <c r="X40" s="94">
        <f t="shared" si="3"/>
        <v>0</v>
      </c>
      <c r="Y40" s="97"/>
      <c r="Z40" s="94">
        <f t="shared" si="0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1"/>
        <v>0</v>
      </c>
      <c r="O41" s="15"/>
      <c r="P41" s="22"/>
      <c r="Q41" s="22"/>
      <c r="R41" s="22"/>
      <c r="S41" s="94">
        <f t="shared" si="2"/>
        <v>0</v>
      </c>
      <c r="T41" s="15"/>
      <c r="U41" s="22"/>
      <c r="V41" s="22"/>
      <c r="W41" s="22"/>
      <c r="X41" s="94">
        <f t="shared" si="3"/>
        <v>0</v>
      </c>
      <c r="Y41" s="97"/>
      <c r="Z41" s="94">
        <f t="shared" si="0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1"/>
        <v>0</v>
      </c>
      <c r="O42" s="15"/>
      <c r="P42" s="22"/>
      <c r="Q42" s="22"/>
      <c r="R42" s="22"/>
      <c r="S42" s="94">
        <f t="shared" si="2"/>
        <v>0</v>
      </c>
      <c r="T42" s="15"/>
      <c r="U42" s="22"/>
      <c r="V42" s="22"/>
      <c r="W42" s="22"/>
      <c r="X42" s="94">
        <f t="shared" si="3"/>
        <v>0</v>
      </c>
      <c r="Y42" s="97"/>
      <c r="Z42" s="94">
        <f t="shared" si="0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6869</v>
      </c>
      <c r="G43" s="83">
        <f>SUM(G11:G42)</f>
        <v>0</v>
      </c>
      <c r="H43" s="83">
        <f>SUM(H11:H42)</f>
        <v>0</v>
      </c>
      <c r="I43" s="85">
        <f>SUM(I8:I42)</f>
        <v>6869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6869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>
        <v>1688</v>
      </c>
      <c r="I46" s="94">
        <f t="shared" ref="I46:I93" si="5">F46+G46+H46</f>
        <v>1688</v>
      </c>
      <c r="J46" s="15"/>
      <c r="K46" s="22"/>
      <c r="L46" s="22"/>
      <c r="M46" s="22">
        <v>1688</v>
      </c>
      <c r="N46" s="94">
        <f t="shared" ref="N46:N93" si="6">K46+L46+M46</f>
        <v>1688</v>
      </c>
      <c r="O46" s="15"/>
      <c r="P46" s="22"/>
      <c r="Q46" s="22"/>
      <c r="R46" s="22">
        <v>1688</v>
      </c>
      <c r="S46" s="94">
        <f t="shared" ref="S46:S93" si="7">P46+Q46+R46</f>
        <v>1688</v>
      </c>
      <c r="T46" s="15"/>
      <c r="U46" s="22"/>
      <c r="V46" s="22"/>
      <c r="W46" s="22">
        <v>1102</v>
      </c>
      <c r="X46" s="94">
        <f t="shared" ref="X46:X93" si="8">U46+V46+W46</f>
        <v>1102</v>
      </c>
      <c r="Y46" s="97"/>
      <c r="Z46" s="94">
        <f t="shared" ref="Z46:Z93" si="9">X46+S46+N46+I46</f>
        <v>6166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187">
        <v>150</v>
      </c>
      <c r="I48" s="94">
        <f t="shared" si="5"/>
        <v>150</v>
      </c>
      <c r="J48" s="15"/>
      <c r="K48" s="22"/>
      <c r="L48" s="22"/>
      <c r="M48" s="22">
        <v>150</v>
      </c>
      <c r="N48" s="94">
        <f t="shared" si="6"/>
        <v>150</v>
      </c>
      <c r="O48" s="15"/>
      <c r="P48" s="22"/>
      <c r="Q48" s="22"/>
      <c r="R48" s="22">
        <v>150</v>
      </c>
      <c r="S48" s="94">
        <f t="shared" si="7"/>
        <v>150</v>
      </c>
      <c r="T48" s="15"/>
      <c r="U48" s="22"/>
      <c r="V48" s="22"/>
      <c r="W48" s="22">
        <v>253</v>
      </c>
      <c r="X48" s="94">
        <f t="shared" si="8"/>
        <v>253</v>
      </c>
      <c r="Y48" s="97"/>
      <c r="Z48" s="94">
        <f t="shared" si="9"/>
        <v>703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ref="I94:I126" si="10">F94+G94+H94</f>
        <v>0</v>
      </c>
      <c r="J94" s="15"/>
      <c r="K94" s="22"/>
      <c r="L94" s="22"/>
      <c r="M94" s="22"/>
      <c r="N94" s="94">
        <f t="shared" ref="N94:N126" si="11">K94+L94+M94</f>
        <v>0</v>
      </c>
      <c r="O94" s="15"/>
      <c r="P94" s="22"/>
      <c r="Q94" s="22"/>
      <c r="R94" s="22"/>
      <c r="S94" s="94">
        <f t="shared" ref="S94:S126" si="12">P94+Q94+R94</f>
        <v>0</v>
      </c>
      <c r="T94" s="15"/>
      <c r="U94" s="22"/>
      <c r="V94" s="22"/>
      <c r="W94" s="22"/>
      <c r="X94" s="94">
        <f t="shared" ref="X94:X126" si="13">U94+V94+W94</f>
        <v>0</v>
      </c>
      <c r="Y94" s="97"/>
      <c r="Z94" s="94">
        <f t="shared" ref="Z94:Z126" si="14">X94+S94+N94+I94</f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10"/>
        <v>0</v>
      </c>
      <c r="J95" s="15"/>
      <c r="K95" s="22"/>
      <c r="L95" s="22"/>
      <c r="M95" s="22"/>
      <c r="N95" s="94">
        <f t="shared" si="11"/>
        <v>0</v>
      </c>
      <c r="O95" s="15"/>
      <c r="P95" s="22"/>
      <c r="Q95" s="22"/>
      <c r="R95" s="22"/>
      <c r="S95" s="94">
        <f t="shared" si="12"/>
        <v>0</v>
      </c>
      <c r="T95" s="15"/>
      <c r="U95" s="22"/>
      <c r="V95" s="22"/>
      <c r="W95" s="22"/>
      <c r="X95" s="94">
        <f t="shared" si="13"/>
        <v>0</v>
      </c>
      <c r="Y95" s="97"/>
      <c r="Z95" s="94">
        <f t="shared" si="14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10"/>
        <v>0</v>
      </c>
      <c r="J96" s="15"/>
      <c r="K96" s="22"/>
      <c r="L96" s="22"/>
      <c r="M96" s="22"/>
      <c r="N96" s="94">
        <f t="shared" si="11"/>
        <v>0</v>
      </c>
      <c r="O96" s="15"/>
      <c r="P96" s="22"/>
      <c r="Q96" s="22"/>
      <c r="R96" s="22"/>
      <c r="S96" s="94">
        <f t="shared" si="12"/>
        <v>0</v>
      </c>
      <c r="T96" s="15"/>
      <c r="U96" s="22"/>
      <c r="V96" s="22"/>
      <c r="W96" s="22"/>
      <c r="X96" s="94">
        <f t="shared" si="13"/>
        <v>0</v>
      </c>
      <c r="Y96" s="97"/>
      <c r="Z96" s="94">
        <f t="shared" si="14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10"/>
        <v>0</v>
      </c>
      <c r="J97" s="15"/>
      <c r="K97" s="22"/>
      <c r="L97" s="22"/>
      <c r="M97" s="22"/>
      <c r="N97" s="94">
        <f t="shared" si="11"/>
        <v>0</v>
      </c>
      <c r="O97" s="15"/>
      <c r="P97" s="22"/>
      <c r="Q97" s="22"/>
      <c r="R97" s="22"/>
      <c r="S97" s="94">
        <f t="shared" si="12"/>
        <v>0</v>
      </c>
      <c r="T97" s="15"/>
      <c r="U97" s="22"/>
      <c r="V97" s="22"/>
      <c r="W97" s="22"/>
      <c r="X97" s="94">
        <f t="shared" si="13"/>
        <v>0</v>
      </c>
      <c r="Y97" s="97"/>
      <c r="Z97" s="94">
        <f t="shared" si="14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10"/>
        <v>0</v>
      </c>
      <c r="J98" s="15"/>
      <c r="K98" s="22"/>
      <c r="L98" s="22"/>
      <c r="M98" s="22"/>
      <c r="N98" s="94">
        <f t="shared" si="11"/>
        <v>0</v>
      </c>
      <c r="O98" s="15"/>
      <c r="P98" s="22"/>
      <c r="Q98" s="22"/>
      <c r="R98" s="22"/>
      <c r="S98" s="94">
        <f t="shared" si="12"/>
        <v>0</v>
      </c>
      <c r="T98" s="15"/>
      <c r="U98" s="22"/>
      <c r="V98" s="22"/>
      <c r="W98" s="22"/>
      <c r="X98" s="94">
        <f t="shared" si="13"/>
        <v>0</v>
      </c>
      <c r="Y98" s="97"/>
      <c r="Z98" s="94">
        <f t="shared" si="14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10"/>
        <v>0</v>
      </c>
      <c r="J99" s="15"/>
      <c r="K99" s="22"/>
      <c r="L99" s="22"/>
      <c r="M99" s="22"/>
      <c r="N99" s="94">
        <f t="shared" si="11"/>
        <v>0</v>
      </c>
      <c r="O99" s="15"/>
      <c r="P99" s="22"/>
      <c r="Q99" s="22"/>
      <c r="R99" s="22"/>
      <c r="S99" s="94">
        <f t="shared" si="12"/>
        <v>0</v>
      </c>
      <c r="T99" s="15"/>
      <c r="U99" s="22"/>
      <c r="V99" s="22"/>
      <c r="W99" s="22"/>
      <c r="X99" s="94">
        <f t="shared" si="13"/>
        <v>0</v>
      </c>
      <c r="Y99" s="97"/>
      <c r="Z99" s="94">
        <f t="shared" si="14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10"/>
        <v>0</v>
      </c>
      <c r="J100" s="15"/>
      <c r="K100" s="22"/>
      <c r="L100" s="22"/>
      <c r="M100" s="22"/>
      <c r="N100" s="94">
        <f t="shared" si="11"/>
        <v>0</v>
      </c>
      <c r="O100" s="15"/>
      <c r="P100" s="22"/>
      <c r="Q100" s="22"/>
      <c r="R100" s="22"/>
      <c r="S100" s="94">
        <f t="shared" si="12"/>
        <v>0</v>
      </c>
      <c r="T100" s="15"/>
      <c r="U100" s="22"/>
      <c r="V100" s="22"/>
      <c r="W100" s="22"/>
      <c r="X100" s="94">
        <f t="shared" si="13"/>
        <v>0</v>
      </c>
      <c r="Y100" s="97"/>
      <c r="Z100" s="94">
        <f t="shared" si="14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10"/>
        <v>0</v>
      </c>
      <c r="J101" s="15"/>
      <c r="K101" s="22"/>
      <c r="L101" s="22"/>
      <c r="M101" s="22"/>
      <c r="N101" s="94">
        <f t="shared" si="11"/>
        <v>0</v>
      </c>
      <c r="O101" s="15"/>
      <c r="P101" s="22"/>
      <c r="Q101" s="22"/>
      <c r="R101" s="22"/>
      <c r="S101" s="94">
        <f t="shared" si="12"/>
        <v>0</v>
      </c>
      <c r="T101" s="15"/>
      <c r="U101" s="22"/>
      <c r="V101" s="22"/>
      <c r="W101" s="22"/>
      <c r="X101" s="94">
        <f t="shared" si="13"/>
        <v>0</v>
      </c>
      <c r="Y101" s="97"/>
      <c r="Z101" s="94">
        <f t="shared" si="14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10"/>
        <v>0</v>
      </c>
      <c r="J102" s="15"/>
      <c r="K102" s="22"/>
      <c r="L102" s="22"/>
      <c r="M102" s="22"/>
      <c r="N102" s="94">
        <f t="shared" si="11"/>
        <v>0</v>
      </c>
      <c r="O102" s="15"/>
      <c r="P102" s="22"/>
      <c r="Q102" s="22"/>
      <c r="R102" s="22"/>
      <c r="S102" s="94">
        <f t="shared" si="12"/>
        <v>0</v>
      </c>
      <c r="T102" s="15"/>
      <c r="U102" s="22"/>
      <c r="V102" s="22"/>
      <c r="W102" s="22"/>
      <c r="X102" s="94">
        <f t="shared" si="13"/>
        <v>0</v>
      </c>
      <c r="Y102" s="97"/>
      <c r="Z102" s="94">
        <f t="shared" si="14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10"/>
        <v>0</v>
      </c>
      <c r="J103" s="15"/>
      <c r="K103" s="22"/>
      <c r="L103" s="22"/>
      <c r="M103" s="22"/>
      <c r="N103" s="94">
        <f t="shared" si="11"/>
        <v>0</v>
      </c>
      <c r="O103" s="15"/>
      <c r="P103" s="22"/>
      <c r="Q103" s="22"/>
      <c r="R103" s="22"/>
      <c r="S103" s="94">
        <f t="shared" si="12"/>
        <v>0</v>
      </c>
      <c r="T103" s="15"/>
      <c r="U103" s="22"/>
      <c r="V103" s="22"/>
      <c r="W103" s="22"/>
      <c r="X103" s="94">
        <f t="shared" si="13"/>
        <v>0</v>
      </c>
      <c r="Y103" s="97"/>
      <c r="Z103" s="94">
        <f t="shared" si="14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10"/>
        <v>0</v>
      </c>
      <c r="J104" s="15"/>
      <c r="K104" s="22"/>
      <c r="L104" s="22"/>
      <c r="M104" s="22"/>
      <c r="N104" s="94">
        <f t="shared" si="11"/>
        <v>0</v>
      </c>
      <c r="O104" s="15"/>
      <c r="P104" s="22"/>
      <c r="Q104" s="22"/>
      <c r="R104" s="22"/>
      <c r="S104" s="94">
        <f t="shared" si="12"/>
        <v>0</v>
      </c>
      <c r="T104" s="15"/>
      <c r="U104" s="22"/>
      <c r="V104" s="22"/>
      <c r="W104" s="22"/>
      <c r="X104" s="94">
        <f t="shared" si="13"/>
        <v>0</v>
      </c>
      <c r="Y104" s="97"/>
      <c r="Z104" s="94">
        <f t="shared" si="14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10"/>
        <v>0</v>
      </c>
      <c r="J105" s="15"/>
      <c r="K105" s="22"/>
      <c r="L105" s="22"/>
      <c r="M105" s="22"/>
      <c r="N105" s="94">
        <f t="shared" si="11"/>
        <v>0</v>
      </c>
      <c r="O105" s="15"/>
      <c r="P105" s="22"/>
      <c r="Q105" s="22"/>
      <c r="R105" s="22"/>
      <c r="S105" s="94">
        <f t="shared" si="12"/>
        <v>0</v>
      </c>
      <c r="T105" s="15"/>
      <c r="U105" s="22"/>
      <c r="V105" s="22"/>
      <c r="W105" s="22"/>
      <c r="X105" s="94">
        <f t="shared" si="13"/>
        <v>0</v>
      </c>
      <c r="Y105" s="97"/>
      <c r="Z105" s="94">
        <f t="shared" si="14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10"/>
        <v>0</v>
      </c>
      <c r="J106" s="15"/>
      <c r="K106" s="22"/>
      <c r="L106" s="22"/>
      <c r="M106" s="22"/>
      <c r="N106" s="94">
        <f t="shared" si="11"/>
        <v>0</v>
      </c>
      <c r="O106" s="15"/>
      <c r="P106" s="22"/>
      <c r="Q106" s="22"/>
      <c r="R106" s="22"/>
      <c r="S106" s="94">
        <f t="shared" si="12"/>
        <v>0</v>
      </c>
      <c r="T106" s="15"/>
      <c r="U106" s="22"/>
      <c r="V106" s="22"/>
      <c r="W106" s="22"/>
      <c r="X106" s="94">
        <f t="shared" si="13"/>
        <v>0</v>
      </c>
      <c r="Y106" s="97"/>
      <c r="Z106" s="94">
        <f t="shared" si="14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10"/>
        <v>0</v>
      </c>
      <c r="J107" s="15"/>
      <c r="K107" s="22"/>
      <c r="L107" s="22"/>
      <c r="M107" s="22"/>
      <c r="N107" s="94">
        <f t="shared" si="11"/>
        <v>0</v>
      </c>
      <c r="O107" s="15"/>
      <c r="P107" s="22"/>
      <c r="Q107" s="22"/>
      <c r="R107" s="22"/>
      <c r="S107" s="94">
        <f t="shared" si="12"/>
        <v>0</v>
      </c>
      <c r="T107" s="15"/>
      <c r="U107" s="22"/>
      <c r="V107" s="22"/>
      <c r="W107" s="22"/>
      <c r="X107" s="94">
        <f t="shared" si="13"/>
        <v>0</v>
      </c>
      <c r="Y107" s="97"/>
      <c r="Z107" s="94">
        <f t="shared" si="14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10"/>
        <v>0</v>
      </c>
      <c r="J108" s="15"/>
      <c r="K108" s="22"/>
      <c r="L108" s="22"/>
      <c r="M108" s="22"/>
      <c r="N108" s="94">
        <f t="shared" si="11"/>
        <v>0</v>
      </c>
      <c r="O108" s="15"/>
      <c r="P108" s="22"/>
      <c r="Q108" s="22"/>
      <c r="R108" s="22"/>
      <c r="S108" s="94">
        <f t="shared" si="12"/>
        <v>0</v>
      </c>
      <c r="T108" s="15"/>
      <c r="U108" s="22"/>
      <c r="V108" s="22"/>
      <c r="W108" s="22"/>
      <c r="X108" s="94">
        <f t="shared" si="13"/>
        <v>0</v>
      </c>
      <c r="Y108" s="97"/>
      <c r="Z108" s="94">
        <f t="shared" si="14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10"/>
        <v>0</v>
      </c>
      <c r="J109" s="15"/>
      <c r="K109" s="22"/>
      <c r="L109" s="22"/>
      <c r="M109" s="22"/>
      <c r="N109" s="94">
        <f t="shared" si="11"/>
        <v>0</v>
      </c>
      <c r="O109" s="15"/>
      <c r="P109" s="22"/>
      <c r="Q109" s="22"/>
      <c r="R109" s="22"/>
      <c r="S109" s="94">
        <f t="shared" si="12"/>
        <v>0</v>
      </c>
      <c r="T109" s="15"/>
      <c r="U109" s="22"/>
      <c r="V109" s="22"/>
      <c r="W109" s="22"/>
      <c r="X109" s="94">
        <f t="shared" si="13"/>
        <v>0</v>
      </c>
      <c r="Y109" s="97"/>
      <c r="Z109" s="94">
        <f t="shared" si="14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10"/>
        <v>0</v>
      </c>
      <c r="J110" s="15"/>
      <c r="K110" s="22"/>
      <c r="L110" s="22"/>
      <c r="M110" s="22"/>
      <c r="N110" s="94">
        <f t="shared" si="11"/>
        <v>0</v>
      </c>
      <c r="O110" s="15"/>
      <c r="P110" s="22"/>
      <c r="Q110" s="22"/>
      <c r="R110" s="22"/>
      <c r="S110" s="94">
        <f t="shared" si="12"/>
        <v>0</v>
      </c>
      <c r="T110" s="15"/>
      <c r="U110" s="22"/>
      <c r="V110" s="22"/>
      <c r="W110" s="22"/>
      <c r="X110" s="94">
        <f t="shared" si="13"/>
        <v>0</v>
      </c>
      <c r="Y110" s="97"/>
      <c r="Z110" s="94">
        <f t="shared" si="14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10"/>
        <v>0</v>
      </c>
      <c r="J111" s="15"/>
      <c r="K111" s="22"/>
      <c r="L111" s="22"/>
      <c r="M111" s="22"/>
      <c r="N111" s="94">
        <f t="shared" si="11"/>
        <v>0</v>
      </c>
      <c r="O111" s="15"/>
      <c r="P111" s="22"/>
      <c r="Q111" s="22"/>
      <c r="R111" s="22"/>
      <c r="S111" s="94">
        <f t="shared" si="12"/>
        <v>0</v>
      </c>
      <c r="T111" s="15"/>
      <c r="U111" s="22"/>
      <c r="V111" s="22"/>
      <c r="W111" s="22"/>
      <c r="X111" s="94">
        <f t="shared" si="13"/>
        <v>0</v>
      </c>
      <c r="Y111" s="97"/>
      <c r="Z111" s="94">
        <f t="shared" si="14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10"/>
        <v>0</v>
      </c>
      <c r="J112" s="15"/>
      <c r="K112" s="22"/>
      <c r="L112" s="22"/>
      <c r="M112" s="22"/>
      <c r="N112" s="94">
        <f t="shared" si="11"/>
        <v>0</v>
      </c>
      <c r="O112" s="15"/>
      <c r="P112" s="22"/>
      <c r="Q112" s="22"/>
      <c r="R112" s="22"/>
      <c r="S112" s="94">
        <f t="shared" si="12"/>
        <v>0</v>
      </c>
      <c r="T112" s="15"/>
      <c r="U112" s="22"/>
      <c r="V112" s="22"/>
      <c r="W112" s="22"/>
      <c r="X112" s="94">
        <f t="shared" si="13"/>
        <v>0</v>
      </c>
      <c r="Y112" s="97"/>
      <c r="Z112" s="94">
        <f t="shared" si="14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10"/>
        <v>0</v>
      </c>
      <c r="J113" s="15"/>
      <c r="K113" s="22"/>
      <c r="L113" s="22"/>
      <c r="M113" s="22"/>
      <c r="N113" s="94">
        <f t="shared" si="11"/>
        <v>0</v>
      </c>
      <c r="O113" s="15"/>
      <c r="P113" s="22"/>
      <c r="Q113" s="22"/>
      <c r="R113" s="22"/>
      <c r="S113" s="94">
        <f t="shared" si="12"/>
        <v>0</v>
      </c>
      <c r="T113" s="15"/>
      <c r="U113" s="22"/>
      <c r="V113" s="22"/>
      <c r="W113" s="22"/>
      <c r="X113" s="94">
        <f t="shared" si="13"/>
        <v>0</v>
      </c>
      <c r="Y113" s="97"/>
      <c r="Z113" s="94">
        <f t="shared" si="14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10"/>
        <v>0</v>
      </c>
      <c r="J114" s="15"/>
      <c r="K114" s="22"/>
      <c r="L114" s="22"/>
      <c r="M114" s="22"/>
      <c r="N114" s="94">
        <f t="shared" si="11"/>
        <v>0</v>
      </c>
      <c r="O114" s="15"/>
      <c r="P114" s="22"/>
      <c r="Q114" s="22"/>
      <c r="R114" s="22"/>
      <c r="S114" s="94">
        <f t="shared" si="12"/>
        <v>0</v>
      </c>
      <c r="T114" s="15"/>
      <c r="U114" s="22"/>
      <c r="V114" s="22"/>
      <c r="W114" s="22"/>
      <c r="X114" s="94">
        <f t="shared" si="13"/>
        <v>0</v>
      </c>
      <c r="Y114" s="97"/>
      <c r="Z114" s="94">
        <f t="shared" si="14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10"/>
        <v>0</v>
      </c>
      <c r="J115" s="15"/>
      <c r="K115" s="22"/>
      <c r="L115" s="22"/>
      <c r="M115" s="22"/>
      <c r="N115" s="94">
        <f t="shared" si="11"/>
        <v>0</v>
      </c>
      <c r="O115" s="15"/>
      <c r="P115" s="22"/>
      <c r="Q115" s="22"/>
      <c r="R115" s="22"/>
      <c r="S115" s="94">
        <f t="shared" si="12"/>
        <v>0</v>
      </c>
      <c r="T115" s="15"/>
      <c r="U115" s="22"/>
      <c r="V115" s="22"/>
      <c r="W115" s="22"/>
      <c r="X115" s="94">
        <f t="shared" si="13"/>
        <v>0</v>
      </c>
      <c r="Y115" s="97"/>
      <c r="Z115" s="94">
        <f t="shared" si="14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10"/>
        <v>0</v>
      </c>
      <c r="J116" s="15"/>
      <c r="K116" s="22"/>
      <c r="L116" s="22"/>
      <c r="M116" s="22"/>
      <c r="N116" s="94">
        <f t="shared" si="11"/>
        <v>0</v>
      </c>
      <c r="O116" s="15"/>
      <c r="P116" s="22"/>
      <c r="Q116" s="22"/>
      <c r="R116" s="22"/>
      <c r="S116" s="94">
        <f t="shared" si="12"/>
        <v>0</v>
      </c>
      <c r="T116" s="15"/>
      <c r="U116" s="22"/>
      <c r="V116" s="22"/>
      <c r="W116" s="22"/>
      <c r="X116" s="94">
        <f t="shared" si="13"/>
        <v>0</v>
      </c>
      <c r="Y116" s="97"/>
      <c r="Z116" s="94">
        <f t="shared" si="14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10"/>
        <v>0</v>
      </c>
      <c r="J117" s="15"/>
      <c r="K117" s="22"/>
      <c r="L117" s="22"/>
      <c r="M117" s="22"/>
      <c r="N117" s="94">
        <f t="shared" si="11"/>
        <v>0</v>
      </c>
      <c r="O117" s="15"/>
      <c r="P117" s="22"/>
      <c r="Q117" s="22"/>
      <c r="R117" s="22"/>
      <c r="S117" s="94">
        <f t="shared" si="12"/>
        <v>0</v>
      </c>
      <c r="T117" s="15"/>
      <c r="U117" s="22"/>
      <c r="V117" s="22"/>
      <c r="W117" s="22"/>
      <c r="X117" s="94">
        <f t="shared" si="13"/>
        <v>0</v>
      </c>
      <c r="Y117" s="97"/>
      <c r="Z117" s="94">
        <f t="shared" si="14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10"/>
        <v>0</v>
      </c>
      <c r="J118" s="15"/>
      <c r="K118" s="22"/>
      <c r="L118" s="22"/>
      <c r="M118" s="22"/>
      <c r="N118" s="94">
        <f t="shared" si="11"/>
        <v>0</v>
      </c>
      <c r="O118" s="15"/>
      <c r="P118" s="22"/>
      <c r="Q118" s="22"/>
      <c r="R118" s="22"/>
      <c r="S118" s="94">
        <f t="shared" si="12"/>
        <v>0</v>
      </c>
      <c r="T118" s="15"/>
      <c r="U118" s="22"/>
      <c r="V118" s="22"/>
      <c r="W118" s="22"/>
      <c r="X118" s="94">
        <f t="shared" si="13"/>
        <v>0</v>
      </c>
      <c r="Y118" s="97"/>
      <c r="Z118" s="94">
        <f t="shared" si="14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10"/>
        <v>0</v>
      </c>
      <c r="J119" s="15"/>
      <c r="K119" s="22"/>
      <c r="L119" s="22"/>
      <c r="M119" s="22"/>
      <c r="N119" s="94">
        <f t="shared" si="11"/>
        <v>0</v>
      </c>
      <c r="O119" s="15"/>
      <c r="P119" s="22"/>
      <c r="Q119" s="22"/>
      <c r="R119" s="22"/>
      <c r="S119" s="94">
        <f t="shared" si="12"/>
        <v>0</v>
      </c>
      <c r="T119" s="15"/>
      <c r="U119" s="22"/>
      <c r="V119" s="22"/>
      <c r="W119" s="22"/>
      <c r="X119" s="94">
        <f t="shared" si="13"/>
        <v>0</v>
      </c>
      <c r="Y119" s="97"/>
      <c r="Z119" s="94">
        <f t="shared" si="14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10"/>
        <v>0</v>
      </c>
      <c r="J120" s="15"/>
      <c r="K120" s="22"/>
      <c r="L120" s="22"/>
      <c r="M120" s="22"/>
      <c r="N120" s="94">
        <f t="shared" si="11"/>
        <v>0</v>
      </c>
      <c r="O120" s="15"/>
      <c r="P120" s="22"/>
      <c r="Q120" s="22"/>
      <c r="R120" s="22"/>
      <c r="S120" s="94">
        <f t="shared" si="12"/>
        <v>0</v>
      </c>
      <c r="T120" s="15"/>
      <c r="U120" s="22"/>
      <c r="V120" s="22"/>
      <c r="W120" s="22"/>
      <c r="X120" s="94">
        <f t="shared" si="13"/>
        <v>0</v>
      </c>
      <c r="Y120" s="97"/>
      <c r="Z120" s="94">
        <f t="shared" si="14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10"/>
        <v>0</v>
      </c>
      <c r="J121" s="15"/>
      <c r="K121" s="22"/>
      <c r="L121" s="22"/>
      <c r="M121" s="22"/>
      <c r="N121" s="94">
        <f t="shared" si="11"/>
        <v>0</v>
      </c>
      <c r="O121" s="15"/>
      <c r="P121" s="22"/>
      <c r="Q121" s="22"/>
      <c r="R121" s="22"/>
      <c r="S121" s="94">
        <f t="shared" si="12"/>
        <v>0</v>
      </c>
      <c r="T121" s="15"/>
      <c r="U121" s="22"/>
      <c r="V121" s="22"/>
      <c r="W121" s="22"/>
      <c r="X121" s="94">
        <f t="shared" si="13"/>
        <v>0</v>
      </c>
      <c r="Y121" s="97"/>
      <c r="Z121" s="94">
        <f t="shared" si="14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10"/>
        <v>0</v>
      </c>
      <c r="J122" s="15"/>
      <c r="K122" s="22"/>
      <c r="L122" s="22"/>
      <c r="M122" s="22"/>
      <c r="N122" s="94">
        <f t="shared" si="11"/>
        <v>0</v>
      </c>
      <c r="O122" s="15"/>
      <c r="P122" s="22"/>
      <c r="Q122" s="22"/>
      <c r="R122" s="22"/>
      <c r="S122" s="94">
        <f t="shared" si="12"/>
        <v>0</v>
      </c>
      <c r="T122" s="15"/>
      <c r="U122" s="22"/>
      <c r="V122" s="22"/>
      <c r="W122" s="22"/>
      <c r="X122" s="94">
        <f t="shared" si="13"/>
        <v>0</v>
      </c>
      <c r="Y122" s="97"/>
      <c r="Z122" s="94">
        <f t="shared" si="14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10"/>
        <v>0</v>
      </c>
      <c r="J123" s="15"/>
      <c r="K123" s="22"/>
      <c r="L123" s="22"/>
      <c r="M123" s="22"/>
      <c r="N123" s="94">
        <f t="shared" si="11"/>
        <v>0</v>
      </c>
      <c r="O123" s="15"/>
      <c r="P123" s="22"/>
      <c r="Q123" s="22"/>
      <c r="R123" s="22"/>
      <c r="S123" s="94">
        <f t="shared" si="12"/>
        <v>0</v>
      </c>
      <c r="T123" s="15"/>
      <c r="U123" s="22"/>
      <c r="V123" s="22"/>
      <c r="W123" s="22"/>
      <c r="X123" s="94">
        <f t="shared" si="13"/>
        <v>0</v>
      </c>
      <c r="Y123" s="97"/>
      <c r="Z123" s="94">
        <f t="shared" si="14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10"/>
        <v>0</v>
      </c>
      <c r="J124" s="15"/>
      <c r="K124" s="22"/>
      <c r="L124" s="22"/>
      <c r="M124" s="22"/>
      <c r="N124" s="94">
        <f t="shared" si="11"/>
        <v>0</v>
      </c>
      <c r="O124" s="15"/>
      <c r="P124" s="22"/>
      <c r="Q124" s="22"/>
      <c r="R124" s="22"/>
      <c r="S124" s="94">
        <f t="shared" si="12"/>
        <v>0</v>
      </c>
      <c r="T124" s="15"/>
      <c r="U124" s="22"/>
      <c r="V124" s="22"/>
      <c r="W124" s="22"/>
      <c r="X124" s="94">
        <f t="shared" si="13"/>
        <v>0</v>
      </c>
      <c r="Y124" s="97"/>
      <c r="Z124" s="94">
        <f t="shared" si="14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ref="I125" si="15">F125+G125+H125</f>
        <v>0</v>
      </c>
      <c r="J125" s="15"/>
      <c r="K125" s="22"/>
      <c r="L125" s="22"/>
      <c r="M125" s="22"/>
      <c r="N125" s="94">
        <f t="shared" ref="N125" si="16">K125+L125+M125</f>
        <v>0</v>
      </c>
      <c r="O125" s="15"/>
      <c r="P125" s="22"/>
      <c r="Q125" s="22"/>
      <c r="R125" s="22"/>
      <c r="S125" s="94">
        <f t="shared" ref="S125" si="17">P125+Q125+R125</f>
        <v>0</v>
      </c>
      <c r="T125" s="15"/>
      <c r="U125" s="22"/>
      <c r="V125" s="22"/>
      <c r="W125" s="22"/>
      <c r="X125" s="94">
        <f t="shared" ref="X125" si="18">U125+V125+W125</f>
        <v>0</v>
      </c>
      <c r="Y125" s="97"/>
      <c r="Z125" s="94">
        <f t="shared" ref="Z125" si="19">X125+S125+N125+I125</f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10"/>
        <v>0</v>
      </c>
      <c r="J126" s="15"/>
      <c r="K126" s="22"/>
      <c r="L126" s="22"/>
      <c r="M126" s="22"/>
      <c r="N126" s="94">
        <f t="shared" si="11"/>
        <v>0</v>
      </c>
      <c r="O126" s="15"/>
      <c r="P126" s="22"/>
      <c r="Q126" s="22"/>
      <c r="R126" s="22"/>
      <c r="S126" s="94">
        <f t="shared" si="12"/>
        <v>0</v>
      </c>
      <c r="T126" s="15"/>
      <c r="U126" s="22"/>
      <c r="V126" s="22"/>
      <c r="W126" s="22"/>
      <c r="X126" s="94">
        <f t="shared" si="13"/>
        <v>0</v>
      </c>
      <c r="Y126" s="97"/>
      <c r="Z126" s="94">
        <f t="shared" si="14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1838</v>
      </c>
      <c r="I127" s="85">
        <f>SUM(I46:I126)</f>
        <v>1838</v>
      </c>
      <c r="J127" s="85"/>
      <c r="K127" s="83">
        <f>SUM(K46:K126)</f>
        <v>0</v>
      </c>
      <c r="L127" s="83">
        <f>SUM(L46:L126)</f>
        <v>0</v>
      </c>
      <c r="M127" s="83">
        <f>SUM(M46:M126)</f>
        <v>1838</v>
      </c>
      <c r="N127" s="85">
        <f>SUM(N46:N126)</f>
        <v>1838</v>
      </c>
      <c r="O127" s="85"/>
      <c r="P127" s="83">
        <f>SUM(P46:P126)</f>
        <v>0</v>
      </c>
      <c r="Q127" s="83">
        <f>SUM(Q46:Q126)</f>
        <v>0</v>
      </c>
      <c r="R127" s="83">
        <f>SUM(R46:R126)</f>
        <v>1838</v>
      </c>
      <c r="S127" s="85">
        <f>SUM(S46:S126)</f>
        <v>1838</v>
      </c>
      <c r="T127" s="85"/>
      <c r="U127" s="83">
        <f>SUM(U46:U126)</f>
        <v>0</v>
      </c>
      <c r="V127" s="83">
        <f>SUM(V46:V126)</f>
        <v>0</v>
      </c>
      <c r="W127" s="83">
        <f>SUM(W46:W126)</f>
        <v>1355</v>
      </c>
      <c r="X127" s="85">
        <f>SUM(X46:X126)</f>
        <v>1355</v>
      </c>
      <c r="Y127" s="84"/>
      <c r="Z127" s="85">
        <f>SUM(Z46:Z126)</f>
        <v>6869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6869</v>
      </c>
      <c r="G128" s="88">
        <f>G43-G127</f>
        <v>0</v>
      </c>
      <c r="H128" s="88">
        <f>H43-H127</f>
        <v>-1838</v>
      </c>
      <c r="I128" s="89">
        <f>I43-I127</f>
        <v>5031</v>
      </c>
      <c r="J128" s="89"/>
      <c r="K128" s="88">
        <f>K43-K127</f>
        <v>0</v>
      </c>
      <c r="L128" s="88">
        <f>L43-L127</f>
        <v>0</v>
      </c>
      <c r="M128" s="88">
        <f>M43-M127</f>
        <v>-1838</v>
      </c>
      <c r="N128" s="89">
        <f>N43-N127</f>
        <v>-1838</v>
      </c>
      <c r="O128" s="89"/>
      <c r="P128" s="88">
        <f>P43-P127</f>
        <v>0</v>
      </c>
      <c r="Q128" s="88">
        <f>Q43-Q127</f>
        <v>0</v>
      </c>
      <c r="R128" s="88">
        <f>R43-R127</f>
        <v>-1838</v>
      </c>
      <c r="S128" s="89">
        <f>S43-S127</f>
        <v>-1838</v>
      </c>
      <c r="T128" s="89"/>
      <c r="U128" s="88">
        <f>U43-U127</f>
        <v>0</v>
      </c>
      <c r="V128" s="88">
        <f>V43-V127</f>
        <v>0</v>
      </c>
      <c r="W128" s="88">
        <f>W43-W127</f>
        <v>-1355</v>
      </c>
      <c r="X128" s="89">
        <f>X43-X127</f>
        <v>-1355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1"/>
      <c r="G129" s="1"/>
      <c r="H129" s="1"/>
      <c r="I129" s="1"/>
      <c r="K129" s="17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86"/>
      <c r="C130" s="2"/>
      <c r="D130" s="1"/>
      <c r="E130" s="1"/>
      <c r="F130" s="172"/>
      <c r="G130" s="172"/>
      <c r="H130" s="1"/>
      <c r="I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42" right="0.23" top="0.35" bottom="0.38" header="0.31496062992125984" footer="0.31496062992125984"/>
  <pageSetup paperSize="5" scale="70"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49"/>
  <dimension ref="A1:Z129"/>
  <sheetViews>
    <sheetView zoomScale="70" zoomScaleNormal="70" workbookViewId="0">
      <pane xSplit="2" ySplit="10" topLeftCell="C110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152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2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099C0-F077-49C7-8844-83DD00171B7C}">
  <sheetPr codeName="Sheet152">
    <tabColor theme="1" tint="0.39997558519241921"/>
    <pageSetUpPr fitToPage="1"/>
  </sheetPr>
  <dimension ref="A1:Z130"/>
  <sheetViews>
    <sheetView zoomScale="80" zoomScaleNormal="80" workbookViewId="0">
      <pane xSplit="2" ySplit="10" topLeftCell="L11" activePane="bottomRight" state="frozen"/>
      <selection activeCell="M42" sqref="M42"/>
      <selection pane="topRight" activeCell="M42" sqref="M42"/>
      <selection pane="bottomLeft" activeCell="M42" sqref="M42"/>
      <selection pane="bottomRight" activeCell="Z43" sqref="Z43"/>
    </sheetView>
  </sheetViews>
  <sheetFormatPr defaultColWidth="9.140625" defaultRowHeight="12.75" x14ac:dyDescent="0.2"/>
  <cols>
    <col min="1" max="1" width="6.85546875" customWidth="1"/>
    <col min="2" max="2" width="68" customWidth="1"/>
    <col min="3" max="4" width="9.140625" hidden="1" customWidth="1"/>
    <col min="5" max="5" width="36.28515625" hidden="1" customWidth="1"/>
    <col min="6" max="6" width="12.140625" bestFit="1" customWidth="1"/>
    <col min="7" max="8" width="11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2" width="9.140625" bestFit="1" customWidth="1"/>
    <col min="23" max="23" width="11.28515625" bestFit="1" customWidth="1"/>
    <col min="24" max="24" width="14.140625" customWidth="1"/>
    <col min="25" max="25" width="3.28515625" customWidth="1"/>
    <col min="26" max="26" width="12.1406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341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>
        <v>2601</v>
      </c>
      <c r="G25" s="22">
        <v>2601</v>
      </c>
      <c r="H25" s="22">
        <v>2601</v>
      </c>
      <c r="I25" s="94">
        <f t="shared" si="4"/>
        <v>7803</v>
      </c>
      <c r="J25" s="15"/>
      <c r="K25" s="22">
        <v>2601</v>
      </c>
      <c r="L25" s="22">
        <v>2601</v>
      </c>
      <c r="M25" s="22">
        <v>2601</v>
      </c>
      <c r="N25" s="94">
        <f t="shared" si="0"/>
        <v>7803</v>
      </c>
      <c r="O25" s="15"/>
      <c r="P25" s="22">
        <v>2601</v>
      </c>
      <c r="Q25" s="22">
        <v>2601</v>
      </c>
      <c r="R25" s="22">
        <v>2601</v>
      </c>
      <c r="S25" s="94">
        <f t="shared" si="1"/>
        <v>7803</v>
      </c>
      <c r="T25" s="15"/>
      <c r="U25" s="22">
        <v>2601</v>
      </c>
      <c r="V25" s="22">
        <v>2601</v>
      </c>
      <c r="W25" s="22">
        <v>2601</v>
      </c>
      <c r="X25" s="94">
        <f t="shared" si="2"/>
        <v>7803</v>
      </c>
      <c r="Y25" s="97"/>
      <c r="Z25" s="94">
        <f t="shared" si="3"/>
        <v>31212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2601</v>
      </c>
      <c r="G43" s="83">
        <f>SUM(G11:G42)</f>
        <v>2601</v>
      </c>
      <c r="H43" s="83">
        <f>SUM(H11:H42)</f>
        <v>2601</v>
      </c>
      <c r="I43" s="85">
        <f>SUM(I8:I42)</f>
        <v>7803</v>
      </c>
      <c r="J43" s="85"/>
      <c r="K43" s="83">
        <f>SUM(K11:K42)</f>
        <v>2601</v>
      </c>
      <c r="L43" s="83">
        <f>SUM(L11:L42)</f>
        <v>2601</v>
      </c>
      <c r="M43" s="83">
        <f>SUM(M11:M42)</f>
        <v>2601</v>
      </c>
      <c r="N43" s="85">
        <f>SUM(N8:N42)</f>
        <v>7803</v>
      </c>
      <c r="O43" s="85"/>
      <c r="P43" s="83">
        <f>SUM(P11:P42)</f>
        <v>2601</v>
      </c>
      <c r="Q43" s="83">
        <f>SUM(Q11:Q42)</f>
        <v>2601</v>
      </c>
      <c r="R43" s="83">
        <f>SUM(R11:R42)</f>
        <v>2601</v>
      </c>
      <c r="S43" s="85">
        <f>SUM(S8:S42)</f>
        <v>7803</v>
      </c>
      <c r="T43" s="85"/>
      <c r="U43" s="83">
        <f>SUM(U11:U42)</f>
        <v>2601</v>
      </c>
      <c r="V43" s="83">
        <f>SUM(V11:V42)</f>
        <v>2601</v>
      </c>
      <c r="W43" s="83">
        <f>SUM(W11:W42)</f>
        <v>2601</v>
      </c>
      <c r="X43" s="85">
        <f>SUM(X8:X42)</f>
        <v>7803</v>
      </c>
      <c r="Y43" s="84"/>
      <c r="Z43" s="87">
        <f>SUM(Z8:Z42)</f>
        <v>31212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>
        <v>1263</v>
      </c>
      <c r="G53" s="22">
        <v>1263</v>
      </c>
      <c r="H53" s="22">
        <v>1263</v>
      </c>
      <c r="I53" s="94">
        <f t="shared" si="5"/>
        <v>3789</v>
      </c>
      <c r="J53" s="15"/>
      <c r="K53" s="22">
        <v>1263</v>
      </c>
      <c r="L53" s="22">
        <v>1263</v>
      </c>
      <c r="M53" s="22">
        <v>1263</v>
      </c>
      <c r="N53" s="94">
        <f t="shared" si="6"/>
        <v>3789</v>
      </c>
      <c r="O53" s="15"/>
      <c r="P53" s="22">
        <v>1263</v>
      </c>
      <c r="Q53" s="22">
        <v>1263</v>
      </c>
      <c r="R53" s="22">
        <v>1263</v>
      </c>
      <c r="S53" s="94">
        <f t="shared" si="7"/>
        <v>3789</v>
      </c>
      <c r="T53" s="15"/>
      <c r="U53" s="22">
        <v>1263</v>
      </c>
      <c r="V53" s="22">
        <v>1263</v>
      </c>
      <c r="W53" s="22">
        <v>1263</v>
      </c>
      <c r="X53" s="94">
        <f t="shared" si="8"/>
        <v>3789</v>
      </c>
      <c r="Y53" s="97"/>
      <c r="Z53" s="94">
        <f t="shared" si="9"/>
        <v>15156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>
        <v>1500</v>
      </c>
      <c r="I66" s="94">
        <f t="shared" ref="I66" si="10">F66+G66+H66</f>
        <v>1500</v>
      </c>
      <c r="J66" s="15"/>
      <c r="K66" s="22"/>
      <c r="L66" s="22"/>
      <c r="M66" s="22">
        <v>1500</v>
      </c>
      <c r="N66" s="94">
        <f t="shared" ref="N66" si="11">K66+L66+M66</f>
        <v>1500</v>
      </c>
      <c r="O66" s="15"/>
      <c r="P66" s="22"/>
      <c r="Q66" s="22"/>
      <c r="R66" s="22">
        <v>1500</v>
      </c>
      <c r="S66" s="94">
        <f t="shared" ref="S66" si="12">P66+Q66+R66</f>
        <v>1500</v>
      </c>
      <c r="T66" s="15"/>
      <c r="U66" s="22"/>
      <c r="V66" s="22"/>
      <c r="W66" s="22">
        <v>1500</v>
      </c>
      <c r="X66" s="94">
        <f t="shared" si="8"/>
        <v>1500</v>
      </c>
      <c r="Y66" s="97"/>
      <c r="Z66" s="94">
        <f t="shared" si="9"/>
        <v>6000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>
        <v>1500</v>
      </c>
      <c r="I70" s="94">
        <f t="shared" si="5"/>
        <v>1500</v>
      </c>
      <c r="J70" s="15"/>
      <c r="K70" s="22"/>
      <c r="L70" s="22"/>
      <c r="M70" s="22">
        <v>1500</v>
      </c>
      <c r="N70" s="94">
        <f t="shared" si="6"/>
        <v>1500</v>
      </c>
      <c r="O70" s="15"/>
      <c r="P70" s="22"/>
      <c r="Q70" s="22"/>
      <c r="R70" s="22">
        <v>1500</v>
      </c>
      <c r="S70" s="94">
        <f t="shared" si="7"/>
        <v>1500</v>
      </c>
      <c r="T70" s="15"/>
      <c r="U70" s="22"/>
      <c r="V70" s="22"/>
      <c r="W70" s="22">
        <v>1500</v>
      </c>
      <c r="X70" s="94">
        <f t="shared" si="8"/>
        <v>1500</v>
      </c>
      <c r="Y70" s="97"/>
      <c r="Z70" s="94">
        <f t="shared" si="9"/>
        <v>6000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.75" customHeight="1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ref="I124" si="13">F124+G124+H124</f>
        <v>0</v>
      </c>
      <c r="J124" s="15"/>
      <c r="K124" s="22"/>
      <c r="L124" s="22"/>
      <c r="M124" s="22"/>
      <c r="N124" s="94">
        <f t="shared" ref="N124" si="14">K124+L124+M124</f>
        <v>0</v>
      </c>
      <c r="O124" s="15"/>
      <c r="P124" s="22"/>
      <c r="Q124" s="22"/>
      <c r="R124" s="22"/>
      <c r="S124" s="94">
        <f t="shared" ref="S124" si="15">P124+Q124+R124</f>
        <v>0</v>
      </c>
      <c r="T124" s="15"/>
      <c r="U124" s="22"/>
      <c r="V124" s="22"/>
      <c r="W124" s="22"/>
      <c r="X124" s="94">
        <f t="shared" ref="X124" si="16">U124+V124+W124</f>
        <v>0</v>
      </c>
      <c r="Y124" s="97"/>
      <c r="Z124" s="94">
        <f t="shared" ref="Z124" si="17">X124+S124+N124+I124</f>
        <v>0</v>
      </c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1263</v>
      </c>
      <c r="G127" s="83">
        <f>SUM(G46:G126)</f>
        <v>1263</v>
      </c>
      <c r="H127" s="83">
        <f>SUM(H46:H126)</f>
        <v>4263</v>
      </c>
      <c r="I127" s="85">
        <f>SUM(I46:I126)</f>
        <v>6789</v>
      </c>
      <c r="J127" s="85"/>
      <c r="K127" s="83">
        <f>SUM(K46:K126)</f>
        <v>1263</v>
      </c>
      <c r="L127" s="83">
        <f>SUM(L46:L126)</f>
        <v>1263</v>
      </c>
      <c r="M127" s="83">
        <f>SUM(M46:M126)</f>
        <v>4263</v>
      </c>
      <c r="N127" s="85">
        <f>SUM(N46:N126)</f>
        <v>6789</v>
      </c>
      <c r="O127" s="85"/>
      <c r="P127" s="83">
        <f>SUM(P46:P126)</f>
        <v>1263</v>
      </c>
      <c r="Q127" s="83">
        <f>SUM(Q46:Q126)</f>
        <v>1263</v>
      </c>
      <c r="R127" s="83">
        <f>SUM(R46:R126)</f>
        <v>4263</v>
      </c>
      <c r="S127" s="85">
        <f>SUM(S46:S126)</f>
        <v>6789</v>
      </c>
      <c r="T127" s="85"/>
      <c r="U127" s="83">
        <f>SUM(U46:U126)</f>
        <v>1263</v>
      </c>
      <c r="V127" s="83">
        <f>SUM(V46:V126)</f>
        <v>1263</v>
      </c>
      <c r="W127" s="83">
        <f>SUM(W46:W126)</f>
        <v>4263</v>
      </c>
      <c r="X127" s="85">
        <f>SUM(X46:X126)</f>
        <v>6789</v>
      </c>
      <c r="Y127" s="84"/>
      <c r="Z127" s="85">
        <f>SUM(Z46:Z126)</f>
        <v>27156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1338</v>
      </c>
      <c r="G128" s="88">
        <f>G43-G127</f>
        <v>1338</v>
      </c>
      <c r="H128" s="88">
        <f>H43-H127</f>
        <v>-1662</v>
      </c>
      <c r="I128" s="89">
        <f>I43-I127</f>
        <v>1014</v>
      </c>
      <c r="J128" s="89"/>
      <c r="K128" s="88">
        <f>K43-K127</f>
        <v>1338</v>
      </c>
      <c r="L128" s="88">
        <f>L43-L127</f>
        <v>1338</v>
      </c>
      <c r="M128" s="88">
        <f>M43-M127</f>
        <v>-1662</v>
      </c>
      <c r="N128" s="89">
        <f>N43-N127</f>
        <v>1014</v>
      </c>
      <c r="O128" s="89"/>
      <c r="P128" s="88">
        <f>P43-P127</f>
        <v>1338</v>
      </c>
      <c r="Q128" s="88">
        <f>Q43-Q127</f>
        <v>1338</v>
      </c>
      <c r="R128" s="88">
        <f>R43-R127</f>
        <v>-1662</v>
      </c>
      <c r="S128" s="89">
        <f>S43-S127</f>
        <v>1014</v>
      </c>
      <c r="T128" s="89"/>
      <c r="U128" s="88">
        <f>U43-U127</f>
        <v>1338</v>
      </c>
      <c r="V128" s="88">
        <f>V43-V127</f>
        <v>1338</v>
      </c>
      <c r="W128" s="88">
        <f>W43-W127</f>
        <v>-1662</v>
      </c>
      <c r="X128" s="89">
        <f>X43-X127</f>
        <v>1014</v>
      </c>
      <c r="Y128" s="90"/>
      <c r="Z128" s="89">
        <f>Z43-Z127</f>
        <v>4056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18" right="0.17" top="0.32" bottom="0.32" header="0.31496062992125984" footer="0.31496062992125984"/>
  <pageSetup paperSize="17" scale="48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55"/>
  <dimension ref="A1:Z129"/>
  <sheetViews>
    <sheetView zoomScale="70" zoomScaleNormal="70" workbookViewId="0">
      <pane xSplit="2" ySplit="10" topLeftCell="C100" activePane="bottomRight" state="frozen"/>
      <selection pane="topRight"/>
      <selection pane="bottomLeft"/>
      <selection pane="bottomRight" activeCell="A5" sqref="A5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256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2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57">
    <tabColor theme="1" tint="0.39997558519241921"/>
    <pageSetUpPr fitToPage="1"/>
  </sheetPr>
  <dimension ref="A1:Z135"/>
  <sheetViews>
    <sheetView zoomScale="80" zoomScaleNormal="80" workbookViewId="0">
      <pane xSplit="2" ySplit="10" topLeftCell="L11" activePane="bottomRight" state="frozen"/>
      <selection activeCell="M42" sqref="M42"/>
      <selection pane="topRight" activeCell="M42" sqref="M42"/>
      <selection pane="bottomLeft" activeCell="M42" sqref="M42"/>
      <selection pane="bottomRight" activeCell="H66" sqref="H66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16.5703125" customWidth="1"/>
    <col min="6" max="8" width="12.140625" bestFit="1" customWidth="1"/>
    <col min="9" max="9" width="14.28515625" bestFit="1" customWidth="1"/>
    <col min="10" max="10" width="2.7109375" customWidth="1"/>
    <col min="11" max="11" width="12.140625" bestFit="1" customWidth="1"/>
    <col min="12" max="12" width="13.140625" bestFit="1" customWidth="1"/>
    <col min="13" max="13" width="12.140625" customWidth="1"/>
    <col min="14" max="14" width="14.5703125" bestFit="1" customWidth="1"/>
    <col min="15" max="15" width="2.7109375" customWidth="1"/>
    <col min="16" max="18" width="12.140625" bestFit="1" customWidth="1"/>
    <col min="19" max="19" width="14.5703125" bestFit="1" customWidth="1"/>
    <col min="20" max="20" width="2.7109375" customWidth="1"/>
    <col min="21" max="23" width="12.140625" bestFit="1" customWidth="1"/>
    <col min="24" max="24" width="14.140625" customWidth="1"/>
    <col min="25" max="25" width="3.28515625" customWidth="1"/>
    <col min="26" max="26" width="13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313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>
        <v>3404</v>
      </c>
      <c r="G25" s="22">
        <v>3404</v>
      </c>
      <c r="H25" s="22">
        <v>3404</v>
      </c>
      <c r="I25" s="94">
        <f t="shared" si="4"/>
        <v>10212</v>
      </c>
      <c r="J25" s="15"/>
      <c r="K25" s="22">
        <v>3404</v>
      </c>
      <c r="L25" s="22">
        <v>3404</v>
      </c>
      <c r="M25" s="22">
        <v>3404</v>
      </c>
      <c r="N25" s="94">
        <f t="shared" si="0"/>
        <v>10212</v>
      </c>
      <c r="O25" s="15"/>
      <c r="P25" s="22">
        <v>3404</v>
      </c>
      <c r="Q25" s="22">
        <v>3404</v>
      </c>
      <c r="R25" s="22">
        <v>3404</v>
      </c>
      <c r="S25" s="94">
        <f t="shared" si="1"/>
        <v>10212</v>
      </c>
      <c r="T25" s="15"/>
      <c r="U25" s="22">
        <v>3404</v>
      </c>
      <c r="V25" s="22">
        <v>3404</v>
      </c>
      <c r="W25" s="22">
        <v>3404</v>
      </c>
      <c r="X25" s="94">
        <f t="shared" si="2"/>
        <v>10212</v>
      </c>
      <c r="Y25" s="97"/>
      <c r="Z25" s="94">
        <f t="shared" si="3"/>
        <v>40848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3404</v>
      </c>
      <c r="G43" s="83">
        <f>SUM(G11:G42)</f>
        <v>3404</v>
      </c>
      <c r="H43" s="83">
        <f>SUM(H11:H42)</f>
        <v>3404</v>
      </c>
      <c r="I43" s="85">
        <f>SUM(I8:I42)</f>
        <v>10212</v>
      </c>
      <c r="J43" s="85"/>
      <c r="K43" s="83">
        <f>SUM(K11:K42)</f>
        <v>3404</v>
      </c>
      <c r="L43" s="83">
        <f>SUM(L11:L42)</f>
        <v>3404</v>
      </c>
      <c r="M43" s="83">
        <f>SUM(M11:M42)</f>
        <v>3404</v>
      </c>
      <c r="N43" s="85">
        <f>SUM(N8:N42)</f>
        <v>10212</v>
      </c>
      <c r="O43" s="85"/>
      <c r="P43" s="83">
        <f>SUM(P11:P42)</f>
        <v>3404</v>
      </c>
      <c r="Q43" s="83">
        <f>SUM(Q11:Q42)</f>
        <v>3404</v>
      </c>
      <c r="R43" s="83">
        <f>SUM(R11:R42)</f>
        <v>3404</v>
      </c>
      <c r="S43" s="85">
        <f>SUM(S8:S42)</f>
        <v>10212</v>
      </c>
      <c r="T43" s="85"/>
      <c r="U43" s="83">
        <f>SUM(U11:U42)</f>
        <v>3404</v>
      </c>
      <c r="V43" s="83">
        <f>SUM(V11:V42)</f>
        <v>3404</v>
      </c>
      <c r="W43" s="83">
        <f>SUM(W11:W42)</f>
        <v>3404</v>
      </c>
      <c r="X43" s="85">
        <f>SUM(X8:X42)</f>
        <v>10212</v>
      </c>
      <c r="Y43" s="84"/>
      <c r="Z43" s="87">
        <f>SUM(Z8:Z42)</f>
        <v>40848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2970</v>
      </c>
      <c r="G46" s="22">
        <v>2970</v>
      </c>
      <c r="H46" s="22">
        <v>2970</v>
      </c>
      <c r="I46" s="94">
        <f t="shared" ref="I46:I126" si="5">F46+G46+H46</f>
        <v>8910</v>
      </c>
      <c r="J46" s="15"/>
      <c r="K46" s="22">
        <v>2970</v>
      </c>
      <c r="L46" s="22">
        <v>2970</v>
      </c>
      <c r="M46" s="22">
        <v>2970</v>
      </c>
      <c r="N46" s="94">
        <f t="shared" ref="N46:N126" si="6">K46+L46+M46</f>
        <v>8910</v>
      </c>
      <c r="O46" s="15"/>
      <c r="P46" s="22">
        <v>2970</v>
      </c>
      <c r="Q46" s="22">
        <v>2970</v>
      </c>
      <c r="R46" s="22">
        <v>2970</v>
      </c>
      <c r="S46" s="94">
        <f t="shared" ref="S46:S126" si="7">P46+Q46+R46</f>
        <v>8910</v>
      </c>
      <c r="T46" s="15"/>
      <c r="U46" s="22">
        <v>2970</v>
      </c>
      <c r="V46" s="22">
        <v>2970</v>
      </c>
      <c r="W46" s="22">
        <v>2972</v>
      </c>
      <c r="X46" s="94">
        <f t="shared" ref="X46:X126" si="8">U46+V46+W46</f>
        <v>8912</v>
      </c>
      <c r="Y46" s="97"/>
      <c r="Z46" s="94">
        <f t="shared" ref="Z46:Z126" si="9">X46+S46+N46+I46</f>
        <v>35642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>
        <v>1685</v>
      </c>
      <c r="G53" s="22">
        <v>1685</v>
      </c>
      <c r="H53" s="22">
        <v>1685</v>
      </c>
      <c r="I53" s="94">
        <f t="shared" si="5"/>
        <v>5055</v>
      </c>
      <c r="J53" s="15"/>
      <c r="K53" s="22">
        <v>1685</v>
      </c>
      <c r="L53" s="22">
        <v>1685</v>
      </c>
      <c r="M53" s="22">
        <v>1685</v>
      </c>
      <c r="N53" s="94">
        <f t="shared" si="6"/>
        <v>5055</v>
      </c>
      <c r="O53" s="15"/>
      <c r="P53" s="22">
        <v>1685</v>
      </c>
      <c r="Q53" s="22">
        <v>1685</v>
      </c>
      <c r="R53" s="22">
        <v>1685</v>
      </c>
      <c r="S53" s="94">
        <f t="shared" si="7"/>
        <v>5055</v>
      </c>
      <c r="T53" s="15"/>
      <c r="U53" s="22">
        <v>1685</v>
      </c>
      <c r="V53" s="22">
        <v>1685</v>
      </c>
      <c r="W53" s="22">
        <v>7000</v>
      </c>
      <c r="X53" s="94">
        <f t="shared" si="8"/>
        <v>10370</v>
      </c>
      <c r="Y53" s="97"/>
      <c r="Z53" s="94">
        <f t="shared" si="9"/>
        <v>25535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>
        <v>1509</v>
      </c>
      <c r="G66" s="22">
        <v>1509</v>
      </c>
      <c r="H66" s="22">
        <v>1509</v>
      </c>
      <c r="I66" s="94">
        <f t="shared" ref="I66" si="10">F66+G66+H66</f>
        <v>4527</v>
      </c>
      <c r="J66" s="15"/>
      <c r="K66" s="22">
        <v>1509</v>
      </c>
      <c r="L66" s="22">
        <v>1509</v>
      </c>
      <c r="M66" s="22">
        <v>1509</v>
      </c>
      <c r="N66" s="94">
        <f t="shared" ref="N66" si="11">K66+L66+M66</f>
        <v>4527</v>
      </c>
      <c r="O66" s="15"/>
      <c r="P66" s="187">
        <v>1509</v>
      </c>
      <c r="Q66" s="22">
        <v>1509</v>
      </c>
      <c r="R66" s="22">
        <v>1509</v>
      </c>
      <c r="S66" s="94">
        <f t="shared" ref="S66" si="12">P66+Q66+R66</f>
        <v>4527</v>
      </c>
      <c r="T66" s="15"/>
      <c r="U66" s="22">
        <v>1509</v>
      </c>
      <c r="V66" s="22">
        <v>1509</v>
      </c>
      <c r="W66" s="22">
        <v>1509</v>
      </c>
      <c r="X66" s="94">
        <f t="shared" si="8"/>
        <v>4527</v>
      </c>
      <c r="Y66" s="97"/>
      <c r="Z66" s="94">
        <f t="shared" si="9"/>
        <v>18108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>
        <v>580</v>
      </c>
      <c r="G67" s="22">
        <v>580</v>
      </c>
      <c r="H67" s="22">
        <v>580</v>
      </c>
      <c r="I67" s="94">
        <f t="shared" ref="I67" si="13">F67+G67+H67</f>
        <v>1740</v>
      </c>
      <c r="J67" s="15"/>
      <c r="K67" s="22">
        <v>580</v>
      </c>
      <c r="L67" s="22">
        <v>580</v>
      </c>
      <c r="M67" s="22">
        <v>580</v>
      </c>
      <c r="N67" s="94">
        <f t="shared" ref="N67" si="14">K67+L67+M67</f>
        <v>1740</v>
      </c>
      <c r="O67" s="15"/>
      <c r="P67" s="22">
        <v>580</v>
      </c>
      <c r="Q67" s="22">
        <v>580</v>
      </c>
      <c r="R67" s="22">
        <v>580</v>
      </c>
      <c r="S67" s="94">
        <f t="shared" ref="S67" si="15">P67+Q67+R67</f>
        <v>1740</v>
      </c>
      <c r="T67" s="15"/>
      <c r="U67" s="22">
        <v>580</v>
      </c>
      <c r="V67" s="22">
        <v>580</v>
      </c>
      <c r="W67" s="22">
        <v>4000</v>
      </c>
      <c r="X67" s="94">
        <f t="shared" si="8"/>
        <v>5160</v>
      </c>
      <c r="Y67" s="97"/>
      <c r="Z67" s="94">
        <f t="shared" si="9"/>
        <v>10380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>
        <v>500</v>
      </c>
      <c r="I70" s="94">
        <f t="shared" si="5"/>
        <v>500</v>
      </c>
      <c r="J70" s="15"/>
      <c r="K70" s="22"/>
      <c r="L70" s="22"/>
      <c r="M70" s="22">
        <v>500</v>
      </c>
      <c r="N70" s="94">
        <f t="shared" si="6"/>
        <v>500</v>
      </c>
      <c r="O70" s="15"/>
      <c r="P70" s="22"/>
      <c r="Q70" s="22"/>
      <c r="R70" s="22">
        <v>500</v>
      </c>
      <c r="S70" s="94">
        <f t="shared" si="7"/>
        <v>500</v>
      </c>
      <c r="T70" s="15"/>
      <c r="U70" s="22"/>
      <c r="V70" s="22"/>
      <c r="W70" s="22">
        <v>500</v>
      </c>
      <c r="X70" s="94">
        <f t="shared" si="8"/>
        <v>500</v>
      </c>
      <c r="Y70" s="97"/>
      <c r="Z70" s="94">
        <f t="shared" si="9"/>
        <v>2000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ref="I87" si="16">F87+G87+H87</f>
        <v>0</v>
      </c>
      <c r="J87" s="15"/>
      <c r="K87" s="22"/>
      <c r="L87" s="22"/>
      <c r="M87" s="22"/>
      <c r="N87" s="94">
        <f t="shared" ref="N87" si="17">K87+L87+M87</f>
        <v>0</v>
      </c>
      <c r="O87" s="15"/>
      <c r="P87" s="22"/>
      <c r="Q87" s="22"/>
      <c r="R87" s="22"/>
      <c r="S87" s="94">
        <f t="shared" ref="S87" si="18">P87+Q87+R87</f>
        <v>0</v>
      </c>
      <c r="T87" s="15"/>
      <c r="U87" s="22"/>
      <c r="V87" s="22"/>
      <c r="W87" s="22">
        <v>48000</v>
      </c>
      <c r="X87" s="94">
        <f t="shared" si="8"/>
        <v>48000</v>
      </c>
      <c r="Y87" s="97"/>
      <c r="Z87" s="94">
        <f t="shared" si="9"/>
        <v>48000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.75" customHeight="1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ref="I124" si="19">F124+G124+H124</f>
        <v>0</v>
      </c>
      <c r="J124" s="15"/>
      <c r="K124" s="22"/>
      <c r="L124" s="22"/>
      <c r="M124" s="22"/>
      <c r="N124" s="94">
        <f t="shared" ref="N124" si="20">K124+L124+M124</f>
        <v>0</v>
      </c>
      <c r="O124" s="15"/>
      <c r="P124" s="22"/>
      <c r="Q124" s="22"/>
      <c r="R124" s="22"/>
      <c r="S124" s="94">
        <f t="shared" ref="S124" si="21">P124+Q124+R124</f>
        <v>0</v>
      </c>
      <c r="T124" s="15"/>
      <c r="U124" s="22"/>
      <c r="V124" s="22"/>
      <c r="W124" s="22"/>
      <c r="X124" s="94">
        <f t="shared" ref="X124" si="22">U124+V124+W124</f>
        <v>0</v>
      </c>
      <c r="Y124" s="97"/>
      <c r="Z124" s="94">
        <f t="shared" ref="Z124" si="23">X124+S124+N124+I124</f>
        <v>0</v>
      </c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6744</v>
      </c>
      <c r="G127" s="83">
        <f>SUM(G46:G126)</f>
        <v>6744</v>
      </c>
      <c r="H127" s="83">
        <f>SUM(H46:H126)</f>
        <v>7244</v>
      </c>
      <c r="I127" s="85">
        <f>SUM(I46:I126)</f>
        <v>20732</v>
      </c>
      <c r="J127" s="85"/>
      <c r="K127" s="83">
        <f>SUM(K46:K126)</f>
        <v>6744</v>
      </c>
      <c r="L127" s="83">
        <f>SUM(L46:L126)</f>
        <v>6744</v>
      </c>
      <c r="M127" s="83">
        <f>SUM(M46:M126)</f>
        <v>7244</v>
      </c>
      <c r="N127" s="85">
        <f>SUM(N46:N126)</f>
        <v>20732</v>
      </c>
      <c r="O127" s="85"/>
      <c r="P127" s="83">
        <f>SUM(P46:P126)</f>
        <v>6744</v>
      </c>
      <c r="Q127" s="83">
        <f>SUM(Q46:Q126)</f>
        <v>6744</v>
      </c>
      <c r="R127" s="83">
        <f>SUM(R46:R126)</f>
        <v>7244</v>
      </c>
      <c r="S127" s="85">
        <f>SUM(S46:S126)</f>
        <v>20732</v>
      </c>
      <c r="T127" s="85"/>
      <c r="U127" s="83">
        <f>SUM(U46:U126)</f>
        <v>6744</v>
      </c>
      <c r="V127" s="83">
        <f>SUM(V46:V126)</f>
        <v>6744</v>
      </c>
      <c r="W127" s="83">
        <f>SUM(W46:W126)</f>
        <v>63981</v>
      </c>
      <c r="X127" s="85">
        <f>SUM(X46:X126)</f>
        <v>77469</v>
      </c>
      <c r="Y127" s="84"/>
      <c r="Z127" s="85">
        <f>SUM(Z46:Z126)</f>
        <v>139665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-3340</v>
      </c>
      <c r="G128" s="88">
        <f>G43-G127</f>
        <v>-3340</v>
      </c>
      <c r="H128" s="88">
        <f>H43-H127</f>
        <v>-3840</v>
      </c>
      <c r="I128" s="89">
        <f>I43-I127</f>
        <v>-10520</v>
      </c>
      <c r="J128" s="89"/>
      <c r="K128" s="88">
        <f>K43-K127</f>
        <v>-3340</v>
      </c>
      <c r="L128" s="88">
        <f>L43-L127</f>
        <v>-3340</v>
      </c>
      <c r="M128" s="88">
        <f>M43-M127</f>
        <v>-3840</v>
      </c>
      <c r="N128" s="89">
        <f>N43-N127</f>
        <v>-10520</v>
      </c>
      <c r="O128" s="89"/>
      <c r="P128" s="88">
        <f>P43-P127</f>
        <v>-3340</v>
      </c>
      <c r="Q128" s="88">
        <f>Q43-Q127</f>
        <v>-3340</v>
      </c>
      <c r="R128" s="88">
        <f>R43-R127</f>
        <v>-3840</v>
      </c>
      <c r="S128" s="89">
        <f>S43-S127</f>
        <v>-10520</v>
      </c>
      <c r="T128" s="89"/>
      <c r="U128" s="88">
        <f>U43-U127</f>
        <v>-3340</v>
      </c>
      <c r="V128" s="88">
        <f>V43-V127</f>
        <v>-3340</v>
      </c>
      <c r="W128" s="88">
        <f>W43-W127</f>
        <v>-60577</v>
      </c>
      <c r="X128" s="89">
        <f>X43-X127</f>
        <v>-67257</v>
      </c>
      <c r="Y128" s="90"/>
      <c r="Z128" s="89">
        <f>Z43-Z127</f>
        <v>-98817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91" t="s">
        <v>277</v>
      </c>
      <c r="G130" s="172">
        <v>2165.1</v>
      </c>
      <c r="H130" s="1">
        <v>373.55</v>
      </c>
      <c r="I130" s="1">
        <f>SUM(G130+H130)</f>
        <v>2538.65</v>
      </c>
      <c r="J130" s="1"/>
      <c r="K130" s="1">
        <v>26</v>
      </c>
      <c r="L130" s="176">
        <f>SUM(I130*26)</f>
        <v>66004.900000000009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F131" t="s">
        <v>239</v>
      </c>
      <c r="L131" s="175">
        <v>5280.39</v>
      </c>
    </row>
    <row r="132" spans="1:26" x14ac:dyDescent="0.2">
      <c r="I132" s="175"/>
      <c r="L132" s="175"/>
    </row>
    <row r="133" spans="1:26" x14ac:dyDescent="0.2">
      <c r="I133" s="175"/>
      <c r="L133" s="175">
        <f>SUM(L130:L132)</f>
        <v>71285.290000000008</v>
      </c>
    </row>
    <row r="134" spans="1:26" x14ac:dyDescent="0.2">
      <c r="L134">
        <v>2</v>
      </c>
    </row>
    <row r="135" spans="1:26" x14ac:dyDescent="0.2">
      <c r="L135" s="179">
        <f>SUM(L133/2)</f>
        <v>35642.645000000004</v>
      </c>
    </row>
  </sheetData>
  <mergeCells count="2">
    <mergeCell ref="U5:Z5"/>
    <mergeCell ref="A6:B6"/>
  </mergeCells>
  <pageMargins left="0.18" right="0.17" top="0.32" bottom="0.32" header="0.31496062992125984" footer="0.31496062992125984"/>
  <pageSetup paperSize="5" scale="62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58">
    <tabColor theme="1" tint="0.39997558519241921"/>
    <pageSetUpPr fitToPage="1"/>
  </sheetPr>
  <dimension ref="A1:Z137"/>
  <sheetViews>
    <sheetView zoomScale="80" zoomScaleNormal="80" workbookViewId="0">
      <pane xSplit="2" ySplit="10" topLeftCell="N11" activePane="bottomRight" state="frozen"/>
      <selection activeCell="M42" sqref="M42"/>
      <selection pane="topRight" activeCell="M42" sqref="M42"/>
      <selection pane="bottomLeft" activeCell="M42" sqref="M42"/>
      <selection pane="bottomRight" activeCell="Z13" sqref="Z13"/>
    </sheetView>
  </sheetViews>
  <sheetFormatPr defaultColWidth="9.140625" defaultRowHeight="12.75" x14ac:dyDescent="0.2"/>
  <cols>
    <col min="1" max="1" width="6.85546875" customWidth="1"/>
    <col min="2" max="2" width="69.42578125" customWidth="1"/>
    <col min="3" max="4" width="9.140625" hidden="1" customWidth="1"/>
    <col min="5" max="5" width="36.28515625" hidden="1" customWidth="1"/>
    <col min="6" max="8" width="12.140625" bestFit="1" customWidth="1"/>
    <col min="9" max="9" width="14.28515625" bestFit="1" customWidth="1"/>
    <col min="10" max="10" width="2.7109375" customWidth="1"/>
    <col min="11" max="12" width="12.140625" bestFit="1" customWidth="1"/>
    <col min="13" max="13" width="12.140625" customWidth="1"/>
    <col min="14" max="14" width="14.5703125" bestFit="1" customWidth="1"/>
    <col min="15" max="15" width="2.7109375" customWidth="1"/>
    <col min="16" max="18" width="12.140625" bestFit="1" customWidth="1"/>
    <col min="19" max="19" width="14.5703125" bestFit="1" customWidth="1"/>
    <col min="20" max="20" width="2.7109375" customWidth="1"/>
    <col min="21" max="23" width="12.140625" bestFit="1" customWidth="1"/>
    <col min="24" max="24" width="14.140625" customWidth="1"/>
    <col min="25" max="25" width="3.28515625" customWidth="1"/>
    <col min="26" max="26" width="14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156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>
        <v>5636</v>
      </c>
      <c r="G13" s="22">
        <v>5636</v>
      </c>
      <c r="H13" s="22">
        <v>5636</v>
      </c>
      <c r="I13" s="94">
        <f>F13+G13+H13</f>
        <v>16908</v>
      </c>
      <c r="J13" s="15"/>
      <c r="K13" s="22">
        <v>5636</v>
      </c>
      <c r="L13" s="22">
        <v>5636</v>
      </c>
      <c r="M13" s="22">
        <v>5636</v>
      </c>
      <c r="N13" s="94">
        <f t="shared" si="0"/>
        <v>16908</v>
      </c>
      <c r="O13" s="15"/>
      <c r="P13" s="22">
        <v>5636</v>
      </c>
      <c r="Q13" s="22">
        <v>5636</v>
      </c>
      <c r="R13" s="22">
        <v>5636</v>
      </c>
      <c r="S13" s="94">
        <f t="shared" si="1"/>
        <v>16908</v>
      </c>
      <c r="T13" s="15"/>
      <c r="U13" s="22">
        <v>5636</v>
      </c>
      <c r="V13" s="22">
        <v>5636</v>
      </c>
      <c r="W13" s="22">
        <v>8000</v>
      </c>
      <c r="X13" s="94">
        <f t="shared" si="2"/>
        <v>19272</v>
      </c>
      <c r="Y13" s="97"/>
      <c r="Z13" s="94">
        <f t="shared" si="3"/>
        <v>69996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>
        <v>7111</v>
      </c>
      <c r="G25" s="22">
        <v>7111</v>
      </c>
      <c r="H25" s="22">
        <v>7111</v>
      </c>
      <c r="I25" s="94">
        <f t="shared" si="4"/>
        <v>21333</v>
      </c>
      <c r="J25" s="15"/>
      <c r="K25" s="22">
        <v>7111</v>
      </c>
      <c r="L25" s="22">
        <v>7111</v>
      </c>
      <c r="M25" s="22">
        <v>7111</v>
      </c>
      <c r="N25" s="94">
        <f t="shared" si="0"/>
        <v>21333</v>
      </c>
      <c r="O25" s="15"/>
      <c r="P25" s="22">
        <v>7111</v>
      </c>
      <c r="Q25" s="22">
        <v>7111</v>
      </c>
      <c r="R25" s="22">
        <v>7111</v>
      </c>
      <c r="S25" s="94">
        <f t="shared" si="1"/>
        <v>21333</v>
      </c>
      <c r="T25" s="15"/>
      <c r="U25" s="22">
        <v>7111</v>
      </c>
      <c r="V25" s="22">
        <v>5000</v>
      </c>
      <c r="W25" s="22"/>
      <c r="X25" s="94">
        <f t="shared" si="2"/>
        <v>12111</v>
      </c>
      <c r="Y25" s="97"/>
      <c r="Z25" s="94">
        <f t="shared" si="3"/>
        <v>76110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12747</v>
      </c>
      <c r="G43" s="83">
        <f>SUM(G11:G42)</f>
        <v>12747</v>
      </c>
      <c r="H43" s="83">
        <f>SUM(H11:H42)</f>
        <v>12747</v>
      </c>
      <c r="I43" s="85">
        <f>SUM(I8:I42)</f>
        <v>38241</v>
      </c>
      <c r="J43" s="85"/>
      <c r="K43" s="83">
        <f>SUM(K11:K42)</f>
        <v>12747</v>
      </c>
      <c r="L43" s="83">
        <f>SUM(L11:L42)</f>
        <v>12747</v>
      </c>
      <c r="M43" s="83">
        <f>SUM(M11:M42)</f>
        <v>12747</v>
      </c>
      <c r="N43" s="85">
        <f>SUM(N8:N42)</f>
        <v>38241</v>
      </c>
      <c r="O43" s="85"/>
      <c r="P43" s="83">
        <f>SUM(P11:P42)</f>
        <v>12747</v>
      </c>
      <c r="Q43" s="83">
        <f>SUM(Q11:Q42)</f>
        <v>12747</v>
      </c>
      <c r="R43" s="83">
        <f>SUM(R11:R42)</f>
        <v>12747</v>
      </c>
      <c r="S43" s="85">
        <f>SUM(S8:S42)</f>
        <v>38241</v>
      </c>
      <c r="T43" s="85"/>
      <c r="U43" s="83">
        <f>SUM(U11:U42)</f>
        <v>12747</v>
      </c>
      <c r="V43" s="83">
        <f>SUM(V11:V42)</f>
        <v>10636</v>
      </c>
      <c r="W43" s="83">
        <f>SUM(W11:W42)</f>
        <v>8000</v>
      </c>
      <c r="X43" s="85">
        <f>SUM(X8:X42)</f>
        <v>31383</v>
      </c>
      <c r="Y43" s="84"/>
      <c r="Z43" s="87">
        <f>SUM(Z8:Z42)</f>
        <v>146106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2970</v>
      </c>
      <c r="G46" s="22">
        <v>2970</v>
      </c>
      <c r="H46" s="22">
        <v>2970</v>
      </c>
      <c r="I46" s="94">
        <f t="shared" ref="I46:I126" si="5">F46+G46+H46</f>
        <v>8910</v>
      </c>
      <c r="J46" s="15"/>
      <c r="K46" s="22">
        <v>2970</v>
      </c>
      <c r="L46" s="22">
        <v>2970</v>
      </c>
      <c r="M46" s="22">
        <v>2970</v>
      </c>
      <c r="N46" s="94">
        <f t="shared" ref="N46:N126" si="6">K46+L46+M46</f>
        <v>8910</v>
      </c>
      <c r="O46" s="15"/>
      <c r="P46" s="22">
        <v>2970</v>
      </c>
      <c r="Q46" s="22">
        <v>2970</v>
      </c>
      <c r="R46" s="22">
        <v>2970</v>
      </c>
      <c r="S46" s="94">
        <f t="shared" ref="S46:S126" si="7">P46+Q46+R46</f>
        <v>8910</v>
      </c>
      <c r="T46" s="15"/>
      <c r="U46" s="22">
        <v>2970</v>
      </c>
      <c r="V46" s="22">
        <v>2970</v>
      </c>
      <c r="W46" s="22">
        <v>2972</v>
      </c>
      <c r="X46" s="94">
        <f t="shared" ref="X46:X126" si="8">U46+V46+W46</f>
        <v>8912</v>
      </c>
      <c r="Y46" s="97"/>
      <c r="Z46" s="94">
        <f t="shared" ref="Z46:Z126" si="9">X46+S46+N46+I46</f>
        <v>35642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>
        <v>2713</v>
      </c>
      <c r="G53" s="22">
        <v>2713</v>
      </c>
      <c r="H53" s="22">
        <v>2713</v>
      </c>
      <c r="I53" s="94">
        <f t="shared" si="5"/>
        <v>8139</v>
      </c>
      <c r="J53" s="15"/>
      <c r="K53" s="22">
        <v>2713</v>
      </c>
      <c r="L53" s="22">
        <v>2713</v>
      </c>
      <c r="M53" s="22">
        <v>2713</v>
      </c>
      <c r="N53" s="94">
        <f t="shared" si="6"/>
        <v>8139</v>
      </c>
      <c r="O53" s="15"/>
      <c r="P53" s="22">
        <v>2713</v>
      </c>
      <c r="Q53" s="22">
        <v>2713</v>
      </c>
      <c r="R53" s="22">
        <v>2713</v>
      </c>
      <c r="S53" s="94">
        <f t="shared" si="7"/>
        <v>8139</v>
      </c>
      <c r="T53" s="15"/>
      <c r="U53" s="22">
        <v>2713</v>
      </c>
      <c r="V53" s="22">
        <v>2713</v>
      </c>
      <c r="W53" s="22">
        <v>713</v>
      </c>
      <c r="X53" s="94">
        <f t="shared" si="8"/>
        <v>6139</v>
      </c>
      <c r="Y53" s="97"/>
      <c r="Z53" s="94">
        <f t="shared" si="9"/>
        <v>30556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>
        <v>1958</v>
      </c>
      <c r="G66" s="22">
        <v>1958</v>
      </c>
      <c r="H66" s="22">
        <v>1958</v>
      </c>
      <c r="I66" s="94">
        <f t="shared" ref="I66" si="10">F66+G66+H66</f>
        <v>5874</v>
      </c>
      <c r="J66" s="15"/>
      <c r="K66" s="22">
        <v>1958</v>
      </c>
      <c r="L66" s="22">
        <v>1958</v>
      </c>
      <c r="M66" s="22">
        <v>1958</v>
      </c>
      <c r="N66" s="94">
        <f t="shared" ref="N66" si="11">K66+L66+M66</f>
        <v>5874</v>
      </c>
      <c r="O66" s="15"/>
      <c r="P66" s="22">
        <v>1958</v>
      </c>
      <c r="Q66" s="22">
        <v>1958</v>
      </c>
      <c r="R66" s="22">
        <v>1958</v>
      </c>
      <c r="S66" s="94">
        <f t="shared" ref="S66" si="12">P66+Q66+R66</f>
        <v>5874</v>
      </c>
      <c r="T66" s="15"/>
      <c r="U66" s="22">
        <v>1958</v>
      </c>
      <c r="V66" s="22">
        <v>1958</v>
      </c>
      <c r="W66" s="22">
        <v>1958</v>
      </c>
      <c r="X66" s="94">
        <f t="shared" si="8"/>
        <v>5874</v>
      </c>
      <c r="Y66" s="97"/>
      <c r="Z66" s="94">
        <f t="shared" si="9"/>
        <v>23496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>
        <v>677</v>
      </c>
      <c r="G67" s="22">
        <v>677</v>
      </c>
      <c r="H67" s="22">
        <v>677</v>
      </c>
      <c r="I67" s="94">
        <f t="shared" ref="I67" si="13">F67+G67+H67</f>
        <v>2031</v>
      </c>
      <c r="J67" s="15"/>
      <c r="K67" s="22">
        <v>677</v>
      </c>
      <c r="L67" s="22">
        <v>677</v>
      </c>
      <c r="M67" s="22">
        <v>677</v>
      </c>
      <c r="N67" s="94">
        <f t="shared" ref="N67" si="14">K67+L67+M67</f>
        <v>2031</v>
      </c>
      <c r="O67" s="15"/>
      <c r="P67" s="22">
        <v>677</v>
      </c>
      <c r="Q67" s="22">
        <v>677</v>
      </c>
      <c r="R67" s="22">
        <v>677</v>
      </c>
      <c r="S67" s="94">
        <f t="shared" ref="S67" si="15">P67+Q67+R67</f>
        <v>2031</v>
      </c>
      <c r="T67" s="15"/>
      <c r="U67" s="22">
        <v>677</v>
      </c>
      <c r="V67" s="22">
        <v>677</v>
      </c>
      <c r="W67" s="22">
        <v>677</v>
      </c>
      <c r="X67" s="94">
        <f t="shared" si="8"/>
        <v>2031</v>
      </c>
      <c r="Y67" s="97"/>
      <c r="Z67" s="94">
        <f t="shared" si="9"/>
        <v>8124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>
        <v>1500</v>
      </c>
      <c r="I70" s="94">
        <f t="shared" si="5"/>
        <v>1500</v>
      </c>
      <c r="J70" s="15"/>
      <c r="K70" s="22"/>
      <c r="L70" s="22"/>
      <c r="M70" s="22">
        <v>1500</v>
      </c>
      <c r="N70" s="94">
        <f t="shared" si="6"/>
        <v>1500</v>
      </c>
      <c r="O70" s="15"/>
      <c r="P70" s="22"/>
      <c r="Q70" s="22"/>
      <c r="R70" s="22">
        <v>1500</v>
      </c>
      <c r="S70" s="94">
        <f t="shared" si="7"/>
        <v>1500</v>
      </c>
      <c r="T70" s="15"/>
      <c r="U70" s="22"/>
      <c r="V70" s="22"/>
      <c r="W70" s="22">
        <v>1500</v>
      </c>
      <c r="X70" s="94">
        <f t="shared" si="8"/>
        <v>1500</v>
      </c>
      <c r="Y70" s="97"/>
      <c r="Z70" s="94">
        <f t="shared" si="9"/>
        <v>6000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>
        <v>6542</v>
      </c>
      <c r="G87" s="22">
        <v>6542</v>
      </c>
      <c r="H87" s="22">
        <v>6542</v>
      </c>
      <c r="I87" s="94">
        <f t="shared" ref="I87" si="16">F87+G87+H87</f>
        <v>19626</v>
      </c>
      <c r="J87" s="15"/>
      <c r="K87" s="22">
        <v>6542</v>
      </c>
      <c r="L87" s="22">
        <v>6542</v>
      </c>
      <c r="M87" s="22">
        <v>6542</v>
      </c>
      <c r="N87" s="94">
        <f t="shared" ref="N87" si="17">K87+L87+M87</f>
        <v>19626</v>
      </c>
      <c r="O87" s="15"/>
      <c r="P87" s="22">
        <v>6542</v>
      </c>
      <c r="Q87" s="22">
        <v>6542</v>
      </c>
      <c r="R87" s="22">
        <v>6542</v>
      </c>
      <c r="S87" s="94">
        <f t="shared" ref="S87" si="18">P87+Q87+R87</f>
        <v>19626</v>
      </c>
      <c r="T87" s="15"/>
      <c r="U87" s="22">
        <v>6542</v>
      </c>
      <c r="V87" s="22">
        <v>6542</v>
      </c>
      <c r="W87" s="22">
        <v>2500</v>
      </c>
      <c r="X87" s="94">
        <f t="shared" si="8"/>
        <v>15584</v>
      </c>
      <c r="Y87" s="97"/>
      <c r="Z87" s="94">
        <f t="shared" si="9"/>
        <v>74462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>
        <v>2083</v>
      </c>
      <c r="G94" s="22">
        <f>F94</f>
        <v>2083</v>
      </c>
      <c r="H94" s="22">
        <f>G94</f>
        <v>2083</v>
      </c>
      <c r="I94" s="94">
        <f t="shared" ref="I94" si="19">F94+G94+H94</f>
        <v>6249</v>
      </c>
      <c r="J94" s="15"/>
      <c r="K94" s="22">
        <v>2083</v>
      </c>
      <c r="L94" s="22">
        <v>2083</v>
      </c>
      <c r="M94" s="22">
        <v>2083</v>
      </c>
      <c r="N94" s="94">
        <f t="shared" ref="N94" si="20">K94+L94+M94</f>
        <v>6249</v>
      </c>
      <c r="O94" s="15"/>
      <c r="P94" s="22">
        <v>2083</v>
      </c>
      <c r="Q94" s="22">
        <v>2083</v>
      </c>
      <c r="R94" s="22">
        <v>2083</v>
      </c>
      <c r="S94" s="94">
        <f t="shared" ref="S94" si="21">P94+Q94+R94</f>
        <v>6249</v>
      </c>
      <c r="T94" s="15"/>
      <c r="U94" s="22">
        <v>2083</v>
      </c>
      <c r="V94" s="22">
        <v>2083</v>
      </c>
      <c r="W94" s="22">
        <v>2087</v>
      </c>
      <c r="X94" s="94">
        <f t="shared" si="8"/>
        <v>6253</v>
      </c>
      <c r="Y94" s="97"/>
      <c r="Z94" s="94">
        <f t="shared" si="9"/>
        <v>25000</v>
      </c>
    </row>
    <row r="95" spans="1:26" ht="15.75" customHeight="1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ref="I124" si="22">F124+G124+H124</f>
        <v>0</v>
      </c>
      <c r="J124" s="15"/>
      <c r="K124" s="22"/>
      <c r="L124" s="22"/>
      <c r="M124" s="22"/>
      <c r="N124" s="94">
        <f t="shared" ref="N124" si="23">K124+L124+M124</f>
        <v>0</v>
      </c>
      <c r="O124" s="15"/>
      <c r="P124" s="22"/>
      <c r="Q124" s="22"/>
      <c r="R124" s="22"/>
      <c r="S124" s="94">
        <f t="shared" ref="S124" si="24">P124+Q124+R124</f>
        <v>0</v>
      </c>
      <c r="T124" s="15"/>
      <c r="U124" s="22"/>
      <c r="V124" s="22"/>
      <c r="W124" s="22"/>
      <c r="X124" s="94">
        <f t="shared" ref="X124" si="25">U124+V124+W124</f>
        <v>0</v>
      </c>
      <c r="Y124" s="97"/>
      <c r="Z124" s="94">
        <f t="shared" ref="Z124" si="26">X124+S124+N124+I124</f>
        <v>0</v>
      </c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16943</v>
      </c>
      <c r="G127" s="83">
        <f>SUM(G46:G126)</f>
        <v>16943</v>
      </c>
      <c r="H127" s="83">
        <f>SUM(H46:H126)</f>
        <v>18443</v>
      </c>
      <c r="I127" s="85">
        <f>SUM(I46:I126)</f>
        <v>52329</v>
      </c>
      <c r="J127" s="85"/>
      <c r="K127" s="83">
        <f>SUM(K46:K126)</f>
        <v>16943</v>
      </c>
      <c r="L127" s="83">
        <f>SUM(L46:L126)</f>
        <v>16943</v>
      </c>
      <c r="M127" s="83">
        <f>SUM(M46:M126)</f>
        <v>18443</v>
      </c>
      <c r="N127" s="85">
        <f>SUM(N46:N126)</f>
        <v>52329</v>
      </c>
      <c r="O127" s="85"/>
      <c r="P127" s="83">
        <f>SUM(P46:P126)</f>
        <v>16943</v>
      </c>
      <c r="Q127" s="83">
        <f>SUM(Q46:Q126)</f>
        <v>16943</v>
      </c>
      <c r="R127" s="83">
        <f>SUM(R46:R126)</f>
        <v>18443</v>
      </c>
      <c r="S127" s="85">
        <f>SUM(S46:S126)</f>
        <v>52329</v>
      </c>
      <c r="T127" s="85"/>
      <c r="U127" s="83">
        <f>SUM(U46:U126)</f>
        <v>16943</v>
      </c>
      <c r="V127" s="83">
        <f>SUM(V46:V126)</f>
        <v>16943</v>
      </c>
      <c r="W127" s="83">
        <f>SUM(W46:W126)</f>
        <v>12407</v>
      </c>
      <c r="X127" s="85">
        <f>SUM(X46:X126)</f>
        <v>46293</v>
      </c>
      <c r="Y127" s="84"/>
      <c r="Z127" s="85">
        <f>SUM(Z46:Z126)</f>
        <v>203280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-4196</v>
      </c>
      <c r="G128" s="88">
        <f>G43-G127</f>
        <v>-4196</v>
      </c>
      <c r="H128" s="88">
        <f>H43-H127</f>
        <v>-5696</v>
      </c>
      <c r="I128" s="89">
        <f>I43-I127</f>
        <v>-14088</v>
      </c>
      <c r="J128" s="89"/>
      <c r="K128" s="88">
        <f>K43-K127</f>
        <v>-4196</v>
      </c>
      <c r="L128" s="88">
        <f>L43-L127</f>
        <v>-4196</v>
      </c>
      <c r="M128" s="88">
        <f>M43-M127</f>
        <v>-5696</v>
      </c>
      <c r="N128" s="89">
        <f>N43-N127</f>
        <v>-14088</v>
      </c>
      <c r="O128" s="89"/>
      <c r="P128" s="88">
        <f>P43-P127</f>
        <v>-4196</v>
      </c>
      <c r="Q128" s="88">
        <f>Q43-Q127</f>
        <v>-4196</v>
      </c>
      <c r="R128" s="88">
        <f>R43-R127</f>
        <v>-5696</v>
      </c>
      <c r="S128" s="89">
        <f>S43-S127</f>
        <v>-14088</v>
      </c>
      <c r="T128" s="89"/>
      <c r="U128" s="88">
        <f>U43-U127</f>
        <v>-4196</v>
      </c>
      <c r="V128" s="88">
        <f>V43-V127</f>
        <v>-6307</v>
      </c>
      <c r="W128" s="88">
        <f>W43-W127</f>
        <v>-4407</v>
      </c>
      <c r="X128" s="89">
        <f>X43-X127</f>
        <v>-14910</v>
      </c>
      <c r="Y128" s="90"/>
      <c r="Z128" s="89">
        <f>Z43-Z127</f>
        <v>-57174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17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91"/>
      <c r="C130" s="172"/>
      <c r="D130" s="1"/>
      <c r="E130" s="1"/>
      <c r="F130" s="1"/>
      <c r="G130" s="1"/>
      <c r="H130" s="17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B131" t="s">
        <v>326</v>
      </c>
      <c r="F131" s="179">
        <v>35760.199999999997</v>
      </c>
      <c r="H131" s="175"/>
      <c r="R131">
        <v>35643</v>
      </c>
    </row>
    <row r="132" spans="1:26" x14ac:dyDescent="0.2">
      <c r="E132" s="175"/>
      <c r="H132" s="175"/>
    </row>
    <row r="133" spans="1:26" x14ac:dyDescent="0.2">
      <c r="E133" s="175"/>
      <c r="H133" s="175"/>
    </row>
    <row r="136" spans="1:26" x14ac:dyDescent="0.2">
      <c r="B136" s="209"/>
      <c r="F136" s="210"/>
    </row>
    <row r="137" spans="1:26" ht="13.5" thickBot="1" x14ac:dyDescent="0.25">
      <c r="F137" s="211"/>
    </row>
  </sheetData>
  <mergeCells count="2">
    <mergeCell ref="U5:Z5"/>
    <mergeCell ref="A6:B6"/>
  </mergeCells>
  <pageMargins left="0.18" right="0.17" top="0.32" bottom="0.32" header="0.31496062992125984" footer="0.31496062992125984"/>
  <pageSetup paperSize="5" scale="61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461B5-7D05-47CC-A33B-8E633EA17373}">
  <sheetPr codeName="Sheet159">
    <tabColor theme="1" tint="0.39997558519241921"/>
    <pageSetUpPr fitToPage="1"/>
  </sheetPr>
  <dimension ref="A1:Z130"/>
  <sheetViews>
    <sheetView zoomScale="70" zoomScaleNormal="70" workbookViewId="0">
      <pane xSplit="2" ySplit="10" topLeftCell="L11" activePane="bottomRight" state="frozen"/>
      <selection activeCell="M42" sqref="M42"/>
      <selection pane="topRight" activeCell="M42" sqref="M42"/>
      <selection pane="bottomLeft" activeCell="M42" sqref="M42"/>
      <selection pane="bottomRight" activeCell="Z128" sqref="Z128"/>
    </sheetView>
  </sheetViews>
  <sheetFormatPr defaultColWidth="9.140625" defaultRowHeight="12.75" x14ac:dyDescent="0.2"/>
  <cols>
    <col min="1" max="1" width="6.85546875" customWidth="1"/>
    <col min="2" max="2" width="73.28515625" customWidth="1"/>
    <col min="3" max="4" width="9.140625" hidden="1" customWidth="1"/>
    <col min="5" max="5" width="36.28515625" hidden="1" customWidth="1"/>
    <col min="6" max="8" width="11.42578125" bestFit="1" customWidth="1"/>
    <col min="9" max="9" width="14.28515625" bestFit="1" customWidth="1"/>
    <col min="10" max="10" width="2.7109375" customWidth="1"/>
    <col min="11" max="13" width="11.42578125" bestFit="1" customWidth="1"/>
    <col min="14" max="14" width="14.5703125" bestFit="1" customWidth="1"/>
    <col min="15" max="15" width="2.7109375" customWidth="1"/>
    <col min="16" max="18" width="11.42578125" bestFit="1" customWidth="1"/>
    <col min="19" max="19" width="14.5703125" bestFit="1" customWidth="1"/>
    <col min="20" max="20" width="2.7109375" customWidth="1"/>
    <col min="21" max="23" width="11.42578125" bestFit="1" customWidth="1"/>
    <col min="24" max="24" width="14.140625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267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>
        <v>1272</v>
      </c>
      <c r="G66" s="22">
        <v>1272</v>
      </c>
      <c r="H66" s="22">
        <v>1272</v>
      </c>
      <c r="I66" s="94">
        <f t="shared" ref="I66" si="10">F66+G66+H66</f>
        <v>3816</v>
      </c>
      <c r="J66" s="15"/>
      <c r="K66" s="22">
        <v>1272</v>
      </c>
      <c r="L66" s="22">
        <v>1272</v>
      </c>
      <c r="M66" s="22">
        <v>1272</v>
      </c>
      <c r="N66" s="94">
        <f t="shared" ref="N66" si="11">K66+L66+M66</f>
        <v>3816</v>
      </c>
      <c r="O66" s="15"/>
      <c r="P66" s="22">
        <v>1272</v>
      </c>
      <c r="Q66" s="22">
        <v>1272</v>
      </c>
      <c r="R66" s="22">
        <v>1272</v>
      </c>
      <c r="S66" s="94">
        <f t="shared" ref="S66" si="12">P66+Q66+R66</f>
        <v>3816</v>
      </c>
      <c r="T66" s="15"/>
      <c r="U66" s="22">
        <v>1272</v>
      </c>
      <c r="V66" s="22">
        <v>1272</v>
      </c>
      <c r="W66" s="22">
        <v>1272</v>
      </c>
      <c r="X66" s="94">
        <f t="shared" si="8"/>
        <v>3816</v>
      </c>
      <c r="Y66" s="97"/>
      <c r="Z66" s="94">
        <f t="shared" si="9"/>
        <v>15264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.75" customHeight="1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ref="I123" si="13">F123+G123+H123</f>
        <v>0</v>
      </c>
      <c r="J123" s="15"/>
      <c r="K123" s="22"/>
      <c r="L123" s="22"/>
      <c r="M123" s="22"/>
      <c r="N123" s="94">
        <f t="shared" ref="N123" si="14">K123+L123+M123</f>
        <v>0</v>
      </c>
      <c r="O123" s="15"/>
      <c r="P123" s="22"/>
      <c r="Q123" s="22"/>
      <c r="R123" s="22"/>
      <c r="S123" s="94">
        <f t="shared" ref="S123" si="15">P123+Q123+R123</f>
        <v>0</v>
      </c>
      <c r="T123" s="15"/>
      <c r="U123" s="22"/>
      <c r="V123" s="22"/>
      <c r="W123" s="22"/>
      <c r="X123" s="94">
        <f t="shared" ref="X123" si="16">U123+V123+W123</f>
        <v>0</v>
      </c>
      <c r="Y123" s="97"/>
      <c r="Z123" s="94">
        <f t="shared" ref="Z123" si="17">X123+S123+N123+I123</f>
        <v>0</v>
      </c>
    </row>
    <row r="124" spans="1:26" ht="15" hidden="1" x14ac:dyDescent="0.25">
      <c r="A124" s="72"/>
      <c r="B124" s="70" t="str">
        <f>'LPFN SUMMARY - Results'!B123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1272</v>
      </c>
      <c r="G127" s="83">
        <f>SUM(G46:G126)</f>
        <v>1272</v>
      </c>
      <c r="H127" s="83">
        <f>SUM(H46:H126)</f>
        <v>1272</v>
      </c>
      <c r="I127" s="85">
        <f>SUM(I46:I126)</f>
        <v>3816</v>
      </c>
      <c r="J127" s="85"/>
      <c r="K127" s="83">
        <f>SUM(K46:K126)</f>
        <v>1272</v>
      </c>
      <c r="L127" s="83">
        <f>SUM(L46:L126)</f>
        <v>1272</v>
      </c>
      <c r="M127" s="83">
        <f>SUM(M46:M126)</f>
        <v>1272</v>
      </c>
      <c r="N127" s="85">
        <f>SUM(N46:N126)</f>
        <v>3816</v>
      </c>
      <c r="O127" s="85"/>
      <c r="P127" s="83">
        <f>SUM(P46:P126)</f>
        <v>1272</v>
      </c>
      <c r="Q127" s="83">
        <f>SUM(Q46:Q126)</f>
        <v>1272</v>
      </c>
      <c r="R127" s="83">
        <f>SUM(R46:R126)</f>
        <v>1272</v>
      </c>
      <c r="S127" s="85">
        <f>SUM(S46:S126)</f>
        <v>3816</v>
      </c>
      <c r="T127" s="85"/>
      <c r="U127" s="83">
        <f>SUM(U46:U126)</f>
        <v>1272</v>
      </c>
      <c r="V127" s="83">
        <f>SUM(V46:V126)</f>
        <v>1272</v>
      </c>
      <c r="W127" s="83">
        <f>SUM(W46:W126)</f>
        <v>1272</v>
      </c>
      <c r="X127" s="85">
        <f>SUM(X46:X126)</f>
        <v>3816</v>
      </c>
      <c r="Y127" s="84"/>
      <c r="Z127" s="85">
        <f>SUM(Z46:Z126)</f>
        <v>15264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-1272</v>
      </c>
      <c r="G128" s="88">
        <f>G43-G127</f>
        <v>-1272</v>
      </c>
      <c r="H128" s="88">
        <f>H43-H127</f>
        <v>-1272</v>
      </c>
      <c r="I128" s="89">
        <f>I43-I127</f>
        <v>-3816</v>
      </c>
      <c r="J128" s="89"/>
      <c r="K128" s="88">
        <f>K43-K127</f>
        <v>-1272</v>
      </c>
      <c r="L128" s="88">
        <f>L43-L127</f>
        <v>-1272</v>
      </c>
      <c r="M128" s="88">
        <f>M43-M127</f>
        <v>-1272</v>
      </c>
      <c r="N128" s="89">
        <f>N43-N127</f>
        <v>-3816</v>
      </c>
      <c r="O128" s="89"/>
      <c r="P128" s="88">
        <f>P43-P127</f>
        <v>-1272</v>
      </c>
      <c r="Q128" s="88">
        <f>Q43-Q127</f>
        <v>-1272</v>
      </c>
      <c r="R128" s="88">
        <f>R43-R127</f>
        <v>-1272</v>
      </c>
      <c r="S128" s="89">
        <f>S43-S127</f>
        <v>-3816</v>
      </c>
      <c r="T128" s="89"/>
      <c r="U128" s="88">
        <f>U43-U127</f>
        <v>-1272</v>
      </c>
      <c r="V128" s="88">
        <f>V43-V127</f>
        <v>-1272</v>
      </c>
      <c r="W128" s="88">
        <f>W43-W127</f>
        <v>-1272</v>
      </c>
      <c r="X128" s="89">
        <f>X43-X127</f>
        <v>-3816</v>
      </c>
      <c r="Y128" s="90"/>
      <c r="Z128" s="89">
        <f>Z43-Z127</f>
        <v>-15264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18" right="0.17" top="0.32" bottom="0.32" header="0.31496062992125984" footer="0.31496062992125984"/>
  <pageSetup paperSize="5" scale="64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60">
    <tabColor theme="1" tint="0.39997558519241921"/>
    <pageSetUpPr fitToPage="1"/>
  </sheetPr>
  <dimension ref="A1:Z130"/>
  <sheetViews>
    <sheetView zoomScale="80" zoomScaleNormal="80" workbookViewId="0">
      <pane xSplit="2" ySplit="10" topLeftCell="N11" activePane="bottomRight" state="frozen"/>
      <selection activeCell="M42" sqref="M42"/>
      <selection pane="topRight" activeCell="M42" sqref="M42"/>
      <selection pane="bottomLeft" activeCell="M42" sqref="M42"/>
      <selection pane="bottomRight" activeCell="Q71" sqref="Q71"/>
    </sheetView>
  </sheetViews>
  <sheetFormatPr defaultColWidth="9.140625" defaultRowHeight="12.75" x14ac:dyDescent="0.2"/>
  <cols>
    <col min="1" max="1" width="6.85546875" customWidth="1"/>
    <col min="2" max="2" width="68" customWidth="1"/>
    <col min="3" max="4" width="9.140625" hidden="1" customWidth="1"/>
    <col min="5" max="5" width="36.28515625" hidden="1" customWidth="1"/>
    <col min="6" max="8" width="11.42578125" bestFit="1" customWidth="1"/>
    <col min="9" max="9" width="14.28515625" bestFit="1" customWidth="1"/>
    <col min="10" max="10" width="2.7109375" customWidth="1"/>
    <col min="11" max="13" width="11.42578125" bestFit="1" customWidth="1"/>
    <col min="14" max="14" width="14.5703125" bestFit="1" customWidth="1"/>
    <col min="15" max="15" width="2.7109375" customWidth="1"/>
    <col min="16" max="18" width="11.42578125" bestFit="1" customWidth="1"/>
    <col min="19" max="19" width="14.5703125" bestFit="1" customWidth="1"/>
    <col min="20" max="20" width="2.7109375" customWidth="1"/>
    <col min="21" max="23" width="11.42578125" bestFit="1" customWidth="1"/>
    <col min="24" max="24" width="14.140625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157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>
        <v>2001</v>
      </c>
      <c r="G25" s="22">
        <v>2001</v>
      </c>
      <c r="H25" s="22">
        <v>2001</v>
      </c>
      <c r="I25" s="94">
        <f t="shared" si="4"/>
        <v>6003</v>
      </c>
      <c r="J25" s="15"/>
      <c r="K25" s="22">
        <v>2001</v>
      </c>
      <c r="L25" s="22">
        <v>2001</v>
      </c>
      <c r="M25" s="22">
        <v>2001</v>
      </c>
      <c r="N25" s="94">
        <f t="shared" si="0"/>
        <v>6003</v>
      </c>
      <c r="O25" s="15"/>
      <c r="P25" s="22">
        <v>2001</v>
      </c>
      <c r="Q25" s="22">
        <v>2001</v>
      </c>
      <c r="R25" s="22">
        <v>2001</v>
      </c>
      <c r="S25" s="94">
        <f t="shared" si="1"/>
        <v>6003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18009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2001</v>
      </c>
      <c r="G43" s="83">
        <f>SUM(G11:G42)</f>
        <v>2001</v>
      </c>
      <c r="H43" s="83">
        <f>SUM(H11:H42)</f>
        <v>2001</v>
      </c>
      <c r="I43" s="85">
        <f>SUM(I8:I42)</f>
        <v>6003</v>
      </c>
      <c r="J43" s="85"/>
      <c r="K43" s="83">
        <f>SUM(K11:K42)</f>
        <v>2001</v>
      </c>
      <c r="L43" s="83">
        <f>SUM(L11:L42)</f>
        <v>2001</v>
      </c>
      <c r="M43" s="83">
        <f>SUM(M11:M42)</f>
        <v>2001</v>
      </c>
      <c r="N43" s="85">
        <f>SUM(N8:N42)</f>
        <v>6003</v>
      </c>
      <c r="O43" s="85"/>
      <c r="P43" s="83">
        <f>SUM(P11:P42)</f>
        <v>2001</v>
      </c>
      <c r="Q43" s="83">
        <f>SUM(Q11:Q42)</f>
        <v>2001</v>
      </c>
      <c r="R43" s="83">
        <f>SUM(R11:R42)</f>
        <v>2001</v>
      </c>
      <c r="S43" s="85">
        <f>SUM(S8:S42)</f>
        <v>6003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18009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>
        <v>1440</v>
      </c>
      <c r="G53" s="22">
        <v>440</v>
      </c>
      <c r="H53" s="22">
        <v>440</v>
      </c>
      <c r="I53" s="94">
        <f t="shared" si="5"/>
        <v>2320</v>
      </c>
      <c r="J53" s="15"/>
      <c r="K53" s="22">
        <v>1440</v>
      </c>
      <c r="L53" s="22">
        <v>440</v>
      </c>
      <c r="M53" s="22">
        <v>440</v>
      </c>
      <c r="N53" s="94">
        <f t="shared" si="6"/>
        <v>2320</v>
      </c>
      <c r="O53" s="15"/>
      <c r="P53" s="22">
        <v>1440</v>
      </c>
      <c r="Q53" s="22">
        <v>440</v>
      </c>
      <c r="R53" s="22">
        <v>440</v>
      </c>
      <c r="S53" s="94">
        <f t="shared" si="7"/>
        <v>2320</v>
      </c>
      <c r="T53" s="15"/>
      <c r="U53" s="22">
        <v>1440</v>
      </c>
      <c r="V53" s="22">
        <v>440</v>
      </c>
      <c r="W53" s="22">
        <v>440</v>
      </c>
      <c r="X53" s="94">
        <f t="shared" si="8"/>
        <v>2320</v>
      </c>
      <c r="Y53" s="97"/>
      <c r="Z53" s="94">
        <f t="shared" si="9"/>
        <v>9280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ref="I60" si="10">F60+G60+H60</f>
        <v>0</v>
      </c>
      <c r="J60" s="15"/>
      <c r="K60" s="22"/>
      <c r="L60" s="22"/>
      <c r="M60" s="22"/>
      <c r="N60" s="94">
        <f t="shared" ref="N60" si="11">K60+L60+M60</f>
        <v>0</v>
      </c>
      <c r="O60" s="15"/>
      <c r="P60" s="22"/>
      <c r="Q60" s="22"/>
      <c r="R60" s="22"/>
      <c r="S60" s="94">
        <f t="shared" ref="S60" si="12">P60+Q60+R60</f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>
        <v>645</v>
      </c>
      <c r="G66" s="22">
        <v>645</v>
      </c>
      <c r="H66" s="22">
        <v>645</v>
      </c>
      <c r="I66" s="94">
        <f t="shared" ref="I66" si="13">F66+G66+H66</f>
        <v>1935</v>
      </c>
      <c r="J66" s="15"/>
      <c r="K66" s="22">
        <v>645</v>
      </c>
      <c r="L66" s="22">
        <v>645</v>
      </c>
      <c r="M66" s="22">
        <v>645</v>
      </c>
      <c r="N66" s="94">
        <f t="shared" ref="N66" si="14">K66+L66+M66</f>
        <v>1935</v>
      </c>
      <c r="O66" s="15"/>
      <c r="P66" s="22">
        <v>645</v>
      </c>
      <c r="Q66" s="22">
        <v>645</v>
      </c>
      <c r="R66" s="22">
        <v>645</v>
      </c>
      <c r="S66" s="94">
        <f t="shared" ref="S66" si="15">P66+Q66+R66</f>
        <v>1935</v>
      </c>
      <c r="T66" s="15"/>
      <c r="U66" s="22">
        <v>645</v>
      </c>
      <c r="V66" s="22">
        <v>645</v>
      </c>
      <c r="W66" s="22">
        <v>645</v>
      </c>
      <c r="X66" s="94">
        <f t="shared" si="8"/>
        <v>1935</v>
      </c>
      <c r="Y66" s="97"/>
      <c r="Z66" s="94">
        <f t="shared" si="9"/>
        <v>7740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>
        <v>2500</v>
      </c>
      <c r="I71" s="94">
        <f t="shared" ref="I71" si="16">F71+G71+H71</f>
        <v>2500</v>
      </c>
      <c r="J71" s="15"/>
      <c r="K71" s="22"/>
      <c r="L71" s="22"/>
      <c r="M71" s="22"/>
      <c r="N71" s="94">
        <f t="shared" ref="N71" si="17">K71+L71+M71</f>
        <v>0</v>
      </c>
      <c r="O71" s="15"/>
      <c r="P71" s="22">
        <v>2500</v>
      </c>
      <c r="Q71" s="22"/>
      <c r="R71" s="22"/>
      <c r="S71" s="94">
        <f t="shared" ref="S71" si="18">P71+Q71+R71</f>
        <v>2500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5000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.75" customHeight="1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ref="I125" si="19">F125+G125+H125</f>
        <v>0</v>
      </c>
      <c r="J125" s="15"/>
      <c r="K125" s="22"/>
      <c r="L125" s="22"/>
      <c r="M125" s="22"/>
      <c r="N125" s="94">
        <f t="shared" ref="N125" si="20">K125+L125+M125</f>
        <v>0</v>
      </c>
      <c r="O125" s="15"/>
      <c r="P125" s="22"/>
      <c r="Q125" s="22"/>
      <c r="R125" s="22"/>
      <c r="S125" s="94">
        <f t="shared" ref="S125" si="21">P125+Q125+R125</f>
        <v>0</v>
      </c>
      <c r="T125" s="15"/>
      <c r="U125" s="22"/>
      <c r="V125" s="22"/>
      <c r="W125" s="22"/>
      <c r="X125" s="94">
        <f t="shared" ref="X125" si="22">U125+V125+W125</f>
        <v>0</v>
      </c>
      <c r="Y125" s="97"/>
      <c r="Z125" s="94">
        <f t="shared" ref="Z125" si="23">X125+S125+N125+I125</f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2085</v>
      </c>
      <c r="G127" s="83">
        <f>SUM(G46:G126)</f>
        <v>1085</v>
      </c>
      <c r="H127" s="83">
        <f>SUM(H46:H126)</f>
        <v>3585</v>
      </c>
      <c r="I127" s="85">
        <f>SUM(I46:I126)</f>
        <v>6755</v>
      </c>
      <c r="J127" s="85"/>
      <c r="K127" s="83">
        <f>SUM(K46:K126)</f>
        <v>2085</v>
      </c>
      <c r="L127" s="83">
        <f>SUM(L46:L126)</f>
        <v>1085</v>
      </c>
      <c r="M127" s="83">
        <f>SUM(M46:M126)</f>
        <v>1085</v>
      </c>
      <c r="N127" s="85">
        <f>SUM(N46:N126)</f>
        <v>4255</v>
      </c>
      <c r="O127" s="85"/>
      <c r="P127" s="83">
        <f>SUM(P46:P126)</f>
        <v>4585</v>
      </c>
      <c r="Q127" s="83">
        <f>SUM(Q46:Q126)</f>
        <v>1085</v>
      </c>
      <c r="R127" s="83">
        <f>SUM(R46:R126)</f>
        <v>1085</v>
      </c>
      <c r="S127" s="85">
        <f>SUM(S46:S126)</f>
        <v>6755</v>
      </c>
      <c r="T127" s="85"/>
      <c r="U127" s="83">
        <f>SUM(U46:U126)</f>
        <v>2085</v>
      </c>
      <c r="V127" s="83">
        <f>SUM(V46:V126)</f>
        <v>1085</v>
      </c>
      <c r="W127" s="83">
        <f>SUM(W46:W126)</f>
        <v>1085</v>
      </c>
      <c r="X127" s="85">
        <f>SUM(X46:X126)</f>
        <v>4255</v>
      </c>
      <c r="Y127" s="84"/>
      <c r="Z127" s="85">
        <f>SUM(Z46:Z126)</f>
        <v>22020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-84</v>
      </c>
      <c r="G128" s="88">
        <f>G43-G127</f>
        <v>916</v>
      </c>
      <c r="H128" s="88">
        <f>H43-H127</f>
        <v>-1584</v>
      </c>
      <c r="I128" s="89">
        <f>I43-I127</f>
        <v>-752</v>
      </c>
      <c r="J128" s="89"/>
      <c r="K128" s="88">
        <f>K43-K127</f>
        <v>-84</v>
      </c>
      <c r="L128" s="88">
        <f>L43-L127</f>
        <v>916</v>
      </c>
      <c r="M128" s="88">
        <f>M43-M127</f>
        <v>916</v>
      </c>
      <c r="N128" s="89">
        <f>N43-N127</f>
        <v>1748</v>
      </c>
      <c r="O128" s="89"/>
      <c r="P128" s="88">
        <f>P43-P127</f>
        <v>-2584</v>
      </c>
      <c r="Q128" s="88">
        <f>Q43-Q127</f>
        <v>916</v>
      </c>
      <c r="R128" s="88">
        <f>R43-R127</f>
        <v>916</v>
      </c>
      <c r="S128" s="89">
        <f>S43-S127</f>
        <v>-752</v>
      </c>
      <c r="T128" s="89"/>
      <c r="U128" s="88">
        <f>U43-U127</f>
        <v>-2085</v>
      </c>
      <c r="V128" s="88">
        <f>V43-V127</f>
        <v>-1085</v>
      </c>
      <c r="W128" s="88">
        <f>W43-W127</f>
        <v>-1085</v>
      </c>
      <c r="X128" s="89">
        <f>X43-X127</f>
        <v>-4255</v>
      </c>
      <c r="Y128" s="90"/>
      <c r="Z128" s="89">
        <f>Z43-Z127</f>
        <v>-4011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18" right="0.17" top="0.32" bottom="0.32" header="0.31496062992125984" footer="0.31496062992125984"/>
  <pageSetup paperSize="5" scale="64"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61">
    <tabColor theme="1" tint="0.39997558519241921"/>
    <pageSetUpPr fitToPage="1"/>
  </sheetPr>
  <dimension ref="A1:Z130"/>
  <sheetViews>
    <sheetView zoomScale="80" zoomScaleNormal="80" workbookViewId="0">
      <pane xSplit="2" ySplit="10" topLeftCell="L11" activePane="bottomRight" state="frozen"/>
      <selection activeCell="M42" sqref="M42"/>
      <selection pane="topRight" activeCell="M42" sqref="M42"/>
      <selection pane="bottomLeft" activeCell="M42" sqref="M42"/>
      <selection pane="bottomRight" activeCell="Y70" sqref="Y70"/>
    </sheetView>
  </sheetViews>
  <sheetFormatPr defaultColWidth="9.140625" defaultRowHeight="12.75" x14ac:dyDescent="0.2"/>
  <cols>
    <col min="1" max="1" width="6.85546875" customWidth="1"/>
    <col min="2" max="2" width="69" customWidth="1"/>
    <col min="3" max="4" width="9.140625" hidden="1" customWidth="1"/>
    <col min="5" max="5" width="36.28515625" hidden="1" customWidth="1"/>
    <col min="6" max="8" width="9.5703125" bestFit="1" customWidth="1"/>
    <col min="9" max="9" width="14.28515625" bestFit="1" customWidth="1"/>
    <col min="10" max="10" width="2.7109375" customWidth="1"/>
    <col min="11" max="12" width="9.57031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57031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5703125" bestFit="1" customWidth="1"/>
    <col min="24" max="24" width="14.140625" customWidth="1"/>
    <col min="25" max="25" width="3.28515625" customWidth="1"/>
    <col min="26" max="26" width="11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158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>
        <v>4788</v>
      </c>
      <c r="M25" s="22"/>
      <c r="N25" s="94">
        <f t="shared" si="0"/>
        <v>4788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4788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4788</v>
      </c>
      <c r="M43" s="83">
        <f>SUM(M11:M42)</f>
        <v>0</v>
      </c>
      <c r="N43" s="85">
        <f>SUM(N8:N42)</f>
        <v>4788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4788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>
        <v>980</v>
      </c>
      <c r="G53" s="22"/>
      <c r="H53" s="22"/>
      <c r="I53" s="94">
        <f t="shared" si="5"/>
        <v>980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980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>
        <v>500</v>
      </c>
      <c r="I70" s="94">
        <f t="shared" si="5"/>
        <v>500</v>
      </c>
      <c r="J70" s="15"/>
      <c r="K70" s="22"/>
      <c r="L70" s="22"/>
      <c r="M70" s="22">
        <v>500</v>
      </c>
      <c r="N70" s="94">
        <f t="shared" si="6"/>
        <v>500</v>
      </c>
      <c r="O70" s="15"/>
      <c r="P70" s="22"/>
      <c r="Q70" s="22"/>
      <c r="R70" s="22">
        <v>500</v>
      </c>
      <c r="S70" s="94">
        <f t="shared" si="7"/>
        <v>500</v>
      </c>
      <c r="T70" s="15"/>
      <c r="U70" s="22"/>
      <c r="V70" s="22"/>
      <c r="W70" s="22">
        <v>500</v>
      </c>
      <c r="X70" s="94">
        <f t="shared" si="8"/>
        <v>500</v>
      </c>
      <c r="Y70" s="97"/>
      <c r="Z70" s="94">
        <f t="shared" si="9"/>
        <v>2000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.75" customHeight="1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ref="I125" si="10">F125+G125+H125</f>
        <v>0</v>
      </c>
      <c r="J125" s="15"/>
      <c r="K125" s="22"/>
      <c r="L125" s="22"/>
      <c r="M125" s="22"/>
      <c r="N125" s="94">
        <f t="shared" ref="N125" si="11">K125+L125+M125</f>
        <v>0</v>
      </c>
      <c r="O125" s="15"/>
      <c r="P125" s="22"/>
      <c r="Q125" s="22"/>
      <c r="R125" s="22"/>
      <c r="S125" s="94">
        <f t="shared" ref="S125" si="12">P125+Q125+R125</f>
        <v>0</v>
      </c>
      <c r="T125" s="15"/>
      <c r="U125" s="22"/>
      <c r="V125" s="22"/>
      <c r="W125" s="22"/>
      <c r="X125" s="94">
        <f t="shared" ref="X125" si="13">U125+V125+W125</f>
        <v>0</v>
      </c>
      <c r="Y125" s="97"/>
      <c r="Z125" s="94">
        <f t="shared" ref="Z125" si="14">X125+S125+N125+I125</f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980</v>
      </c>
      <c r="G127" s="83">
        <f>SUM(G46:G126)</f>
        <v>0</v>
      </c>
      <c r="H127" s="83">
        <f>SUM(H46:H126)</f>
        <v>500</v>
      </c>
      <c r="I127" s="85">
        <f>SUM(I46:I126)</f>
        <v>1480</v>
      </c>
      <c r="J127" s="85"/>
      <c r="K127" s="83">
        <f>SUM(K46:K126)</f>
        <v>0</v>
      </c>
      <c r="L127" s="83">
        <f>SUM(L46:L126)</f>
        <v>0</v>
      </c>
      <c r="M127" s="83">
        <f>SUM(M46:M126)</f>
        <v>500</v>
      </c>
      <c r="N127" s="85">
        <f>SUM(N46:N126)</f>
        <v>500</v>
      </c>
      <c r="O127" s="85"/>
      <c r="P127" s="83">
        <f>SUM(P46:P126)</f>
        <v>0</v>
      </c>
      <c r="Q127" s="83">
        <f>SUM(Q46:Q126)</f>
        <v>0</v>
      </c>
      <c r="R127" s="83">
        <f>SUM(R46:R126)</f>
        <v>500</v>
      </c>
      <c r="S127" s="85">
        <f>SUM(S46:S126)</f>
        <v>500</v>
      </c>
      <c r="T127" s="85"/>
      <c r="U127" s="83">
        <f>SUM(U46:U126)</f>
        <v>0</v>
      </c>
      <c r="V127" s="83">
        <f>SUM(V46:V126)</f>
        <v>0</v>
      </c>
      <c r="W127" s="83">
        <f>SUM(W46:W126)</f>
        <v>500</v>
      </c>
      <c r="X127" s="85">
        <f>SUM(X46:X126)</f>
        <v>500</v>
      </c>
      <c r="Y127" s="84"/>
      <c r="Z127" s="85">
        <f>SUM(Z46:Z126)</f>
        <v>2980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-980</v>
      </c>
      <c r="G128" s="88">
        <f>G43-G127</f>
        <v>0</v>
      </c>
      <c r="H128" s="88">
        <f>H43-H127</f>
        <v>-500</v>
      </c>
      <c r="I128" s="89">
        <f>I43-I127</f>
        <v>-1480</v>
      </c>
      <c r="J128" s="89"/>
      <c r="K128" s="88">
        <f>K43-K127</f>
        <v>0</v>
      </c>
      <c r="L128" s="88">
        <f>L43-L127</f>
        <v>4788</v>
      </c>
      <c r="M128" s="88">
        <f>M43-M127</f>
        <v>-500</v>
      </c>
      <c r="N128" s="89">
        <f>N43-N127</f>
        <v>4288</v>
      </c>
      <c r="O128" s="89"/>
      <c r="P128" s="88">
        <f>P43-P127</f>
        <v>0</v>
      </c>
      <c r="Q128" s="88">
        <f>Q43-Q127</f>
        <v>0</v>
      </c>
      <c r="R128" s="88">
        <f>R43-R127</f>
        <v>-500</v>
      </c>
      <c r="S128" s="89">
        <f>S43-S127</f>
        <v>-500</v>
      </c>
      <c r="T128" s="89"/>
      <c r="U128" s="88">
        <f>U43-U127</f>
        <v>0</v>
      </c>
      <c r="V128" s="88">
        <f>V43-V127</f>
        <v>0</v>
      </c>
      <c r="W128" s="88">
        <f>W43-W127</f>
        <v>-500</v>
      </c>
      <c r="X128" s="89">
        <f>X43-X127</f>
        <v>-500</v>
      </c>
      <c r="Y128" s="90"/>
      <c r="Z128" s="89">
        <f>Z43-Z127</f>
        <v>1808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18" right="0.17" top="0.32" bottom="0.32" header="0.31496062992125984" footer="0.31496062992125984"/>
  <pageSetup paperSize="5" scale="69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62">
    <tabColor theme="1" tint="0.39997558519241921"/>
    <pageSetUpPr fitToPage="1"/>
  </sheetPr>
  <dimension ref="A1:Z130"/>
  <sheetViews>
    <sheetView zoomScale="80" zoomScaleNormal="80" workbookViewId="0">
      <pane xSplit="2" ySplit="10" topLeftCell="M11" activePane="bottomRight" state="frozen"/>
      <selection activeCell="M42" sqref="M42"/>
      <selection pane="topRight" activeCell="M42" sqref="M42"/>
      <selection pane="bottomLeft" activeCell="M42" sqref="M42"/>
      <selection pane="bottomRight" activeCell="P87" sqref="P87"/>
    </sheetView>
  </sheetViews>
  <sheetFormatPr defaultColWidth="9.140625" defaultRowHeight="12.75" x14ac:dyDescent="0.2"/>
  <cols>
    <col min="1" max="1" width="6.85546875" customWidth="1"/>
    <col min="2" max="2" width="68" customWidth="1"/>
    <col min="3" max="4" width="9.140625" hidden="1" customWidth="1"/>
    <col min="5" max="5" width="36.28515625" hidden="1" customWidth="1"/>
    <col min="6" max="8" width="11" bestFit="1" customWidth="1"/>
    <col min="9" max="9" width="14.28515625" bestFit="1" customWidth="1"/>
    <col min="10" max="10" width="2.7109375" customWidth="1"/>
    <col min="11" max="13" width="11" bestFit="1" customWidth="1"/>
    <col min="14" max="14" width="14.5703125" bestFit="1" customWidth="1"/>
    <col min="15" max="15" width="2.7109375" customWidth="1"/>
    <col min="16" max="18" width="11" bestFit="1" customWidth="1"/>
    <col min="19" max="19" width="14.5703125" bestFit="1" customWidth="1"/>
    <col min="20" max="20" width="2.7109375" customWidth="1"/>
    <col min="21" max="23" width="11" bestFit="1" customWidth="1"/>
    <col min="24" max="24" width="14.140625" customWidth="1"/>
    <col min="25" max="25" width="3.28515625" customWidth="1"/>
    <col min="26" max="26" width="12.1406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159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>
        <v>9970</v>
      </c>
      <c r="G25" s="22"/>
      <c r="H25" s="22"/>
      <c r="I25" s="94">
        <f t="shared" si="4"/>
        <v>9970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9970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9970</v>
      </c>
      <c r="G43" s="83">
        <f>SUM(G11:G42)</f>
        <v>0</v>
      </c>
      <c r="H43" s="83">
        <f>SUM(H11:H42)</f>
        <v>0</v>
      </c>
      <c r="I43" s="85">
        <f>SUM(I8:I42)</f>
        <v>9970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9970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>
        <v>341</v>
      </c>
      <c r="G53" s="22">
        <v>341</v>
      </c>
      <c r="H53" s="22">
        <v>341</v>
      </c>
      <c r="I53" s="94">
        <f t="shared" si="5"/>
        <v>1023</v>
      </c>
      <c r="J53" s="15"/>
      <c r="K53" s="22">
        <v>341</v>
      </c>
      <c r="L53" s="22">
        <v>341</v>
      </c>
      <c r="M53" s="22">
        <v>341</v>
      </c>
      <c r="N53" s="94">
        <f t="shared" si="6"/>
        <v>1023</v>
      </c>
      <c r="O53" s="15"/>
      <c r="P53" s="22">
        <v>341</v>
      </c>
      <c r="Q53" s="22">
        <v>341</v>
      </c>
      <c r="R53" s="22">
        <v>341</v>
      </c>
      <c r="S53" s="94">
        <f t="shared" si="7"/>
        <v>1023</v>
      </c>
      <c r="T53" s="15"/>
      <c r="U53" s="22">
        <v>341</v>
      </c>
      <c r="V53" s="22">
        <v>341</v>
      </c>
      <c r="W53" s="22">
        <v>341</v>
      </c>
      <c r="X53" s="94">
        <f t="shared" si="8"/>
        <v>1023</v>
      </c>
      <c r="Y53" s="97"/>
      <c r="Z53" s="94">
        <f t="shared" si="9"/>
        <v>4092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187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>
        <v>325</v>
      </c>
      <c r="G60" s="22">
        <v>325</v>
      </c>
      <c r="H60" s="22">
        <v>325</v>
      </c>
      <c r="I60" s="94">
        <f t="shared" ref="I60" si="10">F60+G60+H60</f>
        <v>975</v>
      </c>
      <c r="J60" s="15"/>
      <c r="K60" s="22">
        <v>325</v>
      </c>
      <c r="L60" s="22">
        <v>325</v>
      </c>
      <c r="M60" s="22">
        <v>325</v>
      </c>
      <c r="N60" s="94">
        <f t="shared" ref="N60" si="11">K60+L60+M60</f>
        <v>975</v>
      </c>
      <c r="O60" s="15"/>
      <c r="P60" s="22">
        <v>325</v>
      </c>
      <c r="Q60" s="22">
        <v>325</v>
      </c>
      <c r="R60" s="22">
        <v>325</v>
      </c>
      <c r="S60" s="94">
        <f t="shared" ref="S60" si="12">P60+Q60+R60</f>
        <v>975</v>
      </c>
      <c r="T60" s="15"/>
      <c r="U60" s="22">
        <v>325</v>
      </c>
      <c r="V60" s="22">
        <v>325</v>
      </c>
      <c r="W60" s="22">
        <v>325</v>
      </c>
      <c r="X60" s="94">
        <f t="shared" si="8"/>
        <v>975</v>
      </c>
      <c r="Y60" s="97"/>
      <c r="Z60" s="94">
        <f t="shared" si="9"/>
        <v>3900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>
        <v>240</v>
      </c>
      <c r="G66" s="22">
        <v>240</v>
      </c>
      <c r="H66" s="22">
        <v>240</v>
      </c>
      <c r="I66" s="94">
        <f t="shared" ref="I66" si="13">F66+G66+H66</f>
        <v>720</v>
      </c>
      <c r="J66" s="15"/>
      <c r="K66" s="22">
        <v>240</v>
      </c>
      <c r="L66" s="22">
        <v>240</v>
      </c>
      <c r="M66" s="22">
        <v>240</v>
      </c>
      <c r="N66" s="94">
        <f t="shared" ref="N66" si="14">K66+L66+M66</f>
        <v>720</v>
      </c>
      <c r="O66" s="15"/>
      <c r="P66" s="22">
        <v>240</v>
      </c>
      <c r="Q66" s="22">
        <v>240</v>
      </c>
      <c r="R66" s="22">
        <v>240</v>
      </c>
      <c r="S66" s="94">
        <f t="shared" ref="S66" si="15">P66+Q66+R66</f>
        <v>720</v>
      </c>
      <c r="T66" s="15"/>
      <c r="U66" s="22">
        <v>240</v>
      </c>
      <c r="V66" s="22">
        <v>240</v>
      </c>
      <c r="W66" s="22">
        <v>240</v>
      </c>
      <c r="X66" s="94">
        <f t="shared" si="8"/>
        <v>720</v>
      </c>
      <c r="Y66" s="97"/>
      <c r="Z66" s="94">
        <f t="shared" si="9"/>
        <v>2880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>
        <v>1000</v>
      </c>
      <c r="I71" s="94">
        <f t="shared" si="5"/>
        <v>1000</v>
      </c>
      <c r="J71" s="15"/>
      <c r="K71" s="22"/>
      <c r="L71" s="22"/>
      <c r="M71" s="22">
        <v>1000</v>
      </c>
      <c r="N71" s="94">
        <f t="shared" si="6"/>
        <v>1000</v>
      </c>
      <c r="O71" s="15"/>
      <c r="P71" s="22"/>
      <c r="Q71" s="22"/>
      <c r="R71" s="22">
        <v>1000</v>
      </c>
      <c r="S71" s="94">
        <f t="shared" si="7"/>
        <v>1000</v>
      </c>
      <c r="T71" s="15"/>
      <c r="U71" s="22"/>
      <c r="V71" s="22"/>
      <c r="W71" s="22">
        <v>1000</v>
      </c>
      <c r="X71" s="94">
        <f t="shared" si="8"/>
        <v>1000</v>
      </c>
      <c r="Y71" s="97"/>
      <c r="Z71" s="94">
        <f t="shared" si="9"/>
        <v>4000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.75" customHeight="1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ref="I125" si="16">F125+G125+H125</f>
        <v>0</v>
      </c>
      <c r="J125" s="15"/>
      <c r="K125" s="22"/>
      <c r="L125" s="22"/>
      <c r="M125" s="22"/>
      <c r="N125" s="94">
        <f t="shared" ref="N125" si="17">K125+L125+M125</f>
        <v>0</v>
      </c>
      <c r="O125" s="15"/>
      <c r="P125" s="22"/>
      <c r="Q125" s="22"/>
      <c r="R125" s="22"/>
      <c r="S125" s="94">
        <f t="shared" ref="S125" si="18">P125+Q125+R125</f>
        <v>0</v>
      </c>
      <c r="T125" s="15"/>
      <c r="U125" s="22"/>
      <c r="V125" s="22"/>
      <c r="W125" s="22"/>
      <c r="X125" s="94">
        <f t="shared" ref="X125" si="19">U125+V125+W125</f>
        <v>0</v>
      </c>
      <c r="Y125" s="97"/>
      <c r="Z125" s="94">
        <f t="shared" ref="Z125" si="20">X125+S125+N125+I125</f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906</v>
      </c>
      <c r="G127" s="83">
        <f>SUM(G46:G126)</f>
        <v>906</v>
      </c>
      <c r="H127" s="83">
        <f>SUM(H46:H126)</f>
        <v>1906</v>
      </c>
      <c r="I127" s="85">
        <f>SUM(I46:I126)</f>
        <v>3718</v>
      </c>
      <c r="J127" s="85"/>
      <c r="K127" s="83">
        <f>SUM(K46:K126)</f>
        <v>906</v>
      </c>
      <c r="L127" s="83">
        <f>SUM(L46:L126)</f>
        <v>906</v>
      </c>
      <c r="M127" s="83">
        <f>SUM(M46:M126)</f>
        <v>1906</v>
      </c>
      <c r="N127" s="85">
        <f>SUM(N46:N126)</f>
        <v>3718</v>
      </c>
      <c r="O127" s="85"/>
      <c r="P127" s="83">
        <f>SUM(P46:P126)</f>
        <v>906</v>
      </c>
      <c r="Q127" s="83">
        <f>SUM(Q46:Q126)</f>
        <v>906</v>
      </c>
      <c r="R127" s="83">
        <f>SUM(R46:R126)</f>
        <v>1906</v>
      </c>
      <c r="S127" s="85">
        <f>SUM(S46:S126)</f>
        <v>3718</v>
      </c>
      <c r="T127" s="85"/>
      <c r="U127" s="83">
        <f>SUM(U46:U126)</f>
        <v>906</v>
      </c>
      <c r="V127" s="83">
        <f>SUM(V46:V126)</f>
        <v>906</v>
      </c>
      <c r="W127" s="83">
        <f>SUM(W46:W126)</f>
        <v>1906</v>
      </c>
      <c r="X127" s="85">
        <f>SUM(X46:X126)</f>
        <v>3718</v>
      </c>
      <c r="Y127" s="84"/>
      <c r="Z127" s="85">
        <f>SUM(Z46:Z126)</f>
        <v>14872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9064</v>
      </c>
      <c r="G128" s="88">
        <f>G43-G127</f>
        <v>-906</v>
      </c>
      <c r="H128" s="88">
        <f>H43-H127</f>
        <v>-1906</v>
      </c>
      <c r="I128" s="89">
        <f>I43-I127</f>
        <v>6252</v>
      </c>
      <c r="J128" s="89"/>
      <c r="K128" s="88">
        <f>K43-K127</f>
        <v>-906</v>
      </c>
      <c r="L128" s="88">
        <f>L43-L127</f>
        <v>-906</v>
      </c>
      <c r="M128" s="88">
        <f>M43-M127</f>
        <v>-1906</v>
      </c>
      <c r="N128" s="89">
        <f>N43-N127</f>
        <v>-3718</v>
      </c>
      <c r="O128" s="89"/>
      <c r="P128" s="88">
        <f>P43-P127</f>
        <v>-906</v>
      </c>
      <c r="Q128" s="88">
        <f>Q43-Q127</f>
        <v>-906</v>
      </c>
      <c r="R128" s="88">
        <f>R43-R127</f>
        <v>-1906</v>
      </c>
      <c r="S128" s="89">
        <f>S43-S127</f>
        <v>-3718</v>
      </c>
      <c r="T128" s="89"/>
      <c r="U128" s="88">
        <f>U43-U127</f>
        <v>-906</v>
      </c>
      <c r="V128" s="88">
        <f>V43-V127</f>
        <v>-906</v>
      </c>
      <c r="W128" s="88">
        <f>W43-W127</f>
        <v>-1906</v>
      </c>
      <c r="X128" s="89">
        <f>X43-X127</f>
        <v>-3718</v>
      </c>
      <c r="Y128" s="90"/>
      <c r="Z128" s="89">
        <f>Z43-Z127</f>
        <v>-4902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18" right="0.17" top="0.32" bottom="0.32" header="0.31496062992125984" footer="0.31496062992125984"/>
  <pageSetup paperSize="5" scale="65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63">
    <tabColor theme="1" tint="0.39997558519241921"/>
    <pageSetUpPr fitToPage="1"/>
  </sheetPr>
  <dimension ref="A1:AA130"/>
  <sheetViews>
    <sheetView zoomScale="90" zoomScaleNormal="90" workbookViewId="0">
      <pane xSplit="5" ySplit="7" topLeftCell="P8" activePane="bottomRight" state="frozen"/>
      <selection activeCell="M42" sqref="M42"/>
      <selection pane="topRight" activeCell="M42" sqref="M42"/>
      <selection pane="bottomLeft" activeCell="M42" sqref="M42"/>
      <selection pane="bottomRight" activeCell="Z11" sqref="Z11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6" width="13.85546875" bestFit="1" customWidth="1"/>
    <col min="7" max="7" width="12.5703125" bestFit="1" customWidth="1"/>
    <col min="8" max="8" width="12.140625" bestFit="1" customWidth="1"/>
    <col min="9" max="9" width="14.28515625" bestFit="1" customWidth="1"/>
    <col min="10" max="10" width="3.28515625" customWidth="1"/>
    <col min="11" max="11" width="13.42578125" bestFit="1" customWidth="1"/>
    <col min="12" max="13" width="12.140625" bestFit="1" customWidth="1"/>
    <col min="14" max="14" width="14.5703125" bestFit="1" customWidth="1"/>
    <col min="15" max="15" width="3.28515625" customWidth="1"/>
    <col min="16" max="16" width="12.140625" bestFit="1" customWidth="1"/>
    <col min="17" max="17" width="12.5703125" bestFit="1" customWidth="1"/>
    <col min="18" max="18" width="12.140625" bestFit="1" customWidth="1"/>
    <col min="19" max="19" width="14.5703125" bestFit="1" customWidth="1"/>
    <col min="20" max="20" width="3.5703125" customWidth="1"/>
    <col min="21" max="21" width="12.140625" bestFit="1" customWidth="1"/>
    <col min="22" max="22" width="12.5703125" bestFit="1" customWidth="1"/>
    <col min="23" max="23" width="13" bestFit="1" customWidth="1"/>
    <col min="24" max="24" width="14.140625" customWidth="1"/>
    <col min="25" max="25" width="3.7109375" customWidth="1"/>
    <col min="26" max="26" width="13.42578125" bestFit="1" customWidth="1"/>
    <col min="27" max="27" width="13.42578125" style="182" hidden="1" customWidth="1"/>
  </cols>
  <sheetData>
    <row r="1" spans="1:27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7" ht="19.5" customHeight="1" x14ac:dyDescent="0.2">
      <c r="A4" s="23" t="s">
        <v>83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7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7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11"/>
      <c r="K7" s="48" t="s">
        <v>9</v>
      </c>
      <c r="L7" s="48" t="s">
        <v>10</v>
      </c>
      <c r="M7" s="48" t="s">
        <v>11</v>
      </c>
      <c r="N7" s="104" t="s">
        <v>59</v>
      </c>
      <c r="O7" s="40"/>
      <c r="P7" s="48" t="s">
        <v>12</v>
      </c>
      <c r="Q7" s="48" t="s">
        <v>13</v>
      </c>
      <c r="R7" s="48" t="s">
        <v>14</v>
      </c>
      <c r="S7" s="104" t="s">
        <v>60</v>
      </c>
      <c r="T7" s="41"/>
      <c r="U7" s="48" t="s">
        <v>15</v>
      </c>
      <c r="V7" s="48" t="s">
        <v>16</v>
      </c>
      <c r="W7" s="48" t="s">
        <v>5</v>
      </c>
      <c r="X7" s="104" t="s">
        <v>61</v>
      </c>
      <c r="Y7" s="41"/>
      <c r="Z7" s="52" t="s">
        <v>100</v>
      </c>
    </row>
    <row r="8" spans="1:27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12"/>
      <c r="K8" s="53" t="s">
        <v>18</v>
      </c>
      <c r="L8" s="53" t="s">
        <v>18</v>
      </c>
      <c r="M8" s="53" t="s">
        <v>18</v>
      </c>
      <c r="N8" s="91"/>
      <c r="O8" s="12"/>
      <c r="P8" s="53" t="s">
        <v>18</v>
      </c>
      <c r="Q8" s="53" t="s">
        <v>18</v>
      </c>
      <c r="R8" s="53" t="s">
        <v>18</v>
      </c>
      <c r="S8" s="91"/>
      <c r="T8" s="12"/>
      <c r="U8" s="53" t="s">
        <v>18</v>
      </c>
      <c r="V8" s="53" t="s">
        <v>18</v>
      </c>
      <c r="W8" s="53" t="s">
        <v>18</v>
      </c>
      <c r="X8" s="91"/>
      <c r="Y8" s="95"/>
      <c r="Z8" s="105" t="s">
        <v>18</v>
      </c>
    </row>
    <row r="9" spans="1:27" x14ac:dyDescent="0.2">
      <c r="A9" s="59"/>
      <c r="B9" s="62"/>
      <c r="C9" s="61"/>
      <c r="D9" s="62"/>
      <c r="E9" s="63"/>
      <c r="F9" s="106"/>
      <c r="G9" s="106"/>
      <c r="H9" s="106"/>
      <c r="I9" s="92"/>
      <c r="J9" s="13"/>
      <c r="K9" s="106"/>
      <c r="L9" s="106"/>
      <c r="M9" s="106"/>
      <c r="N9" s="92"/>
      <c r="O9" s="13"/>
      <c r="P9" s="106"/>
      <c r="Q9" s="106"/>
      <c r="R9" s="107"/>
      <c r="S9" s="93"/>
      <c r="T9" s="12"/>
      <c r="U9" s="107"/>
      <c r="V9" s="107"/>
      <c r="W9" s="107"/>
      <c r="X9" s="93"/>
      <c r="Y9" s="95"/>
      <c r="Z9" s="93"/>
    </row>
    <row r="10" spans="1:27" ht="14.25" x14ac:dyDescent="0.2">
      <c r="A10" s="65" t="s">
        <v>19</v>
      </c>
      <c r="B10" s="62"/>
      <c r="C10" s="62"/>
      <c r="D10" s="62"/>
      <c r="E10" s="63"/>
      <c r="F10" s="107"/>
      <c r="G10" s="107"/>
      <c r="H10" s="107"/>
      <c r="I10" s="93"/>
      <c r="J10" s="12"/>
      <c r="K10" s="107"/>
      <c r="L10" s="107"/>
      <c r="M10" s="107"/>
      <c r="N10" s="94"/>
      <c r="O10" s="12"/>
      <c r="P10" s="107"/>
      <c r="Q10" s="107"/>
      <c r="R10" s="107"/>
      <c r="S10" s="93"/>
      <c r="T10" s="12"/>
      <c r="U10" s="107"/>
      <c r="V10" s="107"/>
      <c r="W10" s="107"/>
      <c r="X10" s="93"/>
      <c r="Y10" s="95"/>
      <c r="Z10" s="93"/>
    </row>
    <row r="11" spans="1:27" s="214" customFormat="1" ht="15" x14ac:dyDescent="0.25">
      <c r="A11" s="59"/>
      <c r="B11" s="67" t="str">
        <f>'LPFN SUMMARY - Results'!B11</f>
        <v>ISC</v>
      </c>
      <c r="C11" s="254"/>
      <c r="D11" s="254"/>
      <c r="E11" s="232"/>
      <c r="F11" s="255">
        <f>'2685'!F11</f>
        <v>89863</v>
      </c>
      <c r="G11" s="255">
        <f>'2685'!G11</f>
        <v>0</v>
      </c>
      <c r="H11" s="255">
        <f>'2685'!H11</f>
        <v>0</v>
      </c>
      <c r="I11" s="94">
        <f>F11+G11+H11</f>
        <v>89863</v>
      </c>
      <c r="J11" s="248"/>
      <c r="K11" s="255">
        <f>'2685'!K11</f>
        <v>0</v>
      </c>
      <c r="L11" s="255">
        <f>'2685'!L11</f>
        <v>0</v>
      </c>
      <c r="M11" s="255">
        <f>'2685'!M11</f>
        <v>0</v>
      </c>
      <c r="N11" s="94">
        <f>K11+L11+M11</f>
        <v>0</v>
      </c>
      <c r="O11" s="248"/>
      <c r="P11" s="255">
        <f>'2685'!P11</f>
        <v>0</v>
      </c>
      <c r="Q11" s="255">
        <f>'2685'!Q11</f>
        <v>0</v>
      </c>
      <c r="R11" s="255">
        <f>'2685'!R11</f>
        <v>0</v>
      </c>
      <c r="S11" s="94">
        <f>P11+Q11+R11</f>
        <v>0</v>
      </c>
      <c r="T11" s="248"/>
      <c r="U11" s="255">
        <f>'2685'!U11</f>
        <v>0</v>
      </c>
      <c r="V11" s="255">
        <f>'2685'!V11</f>
        <v>0</v>
      </c>
      <c r="W11" s="255">
        <f>'2685'!W11</f>
        <v>0</v>
      </c>
      <c r="X11" s="94">
        <f>U11+V11+W11</f>
        <v>0</v>
      </c>
      <c r="Y11" s="96"/>
      <c r="Z11" s="94">
        <f>X11+S11+N11+I11</f>
        <v>89863</v>
      </c>
      <c r="AA11" s="182"/>
    </row>
    <row r="12" spans="1:27" s="214" customFormat="1" ht="15" x14ac:dyDescent="0.25">
      <c r="A12" s="59"/>
      <c r="B12" s="67" t="str">
        <f>'LPFN SUMMARY - Results'!B12</f>
        <v>Administration fees</v>
      </c>
      <c r="C12" s="62"/>
      <c r="D12" s="62"/>
      <c r="E12" s="63"/>
      <c r="F12" s="255">
        <f>'2685'!F12</f>
        <v>0</v>
      </c>
      <c r="G12" s="255">
        <f>'2685'!G12</f>
        <v>0</v>
      </c>
      <c r="H12" s="255">
        <f>'2685'!H12</f>
        <v>0</v>
      </c>
      <c r="I12" s="94">
        <f>F12+G12+H12</f>
        <v>0</v>
      </c>
      <c r="J12" s="224"/>
      <c r="K12" s="255">
        <f>'2685'!K12</f>
        <v>0</v>
      </c>
      <c r="L12" s="255">
        <f>'2685'!L12</f>
        <v>0</v>
      </c>
      <c r="M12" s="255">
        <f>'2685'!M12</f>
        <v>0</v>
      </c>
      <c r="N12" s="94">
        <f t="shared" ref="N12:N42" si="0">K12+L12+M12</f>
        <v>0</v>
      </c>
      <c r="O12" s="224"/>
      <c r="P12" s="255">
        <f>'2685'!P12</f>
        <v>0</v>
      </c>
      <c r="Q12" s="255">
        <f>'2685'!Q12</f>
        <v>0</v>
      </c>
      <c r="R12" s="255">
        <f>'2685'!R12</f>
        <v>0</v>
      </c>
      <c r="S12" s="94">
        <f t="shared" ref="S12:S42" si="1">P12+Q12+R12</f>
        <v>0</v>
      </c>
      <c r="T12" s="224"/>
      <c r="U12" s="255">
        <f>'2685'!U12</f>
        <v>0</v>
      </c>
      <c r="V12" s="255">
        <f>'2685'!V12</f>
        <v>0</v>
      </c>
      <c r="W12" s="255">
        <f>'2685'!W12</f>
        <v>0</v>
      </c>
      <c r="X12" s="94">
        <f t="shared" ref="X12:X42" si="2">U12+V12+W12</f>
        <v>0</v>
      </c>
      <c r="Y12" s="97"/>
      <c r="Z12" s="94">
        <f t="shared" ref="Z12:Z42" si="3">X12+S12+N12+I12</f>
        <v>0</v>
      </c>
      <c r="AA12" s="182"/>
    </row>
    <row r="13" spans="1:27" s="214" customFormat="1" ht="15" x14ac:dyDescent="0.25">
      <c r="A13" s="59"/>
      <c r="B13" s="67" t="str">
        <f>'LPFN SUMMARY - Results'!B13</f>
        <v>Canadian Mortgage and Housing Corporation</v>
      </c>
      <c r="C13" s="62"/>
      <c r="D13" s="62"/>
      <c r="E13" s="63"/>
      <c r="F13" s="255">
        <f>'2685'!F13</f>
        <v>0</v>
      </c>
      <c r="G13" s="255">
        <f>'2685'!G13</f>
        <v>0</v>
      </c>
      <c r="H13" s="255">
        <f>'2685'!H13</f>
        <v>0</v>
      </c>
      <c r="I13" s="94">
        <f>F13+G13+H13</f>
        <v>0</v>
      </c>
      <c r="J13" s="224"/>
      <c r="K13" s="255">
        <f>'2685'!K13</f>
        <v>0</v>
      </c>
      <c r="L13" s="255">
        <f>'2685'!L13</f>
        <v>0</v>
      </c>
      <c r="M13" s="255">
        <f>'2685'!M13</f>
        <v>0</v>
      </c>
      <c r="N13" s="94">
        <f t="shared" si="0"/>
        <v>0</v>
      </c>
      <c r="O13" s="224"/>
      <c r="P13" s="255">
        <f>'2685'!P13</f>
        <v>0</v>
      </c>
      <c r="Q13" s="255">
        <f>'2685'!Q13</f>
        <v>0</v>
      </c>
      <c r="R13" s="255">
        <f>'2685'!R13</f>
        <v>0</v>
      </c>
      <c r="S13" s="94">
        <f t="shared" si="1"/>
        <v>0</v>
      </c>
      <c r="T13" s="224"/>
      <c r="U13" s="255">
        <f>'2685'!U13</f>
        <v>0</v>
      </c>
      <c r="V13" s="255">
        <f>'2685'!V13</f>
        <v>0</v>
      </c>
      <c r="W13" s="255">
        <f>'2685'!W13</f>
        <v>0</v>
      </c>
      <c r="X13" s="94">
        <f t="shared" si="2"/>
        <v>0</v>
      </c>
      <c r="Y13" s="97"/>
      <c r="Z13" s="94">
        <f t="shared" si="3"/>
        <v>0</v>
      </c>
      <c r="AA13" s="182"/>
    </row>
    <row r="14" spans="1:27" s="214" customFormat="1" ht="15" x14ac:dyDescent="0.25">
      <c r="A14" s="59"/>
      <c r="B14" s="67" t="str">
        <f>'LPFN SUMMARY - Results'!B14</f>
        <v>Centre Jeunesse de l'Abitibi-Témiscamingue</v>
      </c>
      <c r="C14" s="62"/>
      <c r="D14" s="62"/>
      <c r="E14" s="63"/>
      <c r="F14" s="255">
        <f>'2685'!F14</f>
        <v>0</v>
      </c>
      <c r="G14" s="255">
        <f>'2685'!G14</f>
        <v>0</v>
      </c>
      <c r="H14" s="255">
        <f>'2685'!H14</f>
        <v>0</v>
      </c>
      <c r="I14" s="94">
        <f>F14+G14+H14</f>
        <v>0</v>
      </c>
      <c r="J14" s="224"/>
      <c r="K14" s="255">
        <f>'2685'!K14</f>
        <v>0</v>
      </c>
      <c r="L14" s="255">
        <f>'2685'!L14</f>
        <v>0</v>
      </c>
      <c r="M14" s="255">
        <f>'2685'!M14</f>
        <v>0</v>
      </c>
      <c r="N14" s="94">
        <f t="shared" si="0"/>
        <v>0</v>
      </c>
      <c r="O14" s="224"/>
      <c r="P14" s="255">
        <f>'2685'!P14</f>
        <v>0</v>
      </c>
      <c r="Q14" s="255">
        <f>'2685'!Q14</f>
        <v>0</v>
      </c>
      <c r="R14" s="255">
        <f>'2685'!R14</f>
        <v>0</v>
      </c>
      <c r="S14" s="94">
        <f t="shared" si="1"/>
        <v>0</v>
      </c>
      <c r="T14" s="224"/>
      <c r="U14" s="255">
        <f>'2685'!U14</f>
        <v>0</v>
      </c>
      <c r="V14" s="255">
        <f>'2685'!V14</f>
        <v>0</v>
      </c>
      <c r="W14" s="255">
        <f>'2685'!W14</f>
        <v>0</v>
      </c>
      <c r="X14" s="94">
        <f t="shared" si="2"/>
        <v>0</v>
      </c>
      <c r="Y14" s="97"/>
      <c r="Z14" s="94">
        <f t="shared" si="3"/>
        <v>0</v>
      </c>
      <c r="AA14" s="182"/>
    </row>
    <row r="15" spans="1:27" s="214" customFormat="1" ht="15" hidden="1" x14ac:dyDescent="0.25">
      <c r="A15" s="59"/>
      <c r="B15" s="67" t="str">
        <f>'LPFN SUMMARY - Results'!B15</f>
        <v>Unused</v>
      </c>
      <c r="C15" s="62"/>
      <c r="D15" s="62"/>
      <c r="E15" s="63"/>
      <c r="F15" s="255">
        <f>'2685'!F15</f>
        <v>0</v>
      </c>
      <c r="G15" s="255">
        <f>'2685'!G15</f>
        <v>0</v>
      </c>
      <c r="H15" s="255">
        <f>'2685'!H15</f>
        <v>0</v>
      </c>
      <c r="I15" s="94">
        <f t="shared" ref="I15:I42" si="4">F15+G15+H15</f>
        <v>0</v>
      </c>
      <c r="J15" s="224"/>
      <c r="K15" s="255">
        <f>'2685'!K15</f>
        <v>0</v>
      </c>
      <c r="L15" s="255">
        <f>'2685'!L15</f>
        <v>0</v>
      </c>
      <c r="M15" s="255">
        <f>'2685'!M15</f>
        <v>0</v>
      </c>
      <c r="N15" s="94">
        <f t="shared" si="0"/>
        <v>0</v>
      </c>
      <c r="O15" s="224"/>
      <c r="P15" s="255">
        <f>'2685'!P15</f>
        <v>0</v>
      </c>
      <c r="Q15" s="255">
        <f>'2685'!Q15</f>
        <v>0</v>
      </c>
      <c r="R15" s="255">
        <f>'2685'!R15</f>
        <v>0</v>
      </c>
      <c r="S15" s="94">
        <f t="shared" si="1"/>
        <v>0</v>
      </c>
      <c r="T15" s="224"/>
      <c r="U15" s="255">
        <f>'2685'!U15</f>
        <v>0</v>
      </c>
      <c r="V15" s="255">
        <f>'2685'!V15</f>
        <v>0</v>
      </c>
      <c r="W15" s="255">
        <f>'2685'!W15</f>
        <v>0</v>
      </c>
      <c r="X15" s="94">
        <f t="shared" si="2"/>
        <v>0</v>
      </c>
      <c r="Y15" s="97"/>
      <c r="Z15" s="94">
        <f t="shared" si="3"/>
        <v>0</v>
      </c>
      <c r="AA15" s="182"/>
    </row>
    <row r="16" spans="1:27" s="214" customFormat="1" ht="15" hidden="1" x14ac:dyDescent="0.25">
      <c r="A16" s="59"/>
      <c r="B16" s="67" t="str">
        <f>'LPFN SUMMARY - Results'!B16</f>
        <v>Unused</v>
      </c>
      <c r="C16" s="62"/>
      <c r="D16" s="62"/>
      <c r="E16" s="63"/>
      <c r="F16" s="255">
        <f>'2685'!F16</f>
        <v>0</v>
      </c>
      <c r="G16" s="255">
        <f>'2685'!G16</f>
        <v>0</v>
      </c>
      <c r="H16" s="255">
        <f>'2685'!H16</f>
        <v>0</v>
      </c>
      <c r="I16" s="94">
        <f t="shared" si="4"/>
        <v>0</v>
      </c>
      <c r="J16" s="224"/>
      <c r="K16" s="255">
        <f>'2685'!K16</f>
        <v>0</v>
      </c>
      <c r="L16" s="255">
        <f>'2685'!L16</f>
        <v>0</v>
      </c>
      <c r="M16" s="255">
        <f>'2685'!M16</f>
        <v>0</v>
      </c>
      <c r="N16" s="94">
        <f t="shared" si="0"/>
        <v>0</v>
      </c>
      <c r="O16" s="224"/>
      <c r="P16" s="255">
        <f>'2685'!P16</f>
        <v>0</v>
      </c>
      <c r="Q16" s="255">
        <f>'2685'!Q16</f>
        <v>0</v>
      </c>
      <c r="R16" s="255">
        <f>'2685'!R16</f>
        <v>0</v>
      </c>
      <c r="S16" s="94">
        <f t="shared" si="1"/>
        <v>0</v>
      </c>
      <c r="T16" s="224"/>
      <c r="U16" s="255">
        <f>'2685'!U16</f>
        <v>0</v>
      </c>
      <c r="V16" s="255">
        <f>'2685'!V16</f>
        <v>0</v>
      </c>
      <c r="W16" s="255">
        <f>'2685'!W16</f>
        <v>0</v>
      </c>
      <c r="X16" s="94">
        <f t="shared" si="2"/>
        <v>0</v>
      </c>
      <c r="Y16" s="97"/>
      <c r="Z16" s="94">
        <f t="shared" si="3"/>
        <v>0</v>
      </c>
      <c r="AA16" s="182"/>
    </row>
    <row r="17" spans="1:27" s="214" customFormat="1" ht="18" customHeight="1" x14ac:dyDescent="0.25">
      <c r="A17" s="59"/>
      <c r="B17" s="67" t="str">
        <f>'LPFN SUMMARY - Results'!B17</f>
        <v>First Nations Education Council</v>
      </c>
      <c r="C17" s="67"/>
      <c r="D17" s="67"/>
      <c r="E17" s="68"/>
      <c r="F17" s="255">
        <f>'2685'!F17</f>
        <v>0</v>
      </c>
      <c r="G17" s="255">
        <f>'2685'!G17</f>
        <v>0</v>
      </c>
      <c r="H17" s="255">
        <f>'2685'!H17</f>
        <v>0</v>
      </c>
      <c r="I17" s="94">
        <f t="shared" si="4"/>
        <v>0</v>
      </c>
      <c r="J17" s="224"/>
      <c r="K17" s="255">
        <f>'2685'!K17</f>
        <v>0</v>
      </c>
      <c r="L17" s="255">
        <f>'2685'!L17</f>
        <v>0</v>
      </c>
      <c r="M17" s="255">
        <f>'2685'!M17</f>
        <v>0</v>
      </c>
      <c r="N17" s="94">
        <f t="shared" si="0"/>
        <v>0</v>
      </c>
      <c r="O17" s="224"/>
      <c r="P17" s="255">
        <f>'2685'!P17</f>
        <v>0</v>
      </c>
      <c r="Q17" s="255">
        <f>'2685'!Q17</f>
        <v>0</v>
      </c>
      <c r="R17" s="255">
        <f>'2685'!R17</f>
        <v>0</v>
      </c>
      <c r="S17" s="94">
        <f t="shared" si="1"/>
        <v>0</v>
      </c>
      <c r="T17" s="224"/>
      <c r="U17" s="255">
        <f>'2685'!U17</f>
        <v>0</v>
      </c>
      <c r="V17" s="255">
        <f>'2685'!V17</f>
        <v>0</v>
      </c>
      <c r="W17" s="255">
        <f>'2685'!W17</f>
        <v>0</v>
      </c>
      <c r="X17" s="94">
        <f t="shared" si="2"/>
        <v>0</v>
      </c>
      <c r="Y17" s="97"/>
      <c r="Z17" s="94">
        <f t="shared" si="3"/>
        <v>0</v>
      </c>
      <c r="AA17" s="182"/>
    </row>
    <row r="18" spans="1:27" s="214" customFormat="1" ht="15" x14ac:dyDescent="0.25">
      <c r="A18" s="59"/>
      <c r="B18" s="67" t="str">
        <f>'LPFN SUMMARY - Results'!B18</f>
        <v>First Nations of Quebec and Labrador Health and Social Services Commission</v>
      </c>
      <c r="C18" s="62"/>
      <c r="D18" s="62"/>
      <c r="E18" s="63"/>
      <c r="F18" s="255">
        <f>'2685'!F18</f>
        <v>0</v>
      </c>
      <c r="G18" s="255">
        <f>'2685'!G18</f>
        <v>0</v>
      </c>
      <c r="H18" s="255">
        <f>'2685'!H18</f>
        <v>0</v>
      </c>
      <c r="I18" s="94">
        <f t="shared" si="4"/>
        <v>0</v>
      </c>
      <c r="J18" s="224"/>
      <c r="K18" s="255">
        <f>'2685'!K18</f>
        <v>0</v>
      </c>
      <c r="L18" s="255">
        <f>'2685'!L18</f>
        <v>0</v>
      </c>
      <c r="M18" s="255">
        <f>'2685'!M18</f>
        <v>0</v>
      </c>
      <c r="N18" s="94">
        <f t="shared" si="0"/>
        <v>0</v>
      </c>
      <c r="O18" s="224"/>
      <c r="P18" s="255">
        <f>'2685'!P18</f>
        <v>0</v>
      </c>
      <c r="Q18" s="255">
        <f>'2685'!Q18</f>
        <v>0</v>
      </c>
      <c r="R18" s="255">
        <f>'2685'!R18</f>
        <v>0</v>
      </c>
      <c r="S18" s="94">
        <f t="shared" si="1"/>
        <v>0</v>
      </c>
      <c r="T18" s="224"/>
      <c r="U18" s="255">
        <f>'2685'!U18</f>
        <v>0</v>
      </c>
      <c r="V18" s="255">
        <f>'2685'!V18</f>
        <v>0</v>
      </c>
      <c r="W18" s="255">
        <f>'2685'!W18</f>
        <v>0</v>
      </c>
      <c r="X18" s="94">
        <f t="shared" si="2"/>
        <v>0</v>
      </c>
      <c r="Y18" s="97"/>
      <c r="Z18" s="94">
        <f t="shared" si="3"/>
        <v>0</v>
      </c>
      <c r="AA18" s="182"/>
    </row>
    <row r="19" spans="1:27" s="214" customFormat="1" ht="15" x14ac:dyDescent="0.25">
      <c r="A19" s="59"/>
      <c r="B19" s="67" t="str">
        <f>'LPFN SUMMARY - Results'!B19</f>
        <v>Government of Quebec</v>
      </c>
      <c r="C19" s="62"/>
      <c r="D19" s="62"/>
      <c r="E19" s="63"/>
      <c r="F19" s="255">
        <f>'2685'!F19</f>
        <v>0</v>
      </c>
      <c r="G19" s="255">
        <f>'2685'!G19</f>
        <v>0</v>
      </c>
      <c r="H19" s="255">
        <f>'2685'!H19</f>
        <v>0</v>
      </c>
      <c r="I19" s="94">
        <f t="shared" si="4"/>
        <v>0</v>
      </c>
      <c r="J19" s="224"/>
      <c r="K19" s="255">
        <f>'2685'!K19</f>
        <v>0</v>
      </c>
      <c r="L19" s="255">
        <f>'2685'!L19</f>
        <v>0</v>
      </c>
      <c r="M19" s="255">
        <f>'2685'!M19</f>
        <v>0</v>
      </c>
      <c r="N19" s="94">
        <f t="shared" si="0"/>
        <v>0</v>
      </c>
      <c r="O19" s="224"/>
      <c r="P19" s="255">
        <f>'2685'!P19</f>
        <v>0</v>
      </c>
      <c r="Q19" s="255">
        <f>'2685'!Q19</f>
        <v>0</v>
      </c>
      <c r="R19" s="255">
        <f>'2685'!R19</f>
        <v>0</v>
      </c>
      <c r="S19" s="94">
        <f t="shared" si="1"/>
        <v>0</v>
      </c>
      <c r="T19" s="224"/>
      <c r="U19" s="255">
        <f>'2685'!U19</f>
        <v>0</v>
      </c>
      <c r="V19" s="255">
        <f>'2685'!V19</f>
        <v>0</v>
      </c>
      <c r="W19" s="255">
        <f>'2685'!W19</f>
        <v>0</v>
      </c>
      <c r="X19" s="94">
        <f t="shared" si="2"/>
        <v>0</v>
      </c>
      <c r="Y19" s="97"/>
      <c r="Z19" s="94">
        <f t="shared" si="3"/>
        <v>0</v>
      </c>
      <c r="AA19" s="182"/>
    </row>
    <row r="20" spans="1:27" s="214" customFormat="1" ht="15" x14ac:dyDescent="0.25">
      <c r="A20" s="59"/>
      <c r="B20" s="67" t="str">
        <f>'LPFN SUMMARY - Results'!B20</f>
        <v>ISC - Health Canada</v>
      </c>
      <c r="C20" s="62"/>
      <c r="D20" s="62"/>
      <c r="E20" s="63"/>
      <c r="F20" s="255">
        <f>'2685'!F20</f>
        <v>0</v>
      </c>
      <c r="G20" s="255">
        <f>'2685'!G20</f>
        <v>0</v>
      </c>
      <c r="H20" s="255">
        <f>'2685'!H20</f>
        <v>0</v>
      </c>
      <c r="I20" s="94">
        <f t="shared" si="4"/>
        <v>0</v>
      </c>
      <c r="J20" s="224"/>
      <c r="K20" s="255">
        <f>'2685'!K20</f>
        <v>0</v>
      </c>
      <c r="L20" s="255">
        <f>'2685'!L20</f>
        <v>0</v>
      </c>
      <c r="M20" s="255">
        <f>'2685'!M20</f>
        <v>0</v>
      </c>
      <c r="N20" s="94">
        <f t="shared" si="0"/>
        <v>0</v>
      </c>
      <c r="O20" s="224"/>
      <c r="P20" s="255">
        <f>'2685'!P20</f>
        <v>0</v>
      </c>
      <c r="Q20" s="255">
        <f>'2685'!Q20</f>
        <v>0</v>
      </c>
      <c r="R20" s="255">
        <f>'2685'!R20</f>
        <v>0</v>
      </c>
      <c r="S20" s="94">
        <f t="shared" si="1"/>
        <v>0</v>
      </c>
      <c r="T20" s="224"/>
      <c r="U20" s="255">
        <f>'2685'!U20</f>
        <v>0</v>
      </c>
      <c r="V20" s="255">
        <f>'2685'!V20</f>
        <v>0</v>
      </c>
      <c r="W20" s="255">
        <f>'2685'!W20</f>
        <v>0</v>
      </c>
      <c r="X20" s="94">
        <f t="shared" si="2"/>
        <v>0</v>
      </c>
      <c r="Y20" s="97"/>
      <c r="Z20" s="94">
        <f t="shared" si="3"/>
        <v>0</v>
      </c>
      <c r="AA20" s="182"/>
    </row>
    <row r="21" spans="1:27" s="214" customFormat="1" ht="15" x14ac:dyDescent="0.25">
      <c r="A21" s="59"/>
      <c r="B21" s="67" t="str">
        <f>'LPFN SUMMARY - Results'!B21</f>
        <v>Human Ressources Development Canada</v>
      </c>
      <c r="C21" s="62"/>
      <c r="D21" s="62"/>
      <c r="E21" s="63"/>
      <c r="F21" s="255">
        <f>'2685'!F21</f>
        <v>0</v>
      </c>
      <c r="G21" s="255">
        <f>'2685'!G21</f>
        <v>0</v>
      </c>
      <c r="H21" s="255">
        <f>'2685'!H21</f>
        <v>0</v>
      </c>
      <c r="I21" s="94">
        <f t="shared" si="4"/>
        <v>0</v>
      </c>
      <c r="J21" s="224"/>
      <c r="K21" s="255">
        <f>'2685'!K21</f>
        <v>0</v>
      </c>
      <c r="L21" s="255">
        <f>'2685'!L21</f>
        <v>0</v>
      </c>
      <c r="M21" s="255">
        <f>'2685'!M21</f>
        <v>0</v>
      </c>
      <c r="N21" s="94">
        <f t="shared" si="0"/>
        <v>0</v>
      </c>
      <c r="O21" s="224"/>
      <c r="P21" s="255">
        <f>'2685'!P21</f>
        <v>0</v>
      </c>
      <c r="Q21" s="255">
        <f>'2685'!Q21</f>
        <v>0</v>
      </c>
      <c r="R21" s="255">
        <f>'2685'!R21</f>
        <v>0</v>
      </c>
      <c r="S21" s="94">
        <f t="shared" si="1"/>
        <v>0</v>
      </c>
      <c r="T21" s="224"/>
      <c r="U21" s="255">
        <f>'2685'!U21</f>
        <v>0</v>
      </c>
      <c r="V21" s="255">
        <f>'2685'!V21</f>
        <v>0</v>
      </c>
      <c r="W21" s="255">
        <f>'2685'!W21</f>
        <v>0</v>
      </c>
      <c r="X21" s="94">
        <f t="shared" si="2"/>
        <v>0</v>
      </c>
      <c r="Y21" s="97"/>
      <c r="Z21" s="94">
        <f t="shared" si="3"/>
        <v>0</v>
      </c>
      <c r="AA21" s="182"/>
    </row>
    <row r="22" spans="1:27" s="214" customFormat="1" ht="15" x14ac:dyDescent="0.25">
      <c r="A22" s="59"/>
      <c r="B22" s="67" t="str">
        <f>'LPFN SUMMARY - Results'!B22</f>
        <v>Ministère de la culture et des communications</v>
      </c>
      <c r="C22" s="62"/>
      <c r="D22" s="62"/>
      <c r="E22" s="63"/>
      <c r="F22" s="255">
        <f>'2685'!F22</f>
        <v>0</v>
      </c>
      <c r="G22" s="255">
        <f>'2685'!G22</f>
        <v>0</v>
      </c>
      <c r="H22" s="255">
        <f>'2685'!H22</f>
        <v>0</v>
      </c>
      <c r="I22" s="94">
        <f t="shared" si="4"/>
        <v>0</v>
      </c>
      <c r="J22" s="224"/>
      <c r="K22" s="255">
        <f>'2685'!K22</f>
        <v>0</v>
      </c>
      <c r="L22" s="255">
        <f>'2685'!L22</f>
        <v>0</v>
      </c>
      <c r="M22" s="255">
        <f>'2685'!M22</f>
        <v>0</v>
      </c>
      <c r="N22" s="94">
        <f t="shared" si="0"/>
        <v>0</v>
      </c>
      <c r="O22" s="224"/>
      <c r="P22" s="255">
        <f>'2685'!P22</f>
        <v>0</v>
      </c>
      <c r="Q22" s="255">
        <f>'2685'!Q22</f>
        <v>0</v>
      </c>
      <c r="R22" s="255">
        <f>'2685'!R22</f>
        <v>0</v>
      </c>
      <c r="S22" s="94">
        <f t="shared" si="1"/>
        <v>0</v>
      </c>
      <c r="T22" s="224"/>
      <c r="U22" s="255">
        <f>'2685'!U22</f>
        <v>0</v>
      </c>
      <c r="V22" s="255">
        <f>'2685'!V22</f>
        <v>0</v>
      </c>
      <c r="W22" s="255">
        <f>'2685'!W22</f>
        <v>0</v>
      </c>
      <c r="X22" s="94">
        <f t="shared" si="2"/>
        <v>0</v>
      </c>
      <c r="Y22" s="97"/>
      <c r="Z22" s="94">
        <f t="shared" si="3"/>
        <v>0</v>
      </c>
      <c r="AA22" s="182"/>
    </row>
    <row r="23" spans="1:27" s="214" customFormat="1" ht="15" x14ac:dyDescent="0.25">
      <c r="A23" s="59"/>
      <c r="B23" s="67" t="str">
        <f>'LPFN SUMMARY - Results'!B23</f>
        <v>Natural Ressources</v>
      </c>
      <c r="C23" s="62"/>
      <c r="D23" s="62"/>
      <c r="E23" s="63"/>
      <c r="F23" s="255">
        <f>'2685'!F23</f>
        <v>0</v>
      </c>
      <c r="G23" s="255">
        <f>'2685'!G23</f>
        <v>0</v>
      </c>
      <c r="H23" s="255">
        <f>'2685'!H23</f>
        <v>0</v>
      </c>
      <c r="I23" s="94">
        <f t="shared" si="4"/>
        <v>0</v>
      </c>
      <c r="J23" s="224"/>
      <c r="K23" s="255">
        <f>'2685'!K23</f>
        <v>0</v>
      </c>
      <c r="L23" s="255">
        <f>'2685'!L23</f>
        <v>0</v>
      </c>
      <c r="M23" s="255">
        <f>'2685'!M23</f>
        <v>0</v>
      </c>
      <c r="N23" s="94">
        <f t="shared" si="0"/>
        <v>0</v>
      </c>
      <c r="O23" s="224"/>
      <c r="P23" s="255">
        <f>'2685'!P23</f>
        <v>0</v>
      </c>
      <c r="Q23" s="255">
        <f>'2685'!Q23</f>
        <v>0</v>
      </c>
      <c r="R23" s="255">
        <f>'2685'!R23</f>
        <v>0</v>
      </c>
      <c r="S23" s="94">
        <f t="shared" si="1"/>
        <v>0</v>
      </c>
      <c r="T23" s="224"/>
      <c r="U23" s="255">
        <f>'2685'!U23</f>
        <v>0</v>
      </c>
      <c r="V23" s="255">
        <f>'2685'!V23</f>
        <v>0</v>
      </c>
      <c r="W23" s="255">
        <f>'2685'!W23</f>
        <v>0</v>
      </c>
      <c r="X23" s="94">
        <f t="shared" si="2"/>
        <v>0</v>
      </c>
      <c r="Y23" s="97"/>
      <c r="Z23" s="94">
        <f t="shared" si="3"/>
        <v>0</v>
      </c>
      <c r="AA23" s="182"/>
    </row>
    <row r="24" spans="1:27" s="214" customFormat="1" ht="15" x14ac:dyDescent="0.25">
      <c r="A24" s="59"/>
      <c r="B24" s="67" t="str">
        <f>'LPFN SUMMARY - Results'!B24</f>
        <v>Other revenue</v>
      </c>
      <c r="C24" s="62"/>
      <c r="D24" s="62"/>
      <c r="E24" s="63"/>
      <c r="F24" s="255">
        <f>'2685'!F24</f>
        <v>0</v>
      </c>
      <c r="G24" s="255">
        <f>'2685'!G24</f>
        <v>0</v>
      </c>
      <c r="H24" s="255">
        <f>'2685'!H24</f>
        <v>0</v>
      </c>
      <c r="I24" s="94">
        <f t="shared" si="4"/>
        <v>0</v>
      </c>
      <c r="J24" s="224"/>
      <c r="K24" s="255">
        <f>'2685'!K24</f>
        <v>0</v>
      </c>
      <c r="L24" s="255">
        <f>'2685'!L24</f>
        <v>0</v>
      </c>
      <c r="M24" s="255">
        <f>'2685'!M24</f>
        <v>0</v>
      </c>
      <c r="N24" s="94">
        <f t="shared" si="0"/>
        <v>0</v>
      </c>
      <c r="O24" s="224"/>
      <c r="P24" s="255">
        <f>'2685'!P24</f>
        <v>0</v>
      </c>
      <c r="Q24" s="255">
        <f>'2685'!Q24</f>
        <v>0</v>
      </c>
      <c r="R24" s="255">
        <f>'2685'!R24</f>
        <v>0</v>
      </c>
      <c r="S24" s="94">
        <f t="shared" si="1"/>
        <v>0</v>
      </c>
      <c r="T24" s="224"/>
      <c r="U24" s="255">
        <f>'2685'!U24</f>
        <v>0</v>
      </c>
      <c r="V24" s="255">
        <f>'2685'!V24</f>
        <v>0</v>
      </c>
      <c r="W24" s="255">
        <f>'2685'!W24</f>
        <v>0</v>
      </c>
      <c r="X24" s="94">
        <f t="shared" si="2"/>
        <v>0</v>
      </c>
      <c r="Y24" s="97"/>
      <c r="Z24" s="94">
        <f t="shared" si="3"/>
        <v>0</v>
      </c>
      <c r="AA24" s="182"/>
    </row>
    <row r="25" spans="1:27" s="214" customFormat="1" ht="15" x14ac:dyDescent="0.25">
      <c r="A25" s="59"/>
      <c r="B25" s="67" t="str">
        <f>'LPFN SUMMARY - Results'!B25</f>
        <v>Rent revenue</v>
      </c>
      <c r="C25" s="62"/>
      <c r="D25" s="62"/>
      <c r="E25" s="63"/>
      <c r="F25" s="255">
        <f>'2685'!F25</f>
        <v>0</v>
      </c>
      <c r="G25" s="255">
        <f>'2685'!G25</f>
        <v>0</v>
      </c>
      <c r="H25" s="255">
        <f>'2685'!H25</f>
        <v>0</v>
      </c>
      <c r="I25" s="94">
        <f t="shared" si="4"/>
        <v>0</v>
      </c>
      <c r="J25" s="224"/>
      <c r="K25" s="255">
        <f>'2685'!K25</f>
        <v>0</v>
      </c>
      <c r="L25" s="255">
        <f>'2685'!L25</f>
        <v>0</v>
      </c>
      <c r="M25" s="255">
        <f>'2685'!M25</f>
        <v>0</v>
      </c>
      <c r="N25" s="94">
        <f t="shared" si="0"/>
        <v>0</v>
      </c>
      <c r="O25" s="224"/>
      <c r="P25" s="255">
        <f>'2685'!P25</f>
        <v>0</v>
      </c>
      <c r="Q25" s="255">
        <f>'2685'!Q25</f>
        <v>0</v>
      </c>
      <c r="R25" s="255">
        <f>'2685'!R25</f>
        <v>0</v>
      </c>
      <c r="S25" s="94">
        <f t="shared" si="1"/>
        <v>0</v>
      </c>
      <c r="T25" s="224"/>
      <c r="U25" s="255">
        <f>'2685'!U25</f>
        <v>0</v>
      </c>
      <c r="V25" s="255">
        <f>'2685'!V25</f>
        <v>0</v>
      </c>
      <c r="W25" s="255">
        <f>'2685'!W25</f>
        <v>0</v>
      </c>
      <c r="X25" s="94">
        <f t="shared" si="2"/>
        <v>0</v>
      </c>
      <c r="Y25" s="97"/>
      <c r="Z25" s="94">
        <f t="shared" si="3"/>
        <v>0</v>
      </c>
      <c r="AA25" s="182"/>
    </row>
    <row r="26" spans="1:27" s="214" customFormat="1" ht="15" x14ac:dyDescent="0.25">
      <c r="A26" s="59"/>
      <c r="B26" s="67" t="str">
        <f>'LPFN SUMMARY - Results'!B26</f>
        <v>SAT</v>
      </c>
      <c r="C26" s="62"/>
      <c r="D26" s="62"/>
      <c r="E26" s="63"/>
      <c r="F26" s="255">
        <f>'2685'!F26</f>
        <v>0</v>
      </c>
      <c r="G26" s="255">
        <f>'2685'!G26</f>
        <v>0</v>
      </c>
      <c r="H26" s="255">
        <f>'2685'!H26</f>
        <v>0</v>
      </c>
      <c r="I26" s="94">
        <f t="shared" si="4"/>
        <v>0</v>
      </c>
      <c r="J26" s="224"/>
      <c r="K26" s="255">
        <f>'2685'!K26</f>
        <v>0</v>
      </c>
      <c r="L26" s="255">
        <f>'2685'!L26</f>
        <v>0</v>
      </c>
      <c r="M26" s="255">
        <f>'2685'!M26</f>
        <v>0</v>
      </c>
      <c r="N26" s="94">
        <f t="shared" si="0"/>
        <v>0</v>
      </c>
      <c r="O26" s="224"/>
      <c r="P26" s="255">
        <f>'2685'!P26</f>
        <v>0</v>
      </c>
      <c r="Q26" s="255">
        <f>'2685'!Q26</f>
        <v>0</v>
      </c>
      <c r="R26" s="255">
        <f>'2685'!R26</f>
        <v>0</v>
      </c>
      <c r="S26" s="94">
        <f t="shared" si="1"/>
        <v>0</v>
      </c>
      <c r="T26" s="224"/>
      <c r="U26" s="255">
        <f>'2685'!U26</f>
        <v>0</v>
      </c>
      <c r="V26" s="255">
        <f>'2685'!V26</f>
        <v>0</v>
      </c>
      <c r="W26" s="255">
        <f>'2685'!W26</f>
        <v>0</v>
      </c>
      <c r="X26" s="94">
        <f t="shared" si="2"/>
        <v>0</v>
      </c>
      <c r="Y26" s="97"/>
      <c r="Z26" s="94">
        <f t="shared" si="3"/>
        <v>0</v>
      </c>
      <c r="AA26" s="182"/>
    </row>
    <row r="27" spans="1:27" s="214" customFormat="1" ht="15" x14ac:dyDescent="0.25">
      <c r="A27" s="59"/>
      <c r="B27" s="67" t="str">
        <f>'LPFN SUMMARY - Results'!B27</f>
        <v>Tax Reimbursement</v>
      </c>
      <c r="C27" s="62"/>
      <c r="D27" s="62"/>
      <c r="E27" s="63"/>
      <c r="F27" s="255">
        <f>'2685'!F27</f>
        <v>0</v>
      </c>
      <c r="G27" s="255">
        <f>'2685'!G27</f>
        <v>0</v>
      </c>
      <c r="H27" s="255">
        <f>'2685'!H27</f>
        <v>0</v>
      </c>
      <c r="I27" s="94">
        <f t="shared" si="4"/>
        <v>0</v>
      </c>
      <c r="J27" s="224"/>
      <c r="K27" s="255">
        <f>'2685'!K27</f>
        <v>0</v>
      </c>
      <c r="L27" s="255">
        <f>'2685'!L27</f>
        <v>0</v>
      </c>
      <c r="M27" s="255">
        <f>'2685'!M27</f>
        <v>0</v>
      </c>
      <c r="N27" s="94">
        <f t="shared" si="0"/>
        <v>0</v>
      </c>
      <c r="O27" s="224"/>
      <c r="P27" s="255">
        <f>'2685'!P27</f>
        <v>0</v>
      </c>
      <c r="Q27" s="255">
        <f>'2685'!Q27</f>
        <v>0</v>
      </c>
      <c r="R27" s="255">
        <f>'2685'!R27</f>
        <v>0</v>
      </c>
      <c r="S27" s="94">
        <f t="shared" si="1"/>
        <v>0</v>
      </c>
      <c r="T27" s="224"/>
      <c r="U27" s="255">
        <f>'2685'!U27</f>
        <v>0</v>
      </c>
      <c r="V27" s="255">
        <f>'2685'!V27</f>
        <v>0</v>
      </c>
      <c r="W27" s="255">
        <f>'2685'!W27</f>
        <v>0</v>
      </c>
      <c r="X27" s="94">
        <f t="shared" ref="X27:X41" si="5">U27+V27+W27</f>
        <v>0</v>
      </c>
      <c r="Y27" s="97"/>
      <c r="Z27" s="94">
        <f t="shared" si="3"/>
        <v>0</v>
      </c>
      <c r="AA27" s="182"/>
    </row>
    <row r="28" spans="1:27" s="214" customFormat="1" ht="15" x14ac:dyDescent="0.25">
      <c r="A28" s="59"/>
      <c r="B28" s="67" t="str">
        <f>'LPFN SUMMARY - Results'!B28</f>
        <v>Transfer from (to) other projects</v>
      </c>
      <c r="C28" s="62"/>
      <c r="D28" s="62"/>
      <c r="E28" s="63"/>
      <c r="F28" s="255">
        <f>'2685'!F28</f>
        <v>0</v>
      </c>
      <c r="G28" s="255">
        <f>'2685'!G28</f>
        <v>0</v>
      </c>
      <c r="H28" s="255">
        <f>'2685'!H28</f>
        <v>0</v>
      </c>
      <c r="I28" s="94">
        <f t="shared" si="4"/>
        <v>0</v>
      </c>
      <c r="J28" s="224"/>
      <c r="K28" s="255">
        <f>'2685'!K28</f>
        <v>0</v>
      </c>
      <c r="L28" s="255">
        <f>'2685'!L28</f>
        <v>0</v>
      </c>
      <c r="M28" s="255">
        <f>'2685'!M28</f>
        <v>0</v>
      </c>
      <c r="N28" s="94">
        <f t="shared" si="0"/>
        <v>0</v>
      </c>
      <c r="O28" s="224"/>
      <c r="P28" s="255">
        <f>'2685'!P28</f>
        <v>0</v>
      </c>
      <c r="Q28" s="255">
        <f>'2685'!Q28</f>
        <v>0</v>
      </c>
      <c r="R28" s="255">
        <f>'2685'!R28</f>
        <v>0</v>
      </c>
      <c r="S28" s="94">
        <f t="shared" si="1"/>
        <v>0</v>
      </c>
      <c r="T28" s="224"/>
      <c r="U28" s="255">
        <f>'2685'!U28</f>
        <v>0</v>
      </c>
      <c r="V28" s="255">
        <f>'2685'!V28</f>
        <v>0</v>
      </c>
      <c r="W28" s="255">
        <f>'2685'!W28</f>
        <v>0</v>
      </c>
      <c r="X28" s="94">
        <f t="shared" si="5"/>
        <v>0</v>
      </c>
      <c r="Y28" s="97"/>
      <c r="Z28" s="94">
        <f t="shared" si="3"/>
        <v>0</v>
      </c>
      <c r="AA28" s="182"/>
    </row>
    <row r="29" spans="1:27" s="214" customFormat="1" ht="15" x14ac:dyDescent="0.25">
      <c r="A29" s="59"/>
      <c r="B29" s="67" t="str">
        <f>'LPFN SUMMARY - Results'!B29</f>
        <v>Unexpended Funding</v>
      </c>
      <c r="C29" s="62"/>
      <c r="D29" s="62"/>
      <c r="E29" s="63"/>
      <c r="F29" s="255">
        <f>'2685'!F29</f>
        <v>0</v>
      </c>
      <c r="G29" s="255">
        <f>'2685'!G29</f>
        <v>0</v>
      </c>
      <c r="H29" s="255">
        <f>'2685'!H29</f>
        <v>0</v>
      </c>
      <c r="I29" s="94">
        <f t="shared" si="4"/>
        <v>0</v>
      </c>
      <c r="J29" s="224"/>
      <c r="K29" s="255">
        <f>'2685'!K29</f>
        <v>0</v>
      </c>
      <c r="L29" s="255">
        <f>'2685'!L29</f>
        <v>0</v>
      </c>
      <c r="M29" s="255">
        <f>'2685'!M29</f>
        <v>0</v>
      </c>
      <c r="N29" s="94">
        <f t="shared" si="0"/>
        <v>0</v>
      </c>
      <c r="O29" s="224"/>
      <c r="P29" s="255">
        <f>'2685'!P29</f>
        <v>0</v>
      </c>
      <c r="Q29" s="255">
        <f>'2685'!Q29</f>
        <v>0</v>
      </c>
      <c r="R29" s="255">
        <f>'2685'!R29</f>
        <v>0</v>
      </c>
      <c r="S29" s="94">
        <f t="shared" si="1"/>
        <v>0</v>
      </c>
      <c r="T29" s="224"/>
      <c r="U29" s="255">
        <f>'2685'!U29</f>
        <v>0</v>
      </c>
      <c r="V29" s="255">
        <f>'2685'!V29</f>
        <v>0</v>
      </c>
      <c r="W29" s="255">
        <f>'2685'!W29</f>
        <v>0</v>
      </c>
      <c r="X29" s="94">
        <f t="shared" si="5"/>
        <v>0</v>
      </c>
      <c r="Y29" s="97"/>
      <c r="Z29" s="94">
        <f t="shared" si="3"/>
        <v>0</v>
      </c>
      <c r="AA29" s="182"/>
    </row>
    <row r="30" spans="1:27" s="214" customFormat="1" ht="15" x14ac:dyDescent="0.25">
      <c r="A30" s="59"/>
      <c r="B30" s="67" t="str">
        <f>'LPFN SUMMARY - Results'!B30</f>
        <v>Deferred from last year</v>
      </c>
      <c r="C30" s="62"/>
      <c r="D30" s="62"/>
      <c r="E30" s="63"/>
      <c r="F30" s="255">
        <f>'2685'!F30</f>
        <v>0</v>
      </c>
      <c r="G30" s="255">
        <f>'2685'!G30</f>
        <v>0</v>
      </c>
      <c r="H30" s="255">
        <f>'2685'!H30</f>
        <v>0</v>
      </c>
      <c r="I30" s="94">
        <f t="shared" si="4"/>
        <v>0</v>
      </c>
      <c r="J30" s="224"/>
      <c r="K30" s="255">
        <f>'2685'!K30</f>
        <v>0</v>
      </c>
      <c r="L30" s="255">
        <f>'2685'!L30</f>
        <v>0</v>
      </c>
      <c r="M30" s="255">
        <f>'2685'!M30</f>
        <v>0</v>
      </c>
      <c r="N30" s="94">
        <f t="shared" si="0"/>
        <v>0</v>
      </c>
      <c r="O30" s="224"/>
      <c r="P30" s="255">
        <f>'2685'!P30</f>
        <v>0</v>
      </c>
      <c r="Q30" s="255">
        <f>'2685'!Q30</f>
        <v>0</v>
      </c>
      <c r="R30" s="255">
        <f>'2685'!R30</f>
        <v>0</v>
      </c>
      <c r="S30" s="94">
        <f t="shared" si="1"/>
        <v>0</v>
      </c>
      <c r="T30" s="224"/>
      <c r="U30" s="255">
        <f>'2685'!U30</f>
        <v>0</v>
      </c>
      <c r="V30" s="255">
        <f>'2685'!V30</f>
        <v>0</v>
      </c>
      <c r="W30" s="255">
        <f>'2685'!W30</f>
        <v>0</v>
      </c>
      <c r="X30" s="94">
        <f t="shared" si="5"/>
        <v>0</v>
      </c>
      <c r="Y30" s="97"/>
      <c r="Z30" s="94">
        <f t="shared" si="3"/>
        <v>0</v>
      </c>
      <c r="AA30" s="182"/>
    </row>
    <row r="31" spans="1:27" s="214" customFormat="1" ht="15" x14ac:dyDescent="0.25">
      <c r="A31" s="59"/>
      <c r="B31" s="67" t="str">
        <f>'LPFN SUMMARY - Results'!B31</f>
        <v>SAA</v>
      </c>
      <c r="C31" s="62"/>
      <c r="D31" s="62"/>
      <c r="E31" s="63"/>
      <c r="F31" s="255">
        <f>'2685'!F31</f>
        <v>0</v>
      </c>
      <c r="G31" s="255">
        <f>'2685'!G31</f>
        <v>0</v>
      </c>
      <c r="H31" s="255">
        <f>'2685'!H31</f>
        <v>0</v>
      </c>
      <c r="I31" s="94">
        <f t="shared" si="4"/>
        <v>0</v>
      </c>
      <c r="J31" s="224"/>
      <c r="K31" s="255">
        <f>'2685'!K31</f>
        <v>0</v>
      </c>
      <c r="L31" s="255">
        <f>'2685'!L31</f>
        <v>0</v>
      </c>
      <c r="M31" s="255">
        <f>'2685'!M31</f>
        <v>0</v>
      </c>
      <c r="N31" s="94">
        <f t="shared" si="0"/>
        <v>0</v>
      </c>
      <c r="O31" s="224"/>
      <c r="P31" s="255">
        <f>'2685'!P31</f>
        <v>0</v>
      </c>
      <c r="Q31" s="255">
        <f>'2685'!Q31</f>
        <v>0</v>
      </c>
      <c r="R31" s="255">
        <f>'2685'!R31</f>
        <v>0</v>
      </c>
      <c r="S31" s="94">
        <f t="shared" si="1"/>
        <v>0</v>
      </c>
      <c r="T31" s="224"/>
      <c r="U31" s="255">
        <f>'2685'!U31</f>
        <v>0</v>
      </c>
      <c r="V31" s="255">
        <f>'2685'!V31</f>
        <v>0</v>
      </c>
      <c r="W31" s="255">
        <f>'2685'!W31</f>
        <v>0</v>
      </c>
      <c r="X31" s="94">
        <f t="shared" si="5"/>
        <v>0</v>
      </c>
      <c r="Y31" s="97"/>
      <c r="Z31" s="94">
        <f t="shared" si="3"/>
        <v>0</v>
      </c>
      <c r="AA31" s="182"/>
    </row>
    <row r="32" spans="1:27" s="214" customFormat="1" ht="15" x14ac:dyDescent="0.25">
      <c r="A32" s="59"/>
      <c r="B32" s="67" t="str">
        <f>'LPFN SUMMARY - Results'!B32</f>
        <v>Recoverable Deficit</v>
      </c>
      <c r="C32" s="62"/>
      <c r="D32" s="62"/>
      <c r="E32" s="63"/>
      <c r="F32" s="255">
        <f>'2685'!F32</f>
        <v>0</v>
      </c>
      <c r="G32" s="255">
        <f>'2685'!G32</f>
        <v>0</v>
      </c>
      <c r="H32" s="255">
        <f>'2685'!H32</f>
        <v>0</v>
      </c>
      <c r="I32" s="94">
        <f t="shared" si="4"/>
        <v>0</v>
      </c>
      <c r="J32" s="224"/>
      <c r="K32" s="255">
        <f>'2685'!K32</f>
        <v>0</v>
      </c>
      <c r="L32" s="255">
        <f>'2685'!L32</f>
        <v>0</v>
      </c>
      <c r="M32" s="255">
        <f>'2685'!M32</f>
        <v>0</v>
      </c>
      <c r="N32" s="94">
        <f t="shared" si="0"/>
        <v>0</v>
      </c>
      <c r="O32" s="224"/>
      <c r="P32" s="255">
        <f>'2685'!P32</f>
        <v>0</v>
      </c>
      <c r="Q32" s="255">
        <f>'2685'!Q32</f>
        <v>0</v>
      </c>
      <c r="R32" s="255">
        <f>'2685'!R32</f>
        <v>0</v>
      </c>
      <c r="S32" s="94">
        <f t="shared" si="1"/>
        <v>0</v>
      </c>
      <c r="T32" s="224"/>
      <c r="U32" s="255">
        <f>'2685'!U32</f>
        <v>0</v>
      </c>
      <c r="V32" s="255">
        <f>'2685'!V32</f>
        <v>0</v>
      </c>
      <c r="W32" s="255">
        <f>'2685'!W32</f>
        <v>0</v>
      </c>
      <c r="X32" s="94">
        <f t="shared" si="5"/>
        <v>0</v>
      </c>
      <c r="Y32" s="97"/>
      <c r="Z32" s="94">
        <f t="shared" si="3"/>
        <v>0</v>
      </c>
      <c r="AA32" s="182"/>
    </row>
    <row r="33" spans="1:27" s="214" customFormat="1" ht="15" x14ac:dyDescent="0.25">
      <c r="A33" s="59"/>
      <c r="B33" s="67" t="str">
        <f>'LPFN SUMMARY - Results'!B33</f>
        <v>Interest</v>
      </c>
      <c r="C33" s="62"/>
      <c r="D33" s="62"/>
      <c r="E33" s="63"/>
      <c r="F33" s="255">
        <f>'2685'!F33</f>
        <v>0</v>
      </c>
      <c r="G33" s="255">
        <f>'2685'!G33</f>
        <v>0</v>
      </c>
      <c r="H33" s="255">
        <f>'2685'!H33</f>
        <v>0</v>
      </c>
      <c r="I33" s="94">
        <f t="shared" si="4"/>
        <v>0</v>
      </c>
      <c r="J33" s="224"/>
      <c r="K33" s="255">
        <f>'2685'!K33</f>
        <v>0</v>
      </c>
      <c r="L33" s="255">
        <f>'2685'!L33</f>
        <v>0</v>
      </c>
      <c r="M33" s="255">
        <f>'2685'!M33</f>
        <v>0</v>
      </c>
      <c r="N33" s="94">
        <f t="shared" si="0"/>
        <v>0</v>
      </c>
      <c r="O33" s="224"/>
      <c r="P33" s="255">
        <f>'2685'!P33</f>
        <v>0</v>
      </c>
      <c r="Q33" s="255">
        <f>'2685'!Q33</f>
        <v>0</v>
      </c>
      <c r="R33" s="255">
        <f>'2685'!R33</f>
        <v>0</v>
      </c>
      <c r="S33" s="94">
        <f t="shared" si="1"/>
        <v>0</v>
      </c>
      <c r="T33" s="224"/>
      <c r="U33" s="255">
        <f>'2685'!U33</f>
        <v>0</v>
      </c>
      <c r="V33" s="255">
        <f>'2685'!V33</f>
        <v>0</v>
      </c>
      <c r="W33" s="255">
        <f>'2685'!W33</f>
        <v>0</v>
      </c>
      <c r="X33" s="94">
        <f t="shared" si="5"/>
        <v>0</v>
      </c>
      <c r="Y33" s="97"/>
      <c r="Z33" s="94">
        <f t="shared" si="3"/>
        <v>0</v>
      </c>
      <c r="AA33" s="182"/>
    </row>
    <row r="34" spans="1:27" s="214" customFormat="1" ht="15" hidden="1" x14ac:dyDescent="0.25">
      <c r="A34" s="59"/>
      <c r="B34" s="67" t="str">
        <f>'LPFN SUMMARY - Results'!B34</f>
        <v>Unused</v>
      </c>
      <c r="C34" s="62"/>
      <c r="D34" s="62"/>
      <c r="E34" s="63"/>
      <c r="F34" s="255">
        <f>'2685'!F34</f>
        <v>0</v>
      </c>
      <c r="G34" s="255">
        <f>'2685'!G34</f>
        <v>0</v>
      </c>
      <c r="H34" s="255">
        <f>'2685'!H34</f>
        <v>0</v>
      </c>
      <c r="I34" s="94">
        <f t="shared" si="4"/>
        <v>0</v>
      </c>
      <c r="J34" s="224"/>
      <c r="K34" s="255">
        <f>'2685'!K34</f>
        <v>0</v>
      </c>
      <c r="L34" s="255">
        <f>'2685'!L34</f>
        <v>0</v>
      </c>
      <c r="M34" s="255">
        <f>'2685'!M34</f>
        <v>0</v>
      </c>
      <c r="N34" s="94">
        <f t="shared" si="0"/>
        <v>0</v>
      </c>
      <c r="O34" s="224"/>
      <c r="P34" s="255">
        <f>'2685'!P34</f>
        <v>0</v>
      </c>
      <c r="Q34" s="255">
        <f>'2685'!Q34</f>
        <v>0</v>
      </c>
      <c r="R34" s="255">
        <f>'2685'!R34</f>
        <v>0</v>
      </c>
      <c r="S34" s="94">
        <f t="shared" si="1"/>
        <v>0</v>
      </c>
      <c r="T34" s="224"/>
      <c r="U34" s="255">
        <f>'2685'!U34</f>
        <v>0</v>
      </c>
      <c r="V34" s="255">
        <f>'2685'!V34</f>
        <v>0</v>
      </c>
      <c r="W34" s="255">
        <f>'2685'!W34</f>
        <v>0</v>
      </c>
      <c r="X34" s="94">
        <f t="shared" si="5"/>
        <v>0</v>
      </c>
      <c r="Y34" s="97"/>
      <c r="Z34" s="94">
        <f t="shared" si="3"/>
        <v>0</v>
      </c>
      <c r="AA34" s="182"/>
    </row>
    <row r="35" spans="1:27" s="214" customFormat="1" ht="15" x14ac:dyDescent="0.25">
      <c r="A35" s="59"/>
      <c r="B35" s="67" t="str">
        <f>'LPFN SUMMARY - Results'!B35</f>
        <v>Eacom</v>
      </c>
      <c r="C35" s="62"/>
      <c r="D35" s="62"/>
      <c r="E35" s="63"/>
      <c r="F35" s="255">
        <f>'2685'!F35</f>
        <v>0</v>
      </c>
      <c r="G35" s="255">
        <f>'2685'!G35</f>
        <v>0</v>
      </c>
      <c r="H35" s="255">
        <f>'2685'!H35</f>
        <v>0</v>
      </c>
      <c r="I35" s="94">
        <f t="shared" si="4"/>
        <v>0</v>
      </c>
      <c r="J35" s="224"/>
      <c r="K35" s="255">
        <f>'2685'!K35</f>
        <v>0</v>
      </c>
      <c r="L35" s="255">
        <f>'2685'!L35</f>
        <v>0</v>
      </c>
      <c r="M35" s="255">
        <f>'2685'!M35</f>
        <v>0</v>
      </c>
      <c r="N35" s="94">
        <f t="shared" si="0"/>
        <v>0</v>
      </c>
      <c r="O35" s="224"/>
      <c r="P35" s="255">
        <f>'2685'!P35</f>
        <v>0</v>
      </c>
      <c r="Q35" s="255">
        <f>'2685'!Q35</f>
        <v>0</v>
      </c>
      <c r="R35" s="255">
        <f>'2685'!R35</f>
        <v>0</v>
      </c>
      <c r="S35" s="94">
        <f t="shared" si="1"/>
        <v>0</v>
      </c>
      <c r="T35" s="224"/>
      <c r="U35" s="255">
        <f>'2685'!U35</f>
        <v>0</v>
      </c>
      <c r="V35" s="255">
        <f>'2685'!V35</f>
        <v>0</v>
      </c>
      <c r="W35" s="255">
        <f>'2685'!W35</f>
        <v>0</v>
      </c>
      <c r="X35" s="94">
        <f t="shared" si="5"/>
        <v>0</v>
      </c>
      <c r="Y35" s="97"/>
      <c r="Z35" s="94">
        <f t="shared" si="3"/>
        <v>0</v>
      </c>
      <c r="AA35" s="182"/>
    </row>
    <row r="36" spans="1:27" s="214" customFormat="1" ht="15" hidden="1" x14ac:dyDescent="0.25">
      <c r="A36" s="59"/>
      <c r="B36" s="67" t="str">
        <f>'LPFN SUMMARY - Results'!B36</f>
        <v>Unused</v>
      </c>
      <c r="C36" s="62"/>
      <c r="D36" s="62"/>
      <c r="E36" s="63"/>
      <c r="F36" s="255">
        <f>'2685'!F36</f>
        <v>0</v>
      </c>
      <c r="G36" s="255">
        <f>'2685'!G36</f>
        <v>0</v>
      </c>
      <c r="H36" s="255">
        <f>'2685'!H36</f>
        <v>0</v>
      </c>
      <c r="I36" s="94">
        <f t="shared" si="4"/>
        <v>0</v>
      </c>
      <c r="J36" s="224"/>
      <c r="K36" s="255">
        <f>'2685'!K36</f>
        <v>0</v>
      </c>
      <c r="L36" s="255">
        <f>'2685'!L36</f>
        <v>0</v>
      </c>
      <c r="M36" s="255">
        <f>'2685'!M36</f>
        <v>0</v>
      </c>
      <c r="N36" s="94">
        <f t="shared" si="0"/>
        <v>0</v>
      </c>
      <c r="O36" s="224"/>
      <c r="P36" s="255">
        <f>'2685'!P36</f>
        <v>0</v>
      </c>
      <c r="Q36" s="255">
        <f>'2685'!Q36</f>
        <v>0</v>
      </c>
      <c r="R36" s="255">
        <f>'2685'!R36</f>
        <v>0</v>
      </c>
      <c r="S36" s="94">
        <f t="shared" si="1"/>
        <v>0</v>
      </c>
      <c r="T36" s="224"/>
      <c r="U36" s="255">
        <f>'2685'!U36</f>
        <v>0</v>
      </c>
      <c r="V36" s="255">
        <f>'2685'!V36</f>
        <v>0</v>
      </c>
      <c r="W36" s="255">
        <f>'2685'!W36</f>
        <v>0</v>
      </c>
      <c r="X36" s="94">
        <f t="shared" si="5"/>
        <v>0</v>
      </c>
      <c r="Y36" s="97"/>
      <c r="Z36" s="94">
        <f t="shared" si="3"/>
        <v>0</v>
      </c>
      <c r="AA36" s="182"/>
    </row>
    <row r="37" spans="1:27" s="214" customFormat="1" ht="15" x14ac:dyDescent="0.25">
      <c r="A37" s="59"/>
      <c r="B37" s="67" t="str">
        <f>'LPFN SUMMARY - Results'!B37</f>
        <v>Rayonier Advanced Material</v>
      </c>
      <c r="C37" s="62"/>
      <c r="D37" s="62"/>
      <c r="E37" s="63"/>
      <c r="F37" s="255">
        <f>'2685'!F37</f>
        <v>0</v>
      </c>
      <c r="G37" s="255">
        <f>'2685'!G37</f>
        <v>0</v>
      </c>
      <c r="H37" s="255">
        <f>'2685'!H37</f>
        <v>0</v>
      </c>
      <c r="I37" s="94">
        <f t="shared" si="4"/>
        <v>0</v>
      </c>
      <c r="J37" s="224"/>
      <c r="K37" s="255">
        <f>'2685'!K37</f>
        <v>0</v>
      </c>
      <c r="L37" s="255">
        <f>'2685'!L37</f>
        <v>0</v>
      </c>
      <c r="M37" s="255">
        <f>'2685'!M37</f>
        <v>0</v>
      </c>
      <c r="N37" s="94">
        <f t="shared" si="0"/>
        <v>0</v>
      </c>
      <c r="O37" s="224"/>
      <c r="P37" s="255">
        <f>'2685'!P37</f>
        <v>0</v>
      </c>
      <c r="Q37" s="255">
        <f>'2685'!Q37</f>
        <v>0</v>
      </c>
      <c r="R37" s="255">
        <f>'2685'!R37</f>
        <v>0</v>
      </c>
      <c r="S37" s="94">
        <f t="shared" si="1"/>
        <v>0</v>
      </c>
      <c r="T37" s="224"/>
      <c r="U37" s="255">
        <f>'2685'!U37</f>
        <v>0</v>
      </c>
      <c r="V37" s="255">
        <f>'2685'!V37</f>
        <v>0</v>
      </c>
      <c r="W37" s="255">
        <f>'2685'!W37</f>
        <v>0</v>
      </c>
      <c r="X37" s="94">
        <f t="shared" si="5"/>
        <v>0</v>
      </c>
      <c r="Y37" s="97"/>
      <c r="Z37" s="94">
        <f t="shared" si="3"/>
        <v>0</v>
      </c>
      <c r="AA37" s="182"/>
    </row>
    <row r="38" spans="1:27" s="214" customFormat="1" ht="15" x14ac:dyDescent="0.25">
      <c r="A38" s="59"/>
      <c r="B38" s="67" t="str">
        <f>'LPFN SUMMARY - Results'!B38</f>
        <v>Canadian Malartic</v>
      </c>
      <c r="C38" s="62"/>
      <c r="D38" s="62"/>
      <c r="E38" s="63"/>
      <c r="F38" s="255">
        <f>'2685'!F38</f>
        <v>0</v>
      </c>
      <c r="G38" s="255">
        <f>'2685'!G38</f>
        <v>0</v>
      </c>
      <c r="H38" s="255">
        <f>'2685'!H38</f>
        <v>0</v>
      </c>
      <c r="I38" s="94">
        <f t="shared" si="4"/>
        <v>0</v>
      </c>
      <c r="J38" s="224"/>
      <c r="K38" s="255">
        <f>'2685'!K38</f>
        <v>0</v>
      </c>
      <c r="L38" s="255">
        <f>'2685'!L38</f>
        <v>0</v>
      </c>
      <c r="M38" s="255">
        <f>'2685'!M38</f>
        <v>0</v>
      </c>
      <c r="N38" s="94">
        <f t="shared" si="0"/>
        <v>0</v>
      </c>
      <c r="O38" s="224"/>
      <c r="P38" s="255">
        <f>'2685'!P38</f>
        <v>0</v>
      </c>
      <c r="Q38" s="255">
        <f>'2685'!Q38</f>
        <v>0</v>
      </c>
      <c r="R38" s="255">
        <f>'2685'!R38</f>
        <v>0</v>
      </c>
      <c r="S38" s="94">
        <f t="shared" si="1"/>
        <v>0</v>
      </c>
      <c r="T38" s="224"/>
      <c r="U38" s="255">
        <f>'2685'!U38</f>
        <v>0</v>
      </c>
      <c r="V38" s="255">
        <f>'2685'!V38</f>
        <v>0</v>
      </c>
      <c r="W38" s="255">
        <f>'2685'!W38</f>
        <v>0</v>
      </c>
      <c r="X38" s="94">
        <f t="shared" si="5"/>
        <v>0</v>
      </c>
      <c r="Y38" s="97"/>
      <c r="Z38" s="94">
        <f t="shared" si="3"/>
        <v>0</v>
      </c>
      <c r="AA38" s="182"/>
    </row>
    <row r="39" spans="1:27" s="214" customFormat="1" ht="15" x14ac:dyDescent="0.25">
      <c r="A39" s="59"/>
      <c r="B39" s="67" t="str">
        <f>'LPFN SUMMARY - Results'!B39</f>
        <v>Breakfast club</v>
      </c>
      <c r="C39" s="62"/>
      <c r="D39" s="62"/>
      <c r="E39" s="63"/>
      <c r="F39" s="255">
        <f>'2685'!F39</f>
        <v>0</v>
      </c>
      <c r="G39" s="255">
        <f>'2685'!G39</f>
        <v>0</v>
      </c>
      <c r="H39" s="255">
        <f>'2685'!H39</f>
        <v>0</v>
      </c>
      <c r="I39" s="94">
        <f t="shared" si="4"/>
        <v>0</v>
      </c>
      <c r="J39" s="224"/>
      <c r="K39" s="255">
        <f>'2685'!K39</f>
        <v>0</v>
      </c>
      <c r="L39" s="255">
        <f>'2685'!L39</f>
        <v>0</v>
      </c>
      <c r="M39" s="255">
        <f>'2685'!M39</f>
        <v>0</v>
      </c>
      <c r="N39" s="94">
        <f t="shared" si="0"/>
        <v>0</v>
      </c>
      <c r="O39" s="224"/>
      <c r="P39" s="255">
        <f>'2685'!P39</f>
        <v>0</v>
      </c>
      <c r="Q39" s="255">
        <f>'2685'!Q39</f>
        <v>0</v>
      </c>
      <c r="R39" s="255">
        <f>'2685'!R39</f>
        <v>0</v>
      </c>
      <c r="S39" s="94">
        <f t="shared" si="1"/>
        <v>0</v>
      </c>
      <c r="T39" s="224"/>
      <c r="U39" s="255">
        <f>'2685'!U39</f>
        <v>0</v>
      </c>
      <c r="V39" s="255">
        <f>'2685'!V39</f>
        <v>0</v>
      </c>
      <c r="W39" s="255">
        <f>'2685'!W39</f>
        <v>0</v>
      </c>
      <c r="X39" s="94">
        <f t="shared" si="5"/>
        <v>0</v>
      </c>
      <c r="Y39" s="97"/>
      <c r="Z39" s="94">
        <f t="shared" si="3"/>
        <v>0</v>
      </c>
      <c r="AA39" s="182"/>
    </row>
    <row r="40" spans="1:27" s="214" customFormat="1" ht="15" x14ac:dyDescent="0.25">
      <c r="A40" s="59"/>
      <c r="B40" s="67" t="str">
        <f>'LPFN SUMMARY - Results'!B40</f>
        <v>Wasamac Mining</v>
      </c>
      <c r="C40" s="62"/>
      <c r="D40" s="62"/>
      <c r="E40" s="63"/>
      <c r="F40" s="255">
        <f>'2685'!F40</f>
        <v>0</v>
      </c>
      <c r="G40" s="255">
        <f>'2685'!G40</f>
        <v>0</v>
      </c>
      <c r="H40" s="255">
        <f>'2685'!H40</f>
        <v>0</v>
      </c>
      <c r="I40" s="94">
        <f t="shared" si="4"/>
        <v>0</v>
      </c>
      <c r="J40" s="224"/>
      <c r="K40" s="255">
        <f>'2685'!K40</f>
        <v>0</v>
      </c>
      <c r="L40" s="255">
        <f>'2685'!L40</f>
        <v>0</v>
      </c>
      <c r="M40" s="255">
        <f>'2685'!M40</f>
        <v>0</v>
      </c>
      <c r="N40" s="94">
        <f t="shared" si="0"/>
        <v>0</v>
      </c>
      <c r="O40" s="224"/>
      <c r="P40" s="255">
        <f>'2685'!P40</f>
        <v>0</v>
      </c>
      <c r="Q40" s="255">
        <f>'2685'!Q40</f>
        <v>0</v>
      </c>
      <c r="R40" s="255">
        <f>'2685'!R40</f>
        <v>0</v>
      </c>
      <c r="S40" s="94">
        <f t="shared" si="1"/>
        <v>0</v>
      </c>
      <c r="T40" s="224"/>
      <c r="U40" s="255">
        <f>'2685'!U40</f>
        <v>0</v>
      </c>
      <c r="V40" s="255">
        <f>'2685'!V40</f>
        <v>0</v>
      </c>
      <c r="W40" s="255">
        <f>'2685'!W40</f>
        <v>0</v>
      </c>
      <c r="X40" s="94">
        <f t="shared" si="5"/>
        <v>0</v>
      </c>
      <c r="Y40" s="97"/>
      <c r="Z40" s="94">
        <f t="shared" si="3"/>
        <v>0</v>
      </c>
      <c r="AA40" s="182"/>
    </row>
    <row r="41" spans="1:27" s="214" customFormat="1" ht="15" x14ac:dyDescent="0.25">
      <c r="A41" s="59"/>
      <c r="B41" s="67" t="str">
        <f>'LPFN SUMMARY - Results'!B41</f>
        <v>Grand conseil de la Nation Waban-Aki</v>
      </c>
      <c r="C41" s="62"/>
      <c r="D41" s="62"/>
      <c r="E41" s="63"/>
      <c r="F41" s="255">
        <f>'2685'!F41</f>
        <v>0</v>
      </c>
      <c r="G41" s="255">
        <f>'2685'!G41</f>
        <v>0</v>
      </c>
      <c r="H41" s="255">
        <f>'2685'!H41</f>
        <v>0</v>
      </c>
      <c r="I41" s="94">
        <f t="shared" si="4"/>
        <v>0</v>
      </c>
      <c r="J41" s="224"/>
      <c r="K41" s="255">
        <f>'2685'!K41</f>
        <v>0</v>
      </c>
      <c r="L41" s="255">
        <f>'2685'!L41</f>
        <v>0</v>
      </c>
      <c r="M41" s="255">
        <f>'2685'!M41</f>
        <v>0</v>
      </c>
      <c r="N41" s="94">
        <f t="shared" si="0"/>
        <v>0</v>
      </c>
      <c r="O41" s="224"/>
      <c r="P41" s="255">
        <f>'2685'!P41</f>
        <v>0</v>
      </c>
      <c r="Q41" s="255">
        <f>'2685'!Q41</f>
        <v>0</v>
      </c>
      <c r="R41" s="255">
        <f>'2685'!R41</f>
        <v>0</v>
      </c>
      <c r="S41" s="94">
        <f t="shared" si="1"/>
        <v>0</v>
      </c>
      <c r="T41" s="224"/>
      <c r="U41" s="255">
        <f>'2685'!U41</f>
        <v>0</v>
      </c>
      <c r="V41" s="255">
        <f>'2685'!V41</f>
        <v>0</v>
      </c>
      <c r="W41" s="255">
        <f>'2685'!W41</f>
        <v>0</v>
      </c>
      <c r="X41" s="94">
        <f t="shared" si="5"/>
        <v>0</v>
      </c>
      <c r="Y41" s="97"/>
      <c r="Z41" s="94">
        <f t="shared" si="3"/>
        <v>0</v>
      </c>
      <c r="AA41" s="182"/>
    </row>
    <row r="42" spans="1:27" s="214" customFormat="1" ht="15" x14ac:dyDescent="0.25">
      <c r="A42" s="59"/>
      <c r="B42" s="67" t="str">
        <f>'LPFN SUMMARY - Results'!B42</f>
        <v>Rexforet</v>
      </c>
      <c r="C42" s="62"/>
      <c r="D42" s="62"/>
      <c r="E42" s="63"/>
      <c r="F42" s="255">
        <f>'2685'!F42</f>
        <v>0</v>
      </c>
      <c r="G42" s="255">
        <f>'2685'!G42</f>
        <v>0</v>
      </c>
      <c r="H42" s="255">
        <f>'2685'!H42</f>
        <v>0</v>
      </c>
      <c r="I42" s="94">
        <f t="shared" si="4"/>
        <v>0</v>
      </c>
      <c r="J42" s="224"/>
      <c r="K42" s="255">
        <f>'2685'!K42</f>
        <v>0</v>
      </c>
      <c r="L42" s="255">
        <f>'2685'!L42</f>
        <v>0</v>
      </c>
      <c r="M42" s="255">
        <f>'2685'!M42</f>
        <v>0</v>
      </c>
      <c r="N42" s="94">
        <f t="shared" si="0"/>
        <v>0</v>
      </c>
      <c r="O42" s="224"/>
      <c r="P42" s="255">
        <f>'2685'!P42</f>
        <v>0</v>
      </c>
      <c r="Q42" s="255">
        <f>'2685'!Q42</f>
        <v>0</v>
      </c>
      <c r="R42" s="255">
        <f>'2685'!R42</f>
        <v>0</v>
      </c>
      <c r="S42" s="94">
        <f t="shared" si="1"/>
        <v>0</v>
      </c>
      <c r="T42" s="224"/>
      <c r="U42" s="255">
        <f>'2685'!U42</f>
        <v>0</v>
      </c>
      <c r="V42" s="255">
        <f>'2685'!V42</f>
        <v>0</v>
      </c>
      <c r="W42" s="255">
        <f>'2685'!W42</f>
        <v>0</v>
      </c>
      <c r="X42" s="94">
        <f t="shared" si="2"/>
        <v>0</v>
      </c>
      <c r="Y42" s="97"/>
      <c r="Z42" s="94">
        <f t="shared" si="3"/>
        <v>0</v>
      </c>
      <c r="AA42" s="182"/>
    </row>
    <row r="43" spans="1:27" s="214" customFormat="1" x14ac:dyDescent="0.2">
      <c r="A43" s="256"/>
      <c r="B43" s="199"/>
      <c r="C43" s="199"/>
      <c r="D43" s="257"/>
      <c r="E43" s="258"/>
      <c r="F43" s="83">
        <f>SUM(F11:F42)</f>
        <v>89863</v>
      </c>
      <c r="G43" s="83">
        <f t="shared" ref="G43:H43" si="6">SUM(G11:G42)</f>
        <v>0</v>
      </c>
      <c r="H43" s="83">
        <f t="shared" si="6"/>
        <v>0</v>
      </c>
      <c r="I43" s="85">
        <f>SUM(I8:I42)</f>
        <v>89863</v>
      </c>
      <c r="J43" s="85"/>
      <c r="K43" s="83">
        <f>SUM(K11:K42)</f>
        <v>0</v>
      </c>
      <c r="L43" s="83">
        <f t="shared" ref="L43:M43" si="7">SUM(L11:L42)</f>
        <v>0</v>
      </c>
      <c r="M43" s="83">
        <f t="shared" si="7"/>
        <v>0</v>
      </c>
      <c r="N43" s="85">
        <f>SUM(N8:N42)</f>
        <v>0</v>
      </c>
      <c r="O43" s="85"/>
      <c r="P43" s="83">
        <f>SUM(P11:P42)</f>
        <v>0</v>
      </c>
      <c r="Q43" s="83">
        <f t="shared" ref="Q43:R43" si="8">SUM(Q11:Q42)</f>
        <v>0</v>
      </c>
      <c r="R43" s="83">
        <f t="shared" si="8"/>
        <v>0</v>
      </c>
      <c r="S43" s="85">
        <f>SUM(S8:S42)</f>
        <v>0</v>
      </c>
      <c r="T43" s="85"/>
      <c r="U43" s="83">
        <f>SUM(U11:U42)</f>
        <v>0</v>
      </c>
      <c r="V43" s="83">
        <f t="shared" ref="V43:W43" si="9">SUM(V11:V42)</f>
        <v>0</v>
      </c>
      <c r="W43" s="83">
        <f t="shared" si="9"/>
        <v>0</v>
      </c>
      <c r="X43" s="85">
        <f>SUM(X8:X42)</f>
        <v>0</v>
      </c>
      <c r="Y43" s="84"/>
      <c r="Z43" s="87">
        <f>SUM(Z8:Z42)</f>
        <v>89863</v>
      </c>
      <c r="AA43" s="255" t="e">
        <f>#REF!+'3256'!Z43+#REF!+'9200'!Z43-Z43</f>
        <v>#REF!</v>
      </c>
    </row>
    <row r="44" spans="1:27" s="214" customFormat="1" x14ac:dyDescent="0.2">
      <c r="A44" s="259"/>
      <c r="B44" s="254"/>
      <c r="C44" s="254"/>
      <c r="D44" s="254"/>
      <c r="E44" s="232"/>
      <c r="F44" s="240"/>
      <c r="G44" s="240"/>
      <c r="H44" s="240"/>
      <c r="I44" s="94"/>
      <c r="J44" s="224"/>
      <c r="K44" s="240"/>
      <c r="L44" s="240"/>
      <c r="M44" s="240"/>
      <c r="N44" s="94"/>
      <c r="O44" s="224"/>
      <c r="P44" s="240"/>
      <c r="Q44" s="240"/>
      <c r="R44" s="240"/>
      <c r="S44" s="94"/>
      <c r="T44" s="224"/>
      <c r="U44" s="240"/>
      <c r="V44" s="240"/>
      <c r="W44" s="240"/>
      <c r="X44" s="94"/>
      <c r="Y44" s="97"/>
      <c r="Z44" s="94"/>
      <c r="AA44" s="182"/>
    </row>
    <row r="45" spans="1:27" s="214" customFormat="1" ht="14.25" x14ac:dyDescent="0.2">
      <c r="A45" s="65" t="s">
        <v>21</v>
      </c>
      <c r="B45" s="62"/>
      <c r="C45" s="62"/>
      <c r="D45" s="62"/>
      <c r="E45" s="63"/>
      <c r="F45" s="255"/>
      <c r="G45" s="255"/>
      <c r="H45" s="255"/>
      <c r="I45" s="94"/>
      <c r="J45" s="224"/>
      <c r="K45" s="255"/>
      <c r="L45" s="255"/>
      <c r="M45" s="255"/>
      <c r="N45" s="94"/>
      <c r="O45" s="224"/>
      <c r="P45" s="255"/>
      <c r="Q45" s="255"/>
      <c r="R45" s="255"/>
      <c r="S45" s="94"/>
      <c r="T45" s="224"/>
      <c r="U45" s="255"/>
      <c r="V45" s="255"/>
      <c r="W45" s="255"/>
      <c r="X45" s="94"/>
      <c r="Y45" s="97"/>
      <c r="Z45" s="94"/>
      <c r="AA45" s="182"/>
    </row>
    <row r="46" spans="1:27" s="214" customFormat="1" ht="15" x14ac:dyDescent="0.25">
      <c r="A46" s="65"/>
      <c r="B46" s="67" t="str">
        <f>'LPFN SUMMARY - Results'!B46</f>
        <v>Salaries &amp; fringe benefits</v>
      </c>
      <c r="C46" s="71"/>
      <c r="D46" s="62"/>
      <c r="E46" s="63"/>
      <c r="F46" s="255">
        <f>'2685'!F46</f>
        <v>4799</v>
      </c>
      <c r="G46" s="255">
        <f>'2685'!G46</f>
        <v>4799</v>
      </c>
      <c r="H46" s="255">
        <f>'2685'!H46</f>
        <v>4799</v>
      </c>
      <c r="I46" s="94">
        <f>F46+G46+H46</f>
        <v>14397</v>
      </c>
      <c r="J46" s="224"/>
      <c r="K46" s="255">
        <f>'2685'!K46</f>
        <v>4799</v>
      </c>
      <c r="L46" s="255">
        <f>'2685'!L46</f>
        <v>4799</v>
      </c>
      <c r="M46" s="255">
        <f>'2685'!M46</f>
        <v>4799</v>
      </c>
      <c r="N46" s="94">
        <f>K46+L46+M46</f>
        <v>14397</v>
      </c>
      <c r="O46" s="224"/>
      <c r="P46" s="255">
        <f>'2685'!P46</f>
        <v>4799</v>
      </c>
      <c r="Q46" s="255">
        <f>'2685'!Q46</f>
        <v>4799</v>
      </c>
      <c r="R46" s="255">
        <f>'2685'!R46</f>
        <v>4799</v>
      </c>
      <c r="S46" s="94">
        <f>P46+Q46+R46</f>
        <v>14397</v>
      </c>
      <c r="T46" s="224"/>
      <c r="U46" s="255">
        <f>'2685'!U46</f>
        <v>4799</v>
      </c>
      <c r="V46" s="255">
        <f>'2685'!V46</f>
        <v>4799</v>
      </c>
      <c r="W46" s="255">
        <f>'2685'!W46</f>
        <v>4799</v>
      </c>
      <c r="X46" s="94">
        <f>U46+V46+W46</f>
        <v>14397</v>
      </c>
      <c r="Y46" s="97"/>
      <c r="Z46" s="94">
        <f>X46+S46+N46+I46</f>
        <v>57588</v>
      </c>
      <c r="AA46" s="182"/>
    </row>
    <row r="47" spans="1:27" s="214" customFormat="1" ht="15.75" customHeight="1" x14ac:dyDescent="0.25">
      <c r="A47" s="72"/>
      <c r="B47" s="67" t="str">
        <f>'LPFN SUMMARY - Results'!B47</f>
        <v>Accommodation and meals</v>
      </c>
      <c r="C47" s="71"/>
      <c r="D47" s="62"/>
      <c r="E47" s="63"/>
      <c r="F47" s="255">
        <f>'2685'!F47</f>
        <v>0</v>
      </c>
      <c r="G47" s="255">
        <f>'2685'!G47</f>
        <v>0</v>
      </c>
      <c r="H47" s="255">
        <f>'2685'!H47</f>
        <v>0</v>
      </c>
      <c r="I47" s="94">
        <f t="shared" ref="I47:I94" si="10">F47+G47+H47</f>
        <v>0</v>
      </c>
      <c r="J47" s="224"/>
      <c r="K47" s="255">
        <f>'2685'!K47</f>
        <v>0</v>
      </c>
      <c r="L47" s="255">
        <f>'2685'!L47</f>
        <v>0</v>
      </c>
      <c r="M47" s="255">
        <f>'2685'!M47</f>
        <v>0</v>
      </c>
      <c r="N47" s="94">
        <f t="shared" ref="N47:N94" si="11">K47+L47+M47</f>
        <v>0</v>
      </c>
      <c r="O47" s="224"/>
      <c r="P47" s="255">
        <f>'2685'!P47</f>
        <v>0</v>
      </c>
      <c r="Q47" s="255">
        <f>'2685'!Q47</f>
        <v>0</v>
      </c>
      <c r="R47" s="255">
        <f>'2685'!R47</f>
        <v>0</v>
      </c>
      <c r="S47" s="94">
        <f t="shared" ref="S47:S94" si="12">P47+Q47+R47</f>
        <v>0</v>
      </c>
      <c r="T47" s="224"/>
      <c r="U47" s="255">
        <f>'2685'!U47</f>
        <v>0</v>
      </c>
      <c r="V47" s="255">
        <f>'2685'!V47</f>
        <v>0</v>
      </c>
      <c r="W47" s="255">
        <f>'2685'!W47</f>
        <v>0</v>
      </c>
      <c r="X47" s="94">
        <f t="shared" ref="X47:X79" si="13">U47+V47+W47</f>
        <v>0</v>
      </c>
      <c r="Y47" s="97"/>
      <c r="Z47" s="94">
        <f t="shared" ref="Z47:Z79" si="14">X47+S47+N47+I47</f>
        <v>0</v>
      </c>
      <c r="AA47" s="182"/>
    </row>
    <row r="48" spans="1:27" s="214" customFormat="1" ht="15" x14ac:dyDescent="0.25">
      <c r="A48" s="72"/>
      <c r="B48" s="67" t="str">
        <f>'LPFN SUMMARY - Results'!B48</f>
        <v>Administration fees</v>
      </c>
      <c r="C48" s="71"/>
      <c r="D48" s="62"/>
      <c r="E48" s="63"/>
      <c r="F48" s="255">
        <f>'2685'!F48</f>
        <v>0</v>
      </c>
      <c r="G48" s="255">
        <f>'2685'!G48</f>
        <v>0</v>
      </c>
      <c r="H48" s="255">
        <f>'2685'!H48</f>
        <v>2438</v>
      </c>
      <c r="I48" s="94">
        <f t="shared" si="10"/>
        <v>2438</v>
      </c>
      <c r="J48" s="224"/>
      <c r="K48" s="255">
        <f>'2685'!K48</f>
        <v>0</v>
      </c>
      <c r="L48" s="255">
        <f>'2685'!L48</f>
        <v>0</v>
      </c>
      <c r="M48" s="255">
        <f>'2685'!M48</f>
        <v>2438</v>
      </c>
      <c r="N48" s="94">
        <f t="shared" si="11"/>
        <v>2438</v>
      </c>
      <c r="O48" s="224"/>
      <c r="P48" s="255">
        <f>'2685'!P48</f>
        <v>0</v>
      </c>
      <c r="Q48" s="255">
        <f>'2685'!Q48</f>
        <v>0</v>
      </c>
      <c r="R48" s="255">
        <f>'2685'!R48</f>
        <v>2438</v>
      </c>
      <c r="S48" s="94">
        <f t="shared" si="12"/>
        <v>2438</v>
      </c>
      <c r="T48" s="224"/>
      <c r="U48" s="255">
        <f>'2685'!U48</f>
        <v>0</v>
      </c>
      <c r="V48" s="255">
        <f>'2685'!V48</f>
        <v>0</v>
      </c>
      <c r="W48" s="255">
        <f>'2685'!W48</f>
        <v>2576</v>
      </c>
      <c r="X48" s="94">
        <f t="shared" si="13"/>
        <v>2576</v>
      </c>
      <c r="Y48" s="97"/>
      <c r="Z48" s="94">
        <f t="shared" si="14"/>
        <v>9890</v>
      </c>
      <c r="AA48" s="182"/>
    </row>
    <row r="49" spans="1:27" s="214" customFormat="1" ht="15" x14ac:dyDescent="0.25">
      <c r="A49" s="72"/>
      <c r="B49" s="67" t="str">
        <f>'LPFN SUMMARY - Results'!B49</f>
        <v>Allocations - Other</v>
      </c>
      <c r="C49" s="71"/>
      <c r="D49" s="62"/>
      <c r="E49" s="63"/>
      <c r="F49" s="255">
        <f>'2685'!F49</f>
        <v>0</v>
      </c>
      <c r="G49" s="255">
        <f>'2685'!G49</f>
        <v>0</v>
      </c>
      <c r="H49" s="255">
        <f>'2685'!H49</f>
        <v>0</v>
      </c>
      <c r="I49" s="94">
        <f t="shared" si="10"/>
        <v>0</v>
      </c>
      <c r="J49" s="224"/>
      <c r="K49" s="255">
        <f>'2685'!K49</f>
        <v>0</v>
      </c>
      <c r="L49" s="255">
        <f>'2685'!L49</f>
        <v>0</v>
      </c>
      <c r="M49" s="255">
        <f>'2685'!M49</f>
        <v>5000</v>
      </c>
      <c r="N49" s="94">
        <f t="shared" si="11"/>
        <v>5000</v>
      </c>
      <c r="O49" s="224"/>
      <c r="P49" s="255">
        <f>'2685'!P49</f>
        <v>0</v>
      </c>
      <c r="Q49" s="255">
        <f>'2685'!Q49</f>
        <v>0</v>
      </c>
      <c r="R49" s="255">
        <f>'2685'!R49</f>
        <v>0</v>
      </c>
      <c r="S49" s="94">
        <f t="shared" si="12"/>
        <v>0</v>
      </c>
      <c r="T49" s="224"/>
      <c r="U49" s="255">
        <f>'2685'!U49</f>
        <v>0</v>
      </c>
      <c r="V49" s="255">
        <f>'2685'!V49</f>
        <v>0</v>
      </c>
      <c r="W49" s="255">
        <f>'2685'!W49</f>
        <v>0</v>
      </c>
      <c r="X49" s="94">
        <f t="shared" si="13"/>
        <v>0</v>
      </c>
      <c r="Y49" s="97"/>
      <c r="Z49" s="94">
        <f t="shared" si="14"/>
        <v>5000</v>
      </c>
      <c r="AA49" s="182"/>
    </row>
    <row r="50" spans="1:27" s="214" customFormat="1" ht="15" x14ac:dyDescent="0.25">
      <c r="A50" s="72"/>
      <c r="B50" s="67" t="str">
        <f>'LPFN SUMMARY - Results'!B50</f>
        <v>Allocations for Education</v>
      </c>
      <c r="C50" s="71"/>
      <c r="D50" s="62"/>
      <c r="E50" s="63"/>
      <c r="F50" s="255">
        <f>'2685'!F50</f>
        <v>0</v>
      </c>
      <c r="G50" s="255">
        <f>'2685'!G50</f>
        <v>0</v>
      </c>
      <c r="H50" s="255">
        <f>'2685'!H50</f>
        <v>0</v>
      </c>
      <c r="I50" s="94">
        <f t="shared" si="10"/>
        <v>0</v>
      </c>
      <c r="J50" s="224"/>
      <c r="K50" s="255">
        <f>'2685'!K50</f>
        <v>0</v>
      </c>
      <c r="L50" s="255">
        <f>'2685'!L50</f>
        <v>0</v>
      </c>
      <c r="M50" s="255">
        <f>'2685'!M50</f>
        <v>0</v>
      </c>
      <c r="N50" s="94">
        <f t="shared" si="11"/>
        <v>0</v>
      </c>
      <c r="O50" s="224"/>
      <c r="P50" s="255">
        <f>'2685'!P50</f>
        <v>0</v>
      </c>
      <c r="Q50" s="255">
        <f>'2685'!Q50</f>
        <v>0</v>
      </c>
      <c r="R50" s="255">
        <f>'2685'!R50</f>
        <v>0</v>
      </c>
      <c r="S50" s="94">
        <f t="shared" si="12"/>
        <v>0</v>
      </c>
      <c r="T50" s="224"/>
      <c r="U50" s="255">
        <f>'2685'!U50</f>
        <v>0</v>
      </c>
      <c r="V50" s="255">
        <f>'2685'!V50</f>
        <v>0</v>
      </c>
      <c r="W50" s="255">
        <f>'2685'!W50</f>
        <v>0</v>
      </c>
      <c r="X50" s="94">
        <f t="shared" si="13"/>
        <v>0</v>
      </c>
      <c r="Y50" s="97"/>
      <c r="Z50" s="94">
        <f t="shared" si="14"/>
        <v>0</v>
      </c>
      <c r="AA50" s="182"/>
    </row>
    <row r="51" spans="1:27" s="214" customFormat="1" ht="15" x14ac:dyDescent="0.25">
      <c r="A51" s="72"/>
      <c r="B51" s="67" t="str">
        <f>'LPFN SUMMARY - Results'!B51</f>
        <v>Allocations for Social Assistance</v>
      </c>
      <c r="C51" s="71"/>
      <c r="D51" s="62"/>
      <c r="E51" s="63"/>
      <c r="F51" s="255">
        <f>'2685'!F51</f>
        <v>0</v>
      </c>
      <c r="G51" s="255">
        <f>'2685'!G51</f>
        <v>0</v>
      </c>
      <c r="H51" s="255">
        <f>'2685'!H51</f>
        <v>0</v>
      </c>
      <c r="I51" s="94">
        <f t="shared" si="10"/>
        <v>0</v>
      </c>
      <c r="J51" s="224"/>
      <c r="K51" s="255">
        <f>'2685'!K51</f>
        <v>0</v>
      </c>
      <c r="L51" s="255">
        <f>'2685'!L51</f>
        <v>0</v>
      </c>
      <c r="M51" s="255">
        <f>'2685'!M51</f>
        <v>0</v>
      </c>
      <c r="N51" s="94">
        <f t="shared" si="11"/>
        <v>0</v>
      </c>
      <c r="O51" s="224"/>
      <c r="P51" s="255">
        <f>'2685'!P51</f>
        <v>0</v>
      </c>
      <c r="Q51" s="255">
        <f>'2685'!Q51</f>
        <v>0</v>
      </c>
      <c r="R51" s="255">
        <f>'2685'!R51</f>
        <v>0</v>
      </c>
      <c r="S51" s="94">
        <f t="shared" si="12"/>
        <v>0</v>
      </c>
      <c r="T51" s="224"/>
      <c r="U51" s="255">
        <f>'2685'!U51</f>
        <v>0</v>
      </c>
      <c r="V51" s="255">
        <f>'2685'!V51</f>
        <v>0</v>
      </c>
      <c r="W51" s="255">
        <f>'2685'!W51</f>
        <v>0</v>
      </c>
      <c r="X51" s="94">
        <f t="shared" si="13"/>
        <v>0</v>
      </c>
      <c r="Y51" s="97"/>
      <c r="Z51" s="94">
        <f t="shared" si="14"/>
        <v>0</v>
      </c>
      <c r="AA51" s="182"/>
    </row>
    <row r="52" spans="1:27" s="214" customFormat="1" ht="15" x14ac:dyDescent="0.25">
      <c r="A52" s="72"/>
      <c r="B52" s="67" t="str">
        <f>'LPFN SUMMARY - Results'!B52</f>
        <v>Allowance</v>
      </c>
      <c r="C52" s="71"/>
      <c r="D52" s="62"/>
      <c r="E52" s="63"/>
      <c r="F52" s="255">
        <f>'2685'!F52</f>
        <v>0</v>
      </c>
      <c r="G52" s="255">
        <f>'2685'!G52</f>
        <v>0</v>
      </c>
      <c r="H52" s="255">
        <f>'2685'!H52</f>
        <v>0</v>
      </c>
      <c r="I52" s="94">
        <f t="shared" si="10"/>
        <v>0</v>
      </c>
      <c r="J52" s="224"/>
      <c r="K52" s="255">
        <f>'2685'!K52</f>
        <v>0</v>
      </c>
      <c r="L52" s="255">
        <f>'2685'!L52</f>
        <v>0</v>
      </c>
      <c r="M52" s="255">
        <f>'2685'!M52</f>
        <v>0</v>
      </c>
      <c r="N52" s="94">
        <f t="shared" si="11"/>
        <v>0</v>
      </c>
      <c r="O52" s="224"/>
      <c r="P52" s="255">
        <f>'2685'!P52</f>
        <v>0</v>
      </c>
      <c r="Q52" s="255">
        <f>'2685'!Q52</f>
        <v>0</v>
      </c>
      <c r="R52" s="255">
        <f>'2685'!R52</f>
        <v>0</v>
      </c>
      <c r="S52" s="94">
        <f t="shared" si="12"/>
        <v>0</v>
      </c>
      <c r="T52" s="224"/>
      <c r="U52" s="255">
        <f>'2685'!U52</f>
        <v>0</v>
      </c>
      <c r="V52" s="255">
        <f>'2685'!V52</f>
        <v>0</v>
      </c>
      <c r="W52" s="255">
        <f>'2685'!W52</f>
        <v>0</v>
      </c>
      <c r="X52" s="94">
        <f t="shared" si="13"/>
        <v>0</v>
      </c>
      <c r="Y52" s="97"/>
      <c r="Z52" s="94">
        <f t="shared" si="14"/>
        <v>0</v>
      </c>
      <c r="AA52" s="182"/>
    </row>
    <row r="53" spans="1:27" s="214" customFormat="1" ht="15" x14ac:dyDescent="0.25">
      <c r="A53" s="72"/>
      <c r="B53" s="67" t="str">
        <f>'LPFN SUMMARY - Results'!B53</f>
        <v>Bad debts</v>
      </c>
      <c r="C53" s="71"/>
      <c r="D53" s="62"/>
      <c r="E53" s="63"/>
      <c r="F53" s="255">
        <f>'2685'!F53</f>
        <v>0</v>
      </c>
      <c r="G53" s="255">
        <f>'2685'!G53</f>
        <v>0</v>
      </c>
      <c r="H53" s="255">
        <f>'2685'!H53</f>
        <v>0</v>
      </c>
      <c r="I53" s="94">
        <f t="shared" si="10"/>
        <v>0</v>
      </c>
      <c r="J53" s="224"/>
      <c r="K53" s="255">
        <f>'2685'!K53</f>
        <v>0</v>
      </c>
      <c r="L53" s="255">
        <f>'2685'!L53</f>
        <v>0</v>
      </c>
      <c r="M53" s="255">
        <f>'2685'!M53</f>
        <v>0</v>
      </c>
      <c r="N53" s="94">
        <f t="shared" si="11"/>
        <v>0</v>
      </c>
      <c r="O53" s="224"/>
      <c r="P53" s="255">
        <f>'2685'!P53</f>
        <v>0</v>
      </c>
      <c r="Q53" s="255">
        <f>'2685'!Q53</f>
        <v>0</v>
      </c>
      <c r="R53" s="255">
        <f>'2685'!R53</f>
        <v>0</v>
      </c>
      <c r="S53" s="94">
        <f t="shared" si="12"/>
        <v>0</v>
      </c>
      <c r="T53" s="224"/>
      <c r="U53" s="255">
        <f>'2685'!U53</f>
        <v>0</v>
      </c>
      <c r="V53" s="255">
        <f>'2685'!V53</f>
        <v>0</v>
      </c>
      <c r="W53" s="255">
        <f>'2685'!W53</f>
        <v>0</v>
      </c>
      <c r="X53" s="94">
        <f t="shared" si="13"/>
        <v>0</v>
      </c>
      <c r="Y53" s="97"/>
      <c r="Z53" s="94">
        <f t="shared" si="14"/>
        <v>0</v>
      </c>
      <c r="AA53" s="182"/>
    </row>
    <row r="54" spans="1:27" s="214" customFormat="1" ht="15" x14ac:dyDescent="0.25">
      <c r="A54" s="72"/>
      <c r="B54" s="67" t="str">
        <f>'LPFN SUMMARY - Results'!B54</f>
        <v>Contingency Funds</v>
      </c>
      <c r="C54" s="71"/>
      <c r="D54" s="62"/>
      <c r="E54" s="63"/>
      <c r="F54" s="255">
        <f>'2685'!F54</f>
        <v>0</v>
      </c>
      <c r="G54" s="255">
        <f>'2685'!G54</f>
        <v>0</v>
      </c>
      <c r="H54" s="255">
        <f>'2685'!H54</f>
        <v>0</v>
      </c>
      <c r="I54" s="94">
        <f t="shared" si="10"/>
        <v>0</v>
      </c>
      <c r="J54" s="224"/>
      <c r="K54" s="255">
        <f>'2685'!K54</f>
        <v>0</v>
      </c>
      <c r="L54" s="255">
        <f>'2685'!L54</f>
        <v>0</v>
      </c>
      <c r="M54" s="255">
        <f>'2685'!M54</f>
        <v>0</v>
      </c>
      <c r="N54" s="94">
        <f t="shared" si="11"/>
        <v>0</v>
      </c>
      <c r="O54" s="224"/>
      <c r="P54" s="255">
        <f>'2685'!P54</f>
        <v>0</v>
      </c>
      <c r="Q54" s="255">
        <f>'2685'!Q54</f>
        <v>0</v>
      </c>
      <c r="R54" s="255">
        <f>'2685'!R54</f>
        <v>0</v>
      </c>
      <c r="S54" s="94">
        <f t="shared" si="12"/>
        <v>0</v>
      </c>
      <c r="T54" s="224"/>
      <c r="U54" s="255">
        <f>'2685'!U54</f>
        <v>0</v>
      </c>
      <c r="V54" s="255">
        <f>'2685'!V54</f>
        <v>0</v>
      </c>
      <c r="W54" s="255">
        <f>'2685'!W54</f>
        <v>0</v>
      </c>
      <c r="X54" s="94">
        <f t="shared" si="13"/>
        <v>0</v>
      </c>
      <c r="Y54" s="97"/>
      <c r="Z54" s="94">
        <f t="shared" si="14"/>
        <v>0</v>
      </c>
      <c r="AA54" s="182"/>
    </row>
    <row r="55" spans="1:27" s="214" customFormat="1" ht="15" x14ac:dyDescent="0.25">
      <c r="A55" s="72"/>
      <c r="B55" s="67" t="str">
        <f>'LPFN SUMMARY - Results'!B55</f>
        <v>Contracts</v>
      </c>
      <c r="C55" s="71"/>
      <c r="D55" s="62"/>
      <c r="E55" s="63"/>
      <c r="F55" s="255">
        <f>'2685'!F55</f>
        <v>0</v>
      </c>
      <c r="G55" s="255">
        <f>'2685'!G55</f>
        <v>0</v>
      </c>
      <c r="H55" s="255">
        <f>'2685'!H55</f>
        <v>0</v>
      </c>
      <c r="I55" s="94">
        <f t="shared" si="10"/>
        <v>0</v>
      </c>
      <c r="J55" s="224"/>
      <c r="K55" s="255">
        <f>'2685'!K55</f>
        <v>0</v>
      </c>
      <c r="L55" s="255">
        <f>'2685'!L55</f>
        <v>0</v>
      </c>
      <c r="M55" s="255">
        <f>'2685'!M55</f>
        <v>0</v>
      </c>
      <c r="N55" s="94">
        <f t="shared" si="11"/>
        <v>0</v>
      </c>
      <c r="O55" s="224"/>
      <c r="P55" s="255">
        <f>'2685'!P55</f>
        <v>0</v>
      </c>
      <c r="Q55" s="255">
        <f>'2685'!Q55</f>
        <v>0</v>
      </c>
      <c r="R55" s="255">
        <f>'2685'!R55</f>
        <v>0</v>
      </c>
      <c r="S55" s="94">
        <f t="shared" si="12"/>
        <v>0</v>
      </c>
      <c r="T55" s="224"/>
      <c r="U55" s="255">
        <f>'2685'!U55</f>
        <v>0</v>
      </c>
      <c r="V55" s="255">
        <f>'2685'!V55</f>
        <v>0</v>
      </c>
      <c r="W55" s="255">
        <f>'2685'!W55</f>
        <v>0</v>
      </c>
      <c r="X55" s="94">
        <f t="shared" si="13"/>
        <v>0</v>
      </c>
      <c r="Y55" s="97"/>
      <c r="Z55" s="94">
        <f t="shared" si="14"/>
        <v>0</v>
      </c>
      <c r="AA55" s="182"/>
    </row>
    <row r="56" spans="1:27" s="214" customFormat="1" ht="15" x14ac:dyDescent="0.25">
      <c r="A56" s="72"/>
      <c r="B56" s="67" t="str">
        <f>'LPFN SUMMARY - Results'!B56</f>
        <v>Cultural Activities</v>
      </c>
      <c r="C56" s="71"/>
      <c r="D56" s="62"/>
      <c r="E56" s="63"/>
      <c r="F56" s="255">
        <f>'2685'!F56</f>
        <v>0</v>
      </c>
      <c r="G56" s="255">
        <f>'2685'!G56</f>
        <v>0</v>
      </c>
      <c r="H56" s="255">
        <f>'2685'!H56</f>
        <v>0</v>
      </c>
      <c r="I56" s="94">
        <f t="shared" si="10"/>
        <v>0</v>
      </c>
      <c r="J56" s="224"/>
      <c r="K56" s="255">
        <f>'2685'!K56</f>
        <v>0</v>
      </c>
      <c r="L56" s="255">
        <f>'2685'!L56</f>
        <v>0</v>
      </c>
      <c r="M56" s="255">
        <f>'2685'!M56</f>
        <v>0</v>
      </c>
      <c r="N56" s="94">
        <f t="shared" si="11"/>
        <v>0</v>
      </c>
      <c r="O56" s="224"/>
      <c r="P56" s="255">
        <f>'2685'!P56</f>
        <v>0</v>
      </c>
      <c r="Q56" s="255">
        <f>'2685'!Q56</f>
        <v>0</v>
      </c>
      <c r="R56" s="255">
        <f>'2685'!R56</f>
        <v>0</v>
      </c>
      <c r="S56" s="94">
        <f t="shared" si="12"/>
        <v>0</v>
      </c>
      <c r="T56" s="224"/>
      <c r="U56" s="255">
        <f>'2685'!U56</f>
        <v>0</v>
      </c>
      <c r="V56" s="255">
        <f>'2685'!V56</f>
        <v>0</v>
      </c>
      <c r="W56" s="255">
        <f>'2685'!W56</f>
        <v>0</v>
      </c>
      <c r="X56" s="94">
        <f t="shared" si="13"/>
        <v>0</v>
      </c>
      <c r="Y56" s="97"/>
      <c r="Z56" s="94">
        <f t="shared" si="14"/>
        <v>0</v>
      </c>
      <c r="AA56" s="182"/>
    </row>
    <row r="57" spans="1:27" s="214" customFormat="1" ht="15" x14ac:dyDescent="0.25">
      <c r="A57" s="72"/>
      <c r="B57" s="67" t="str">
        <f>'LPFN SUMMARY - Results'!B57</f>
        <v>Cultural Week</v>
      </c>
      <c r="C57" s="71"/>
      <c r="D57" s="62"/>
      <c r="E57" s="63"/>
      <c r="F57" s="255">
        <f>'2685'!F57</f>
        <v>0</v>
      </c>
      <c r="G57" s="255">
        <f>'2685'!G57</f>
        <v>0</v>
      </c>
      <c r="H57" s="255">
        <f>'2685'!H57</f>
        <v>0</v>
      </c>
      <c r="I57" s="94">
        <f t="shared" si="10"/>
        <v>0</v>
      </c>
      <c r="J57" s="224"/>
      <c r="K57" s="255">
        <f>'2685'!K57</f>
        <v>0</v>
      </c>
      <c r="L57" s="255">
        <f>'2685'!L57</f>
        <v>0</v>
      </c>
      <c r="M57" s="255">
        <f>'2685'!M57</f>
        <v>0</v>
      </c>
      <c r="N57" s="94">
        <f t="shared" si="11"/>
        <v>0</v>
      </c>
      <c r="O57" s="224"/>
      <c r="P57" s="255">
        <f>'2685'!P57</f>
        <v>0</v>
      </c>
      <c r="Q57" s="255">
        <f>'2685'!Q57</f>
        <v>0</v>
      </c>
      <c r="R57" s="255">
        <f>'2685'!R57</f>
        <v>0</v>
      </c>
      <c r="S57" s="94">
        <f t="shared" si="12"/>
        <v>0</v>
      </c>
      <c r="T57" s="224"/>
      <c r="U57" s="255">
        <f>'2685'!U57</f>
        <v>0</v>
      </c>
      <c r="V57" s="255">
        <f>'2685'!V57</f>
        <v>0</v>
      </c>
      <c r="W57" s="255">
        <f>'2685'!W57</f>
        <v>0</v>
      </c>
      <c r="X57" s="94">
        <f t="shared" si="13"/>
        <v>0</v>
      </c>
      <c r="Y57" s="97"/>
      <c r="Z57" s="94">
        <f t="shared" si="14"/>
        <v>0</v>
      </c>
      <c r="AA57" s="182"/>
    </row>
    <row r="58" spans="1:27" s="214" customFormat="1" ht="15" x14ac:dyDescent="0.25">
      <c r="A58" s="72"/>
      <c r="B58" s="67" t="str">
        <f>'LPFN SUMMARY - Results'!B58</f>
        <v>Daycare fees</v>
      </c>
      <c r="C58" s="71"/>
      <c r="D58" s="62"/>
      <c r="E58" s="63"/>
      <c r="F58" s="255">
        <f>'2685'!F58</f>
        <v>0</v>
      </c>
      <c r="G58" s="255">
        <f>'2685'!G58</f>
        <v>0</v>
      </c>
      <c r="H58" s="255">
        <f>'2685'!H58</f>
        <v>0</v>
      </c>
      <c r="I58" s="94"/>
      <c r="J58" s="224"/>
      <c r="K58" s="255">
        <f>'2685'!K58</f>
        <v>0</v>
      </c>
      <c r="L58" s="255">
        <f>'2685'!L58</f>
        <v>0</v>
      </c>
      <c r="M58" s="255">
        <f>'2685'!M58</f>
        <v>0</v>
      </c>
      <c r="N58" s="94"/>
      <c r="O58" s="224"/>
      <c r="P58" s="255">
        <f>'2685'!P58</f>
        <v>0</v>
      </c>
      <c r="Q58" s="255">
        <f>'2685'!Q58</f>
        <v>0</v>
      </c>
      <c r="R58" s="255">
        <f>'2685'!R58</f>
        <v>0</v>
      </c>
      <c r="S58" s="94"/>
      <c r="T58" s="224"/>
      <c r="U58" s="255">
        <f>'2685'!U58</f>
        <v>0</v>
      </c>
      <c r="V58" s="255">
        <f>'2685'!V58</f>
        <v>0</v>
      </c>
      <c r="W58" s="255">
        <f>'2685'!W58</f>
        <v>0</v>
      </c>
      <c r="X58" s="94"/>
      <c r="Y58" s="97"/>
      <c r="Z58" s="94"/>
      <c r="AA58" s="182"/>
    </row>
    <row r="59" spans="1:27" s="214" customFormat="1" ht="15" x14ac:dyDescent="0.25">
      <c r="A59" s="72"/>
      <c r="B59" s="67" t="str">
        <f>'LPFN SUMMARY - Results'!B59</f>
        <v>Election expenses</v>
      </c>
      <c r="C59" s="71"/>
      <c r="D59" s="62"/>
      <c r="E59" s="63"/>
      <c r="F59" s="255">
        <f>'2685'!F59</f>
        <v>0</v>
      </c>
      <c r="G59" s="255">
        <f>'2685'!G59</f>
        <v>0</v>
      </c>
      <c r="H59" s="255">
        <f>'2685'!H59</f>
        <v>0</v>
      </c>
      <c r="I59" s="94">
        <f t="shared" si="10"/>
        <v>0</v>
      </c>
      <c r="J59" s="224"/>
      <c r="K59" s="255">
        <f>'2685'!K59</f>
        <v>0</v>
      </c>
      <c r="L59" s="255">
        <f>'2685'!L59</f>
        <v>0</v>
      </c>
      <c r="M59" s="255">
        <f>'2685'!M59</f>
        <v>0</v>
      </c>
      <c r="N59" s="94">
        <f t="shared" si="11"/>
        <v>0</v>
      </c>
      <c r="O59" s="224"/>
      <c r="P59" s="255">
        <f>'2685'!P59</f>
        <v>0</v>
      </c>
      <c r="Q59" s="255">
        <f>'2685'!Q59</f>
        <v>0</v>
      </c>
      <c r="R59" s="255">
        <f>'2685'!R59</f>
        <v>0</v>
      </c>
      <c r="S59" s="94">
        <f t="shared" si="12"/>
        <v>0</v>
      </c>
      <c r="T59" s="224"/>
      <c r="U59" s="255">
        <f>'2685'!U59</f>
        <v>0</v>
      </c>
      <c r="V59" s="255">
        <f>'2685'!V59</f>
        <v>0</v>
      </c>
      <c r="W59" s="255">
        <f>'2685'!W59</f>
        <v>0</v>
      </c>
      <c r="X59" s="94">
        <f t="shared" si="13"/>
        <v>0</v>
      </c>
      <c r="Y59" s="97"/>
      <c r="Z59" s="94">
        <f t="shared" si="14"/>
        <v>0</v>
      </c>
      <c r="AA59" s="182"/>
    </row>
    <row r="60" spans="1:27" s="214" customFormat="1" ht="15" x14ac:dyDescent="0.25">
      <c r="A60" s="72"/>
      <c r="B60" s="67" t="str">
        <f>'LPFN SUMMARY - Results'!B60</f>
        <v>Electricity</v>
      </c>
      <c r="C60" s="71"/>
      <c r="D60" s="62"/>
      <c r="E60" s="63"/>
      <c r="F60" s="255">
        <f>'2685'!F60</f>
        <v>0</v>
      </c>
      <c r="G60" s="255">
        <f>'2685'!G60</f>
        <v>0</v>
      </c>
      <c r="H60" s="255">
        <f>'2685'!H60</f>
        <v>0</v>
      </c>
      <c r="I60" s="94">
        <f t="shared" si="10"/>
        <v>0</v>
      </c>
      <c r="J60" s="224"/>
      <c r="K60" s="255">
        <f>'2685'!K60</f>
        <v>0</v>
      </c>
      <c r="L60" s="255">
        <f>'2685'!L60</f>
        <v>0</v>
      </c>
      <c r="M60" s="255">
        <f>'2685'!M60</f>
        <v>0</v>
      </c>
      <c r="N60" s="94">
        <f t="shared" si="11"/>
        <v>0</v>
      </c>
      <c r="O60" s="224"/>
      <c r="P60" s="255">
        <f>'2685'!P60</f>
        <v>0</v>
      </c>
      <c r="Q60" s="255">
        <f>'2685'!Q60</f>
        <v>0</v>
      </c>
      <c r="R60" s="255">
        <f>'2685'!R60</f>
        <v>0</v>
      </c>
      <c r="S60" s="94">
        <f t="shared" si="12"/>
        <v>0</v>
      </c>
      <c r="T60" s="224"/>
      <c r="U60" s="255">
        <f>'2685'!U60</f>
        <v>0</v>
      </c>
      <c r="V60" s="255">
        <f>'2685'!V60</f>
        <v>0</v>
      </c>
      <c r="W60" s="255">
        <f>'2685'!W60</f>
        <v>0</v>
      </c>
      <c r="X60" s="94">
        <f t="shared" si="13"/>
        <v>0</v>
      </c>
      <c r="Y60" s="97"/>
      <c r="Z60" s="94">
        <f t="shared" si="14"/>
        <v>0</v>
      </c>
      <c r="AA60" s="182"/>
    </row>
    <row r="61" spans="1:27" s="214" customFormat="1" ht="15" x14ac:dyDescent="0.25">
      <c r="A61" s="72"/>
      <c r="B61" s="67" t="str">
        <f>'LPFN SUMMARY - Results'!B61</f>
        <v>Facility Rental</v>
      </c>
      <c r="C61" s="71"/>
      <c r="D61" s="62"/>
      <c r="E61" s="63"/>
      <c r="F61" s="255">
        <f>'2685'!F61</f>
        <v>0</v>
      </c>
      <c r="G61" s="255">
        <f>'2685'!G61</f>
        <v>0</v>
      </c>
      <c r="H61" s="255">
        <f>'2685'!H61</f>
        <v>0</v>
      </c>
      <c r="I61" s="94">
        <f t="shared" si="10"/>
        <v>0</v>
      </c>
      <c r="J61" s="224"/>
      <c r="K61" s="255">
        <f>'2685'!K61</f>
        <v>0</v>
      </c>
      <c r="L61" s="255">
        <f>'2685'!L61</f>
        <v>0</v>
      </c>
      <c r="M61" s="255">
        <f>'2685'!M61</f>
        <v>0</v>
      </c>
      <c r="N61" s="94">
        <f t="shared" si="11"/>
        <v>0</v>
      </c>
      <c r="O61" s="224"/>
      <c r="P61" s="255">
        <f>'2685'!P61</f>
        <v>0</v>
      </c>
      <c r="Q61" s="255">
        <f>'2685'!Q61</f>
        <v>0</v>
      </c>
      <c r="R61" s="255">
        <f>'2685'!R61</f>
        <v>0</v>
      </c>
      <c r="S61" s="94">
        <f t="shared" si="12"/>
        <v>0</v>
      </c>
      <c r="T61" s="224"/>
      <c r="U61" s="255">
        <f>'2685'!U61</f>
        <v>0</v>
      </c>
      <c r="V61" s="255">
        <f>'2685'!V61</f>
        <v>0</v>
      </c>
      <c r="W61" s="255">
        <f>'2685'!W61</f>
        <v>0</v>
      </c>
      <c r="X61" s="94">
        <f t="shared" si="13"/>
        <v>0</v>
      </c>
      <c r="Y61" s="97"/>
      <c r="Z61" s="94">
        <f t="shared" si="14"/>
        <v>0</v>
      </c>
      <c r="AA61" s="182"/>
    </row>
    <row r="62" spans="1:27" s="214" customFormat="1" ht="15" x14ac:dyDescent="0.25">
      <c r="A62" s="72"/>
      <c r="B62" s="67" t="str">
        <f>'LPFN SUMMARY - Results'!B62</f>
        <v>Field Trip</v>
      </c>
      <c r="C62" s="71"/>
      <c r="D62" s="62"/>
      <c r="E62" s="63"/>
      <c r="F62" s="255">
        <f>'2685'!F62</f>
        <v>0</v>
      </c>
      <c r="G62" s="255">
        <f>'2685'!G62</f>
        <v>0</v>
      </c>
      <c r="H62" s="255">
        <f>'2685'!H62</f>
        <v>0</v>
      </c>
      <c r="I62" s="94">
        <f t="shared" si="10"/>
        <v>0</v>
      </c>
      <c r="J62" s="224"/>
      <c r="K62" s="255">
        <f>'2685'!K62</f>
        <v>0</v>
      </c>
      <c r="L62" s="255">
        <f>'2685'!L62</f>
        <v>0</v>
      </c>
      <c r="M62" s="255">
        <f>'2685'!M62</f>
        <v>0</v>
      </c>
      <c r="N62" s="94">
        <f t="shared" si="11"/>
        <v>0</v>
      </c>
      <c r="O62" s="224"/>
      <c r="P62" s="255">
        <f>'2685'!P62</f>
        <v>0</v>
      </c>
      <c r="Q62" s="255">
        <f>'2685'!Q62</f>
        <v>0</v>
      </c>
      <c r="R62" s="255">
        <f>'2685'!R62</f>
        <v>0</v>
      </c>
      <c r="S62" s="94">
        <f t="shared" si="12"/>
        <v>0</v>
      </c>
      <c r="T62" s="224"/>
      <c r="U62" s="255">
        <f>'2685'!U62</f>
        <v>0</v>
      </c>
      <c r="V62" s="255">
        <f>'2685'!V62</f>
        <v>0</v>
      </c>
      <c r="W62" s="255">
        <f>'2685'!W62</f>
        <v>0</v>
      </c>
      <c r="X62" s="94">
        <f t="shared" si="13"/>
        <v>0</v>
      </c>
      <c r="Y62" s="97"/>
      <c r="Z62" s="94">
        <f t="shared" si="14"/>
        <v>0</v>
      </c>
      <c r="AA62" s="182"/>
    </row>
    <row r="63" spans="1:27" s="214" customFormat="1" ht="15" x14ac:dyDescent="0.25">
      <c r="A63" s="72"/>
      <c r="B63" s="67" t="str">
        <f>'LPFN SUMMARY - Results'!B63</f>
        <v>Graduation</v>
      </c>
      <c r="C63" s="71"/>
      <c r="D63" s="62"/>
      <c r="E63" s="63"/>
      <c r="F63" s="255">
        <f>'2685'!F63</f>
        <v>0</v>
      </c>
      <c r="G63" s="255">
        <f>'2685'!G63</f>
        <v>0</v>
      </c>
      <c r="H63" s="255">
        <f>'2685'!H63</f>
        <v>0</v>
      </c>
      <c r="I63" s="94">
        <f t="shared" si="10"/>
        <v>0</v>
      </c>
      <c r="J63" s="224"/>
      <c r="K63" s="255">
        <f>'2685'!K63</f>
        <v>0</v>
      </c>
      <c r="L63" s="255">
        <f>'2685'!L63</f>
        <v>0</v>
      </c>
      <c r="M63" s="255">
        <f>'2685'!M63</f>
        <v>0</v>
      </c>
      <c r="N63" s="94">
        <f t="shared" si="11"/>
        <v>0</v>
      </c>
      <c r="O63" s="224"/>
      <c r="P63" s="255">
        <f>'2685'!P63</f>
        <v>0</v>
      </c>
      <c r="Q63" s="255">
        <f>'2685'!Q63</f>
        <v>0</v>
      </c>
      <c r="R63" s="255">
        <f>'2685'!R63</f>
        <v>0</v>
      </c>
      <c r="S63" s="94">
        <f t="shared" si="12"/>
        <v>0</v>
      </c>
      <c r="T63" s="224"/>
      <c r="U63" s="255">
        <f>'2685'!U63</f>
        <v>0</v>
      </c>
      <c r="V63" s="255">
        <f>'2685'!V63</f>
        <v>0</v>
      </c>
      <c r="W63" s="255">
        <f>'2685'!W63</f>
        <v>0</v>
      </c>
      <c r="X63" s="94">
        <f t="shared" si="13"/>
        <v>0</v>
      </c>
      <c r="Y63" s="97"/>
      <c r="Z63" s="94">
        <f t="shared" si="14"/>
        <v>0</v>
      </c>
      <c r="AA63" s="182"/>
    </row>
    <row r="64" spans="1:27" s="214" customFormat="1" ht="15" x14ac:dyDescent="0.25">
      <c r="A64" s="72"/>
      <c r="B64" s="67" t="str">
        <f>'LPFN SUMMARY - Results'!B64</f>
        <v>Guest Speakers</v>
      </c>
      <c r="C64" s="71"/>
      <c r="D64" s="62"/>
      <c r="E64" s="63"/>
      <c r="F64" s="255">
        <f>'2685'!F64</f>
        <v>0</v>
      </c>
      <c r="G64" s="255">
        <f>'2685'!G64</f>
        <v>0</v>
      </c>
      <c r="H64" s="255">
        <f>'2685'!H64</f>
        <v>0</v>
      </c>
      <c r="I64" s="94">
        <f t="shared" si="10"/>
        <v>0</v>
      </c>
      <c r="J64" s="224"/>
      <c r="K64" s="255">
        <f>'2685'!K64</f>
        <v>0</v>
      </c>
      <c r="L64" s="255">
        <f>'2685'!L64</f>
        <v>0</v>
      </c>
      <c r="M64" s="255">
        <f>'2685'!M64</f>
        <v>0</v>
      </c>
      <c r="N64" s="94">
        <f t="shared" si="11"/>
        <v>0</v>
      </c>
      <c r="O64" s="224"/>
      <c r="P64" s="255">
        <f>'2685'!P64</f>
        <v>0</v>
      </c>
      <c r="Q64" s="255">
        <f>'2685'!Q64</f>
        <v>0</v>
      </c>
      <c r="R64" s="255">
        <f>'2685'!R64</f>
        <v>0</v>
      </c>
      <c r="S64" s="94">
        <f t="shared" si="12"/>
        <v>0</v>
      </c>
      <c r="T64" s="224"/>
      <c r="U64" s="255">
        <f>'2685'!U64</f>
        <v>0</v>
      </c>
      <c r="V64" s="255">
        <f>'2685'!V64</f>
        <v>0</v>
      </c>
      <c r="W64" s="255">
        <f>'2685'!W64</f>
        <v>0</v>
      </c>
      <c r="X64" s="94">
        <f t="shared" si="13"/>
        <v>0</v>
      </c>
      <c r="Y64" s="97"/>
      <c r="Z64" s="94">
        <f t="shared" si="14"/>
        <v>0</v>
      </c>
      <c r="AA64" s="182"/>
    </row>
    <row r="65" spans="1:27" s="214" customFormat="1" ht="15" x14ac:dyDescent="0.25">
      <c r="A65" s="72"/>
      <c r="B65" s="67" t="str">
        <f>'LPFN SUMMARY - Results'!B65</f>
        <v>Honoraria</v>
      </c>
      <c r="C65" s="71"/>
      <c r="D65" s="62"/>
      <c r="E65" s="63"/>
      <c r="F65" s="255">
        <f>'2685'!F65</f>
        <v>0</v>
      </c>
      <c r="G65" s="255">
        <f>'2685'!G65</f>
        <v>0</v>
      </c>
      <c r="H65" s="255">
        <f>'2685'!H65</f>
        <v>0</v>
      </c>
      <c r="I65" s="94">
        <f t="shared" si="10"/>
        <v>0</v>
      </c>
      <c r="J65" s="224"/>
      <c r="K65" s="255">
        <f>'2685'!K65</f>
        <v>0</v>
      </c>
      <c r="L65" s="255">
        <f>'2685'!L65</f>
        <v>0</v>
      </c>
      <c r="M65" s="255">
        <f>'2685'!M65</f>
        <v>0</v>
      </c>
      <c r="N65" s="94">
        <f t="shared" si="11"/>
        <v>0</v>
      </c>
      <c r="O65" s="224"/>
      <c r="P65" s="255">
        <f>'2685'!P65</f>
        <v>0</v>
      </c>
      <c r="Q65" s="255">
        <f>'2685'!Q65</f>
        <v>0</v>
      </c>
      <c r="R65" s="255">
        <f>'2685'!R65</f>
        <v>0</v>
      </c>
      <c r="S65" s="94">
        <f t="shared" si="12"/>
        <v>0</v>
      </c>
      <c r="T65" s="224"/>
      <c r="U65" s="255">
        <f>'2685'!U65</f>
        <v>0</v>
      </c>
      <c r="V65" s="255">
        <f>'2685'!V65</f>
        <v>0</v>
      </c>
      <c r="W65" s="255">
        <f>'2685'!W65</f>
        <v>0</v>
      </c>
      <c r="X65" s="94">
        <f t="shared" si="13"/>
        <v>0</v>
      </c>
      <c r="Y65" s="97"/>
      <c r="Z65" s="94">
        <f t="shared" si="14"/>
        <v>0</v>
      </c>
      <c r="AA65" s="182"/>
    </row>
    <row r="66" spans="1:27" s="214" customFormat="1" ht="15" x14ac:dyDescent="0.25">
      <c r="A66" s="72"/>
      <c r="B66" s="67" t="str">
        <f>'LPFN SUMMARY - Results'!B66</f>
        <v>Insurances</v>
      </c>
      <c r="C66" s="71"/>
      <c r="D66" s="62"/>
      <c r="E66" s="63"/>
      <c r="F66" s="255">
        <f>'2685'!F66</f>
        <v>0</v>
      </c>
      <c r="G66" s="255">
        <f>'2685'!G66</f>
        <v>0</v>
      </c>
      <c r="H66" s="255">
        <f>'2685'!H66</f>
        <v>1000</v>
      </c>
      <c r="I66" s="94">
        <f t="shared" si="10"/>
        <v>1000</v>
      </c>
      <c r="J66" s="224"/>
      <c r="K66" s="255">
        <f>'2685'!K66</f>
        <v>0</v>
      </c>
      <c r="L66" s="255">
        <f>'2685'!L66</f>
        <v>0</v>
      </c>
      <c r="M66" s="255">
        <f>'2685'!M66</f>
        <v>1000</v>
      </c>
      <c r="N66" s="94">
        <f t="shared" si="11"/>
        <v>1000</v>
      </c>
      <c r="O66" s="224"/>
      <c r="P66" s="255">
        <f>'2685'!P66</f>
        <v>0</v>
      </c>
      <c r="Q66" s="255">
        <f>'2685'!Q66</f>
        <v>0</v>
      </c>
      <c r="R66" s="255">
        <f>'2685'!R66</f>
        <v>1000</v>
      </c>
      <c r="S66" s="94">
        <f t="shared" si="12"/>
        <v>1000</v>
      </c>
      <c r="T66" s="224"/>
      <c r="U66" s="255">
        <f>'2685'!U66</f>
        <v>0</v>
      </c>
      <c r="V66" s="255">
        <f>'2685'!V66</f>
        <v>0</v>
      </c>
      <c r="W66" s="255">
        <f>'2685'!W66</f>
        <v>1000</v>
      </c>
      <c r="X66" s="94">
        <f t="shared" si="13"/>
        <v>1000</v>
      </c>
      <c r="Y66" s="97"/>
      <c r="Z66" s="94">
        <f t="shared" si="14"/>
        <v>4000</v>
      </c>
      <c r="AA66" s="182"/>
    </row>
    <row r="67" spans="1:27" s="214" customFormat="1" ht="15" x14ac:dyDescent="0.25">
      <c r="A67" s="72"/>
      <c r="B67" s="67" t="str">
        <f>'LPFN SUMMARY - Results'!B67</f>
        <v>Interests and bank charges</v>
      </c>
      <c r="C67" s="71"/>
      <c r="D67" s="62"/>
      <c r="E67" s="63"/>
      <c r="F67" s="255">
        <f>'2685'!F67</f>
        <v>0</v>
      </c>
      <c r="G67" s="255">
        <f>'2685'!G67</f>
        <v>0</v>
      </c>
      <c r="H67" s="255">
        <f>'2685'!H67</f>
        <v>0</v>
      </c>
      <c r="I67" s="94">
        <f t="shared" si="10"/>
        <v>0</v>
      </c>
      <c r="J67" s="224"/>
      <c r="K67" s="255">
        <f>'2685'!K67</f>
        <v>0</v>
      </c>
      <c r="L67" s="255">
        <f>'2685'!L67</f>
        <v>0</v>
      </c>
      <c r="M67" s="255">
        <f>'2685'!M67</f>
        <v>0</v>
      </c>
      <c r="N67" s="94">
        <f t="shared" si="11"/>
        <v>0</v>
      </c>
      <c r="O67" s="224"/>
      <c r="P67" s="255">
        <f>'2685'!P67</f>
        <v>0</v>
      </c>
      <c r="Q67" s="255">
        <f>'2685'!Q67</f>
        <v>0</v>
      </c>
      <c r="R67" s="255">
        <f>'2685'!R67</f>
        <v>0</v>
      </c>
      <c r="S67" s="94">
        <f t="shared" si="12"/>
        <v>0</v>
      </c>
      <c r="T67" s="224"/>
      <c r="U67" s="255">
        <f>'2685'!U67</f>
        <v>0</v>
      </c>
      <c r="V67" s="255">
        <f>'2685'!V67</f>
        <v>0</v>
      </c>
      <c r="W67" s="255">
        <f>'2685'!W67</f>
        <v>0</v>
      </c>
      <c r="X67" s="94">
        <f t="shared" si="13"/>
        <v>0</v>
      </c>
      <c r="Y67" s="97"/>
      <c r="Z67" s="94">
        <f t="shared" si="14"/>
        <v>0</v>
      </c>
      <c r="AA67" s="182"/>
    </row>
    <row r="68" spans="1:27" s="214" customFormat="1" ht="15" hidden="1" x14ac:dyDescent="0.25">
      <c r="A68" s="72"/>
      <c r="B68" s="67" t="str">
        <f>'LPFN SUMMARY - Results'!B68</f>
        <v>Unused</v>
      </c>
      <c r="C68" s="71"/>
      <c r="D68" s="62"/>
      <c r="E68" s="63"/>
      <c r="F68" s="255">
        <f>'2685'!F68</f>
        <v>0</v>
      </c>
      <c r="G68" s="255">
        <f>'2685'!G68</f>
        <v>0</v>
      </c>
      <c r="H68" s="255">
        <f>'2685'!H68</f>
        <v>0</v>
      </c>
      <c r="I68" s="94">
        <f t="shared" si="10"/>
        <v>0</v>
      </c>
      <c r="J68" s="224"/>
      <c r="K68" s="255">
        <f>'2685'!K68</f>
        <v>0</v>
      </c>
      <c r="L68" s="255">
        <f>'2685'!L68</f>
        <v>0</v>
      </c>
      <c r="M68" s="255">
        <f>'2685'!M68</f>
        <v>0</v>
      </c>
      <c r="N68" s="94">
        <f t="shared" si="11"/>
        <v>0</v>
      </c>
      <c r="O68" s="224"/>
      <c r="P68" s="255">
        <f>'2685'!P68</f>
        <v>0</v>
      </c>
      <c r="Q68" s="255">
        <f>'2685'!Q68</f>
        <v>0</v>
      </c>
      <c r="R68" s="255">
        <f>'2685'!R68</f>
        <v>0</v>
      </c>
      <c r="S68" s="94">
        <f t="shared" si="12"/>
        <v>0</v>
      </c>
      <c r="T68" s="224"/>
      <c r="U68" s="255">
        <f>'2685'!U68</f>
        <v>0</v>
      </c>
      <c r="V68" s="255">
        <f>'2685'!V68</f>
        <v>0</v>
      </c>
      <c r="W68" s="255">
        <f>'2685'!W68</f>
        <v>0</v>
      </c>
      <c r="X68" s="94">
        <f t="shared" si="13"/>
        <v>0</v>
      </c>
      <c r="Y68" s="97"/>
      <c r="Z68" s="94">
        <f t="shared" si="14"/>
        <v>0</v>
      </c>
      <c r="AA68" s="182"/>
    </row>
    <row r="69" spans="1:27" s="214" customFormat="1" ht="15" x14ac:dyDescent="0.25">
      <c r="A69" s="72"/>
      <c r="B69" s="67" t="str">
        <f>'LPFN SUMMARY - Results'!B69</f>
        <v>Licence fees</v>
      </c>
      <c r="C69" s="71"/>
      <c r="D69" s="62"/>
      <c r="E69" s="63"/>
      <c r="F69" s="255">
        <f>'2685'!F69</f>
        <v>0</v>
      </c>
      <c r="G69" s="255">
        <f>'2685'!G69</f>
        <v>0</v>
      </c>
      <c r="H69" s="255">
        <f>'2685'!H69</f>
        <v>0</v>
      </c>
      <c r="I69" s="94">
        <f t="shared" si="10"/>
        <v>0</v>
      </c>
      <c r="J69" s="224"/>
      <c r="K69" s="255">
        <f>'2685'!K69</f>
        <v>0</v>
      </c>
      <c r="L69" s="255">
        <f>'2685'!L69</f>
        <v>0</v>
      </c>
      <c r="M69" s="255">
        <f>'2685'!M69</f>
        <v>0</v>
      </c>
      <c r="N69" s="94">
        <f t="shared" si="11"/>
        <v>0</v>
      </c>
      <c r="O69" s="224"/>
      <c r="P69" s="255">
        <f>'2685'!P69</f>
        <v>0</v>
      </c>
      <c r="Q69" s="255">
        <f>'2685'!Q69</f>
        <v>0</v>
      </c>
      <c r="R69" s="255">
        <f>'2685'!R69</f>
        <v>0</v>
      </c>
      <c r="S69" s="94">
        <f t="shared" si="12"/>
        <v>0</v>
      </c>
      <c r="T69" s="224"/>
      <c r="U69" s="255">
        <f>'2685'!U69</f>
        <v>0</v>
      </c>
      <c r="V69" s="255">
        <f>'2685'!V69</f>
        <v>0</v>
      </c>
      <c r="W69" s="255">
        <f>'2685'!W69</f>
        <v>0</v>
      </c>
      <c r="X69" s="94">
        <f t="shared" si="13"/>
        <v>0</v>
      </c>
      <c r="Y69" s="97"/>
      <c r="Z69" s="94">
        <f t="shared" si="14"/>
        <v>0</v>
      </c>
      <c r="AA69" s="182"/>
    </row>
    <row r="70" spans="1:27" s="214" customFormat="1" ht="15" x14ac:dyDescent="0.25">
      <c r="A70" s="72"/>
      <c r="B70" s="67" t="str">
        <f>'LPFN SUMMARY - Results'!B70</f>
        <v>Maintenance</v>
      </c>
      <c r="C70" s="71"/>
      <c r="D70" s="62"/>
      <c r="E70" s="63"/>
      <c r="F70" s="255">
        <f>'2685'!F70</f>
        <v>0</v>
      </c>
      <c r="G70" s="255">
        <f>'2685'!G70</f>
        <v>0</v>
      </c>
      <c r="H70" s="255">
        <f>'2685'!H70</f>
        <v>0</v>
      </c>
      <c r="I70" s="94">
        <f t="shared" si="10"/>
        <v>0</v>
      </c>
      <c r="J70" s="224"/>
      <c r="K70" s="255">
        <f>'2685'!K70</f>
        <v>0</v>
      </c>
      <c r="L70" s="255">
        <f>'2685'!L70</f>
        <v>0</v>
      </c>
      <c r="M70" s="255">
        <f>'2685'!M70</f>
        <v>0</v>
      </c>
      <c r="N70" s="94">
        <f t="shared" si="11"/>
        <v>0</v>
      </c>
      <c r="O70" s="224"/>
      <c r="P70" s="255">
        <f>'2685'!P70</f>
        <v>0</v>
      </c>
      <c r="Q70" s="255">
        <f>'2685'!Q70</f>
        <v>0</v>
      </c>
      <c r="R70" s="255">
        <f>'2685'!R70</f>
        <v>0</v>
      </c>
      <c r="S70" s="94">
        <f t="shared" si="12"/>
        <v>0</v>
      </c>
      <c r="T70" s="224"/>
      <c r="U70" s="255">
        <f>'2685'!U70</f>
        <v>0</v>
      </c>
      <c r="V70" s="255">
        <f>'2685'!V70</f>
        <v>0</v>
      </c>
      <c r="W70" s="255">
        <f>'2685'!W70</f>
        <v>0</v>
      </c>
      <c r="X70" s="94">
        <f t="shared" si="13"/>
        <v>0</v>
      </c>
      <c r="Y70" s="97"/>
      <c r="Z70" s="94">
        <f t="shared" si="14"/>
        <v>0</v>
      </c>
      <c r="AA70" s="182"/>
    </row>
    <row r="71" spans="1:27" s="214" customFormat="1" ht="15" x14ac:dyDescent="0.25">
      <c r="A71" s="72"/>
      <c r="B71" s="67" t="str">
        <f>'LPFN SUMMARY - Results'!B71</f>
        <v>Material and supplies</v>
      </c>
      <c r="C71" s="71"/>
      <c r="D71" s="62"/>
      <c r="E71" s="63"/>
      <c r="F71" s="255">
        <f>'2685'!F71</f>
        <v>0</v>
      </c>
      <c r="G71" s="255">
        <f>'2685'!G71</f>
        <v>0</v>
      </c>
      <c r="H71" s="255">
        <f>'2685'!H71</f>
        <v>250</v>
      </c>
      <c r="I71" s="94">
        <f t="shared" si="10"/>
        <v>250</v>
      </c>
      <c r="J71" s="224"/>
      <c r="K71" s="255">
        <f>'2685'!K71</f>
        <v>0</v>
      </c>
      <c r="L71" s="255">
        <f>'2685'!L71</f>
        <v>0</v>
      </c>
      <c r="M71" s="255">
        <f>'2685'!M71</f>
        <v>250</v>
      </c>
      <c r="N71" s="94">
        <f t="shared" si="11"/>
        <v>250</v>
      </c>
      <c r="O71" s="224"/>
      <c r="P71" s="255">
        <f>'2685'!P71</f>
        <v>0</v>
      </c>
      <c r="Q71" s="255">
        <f>'2685'!Q71</f>
        <v>0</v>
      </c>
      <c r="R71" s="255">
        <f>'2685'!R71</f>
        <v>250</v>
      </c>
      <c r="S71" s="94">
        <f t="shared" si="12"/>
        <v>250</v>
      </c>
      <c r="T71" s="224"/>
      <c r="U71" s="255">
        <f>'2685'!U71</f>
        <v>0</v>
      </c>
      <c r="V71" s="255">
        <f>'2685'!V71</f>
        <v>0</v>
      </c>
      <c r="W71" s="255">
        <f>'2685'!W71</f>
        <v>250</v>
      </c>
      <c r="X71" s="94">
        <f t="shared" si="13"/>
        <v>250</v>
      </c>
      <c r="Y71" s="97"/>
      <c r="Z71" s="94">
        <f t="shared" si="14"/>
        <v>1000</v>
      </c>
      <c r="AA71" s="182"/>
    </row>
    <row r="72" spans="1:27" s="214" customFormat="1" ht="15" x14ac:dyDescent="0.25">
      <c r="A72" s="72"/>
      <c r="B72" s="67" t="str">
        <f>'LPFN SUMMARY - Results'!B72</f>
        <v>Medical transportation</v>
      </c>
      <c r="C72" s="71"/>
      <c r="D72" s="62"/>
      <c r="E72" s="63"/>
      <c r="F72" s="255">
        <f>'2685'!F72</f>
        <v>0</v>
      </c>
      <c r="G72" s="255">
        <f>'2685'!G72</f>
        <v>0</v>
      </c>
      <c r="H72" s="255">
        <f>'2685'!H72</f>
        <v>0</v>
      </c>
      <c r="I72" s="94">
        <f t="shared" si="10"/>
        <v>0</v>
      </c>
      <c r="J72" s="224"/>
      <c r="K72" s="255">
        <f>'2685'!K72</f>
        <v>0</v>
      </c>
      <c r="L72" s="255">
        <f>'2685'!L72</f>
        <v>0</v>
      </c>
      <c r="M72" s="255">
        <f>'2685'!M72</f>
        <v>0</v>
      </c>
      <c r="N72" s="94">
        <f t="shared" si="11"/>
        <v>0</v>
      </c>
      <c r="O72" s="224"/>
      <c r="P72" s="255">
        <f>'2685'!P72</f>
        <v>0</v>
      </c>
      <c r="Q72" s="255">
        <f>'2685'!Q72</f>
        <v>0</v>
      </c>
      <c r="R72" s="255">
        <f>'2685'!R72</f>
        <v>0</v>
      </c>
      <c r="S72" s="94">
        <f t="shared" si="12"/>
        <v>0</v>
      </c>
      <c r="T72" s="224"/>
      <c r="U72" s="255">
        <f>'2685'!U72</f>
        <v>0</v>
      </c>
      <c r="V72" s="255">
        <f>'2685'!V72</f>
        <v>0</v>
      </c>
      <c r="W72" s="255">
        <f>'2685'!W72</f>
        <v>0</v>
      </c>
      <c r="X72" s="94">
        <f t="shared" si="13"/>
        <v>0</v>
      </c>
      <c r="Y72" s="97"/>
      <c r="Z72" s="94">
        <f t="shared" si="14"/>
        <v>0</v>
      </c>
      <c r="AA72" s="182"/>
    </row>
    <row r="73" spans="1:27" s="214" customFormat="1" ht="15" hidden="1" x14ac:dyDescent="0.25">
      <c r="A73" s="72"/>
      <c r="B73" s="67" t="str">
        <f>'LPFN SUMMARY - Results'!B73</f>
        <v>Unused</v>
      </c>
      <c r="C73" s="71"/>
      <c r="D73" s="62"/>
      <c r="E73" s="63"/>
      <c r="F73" s="255">
        <f>'2685'!F73</f>
        <v>0</v>
      </c>
      <c r="G73" s="255">
        <f>'2685'!G73</f>
        <v>0</v>
      </c>
      <c r="H73" s="255">
        <f>'2685'!H73</f>
        <v>0</v>
      </c>
      <c r="I73" s="94">
        <f t="shared" si="10"/>
        <v>0</v>
      </c>
      <c r="J73" s="224"/>
      <c r="K73" s="255">
        <f>'2685'!K73</f>
        <v>0</v>
      </c>
      <c r="L73" s="255">
        <f>'2685'!L73</f>
        <v>0</v>
      </c>
      <c r="M73" s="255">
        <f>'2685'!M73</f>
        <v>0</v>
      </c>
      <c r="N73" s="94">
        <f t="shared" si="11"/>
        <v>0</v>
      </c>
      <c r="O73" s="224"/>
      <c r="P73" s="255">
        <f>'2685'!P73</f>
        <v>0</v>
      </c>
      <c r="Q73" s="255">
        <f>'2685'!Q73</f>
        <v>0</v>
      </c>
      <c r="R73" s="255">
        <f>'2685'!R73</f>
        <v>0</v>
      </c>
      <c r="S73" s="94">
        <f t="shared" si="12"/>
        <v>0</v>
      </c>
      <c r="T73" s="224"/>
      <c r="U73" s="255">
        <f>'2685'!U73</f>
        <v>0</v>
      </c>
      <c r="V73" s="255">
        <f>'2685'!V73</f>
        <v>0</v>
      </c>
      <c r="W73" s="255">
        <f>'2685'!W73</f>
        <v>0</v>
      </c>
      <c r="X73" s="94">
        <f t="shared" si="13"/>
        <v>0</v>
      </c>
      <c r="Y73" s="97"/>
      <c r="Z73" s="94">
        <f t="shared" si="14"/>
        <v>0</v>
      </c>
      <c r="AA73" s="182"/>
    </row>
    <row r="74" spans="1:27" s="214" customFormat="1" ht="15" x14ac:dyDescent="0.25">
      <c r="A74" s="72"/>
      <c r="B74" s="67" t="str">
        <f>'LPFN SUMMARY - Results'!B74</f>
        <v>NNADAP Certification</v>
      </c>
      <c r="C74" s="71"/>
      <c r="D74" s="62"/>
      <c r="E74" s="63"/>
      <c r="F74" s="255">
        <f>'2685'!F74</f>
        <v>0</v>
      </c>
      <c r="G74" s="255">
        <f>'2685'!G74</f>
        <v>0</v>
      </c>
      <c r="H74" s="255">
        <f>'2685'!H74</f>
        <v>0</v>
      </c>
      <c r="I74" s="94">
        <f t="shared" si="10"/>
        <v>0</v>
      </c>
      <c r="J74" s="224"/>
      <c r="K74" s="255">
        <f>'2685'!K74</f>
        <v>0</v>
      </c>
      <c r="L74" s="255">
        <f>'2685'!L74</f>
        <v>0</v>
      </c>
      <c r="M74" s="255">
        <f>'2685'!M74</f>
        <v>0</v>
      </c>
      <c r="N74" s="94">
        <f t="shared" si="11"/>
        <v>0</v>
      </c>
      <c r="O74" s="224"/>
      <c r="P74" s="255">
        <f>'2685'!P74</f>
        <v>0</v>
      </c>
      <c r="Q74" s="255">
        <f>'2685'!Q74</f>
        <v>0</v>
      </c>
      <c r="R74" s="255">
        <f>'2685'!R74</f>
        <v>0</v>
      </c>
      <c r="S74" s="94">
        <f t="shared" si="12"/>
        <v>0</v>
      </c>
      <c r="T74" s="224"/>
      <c r="U74" s="255">
        <f>'2685'!U74</f>
        <v>0</v>
      </c>
      <c r="V74" s="255">
        <f>'2685'!V74</f>
        <v>0</v>
      </c>
      <c r="W74" s="255">
        <f>'2685'!W74</f>
        <v>0</v>
      </c>
      <c r="X74" s="94">
        <f t="shared" si="13"/>
        <v>0</v>
      </c>
      <c r="Y74" s="97"/>
      <c r="Z74" s="94">
        <f t="shared" si="14"/>
        <v>0</v>
      </c>
      <c r="AA74" s="182"/>
    </row>
    <row r="75" spans="1:27" s="214" customFormat="1" ht="15" x14ac:dyDescent="0.25">
      <c r="A75" s="72"/>
      <c r="B75" s="67" t="str">
        <f>'LPFN SUMMARY - Results'!B75</f>
        <v>Other expenses</v>
      </c>
      <c r="C75" s="71"/>
      <c r="D75" s="62"/>
      <c r="E75" s="63"/>
      <c r="F75" s="255">
        <f>'2685'!F75</f>
        <v>0</v>
      </c>
      <c r="G75" s="255">
        <f>'2685'!G75</f>
        <v>0</v>
      </c>
      <c r="H75" s="255">
        <f>'2685'!H75</f>
        <v>0</v>
      </c>
      <c r="I75" s="94">
        <f t="shared" si="10"/>
        <v>0</v>
      </c>
      <c r="J75" s="224"/>
      <c r="K75" s="255">
        <f>'2685'!K75</f>
        <v>0</v>
      </c>
      <c r="L75" s="255">
        <f>'2685'!L75</f>
        <v>0</v>
      </c>
      <c r="M75" s="255">
        <f>'2685'!M75</f>
        <v>0</v>
      </c>
      <c r="N75" s="94">
        <f t="shared" si="11"/>
        <v>0</v>
      </c>
      <c r="O75" s="224"/>
      <c r="P75" s="255">
        <f>'2685'!P75</f>
        <v>0</v>
      </c>
      <c r="Q75" s="255">
        <f>'2685'!Q75</f>
        <v>0</v>
      </c>
      <c r="R75" s="255">
        <f>'2685'!R75</f>
        <v>0</v>
      </c>
      <c r="S75" s="94">
        <f t="shared" si="12"/>
        <v>0</v>
      </c>
      <c r="T75" s="224"/>
      <c r="U75" s="255">
        <f>'2685'!U75</f>
        <v>0</v>
      </c>
      <c r="V75" s="255">
        <f>'2685'!V75</f>
        <v>0</v>
      </c>
      <c r="W75" s="255">
        <f>'2685'!W75</f>
        <v>0</v>
      </c>
      <c r="X75" s="94">
        <f t="shared" si="13"/>
        <v>0</v>
      </c>
      <c r="Y75" s="97"/>
      <c r="Z75" s="94">
        <f t="shared" si="14"/>
        <v>0</v>
      </c>
      <c r="AA75" s="182"/>
    </row>
    <row r="76" spans="1:27" s="214" customFormat="1" ht="15" x14ac:dyDescent="0.25">
      <c r="A76" s="72"/>
      <c r="B76" s="67" t="str">
        <f>'LPFN SUMMARY - Results'!B76</f>
        <v>Prevention General</v>
      </c>
      <c r="C76" s="71"/>
      <c r="D76" s="62"/>
      <c r="E76" s="63"/>
      <c r="F76" s="255">
        <f>'2685'!F76</f>
        <v>0</v>
      </c>
      <c r="G76" s="255">
        <f>'2685'!G76</f>
        <v>0</v>
      </c>
      <c r="H76" s="255">
        <f>'2685'!H76</f>
        <v>0</v>
      </c>
      <c r="I76" s="94">
        <f t="shared" si="10"/>
        <v>0</v>
      </c>
      <c r="J76" s="224"/>
      <c r="K76" s="255">
        <f>'2685'!K76</f>
        <v>0</v>
      </c>
      <c r="L76" s="255">
        <f>'2685'!L76</f>
        <v>0</v>
      </c>
      <c r="M76" s="255">
        <f>'2685'!M76</f>
        <v>0</v>
      </c>
      <c r="N76" s="94">
        <f t="shared" si="11"/>
        <v>0</v>
      </c>
      <c r="O76" s="224"/>
      <c r="P76" s="255">
        <f>'2685'!P76</f>
        <v>0</v>
      </c>
      <c r="Q76" s="255">
        <f>'2685'!Q76</f>
        <v>0</v>
      </c>
      <c r="R76" s="255">
        <f>'2685'!R76</f>
        <v>0</v>
      </c>
      <c r="S76" s="94">
        <f t="shared" si="12"/>
        <v>0</v>
      </c>
      <c r="T76" s="224"/>
      <c r="U76" s="255">
        <f>'2685'!U76</f>
        <v>0</v>
      </c>
      <c r="V76" s="255">
        <f>'2685'!V76</f>
        <v>0</v>
      </c>
      <c r="W76" s="255">
        <f>'2685'!W76</f>
        <v>0</v>
      </c>
      <c r="X76" s="94">
        <f t="shared" si="13"/>
        <v>0</v>
      </c>
      <c r="Y76" s="97"/>
      <c r="Z76" s="94">
        <f t="shared" si="14"/>
        <v>0</v>
      </c>
      <c r="AA76" s="182"/>
    </row>
    <row r="77" spans="1:27" s="214" customFormat="1" ht="15" hidden="1" x14ac:dyDescent="0.25">
      <c r="A77" s="72"/>
      <c r="B77" s="67" t="str">
        <f>'LPFN SUMMARY - Results'!B77</f>
        <v>Unused</v>
      </c>
      <c r="C77" s="71"/>
      <c r="D77" s="62"/>
      <c r="E77" s="63"/>
      <c r="F77" s="255">
        <f>'2685'!F77</f>
        <v>0</v>
      </c>
      <c r="G77" s="255">
        <f>'2685'!G77</f>
        <v>0</v>
      </c>
      <c r="H77" s="255">
        <f>'2685'!H77</f>
        <v>0</v>
      </c>
      <c r="I77" s="94">
        <f t="shared" si="10"/>
        <v>0</v>
      </c>
      <c r="J77" s="224"/>
      <c r="K77" s="255">
        <f>'2685'!K77</f>
        <v>0</v>
      </c>
      <c r="L77" s="255">
        <f>'2685'!L77</f>
        <v>0</v>
      </c>
      <c r="M77" s="255">
        <f>'2685'!M77</f>
        <v>0</v>
      </c>
      <c r="N77" s="94">
        <f t="shared" si="11"/>
        <v>0</v>
      </c>
      <c r="O77" s="224"/>
      <c r="P77" s="255">
        <f>'2685'!P77</f>
        <v>0</v>
      </c>
      <c r="Q77" s="255">
        <f>'2685'!Q77</f>
        <v>0</v>
      </c>
      <c r="R77" s="255">
        <f>'2685'!R77</f>
        <v>0</v>
      </c>
      <c r="S77" s="94">
        <f t="shared" si="12"/>
        <v>0</v>
      </c>
      <c r="T77" s="224"/>
      <c r="U77" s="255">
        <f>'2685'!U77</f>
        <v>0</v>
      </c>
      <c r="V77" s="255">
        <f>'2685'!V77</f>
        <v>0</v>
      </c>
      <c r="W77" s="255">
        <f>'2685'!W77</f>
        <v>0</v>
      </c>
      <c r="X77" s="94">
        <f t="shared" si="13"/>
        <v>0</v>
      </c>
      <c r="Y77" s="97"/>
      <c r="Z77" s="94">
        <f t="shared" si="14"/>
        <v>0</v>
      </c>
      <c r="AA77" s="182"/>
    </row>
    <row r="78" spans="1:27" s="214" customFormat="1" ht="15" x14ac:dyDescent="0.25">
      <c r="A78" s="72"/>
      <c r="B78" s="67" t="str">
        <f>'LPFN SUMMARY - Results'!B78</f>
        <v>Preventitive Measures</v>
      </c>
      <c r="C78" s="71"/>
      <c r="D78" s="62"/>
      <c r="E78" s="63"/>
      <c r="F78" s="255">
        <f>'2685'!F78</f>
        <v>0</v>
      </c>
      <c r="G78" s="255">
        <f>'2685'!G78</f>
        <v>0</v>
      </c>
      <c r="H78" s="255">
        <f>'2685'!H78</f>
        <v>0</v>
      </c>
      <c r="I78" s="94">
        <f t="shared" si="10"/>
        <v>0</v>
      </c>
      <c r="J78" s="224"/>
      <c r="K78" s="255">
        <f>'2685'!K78</f>
        <v>0</v>
      </c>
      <c r="L78" s="255">
        <f>'2685'!L78</f>
        <v>0</v>
      </c>
      <c r="M78" s="255">
        <f>'2685'!M78</f>
        <v>0</v>
      </c>
      <c r="N78" s="94">
        <f t="shared" si="11"/>
        <v>0</v>
      </c>
      <c r="O78" s="224"/>
      <c r="P78" s="255">
        <f>'2685'!P78</f>
        <v>0</v>
      </c>
      <c r="Q78" s="255">
        <f>'2685'!Q78</f>
        <v>0</v>
      </c>
      <c r="R78" s="255">
        <f>'2685'!R78</f>
        <v>0</v>
      </c>
      <c r="S78" s="94">
        <f t="shared" si="12"/>
        <v>0</v>
      </c>
      <c r="T78" s="224"/>
      <c r="U78" s="255">
        <f>'2685'!U78</f>
        <v>0</v>
      </c>
      <c r="V78" s="255">
        <f>'2685'!V78</f>
        <v>0</v>
      </c>
      <c r="W78" s="255">
        <f>'2685'!W78</f>
        <v>0</v>
      </c>
      <c r="X78" s="94">
        <f t="shared" si="13"/>
        <v>0</v>
      </c>
      <c r="Y78" s="97"/>
      <c r="Z78" s="94">
        <f t="shared" si="14"/>
        <v>0</v>
      </c>
      <c r="AA78" s="182"/>
    </row>
    <row r="79" spans="1:27" s="214" customFormat="1" ht="15" hidden="1" x14ac:dyDescent="0.25">
      <c r="A79" s="72"/>
      <c r="B79" s="67" t="str">
        <f>'LPFN SUMMARY - Results'!B79</f>
        <v>Unused</v>
      </c>
      <c r="C79" s="71"/>
      <c r="D79" s="62"/>
      <c r="E79" s="63"/>
      <c r="F79" s="255">
        <f>'2685'!F79</f>
        <v>0</v>
      </c>
      <c r="G79" s="255">
        <f>'2685'!G79</f>
        <v>0</v>
      </c>
      <c r="H79" s="255">
        <f>'2685'!H79</f>
        <v>0</v>
      </c>
      <c r="I79" s="94">
        <f t="shared" si="10"/>
        <v>0</v>
      </c>
      <c r="J79" s="224"/>
      <c r="K79" s="255">
        <f>'2685'!K79</f>
        <v>0</v>
      </c>
      <c r="L79" s="255">
        <f>'2685'!L79</f>
        <v>0</v>
      </c>
      <c r="M79" s="255">
        <f>'2685'!M79</f>
        <v>0</v>
      </c>
      <c r="N79" s="94">
        <f t="shared" si="11"/>
        <v>0</v>
      </c>
      <c r="O79" s="224"/>
      <c r="P79" s="255">
        <f>'2685'!P79</f>
        <v>0</v>
      </c>
      <c r="Q79" s="255">
        <f>'2685'!Q79</f>
        <v>0</v>
      </c>
      <c r="R79" s="255">
        <f>'2685'!R79</f>
        <v>0</v>
      </c>
      <c r="S79" s="94">
        <f t="shared" si="12"/>
        <v>0</v>
      </c>
      <c r="T79" s="224"/>
      <c r="U79" s="255">
        <f>'2685'!U79</f>
        <v>0</v>
      </c>
      <c r="V79" s="255">
        <f>'2685'!V79</f>
        <v>0</v>
      </c>
      <c r="W79" s="255">
        <f>'2685'!W79</f>
        <v>0</v>
      </c>
      <c r="X79" s="94">
        <f t="shared" si="13"/>
        <v>0</v>
      </c>
      <c r="Y79" s="97"/>
      <c r="Z79" s="94">
        <f t="shared" si="14"/>
        <v>0</v>
      </c>
      <c r="AA79" s="182"/>
    </row>
    <row r="80" spans="1:27" s="214" customFormat="1" ht="15" hidden="1" x14ac:dyDescent="0.25">
      <c r="A80" s="72"/>
      <c r="B80" s="67" t="str">
        <f>'LPFN SUMMARY - Results'!B80</f>
        <v>Unused</v>
      </c>
      <c r="C80" s="71"/>
      <c r="D80" s="62"/>
      <c r="E80" s="63"/>
      <c r="F80" s="255">
        <f>'2685'!F80</f>
        <v>0</v>
      </c>
      <c r="G80" s="255">
        <f>'2685'!G80</f>
        <v>0</v>
      </c>
      <c r="H80" s="255">
        <f>'2685'!H80</f>
        <v>0</v>
      </c>
      <c r="I80" s="94">
        <f t="shared" si="10"/>
        <v>0</v>
      </c>
      <c r="J80" s="224"/>
      <c r="K80" s="255">
        <f>'2685'!K80</f>
        <v>0</v>
      </c>
      <c r="L80" s="255">
        <f>'2685'!L80</f>
        <v>0</v>
      </c>
      <c r="M80" s="255">
        <f>'2685'!M80</f>
        <v>0</v>
      </c>
      <c r="N80" s="94">
        <f t="shared" si="11"/>
        <v>0</v>
      </c>
      <c r="O80" s="224"/>
      <c r="P80" s="255">
        <f>'2685'!P80</f>
        <v>0</v>
      </c>
      <c r="Q80" s="255">
        <f>'2685'!Q80</f>
        <v>0</v>
      </c>
      <c r="R80" s="255">
        <f>'2685'!R80</f>
        <v>0</v>
      </c>
      <c r="S80" s="94">
        <f t="shared" si="12"/>
        <v>0</v>
      </c>
      <c r="T80" s="224"/>
      <c r="U80" s="255">
        <f>'2685'!U80</f>
        <v>0</v>
      </c>
      <c r="V80" s="255">
        <f>'2685'!V80</f>
        <v>0</v>
      </c>
      <c r="W80" s="255">
        <f>'2685'!W80</f>
        <v>0</v>
      </c>
      <c r="X80" s="94">
        <f t="shared" ref="X80:X94" si="15">U80+V80+W80</f>
        <v>0</v>
      </c>
      <c r="Y80" s="97"/>
      <c r="Z80" s="94">
        <f t="shared" ref="Z80:Z94" si="16">X80+S80+N80+I80</f>
        <v>0</v>
      </c>
      <c r="AA80" s="182"/>
    </row>
    <row r="81" spans="1:27" s="214" customFormat="1" ht="15" hidden="1" x14ac:dyDescent="0.25">
      <c r="A81" s="72"/>
      <c r="B81" s="67" t="str">
        <f>'LPFN SUMMARY - Results'!B81</f>
        <v>Unused</v>
      </c>
      <c r="C81" s="71"/>
      <c r="D81" s="62"/>
      <c r="E81" s="63"/>
      <c r="F81" s="255">
        <f>'2685'!F81</f>
        <v>0</v>
      </c>
      <c r="G81" s="255">
        <f>'2685'!G81</f>
        <v>0</v>
      </c>
      <c r="H81" s="255">
        <f>'2685'!H81</f>
        <v>0</v>
      </c>
      <c r="I81" s="94">
        <f t="shared" si="10"/>
        <v>0</v>
      </c>
      <c r="J81" s="224"/>
      <c r="K81" s="255">
        <f>'2685'!K81</f>
        <v>0</v>
      </c>
      <c r="L81" s="255">
        <f>'2685'!L81</f>
        <v>0</v>
      </c>
      <c r="M81" s="255">
        <f>'2685'!M81</f>
        <v>0</v>
      </c>
      <c r="N81" s="94">
        <f t="shared" si="11"/>
        <v>0</v>
      </c>
      <c r="O81" s="224"/>
      <c r="P81" s="255">
        <f>'2685'!P81</f>
        <v>0</v>
      </c>
      <c r="Q81" s="255">
        <f>'2685'!Q81</f>
        <v>0</v>
      </c>
      <c r="R81" s="255">
        <f>'2685'!R81</f>
        <v>0</v>
      </c>
      <c r="S81" s="94">
        <f t="shared" si="12"/>
        <v>0</v>
      </c>
      <c r="T81" s="224"/>
      <c r="U81" s="255">
        <f>'2685'!U81</f>
        <v>0</v>
      </c>
      <c r="V81" s="255">
        <f>'2685'!V81</f>
        <v>0</v>
      </c>
      <c r="W81" s="255">
        <f>'2685'!W81</f>
        <v>0</v>
      </c>
      <c r="X81" s="94">
        <f t="shared" si="15"/>
        <v>0</v>
      </c>
      <c r="Y81" s="97"/>
      <c r="Z81" s="94">
        <f t="shared" si="16"/>
        <v>0</v>
      </c>
      <c r="AA81" s="182"/>
    </row>
    <row r="82" spans="1:27" s="214" customFormat="1" ht="15" hidden="1" x14ac:dyDescent="0.25">
      <c r="A82" s="72"/>
      <c r="B82" s="67" t="str">
        <f>'LPFN SUMMARY - Results'!B82</f>
        <v>Unused</v>
      </c>
      <c r="C82" s="71"/>
      <c r="D82" s="62"/>
      <c r="E82" s="63"/>
      <c r="F82" s="255">
        <f>'2685'!F82</f>
        <v>0</v>
      </c>
      <c r="G82" s="255">
        <f>'2685'!G82</f>
        <v>0</v>
      </c>
      <c r="H82" s="255">
        <f>'2685'!H82</f>
        <v>0</v>
      </c>
      <c r="I82" s="94">
        <f t="shared" si="10"/>
        <v>0</v>
      </c>
      <c r="J82" s="224"/>
      <c r="K82" s="255">
        <f>'2685'!K82</f>
        <v>0</v>
      </c>
      <c r="L82" s="255">
        <f>'2685'!L82</f>
        <v>0</v>
      </c>
      <c r="M82" s="255">
        <f>'2685'!M82</f>
        <v>0</v>
      </c>
      <c r="N82" s="94">
        <f t="shared" si="11"/>
        <v>0</v>
      </c>
      <c r="O82" s="224"/>
      <c r="P82" s="255">
        <f>'2685'!P82</f>
        <v>0</v>
      </c>
      <c r="Q82" s="255">
        <f>'2685'!Q82</f>
        <v>0</v>
      </c>
      <c r="R82" s="255">
        <f>'2685'!R82</f>
        <v>0</v>
      </c>
      <c r="S82" s="94">
        <f t="shared" si="12"/>
        <v>0</v>
      </c>
      <c r="T82" s="224"/>
      <c r="U82" s="255">
        <f>'2685'!U82</f>
        <v>0</v>
      </c>
      <c r="V82" s="255">
        <f>'2685'!V82</f>
        <v>0</v>
      </c>
      <c r="W82" s="255">
        <f>'2685'!W82</f>
        <v>0</v>
      </c>
      <c r="X82" s="94">
        <f t="shared" si="15"/>
        <v>0</v>
      </c>
      <c r="Y82" s="97"/>
      <c r="Z82" s="94">
        <f t="shared" si="16"/>
        <v>0</v>
      </c>
      <c r="AA82" s="182"/>
    </row>
    <row r="83" spans="1:27" s="214" customFormat="1" ht="15" x14ac:dyDescent="0.25">
      <c r="A83" s="72"/>
      <c r="B83" s="67" t="str">
        <f>'LPFN SUMMARY - Results'!B83</f>
        <v>Professional fees</v>
      </c>
      <c r="C83" s="71"/>
      <c r="D83" s="62"/>
      <c r="E83" s="63"/>
      <c r="F83" s="255">
        <f>'2685'!F83</f>
        <v>0</v>
      </c>
      <c r="G83" s="255">
        <f>'2685'!G83</f>
        <v>1000</v>
      </c>
      <c r="H83" s="255">
        <f>'2685'!H83</f>
        <v>1000</v>
      </c>
      <c r="I83" s="94">
        <f t="shared" si="10"/>
        <v>2000</v>
      </c>
      <c r="J83" s="224"/>
      <c r="K83" s="255">
        <f>'2685'!K83</f>
        <v>1000</v>
      </c>
      <c r="L83" s="255">
        <f>'2685'!L83</f>
        <v>0</v>
      </c>
      <c r="M83" s="255">
        <f>'2685'!M83</f>
        <v>1000</v>
      </c>
      <c r="N83" s="94">
        <f t="shared" si="11"/>
        <v>2000</v>
      </c>
      <c r="O83" s="224"/>
      <c r="P83" s="255">
        <f>'2685'!P83</f>
        <v>1000</v>
      </c>
      <c r="Q83" s="255">
        <f>'2685'!Q83</f>
        <v>0</v>
      </c>
      <c r="R83" s="255">
        <f>'2685'!R83</f>
        <v>1000</v>
      </c>
      <c r="S83" s="94">
        <f t="shared" si="12"/>
        <v>2000</v>
      </c>
      <c r="T83" s="224"/>
      <c r="U83" s="255">
        <f>'2685'!U83</f>
        <v>1000</v>
      </c>
      <c r="V83" s="255">
        <f>'2685'!V83</f>
        <v>1000</v>
      </c>
      <c r="W83" s="255">
        <f>'2685'!W83</f>
        <v>1000</v>
      </c>
      <c r="X83" s="94">
        <f t="shared" si="15"/>
        <v>3000</v>
      </c>
      <c r="Y83" s="97"/>
      <c r="Z83" s="94">
        <f t="shared" si="16"/>
        <v>9000</v>
      </c>
      <c r="AA83" s="182"/>
    </row>
    <row r="84" spans="1:27" s="214" customFormat="1" ht="15" x14ac:dyDescent="0.25">
      <c r="A84" s="72"/>
      <c r="B84" s="67" t="str">
        <f>'LPFN SUMMARY - Results'!B84</f>
        <v>Promotional Awareness/Material</v>
      </c>
      <c r="C84" s="71"/>
      <c r="D84" s="62"/>
      <c r="E84" s="63"/>
      <c r="F84" s="255">
        <f>'2685'!F84</f>
        <v>0</v>
      </c>
      <c r="G84" s="255">
        <f>'2685'!G84</f>
        <v>0</v>
      </c>
      <c r="H84" s="255">
        <f>'2685'!H84</f>
        <v>0</v>
      </c>
      <c r="I84" s="94">
        <f t="shared" si="10"/>
        <v>0</v>
      </c>
      <c r="J84" s="224"/>
      <c r="K84" s="255">
        <f>'2685'!K84</f>
        <v>0</v>
      </c>
      <c r="L84" s="255">
        <f>'2685'!L84</f>
        <v>0</v>
      </c>
      <c r="M84" s="255">
        <f>'2685'!M84</f>
        <v>0</v>
      </c>
      <c r="N84" s="94">
        <f t="shared" si="11"/>
        <v>0</v>
      </c>
      <c r="O84" s="224"/>
      <c r="P84" s="255">
        <f>'2685'!P84</f>
        <v>0</v>
      </c>
      <c r="Q84" s="255">
        <f>'2685'!Q84</f>
        <v>0</v>
      </c>
      <c r="R84" s="255">
        <f>'2685'!R84</f>
        <v>0</v>
      </c>
      <c r="S84" s="94">
        <f t="shared" si="12"/>
        <v>0</v>
      </c>
      <c r="T84" s="224"/>
      <c r="U84" s="255">
        <f>'2685'!U84</f>
        <v>0</v>
      </c>
      <c r="V84" s="255">
        <f>'2685'!V84</f>
        <v>0</v>
      </c>
      <c r="W84" s="255">
        <f>'2685'!W84</f>
        <v>0</v>
      </c>
      <c r="X84" s="94">
        <f t="shared" si="15"/>
        <v>0</v>
      </c>
      <c r="Y84" s="97"/>
      <c r="Z84" s="94">
        <f t="shared" si="16"/>
        <v>0</v>
      </c>
      <c r="AA84" s="182"/>
    </row>
    <row r="85" spans="1:27" s="214" customFormat="1" ht="15" x14ac:dyDescent="0.25">
      <c r="A85" s="72"/>
      <c r="B85" s="67" t="str">
        <f>'LPFN SUMMARY - Results'!B85</f>
        <v>Purchase of capital assets</v>
      </c>
      <c r="C85" s="71"/>
      <c r="D85" s="62"/>
      <c r="E85" s="63"/>
      <c r="F85" s="255">
        <f>'2685'!F85</f>
        <v>0</v>
      </c>
      <c r="G85" s="255">
        <f>'2685'!G85</f>
        <v>0</v>
      </c>
      <c r="H85" s="255">
        <f>'2685'!H85</f>
        <v>0</v>
      </c>
      <c r="I85" s="94">
        <f t="shared" si="10"/>
        <v>0</v>
      </c>
      <c r="J85" s="224"/>
      <c r="K85" s="255">
        <f>'2685'!K85</f>
        <v>0</v>
      </c>
      <c r="L85" s="255">
        <f>'2685'!L85</f>
        <v>0</v>
      </c>
      <c r="M85" s="255">
        <f>'2685'!M85</f>
        <v>0</v>
      </c>
      <c r="N85" s="94">
        <f t="shared" si="11"/>
        <v>0</v>
      </c>
      <c r="O85" s="224"/>
      <c r="P85" s="255">
        <f>'2685'!P85</f>
        <v>0</v>
      </c>
      <c r="Q85" s="255">
        <f>'2685'!Q85</f>
        <v>0</v>
      </c>
      <c r="R85" s="255">
        <f>'2685'!R85</f>
        <v>0</v>
      </c>
      <c r="S85" s="94">
        <f t="shared" si="12"/>
        <v>0</v>
      </c>
      <c r="T85" s="224"/>
      <c r="U85" s="255">
        <f>'2685'!U85</f>
        <v>0</v>
      </c>
      <c r="V85" s="255">
        <f>'2685'!V85</f>
        <v>0</v>
      </c>
      <c r="W85" s="255">
        <f>'2685'!W85</f>
        <v>0</v>
      </c>
      <c r="X85" s="94">
        <f t="shared" si="15"/>
        <v>0</v>
      </c>
      <c r="Y85" s="97"/>
      <c r="Z85" s="94">
        <f t="shared" si="16"/>
        <v>0</v>
      </c>
      <c r="AA85" s="182"/>
    </row>
    <row r="86" spans="1:27" s="214" customFormat="1" ht="15" x14ac:dyDescent="0.25">
      <c r="A86" s="72"/>
      <c r="B86" s="67" t="str">
        <f>'LPFN SUMMARY - Results'!B86</f>
        <v>Purchase of fuel</v>
      </c>
      <c r="C86" s="71"/>
      <c r="D86" s="62"/>
      <c r="E86" s="63"/>
      <c r="F86" s="255">
        <f>'2685'!F86</f>
        <v>0</v>
      </c>
      <c r="G86" s="255">
        <f>'2685'!G86</f>
        <v>0</v>
      </c>
      <c r="H86" s="255">
        <f>'2685'!H86</f>
        <v>0</v>
      </c>
      <c r="I86" s="94">
        <f t="shared" si="10"/>
        <v>0</v>
      </c>
      <c r="J86" s="224"/>
      <c r="K86" s="255">
        <f>'2685'!K86</f>
        <v>0</v>
      </c>
      <c r="L86" s="255">
        <f>'2685'!L86</f>
        <v>0</v>
      </c>
      <c r="M86" s="255">
        <f>'2685'!M86</f>
        <v>0</v>
      </c>
      <c r="N86" s="94">
        <f t="shared" si="11"/>
        <v>0</v>
      </c>
      <c r="O86" s="224"/>
      <c r="P86" s="255">
        <f>'2685'!P86</f>
        <v>0</v>
      </c>
      <c r="Q86" s="255">
        <f>'2685'!Q86</f>
        <v>0</v>
      </c>
      <c r="R86" s="255">
        <f>'2685'!R86</f>
        <v>0</v>
      </c>
      <c r="S86" s="94">
        <f t="shared" si="12"/>
        <v>0</v>
      </c>
      <c r="T86" s="224"/>
      <c r="U86" s="255">
        <f>'2685'!U86</f>
        <v>0</v>
      </c>
      <c r="V86" s="255">
        <f>'2685'!V86</f>
        <v>0</v>
      </c>
      <c r="W86" s="255">
        <f>'2685'!W86</f>
        <v>0</v>
      </c>
      <c r="X86" s="94">
        <f t="shared" si="15"/>
        <v>0</v>
      </c>
      <c r="Y86" s="97"/>
      <c r="Z86" s="94">
        <f t="shared" si="16"/>
        <v>0</v>
      </c>
      <c r="AA86" s="182"/>
    </row>
    <row r="87" spans="1:27" s="214" customFormat="1" ht="15" x14ac:dyDescent="0.25">
      <c r="A87" s="72"/>
      <c r="B87" s="67" t="str">
        <f>'LPFN SUMMARY - Results'!B87</f>
        <v>Reimbursement of long-term debt (capital and interests)</v>
      </c>
      <c r="C87" s="71"/>
      <c r="D87" s="62"/>
      <c r="E87" s="63"/>
      <c r="F87" s="255">
        <f>'2685'!F87</f>
        <v>0</v>
      </c>
      <c r="G87" s="255">
        <f>'2685'!G87</f>
        <v>0</v>
      </c>
      <c r="H87" s="255">
        <f>'2685'!H87</f>
        <v>0</v>
      </c>
      <c r="I87" s="94">
        <f t="shared" si="10"/>
        <v>0</v>
      </c>
      <c r="J87" s="224"/>
      <c r="K87" s="255">
        <f>'2685'!K87</f>
        <v>0</v>
      </c>
      <c r="L87" s="255">
        <f>'2685'!L87</f>
        <v>0</v>
      </c>
      <c r="M87" s="255">
        <f>'2685'!M87</f>
        <v>0</v>
      </c>
      <c r="N87" s="94">
        <f t="shared" si="11"/>
        <v>0</v>
      </c>
      <c r="O87" s="224"/>
      <c r="P87" s="255">
        <f>'2685'!P87</f>
        <v>0</v>
      </c>
      <c r="Q87" s="255">
        <f>'2685'!Q87</f>
        <v>0</v>
      </c>
      <c r="R87" s="255">
        <f>'2685'!R87</f>
        <v>0</v>
      </c>
      <c r="S87" s="94">
        <f t="shared" si="12"/>
        <v>0</v>
      </c>
      <c r="T87" s="224"/>
      <c r="U87" s="255">
        <f>'2685'!U87</f>
        <v>0</v>
      </c>
      <c r="V87" s="255">
        <f>'2685'!V87</f>
        <v>0</v>
      </c>
      <c r="W87" s="255">
        <f>'2685'!W87</f>
        <v>0</v>
      </c>
      <c r="X87" s="94">
        <f t="shared" si="15"/>
        <v>0</v>
      </c>
      <c r="Y87" s="97"/>
      <c r="Z87" s="94">
        <f t="shared" si="16"/>
        <v>0</v>
      </c>
      <c r="AA87" s="182"/>
    </row>
    <row r="88" spans="1:27" s="214" customFormat="1" ht="15" x14ac:dyDescent="0.25">
      <c r="A88" s="72"/>
      <c r="B88" s="67" t="str">
        <f>'LPFN SUMMARY - Results'!B88</f>
        <v xml:space="preserve">Rental expense-facility/equipment </v>
      </c>
      <c r="C88" s="71"/>
      <c r="D88" s="62"/>
      <c r="E88" s="63"/>
      <c r="F88" s="255">
        <f>'2685'!F88</f>
        <v>0</v>
      </c>
      <c r="G88" s="255">
        <f>'2685'!G88</f>
        <v>0</v>
      </c>
      <c r="H88" s="255">
        <f>'2685'!H88</f>
        <v>0</v>
      </c>
      <c r="I88" s="94">
        <f t="shared" si="10"/>
        <v>0</v>
      </c>
      <c r="J88" s="224"/>
      <c r="K88" s="255">
        <f>'2685'!K88</f>
        <v>0</v>
      </c>
      <c r="L88" s="255">
        <f>'2685'!L88</f>
        <v>0</v>
      </c>
      <c r="M88" s="255">
        <f>'2685'!M88</f>
        <v>0</v>
      </c>
      <c r="N88" s="94">
        <f t="shared" si="11"/>
        <v>0</v>
      </c>
      <c r="O88" s="224"/>
      <c r="P88" s="255">
        <f>'2685'!P88</f>
        <v>0</v>
      </c>
      <c r="Q88" s="255">
        <f>'2685'!Q88</f>
        <v>0</v>
      </c>
      <c r="R88" s="255">
        <f>'2685'!R88</f>
        <v>0</v>
      </c>
      <c r="S88" s="94">
        <f t="shared" si="12"/>
        <v>0</v>
      </c>
      <c r="T88" s="224"/>
      <c r="U88" s="255">
        <f>'2685'!U88</f>
        <v>0</v>
      </c>
      <c r="V88" s="255">
        <f>'2685'!V88</f>
        <v>0</v>
      </c>
      <c r="W88" s="255">
        <f>'2685'!W88</f>
        <v>0</v>
      </c>
      <c r="X88" s="94">
        <f t="shared" si="15"/>
        <v>0</v>
      </c>
      <c r="Y88" s="97"/>
      <c r="Z88" s="94">
        <f t="shared" si="16"/>
        <v>0</v>
      </c>
      <c r="AA88" s="182"/>
    </row>
    <row r="89" spans="1:27" s="214" customFormat="1" ht="15" x14ac:dyDescent="0.25">
      <c r="A89" s="72"/>
      <c r="B89" s="67" t="str">
        <f>'LPFN SUMMARY - Results'!B89</f>
        <v>Social Events/Programs</v>
      </c>
      <c r="C89" s="71"/>
      <c r="D89" s="62"/>
      <c r="E89" s="63"/>
      <c r="F89" s="255">
        <f>'2685'!F89</f>
        <v>0</v>
      </c>
      <c r="G89" s="255">
        <f>'2685'!G89</f>
        <v>0</v>
      </c>
      <c r="H89" s="255">
        <f>'2685'!H89</f>
        <v>0</v>
      </c>
      <c r="I89" s="94">
        <f t="shared" si="10"/>
        <v>0</v>
      </c>
      <c r="J89" s="224"/>
      <c r="K89" s="255">
        <f>'2685'!K89</f>
        <v>0</v>
      </c>
      <c r="L89" s="255">
        <f>'2685'!L89</f>
        <v>0</v>
      </c>
      <c r="M89" s="255">
        <f>'2685'!M89</f>
        <v>0</v>
      </c>
      <c r="N89" s="94">
        <f t="shared" si="11"/>
        <v>0</v>
      </c>
      <c r="O89" s="224"/>
      <c r="P89" s="255">
        <f>'2685'!P89</f>
        <v>0</v>
      </c>
      <c r="Q89" s="255">
        <f>'2685'!Q89</f>
        <v>0</v>
      </c>
      <c r="R89" s="255">
        <f>'2685'!R89</f>
        <v>0</v>
      </c>
      <c r="S89" s="94">
        <f t="shared" si="12"/>
        <v>0</v>
      </c>
      <c r="T89" s="224"/>
      <c r="U89" s="255">
        <f>'2685'!U89</f>
        <v>0</v>
      </c>
      <c r="V89" s="255">
        <f>'2685'!V89</f>
        <v>0</v>
      </c>
      <c r="W89" s="255">
        <f>'2685'!W89</f>
        <v>0</v>
      </c>
      <c r="X89" s="94">
        <f t="shared" si="15"/>
        <v>0</v>
      </c>
      <c r="Y89" s="97"/>
      <c r="Z89" s="94">
        <f t="shared" si="16"/>
        <v>0</v>
      </c>
      <c r="AA89" s="182"/>
    </row>
    <row r="90" spans="1:27" s="214" customFormat="1" ht="15" x14ac:dyDescent="0.25">
      <c r="A90" s="72"/>
      <c r="B90" s="67" t="str">
        <f>'LPFN SUMMARY - Results'!B90</f>
        <v>Telephone</v>
      </c>
      <c r="C90" s="71"/>
      <c r="D90" s="62"/>
      <c r="E90" s="63"/>
      <c r="F90" s="255">
        <f>'2685'!F90</f>
        <v>0</v>
      </c>
      <c r="G90" s="255">
        <f>'2685'!G90</f>
        <v>0</v>
      </c>
      <c r="H90" s="255">
        <f>'2685'!H90</f>
        <v>0</v>
      </c>
      <c r="I90" s="94">
        <f t="shared" si="10"/>
        <v>0</v>
      </c>
      <c r="J90" s="224"/>
      <c r="K90" s="255">
        <f>'2685'!K90</f>
        <v>0</v>
      </c>
      <c r="L90" s="255">
        <f>'2685'!L90</f>
        <v>0</v>
      </c>
      <c r="M90" s="255">
        <f>'2685'!M90</f>
        <v>0</v>
      </c>
      <c r="N90" s="94">
        <f t="shared" si="11"/>
        <v>0</v>
      </c>
      <c r="O90" s="224"/>
      <c r="P90" s="255">
        <f>'2685'!P90</f>
        <v>0</v>
      </c>
      <c r="Q90" s="255">
        <f>'2685'!Q90</f>
        <v>0</v>
      </c>
      <c r="R90" s="255">
        <f>'2685'!R90</f>
        <v>0</v>
      </c>
      <c r="S90" s="94">
        <f t="shared" si="12"/>
        <v>0</v>
      </c>
      <c r="T90" s="224"/>
      <c r="U90" s="255">
        <f>'2685'!U90</f>
        <v>0</v>
      </c>
      <c r="V90" s="255">
        <f>'2685'!V90</f>
        <v>0</v>
      </c>
      <c r="W90" s="255">
        <f>'2685'!W90</f>
        <v>0</v>
      </c>
      <c r="X90" s="94">
        <f t="shared" si="15"/>
        <v>0</v>
      </c>
      <c r="Y90" s="97"/>
      <c r="Z90" s="94">
        <f t="shared" si="16"/>
        <v>0</v>
      </c>
      <c r="AA90" s="182"/>
    </row>
    <row r="91" spans="1:27" s="214" customFormat="1" ht="15" x14ac:dyDescent="0.25">
      <c r="A91" s="72"/>
      <c r="B91" s="67" t="str">
        <f>'LPFN SUMMARY - Results'!B91</f>
        <v>Training</v>
      </c>
      <c r="C91" s="71"/>
      <c r="D91" s="62"/>
      <c r="E91" s="63"/>
      <c r="F91" s="255">
        <f>'2685'!F91</f>
        <v>0</v>
      </c>
      <c r="G91" s="255">
        <f>'2685'!G91</f>
        <v>0</v>
      </c>
      <c r="H91" s="255">
        <f>'2685'!H91</f>
        <v>0</v>
      </c>
      <c r="I91" s="94">
        <f t="shared" si="10"/>
        <v>0</v>
      </c>
      <c r="J91" s="224"/>
      <c r="K91" s="255">
        <f>'2685'!K91</f>
        <v>0</v>
      </c>
      <c r="L91" s="255">
        <f>'2685'!L91</f>
        <v>0</v>
      </c>
      <c r="M91" s="255">
        <f>'2685'!M91</f>
        <v>0</v>
      </c>
      <c r="N91" s="94">
        <f t="shared" si="11"/>
        <v>0</v>
      </c>
      <c r="O91" s="224"/>
      <c r="P91" s="255">
        <f>'2685'!P91</f>
        <v>0</v>
      </c>
      <c r="Q91" s="255">
        <f>'2685'!Q91</f>
        <v>0</v>
      </c>
      <c r="R91" s="255">
        <f>'2685'!R91</f>
        <v>0</v>
      </c>
      <c r="S91" s="94">
        <f t="shared" si="12"/>
        <v>0</v>
      </c>
      <c r="T91" s="224"/>
      <c r="U91" s="255">
        <f>'2685'!U91</f>
        <v>0</v>
      </c>
      <c r="V91" s="255">
        <f>'2685'!V91</f>
        <v>0</v>
      </c>
      <c r="W91" s="255">
        <f>'2685'!W91</f>
        <v>0</v>
      </c>
      <c r="X91" s="94">
        <f t="shared" si="15"/>
        <v>0</v>
      </c>
      <c r="Y91" s="97"/>
      <c r="Z91" s="94">
        <f t="shared" si="16"/>
        <v>0</v>
      </c>
      <c r="AA91" s="182"/>
    </row>
    <row r="92" spans="1:27" s="214" customFormat="1" ht="15" x14ac:dyDescent="0.25">
      <c r="A92" s="72"/>
      <c r="B92" s="67" t="str">
        <f>'LPFN SUMMARY - Results'!B92</f>
        <v>Transfer to Amosesag Child Care Centre</v>
      </c>
      <c r="C92" s="71"/>
      <c r="D92" s="62"/>
      <c r="E92" s="63"/>
      <c r="F92" s="255">
        <f>'2685'!F92</f>
        <v>0</v>
      </c>
      <c r="G92" s="255">
        <f>'2685'!G92</f>
        <v>0</v>
      </c>
      <c r="H92" s="255">
        <f>'2685'!H92</f>
        <v>0</v>
      </c>
      <c r="I92" s="94">
        <f t="shared" si="10"/>
        <v>0</v>
      </c>
      <c r="J92" s="224"/>
      <c r="K92" s="255">
        <f>'2685'!K92</f>
        <v>0</v>
      </c>
      <c r="L92" s="255">
        <f>'2685'!L92</f>
        <v>0</v>
      </c>
      <c r="M92" s="255">
        <f>'2685'!M92</f>
        <v>0</v>
      </c>
      <c r="N92" s="94">
        <f t="shared" si="11"/>
        <v>0</v>
      </c>
      <c r="O92" s="224"/>
      <c r="P92" s="255">
        <f>'2685'!P92</f>
        <v>0</v>
      </c>
      <c r="Q92" s="255">
        <f>'2685'!Q92</f>
        <v>0</v>
      </c>
      <c r="R92" s="255">
        <f>'2685'!R92</f>
        <v>0</v>
      </c>
      <c r="S92" s="94">
        <f t="shared" si="12"/>
        <v>0</v>
      </c>
      <c r="T92" s="224"/>
      <c r="U92" s="255">
        <f>'2685'!U92</f>
        <v>0</v>
      </c>
      <c r="V92" s="255">
        <f>'2685'!V92</f>
        <v>0</v>
      </c>
      <c r="W92" s="255">
        <f>'2685'!W92</f>
        <v>0</v>
      </c>
      <c r="X92" s="94">
        <f t="shared" si="15"/>
        <v>0</v>
      </c>
      <c r="Y92" s="97"/>
      <c r="Z92" s="94">
        <f t="shared" si="16"/>
        <v>0</v>
      </c>
      <c r="AA92" s="182"/>
    </row>
    <row r="93" spans="1:27" s="214" customFormat="1" ht="15" x14ac:dyDescent="0.25">
      <c r="A93" s="72"/>
      <c r="B93" s="67" t="str">
        <f>'LPFN SUMMARY - Results'!B93</f>
        <v>Transfer to Businesses</v>
      </c>
      <c r="C93" s="71"/>
      <c r="D93" s="62"/>
      <c r="E93" s="63"/>
      <c r="F93" s="255">
        <f>'2685'!F93</f>
        <v>0</v>
      </c>
      <c r="G93" s="255">
        <f>'2685'!G93</f>
        <v>0</v>
      </c>
      <c r="H93" s="255">
        <f>'2685'!H93</f>
        <v>0</v>
      </c>
      <c r="I93" s="94">
        <f t="shared" si="10"/>
        <v>0</v>
      </c>
      <c r="J93" s="224"/>
      <c r="K93" s="255">
        <f>'2685'!K93</f>
        <v>0</v>
      </c>
      <c r="L93" s="255">
        <f>'2685'!L93</f>
        <v>0</v>
      </c>
      <c r="M93" s="255">
        <f>'2685'!M93</f>
        <v>0</v>
      </c>
      <c r="N93" s="94">
        <f t="shared" si="11"/>
        <v>0</v>
      </c>
      <c r="O93" s="224"/>
      <c r="P93" s="255">
        <f>'2685'!P93</f>
        <v>0</v>
      </c>
      <c r="Q93" s="255">
        <f>'2685'!Q93</f>
        <v>0</v>
      </c>
      <c r="R93" s="255">
        <f>'2685'!R93</f>
        <v>0</v>
      </c>
      <c r="S93" s="94">
        <f t="shared" si="12"/>
        <v>0</v>
      </c>
      <c r="T93" s="224"/>
      <c r="U93" s="255">
        <f>'2685'!U93</f>
        <v>0</v>
      </c>
      <c r="V93" s="255">
        <f>'2685'!V93</f>
        <v>0</v>
      </c>
      <c r="W93" s="255">
        <f>'2685'!W93</f>
        <v>0</v>
      </c>
      <c r="X93" s="94">
        <f t="shared" si="15"/>
        <v>0</v>
      </c>
      <c r="Y93" s="97"/>
      <c r="Z93" s="94">
        <f t="shared" si="16"/>
        <v>0</v>
      </c>
      <c r="AA93" s="182"/>
    </row>
    <row r="94" spans="1:27" s="214" customFormat="1" ht="15" x14ac:dyDescent="0.25">
      <c r="A94" s="72"/>
      <c r="B94" s="67" t="str">
        <f>'LPFN SUMMARY - Results'!B94</f>
        <v>Transfer to Replacement Reserve/Algonquin Anishinabeg Nation</v>
      </c>
      <c r="C94" s="71"/>
      <c r="D94" s="62"/>
      <c r="E94" s="63"/>
      <c r="F94" s="255">
        <f>'2685'!F94</f>
        <v>0</v>
      </c>
      <c r="G94" s="255">
        <f>'2685'!G94</f>
        <v>0</v>
      </c>
      <c r="H94" s="255">
        <f>'2685'!H94</f>
        <v>0</v>
      </c>
      <c r="I94" s="94">
        <f t="shared" si="10"/>
        <v>0</v>
      </c>
      <c r="J94" s="224"/>
      <c r="K94" s="255">
        <f>'2685'!K94</f>
        <v>0</v>
      </c>
      <c r="L94" s="255">
        <f>'2685'!L94</f>
        <v>0</v>
      </c>
      <c r="M94" s="255">
        <f>'2685'!M94</f>
        <v>0</v>
      </c>
      <c r="N94" s="94">
        <f t="shared" si="11"/>
        <v>0</v>
      </c>
      <c r="O94" s="224"/>
      <c r="P94" s="255">
        <f>'2685'!P94</f>
        <v>0</v>
      </c>
      <c r="Q94" s="255">
        <f>'2685'!Q94</f>
        <v>0</v>
      </c>
      <c r="R94" s="255">
        <f>'2685'!R94</f>
        <v>0</v>
      </c>
      <c r="S94" s="94">
        <f t="shared" si="12"/>
        <v>0</v>
      </c>
      <c r="T94" s="224"/>
      <c r="U94" s="255">
        <f>'2685'!U94</f>
        <v>0</v>
      </c>
      <c r="V94" s="255">
        <f>'2685'!V94</f>
        <v>0</v>
      </c>
      <c r="W94" s="255">
        <f>'2685'!W94</f>
        <v>0</v>
      </c>
      <c r="X94" s="94">
        <f t="shared" si="15"/>
        <v>0</v>
      </c>
      <c r="Y94" s="97"/>
      <c r="Z94" s="94">
        <f t="shared" si="16"/>
        <v>0</v>
      </c>
      <c r="AA94" s="182"/>
    </row>
    <row r="95" spans="1:27" s="214" customFormat="1" ht="15" x14ac:dyDescent="0.25">
      <c r="A95" s="72"/>
      <c r="B95" s="67" t="str">
        <f>'LPFN SUMMARY - Results'!B95</f>
        <v>Transportation expenses</v>
      </c>
      <c r="C95" s="71"/>
      <c r="D95" s="62"/>
      <c r="E95" s="63"/>
      <c r="F95" s="255">
        <f>'2685'!F95</f>
        <v>0</v>
      </c>
      <c r="G95" s="255">
        <f>'2685'!G95</f>
        <v>0</v>
      </c>
      <c r="H95" s="255">
        <f>'2685'!H95</f>
        <v>0</v>
      </c>
      <c r="I95" s="94">
        <f t="shared" ref="I95:I126" si="17">F95+G95+H95</f>
        <v>0</v>
      </c>
      <c r="J95" s="224"/>
      <c r="K95" s="255">
        <f>'2685'!K95</f>
        <v>0</v>
      </c>
      <c r="L95" s="255">
        <f>'2685'!L95</f>
        <v>0</v>
      </c>
      <c r="M95" s="255">
        <f>'2685'!M95</f>
        <v>0</v>
      </c>
      <c r="N95" s="94">
        <f t="shared" ref="N95:N126" si="18">K95+L95+M95</f>
        <v>0</v>
      </c>
      <c r="O95" s="224"/>
      <c r="P95" s="255">
        <f>'2685'!P95</f>
        <v>0</v>
      </c>
      <c r="Q95" s="255">
        <f>'2685'!Q95</f>
        <v>0</v>
      </c>
      <c r="R95" s="255">
        <f>'2685'!R95</f>
        <v>0</v>
      </c>
      <c r="S95" s="94">
        <f t="shared" ref="S95:S126" si="19">P95+Q95+R95</f>
        <v>0</v>
      </c>
      <c r="T95" s="224"/>
      <c r="U95" s="255">
        <f>'2685'!U95</f>
        <v>0</v>
      </c>
      <c r="V95" s="255">
        <f>'2685'!V95</f>
        <v>0</v>
      </c>
      <c r="W95" s="255">
        <f>'2685'!W95</f>
        <v>0</v>
      </c>
      <c r="X95" s="94">
        <f t="shared" ref="X95:X126" si="20">U95+V95+W95</f>
        <v>0</v>
      </c>
      <c r="Y95" s="97"/>
      <c r="Z95" s="94">
        <f t="shared" ref="Z95:Z126" si="21">X95+S95+N95+I95</f>
        <v>0</v>
      </c>
      <c r="AA95" s="182"/>
    </row>
    <row r="96" spans="1:27" s="214" customFormat="1" ht="15.75" customHeight="1" x14ac:dyDescent="0.25">
      <c r="A96" s="72"/>
      <c r="B96" s="67" t="str">
        <f>'LPFN SUMMARY - Results'!B96</f>
        <v>Travel expenses</v>
      </c>
      <c r="C96" s="71"/>
      <c r="D96" s="62"/>
      <c r="E96" s="63"/>
      <c r="F96" s="255">
        <f>'2685'!F96</f>
        <v>0</v>
      </c>
      <c r="G96" s="255">
        <f>'2685'!G96</f>
        <v>0</v>
      </c>
      <c r="H96" s="255">
        <f>'2685'!H96</f>
        <v>700</v>
      </c>
      <c r="I96" s="94">
        <f t="shared" si="17"/>
        <v>700</v>
      </c>
      <c r="J96" s="224"/>
      <c r="K96" s="255">
        <f>'2685'!K96</f>
        <v>0</v>
      </c>
      <c r="L96" s="255">
        <f>'2685'!L96</f>
        <v>0</v>
      </c>
      <c r="M96" s="255">
        <f>'2685'!M96</f>
        <v>700</v>
      </c>
      <c r="N96" s="94">
        <f t="shared" si="18"/>
        <v>700</v>
      </c>
      <c r="O96" s="224"/>
      <c r="P96" s="255">
        <f>'2685'!P96</f>
        <v>0</v>
      </c>
      <c r="Q96" s="255">
        <f>'2685'!Q96</f>
        <v>0</v>
      </c>
      <c r="R96" s="255">
        <f>'2685'!R96</f>
        <v>700</v>
      </c>
      <c r="S96" s="94">
        <f t="shared" si="19"/>
        <v>700</v>
      </c>
      <c r="T96" s="224"/>
      <c r="U96" s="255">
        <f>'2685'!U96</f>
        <v>585</v>
      </c>
      <c r="V96" s="255">
        <f>'2685'!V96</f>
        <v>0</v>
      </c>
      <c r="W96" s="255">
        <f>'2685'!W96</f>
        <v>700</v>
      </c>
      <c r="X96" s="94">
        <f t="shared" si="20"/>
        <v>1285</v>
      </c>
      <c r="Y96" s="97"/>
      <c r="Z96" s="94">
        <f t="shared" si="21"/>
        <v>3385</v>
      </c>
      <c r="AA96" s="182"/>
    </row>
    <row r="97" spans="1:27" s="214" customFormat="1" ht="15" x14ac:dyDescent="0.25">
      <c r="A97" s="72"/>
      <c r="B97" s="67" t="str">
        <f>'LPFN SUMMARY - Results'!B97</f>
        <v>Tuition fees</v>
      </c>
      <c r="C97" s="71"/>
      <c r="D97" s="62"/>
      <c r="E97" s="63"/>
      <c r="F97" s="255">
        <f>'2685'!F97</f>
        <v>0</v>
      </c>
      <c r="G97" s="255">
        <f>'2685'!G97</f>
        <v>0</v>
      </c>
      <c r="H97" s="255">
        <f>'2685'!H97</f>
        <v>0</v>
      </c>
      <c r="I97" s="94">
        <f t="shared" si="17"/>
        <v>0</v>
      </c>
      <c r="J97" s="224"/>
      <c r="K97" s="255">
        <f>'2685'!K97</f>
        <v>0</v>
      </c>
      <c r="L97" s="255">
        <f>'2685'!L97</f>
        <v>0</v>
      </c>
      <c r="M97" s="255">
        <f>'2685'!M97</f>
        <v>0</v>
      </c>
      <c r="N97" s="94">
        <f t="shared" si="18"/>
        <v>0</v>
      </c>
      <c r="O97" s="224"/>
      <c r="P97" s="255">
        <f>'2685'!P97</f>
        <v>0</v>
      </c>
      <c r="Q97" s="255">
        <f>'2685'!Q97</f>
        <v>0</v>
      </c>
      <c r="R97" s="255">
        <f>'2685'!R97</f>
        <v>0</v>
      </c>
      <c r="S97" s="94">
        <f t="shared" si="19"/>
        <v>0</v>
      </c>
      <c r="T97" s="224"/>
      <c r="U97" s="255">
        <f>'2685'!U97</f>
        <v>0</v>
      </c>
      <c r="V97" s="255">
        <f>'2685'!V97</f>
        <v>0</v>
      </c>
      <c r="W97" s="255">
        <f>'2685'!W97</f>
        <v>0</v>
      </c>
      <c r="X97" s="94">
        <f t="shared" si="20"/>
        <v>0</v>
      </c>
      <c r="Y97" s="97"/>
      <c r="Z97" s="94">
        <f t="shared" si="21"/>
        <v>0</v>
      </c>
      <c r="AA97" s="182"/>
    </row>
    <row r="98" spans="1:27" s="214" customFormat="1" ht="15" x14ac:dyDescent="0.25">
      <c r="A98" s="72"/>
      <c r="B98" s="67" t="str">
        <f>'LPFN SUMMARY - Results'!B98</f>
        <v>Vehicle Registration</v>
      </c>
      <c r="C98" s="71"/>
      <c r="D98" s="62"/>
      <c r="E98" s="63"/>
      <c r="F98" s="255">
        <f>'2685'!F98</f>
        <v>0</v>
      </c>
      <c r="G98" s="255">
        <f>'2685'!G98</f>
        <v>0</v>
      </c>
      <c r="H98" s="255">
        <f>'2685'!H98</f>
        <v>0</v>
      </c>
      <c r="I98" s="94">
        <f t="shared" si="17"/>
        <v>0</v>
      </c>
      <c r="J98" s="224"/>
      <c r="K98" s="255">
        <f>'2685'!K98</f>
        <v>0</v>
      </c>
      <c r="L98" s="255">
        <f>'2685'!L98</f>
        <v>0</v>
      </c>
      <c r="M98" s="255">
        <f>'2685'!M98</f>
        <v>0</v>
      </c>
      <c r="N98" s="94">
        <f t="shared" si="18"/>
        <v>0</v>
      </c>
      <c r="O98" s="224"/>
      <c r="P98" s="255">
        <f>'2685'!P98</f>
        <v>0</v>
      </c>
      <c r="Q98" s="255">
        <f>'2685'!Q98</f>
        <v>0</v>
      </c>
      <c r="R98" s="255">
        <f>'2685'!R98</f>
        <v>0</v>
      </c>
      <c r="S98" s="94">
        <f t="shared" si="19"/>
        <v>0</v>
      </c>
      <c r="T98" s="224"/>
      <c r="U98" s="255">
        <f>'2685'!U98</f>
        <v>0</v>
      </c>
      <c r="V98" s="255">
        <f>'2685'!V98</f>
        <v>0</v>
      </c>
      <c r="W98" s="255">
        <f>'2685'!W98</f>
        <v>0</v>
      </c>
      <c r="X98" s="94">
        <f t="shared" si="20"/>
        <v>0</v>
      </c>
      <c r="Y98" s="97"/>
      <c r="Z98" s="94">
        <f t="shared" si="21"/>
        <v>0</v>
      </c>
      <c r="AA98" s="182"/>
    </row>
    <row r="99" spans="1:27" s="214" customFormat="1" ht="15" x14ac:dyDescent="0.25">
      <c r="A99" s="72"/>
      <c r="B99" s="67" t="str">
        <f>'LPFN SUMMARY - Results'!B99</f>
        <v>Workshops</v>
      </c>
      <c r="C99" s="71"/>
      <c r="D99" s="62"/>
      <c r="E99" s="63"/>
      <c r="F99" s="255">
        <f>'2685'!F99</f>
        <v>0</v>
      </c>
      <c r="G99" s="255">
        <f>'2685'!G99</f>
        <v>0</v>
      </c>
      <c r="H99" s="255">
        <f>'2685'!H99</f>
        <v>0</v>
      </c>
      <c r="I99" s="94">
        <f t="shared" si="17"/>
        <v>0</v>
      </c>
      <c r="J99" s="224"/>
      <c r="K99" s="255">
        <f>'2685'!K99</f>
        <v>0</v>
      </c>
      <c r="L99" s="255">
        <f>'2685'!L99</f>
        <v>0</v>
      </c>
      <c r="M99" s="255">
        <f>'2685'!M99</f>
        <v>0</v>
      </c>
      <c r="N99" s="94">
        <f t="shared" si="18"/>
        <v>0</v>
      </c>
      <c r="O99" s="224"/>
      <c r="P99" s="255">
        <f>'2685'!P99</f>
        <v>0</v>
      </c>
      <c r="Q99" s="255">
        <f>'2685'!Q99</f>
        <v>0</v>
      </c>
      <c r="R99" s="255">
        <f>'2685'!R99</f>
        <v>0</v>
      </c>
      <c r="S99" s="94">
        <f t="shared" si="19"/>
        <v>0</v>
      </c>
      <c r="T99" s="224"/>
      <c r="U99" s="255">
        <f>'2685'!U99</f>
        <v>0</v>
      </c>
      <c r="V99" s="255">
        <f>'2685'!V99</f>
        <v>0</v>
      </c>
      <c r="W99" s="255">
        <f>'2685'!W99</f>
        <v>0</v>
      </c>
      <c r="X99" s="94">
        <f t="shared" si="20"/>
        <v>0</v>
      </c>
      <c r="Y99" s="97"/>
      <c r="Z99" s="94">
        <f t="shared" si="21"/>
        <v>0</v>
      </c>
      <c r="AA99" s="182"/>
    </row>
    <row r="100" spans="1:27" s="214" customFormat="1" ht="15" x14ac:dyDescent="0.25">
      <c r="A100" s="72"/>
      <c r="B100" s="67" t="str">
        <f>'LPFN SUMMARY - Results'!B100</f>
        <v>Equipment</v>
      </c>
      <c r="C100" s="71"/>
      <c r="D100" s="62"/>
      <c r="E100" s="63"/>
      <c r="F100" s="255">
        <f>'2685'!F100</f>
        <v>0</v>
      </c>
      <c r="G100" s="255">
        <f>'2685'!G100</f>
        <v>0</v>
      </c>
      <c r="H100" s="255">
        <f>'2685'!H100</f>
        <v>0</v>
      </c>
      <c r="I100" s="94">
        <f t="shared" si="17"/>
        <v>0</v>
      </c>
      <c r="J100" s="224"/>
      <c r="K100" s="255">
        <f>'2685'!K100</f>
        <v>0</v>
      </c>
      <c r="L100" s="255">
        <f>'2685'!L100</f>
        <v>0</v>
      </c>
      <c r="M100" s="255">
        <f>'2685'!M100</f>
        <v>0</v>
      </c>
      <c r="N100" s="94">
        <f t="shared" si="18"/>
        <v>0</v>
      </c>
      <c r="O100" s="224"/>
      <c r="P100" s="255">
        <f>'2685'!P100</f>
        <v>0</v>
      </c>
      <c r="Q100" s="255">
        <f>'2685'!Q100</f>
        <v>0</v>
      </c>
      <c r="R100" s="255">
        <f>'2685'!R100</f>
        <v>0</v>
      </c>
      <c r="S100" s="94">
        <f t="shared" si="19"/>
        <v>0</v>
      </c>
      <c r="T100" s="224"/>
      <c r="U100" s="255">
        <f>'2685'!U100</f>
        <v>0</v>
      </c>
      <c r="V100" s="255">
        <f>'2685'!V100</f>
        <v>0</v>
      </c>
      <c r="W100" s="255">
        <f>'2685'!W100</f>
        <v>0</v>
      </c>
      <c r="X100" s="94">
        <f t="shared" si="20"/>
        <v>0</v>
      </c>
      <c r="Y100" s="97"/>
      <c r="Z100" s="94">
        <f t="shared" si="21"/>
        <v>0</v>
      </c>
      <c r="AA100" s="182"/>
    </row>
    <row r="101" spans="1:27" s="214" customFormat="1" ht="15" x14ac:dyDescent="0.25">
      <c r="A101" s="72"/>
      <c r="B101" s="67" t="str">
        <f>'LPFN SUMMARY - Results'!B101</f>
        <v>Unused</v>
      </c>
      <c r="C101" s="71"/>
      <c r="D101" s="62"/>
      <c r="E101" s="63"/>
      <c r="F101" s="255">
        <f>'2685'!F101</f>
        <v>0</v>
      </c>
      <c r="G101" s="255">
        <f>'2685'!G101</f>
        <v>0</v>
      </c>
      <c r="H101" s="255">
        <f>'2685'!H101</f>
        <v>0</v>
      </c>
      <c r="I101" s="94">
        <f t="shared" si="17"/>
        <v>0</v>
      </c>
      <c r="J101" s="224"/>
      <c r="K101" s="255">
        <f>'2685'!K101</f>
        <v>0</v>
      </c>
      <c r="L101" s="255">
        <f>'2685'!L101</f>
        <v>0</v>
      </c>
      <c r="M101" s="255">
        <f>'2685'!M101</f>
        <v>0</v>
      </c>
      <c r="N101" s="94">
        <f t="shared" si="18"/>
        <v>0</v>
      </c>
      <c r="O101" s="224"/>
      <c r="P101" s="255">
        <f>'2685'!P101</f>
        <v>0</v>
      </c>
      <c r="Q101" s="255">
        <f>'2685'!Q101</f>
        <v>0</v>
      </c>
      <c r="R101" s="255">
        <f>'2685'!R101</f>
        <v>0</v>
      </c>
      <c r="S101" s="94">
        <f t="shared" si="19"/>
        <v>0</v>
      </c>
      <c r="T101" s="224"/>
      <c r="U101" s="255">
        <f>'2685'!U101</f>
        <v>0</v>
      </c>
      <c r="V101" s="255">
        <f>'2685'!V101</f>
        <v>0</v>
      </c>
      <c r="W101" s="255">
        <f>'2685'!W101</f>
        <v>0</v>
      </c>
      <c r="X101" s="94">
        <f t="shared" si="20"/>
        <v>0</v>
      </c>
      <c r="Y101" s="97"/>
      <c r="Z101" s="94">
        <f t="shared" si="21"/>
        <v>0</v>
      </c>
      <c r="AA101" s="182"/>
    </row>
    <row r="102" spans="1:27" s="214" customFormat="1" ht="15" x14ac:dyDescent="0.25">
      <c r="A102" s="72"/>
      <c r="B102" s="67" t="str">
        <f>'LPFN SUMMARY - Results'!B102</f>
        <v>Legal Fees</v>
      </c>
      <c r="C102" s="71"/>
      <c r="D102" s="62"/>
      <c r="E102" s="63"/>
      <c r="F102" s="255">
        <f>'2685'!F102</f>
        <v>0</v>
      </c>
      <c r="G102" s="255">
        <f>'2685'!G102</f>
        <v>0</v>
      </c>
      <c r="H102" s="255">
        <f>'2685'!H102</f>
        <v>0</v>
      </c>
      <c r="I102" s="94">
        <f t="shared" si="17"/>
        <v>0</v>
      </c>
      <c r="J102" s="224"/>
      <c r="K102" s="255">
        <f>'2685'!K102</f>
        <v>0</v>
      </c>
      <c r="L102" s="255">
        <f>'2685'!L102</f>
        <v>0</v>
      </c>
      <c r="M102" s="255">
        <f>'2685'!M102</f>
        <v>0</v>
      </c>
      <c r="N102" s="94">
        <f t="shared" si="18"/>
        <v>0</v>
      </c>
      <c r="O102" s="224"/>
      <c r="P102" s="255">
        <f>'2685'!P102</f>
        <v>0</v>
      </c>
      <c r="Q102" s="255">
        <f>'2685'!Q102</f>
        <v>0</v>
      </c>
      <c r="R102" s="255">
        <f>'2685'!R102</f>
        <v>0</v>
      </c>
      <c r="S102" s="94">
        <f t="shared" si="19"/>
        <v>0</v>
      </c>
      <c r="T102" s="224"/>
      <c r="U102" s="255">
        <f>'2685'!U102</f>
        <v>0</v>
      </c>
      <c r="V102" s="255">
        <f>'2685'!V102</f>
        <v>0</v>
      </c>
      <c r="W102" s="255">
        <f>'2685'!W102</f>
        <v>0</v>
      </c>
      <c r="X102" s="94">
        <f t="shared" si="20"/>
        <v>0</v>
      </c>
      <c r="Y102" s="97"/>
      <c r="Z102" s="94">
        <f t="shared" si="21"/>
        <v>0</v>
      </c>
      <c r="AA102" s="182"/>
    </row>
    <row r="103" spans="1:27" s="214" customFormat="1" ht="15" hidden="1" x14ac:dyDescent="0.25">
      <c r="A103" s="72"/>
      <c r="B103" s="67" t="str">
        <f>'LPFN SUMMARY - Results'!B103</f>
        <v>Unused</v>
      </c>
      <c r="C103" s="71"/>
      <c r="D103" s="62"/>
      <c r="E103" s="63"/>
      <c r="F103" s="255">
        <f>'2685'!F103</f>
        <v>0</v>
      </c>
      <c r="G103" s="255">
        <f>'2685'!G103</f>
        <v>0</v>
      </c>
      <c r="H103" s="255">
        <f>'2685'!H103</f>
        <v>0</v>
      </c>
      <c r="I103" s="94">
        <f t="shared" si="17"/>
        <v>0</v>
      </c>
      <c r="J103" s="224"/>
      <c r="K103" s="255">
        <f>'2685'!K103</f>
        <v>0</v>
      </c>
      <c r="L103" s="255">
        <f>'2685'!L103</f>
        <v>0</v>
      </c>
      <c r="M103" s="255">
        <f>'2685'!M103</f>
        <v>0</v>
      </c>
      <c r="N103" s="94">
        <f t="shared" si="18"/>
        <v>0</v>
      </c>
      <c r="O103" s="224"/>
      <c r="P103" s="255">
        <f>'2685'!P103</f>
        <v>0</v>
      </c>
      <c r="Q103" s="255">
        <f>'2685'!Q103</f>
        <v>0</v>
      </c>
      <c r="R103" s="255">
        <f>'2685'!R103</f>
        <v>0</v>
      </c>
      <c r="S103" s="94">
        <f t="shared" si="19"/>
        <v>0</v>
      </c>
      <c r="T103" s="224"/>
      <c r="U103" s="255">
        <f>'2685'!U103</f>
        <v>0</v>
      </c>
      <c r="V103" s="255">
        <f>'2685'!V103</f>
        <v>0</v>
      </c>
      <c r="W103" s="255">
        <f>'2685'!W103</f>
        <v>0</v>
      </c>
      <c r="X103" s="94">
        <f t="shared" si="20"/>
        <v>0</v>
      </c>
      <c r="Y103" s="97"/>
      <c r="Z103" s="94">
        <f t="shared" si="21"/>
        <v>0</v>
      </c>
      <c r="AA103" s="182"/>
    </row>
    <row r="104" spans="1:27" s="214" customFormat="1" ht="15" x14ac:dyDescent="0.25">
      <c r="A104" s="72"/>
      <c r="B104" s="67" t="str">
        <f>'LPFN SUMMARY - Results'!B104</f>
        <v>Living allowance</v>
      </c>
      <c r="C104" s="71"/>
      <c r="D104" s="62"/>
      <c r="E104" s="63"/>
      <c r="F104" s="255">
        <f>'2685'!F104</f>
        <v>0</v>
      </c>
      <c r="G104" s="255">
        <f>'2685'!G104</f>
        <v>0</v>
      </c>
      <c r="H104" s="255">
        <f>'2685'!H104</f>
        <v>0</v>
      </c>
      <c r="I104" s="94">
        <f t="shared" si="17"/>
        <v>0</v>
      </c>
      <c r="J104" s="224"/>
      <c r="K104" s="255">
        <f>'2685'!K104</f>
        <v>0</v>
      </c>
      <c r="L104" s="255">
        <f>'2685'!L104</f>
        <v>0</v>
      </c>
      <c r="M104" s="255">
        <f>'2685'!M104</f>
        <v>0</v>
      </c>
      <c r="N104" s="94">
        <f t="shared" si="18"/>
        <v>0</v>
      </c>
      <c r="O104" s="224"/>
      <c r="P104" s="255">
        <f>'2685'!P104</f>
        <v>0</v>
      </c>
      <c r="Q104" s="255">
        <f>'2685'!Q104</f>
        <v>0</v>
      </c>
      <c r="R104" s="255">
        <f>'2685'!R104</f>
        <v>0</v>
      </c>
      <c r="S104" s="94">
        <f t="shared" si="19"/>
        <v>0</v>
      </c>
      <c r="T104" s="224"/>
      <c r="U104" s="255">
        <f>'2685'!U104</f>
        <v>0</v>
      </c>
      <c r="V104" s="255">
        <f>'2685'!V104</f>
        <v>0</v>
      </c>
      <c r="W104" s="255">
        <f>'2685'!W104</f>
        <v>0</v>
      </c>
      <c r="X104" s="94">
        <f t="shared" si="20"/>
        <v>0</v>
      </c>
      <c r="Y104" s="97"/>
      <c r="Z104" s="94">
        <f t="shared" si="21"/>
        <v>0</v>
      </c>
      <c r="AA104" s="182"/>
    </row>
    <row r="105" spans="1:27" s="214" customFormat="1" ht="15" hidden="1" x14ac:dyDescent="0.25">
      <c r="A105" s="72"/>
      <c r="B105" s="67" t="str">
        <f>'LPFN SUMMARY - Results'!B105</f>
        <v>Unused</v>
      </c>
      <c r="C105" s="71"/>
      <c r="D105" s="62"/>
      <c r="E105" s="63"/>
      <c r="F105" s="255">
        <f>'2685'!F105</f>
        <v>0</v>
      </c>
      <c r="G105" s="255">
        <f>'2685'!G105</f>
        <v>0</v>
      </c>
      <c r="H105" s="255">
        <f>'2685'!H105</f>
        <v>0</v>
      </c>
      <c r="I105" s="94">
        <f t="shared" si="17"/>
        <v>0</v>
      </c>
      <c r="J105" s="224"/>
      <c r="K105" s="255">
        <f>'2685'!K105</f>
        <v>0</v>
      </c>
      <c r="L105" s="255">
        <f>'2685'!L105</f>
        <v>0</v>
      </c>
      <c r="M105" s="255">
        <f>'2685'!M105</f>
        <v>0</v>
      </c>
      <c r="N105" s="94">
        <f t="shared" si="18"/>
        <v>0</v>
      </c>
      <c r="O105" s="224"/>
      <c r="P105" s="255">
        <f>'2685'!P105</f>
        <v>0</v>
      </c>
      <c r="Q105" s="255">
        <f>'2685'!Q105</f>
        <v>0</v>
      </c>
      <c r="R105" s="255">
        <f>'2685'!R105</f>
        <v>0</v>
      </c>
      <c r="S105" s="94">
        <f t="shared" si="19"/>
        <v>0</v>
      </c>
      <c r="T105" s="224"/>
      <c r="U105" s="255">
        <f>'2685'!U105</f>
        <v>0</v>
      </c>
      <c r="V105" s="255">
        <f>'2685'!V105</f>
        <v>0</v>
      </c>
      <c r="W105" s="255">
        <f>'2685'!W105</f>
        <v>0</v>
      </c>
      <c r="X105" s="94">
        <f t="shared" si="20"/>
        <v>0</v>
      </c>
      <c r="Y105" s="97"/>
      <c r="Z105" s="94">
        <f t="shared" si="21"/>
        <v>0</v>
      </c>
      <c r="AA105" s="182"/>
    </row>
    <row r="106" spans="1:27" s="214" customFormat="1" ht="15" hidden="1" x14ac:dyDescent="0.25">
      <c r="A106" s="72"/>
      <c r="B106" s="67" t="str">
        <f>'LPFN SUMMARY - Results'!B106</f>
        <v>Unused</v>
      </c>
      <c r="C106" s="71"/>
      <c r="D106" s="62"/>
      <c r="E106" s="63"/>
      <c r="F106" s="255">
        <f>'2685'!F106</f>
        <v>0</v>
      </c>
      <c r="G106" s="255">
        <f>'2685'!G106</f>
        <v>0</v>
      </c>
      <c r="H106" s="255">
        <f>'2685'!H106</f>
        <v>0</v>
      </c>
      <c r="I106" s="94">
        <f t="shared" si="17"/>
        <v>0</v>
      </c>
      <c r="J106" s="224"/>
      <c r="K106" s="255">
        <f>'2685'!K106</f>
        <v>0</v>
      </c>
      <c r="L106" s="255">
        <f>'2685'!L106</f>
        <v>0</v>
      </c>
      <c r="M106" s="255">
        <f>'2685'!M106</f>
        <v>0</v>
      </c>
      <c r="N106" s="94">
        <f t="shared" si="18"/>
        <v>0</v>
      </c>
      <c r="O106" s="224"/>
      <c r="P106" s="255">
        <f>'2685'!P106</f>
        <v>0</v>
      </c>
      <c r="Q106" s="255">
        <f>'2685'!Q106</f>
        <v>0</v>
      </c>
      <c r="R106" s="255">
        <f>'2685'!R106</f>
        <v>0</v>
      </c>
      <c r="S106" s="94">
        <f t="shared" si="19"/>
        <v>0</v>
      </c>
      <c r="T106" s="224"/>
      <c r="U106" s="255">
        <f>'2685'!U106</f>
        <v>0</v>
      </c>
      <c r="V106" s="255">
        <f>'2685'!V106</f>
        <v>0</v>
      </c>
      <c r="W106" s="255">
        <f>'2685'!W106</f>
        <v>0</v>
      </c>
      <c r="X106" s="94">
        <f t="shared" si="20"/>
        <v>0</v>
      </c>
      <c r="Y106" s="97"/>
      <c r="Z106" s="94">
        <f t="shared" si="21"/>
        <v>0</v>
      </c>
      <c r="AA106" s="182"/>
    </row>
    <row r="107" spans="1:27" s="214" customFormat="1" ht="15" hidden="1" x14ac:dyDescent="0.25">
      <c r="A107" s="72"/>
      <c r="B107" s="67" t="str">
        <f>'LPFN SUMMARY - Results'!B107</f>
        <v>Unused</v>
      </c>
      <c r="C107" s="71"/>
      <c r="D107" s="62"/>
      <c r="E107" s="63"/>
      <c r="F107" s="255">
        <f>'2685'!F107</f>
        <v>0</v>
      </c>
      <c r="G107" s="255">
        <f>'2685'!G107</f>
        <v>0</v>
      </c>
      <c r="H107" s="255">
        <f>'2685'!H107</f>
        <v>0</v>
      </c>
      <c r="I107" s="94">
        <f t="shared" si="17"/>
        <v>0</v>
      </c>
      <c r="J107" s="224"/>
      <c r="K107" s="255">
        <f>'2685'!K107</f>
        <v>0</v>
      </c>
      <c r="L107" s="255">
        <f>'2685'!L107</f>
        <v>0</v>
      </c>
      <c r="M107" s="255">
        <f>'2685'!M107</f>
        <v>0</v>
      </c>
      <c r="N107" s="94">
        <f t="shared" si="18"/>
        <v>0</v>
      </c>
      <c r="O107" s="224"/>
      <c r="P107" s="255">
        <f>'2685'!P107</f>
        <v>0</v>
      </c>
      <c r="Q107" s="255">
        <f>'2685'!Q107</f>
        <v>0</v>
      </c>
      <c r="R107" s="255">
        <f>'2685'!R107</f>
        <v>0</v>
      </c>
      <c r="S107" s="94">
        <f t="shared" si="19"/>
        <v>0</v>
      </c>
      <c r="T107" s="224"/>
      <c r="U107" s="255">
        <f>'2685'!U107</f>
        <v>0</v>
      </c>
      <c r="V107" s="255">
        <f>'2685'!V107</f>
        <v>0</v>
      </c>
      <c r="W107" s="255">
        <f>'2685'!W107</f>
        <v>0</v>
      </c>
      <c r="X107" s="94">
        <f t="shared" si="20"/>
        <v>0</v>
      </c>
      <c r="Y107" s="97"/>
      <c r="Z107" s="94">
        <f t="shared" si="21"/>
        <v>0</v>
      </c>
      <c r="AA107" s="182"/>
    </row>
    <row r="108" spans="1:27" s="214" customFormat="1" ht="15" x14ac:dyDescent="0.25">
      <c r="A108" s="72"/>
      <c r="B108" s="67" t="str">
        <f>'LPFN SUMMARY - Results'!B108</f>
        <v>Job creation initiative</v>
      </c>
      <c r="C108" s="71"/>
      <c r="D108" s="62"/>
      <c r="E108" s="63"/>
      <c r="F108" s="255">
        <f>'2685'!F108</f>
        <v>0</v>
      </c>
      <c r="G108" s="255">
        <f>'2685'!G108</f>
        <v>0</v>
      </c>
      <c r="H108" s="255">
        <f>'2685'!H108</f>
        <v>0</v>
      </c>
      <c r="I108" s="94">
        <f t="shared" si="17"/>
        <v>0</v>
      </c>
      <c r="J108" s="224"/>
      <c r="K108" s="255">
        <f>'2685'!K108</f>
        <v>0</v>
      </c>
      <c r="L108" s="255">
        <f>'2685'!L108</f>
        <v>0</v>
      </c>
      <c r="M108" s="255">
        <f>'2685'!M108</f>
        <v>0</v>
      </c>
      <c r="N108" s="94">
        <f t="shared" si="18"/>
        <v>0</v>
      </c>
      <c r="O108" s="224"/>
      <c r="P108" s="255">
        <f>'2685'!P108</f>
        <v>0</v>
      </c>
      <c r="Q108" s="255">
        <f>'2685'!Q108</f>
        <v>0</v>
      </c>
      <c r="R108" s="255">
        <f>'2685'!R108</f>
        <v>0</v>
      </c>
      <c r="S108" s="94">
        <f t="shared" si="19"/>
        <v>0</v>
      </c>
      <c r="T108" s="224"/>
      <c r="U108" s="255">
        <f>'2685'!U108</f>
        <v>0</v>
      </c>
      <c r="V108" s="255">
        <f>'2685'!V108</f>
        <v>0</v>
      </c>
      <c r="W108" s="255">
        <f>'2685'!W108</f>
        <v>0</v>
      </c>
      <c r="X108" s="94">
        <f t="shared" si="20"/>
        <v>0</v>
      </c>
      <c r="Y108" s="97"/>
      <c r="Z108" s="94">
        <f t="shared" si="21"/>
        <v>0</v>
      </c>
      <c r="AA108" s="182"/>
    </row>
    <row r="109" spans="1:27" s="214" customFormat="1" ht="15" x14ac:dyDescent="0.25">
      <c r="A109" s="72"/>
      <c r="B109" s="67" t="str">
        <f>'LPFN SUMMARY - Results'!B109</f>
        <v>Training vocationnal</v>
      </c>
      <c r="C109" s="71"/>
      <c r="D109" s="62"/>
      <c r="E109" s="63"/>
      <c r="F109" s="255">
        <f>'2685'!F109</f>
        <v>0</v>
      </c>
      <c r="G109" s="255">
        <f>'2685'!G109</f>
        <v>0</v>
      </c>
      <c r="H109" s="255">
        <f>'2685'!H109</f>
        <v>0</v>
      </c>
      <c r="I109" s="94">
        <f t="shared" si="17"/>
        <v>0</v>
      </c>
      <c r="J109" s="224"/>
      <c r="K109" s="255">
        <f>'2685'!K109</f>
        <v>0</v>
      </c>
      <c r="L109" s="255">
        <f>'2685'!L109</f>
        <v>0</v>
      </c>
      <c r="M109" s="255">
        <f>'2685'!M109</f>
        <v>0</v>
      </c>
      <c r="N109" s="94">
        <f t="shared" si="18"/>
        <v>0</v>
      </c>
      <c r="O109" s="224"/>
      <c r="P109" s="255">
        <f>'2685'!P109</f>
        <v>0</v>
      </c>
      <c r="Q109" s="255">
        <f>'2685'!Q109</f>
        <v>0</v>
      </c>
      <c r="R109" s="255">
        <f>'2685'!R109</f>
        <v>0</v>
      </c>
      <c r="S109" s="94">
        <f t="shared" si="19"/>
        <v>0</v>
      </c>
      <c r="T109" s="224"/>
      <c r="U109" s="255">
        <f>'2685'!U109</f>
        <v>0</v>
      </c>
      <c r="V109" s="255">
        <f>'2685'!V109</f>
        <v>0</v>
      </c>
      <c r="W109" s="255">
        <f>'2685'!W109</f>
        <v>0</v>
      </c>
      <c r="X109" s="94">
        <f t="shared" si="20"/>
        <v>0</v>
      </c>
      <c r="Y109" s="97"/>
      <c r="Z109" s="94">
        <f t="shared" si="21"/>
        <v>0</v>
      </c>
      <c r="AA109" s="182"/>
    </row>
    <row r="110" spans="1:27" s="214" customFormat="1" ht="15" x14ac:dyDescent="0.25">
      <c r="A110" s="72"/>
      <c r="B110" s="67" t="str">
        <f>'LPFN SUMMARY - Results'!B110</f>
        <v>Activities</v>
      </c>
      <c r="C110" s="71"/>
      <c r="D110" s="62"/>
      <c r="E110" s="63"/>
      <c r="F110" s="255">
        <f>'2685'!F110</f>
        <v>0</v>
      </c>
      <c r="G110" s="255">
        <f>'2685'!G110</f>
        <v>0</v>
      </c>
      <c r="H110" s="255">
        <f>'2685'!H110</f>
        <v>0</v>
      </c>
      <c r="I110" s="94">
        <f t="shared" si="17"/>
        <v>0</v>
      </c>
      <c r="J110" s="224"/>
      <c r="K110" s="255">
        <f>'2685'!K110</f>
        <v>0</v>
      </c>
      <c r="L110" s="255">
        <f>'2685'!L110</f>
        <v>0</v>
      </c>
      <c r="M110" s="255">
        <f>'2685'!M110</f>
        <v>0</v>
      </c>
      <c r="N110" s="94">
        <f t="shared" si="18"/>
        <v>0</v>
      </c>
      <c r="O110" s="224"/>
      <c r="P110" s="255">
        <f>'2685'!P110</f>
        <v>0</v>
      </c>
      <c r="Q110" s="255">
        <f>'2685'!Q110</f>
        <v>0</v>
      </c>
      <c r="R110" s="255">
        <f>'2685'!R110</f>
        <v>0</v>
      </c>
      <c r="S110" s="94">
        <f t="shared" si="19"/>
        <v>0</v>
      </c>
      <c r="T110" s="224"/>
      <c r="U110" s="255">
        <f>'2685'!U110</f>
        <v>0</v>
      </c>
      <c r="V110" s="255">
        <f>'2685'!V110</f>
        <v>0</v>
      </c>
      <c r="W110" s="255">
        <f>'2685'!W110</f>
        <v>0</v>
      </c>
      <c r="X110" s="94">
        <f t="shared" si="20"/>
        <v>0</v>
      </c>
      <c r="Y110" s="97"/>
      <c r="Z110" s="94">
        <f t="shared" si="21"/>
        <v>0</v>
      </c>
      <c r="AA110" s="182"/>
    </row>
    <row r="111" spans="1:27" s="214" customFormat="1" ht="15" x14ac:dyDescent="0.25">
      <c r="A111" s="72"/>
      <c r="B111" s="67" t="str">
        <f>'LPFN SUMMARY - Results'!B111</f>
        <v>Contingency funds</v>
      </c>
      <c r="C111" s="71"/>
      <c r="D111" s="62"/>
      <c r="E111" s="63"/>
      <c r="F111" s="255">
        <f>'2685'!F111</f>
        <v>0</v>
      </c>
      <c r="G111" s="255">
        <f>'2685'!G111</f>
        <v>0</v>
      </c>
      <c r="H111" s="255">
        <f>'2685'!H111</f>
        <v>0</v>
      </c>
      <c r="I111" s="94">
        <f t="shared" si="17"/>
        <v>0</v>
      </c>
      <c r="J111" s="224"/>
      <c r="K111" s="255">
        <f>'2685'!K111</f>
        <v>0</v>
      </c>
      <c r="L111" s="255">
        <f>'2685'!L111</f>
        <v>0</v>
      </c>
      <c r="M111" s="255">
        <f>'2685'!M111</f>
        <v>0</v>
      </c>
      <c r="N111" s="94">
        <f t="shared" si="18"/>
        <v>0</v>
      </c>
      <c r="O111" s="224"/>
      <c r="P111" s="255">
        <f>'2685'!P111</f>
        <v>0</v>
      </c>
      <c r="Q111" s="255">
        <f>'2685'!Q111</f>
        <v>0</v>
      </c>
      <c r="R111" s="255">
        <f>'2685'!R111</f>
        <v>0</v>
      </c>
      <c r="S111" s="94">
        <f t="shared" si="19"/>
        <v>0</v>
      </c>
      <c r="T111" s="224"/>
      <c r="U111" s="255">
        <f>'2685'!U111</f>
        <v>0</v>
      </c>
      <c r="V111" s="255">
        <f>'2685'!V111</f>
        <v>0</v>
      </c>
      <c r="W111" s="255">
        <f>'2685'!W111</f>
        <v>0</v>
      </c>
      <c r="X111" s="94">
        <f t="shared" si="20"/>
        <v>0</v>
      </c>
      <c r="Y111" s="97"/>
      <c r="Z111" s="94">
        <f t="shared" si="21"/>
        <v>0</v>
      </c>
      <c r="AA111" s="182"/>
    </row>
    <row r="112" spans="1:27" s="214" customFormat="1" ht="15" x14ac:dyDescent="0.25">
      <c r="A112" s="72"/>
      <c r="B112" s="67" t="str">
        <f>'LPFN SUMMARY - Results'!B112</f>
        <v>Food</v>
      </c>
      <c r="C112" s="71"/>
      <c r="D112" s="62"/>
      <c r="E112" s="63"/>
      <c r="F112" s="255">
        <f>'2685'!F112</f>
        <v>0</v>
      </c>
      <c r="G112" s="255">
        <f>'2685'!G112</f>
        <v>0</v>
      </c>
      <c r="H112" s="255">
        <f>'2685'!H112</f>
        <v>0</v>
      </c>
      <c r="I112" s="94">
        <f t="shared" si="17"/>
        <v>0</v>
      </c>
      <c r="J112" s="224"/>
      <c r="K112" s="255">
        <f>'2685'!K112</f>
        <v>0</v>
      </c>
      <c r="L112" s="255">
        <f>'2685'!L112</f>
        <v>0</v>
      </c>
      <c r="M112" s="255">
        <f>'2685'!M112</f>
        <v>0</v>
      </c>
      <c r="N112" s="94">
        <f t="shared" si="18"/>
        <v>0</v>
      </c>
      <c r="O112" s="224"/>
      <c r="P112" s="255">
        <f>'2685'!P112</f>
        <v>0</v>
      </c>
      <c r="Q112" s="255">
        <f>'2685'!Q112</f>
        <v>0</v>
      </c>
      <c r="R112" s="255">
        <f>'2685'!R112</f>
        <v>0</v>
      </c>
      <c r="S112" s="94">
        <f t="shared" si="19"/>
        <v>0</v>
      </c>
      <c r="T112" s="224"/>
      <c r="U112" s="255">
        <f>'2685'!U112</f>
        <v>0</v>
      </c>
      <c r="V112" s="255">
        <f>'2685'!V112</f>
        <v>0</v>
      </c>
      <c r="W112" s="255">
        <f>'2685'!W112</f>
        <v>0</v>
      </c>
      <c r="X112" s="94">
        <f t="shared" si="20"/>
        <v>0</v>
      </c>
      <c r="Y112" s="97"/>
      <c r="Z112" s="94">
        <f t="shared" si="21"/>
        <v>0</v>
      </c>
      <c r="AA112" s="182"/>
    </row>
    <row r="113" spans="1:27" s="214" customFormat="1" ht="15" x14ac:dyDescent="0.25">
      <c r="A113" s="72"/>
      <c r="B113" s="67" t="str">
        <f>'LPFN SUMMARY - Results'!B113</f>
        <v>Emergency preparedness plan</v>
      </c>
      <c r="C113" s="71"/>
      <c r="D113" s="62"/>
      <c r="E113" s="63"/>
      <c r="F113" s="255">
        <f>'2685'!F113</f>
        <v>0</v>
      </c>
      <c r="G113" s="255">
        <f>'2685'!G113</f>
        <v>0</v>
      </c>
      <c r="H113" s="255">
        <f>'2685'!H113</f>
        <v>0</v>
      </c>
      <c r="I113" s="94">
        <f t="shared" si="17"/>
        <v>0</v>
      </c>
      <c r="J113" s="224"/>
      <c r="K113" s="255">
        <f>'2685'!K113</f>
        <v>0</v>
      </c>
      <c r="L113" s="255">
        <f>'2685'!L113</f>
        <v>0</v>
      </c>
      <c r="M113" s="255">
        <f>'2685'!M113</f>
        <v>0</v>
      </c>
      <c r="N113" s="94">
        <f t="shared" si="18"/>
        <v>0</v>
      </c>
      <c r="O113" s="224"/>
      <c r="P113" s="255">
        <f>'2685'!P113</f>
        <v>0</v>
      </c>
      <c r="Q113" s="255">
        <f>'2685'!Q113</f>
        <v>0</v>
      </c>
      <c r="R113" s="255">
        <f>'2685'!R113</f>
        <v>0</v>
      </c>
      <c r="S113" s="94">
        <f t="shared" si="19"/>
        <v>0</v>
      </c>
      <c r="T113" s="224"/>
      <c r="U113" s="255">
        <f>'2685'!U113</f>
        <v>0</v>
      </c>
      <c r="V113" s="255">
        <f>'2685'!V113</f>
        <v>0</v>
      </c>
      <c r="W113" s="255">
        <f>'2685'!W113</f>
        <v>0</v>
      </c>
      <c r="X113" s="94">
        <f t="shared" si="20"/>
        <v>0</v>
      </c>
      <c r="Y113" s="97"/>
      <c r="Z113" s="94">
        <f t="shared" si="21"/>
        <v>0</v>
      </c>
      <c r="AA113" s="182"/>
    </row>
    <row r="114" spans="1:27" s="214" customFormat="1" ht="15" x14ac:dyDescent="0.25">
      <c r="A114" s="72"/>
      <c r="B114" s="67" t="str">
        <f>'LPFN SUMMARY - Results'!B114</f>
        <v>Governance support</v>
      </c>
      <c r="C114" s="71"/>
      <c r="D114" s="62"/>
      <c r="E114" s="63"/>
      <c r="F114" s="255">
        <f>'2685'!F114</f>
        <v>0</v>
      </c>
      <c r="G114" s="255">
        <f>'2685'!G114</f>
        <v>0</v>
      </c>
      <c r="H114" s="255">
        <f>'2685'!H114</f>
        <v>0</v>
      </c>
      <c r="I114" s="94">
        <f t="shared" si="17"/>
        <v>0</v>
      </c>
      <c r="J114" s="224"/>
      <c r="K114" s="255">
        <f>'2685'!K114</f>
        <v>0</v>
      </c>
      <c r="L114" s="255">
        <f>'2685'!L114</f>
        <v>0</v>
      </c>
      <c r="M114" s="255">
        <f>'2685'!M114</f>
        <v>0</v>
      </c>
      <c r="N114" s="94">
        <f t="shared" si="18"/>
        <v>0</v>
      </c>
      <c r="O114" s="224"/>
      <c r="P114" s="255">
        <f>'2685'!P114</f>
        <v>0</v>
      </c>
      <c r="Q114" s="255">
        <f>'2685'!Q114</f>
        <v>0</v>
      </c>
      <c r="R114" s="255">
        <f>'2685'!R114</f>
        <v>0</v>
      </c>
      <c r="S114" s="94">
        <f t="shared" si="19"/>
        <v>0</v>
      </c>
      <c r="T114" s="224"/>
      <c r="U114" s="255">
        <f>'2685'!U114</f>
        <v>0</v>
      </c>
      <c r="V114" s="255">
        <f>'2685'!V114</f>
        <v>0</v>
      </c>
      <c r="W114" s="255">
        <f>'2685'!W114</f>
        <v>0</v>
      </c>
      <c r="X114" s="94">
        <f t="shared" si="20"/>
        <v>0</v>
      </c>
      <c r="Y114" s="97"/>
      <c r="Z114" s="94">
        <f t="shared" si="21"/>
        <v>0</v>
      </c>
      <c r="AA114" s="182"/>
    </row>
    <row r="115" spans="1:27" s="214" customFormat="1" ht="15" x14ac:dyDescent="0.25">
      <c r="A115" s="72"/>
      <c r="B115" s="67" t="str">
        <f>'LPFN SUMMARY - Results'!B115</f>
        <v>Need assesment and priority</v>
      </c>
      <c r="C115" s="71"/>
      <c r="D115" s="62"/>
      <c r="E115" s="63"/>
      <c r="F115" s="255">
        <f>'2685'!F115</f>
        <v>0</v>
      </c>
      <c r="G115" s="255">
        <f>'2685'!G115</f>
        <v>0</v>
      </c>
      <c r="H115" s="255">
        <f>'2685'!H115</f>
        <v>0</v>
      </c>
      <c r="I115" s="94">
        <f t="shared" si="17"/>
        <v>0</v>
      </c>
      <c r="J115" s="224"/>
      <c r="K115" s="255">
        <f>'2685'!K115</f>
        <v>0</v>
      </c>
      <c r="L115" s="255">
        <f>'2685'!L115</f>
        <v>0</v>
      </c>
      <c r="M115" s="255">
        <f>'2685'!M115</f>
        <v>0</v>
      </c>
      <c r="N115" s="94">
        <f t="shared" si="18"/>
        <v>0</v>
      </c>
      <c r="O115" s="224"/>
      <c r="P115" s="255">
        <f>'2685'!P115</f>
        <v>0</v>
      </c>
      <c r="Q115" s="255">
        <f>'2685'!Q115</f>
        <v>0</v>
      </c>
      <c r="R115" s="255">
        <f>'2685'!R115</f>
        <v>0</v>
      </c>
      <c r="S115" s="94">
        <f t="shared" si="19"/>
        <v>0</v>
      </c>
      <c r="T115" s="224"/>
      <c r="U115" s="255">
        <f>'2685'!U115</f>
        <v>0</v>
      </c>
      <c r="V115" s="255">
        <f>'2685'!V115</f>
        <v>0</v>
      </c>
      <c r="W115" s="255">
        <f>'2685'!W115</f>
        <v>0</v>
      </c>
      <c r="X115" s="94">
        <f t="shared" si="20"/>
        <v>0</v>
      </c>
      <c r="Y115" s="97"/>
      <c r="Z115" s="94">
        <f t="shared" si="21"/>
        <v>0</v>
      </c>
      <c r="AA115" s="182"/>
    </row>
    <row r="116" spans="1:27" s="214" customFormat="1" ht="15" x14ac:dyDescent="0.25">
      <c r="A116" s="72"/>
      <c r="B116" s="67" t="str">
        <f>'LPFN SUMMARY - Results'!B116</f>
        <v>Evaluation plan</v>
      </c>
      <c r="C116" s="71"/>
      <c r="D116" s="62"/>
      <c r="E116" s="63"/>
      <c r="F116" s="255">
        <f>'2685'!F116</f>
        <v>0</v>
      </c>
      <c r="G116" s="255">
        <f>'2685'!G116</f>
        <v>0</v>
      </c>
      <c r="H116" s="255">
        <f>'2685'!H116</f>
        <v>0</v>
      </c>
      <c r="I116" s="94">
        <f t="shared" si="17"/>
        <v>0</v>
      </c>
      <c r="J116" s="224"/>
      <c r="K116" s="255">
        <f>'2685'!K116</f>
        <v>0</v>
      </c>
      <c r="L116" s="255">
        <f>'2685'!L116</f>
        <v>0</v>
      </c>
      <c r="M116" s="255">
        <f>'2685'!M116</f>
        <v>0</v>
      </c>
      <c r="N116" s="94">
        <f t="shared" si="18"/>
        <v>0</v>
      </c>
      <c r="O116" s="224"/>
      <c r="P116" s="255">
        <f>'2685'!P116</f>
        <v>0</v>
      </c>
      <c r="Q116" s="255">
        <f>'2685'!Q116</f>
        <v>0</v>
      </c>
      <c r="R116" s="255">
        <f>'2685'!R116</f>
        <v>0</v>
      </c>
      <c r="S116" s="94">
        <f t="shared" si="19"/>
        <v>0</v>
      </c>
      <c r="T116" s="224"/>
      <c r="U116" s="255">
        <f>'2685'!U116</f>
        <v>0</v>
      </c>
      <c r="V116" s="255">
        <f>'2685'!V116</f>
        <v>0</v>
      </c>
      <c r="W116" s="255">
        <f>'2685'!W116</f>
        <v>0</v>
      </c>
      <c r="X116" s="94">
        <f t="shared" si="20"/>
        <v>0</v>
      </c>
      <c r="Y116" s="97"/>
      <c r="Z116" s="94">
        <f t="shared" si="21"/>
        <v>0</v>
      </c>
      <c r="AA116" s="182"/>
    </row>
    <row r="117" spans="1:27" s="214" customFormat="1" ht="15" x14ac:dyDescent="0.25">
      <c r="A117" s="72"/>
      <c r="B117" s="67" t="str">
        <f>'LPFN SUMMARY - Results'!B117</f>
        <v>Renovations</v>
      </c>
      <c r="C117" s="71"/>
      <c r="D117" s="62"/>
      <c r="E117" s="63"/>
      <c r="F117" s="255">
        <f>'2685'!F117</f>
        <v>0</v>
      </c>
      <c r="G117" s="255">
        <f>'2685'!G117</f>
        <v>0</v>
      </c>
      <c r="H117" s="255">
        <f>'2685'!H117</f>
        <v>0</v>
      </c>
      <c r="I117" s="94">
        <f t="shared" si="17"/>
        <v>0</v>
      </c>
      <c r="J117" s="224"/>
      <c r="K117" s="255">
        <f>'2685'!K117</f>
        <v>0</v>
      </c>
      <c r="L117" s="255">
        <f>'2685'!L117</f>
        <v>0</v>
      </c>
      <c r="M117" s="255">
        <f>'2685'!M117</f>
        <v>0</v>
      </c>
      <c r="N117" s="94">
        <f t="shared" si="18"/>
        <v>0</v>
      </c>
      <c r="O117" s="224"/>
      <c r="P117" s="255">
        <f>'2685'!P117</f>
        <v>0</v>
      </c>
      <c r="Q117" s="255">
        <f>'2685'!Q117</f>
        <v>0</v>
      </c>
      <c r="R117" s="255">
        <f>'2685'!R117</f>
        <v>0</v>
      </c>
      <c r="S117" s="94">
        <f t="shared" si="19"/>
        <v>0</v>
      </c>
      <c r="T117" s="224"/>
      <c r="U117" s="255">
        <f>'2685'!U117</f>
        <v>0</v>
      </c>
      <c r="V117" s="255">
        <f>'2685'!V117</f>
        <v>0</v>
      </c>
      <c r="W117" s="255">
        <f>'2685'!W117</f>
        <v>0</v>
      </c>
      <c r="X117" s="94">
        <f t="shared" si="20"/>
        <v>0</v>
      </c>
      <c r="Y117" s="97"/>
      <c r="Z117" s="94">
        <f t="shared" si="21"/>
        <v>0</v>
      </c>
      <c r="AA117" s="182"/>
    </row>
    <row r="118" spans="1:27" s="214" customFormat="1" ht="15" x14ac:dyDescent="0.25">
      <c r="A118" s="72"/>
      <c r="B118" s="67" t="str">
        <f>'LPFN SUMMARY - Results'!B118</f>
        <v>Consultant</v>
      </c>
      <c r="C118" s="71"/>
      <c r="D118" s="62"/>
      <c r="E118" s="63"/>
      <c r="F118" s="255">
        <f>'2685'!F118</f>
        <v>0</v>
      </c>
      <c r="G118" s="255">
        <f>'2685'!G118</f>
        <v>0</v>
      </c>
      <c r="H118" s="255">
        <f>'2685'!H118</f>
        <v>0</v>
      </c>
      <c r="I118" s="94">
        <f t="shared" si="17"/>
        <v>0</v>
      </c>
      <c r="J118" s="224"/>
      <c r="K118" s="255">
        <f>'2685'!K118</f>
        <v>0</v>
      </c>
      <c r="L118" s="255">
        <f>'2685'!L118</f>
        <v>0</v>
      </c>
      <c r="M118" s="255">
        <f>'2685'!M118</f>
        <v>0</v>
      </c>
      <c r="N118" s="94">
        <f t="shared" si="18"/>
        <v>0</v>
      </c>
      <c r="O118" s="224"/>
      <c r="P118" s="255">
        <f>'2685'!P118</f>
        <v>0</v>
      </c>
      <c r="Q118" s="255">
        <f>'2685'!Q118</f>
        <v>0</v>
      </c>
      <c r="R118" s="255">
        <f>'2685'!R118</f>
        <v>0</v>
      </c>
      <c r="S118" s="94">
        <f t="shared" si="19"/>
        <v>0</v>
      </c>
      <c r="T118" s="224"/>
      <c r="U118" s="255">
        <f>'2685'!U118</f>
        <v>0</v>
      </c>
      <c r="V118" s="255">
        <f>'2685'!V118</f>
        <v>0</v>
      </c>
      <c r="W118" s="255">
        <f>'2685'!W118</f>
        <v>0</v>
      </c>
      <c r="X118" s="94">
        <f t="shared" si="20"/>
        <v>0</v>
      </c>
      <c r="Y118" s="97"/>
      <c r="Z118" s="94">
        <f t="shared" si="21"/>
        <v>0</v>
      </c>
      <c r="AA118" s="182"/>
    </row>
    <row r="119" spans="1:27" s="214" customFormat="1" ht="15" hidden="1" x14ac:dyDescent="0.25">
      <c r="A119" s="72"/>
      <c r="B119" s="67" t="str">
        <f>'LPFN SUMMARY - Results'!B119</f>
        <v>Unused</v>
      </c>
      <c r="C119" s="71"/>
      <c r="D119" s="62"/>
      <c r="E119" s="63"/>
      <c r="F119" s="255">
        <f>'2685'!F119</f>
        <v>0</v>
      </c>
      <c r="G119" s="255">
        <f>'2685'!G119</f>
        <v>0</v>
      </c>
      <c r="H119" s="255">
        <f>'2685'!H119</f>
        <v>0</v>
      </c>
      <c r="I119" s="94">
        <f t="shared" si="17"/>
        <v>0</v>
      </c>
      <c r="J119" s="224"/>
      <c r="K119" s="255">
        <f>'2685'!K119</f>
        <v>0</v>
      </c>
      <c r="L119" s="255">
        <f>'2685'!L119</f>
        <v>0</v>
      </c>
      <c r="M119" s="255">
        <f>'2685'!M119</f>
        <v>0</v>
      </c>
      <c r="N119" s="94">
        <f t="shared" si="18"/>
        <v>0</v>
      </c>
      <c r="O119" s="224"/>
      <c r="P119" s="255">
        <f>'2685'!P119</f>
        <v>0</v>
      </c>
      <c r="Q119" s="255">
        <f>'2685'!Q119</f>
        <v>0</v>
      </c>
      <c r="R119" s="255">
        <f>'2685'!R119</f>
        <v>0</v>
      </c>
      <c r="S119" s="94">
        <f t="shared" si="19"/>
        <v>0</v>
      </c>
      <c r="T119" s="224"/>
      <c r="U119" s="255">
        <f>'2685'!U119</f>
        <v>0</v>
      </c>
      <c r="V119" s="255">
        <f>'2685'!V119</f>
        <v>0</v>
      </c>
      <c r="W119" s="255">
        <f>'2685'!W119</f>
        <v>0</v>
      </c>
      <c r="X119" s="94">
        <f t="shared" si="20"/>
        <v>0</v>
      </c>
      <c r="Y119" s="97"/>
      <c r="Z119" s="94">
        <f t="shared" si="21"/>
        <v>0</v>
      </c>
      <c r="AA119" s="182"/>
    </row>
    <row r="120" spans="1:27" s="214" customFormat="1" ht="15" hidden="1" x14ac:dyDescent="0.25">
      <c r="A120" s="72"/>
      <c r="B120" s="67" t="str">
        <f>'LPFN SUMMARY - Results'!B120</f>
        <v>Unused</v>
      </c>
      <c r="C120" s="71"/>
      <c r="D120" s="62"/>
      <c r="E120" s="63"/>
      <c r="F120" s="255">
        <f>'2685'!F120</f>
        <v>0</v>
      </c>
      <c r="G120" s="255">
        <f>'2685'!G120</f>
        <v>0</v>
      </c>
      <c r="H120" s="255">
        <f>'2685'!H120</f>
        <v>0</v>
      </c>
      <c r="I120" s="94">
        <f t="shared" si="17"/>
        <v>0</v>
      </c>
      <c r="J120" s="224"/>
      <c r="K120" s="255">
        <f>'2685'!K120</f>
        <v>0</v>
      </c>
      <c r="L120" s="255">
        <f>'2685'!L120</f>
        <v>0</v>
      </c>
      <c r="M120" s="255">
        <f>'2685'!M120</f>
        <v>0</v>
      </c>
      <c r="N120" s="94">
        <f t="shared" si="18"/>
        <v>0</v>
      </c>
      <c r="O120" s="224"/>
      <c r="P120" s="255">
        <f>'2685'!P120</f>
        <v>0</v>
      </c>
      <c r="Q120" s="255">
        <f>'2685'!Q120</f>
        <v>0</v>
      </c>
      <c r="R120" s="255">
        <f>'2685'!R120</f>
        <v>0</v>
      </c>
      <c r="S120" s="94">
        <f t="shared" si="19"/>
        <v>0</v>
      </c>
      <c r="T120" s="224"/>
      <c r="U120" s="255">
        <f>'2685'!U120</f>
        <v>0</v>
      </c>
      <c r="V120" s="255">
        <f>'2685'!V120</f>
        <v>0</v>
      </c>
      <c r="W120" s="255">
        <f>'2685'!W120</f>
        <v>0</v>
      </c>
      <c r="X120" s="94">
        <f t="shared" si="20"/>
        <v>0</v>
      </c>
      <c r="Y120" s="97"/>
      <c r="Z120" s="94">
        <f t="shared" si="21"/>
        <v>0</v>
      </c>
      <c r="AA120" s="182"/>
    </row>
    <row r="121" spans="1:27" s="214" customFormat="1" ht="15" hidden="1" x14ac:dyDescent="0.25">
      <c r="A121" s="72"/>
      <c r="B121" s="67" t="str">
        <f>'LPFN SUMMARY - Results'!B121</f>
        <v>Unused</v>
      </c>
      <c r="C121" s="71"/>
      <c r="D121" s="62"/>
      <c r="E121" s="63"/>
      <c r="F121" s="255">
        <f>'2685'!F121</f>
        <v>0</v>
      </c>
      <c r="G121" s="255">
        <f>'2685'!G121</f>
        <v>0</v>
      </c>
      <c r="H121" s="255">
        <f>'2685'!H121</f>
        <v>0</v>
      </c>
      <c r="I121" s="94">
        <f t="shared" si="17"/>
        <v>0</v>
      </c>
      <c r="J121" s="224"/>
      <c r="K121" s="255">
        <f>'2685'!K121</f>
        <v>0</v>
      </c>
      <c r="L121" s="255">
        <f>'2685'!L121</f>
        <v>0</v>
      </c>
      <c r="M121" s="255">
        <f>'2685'!M121</f>
        <v>0</v>
      </c>
      <c r="N121" s="94">
        <f t="shared" si="18"/>
        <v>0</v>
      </c>
      <c r="O121" s="224"/>
      <c r="P121" s="255">
        <f>'2685'!P121</f>
        <v>0</v>
      </c>
      <c r="Q121" s="255">
        <f>'2685'!Q121</f>
        <v>0</v>
      </c>
      <c r="R121" s="255">
        <f>'2685'!R121</f>
        <v>0</v>
      </c>
      <c r="S121" s="94">
        <f t="shared" si="19"/>
        <v>0</v>
      </c>
      <c r="T121" s="224"/>
      <c r="U121" s="255">
        <f>'2685'!U121</f>
        <v>0</v>
      </c>
      <c r="V121" s="255">
        <f>'2685'!V121</f>
        <v>0</v>
      </c>
      <c r="W121" s="255">
        <f>'2685'!W121</f>
        <v>0</v>
      </c>
      <c r="X121" s="94">
        <f t="shared" si="20"/>
        <v>0</v>
      </c>
      <c r="Y121" s="97"/>
      <c r="Z121" s="94">
        <f t="shared" si="21"/>
        <v>0</v>
      </c>
      <c r="AA121" s="182"/>
    </row>
    <row r="122" spans="1:27" s="214" customFormat="1" ht="15" hidden="1" x14ac:dyDescent="0.25">
      <c r="A122" s="72"/>
      <c r="B122" s="67" t="str">
        <f>'LPFN SUMMARY - Results'!B122</f>
        <v>Unused</v>
      </c>
      <c r="C122" s="71"/>
      <c r="D122" s="62"/>
      <c r="E122" s="63"/>
      <c r="F122" s="255">
        <f>'2685'!F122</f>
        <v>0</v>
      </c>
      <c r="G122" s="255">
        <f>'2685'!G122</f>
        <v>0</v>
      </c>
      <c r="H122" s="255">
        <f>'2685'!H122</f>
        <v>0</v>
      </c>
      <c r="I122" s="94">
        <f t="shared" si="17"/>
        <v>0</v>
      </c>
      <c r="J122" s="224"/>
      <c r="K122" s="255">
        <f>'2685'!K122</f>
        <v>0</v>
      </c>
      <c r="L122" s="255">
        <f>'2685'!L122</f>
        <v>0</v>
      </c>
      <c r="M122" s="255">
        <f>'2685'!M122</f>
        <v>0</v>
      </c>
      <c r="N122" s="94">
        <f t="shared" si="18"/>
        <v>0</v>
      </c>
      <c r="O122" s="224"/>
      <c r="P122" s="255">
        <f>'2685'!P122</f>
        <v>0</v>
      </c>
      <c r="Q122" s="255">
        <f>'2685'!Q122</f>
        <v>0</v>
      </c>
      <c r="R122" s="255">
        <f>'2685'!R122</f>
        <v>0</v>
      </c>
      <c r="S122" s="94">
        <f t="shared" si="19"/>
        <v>0</v>
      </c>
      <c r="T122" s="224"/>
      <c r="U122" s="255">
        <f>'2685'!U122</f>
        <v>0</v>
      </c>
      <c r="V122" s="255">
        <f>'2685'!V122</f>
        <v>0</v>
      </c>
      <c r="W122" s="255">
        <f>'2685'!W122</f>
        <v>0</v>
      </c>
      <c r="X122" s="94">
        <f t="shared" si="20"/>
        <v>0</v>
      </c>
      <c r="Y122" s="97"/>
      <c r="Z122" s="94">
        <f t="shared" si="21"/>
        <v>0</v>
      </c>
      <c r="AA122" s="182"/>
    </row>
    <row r="123" spans="1:27" s="214" customFormat="1" ht="15" hidden="1" x14ac:dyDescent="0.25">
      <c r="A123" s="72"/>
      <c r="B123" s="67" t="str">
        <f>'LPFN SUMMARY - Results'!B123</f>
        <v>Unused</v>
      </c>
      <c r="C123" s="71"/>
      <c r="D123" s="62"/>
      <c r="E123" s="63"/>
      <c r="F123" s="255">
        <f>'2685'!F123</f>
        <v>0</v>
      </c>
      <c r="G123" s="255">
        <f>'2685'!G123</f>
        <v>0</v>
      </c>
      <c r="H123" s="255">
        <f>'2685'!H123</f>
        <v>0</v>
      </c>
      <c r="I123" s="94">
        <f t="shared" si="17"/>
        <v>0</v>
      </c>
      <c r="J123" s="224"/>
      <c r="K123" s="255">
        <f>'2685'!K123</f>
        <v>0</v>
      </c>
      <c r="L123" s="255">
        <f>'2685'!L123</f>
        <v>0</v>
      </c>
      <c r="M123" s="255">
        <f>'2685'!M123</f>
        <v>0</v>
      </c>
      <c r="N123" s="94">
        <f t="shared" si="18"/>
        <v>0</v>
      </c>
      <c r="O123" s="224"/>
      <c r="P123" s="255">
        <f>'2685'!P123</f>
        <v>0</v>
      </c>
      <c r="Q123" s="255">
        <f>'2685'!Q123</f>
        <v>0</v>
      </c>
      <c r="R123" s="255">
        <f>'2685'!R123</f>
        <v>0</v>
      </c>
      <c r="S123" s="94">
        <f t="shared" si="19"/>
        <v>0</v>
      </c>
      <c r="T123" s="224"/>
      <c r="U123" s="255">
        <f>'2685'!U123</f>
        <v>0</v>
      </c>
      <c r="V123" s="255">
        <f>'2685'!V123</f>
        <v>0</v>
      </c>
      <c r="W123" s="255">
        <f>'2685'!W123</f>
        <v>0</v>
      </c>
      <c r="X123" s="94">
        <f t="shared" si="20"/>
        <v>0</v>
      </c>
      <c r="Y123" s="97"/>
      <c r="Z123" s="94">
        <f t="shared" si="21"/>
        <v>0</v>
      </c>
      <c r="AA123" s="182"/>
    </row>
    <row r="124" spans="1:27" s="214" customFormat="1" ht="15" hidden="1" x14ac:dyDescent="0.25">
      <c r="A124" s="72"/>
      <c r="B124" s="67" t="str">
        <f>'LPFN SUMMARY - Results'!B124</f>
        <v>Unused</v>
      </c>
      <c r="C124" s="71"/>
      <c r="D124" s="62"/>
      <c r="E124" s="63"/>
      <c r="F124" s="255">
        <f>'2685'!F124</f>
        <v>0</v>
      </c>
      <c r="G124" s="255">
        <f>'2685'!G124</f>
        <v>0</v>
      </c>
      <c r="H124" s="255">
        <f>'2685'!H124</f>
        <v>0</v>
      </c>
      <c r="I124" s="94">
        <f t="shared" si="17"/>
        <v>0</v>
      </c>
      <c r="J124" s="224"/>
      <c r="K124" s="255">
        <f>'2685'!K124</f>
        <v>0</v>
      </c>
      <c r="L124" s="255">
        <f>'2685'!L124</f>
        <v>0</v>
      </c>
      <c r="M124" s="255">
        <f>'2685'!M124</f>
        <v>0</v>
      </c>
      <c r="N124" s="94">
        <f t="shared" si="18"/>
        <v>0</v>
      </c>
      <c r="O124" s="224"/>
      <c r="P124" s="255">
        <f>'2685'!P124</f>
        <v>0</v>
      </c>
      <c r="Q124" s="255">
        <f>'2685'!Q124</f>
        <v>0</v>
      </c>
      <c r="R124" s="255">
        <f>'2685'!R124</f>
        <v>0</v>
      </c>
      <c r="S124" s="94">
        <f t="shared" si="19"/>
        <v>0</v>
      </c>
      <c r="T124" s="224"/>
      <c r="U124" s="255">
        <f>'2685'!U124</f>
        <v>0</v>
      </c>
      <c r="V124" s="255">
        <f>'2685'!V124</f>
        <v>0</v>
      </c>
      <c r="W124" s="255">
        <f>'2685'!W124</f>
        <v>0</v>
      </c>
      <c r="X124" s="94">
        <f t="shared" si="20"/>
        <v>0</v>
      </c>
      <c r="Y124" s="97"/>
      <c r="Z124" s="94">
        <f t="shared" si="21"/>
        <v>0</v>
      </c>
      <c r="AA124" s="182"/>
    </row>
    <row r="125" spans="1:27" s="214" customFormat="1" ht="15" hidden="1" x14ac:dyDescent="0.25">
      <c r="A125" s="72"/>
      <c r="B125" s="67" t="str">
        <f>'LPFN SUMMARY - Results'!B125</f>
        <v>Unused</v>
      </c>
      <c r="C125" s="71"/>
      <c r="D125" s="62"/>
      <c r="E125" s="63"/>
      <c r="F125" s="255">
        <f>'2685'!F125</f>
        <v>0</v>
      </c>
      <c r="G125" s="255">
        <f>'2685'!G125</f>
        <v>0</v>
      </c>
      <c r="H125" s="255">
        <f>'2685'!H125</f>
        <v>0</v>
      </c>
      <c r="I125" s="94">
        <f t="shared" si="17"/>
        <v>0</v>
      </c>
      <c r="J125" s="224"/>
      <c r="K125" s="255">
        <f>'2685'!K125</f>
        <v>0</v>
      </c>
      <c r="L125" s="255">
        <f>'2685'!L125</f>
        <v>0</v>
      </c>
      <c r="M125" s="255">
        <f>'2685'!M125</f>
        <v>0</v>
      </c>
      <c r="N125" s="94">
        <f t="shared" si="18"/>
        <v>0</v>
      </c>
      <c r="O125" s="224"/>
      <c r="P125" s="255">
        <f>'2685'!P125</f>
        <v>0</v>
      </c>
      <c r="Q125" s="255">
        <f>'2685'!Q125</f>
        <v>0</v>
      </c>
      <c r="R125" s="255">
        <f>'2685'!R125</f>
        <v>0</v>
      </c>
      <c r="S125" s="94">
        <f t="shared" si="19"/>
        <v>0</v>
      </c>
      <c r="T125" s="224"/>
      <c r="U125" s="255">
        <f>'2685'!U125</f>
        <v>0</v>
      </c>
      <c r="V125" s="255">
        <f>'2685'!V125</f>
        <v>0</v>
      </c>
      <c r="W125" s="255">
        <f>'2685'!W125</f>
        <v>0</v>
      </c>
      <c r="X125" s="94">
        <f t="shared" si="20"/>
        <v>0</v>
      </c>
      <c r="Y125" s="97"/>
      <c r="Z125" s="94">
        <f t="shared" si="21"/>
        <v>0</v>
      </c>
      <c r="AA125" s="182"/>
    </row>
    <row r="126" spans="1:27" s="214" customFormat="1" ht="15" hidden="1" x14ac:dyDescent="0.25">
      <c r="A126" s="72"/>
      <c r="B126" s="67" t="str">
        <f>'LPFN SUMMARY - Results'!B126</f>
        <v>Unused</v>
      </c>
      <c r="C126" s="71"/>
      <c r="D126" s="62"/>
      <c r="E126" s="63"/>
      <c r="F126" s="255">
        <f>'2685'!F126</f>
        <v>0</v>
      </c>
      <c r="G126" s="255">
        <f>'2685'!G126</f>
        <v>0</v>
      </c>
      <c r="H126" s="255">
        <f>'2685'!H126</f>
        <v>0</v>
      </c>
      <c r="I126" s="94">
        <f t="shared" si="17"/>
        <v>0</v>
      </c>
      <c r="J126" s="224"/>
      <c r="K126" s="255">
        <f>'2685'!K126</f>
        <v>0</v>
      </c>
      <c r="L126" s="255">
        <f>'2685'!L126</f>
        <v>0</v>
      </c>
      <c r="M126" s="255">
        <f>'2685'!M126</f>
        <v>0</v>
      </c>
      <c r="N126" s="94">
        <f t="shared" si="18"/>
        <v>0</v>
      </c>
      <c r="O126" s="224"/>
      <c r="P126" s="255">
        <f>'2685'!P126</f>
        <v>0</v>
      </c>
      <c r="Q126" s="255">
        <f>'2685'!Q126</f>
        <v>0</v>
      </c>
      <c r="R126" s="255">
        <f>'2685'!R126</f>
        <v>0</v>
      </c>
      <c r="S126" s="94">
        <f t="shared" si="19"/>
        <v>0</v>
      </c>
      <c r="T126" s="224"/>
      <c r="U126" s="255">
        <f>'2685'!U126</f>
        <v>0</v>
      </c>
      <c r="V126" s="255">
        <f>'2685'!V126</f>
        <v>0</v>
      </c>
      <c r="W126" s="255">
        <f>'2685'!W126</f>
        <v>0</v>
      </c>
      <c r="X126" s="94">
        <f t="shared" si="20"/>
        <v>0</v>
      </c>
      <c r="Y126" s="97"/>
      <c r="Z126" s="94">
        <f t="shared" si="21"/>
        <v>0</v>
      </c>
      <c r="AA126" s="182"/>
    </row>
    <row r="127" spans="1:27" s="214" customFormat="1" ht="15" x14ac:dyDescent="0.25">
      <c r="A127" s="77"/>
      <c r="B127" s="78"/>
      <c r="C127" s="78"/>
      <c r="D127" s="78"/>
      <c r="E127" s="79"/>
      <c r="F127" s="83">
        <f>SUM(F46:F118)</f>
        <v>4799</v>
      </c>
      <c r="G127" s="83">
        <f t="shared" ref="G127:H127" si="22">SUM(G46:G118)</f>
        <v>5799</v>
      </c>
      <c r="H127" s="83">
        <f t="shared" si="22"/>
        <v>10187</v>
      </c>
      <c r="I127" s="85">
        <f>SUM(I46:I118)</f>
        <v>20785</v>
      </c>
      <c r="J127" s="85"/>
      <c r="K127" s="83">
        <f t="shared" ref="K127:M127" si="23">SUM(K46:K118)</f>
        <v>5799</v>
      </c>
      <c r="L127" s="83">
        <f t="shared" si="23"/>
        <v>4799</v>
      </c>
      <c r="M127" s="83">
        <f t="shared" si="23"/>
        <v>15187</v>
      </c>
      <c r="N127" s="85">
        <f>SUM(N46:N118)</f>
        <v>25785</v>
      </c>
      <c r="O127" s="85"/>
      <c r="P127" s="83">
        <f t="shared" ref="P127:R127" si="24">SUM(P46:P118)</f>
        <v>5799</v>
      </c>
      <c r="Q127" s="83">
        <f t="shared" si="24"/>
        <v>4799</v>
      </c>
      <c r="R127" s="83">
        <f t="shared" si="24"/>
        <v>10187</v>
      </c>
      <c r="S127" s="85">
        <f>SUM(S46:S118)</f>
        <v>20785</v>
      </c>
      <c r="T127" s="85"/>
      <c r="U127" s="83">
        <f t="shared" ref="U127:W127" si="25">SUM(U46:U118)</f>
        <v>6384</v>
      </c>
      <c r="V127" s="83">
        <f t="shared" si="25"/>
        <v>5799</v>
      </c>
      <c r="W127" s="83">
        <f t="shared" si="25"/>
        <v>10325</v>
      </c>
      <c r="X127" s="85">
        <f>SUM(X46:X118)</f>
        <v>22508</v>
      </c>
      <c r="Y127" s="84"/>
      <c r="Z127" s="85">
        <f>SUM(Z46:Z118)</f>
        <v>89863</v>
      </c>
      <c r="AA127" s="255" t="e">
        <f>#REF!+'3256'!Z127+#REF!+'9200'!Z127-Z127</f>
        <v>#REF!</v>
      </c>
    </row>
    <row r="128" spans="1:27" s="214" customFormat="1" ht="15.75" thickBot="1" x14ac:dyDescent="0.3">
      <c r="A128" s="80" t="s">
        <v>24</v>
      </c>
      <c r="B128" s="81"/>
      <c r="C128" s="260"/>
      <c r="D128" s="260"/>
      <c r="E128" s="261"/>
      <c r="F128" s="88">
        <f>F43-F127</f>
        <v>85064</v>
      </c>
      <c r="G128" s="88">
        <f>G43-G127</f>
        <v>-5799</v>
      </c>
      <c r="H128" s="88">
        <f>H43-H127</f>
        <v>-10187</v>
      </c>
      <c r="I128" s="89">
        <f>I43-I127</f>
        <v>69078</v>
      </c>
      <c r="J128" s="89"/>
      <c r="K128" s="88">
        <f>K43-K127</f>
        <v>-5799</v>
      </c>
      <c r="L128" s="88">
        <f>L43-L127</f>
        <v>-4799</v>
      </c>
      <c r="M128" s="88">
        <f>M43-M127</f>
        <v>-15187</v>
      </c>
      <c r="N128" s="89">
        <f>N43-N127</f>
        <v>-25785</v>
      </c>
      <c r="O128" s="89"/>
      <c r="P128" s="88">
        <f>P43-P127</f>
        <v>-5799</v>
      </c>
      <c r="Q128" s="88">
        <f>Q43-Q127</f>
        <v>-4799</v>
      </c>
      <c r="R128" s="88">
        <f>R43-R127</f>
        <v>-10187</v>
      </c>
      <c r="S128" s="89">
        <f>S43-S127</f>
        <v>-20785</v>
      </c>
      <c r="T128" s="89"/>
      <c r="U128" s="88">
        <f>U43-U127</f>
        <v>-6384</v>
      </c>
      <c r="V128" s="88">
        <f>V43-V127</f>
        <v>-5799</v>
      </c>
      <c r="W128" s="88">
        <f>W43-W127</f>
        <v>-10325</v>
      </c>
      <c r="X128" s="89">
        <f>X43-X127</f>
        <v>-22508</v>
      </c>
      <c r="Y128" s="90"/>
      <c r="Z128" s="89">
        <f>Z43-Z127</f>
        <v>0</v>
      </c>
      <c r="AA128" s="182"/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32" right="0.34" top="0.74803149606299213" bottom="0.74803149606299213" header="0.31496062992125984" footer="0.31496062992125984"/>
  <pageSetup paperSize="5" scale="56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rgb="FF00B050"/>
    <pageSetUpPr fitToPage="1"/>
  </sheetPr>
  <dimension ref="A1:Z148"/>
  <sheetViews>
    <sheetView zoomScale="80" zoomScaleNormal="80" workbookViewId="0">
      <selection activeCell="A5" sqref="A5"/>
    </sheetView>
  </sheetViews>
  <sheetFormatPr defaultColWidth="9.140625" defaultRowHeight="12.75" x14ac:dyDescent="0.2"/>
  <cols>
    <col min="1" max="1" width="7.42578125" customWidth="1"/>
    <col min="2" max="2" width="30.85546875" customWidth="1"/>
    <col min="3" max="4" width="9.140625" hidden="1" customWidth="1"/>
    <col min="5" max="5" width="37" customWidth="1"/>
    <col min="6" max="6" width="15.85546875" customWidth="1"/>
    <col min="7" max="7" width="21" bestFit="1" customWidth="1"/>
    <col min="8" max="8" width="12.5703125" bestFit="1" customWidth="1"/>
    <col min="9" max="9" width="14.28515625" bestFit="1" customWidth="1"/>
    <col min="10" max="10" width="2.7109375" customWidth="1"/>
    <col min="11" max="13" width="13" bestFit="1" customWidth="1"/>
    <col min="14" max="14" width="16" bestFit="1" customWidth="1"/>
    <col min="15" max="15" width="2.5703125" customWidth="1"/>
    <col min="16" max="16" width="13" bestFit="1" customWidth="1"/>
    <col min="17" max="17" width="16" bestFit="1" customWidth="1"/>
    <col min="18" max="18" width="12.5703125" bestFit="1" customWidth="1"/>
    <col min="19" max="19" width="14.5703125" bestFit="1" customWidth="1"/>
    <col min="20" max="20" width="2.7109375" customWidth="1"/>
    <col min="21" max="23" width="13" bestFit="1" customWidth="1"/>
    <col min="24" max="24" width="14.5703125" bestFit="1" customWidth="1"/>
    <col min="25" max="25" width="3.28515625" customWidth="1"/>
    <col min="26" max="26" width="1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64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>
        <v>680000</v>
      </c>
      <c r="G11" s="22"/>
      <c r="H11" s="22"/>
      <c r="I11" s="94">
        <f>F11+G11+H11</f>
        <v>680000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 t="shared" ref="Z11:Z42" si="0">X11+S11+N11+I11</f>
        <v>680000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>
        <v>300000</v>
      </c>
      <c r="G12" s="22"/>
      <c r="H12" s="22"/>
      <c r="I12" s="94">
        <f>F12+G12+H12</f>
        <v>300000</v>
      </c>
      <c r="J12" s="15"/>
      <c r="K12" s="22"/>
      <c r="L12" s="22"/>
      <c r="M12" s="22">
        <v>300000</v>
      </c>
      <c r="N12" s="94">
        <f t="shared" ref="N12:N42" si="1">K12+L12+M12</f>
        <v>300000</v>
      </c>
      <c r="O12" s="15"/>
      <c r="P12" s="22"/>
      <c r="Q12" s="22"/>
      <c r="R12" s="22">
        <v>300000</v>
      </c>
      <c r="S12" s="94">
        <f t="shared" ref="S12:S42" si="2">P12+Q12+R12</f>
        <v>300000</v>
      </c>
      <c r="T12" s="15"/>
      <c r="U12" s="22"/>
      <c r="V12" s="22"/>
      <c r="W12" s="22">
        <v>300000</v>
      </c>
      <c r="X12" s="94">
        <f t="shared" ref="X12:X42" si="3">U12+V12+W12</f>
        <v>300000</v>
      </c>
      <c r="Y12" s="97"/>
      <c r="Z12" s="94">
        <f t="shared" si="0"/>
        <v>1200000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1"/>
        <v>0</v>
      </c>
      <c r="O13" s="15"/>
      <c r="P13" s="22"/>
      <c r="Q13" s="22"/>
      <c r="R13" s="22"/>
      <c r="S13" s="94">
        <f t="shared" si="2"/>
        <v>0</v>
      </c>
      <c r="T13" s="15"/>
      <c r="U13" s="22"/>
      <c r="V13" s="22"/>
      <c r="W13" s="22"/>
      <c r="X13" s="94">
        <f t="shared" si="3"/>
        <v>0</v>
      </c>
      <c r="Y13" s="97"/>
      <c r="Z13" s="94">
        <f t="shared" si="0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1"/>
        <v>0</v>
      </c>
      <c r="O14" s="15"/>
      <c r="P14" s="22"/>
      <c r="Q14" s="22"/>
      <c r="R14" s="22"/>
      <c r="S14" s="94">
        <f t="shared" si="2"/>
        <v>0</v>
      </c>
      <c r="T14" s="15"/>
      <c r="U14" s="22"/>
      <c r="V14" s="22"/>
      <c r="W14" s="22"/>
      <c r="X14" s="94">
        <f t="shared" si="3"/>
        <v>0</v>
      </c>
      <c r="Y14" s="97"/>
      <c r="Z14" s="94">
        <f t="shared" si="0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1"/>
        <v>0</v>
      </c>
      <c r="O15" s="15"/>
      <c r="P15" s="22"/>
      <c r="Q15" s="22"/>
      <c r="R15" s="22"/>
      <c r="S15" s="94">
        <f t="shared" si="2"/>
        <v>0</v>
      </c>
      <c r="T15" s="15"/>
      <c r="U15" s="22"/>
      <c r="V15" s="22"/>
      <c r="W15" s="22"/>
      <c r="X15" s="94">
        <f t="shared" si="3"/>
        <v>0</v>
      </c>
      <c r="Y15" s="97"/>
      <c r="Z15" s="94">
        <f t="shared" si="0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1"/>
        <v>0</v>
      </c>
      <c r="O16" s="15"/>
      <c r="P16" s="22"/>
      <c r="Q16" s="22"/>
      <c r="R16" s="22"/>
      <c r="S16" s="94">
        <f t="shared" si="2"/>
        <v>0</v>
      </c>
      <c r="T16" s="15"/>
      <c r="U16" s="22"/>
      <c r="V16" s="22"/>
      <c r="W16" s="22"/>
      <c r="X16" s="94">
        <f t="shared" si="3"/>
        <v>0</v>
      </c>
      <c r="Y16" s="97"/>
      <c r="Z16" s="94">
        <f t="shared" si="0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1"/>
        <v>0</v>
      </c>
      <c r="O17" s="15"/>
      <c r="P17" s="22"/>
      <c r="Q17" s="22"/>
      <c r="R17" s="22"/>
      <c r="S17" s="94">
        <f t="shared" si="2"/>
        <v>0</v>
      </c>
      <c r="T17" s="15"/>
      <c r="U17" s="22"/>
      <c r="V17" s="22"/>
      <c r="W17" s="22"/>
      <c r="X17" s="94">
        <f t="shared" si="3"/>
        <v>0</v>
      </c>
      <c r="Y17" s="97"/>
      <c r="Z17" s="94">
        <f t="shared" si="0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1"/>
        <v>0</v>
      </c>
      <c r="O18" s="15"/>
      <c r="P18" s="22"/>
      <c r="Q18" s="22"/>
      <c r="R18" s="22"/>
      <c r="S18" s="94">
        <f t="shared" si="2"/>
        <v>0</v>
      </c>
      <c r="T18" s="15"/>
      <c r="U18" s="22"/>
      <c r="V18" s="22"/>
      <c r="W18" s="22"/>
      <c r="X18" s="94">
        <f t="shared" si="3"/>
        <v>0</v>
      </c>
      <c r="Y18" s="97"/>
      <c r="Z18" s="94">
        <f t="shared" si="0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1"/>
        <v>0</v>
      </c>
      <c r="O19" s="15"/>
      <c r="P19" s="22"/>
      <c r="Q19" s="22"/>
      <c r="R19" s="22"/>
      <c r="S19" s="94">
        <f t="shared" si="2"/>
        <v>0</v>
      </c>
      <c r="T19" s="15"/>
      <c r="U19" s="22"/>
      <c r="V19" s="22"/>
      <c r="W19" s="22"/>
      <c r="X19" s="94">
        <f t="shared" si="3"/>
        <v>0</v>
      </c>
      <c r="Y19" s="97"/>
      <c r="Z19" s="94">
        <f t="shared" si="0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1"/>
        <v>0</v>
      </c>
      <c r="O20" s="15"/>
      <c r="P20" s="22"/>
      <c r="Q20" s="22"/>
      <c r="R20" s="22"/>
      <c r="S20" s="94">
        <f t="shared" si="2"/>
        <v>0</v>
      </c>
      <c r="T20" s="15"/>
      <c r="U20" s="22"/>
      <c r="V20" s="22"/>
      <c r="W20" s="22"/>
      <c r="X20" s="94">
        <f t="shared" si="3"/>
        <v>0</v>
      </c>
      <c r="Y20" s="97"/>
      <c r="Z20" s="94">
        <f t="shared" si="0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1"/>
        <v>0</v>
      </c>
      <c r="O21" s="15"/>
      <c r="P21" s="22"/>
      <c r="Q21" s="22"/>
      <c r="R21" s="22"/>
      <c r="S21" s="94">
        <f t="shared" si="2"/>
        <v>0</v>
      </c>
      <c r="T21" s="15"/>
      <c r="U21" s="22"/>
      <c r="V21" s="22"/>
      <c r="W21" s="22"/>
      <c r="X21" s="94">
        <f t="shared" si="3"/>
        <v>0</v>
      </c>
      <c r="Y21" s="97"/>
      <c r="Z21" s="94">
        <f t="shared" si="0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1"/>
        <v>0</v>
      </c>
      <c r="O22" s="15"/>
      <c r="P22" s="22"/>
      <c r="Q22" s="22"/>
      <c r="R22" s="22"/>
      <c r="S22" s="94">
        <f t="shared" si="2"/>
        <v>0</v>
      </c>
      <c r="T22" s="15"/>
      <c r="U22" s="22"/>
      <c r="V22" s="22"/>
      <c r="W22" s="22"/>
      <c r="X22" s="94">
        <f t="shared" si="3"/>
        <v>0</v>
      </c>
      <c r="Y22" s="97"/>
      <c r="Z22" s="94">
        <f t="shared" si="0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1"/>
        <v>0</v>
      </c>
      <c r="O23" s="15"/>
      <c r="P23" s="22"/>
      <c r="Q23" s="22"/>
      <c r="R23" s="22"/>
      <c r="S23" s="94">
        <f t="shared" si="2"/>
        <v>0</v>
      </c>
      <c r="T23" s="15"/>
      <c r="U23" s="22"/>
      <c r="V23" s="22"/>
      <c r="W23" s="22"/>
      <c r="X23" s="94">
        <f t="shared" si="3"/>
        <v>0</v>
      </c>
      <c r="Y23" s="97"/>
      <c r="Z23" s="94">
        <f t="shared" si="0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1"/>
        <v>0</v>
      </c>
      <c r="O24" s="15"/>
      <c r="P24" s="22"/>
      <c r="Q24" s="22"/>
      <c r="R24" s="22"/>
      <c r="S24" s="94">
        <f t="shared" si="2"/>
        <v>0</v>
      </c>
      <c r="T24" s="15"/>
      <c r="U24" s="22"/>
      <c r="V24" s="22"/>
      <c r="W24" s="22"/>
      <c r="X24" s="94">
        <f t="shared" si="3"/>
        <v>0</v>
      </c>
      <c r="Y24" s="97"/>
      <c r="Z24" s="94">
        <f t="shared" si="0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1"/>
        <v>0</v>
      </c>
      <c r="O25" s="15"/>
      <c r="P25" s="22"/>
      <c r="Q25" s="22"/>
      <c r="R25" s="22"/>
      <c r="S25" s="94">
        <f t="shared" si="2"/>
        <v>0</v>
      </c>
      <c r="T25" s="15"/>
      <c r="U25" s="22"/>
      <c r="V25" s="22"/>
      <c r="W25" s="22"/>
      <c r="X25" s="94">
        <f t="shared" si="3"/>
        <v>0</v>
      </c>
      <c r="Y25" s="97"/>
      <c r="Z25" s="94">
        <f t="shared" si="0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1"/>
        <v>0</v>
      </c>
      <c r="O26" s="15"/>
      <c r="P26" s="22"/>
      <c r="Q26" s="22"/>
      <c r="R26" s="22"/>
      <c r="S26" s="94">
        <f t="shared" si="2"/>
        <v>0</v>
      </c>
      <c r="T26" s="15"/>
      <c r="U26" s="22"/>
      <c r="V26" s="22"/>
      <c r="W26" s="22"/>
      <c r="X26" s="94">
        <f t="shared" si="3"/>
        <v>0</v>
      </c>
      <c r="Y26" s="97"/>
      <c r="Z26" s="94">
        <f t="shared" si="0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1"/>
        <v>0</v>
      </c>
      <c r="O27" s="15"/>
      <c r="P27" s="22"/>
      <c r="Q27" s="22"/>
      <c r="R27" s="22"/>
      <c r="S27" s="94">
        <f t="shared" si="2"/>
        <v>0</v>
      </c>
      <c r="T27" s="15"/>
      <c r="U27" s="22"/>
      <c r="V27" s="22"/>
      <c r="W27" s="22"/>
      <c r="X27" s="94">
        <f t="shared" si="3"/>
        <v>0</v>
      </c>
      <c r="Y27" s="97"/>
      <c r="Z27" s="94">
        <f t="shared" si="0"/>
        <v>0</v>
      </c>
    </row>
    <row r="28" spans="1:26" ht="15" x14ac:dyDescent="0.25">
      <c r="A28" s="59">
        <v>2632</v>
      </c>
      <c r="B28" s="66" t="str">
        <f>'LPFN SUMMARY - Results'!B28</f>
        <v>Transfer from (to) other projects</v>
      </c>
      <c r="C28" s="62"/>
      <c r="D28" s="62"/>
      <c r="E28" s="63"/>
      <c r="F28" s="22">
        <v>14972</v>
      </c>
      <c r="G28" s="22"/>
      <c r="H28" s="22"/>
      <c r="I28" s="94">
        <f t="shared" si="4"/>
        <v>14972</v>
      </c>
      <c r="J28" s="15"/>
      <c r="K28" s="22"/>
      <c r="L28" s="22"/>
      <c r="M28" s="22"/>
      <c r="N28" s="94">
        <f t="shared" si="1"/>
        <v>0</v>
      </c>
      <c r="O28" s="15"/>
      <c r="P28" s="22"/>
      <c r="Q28" s="22"/>
      <c r="R28" s="22"/>
      <c r="S28" s="94">
        <f t="shared" si="2"/>
        <v>0</v>
      </c>
      <c r="T28" s="15"/>
      <c r="U28" s="22"/>
      <c r="V28" s="22"/>
      <c r="W28" s="22"/>
      <c r="X28" s="94">
        <f t="shared" si="3"/>
        <v>0</v>
      </c>
      <c r="Y28" s="97"/>
      <c r="Z28" s="94">
        <f t="shared" si="0"/>
        <v>14972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1"/>
        <v>0</v>
      </c>
      <c r="O29" s="15"/>
      <c r="P29" s="22"/>
      <c r="Q29" s="22"/>
      <c r="R29" s="22"/>
      <c r="S29" s="94">
        <f t="shared" si="2"/>
        <v>0</v>
      </c>
      <c r="T29" s="15"/>
      <c r="U29" s="22"/>
      <c r="V29" s="22"/>
      <c r="W29" s="22"/>
      <c r="X29" s="94">
        <f t="shared" si="3"/>
        <v>0</v>
      </c>
      <c r="Y29" s="97"/>
      <c r="Z29" s="94">
        <f t="shared" si="0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1"/>
        <v>0</v>
      </c>
      <c r="O30" s="15"/>
      <c r="P30" s="22"/>
      <c r="Q30" s="22"/>
      <c r="R30" s="22"/>
      <c r="S30" s="94">
        <f t="shared" si="2"/>
        <v>0</v>
      </c>
      <c r="T30" s="15"/>
      <c r="U30" s="22"/>
      <c r="V30" s="22"/>
      <c r="W30" s="22"/>
      <c r="X30" s="94">
        <f t="shared" si="3"/>
        <v>0</v>
      </c>
      <c r="Y30" s="97"/>
      <c r="Z30" s="94">
        <f t="shared" si="0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1"/>
        <v>0</v>
      </c>
      <c r="O31" s="15"/>
      <c r="P31" s="22"/>
      <c r="Q31" s="22"/>
      <c r="R31" s="22"/>
      <c r="S31" s="94">
        <f t="shared" si="2"/>
        <v>0</v>
      </c>
      <c r="T31" s="15"/>
      <c r="U31" s="22"/>
      <c r="V31" s="22"/>
      <c r="W31" s="22"/>
      <c r="X31" s="94">
        <f t="shared" si="3"/>
        <v>0</v>
      </c>
      <c r="Y31" s="97"/>
      <c r="Z31" s="94">
        <f t="shared" si="0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1"/>
        <v>0</v>
      </c>
      <c r="O32" s="15"/>
      <c r="P32" s="22"/>
      <c r="Q32" s="22"/>
      <c r="R32" s="22"/>
      <c r="S32" s="94">
        <f t="shared" si="2"/>
        <v>0</v>
      </c>
      <c r="T32" s="15"/>
      <c r="U32" s="22"/>
      <c r="V32" s="22"/>
      <c r="W32" s="22"/>
      <c r="X32" s="94">
        <f t="shared" si="3"/>
        <v>0</v>
      </c>
      <c r="Y32" s="97"/>
      <c r="Z32" s="94">
        <f t="shared" si="0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>
        <v>75000</v>
      </c>
      <c r="I33" s="94">
        <f t="shared" ref="I33" si="5">F33+G33+H33</f>
        <v>75000</v>
      </c>
      <c r="J33" s="15"/>
      <c r="K33" s="22"/>
      <c r="L33" s="22"/>
      <c r="M33" s="22">
        <v>75000</v>
      </c>
      <c r="N33" s="94">
        <f t="shared" ref="N33" si="6">K33+L33+M33</f>
        <v>75000</v>
      </c>
      <c r="O33" s="15"/>
      <c r="P33" s="22"/>
      <c r="Q33" s="22"/>
      <c r="R33" s="22">
        <v>75000</v>
      </c>
      <c r="S33" s="94">
        <f t="shared" ref="S33" si="7">P33+Q33+R33</f>
        <v>75000</v>
      </c>
      <c r="T33" s="15"/>
      <c r="U33" s="22"/>
      <c r="V33" s="22"/>
      <c r="W33" s="22">
        <v>75000</v>
      </c>
      <c r="X33" s="94">
        <f t="shared" si="3"/>
        <v>75000</v>
      </c>
      <c r="Y33" s="97"/>
      <c r="Z33" s="94">
        <f t="shared" si="0"/>
        <v>300000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1"/>
        <v>0</v>
      </c>
      <c r="O34" s="15"/>
      <c r="P34" s="22"/>
      <c r="Q34" s="22"/>
      <c r="R34" s="22"/>
      <c r="S34" s="94">
        <f t="shared" si="2"/>
        <v>0</v>
      </c>
      <c r="T34" s="15"/>
      <c r="U34" s="22"/>
      <c r="V34" s="22"/>
      <c r="W34" s="22"/>
      <c r="X34" s="94">
        <f t="shared" si="3"/>
        <v>0</v>
      </c>
      <c r="Y34" s="97"/>
      <c r="Z34" s="94">
        <f t="shared" si="0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1"/>
        <v>0</v>
      </c>
      <c r="O35" s="15"/>
      <c r="P35" s="22"/>
      <c r="Q35" s="22"/>
      <c r="R35" s="22"/>
      <c r="S35" s="94">
        <f t="shared" si="2"/>
        <v>0</v>
      </c>
      <c r="T35" s="15"/>
      <c r="U35" s="22"/>
      <c r="V35" s="22"/>
      <c r="W35" s="22"/>
      <c r="X35" s="94">
        <f t="shared" si="3"/>
        <v>0</v>
      </c>
      <c r="Y35" s="97"/>
      <c r="Z35" s="94">
        <f t="shared" si="0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1"/>
        <v>0</v>
      </c>
      <c r="O36" s="15"/>
      <c r="P36" s="22"/>
      <c r="Q36" s="22"/>
      <c r="R36" s="22"/>
      <c r="S36" s="94">
        <f t="shared" si="2"/>
        <v>0</v>
      </c>
      <c r="T36" s="15"/>
      <c r="U36" s="22"/>
      <c r="V36" s="22"/>
      <c r="W36" s="22"/>
      <c r="X36" s="94">
        <f t="shared" si="3"/>
        <v>0</v>
      </c>
      <c r="Y36" s="97"/>
      <c r="Z36" s="94">
        <f t="shared" si="0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1"/>
        <v>0</v>
      </c>
      <c r="O37" s="15"/>
      <c r="P37" s="22"/>
      <c r="Q37" s="22"/>
      <c r="R37" s="22"/>
      <c r="S37" s="94">
        <f t="shared" si="2"/>
        <v>0</v>
      </c>
      <c r="T37" s="15"/>
      <c r="U37" s="22"/>
      <c r="V37" s="22"/>
      <c r="W37" s="22"/>
      <c r="X37" s="94">
        <f t="shared" si="3"/>
        <v>0</v>
      </c>
      <c r="Y37" s="97"/>
      <c r="Z37" s="94">
        <f t="shared" si="0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1"/>
        <v>0</v>
      </c>
      <c r="O38" s="15"/>
      <c r="P38" s="22"/>
      <c r="Q38" s="22"/>
      <c r="R38" s="22"/>
      <c r="S38" s="94">
        <f t="shared" si="2"/>
        <v>0</v>
      </c>
      <c r="T38" s="15"/>
      <c r="U38" s="22"/>
      <c r="V38" s="22"/>
      <c r="W38" s="22"/>
      <c r="X38" s="94">
        <f t="shared" si="3"/>
        <v>0</v>
      </c>
      <c r="Y38" s="97"/>
      <c r="Z38" s="94">
        <f t="shared" si="0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1"/>
        <v>0</v>
      </c>
      <c r="O39" s="15"/>
      <c r="P39" s="22"/>
      <c r="Q39" s="22"/>
      <c r="R39" s="22"/>
      <c r="S39" s="94">
        <f t="shared" si="2"/>
        <v>0</v>
      </c>
      <c r="T39" s="15"/>
      <c r="U39" s="22"/>
      <c r="V39" s="22"/>
      <c r="W39" s="22"/>
      <c r="X39" s="94">
        <f t="shared" si="3"/>
        <v>0</v>
      </c>
      <c r="Y39" s="97"/>
      <c r="Z39" s="94">
        <f t="shared" si="0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1"/>
        <v>0</v>
      </c>
      <c r="O40" s="15"/>
      <c r="P40" s="22"/>
      <c r="Q40" s="22"/>
      <c r="R40" s="22"/>
      <c r="S40" s="94">
        <f t="shared" si="2"/>
        <v>0</v>
      </c>
      <c r="T40" s="15"/>
      <c r="U40" s="22"/>
      <c r="V40" s="22"/>
      <c r="W40" s="22"/>
      <c r="X40" s="94">
        <f t="shared" si="3"/>
        <v>0</v>
      </c>
      <c r="Y40" s="97"/>
      <c r="Z40" s="94">
        <f t="shared" si="0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1"/>
        <v>0</v>
      </c>
      <c r="O41" s="15"/>
      <c r="P41" s="22"/>
      <c r="Q41" s="22"/>
      <c r="R41" s="22"/>
      <c r="S41" s="94">
        <f t="shared" si="2"/>
        <v>0</v>
      </c>
      <c r="T41" s="15"/>
      <c r="U41" s="22"/>
      <c r="V41" s="22"/>
      <c r="W41" s="22"/>
      <c r="X41" s="94">
        <f t="shared" si="3"/>
        <v>0</v>
      </c>
      <c r="Y41" s="97"/>
      <c r="Z41" s="94">
        <f t="shared" si="0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1"/>
        <v>0</v>
      </c>
      <c r="O42" s="15"/>
      <c r="P42" s="22"/>
      <c r="Q42" s="22"/>
      <c r="R42" s="22"/>
      <c r="S42" s="94">
        <f t="shared" si="2"/>
        <v>0</v>
      </c>
      <c r="T42" s="15"/>
      <c r="U42" s="22"/>
      <c r="V42" s="22"/>
      <c r="W42" s="22"/>
      <c r="X42" s="94">
        <f t="shared" si="3"/>
        <v>0</v>
      </c>
      <c r="Y42" s="97"/>
      <c r="Z42" s="94">
        <f t="shared" si="0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994972</v>
      </c>
      <c r="G43" s="83">
        <f>SUM(G11:G42)</f>
        <v>0</v>
      </c>
      <c r="H43" s="83">
        <f>SUM(H11:H42)</f>
        <v>75000</v>
      </c>
      <c r="I43" s="85">
        <f>SUM(I8:I42)</f>
        <v>1069972</v>
      </c>
      <c r="J43" s="85"/>
      <c r="K43" s="83">
        <f>SUM(K11:K42)</f>
        <v>0</v>
      </c>
      <c r="L43" s="83">
        <f>SUM(L11:L42)</f>
        <v>0</v>
      </c>
      <c r="M43" s="83">
        <f>SUM(M11:M42)</f>
        <v>375000</v>
      </c>
      <c r="N43" s="85">
        <f>SUM(N8:N42)</f>
        <v>375000</v>
      </c>
      <c r="O43" s="85"/>
      <c r="P43" s="83">
        <f>SUM(P11:P42)</f>
        <v>0</v>
      </c>
      <c r="Q43" s="83">
        <f>SUM(Q11:Q42)</f>
        <v>0</v>
      </c>
      <c r="R43" s="83">
        <f>SUM(R11:R42)</f>
        <v>375000</v>
      </c>
      <c r="S43" s="85">
        <f>SUM(S8:S42)</f>
        <v>375000</v>
      </c>
      <c r="T43" s="85"/>
      <c r="U43" s="83">
        <f>SUM(U11:U42)</f>
        <v>0</v>
      </c>
      <c r="V43" s="83">
        <f>SUM(V11:V42)</f>
        <v>0</v>
      </c>
      <c r="W43" s="83">
        <f>SUM(W11:W42)</f>
        <v>375000</v>
      </c>
      <c r="X43" s="85">
        <f>SUM(X8:X42)</f>
        <v>375000</v>
      </c>
      <c r="Y43" s="84"/>
      <c r="Z43" s="87">
        <f>SUM(Z8:Z42)</f>
        <v>2194972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187">
        <v>98175</v>
      </c>
      <c r="G46" s="187">
        <v>98175</v>
      </c>
      <c r="H46" s="187">
        <v>98175</v>
      </c>
      <c r="I46" s="94">
        <f t="shared" ref="I46:I118" si="8">F46+G46+H46</f>
        <v>294525</v>
      </c>
      <c r="J46" s="224"/>
      <c r="K46" s="187">
        <v>98175</v>
      </c>
      <c r="L46" s="187">
        <v>98175</v>
      </c>
      <c r="M46" s="187">
        <v>98175</v>
      </c>
      <c r="N46" s="94">
        <f t="shared" ref="N46:N118" si="9">K46+L46+M46</f>
        <v>294525</v>
      </c>
      <c r="O46" s="224"/>
      <c r="P46" s="187">
        <v>98175</v>
      </c>
      <c r="Q46" s="187">
        <v>98175</v>
      </c>
      <c r="R46" s="187">
        <v>98175</v>
      </c>
      <c r="S46" s="94">
        <f t="shared" ref="S46:S118" si="10">P46+Q46+R46</f>
        <v>294525</v>
      </c>
      <c r="T46" s="224"/>
      <c r="U46" s="187">
        <v>98175</v>
      </c>
      <c r="V46" s="187">
        <v>98175</v>
      </c>
      <c r="W46" s="187">
        <v>98183</v>
      </c>
      <c r="X46" s="94">
        <f t="shared" ref="X46:X118" si="11">U46+V46+W46</f>
        <v>294533</v>
      </c>
      <c r="Y46" s="97"/>
      <c r="Z46" s="94">
        <f>X46+S46+N46+I46</f>
        <v>1178108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187"/>
      <c r="G47" s="187"/>
      <c r="H47" s="187"/>
      <c r="I47" s="94">
        <f t="shared" si="8"/>
        <v>0</v>
      </c>
      <c r="J47" s="224"/>
      <c r="K47" s="187"/>
      <c r="L47" s="187"/>
      <c r="M47" s="187"/>
      <c r="N47" s="94">
        <f t="shared" si="9"/>
        <v>0</v>
      </c>
      <c r="O47" s="224"/>
      <c r="P47" s="187"/>
      <c r="Q47" s="187"/>
      <c r="R47" s="187"/>
      <c r="S47" s="94">
        <f t="shared" si="10"/>
        <v>0</v>
      </c>
      <c r="T47" s="224"/>
      <c r="U47" s="187"/>
      <c r="V47" s="187"/>
      <c r="W47" s="187"/>
      <c r="X47" s="94">
        <f t="shared" si="11"/>
        <v>0</v>
      </c>
      <c r="Y47" s="97"/>
      <c r="Z47" s="94">
        <f t="shared" ref="Z47:Z118" si="12">X47+S47+N47+I47</f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187"/>
      <c r="G48" s="187"/>
      <c r="H48" s="187"/>
      <c r="I48" s="94">
        <f t="shared" si="8"/>
        <v>0</v>
      </c>
      <c r="J48" s="224"/>
      <c r="K48" s="187"/>
      <c r="L48" s="187"/>
      <c r="M48" s="187"/>
      <c r="N48" s="94">
        <f t="shared" si="9"/>
        <v>0</v>
      </c>
      <c r="O48" s="224"/>
      <c r="P48" s="187"/>
      <c r="Q48" s="187"/>
      <c r="R48" s="187"/>
      <c r="S48" s="94">
        <f t="shared" si="10"/>
        <v>0</v>
      </c>
      <c r="T48" s="224"/>
      <c r="U48" s="187"/>
      <c r="V48" s="187"/>
      <c r="W48" s="187"/>
      <c r="X48" s="94">
        <f t="shared" si="11"/>
        <v>0</v>
      </c>
      <c r="Y48" s="97"/>
      <c r="Z48" s="94">
        <f t="shared" si="12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187"/>
      <c r="G49" s="187"/>
      <c r="H49" s="187">
        <v>12500</v>
      </c>
      <c r="I49" s="94">
        <f t="shared" si="8"/>
        <v>12500</v>
      </c>
      <c r="J49" s="224"/>
      <c r="K49" s="187"/>
      <c r="L49" s="187"/>
      <c r="M49" s="187">
        <v>12500</v>
      </c>
      <c r="N49" s="94">
        <f t="shared" si="9"/>
        <v>12500</v>
      </c>
      <c r="O49" s="224"/>
      <c r="P49" s="187"/>
      <c r="Q49" s="187"/>
      <c r="R49" s="187">
        <v>12500</v>
      </c>
      <c r="S49" s="94">
        <f t="shared" si="10"/>
        <v>12500</v>
      </c>
      <c r="T49" s="224"/>
      <c r="U49" s="187"/>
      <c r="V49" s="187"/>
      <c r="W49" s="187">
        <v>12500</v>
      </c>
      <c r="X49" s="94">
        <f t="shared" si="11"/>
        <v>12500</v>
      </c>
      <c r="Y49" s="97"/>
      <c r="Z49" s="94">
        <f t="shared" si="12"/>
        <v>50000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187"/>
      <c r="G50" s="187"/>
      <c r="H50" s="187"/>
      <c r="I50" s="94">
        <f t="shared" si="8"/>
        <v>0</v>
      </c>
      <c r="J50" s="224"/>
      <c r="K50" s="187"/>
      <c r="L50" s="187"/>
      <c r="M50" s="187"/>
      <c r="N50" s="94">
        <f t="shared" si="9"/>
        <v>0</v>
      </c>
      <c r="O50" s="224"/>
      <c r="P50" s="187"/>
      <c r="Q50" s="187"/>
      <c r="R50" s="187"/>
      <c r="S50" s="94">
        <f t="shared" si="10"/>
        <v>0</v>
      </c>
      <c r="T50" s="224"/>
      <c r="U50" s="187"/>
      <c r="V50" s="187"/>
      <c r="W50" s="187"/>
      <c r="X50" s="94">
        <f t="shared" si="11"/>
        <v>0</v>
      </c>
      <c r="Y50" s="97"/>
      <c r="Z50" s="94">
        <f t="shared" si="12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187"/>
      <c r="G51" s="187"/>
      <c r="H51" s="187"/>
      <c r="I51" s="94">
        <f t="shared" si="8"/>
        <v>0</v>
      </c>
      <c r="J51" s="224"/>
      <c r="K51" s="187"/>
      <c r="L51" s="187"/>
      <c r="M51" s="187"/>
      <c r="N51" s="94">
        <f t="shared" si="9"/>
        <v>0</v>
      </c>
      <c r="O51" s="224"/>
      <c r="P51" s="187"/>
      <c r="Q51" s="187"/>
      <c r="R51" s="187"/>
      <c r="S51" s="94">
        <f t="shared" si="10"/>
        <v>0</v>
      </c>
      <c r="T51" s="224"/>
      <c r="U51" s="187"/>
      <c r="V51" s="187"/>
      <c r="W51" s="187"/>
      <c r="X51" s="94">
        <f t="shared" si="11"/>
        <v>0</v>
      </c>
      <c r="Y51" s="97"/>
      <c r="Z51" s="94">
        <f t="shared" si="12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187"/>
      <c r="G52" s="187"/>
      <c r="H52" s="187"/>
      <c r="I52" s="94">
        <f t="shared" si="8"/>
        <v>0</v>
      </c>
      <c r="J52" s="224"/>
      <c r="K52" s="187"/>
      <c r="L52" s="187"/>
      <c r="M52" s="187"/>
      <c r="N52" s="94">
        <f t="shared" si="9"/>
        <v>0</v>
      </c>
      <c r="O52" s="224"/>
      <c r="P52" s="187"/>
      <c r="Q52" s="187"/>
      <c r="R52" s="187"/>
      <c r="S52" s="94">
        <f t="shared" si="10"/>
        <v>0</v>
      </c>
      <c r="T52" s="224"/>
      <c r="U52" s="187"/>
      <c r="V52" s="187"/>
      <c r="W52" s="187"/>
      <c r="X52" s="94">
        <f t="shared" si="11"/>
        <v>0</v>
      </c>
      <c r="Y52" s="97"/>
      <c r="Z52" s="94">
        <f t="shared" si="12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187">
        <v>1000</v>
      </c>
      <c r="G53" s="187">
        <v>1000</v>
      </c>
      <c r="H53" s="187">
        <v>1000</v>
      </c>
      <c r="I53" s="94">
        <f t="shared" si="8"/>
        <v>3000</v>
      </c>
      <c r="J53" s="224"/>
      <c r="K53" s="187">
        <v>1000</v>
      </c>
      <c r="L53" s="187">
        <v>1000</v>
      </c>
      <c r="M53" s="187">
        <v>1000</v>
      </c>
      <c r="N53" s="94">
        <f t="shared" si="9"/>
        <v>3000</v>
      </c>
      <c r="O53" s="224"/>
      <c r="P53" s="187">
        <v>1000</v>
      </c>
      <c r="Q53" s="187">
        <v>1000</v>
      </c>
      <c r="R53" s="187">
        <v>1000</v>
      </c>
      <c r="S53" s="94">
        <f t="shared" si="10"/>
        <v>3000</v>
      </c>
      <c r="T53" s="224"/>
      <c r="U53" s="187">
        <v>1000</v>
      </c>
      <c r="V53" s="187">
        <v>1000</v>
      </c>
      <c r="W53" s="187">
        <v>1000</v>
      </c>
      <c r="X53" s="94">
        <f t="shared" si="11"/>
        <v>3000</v>
      </c>
      <c r="Y53" s="97"/>
      <c r="Z53" s="94">
        <f t="shared" si="12"/>
        <v>12000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187"/>
      <c r="G54" s="187"/>
      <c r="H54" s="187"/>
      <c r="I54" s="94">
        <f t="shared" si="8"/>
        <v>0</v>
      </c>
      <c r="J54" s="224"/>
      <c r="K54" s="187"/>
      <c r="L54" s="187"/>
      <c r="M54" s="187"/>
      <c r="N54" s="94">
        <f t="shared" si="9"/>
        <v>0</v>
      </c>
      <c r="O54" s="224"/>
      <c r="P54" s="187"/>
      <c r="Q54" s="187"/>
      <c r="R54" s="187"/>
      <c r="S54" s="94">
        <f t="shared" si="10"/>
        <v>0</v>
      </c>
      <c r="T54" s="224"/>
      <c r="U54" s="187"/>
      <c r="V54" s="187"/>
      <c r="W54" s="187"/>
      <c r="X54" s="94">
        <f t="shared" si="11"/>
        <v>0</v>
      </c>
      <c r="Y54" s="97"/>
      <c r="Z54" s="94">
        <f t="shared" si="12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187"/>
      <c r="G55" s="187"/>
      <c r="H55" s="187">
        <v>20000</v>
      </c>
      <c r="I55" s="94">
        <f t="shared" si="8"/>
        <v>20000</v>
      </c>
      <c r="J55" s="224"/>
      <c r="K55" s="187"/>
      <c r="L55" s="187"/>
      <c r="M55" s="187">
        <v>20000</v>
      </c>
      <c r="N55" s="94">
        <f t="shared" si="9"/>
        <v>20000</v>
      </c>
      <c r="O55" s="224"/>
      <c r="P55" s="187"/>
      <c r="Q55" s="187"/>
      <c r="R55" s="187">
        <v>20000</v>
      </c>
      <c r="S55" s="94">
        <f t="shared" si="10"/>
        <v>20000</v>
      </c>
      <c r="T55" s="224"/>
      <c r="U55" s="187"/>
      <c r="V55" s="187"/>
      <c r="W55" s="187">
        <v>20000</v>
      </c>
      <c r="X55" s="94">
        <f t="shared" si="11"/>
        <v>20000</v>
      </c>
      <c r="Y55" s="97"/>
      <c r="Z55" s="94">
        <f t="shared" si="12"/>
        <v>80000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187"/>
      <c r="G56" s="187"/>
      <c r="H56" s="187"/>
      <c r="I56" s="94">
        <f t="shared" si="8"/>
        <v>0</v>
      </c>
      <c r="J56" s="224"/>
      <c r="K56" s="187"/>
      <c r="L56" s="187"/>
      <c r="M56" s="187"/>
      <c r="N56" s="94">
        <f t="shared" si="9"/>
        <v>0</v>
      </c>
      <c r="O56" s="224"/>
      <c r="P56" s="187"/>
      <c r="Q56" s="187"/>
      <c r="R56" s="187"/>
      <c r="S56" s="94">
        <f t="shared" si="10"/>
        <v>0</v>
      </c>
      <c r="T56" s="224"/>
      <c r="U56" s="187"/>
      <c r="V56" s="187"/>
      <c r="W56" s="187"/>
      <c r="X56" s="94">
        <f t="shared" si="11"/>
        <v>0</v>
      </c>
      <c r="Y56" s="97"/>
      <c r="Z56" s="94">
        <f t="shared" si="12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187"/>
      <c r="G57" s="187"/>
      <c r="H57" s="187"/>
      <c r="I57" s="94">
        <f t="shared" si="8"/>
        <v>0</v>
      </c>
      <c r="J57" s="224"/>
      <c r="K57" s="187"/>
      <c r="L57" s="187"/>
      <c r="M57" s="187"/>
      <c r="N57" s="94">
        <f t="shared" si="9"/>
        <v>0</v>
      </c>
      <c r="O57" s="224"/>
      <c r="P57" s="187"/>
      <c r="Q57" s="187"/>
      <c r="R57" s="187"/>
      <c r="S57" s="94">
        <f t="shared" si="10"/>
        <v>0</v>
      </c>
      <c r="T57" s="224"/>
      <c r="U57" s="187"/>
      <c r="V57" s="187"/>
      <c r="W57" s="187"/>
      <c r="X57" s="94">
        <f t="shared" si="11"/>
        <v>0</v>
      </c>
      <c r="Y57" s="97"/>
      <c r="Z57" s="94">
        <f t="shared" si="12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187"/>
      <c r="G58" s="187"/>
      <c r="H58" s="187"/>
      <c r="I58" s="94">
        <f t="shared" si="8"/>
        <v>0</v>
      </c>
      <c r="J58" s="224"/>
      <c r="K58" s="187"/>
      <c r="L58" s="187"/>
      <c r="M58" s="187"/>
      <c r="N58" s="94">
        <f t="shared" si="9"/>
        <v>0</v>
      </c>
      <c r="O58" s="224"/>
      <c r="P58" s="187"/>
      <c r="Q58" s="187"/>
      <c r="R58" s="187"/>
      <c r="S58" s="94">
        <f t="shared" si="10"/>
        <v>0</v>
      </c>
      <c r="T58" s="224"/>
      <c r="U58" s="187"/>
      <c r="V58" s="187"/>
      <c r="W58" s="187"/>
      <c r="X58" s="94">
        <f t="shared" si="11"/>
        <v>0</v>
      </c>
      <c r="Y58" s="97"/>
      <c r="Z58" s="94">
        <f t="shared" si="12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187"/>
      <c r="G59" s="187"/>
      <c r="H59" s="187"/>
      <c r="I59" s="94">
        <f t="shared" si="8"/>
        <v>0</v>
      </c>
      <c r="J59" s="224"/>
      <c r="K59" s="187"/>
      <c r="L59" s="187">
        <v>13000</v>
      </c>
      <c r="M59" s="187"/>
      <c r="N59" s="94">
        <f t="shared" si="9"/>
        <v>13000</v>
      </c>
      <c r="O59" s="224"/>
      <c r="P59" s="187"/>
      <c r="Q59" s="187"/>
      <c r="R59" s="187"/>
      <c r="S59" s="94">
        <f t="shared" si="10"/>
        <v>0</v>
      </c>
      <c r="T59" s="224"/>
      <c r="U59" s="187"/>
      <c r="V59" s="187"/>
      <c r="W59" s="187"/>
      <c r="X59" s="94">
        <f t="shared" si="11"/>
        <v>0</v>
      </c>
      <c r="Y59" s="97"/>
      <c r="Z59" s="94">
        <f t="shared" si="12"/>
        <v>13000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187"/>
      <c r="G60" s="187"/>
      <c r="H60" s="187"/>
      <c r="I60" s="94">
        <f t="shared" si="8"/>
        <v>0</v>
      </c>
      <c r="J60" s="224"/>
      <c r="K60" s="187"/>
      <c r="L60" s="187"/>
      <c r="M60" s="187"/>
      <c r="N60" s="94">
        <f t="shared" si="9"/>
        <v>0</v>
      </c>
      <c r="O60" s="224"/>
      <c r="P60" s="187"/>
      <c r="Q60" s="187"/>
      <c r="R60" s="187"/>
      <c r="S60" s="94">
        <f t="shared" si="10"/>
        <v>0</v>
      </c>
      <c r="T60" s="224"/>
      <c r="U60" s="187"/>
      <c r="V60" s="187"/>
      <c r="W60" s="187"/>
      <c r="X60" s="94">
        <f t="shared" si="11"/>
        <v>0</v>
      </c>
      <c r="Y60" s="97"/>
      <c r="Z60" s="94">
        <f t="shared" si="12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187"/>
      <c r="G61" s="187"/>
      <c r="H61" s="187"/>
      <c r="I61" s="94">
        <f t="shared" si="8"/>
        <v>0</v>
      </c>
      <c r="J61" s="224"/>
      <c r="K61" s="187"/>
      <c r="L61" s="187"/>
      <c r="M61" s="187"/>
      <c r="N61" s="94">
        <f t="shared" si="9"/>
        <v>0</v>
      </c>
      <c r="O61" s="224"/>
      <c r="P61" s="187"/>
      <c r="Q61" s="187"/>
      <c r="R61" s="187"/>
      <c r="S61" s="94">
        <f t="shared" si="10"/>
        <v>0</v>
      </c>
      <c r="T61" s="224"/>
      <c r="U61" s="187"/>
      <c r="V61" s="187"/>
      <c r="W61" s="187"/>
      <c r="X61" s="94">
        <f t="shared" si="11"/>
        <v>0</v>
      </c>
      <c r="Y61" s="97"/>
      <c r="Z61" s="94">
        <f t="shared" si="12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187"/>
      <c r="G62" s="187"/>
      <c r="H62" s="187"/>
      <c r="I62" s="94">
        <f t="shared" si="8"/>
        <v>0</v>
      </c>
      <c r="J62" s="224"/>
      <c r="K62" s="187"/>
      <c r="L62" s="187"/>
      <c r="M62" s="187"/>
      <c r="N62" s="94">
        <f t="shared" si="9"/>
        <v>0</v>
      </c>
      <c r="O62" s="224"/>
      <c r="P62" s="187"/>
      <c r="Q62" s="187"/>
      <c r="R62" s="187"/>
      <c r="S62" s="94">
        <f t="shared" si="10"/>
        <v>0</v>
      </c>
      <c r="T62" s="224"/>
      <c r="U62" s="187"/>
      <c r="V62" s="187"/>
      <c r="W62" s="187"/>
      <c r="X62" s="94">
        <f t="shared" si="11"/>
        <v>0</v>
      </c>
      <c r="Y62" s="97"/>
      <c r="Z62" s="94">
        <f t="shared" si="12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187"/>
      <c r="G63" s="187"/>
      <c r="H63" s="187"/>
      <c r="I63" s="94">
        <f t="shared" si="8"/>
        <v>0</v>
      </c>
      <c r="J63" s="224"/>
      <c r="K63" s="187"/>
      <c r="L63" s="187"/>
      <c r="M63" s="187"/>
      <c r="N63" s="94">
        <f t="shared" si="9"/>
        <v>0</v>
      </c>
      <c r="O63" s="224"/>
      <c r="P63" s="187"/>
      <c r="Q63" s="187"/>
      <c r="R63" s="187"/>
      <c r="S63" s="94">
        <f t="shared" si="10"/>
        <v>0</v>
      </c>
      <c r="T63" s="224"/>
      <c r="U63" s="187"/>
      <c r="V63" s="187"/>
      <c r="W63" s="187"/>
      <c r="X63" s="94">
        <f t="shared" si="11"/>
        <v>0</v>
      </c>
      <c r="Y63" s="97"/>
      <c r="Z63" s="94">
        <f t="shared" si="12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I64" s="94">
        <f t="shared" si="8"/>
        <v>0</v>
      </c>
      <c r="J64" s="224"/>
      <c r="N64" s="94">
        <f t="shared" si="9"/>
        <v>0</v>
      </c>
      <c r="O64" s="224"/>
      <c r="S64" s="94">
        <f t="shared" si="10"/>
        <v>0</v>
      </c>
      <c r="T64" s="224"/>
      <c r="X64" s="94">
        <f t="shared" si="11"/>
        <v>0</v>
      </c>
      <c r="Y64" s="97"/>
      <c r="Z64" s="94">
        <f t="shared" si="12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187">
        <v>5000</v>
      </c>
      <c r="G65" s="187">
        <v>5000</v>
      </c>
      <c r="H65" s="187">
        <v>5000</v>
      </c>
      <c r="I65" s="94">
        <f t="shared" si="8"/>
        <v>15000</v>
      </c>
      <c r="J65" s="224"/>
      <c r="K65" s="187">
        <v>5000</v>
      </c>
      <c r="L65" s="187">
        <v>5000</v>
      </c>
      <c r="M65" s="187">
        <v>5000</v>
      </c>
      <c r="N65" s="94">
        <f t="shared" si="9"/>
        <v>15000</v>
      </c>
      <c r="O65" s="224"/>
      <c r="P65" s="187">
        <v>5000</v>
      </c>
      <c r="Q65" s="187">
        <v>5000</v>
      </c>
      <c r="R65" s="187">
        <v>5000</v>
      </c>
      <c r="S65" s="94">
        <f t="shared" si="10"/>
        <v>15000</v>
      </c>
      <c r="T65" s="224"/>
      <c r="U65" s="187">
        <v>5000</v>
      </c>
      <c r="V65" s="187">
        <v>5000</v>
      </c>
      <c r="W65" s="187">
        <v>5000</v>
      </c>
      <c r="X65" s="94">
        <f t="shared" si="11"/>
        <v>15000</v>
      </c>
      <c r="Y65" s="97"/>
      <c r="Z65" s="94">
        <f t="shared" si="12"/>
        <v>60000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187"/>
      <c r="G66" s="187"/>
      <c r="H66" s="187"/>
      <c r="I66" s="94">
        <f t="shared" si="8"/>
        <v>0</v>
      </c>
      <c r="J66" s="224"/>
      <c r="K66" s="187"/>
      <c r="L66" s="187"/>
      <c r="M66" s="187"/>
      <c r="N66" s="94">
        <f t="shared" si="9"/>
        <v>0</v>
      </c>
      <c r="O66" s="224"/>
      <c r="P66" s="187"/>
      <c r="Q66" s="187"/>
      <c r="R66" s="187"/>
      <c r="S66" s="94">
        <f t="shared" si="10"/>
        <v>0</v>
      </c>
      <c r="T66" s="224"/>
      <c r="U66" s="187"/>
      <c r="V66" s="187"/>
      <c r="W66" s="187"/>
      <c r="X66" s="94">
        <f t="shared" si="11"/>
        <v>0</v>
      </c>
      <c r="Y66" s="97"/>
      <c r="Z66" s="94">
        <f t="shared" si="12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187"/>
      <c r="G67" s="187"/>
      <c r="H67" s="187">
        <v>1250</v>
      </c>
      <c r="I67" s="94">
        <f t="shared" si="8"/>
        <v>1250</v>
      </c>
      <c r="J67" s="224"/>
      <c r="K67" s="187"/>
      <c r="L67" s="187"/>
      <c r="M67" s="187">
        <v>1250</v>
      </c>
      <c r="N67" s="94">
        <f t="shared" si="9"/>
        <v>1250</v>
      </c>
      <c r="O67" s="224"/>
      <c r="P67" s="187"/>
      <c r="Q67" s="187"/>
      <c r="R67" s="187">
        <v>1250</v>
      </c>
      <c r="S67" s="94">
        <f t="shared" si="10"/>
        <v>1250</v>
      </c>
      <c r="T67" s="224"/>
      <c r="U67" s="187"/>
      <c r="V67" s="187"/>
      <c r="W67" s="187">
        <v>1250</v>
      </c>
      <c r="X67" s="94">
        <f t="shared" si="11"/>
        <v>1250</v>
      </c>
      <c r="Y67" s="97"/>
      <c r="Z67" s="94">
        <f t="shared" si="12"/>
        <v>5000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187"/>
      <c r="G68" s="187"/>
      <c r="H68" s="187"/>
      <c r="I68" s="94">
        <f t="shared" si="8"/>
        <v>0</v>
      </c>
      <c r="J68" s="224"/>
      <c r="K68" s="187"/>
      <c r="L68" s="187"/>
      <c r="M68" s="187"/>
      <c r="N68" s="94">
        <f t="shared" si="9"/>
        <v>0</v>
      </c>
      <c r="O68" s="224"/>
      <c r="P68" s="187"/>
      <c r="Q68" s="187"/>
      <c r="R68" s="187"/>
      <c r="S68" s="94">
        <f t="shared" si="10"/>
        <v>0</v>
      </c>
      <c r="T68" s="224"/>
      <c r="U68" s="187"/>
      <c r="V68" s="187"/>
      <c r="W68" s="187"/>
      <c r="X68" s="94">
        <f t="shared" si="11"/>
        <v>0</v>
      </c>
      <c r="Y68" s="97"/>
      <c r="Z68" s="94">
        <f t="shared" si="12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187"/>
      <c r="G69" s="187"/>
      <c r="H69" s="187"/>
      <c r="I69" s="94">
        <f t="shared" si="8"/>
        <v>0</v>
      </c>
      <c r="J69" s="224"/>
      <c r="K69" s="187"/>
      <c r="L69" s="187"/>
      <c r="M69" s="187"/>
      <c r="N69" s="94">
        <f t="shared" si="9"/>
        <v>0</v>
      </c>
      <c r="O69" s="224"/>
      <c r="P69" s="187"/>
      <c r="Q69" s="187"/>
      <c r="R69" s="187"/>
      <c r="S69" s="94">
        <f t="shared" si="10"/>
        <v>0</v>
      </c>
      <c r="T69" s="224"/>
      <c r="U69" s="187"/>
      <c r="V69" s="187"/>
      <c r="W69" s="187"/>
      <c r="X69" s="94">
        <f t="shared" si="11"/>
        <v>0</v>
      </c>
      <c r="Y69" s="97"/>
      <c r="Z69" s="94">
        <f t="shared" si="12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187"/>
      <c r="G70" s="187"/>
      <c r="H70" s="187"/>
      <c r="I70" s="94">
        <f t="shared" si="8"/>
        <v>0</v>
      </c>
      <c r="J70" s="224"/>
      <c r="K70" s="187"/>
      <c r="L70" s="187"/>
      <c r="M70" s="187"/>
      <c r="N70" s="94">
        <f t="shared" si="9"/>
        <v>0</v>
      </c>
      <c r="O70" s="224"/>
      <c r="P70" s="187"/>
      <c r="Q70" s="187"/>
      <c r="R70" s="187"/>
      <c r="S70" s="94">
        <f t="shared" si="10"/>
        <v>0</v>
      </c>
      <c r="T70" s="224"/>
      <c r="U70" s="187"/>
      <c r="V70" s="187"/>
      <c r="W70" s="187"/>
      <c r="X70" s="94">
        <f t="shared" si="11"/>
        <v>0</v>
      </c>
      <c r="Y70" s="97"/>
      <c r="Z70" s="94">
        <f t="shared" si="12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187">
        <v>7500</v>
      </c>
      <c r="G71" s="187">
        <v>7500</v>
      </c>
      <c r="H71" s="187">
        <v>7500</v>
      </c>
      <c r="I71" s="94">
        <f t="shared" si="8"/>
        <v>22500</v>
      </c>
      <c r="J71" s="224"/>
      <c r="K71" s="187">
        <v>7500</v>
      </c>
      <c r="L71" s="187">
        <v>7500</v>
      </c>
      <c r="M71" s="187">
        <v>7500</v>
      </c>
      <c r="N71" s="94">
        <f t="shared" si="9"/>
        <v>22500</v>
      </c>
      <c r="O71" s="224"/>
      <c r="P71" s="187">
        <v>7500</v>
      </c>
      <c r="Q71" s="187">
        <v>7500</v>
      </c>
      <c r="R71" s="187">
        <v>7500</v>
      </c>
      <c r="S71" s="94">
        <f t="shared" si="10"/>
        <v>22500</v>
      </c>
      <c r="T71" s="224"/>
      <c r="U71" s="187">
        <v>7500</v>
      </c>
      <c r="V71" s="187">
        <v>7500</v>
      </c>
      <c r="W71" s="187">
        <v>7500</v>
      </c>
      <c r="X71" s="94">
        <f t="shared" si="11"/>
        <v>22500</v>
      </c>
      <c r="Y71" s="97"/>
      <c r="Z71" s="94">
        <f t="shared" si="12"/>
        <v>90000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187"/>
      <c r="G72" s="187"/>
      <c r="H72" s="187"/>
      <c r="I72" s="94">
        <f t="shared" si="8"/>
        <v>0</v>
      </c>
      <c r="J72" s="224"/>
      <c r="K72" s="187"/>
      <c r="L72" s="187"/>
      <c r="M72" s="187"/>
      <c r="N72" s="94">
        <f t="shared" si="9"/>
        <v>0</v>
      </c>
      <c r="O72" s="224"/>
      <c r="P72" s="187"/>
      <c r="Q72" s="187"/>
      <c r="R72" s="187"/>
      <c r="S72" s="94">
        <f t="shared" si="10"/>
        <v>0</v>
      </c>
      <c r="T72" s="224"/>
      <c r="U72" s="187"/>
      <c r="V72" s="187"/>
      <c r="W72" s="187"/>
      <c r="X72" s="94">
        <f t="shared" si="11"/>
        <v>0</v>
      </c>
      <c r="Y72" s="97"/>
      <c r="Z72" s="94">
        <f t="shared" si="12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187"/>
      <c r="G73" s="187"/>
      <c r="H73" s="187"/>
      <c r="I73" s="94">
        <f t="shared" si="8"/>
        <v>0</v>
      </c>
      <c r="J73" s="224"/>
      <c r="K73" s="187"/>
      <c r="L73" s="187"/>
      <c r="M73" s="187"/>
      <c r="N73" s="94">
        <f t="shared" si="9"/>
        <v>0</v>
      </c>
      <c r="O73" s="224"/>
      <c r="P73" s="187"/>
      <c r="Q73" s="187"/>
      <c r="R73" s="187"/>
      <c r="S73" s="94">
        <f t="shared" si="10"/>
        <v>0</v>
      </c>
      <c r="T73" s="224"/>
      <c r="U73" s="187"/>
      <c r="V73" s="187"/>
      <c r="W73" s="187"/>
      <c r="X73" s="94">
        <f t="shared" si="11"/>
        <v>0</v>
      </c>
      <c r="Y73" s="97"/>
      <c r="Z73" s="94">
        <f t="shared" si="12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187"/>
      <c r="G74" s="187"/>
      <c r="H74" s="187"/>
      <c r="I74" s="94">
        <f t="shared" si="8"/>
        <v>0</v>
      </c>
      <c r="J74" s="224"/>
      <c r="K74" s="187"/>
      <c r="L74" s="187"/>
      <c r="M74" s="187"/>
      <c r="N74" s="94">
        <f t="shared" si="9"/>
        <v>0</v>
      </c>
      <c r="O74" s="224"/>
      <c r="P74" s="187"/>
      <c r="Q74" s="187"/>
      <c r="R74" s="187"/>
      <c r="S74" s="94">
        <f t="shared" si="10"/>
        <v>0</v>
      </c>
      <c r="T74" s="224"/>
      <c r="U74" s="187"/>
      <c r="V74" s="187"/>
      <c r="W74" s="187"/>
      <c r="X74" s="94">
        <f t="shared" si="11"/>
        <v>0</v>
      </c>
      <c r="Y74" s="97"/>
      <c r="Z74" s="94">
        <f t="shared" si="12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187"/>
      <c r="G75" s="187"/>
      <c r="H75" s="187">
        <v>1250</v>
      </c>
      <c r="I75" s="94">
        <f t="shared" si="8"/>
        <v>1250</v>
      </c>
      <c r="J75" s="224"/>
      <c r="K75" s="187"/>
      <c r="L75" s="187"/>
      <c r="M75" s="187">
        <v>1250</v>
      </c>
      <c r="N75" s="94">
        <f t="shared" si="9"/>
        <v>1250</v>
      </c>
      <c r="O75" s="224"/>
      <c r="P75" s="187"/>
      <c r="Q75" s="187"/>
      <c r="R75" s="187">
        <v>1250</v>
      </c>
      <c r="S75" s="94">
        <f t="shared" si="10"/>
        <v>1250</v>
      </c>
      <c r="T75" s="224"/>
      <c r="U75" s="187"/>
      <c r="V75" s="187"/>
      <c r="W75" s="187">
        <v>1250</v>
      </c>
      <c r="X75" s="94">
        <f t="shared" si="11"/>
        <v>1250</v>
      </c>
      <c r="Y75" s="97"/>
      <c r="Z75" s="94">
        <f t="shared" si="12"/>
        <v>5000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187"/>
      <c r="G76" s="187"/>
      <c r="H76" s="187"/>
      <c r="I76" s="94">
        <f t="shared" si="8"/>
        <v>0</v>
      </c>
      <c r="J76" s="224"/>
      <c r="K76" s="187"/>
      <c r="L76" s="187"/>
      <c r="M76" s="187"/>
      <c r="N76" s="94">
        <f t="shared" si="9"/>
        <v>0</v>
      </c>
      <c r="O76" s="224"/>
      <c r="P76" s="187"/>
      <c r="Q76" s="187"/>
      <c r="R76" s="187"/>
      <c r="S76" s="94">
        <f t="shared" si="10"/>
        <v>0</v>
      </c>
      <c r="T76" s="224"/>
      <c r="U76" s="187"/>
      <c r="V76" s="187"/>
      <c r="W76" s="187"/>
      <c r="X76" s="94" t="s">
        <v>3</v>
      </c>
      <c r="Y76" s="97"/>
      <c r="Z76" s="94"/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187"/>
      <c r="G77" s="187"/>
      <c r="H77" s="187"/>
      <c r="I77" s="94">
        <f t="shared" si="8"/>
        <v>0</v>
      </c>
      <c r="J77" s="224"/>
      <c r="K77" s="187"/>
      <c r="L77" s="187"/>
      <c r="M77" s="187"/>
      <c r="N77" s="94">
        <f t="shared" si="9"/>
        <v>0</v>
      </c>
      <c r="O77" s="224"/>
      <c r="P77" s="187"/>
      <c r="Q77" s="187"/>
      <c r="R77" s="187"/>
      <c r="S77" s="94">
        <f t="shared" si="10"/>
        <v>0</v>
      </c>
      <c r="T77" s="224"/>
      <c r="U77" s="187"/>
      <c r="V77" s="187"/>
      <c r="W77" s="187"/>
      <c r="X77" s="94">
        <f t="shared" si="11"/>
        <v>0</v>
      </c>
      <c r="Y77" s="97"/>
      <c r="Z77" s="94">
        <f t="shared" si="12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187"/>
      <c r="G78" s="187"/>
      <c r="H78" s="187"/>
      <c r="I78" s="94">
        <f t="shared" si="8"/>
        <v>0</v>
      </c>
      <c r="J78" s="224"/>
      <c r="K78" s="187"/>
      <c r="L78" s="187"/>
      <c r="M78" s="187"/>
      <c r="N78" s="94">
        <f t="shared" si="9"/>
        <v>0</v>
      </c>
      <c r="O78" s="224"/>
      <c r="P78" s="187"/>
      <c r="Q78" s="187"/>
      <c r="R78" s="187"/>
      <c r="S78" s="94">
        <f t="shared" si="10"/>
        <v>0</v>
      </c>
      <c r="T78" s="224"/>
      <c r="U78" s="187"/>
      <c r="V78" s="187"/>
      <c r="W78" s="187"/>
      <c r="X78" s="94">
        <f t="shared" si="11"/>
        <v>0</v>
      </c>
      <c r="Y78" s="97"/>
      <c r="Z78" s="94">
        <f t="shared" si="12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187"/>
      <c r="G79" s="187"/>
      <c r="H79" s="187"/>
      <c r="I79" s="94">
        <f t="shared" si="8"/>
        <v>0</v>
      </c>
      <c r="J79" s="224"/>
      <c r="K79" s="187"/>
      <c r="L79" s="187"/>
      <c r="M79" s="187"/>
      <c r="N79" s="94">
        <f t="shared" si="9"/>
        <v>0</v>
      </c>
      <c r="O79" s="224"/>
      <c r="P79" s="187"/>
      <c r="Q79" s="187"/>
      <c r="R79" s="187"/>
      <c r="S79" s="94">
        <f t="shared" si="10"/>
        <v>0</v>
      </c>
      <c r="T79" s="224"/>
      <c r="U79" s="187"/>
      <c r="V79" s="187"/>
      <c r="W79" s="187"/>
      <c r="X79" s="94">
        <f t="shared" si="11"/>
        <v>0</v>
      </c>
      <c r="Y79" s="97"/>
      <c r="Z79" s="94">
        <f t="shared" si="12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187"/>
      <c r="G80" s="187"/>
      <c r="H80" s="187"/>
      <c r="I80" s="94">
        <f t="shared" si="8"/>
        <v>0</v>
      </c>
      <c r="J80" s="224"/>
      <c r="K80" s="187"/>
      <c r="L80" s="187"/>
      <c r="M80" s="187"/>
      <c r="N80" s="94">
        <f t="shared" si="9"/>
        <v>0</v>
      </c>
      <c r="O80" s="224"/>
      <c r="P80" s="187"/>
      <c r="Q80" s="187"/>
      <c r="R80" s="187"/>
      <c r="S80" s="94">
        <f t="shared" si="10"/>
        <v>0</v>
      </c>
      <c r="T80" s="224"/>
      <c r="U80" s="187"/>
      <c r="V80" s="187"/>
      <c r="W80" s="187"/>
      <c r="X80" s="94">
        <f t="shared" si="11"/>
        <v>0</v>
      </c>
      <c r="Y80" s="97"/>
      <c r="Z80" s="94">
        <f t="shared" si="12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187"/>
      <c r="G81" s="187"/>
      <c r="H81" s="187"/>
      <c r="I81" s="94">
        <f t="shared" si="8"/>
        <v>0</v>
      </c>
      <c r="J81" s="224"/>
      <c r="K81" s="187"/>
      <c r="L81" s="187"/>
      <c r="M81" s="187"/>
      <c r="N81" s="94">
        <f t="shared" si="9"/>
        <v>0</v>
      </c>
      <c r="O81" s="224"/>
      <c r="P81" s="187"/>
      <c r="Q81" s="187"/>
      <c r="R81" s="187"/>
      <c r="S81" s="94">
        <f t="shared" si="10"/>
        <v>0</v>
      </c>
      <c r="T81" s="224"/>
      <c r="U81" s="187"/>
      <c r="V81" s="187"/>
      <c r="W81" s="187"/>
      <c r="X81" s="94">
        <f t="shared" si="11"/>
        <v>0</v>
      </c>
      <c r="Y81" s="97"/>
      <c r="Z81" s="94">
        <f t="shared" si="12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187"/>
      <c r="G82" s="187"/>
      <c r="H82" s="187"/>
      <c r="I82" s="94">
        <f t="shared" si="8"/>
        <v>0</v>
      </c>
      <c r="J82" s="224"/>
      <c r="K82" s="187"/>
      <c r="L82" s="187"/>
      <c r="M82" s="187"/>
      <c r="N82" s="94">
        <f t="shared" si="9"/>
        <v>0</v>
      </c>
      <c r="O82" s="224"/>
      <c r="P82" s="187"/>
      <c r="Q82" s="187"/>
      <c r="R82" s="187"/>
      <c r="S82" s="94">
        <f t="shared" si="10"/>
        <v>0</v>
      </c>
      <c r="T82" s="224"/>
      <c r="U82" s="187"/>
      <c r="V82" s="187"/>
      <c r="W82" s="187"/>
      <c r="X82" s="94">
        <f t="shared" si="11"/>
        <v>0</v>
      </c>
      <c r="Y82" s="97"/>
      <c r="Z82" s="94">
        <f t="shared" si="12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187">
        <v>33000</v>
      </c>
      <c r="G83" s="187">
        <v>33000</v>
      </c>
      <c r="H83" s="187">
        <v>33000</v>
      </c>
      <c r="I83" s="94">
        <f t="shared" si="8"/>
        <v>99000</v>
      </c>
      <c r="J83" s="224"/>
      <c r="K83" s="187">
        <v>33000</v>
      </c>
      <c r="L83" s="187">
        <v>33000</v>
      </c>
      <c r="M83" s="187">
        <v>33000</v>
      </c>
      <c r="N83" s="94">
        <f t="shared" si="9"/>
        <v>99000</v>
      </c>
      <c r="O83" s="224"/>
      <c r="P83" s="187">
        <v>33000</v>
      </c>
      <c r="Q83" s="187">
        <v>33000</v>
      </c>
      <c r="R83" s="187">
        <v>33000</v>
      </c>
      <c r="S83" s="94">
        <f t="shared" si="10"/>
        <v>99000</v>
      </c>
      <c r="T83" s="224"/>
      <c r="U83" s="187">
        <v>33000</v>
      </c>
      <c r="V83" s="187">
        <v>33000</v>
      </c>
      <c r="W83" s="187">
        <v>33000</v>
      </c>
      <c r="X83" s="94">
        <f t="shared" si="11"/>
        <v>99000</v>
      </c>
      <c r="Y83" s="97"/>
      <c r="Z83" s="94">
        <f t="shared" si="12"/>
        <v>396000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187"/>
      <c r="G84" s="187"/>
      <c r="H84" s="187"/>
      <c r="I84" s="94">
        <f t="shared" si="8"/>
        <v>0</v>
      </c>
      <c r="J84" s="224"/>
      <c r="K84" s="187"/>
      <c r="L84" s="187"/>
      <c r="M84" s="187"/>
      <c r="N84" s="94">
        <f t="shared" si="9"/>
        <v>0</v>
      </c>
      <c r="O84" s="224"/>
      <c r="P84" s="187"/>
      <c r="Q84" s="187"/>
      <c r="R84" s="187"/>
      <c r="S84" s="94">
        <f t="shared" si="10"/>
        <v>0</v>
      </c>
      <c r="T84" s="224"/>
      <c r="U84" s="187"/>
      <c r="V84" s="187"/>
      <c r="W84" s="187"/>
      <c r="X84" s="94">
        <f t="shared" si="11"/>
        <v>0</v>
      </c>
      <c r="Y84" s="97"/>
      <c r="Z84" s="94">
        <f t="shared" si="12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187"/>
      <c r="G85" s="187"/>
      <c r="H85" s="187"/>
      <c r="I85" s="94">
        <f t="shared" si="8"/>
        <v>0</v>
      </c>
      <c r="J85" s="224"/>
      <c r="K85" s="187"/>
      <c r="L85" s="187"/>
      <c r="M85" s="187"/>
      <c r="N85" s="94">
        <f t="shared" si="9"/>
        <v>0</v>
      </c>
      <c r="O85" s="224"/>
      <c r="P85" s="187"/>
      <c r="Q85" s="187"/>
      <c r="R85" s="187"/>
      <c r="S85" s="94">
        <f t="shared" si="10"/>
        <v>0</v>
      </c>
      <c r="T85" s="224"/>
      <c r="U85" s="187"/>
      <c r="V85" s="187"/>
      <c r="W85" s="187"/>
      <c r="X85" s="94">
        <f t="shared" si="11"/>
        <v>0</v>
      </c>
      <c r="Y85" s="97"/>
      <c r="Z85" s="94">
        <f t="shared" si="12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187"/>
      <c r="G86" s="187"/>
      <c r="H86" s="187"/>
      <c r="I86" s="94">
        <f t="shared" si="8"/>
        <v>0</v>
      </c>
      <c r="J86" s="224"/>
      <c r="K86" s="187"/>
      <c r="L86" s="187"/>
      <c r="M86" s="187"/>
      <c r="N86" s="94">
        <f t="shared" si="9"/>
        <v>0</v>
      </c>
      <c r="O86" s="224"/>
      <c r="P86" s="187"/>
      <c r="Q86" s="187"/>
      <c r="R86" s="187"/>
      <c r="S86" s="94">
        <f t="shared" si="10"/>
        <v>0</v>
      </c>
      <c r="T86" s="224"/>
      <c r="U86" s="187"/>
      <c r="V86" s="187"/>
      <c r="W86" s="187"/>
      <c r="X86" s="94">
        <f t="shared" si="11"/>
        <v>0</v>
      </c>
      <c r="Y86" s="97"/>
      <c r="Z86" s="94">
        <f t="shared" si="12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187"/>
      <c r="G87" s="187"/>
      <c r="H87" s="187"/>
      <c r="I87" s="94">
        <f t="shared" si="8"/>
        <v>0</v>
      </c>
      <c r="J87" s="224"/>
      <c r="K87" s="187"/>
      <c r="L87" s="187"/>
      <c r="M87" s="187"/>
      <c r="N87" s="94">
        <f t="shared" si="9"/>
        <v>0</v>
      </c>
      <c r="O87" s="224"/>
      <c r="P87" s="187"/>
      <c r="Q87" s="187"/>
      <c r="R87" s="187"/>
      <c r="S87" s="94">
        <f t="shared" si="10"/>
        <v>0</v>
      </c>
      <c r="T87" s="224"/>
      <c r="U87" s="187"/>
      <c r="V87" s="187"/>
      <c r="W87" s="187"/>
      <c r="X87" s="94">
        <f t="shared" si="11"/>
        <v>0</v>
      </c>
      <c r="Y87" s="97"/>
      <c r="Z87" s="94">
        <f t="shared" si="12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187"/>
      <c r="G88" s="187"/>
      <c r="H88" s="187"/>
      <c r="I88" s="94">
        <f t="shared" si="8"/>
        <v>0</v>
      </c>
      <c r="J88" s="224"/>
      <c r="K88" s="187"/>
      <c r="L88" s="187"/>
      <c r="M88" s="187"/>
      <c r="N88" s="94">
        <f t="shared" si="9"/>
        <v>0</v>
      </c>
      <c r="O88" s="224"/>
      <c r="P88" s="187"/>
      <c r="Q88" s="187"/>
      <c r="R88" s="187"/>
      <c r="S88" s="94">
        <f t="shared" si="10"/>
        <v>0</v>
      </c>
      <c r="T88" s="224"/>
      <c r="U88" s="187"/>
      <c r="V88" s="187"/>
      <c r="W88" s="187"/>
      <c r="X88" s="94">
        <f t="shared" si="11"/>
        <v>0</v>
      </c>
      <c r="Y88" s="97"/>
      <c r="Z88" s="94">
        <f t="shared" si="12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187"/>
      <c r="G89" s="187"/>
      <c r="H89" s="187">
        <v>10000</v>
      </c>
      <c r="I89" s="94">
        <f t="shared" si="8"/>
        <v>10000</v>
      </c>
      <c r="J89" s="224"/>
      <c r="K89" s="187"/>
      <c r="L89" s="187"/>
      <c r="M89" s="187">
        <v>10000</v>
      </c>
      <c r="N89" s="94">
        <f t="shared" si="9"/>
        <v>10000</v>
      </c>
      <c r="O89" s="224"/>
      <c r="P89" s="187"/>
      <c r="Q89" s="187"/>
      <c r="R89" s="187">
        <v>10000</v>
      </c>
      <c r="S89" s="94">
        <f t="shared" si="10"/>
        <v>10000</v>
      </c>
      <c r="T89" s="224"/>
      <c r="U89" s="187"/>
      <c r="V89" s="187"/>
      <c r="W89" s="187">
        <v>10000</v>
      </c>
      <c r="X89" s="94">
        <f t="shared" si="11"/>
        <v>10000</v>
      </c>
      <c r="Y89" s="97"/>
      <c r="Z89" s="94">
        <f t="shared" si="12"/>
        <v>40000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187">
        <v>2500</v>
      </c>
      <c r="G90" s="187">
        <v>2500</v>
      </c>
      <c r="H90" s="187">
        <v>2500</v>
      </c>
      <c r="I90" s="94">
        <f t="shared" si="8"/>
        <v>7500</v>
      </c>
      <c r="J90" s="224"/>
      <c r="K90" s="187">
        <v>2500</v>
      </c>
      <c r="L90" s="187">
        <v>2500</v>
      </c>
      <c r="M90" s="187">
        <v>2500</v>
      </c>
      <c r="N90" s="94">
        <f t="shared" si="9"/>
        <v>7500</v>
      </c>
      <c r="O90" s="224"/>
      <c r="P90" s="187">
        <v>2500</v>
      </c>
      <c r="Q90" s="187">
        <v>2500</v>
      </c>
      <c r="R90" s="187">
        <v>2500</v>
      </c>
      <c r="S90" s="94">
        <f t="shared" si="10"/>
        <v>7500</v>
      </c>
      <c r="T90" s="224"/>
      <c r="U90" s="187">
        <v>2500</v>
      </c>
      <c r="V90" s="187">
        <v>2500</v>
      </c>
      <c r="W90" s="187">
        <v>2500</v>
      </c>
      <c r="X90" s="94">
        <f t="shared" si="11"/>
        <v>7500</v>
      </c>
      <c r="Y90" s="97"/>
      <c r="Z90" s="94">
        <f t="shared" si="12"/>
        <v>30000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187"/>
      <c r="G91" s="187"/>
      <c r="H91" s="187"/>
      <c r="I91" s="94">
        <f t="shared" si="8"/>
        <v>0</v>
      </c>
      <c r="J91" s="224"/>
      <c r="K91" s="187"/>
      <c r="L91" s="187"/>
      <c r="M91" s="187"/>
      <c r="N91" s="94">
        <f t="shared" si="9"/>
        <v>0</v>
      </c>
      <c r="O91" s="224"/>
      <c r="P91" s="187"/>
      <c r="Q91" s="187"/>
      <c r="R91" s="187"/>
      <c r="S91" s="94">
        <f t="shared" si="10"/>
        <v>0</v>
      </c>
      <c r="T91" s="224"/>
      <c r="U91" s="187"/>
      <c r="V91" s="187"/>
      <c r="W91" s="187"/>
      <c r="X91" s="94">
        <f t="shared" si="11"/>
        <v>0</v>
      </c>
      <c r="Y91" s="97"/>
      <c r="Z91" s="94">
        <f t="shared" si="12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187"/>
      <c r="G92" s="187"/>
      <c r="H92" s="187"/>
      <c r="I92" s="94">
        <f t="shared" si="8"/>
        <v>0</v>
      </c>
      <c r="J92" s="224"/>
      <c r="K92" s="187"/>
      <c r="L92" s="187"/>
      <c r="M92" s="187"/>
      <c r="N92" s="94">
        <f t="shared" si="9"/>
        <v>0</v>
      </c>
      <c r="O92" s="224"/>
      <c r="P92" s="187"/>
      <c r="Q92" s="187"/>
      <c r="R92" s="187"/>
      <c r="S92" s="94">
        <f t="shared" si="10"/>
        <v>0</v>
      </c>
      <c r="T92" s="224"/>
      <c r="U92" s="187"/>
      <c r="V92" s="187"/>
      <c r="W92" s="187"/>
      <c r="X92" s="94">
        <f t="shared" si="11"/>
        <v>0</v>
      </c>
      <c r="Y92" s="97"/>
      <c r="Z92" s="94">
        <f t="shared" si="12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187"/>
      <c r="G93" s="187"/>
      <c r="H93" s="187"/>
      <c r="I93" s="94">
        <f t="shared" si="8"/>
        <v>0</v>
      </c>
      <c r="J93" s="224"/>
      <c r="K93" s="187"/>
      <c r="L93" s="187"/>
      <c r="M93" s="187"/>
      <c r="N93" s="94">
        <f t="shared" si="9"/>
        <v>0</v>
      </c>
      <c r="O93" s="224"/>
      <c r="P93" s="187"/>
      <c r="Q93" s="187"/>
      <c r="R93" s="187"/>
      <c r="S93" s="94">
        <f t="shared" si="10"/>
        <v>0</v>
      </c>
      <c r="T93" s="224"/>
      <c r="U93" s="187"/>
      <c r="V93" s="187"/>
      <c r="W93" s="187"/>
      <c r="X93" s="94">
        <f t="shared" si="11"/>
        <v>0</v>
      </c>
      <c r="Y93" s="97"/>
      <c r="Z93" s="94">
        <f t="shared" si="12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187"/>
      <c r="G94" s="187"/>
      <c r="H94" s="187"/>
      <c r="I94" s="94">
        <f t="shared" si="8"/>
        <v>0</v>
      </c>
      <c r="J94" s="224"/>
      <c r="K94" s="187"/>
      <c r="L94" s="187"/>
      <c r="M94" s="187"/>
      <c r="N94" s="94">
        <f t="shared" si="9"/>
        <v>0</v>
      </c>
      <c r="O94" s="224"/>
      <c r="P94" s="187"/>
      <c r="Q94" s="187"/>
      <c r="R94" s="187"/>
      <c r="S94" s="94">
        <f t="shared" si="10"/>
        <v>0</v>
      </c>
      <c r="T94" s="224"/>
      <c r="U94" s="187"/>
      <c r="V94" s="187"/>
      <c r="W94" s="187"/>
      <c r="X94" s="94">
        <f t="shared" si="11"/>
        <v>0</v>
      </c>
      <c r="Y94" s="97"/>
      <c r="Z94" s="94">
        <f t="shared" si="12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187"/>
      <c r="G95" s="187"/>
      <c r="H95" s="187"/>
      <c r="I95" s="94">
        <f t="shared" si="8"/>
        <v>0</v>
      </c>
      <c r="J95" s="224"/>
      <c r="K95" s="187"/>
      <c r="L95" s="187"/>
      <c r="M95" s="187"/>
      <c r="N95" s="94">
        <f t="shared" si="9"/>
        <v>0</v>
      </c>
      <c r="O95" s="224"/>
      <c r="P95" s="187"/>
      <c r="Q95" s="187"/>
      <c r="R95" s="187"/>
      <c r="S95" s="94">
        <f t="shared" si="10"/>
        <v>0</v>
      </c>
      <c r="T95" s="224"/>
      <c r="U95" s="187"/>
      <c r="V95" s="187"/>
      <c r="W95" s="187"/>
      <c r="X95" s="94">
        <f t="shared" si="11"/>
        <v>0</v>
      </c>
      <c r="Y95" s="97"/>
      <c r="Z95" s="94">
        <f t="shared" si="12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187">
        <v>5000</v>
      </c>
      <c r="G96" s="187">
        <v>5000</v>
      </c>
      <c r="H96" s="187">
        <v>5000</v>
      </c>
      <c r="I96" s="94">
        <f t="shared" si="8"/>
        <v>15000</v>
      </c>
      <c r="J96" s="224"/>
      <c r="K96" s="187">
        <v>5000</v>
      </c>
      <c r="L96" s="187">
        <v>5000</v>
      </c>
      <c r="M96" s="187">
        <v>5000</v>
      </c>
      <c r="N96" s="94">
        <f t="shared" si="9"/>
        <v>15000</v>
      </c>
      <c r="O96" s="224"/>
      <c r="P96" s="187">
        <v>5000</v>
      </c>
      <c r="Q96" s="187">
        <v>5000</v>
      </c>
      <c r="R96" s="187">
        <v>5000</v>
      </c>
      <c r="S96" s="94">
        <f t="shared" si="10"/>
        <v>15000</v>
      </c>
      <c r="T96" s="224"/>
      <c r="U96" s="187">
        <v>5000</v>
      </c>
      <c r="V96" s="187">
        <v>5000</v>
      </c>
      <c r="W96" s="187">
        <v>5000</v>
      </c>
      <c r="X96" s="94">
        <f t="shared" si="11"/>
        <v>15000</v>
      </c>
      <c r="Y96" s="97"/>
      <c r="Z96" s="94">
        <f t="shared" si="12"/>
        <v>60000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187"/>
      <c r="G97" s="187"/>
      <c r="H97" s="187"/>
      <c r="I97" s="94">
        <f t="shared" si="8"/>
        <v>0</v>
      </c>
      <c r="J97" s="224"/>
      <c r="K97" s="187"/>
      <c r="L97" s="187"/>
      <c r="M97" s="187"/>
      <c r="N97" s="94">
        <f t="shared" si="9"/>
        <v>0</v>
      </c>
      <c r="O97" s="224"/>
      <c r="P97" s="187"/>
      <c r="Q97" s="187"/>
      <c r="R97" s="187"/>
      <c r="S97" s="94">
        <f t="shared" si="10"/>
        <v>0</v>
      </c>
      <c r="T97" s="224"/>
      <c r="U97" s="187"/>
      <c r="V97" s="187"/>
      <c r="W97" s="187"/>
      <c r="X97" s="94">
        <f t="shared" si="11"/>
        <v>0</v>
      </c>
      <c r="Y97" s="97"/>
      <c r="Z97" s="94">
        <f t="shared" si="12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187"/>
      <c r="G98" s="187"/>
      <c r="H98" s="187"/>
      <c r="I98" s="94">
        <f t="shared" si="8"/>
        <v>0</v>
      </c>
      <c r="J98" s="224"/>
      <c r="K98" s="187"/>
      <c r="L98" s="187"/>
      <c r="M98" s="187"/>
      <c r="N98" s="94">
        <f t="shared" si="9"/>
        <v>0</v>
      </c>
      <c r="O98" s="224"/>
      <c r="P98" s="187"/>
      <c r="Q98" s="187"/>
      <c r="R98" s="187"/>
      <c r="S98" s="94">
        <f t="shared" si="10"/>
        <v>0</v>
      </c>
      <c r="T98" s="224"/>
      <c r="U98" s="187"/>
      <c r="V98" s="187"/>
      <c r="W98" s="187"/>
      <c r="X98" s="94">
        <f t="shared" si="11"/>
        <v>0</v>
      </c>
      <c r="Y98" s="97"/>
      <c r="Z98" s="94">
        <f t="shared" si="12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187"/>
      <c r="G99" s="187"/>
      <c r="H99" s="187"/>
      <c r="I99" s="94">
        <f t="shared" si="8"/>
        <v>0</v>
      </c>
      <c r="J99" s="224"/>
      <c r="K99" s="187"/>
      <c r="L99" s="187"/>
      <c r="M99" s="187"/>
      <c r="N99" s="94">
        <f t="shared" si="9"/>
        <v>0</v>
      </c>
      <c r="O99" s="224"/>
      <c r="P99" s="187"/>
      <c r="Q99" s="187"/>
      <c r="R99" s="187"/>
      <c r="S99" s="94">
        <f t="shared" si="10"/>
        <v>0</v>
      </c>
      <c r="T99" s="224"/>
      <c r="U99" s="187"/>
      <c r="V99" s="187"/>
      <c r="W99" s="187"/>
      <c r="X99" s="94">
        <f t="shared" si="11"/>
        <v>0</v>
      </c>
      <c r="Y99" s="97"/>
      <c r="Z99" s="94">
        <f t="shared" si="12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187"/>
      <c r="G100" s="187"/>
      <c r="H100" s="187"/>
      <c r="I100" s="94">
        <f t="shared" si="8"/>
        <v>0</v>
      </c>
      <c r="J100" s="224"/>
      <c r="K100" s="187"/>
      <c r="L100" s="187"/>
      <c r="M100" s="187"/>
      <c r="N100" s="94">
        <f t="shared" si="9"/>
        <v>0</v>
      </c>
      <c r="O100" s="224"/>
      <c r="P100" s="187"/>
      <c r="Q100" s="187"/>
      <c r="R100" s="187"/>
      <c r="S100" s="94">
        <f t="shared" si="10"/>
        <v>0</v>
      </c>
      <c r="T100" s="224"/>
      <c r="U100" s="187"/>
      <c r="V100" s="187"/>
      <c r="W100" s="187"/>
      <c r="X100" s="94">
        <f t="shared" si="11"/>
        <v>0</v>
      </c>
      <c r="Y100" s="97"/>
      <c r="Z100" s="94">
        <f t="shared" si="12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187"/>
      <c r="G101" s="187"/>
      <c r="H101" s="187"/>
      <c r="I101" s="94">
        <f t="shared" si="8"/>
        <v>0</v>
      </c>
      <c r="J101" s="224"/>
      <c r="K101" s="187"/>
      <c r="L101" s="187"/>
      <c r="M101" s="187"/>
      <c r="N101" s="94">
        <f t="shared" si="9"/>
        <v>0</v>
      </c>
      <c r="O101" s="224"/>
      <c r="P101" s="187"/>
      <c r="Q101" s="187"/>
      <c r="R101" s="187"/>
      <c r="S101" s="94">
        <f t="shared" si="10"/>
        <v>0</v>
      </c>
      <c r="T101" s="224"/>
      <c r="U101" s="187"/>
      <c r="V101" s="187"/>
      <c r="W101" s="187"/>
      <c r="X101" s="94">
        <f t="shared" si="11"/>
        <v>0</v>
      </c>
      <c r="Y101" s="97"/>
      <c r="Z101" s="94">
        <f t="shared" si="12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187"/>
      <c r="G102" s="187"/>
      <c r="H102" s="187"/>
      <c r="I102" s="94">
        <f t="shared" si="8"/>
        <v>0</v>
      </c>
      <c r="J102" s="224"/>
      <c r="K102" s="187"/>
      <c r="L102" s="187"/>
      <c r="M102" s="187"/>
      <c r="N102" s="94">
        <f t="shared" si="9"/>
        <v>0</v>
      </c>
      <c r="O102" s="224"/>
      <c r="P102" s="187"/>
      <c r="Q102" s="187"/>
      <c r="R102" s="187"/>
      <c r="S102" s="94">
        <f t="shared" si="10"/>
        <v>0</v>
      </c>
      <c r="T102" s="224"/>
      <c r="U102" s="187"/>
      <c r="V102" s="187"/>
      <c r="W102" s="187"/>
      <c r="X102" s="94">
        <f t="shared" si="11"/>
        <v>0</v>
      </c>
      <c r="Y102" s="97"/>
      <c r="Z102" s="94">
        <f t="shared" si="12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187"/>
      <c r="G103" s="187"/>
      <c r="H103" s="187"/>
      <c r="I103" s="94">
        <f t="shared" si="8"/>
        <v>0</v>
      </c>
      <c r="J103" s="224"/>
      <c r="K103" s="187"/>
      <c r="L103" s="187"/>
      <c r="M103" s="187"/>
      <c r="N103" s="94">
        <f t="shared" si="9"/>
        <v>0</v>
      </c>
      <c r="O103" s="224"/>
      <c r="P103" s="187"/>
      <c r="Q103" s="187"/>
      <c r="R103" s="187"/>
      <c r="S103" s="94">
        <f t="shared" si="10"/>
        <v>0</v>
      </c>
      <c r="T103" s="224"/>
      <c r="U103" s="187"/>
      <c r="V103" s="187"/>
      <c r="W103" s="187"/>
      <c r="X103" s="94">
        <f t="shared" si="11"/>
        <v>0</v>
      </c>
      <c r="Y103" s="97"/>
      <c r="Z103" s="94">
        <f t="shared" si="12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187"/>
      <c r="G104" s="187"/>
      <c r="H104" s="187"/>
      <c r="I104" s="94">
        <f t="shared" si="8"/>
        <v>0</v>
      </c>
      <c r="J104" s="224"/>
      <c r="K104" s="187"/>
      <c r="L104" s="187"/>
      <c r="M104" s="187"/>
      <c r="N104" s="94">
        <f t="shared" si="9"/>
        <v>0</v>
      </c>
      <c r="O104" s="224"/>
      <c r="P104" s="187"/>
      <c r="Q104" s="187"/>
      <c r="R104" s="187"/>
      <c r="S104" s="94">
        <f t="shared" si="10"/>
        <v>0</v>
      </c>
      <c r="T104" s="224"/>
      <c r="U104" s="187"/>
      <c r="V104" s="187"/>
      <c r="W104" s="187"/>
      <c r="X104" s="94">
        <f t="shared" si="11"/>
        <v>0</v>
      </c>
      <c r="Y104" s="97"/>
      <c r="Z104" s="94">
        <f t="shared" si="12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187"/>
      <c r="G105" s="187"/>
      <c r="H105" s="187"/>
      <c r="I105" s="94">
        <f t="shared" si="8"/>
        <v>0</v>
      </c>
      <c r="J105" s="224"/>
      <c r="K105" s="187"/>
      <c r="L105" s="187"/>
      <c r="M105" s="187"/>
      <c r="N105" s="94">
        <f t="shared" si="9"/>
        <v>0</v>
      </c>
      <c r="O105" s="224"/>
      <c r="P105" s="187"/>
      <c r="Q105" s="187"/>
      <c r="R105" s="187"/>
      <c r="S105" s="94">
        <f t="shared" si="10"/>
        <v>0</v>
      </c>
      <c r="T105" s="224"/>
      <c r="U105" s="187"/>
      <c r="V105" s="187"/>
      <c r="W105" s="187"/>
      <c r="X105" s="94">
        <f t="shared" si="11"/>
        <v>0</v>
      </c>
      <c r="Y105" s="97"/>
      <c r="Z105" s="94">
        <f t="shared" si="12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187"/>
      <c r="G106" s="187"/>
      <c r="H106" s="187"/>
      <c r="I106" s="94">
        <f t="shared" si="8"/>
        <v>0</v>
      </c>
      <c r="J106" s="224"/>
      <c r="K106" s="187"/>
      <c r="L106" s="187"/>
      <c r="M106" s="187"/>
      <c r="N106" s="94">
        <f t="shared" si="9"/>
        <v>0</v>
      </c>
      <c r="O106" s="224"/>
      <c r="P106" s="187"/>
      <c r="Q106" s="187"/>
      <c r="R106" s="187"/>
      <c r="S106" s="94">
        <f t="shared" si="10"/>
        <v>0</v>
      </c>
      <c r="T106" s="224"/>
      <c r="U106" s="187"/>
      <c r="V106" s="187"/>
      <c r="W106" s="187"/>
      <c r="X106" s="94">
        <f t="shared" si="11"/>
        <v>0</v>
      </c>
      <c r="Y106" s="97"/>
      <c r="Z106" s="94">
        <f t="shared" si="12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187"/>
      <c r="G107" s="187"/>
      <c r="H107" s="187"/>
      <c r="I107" s="94">
        <f t="shared" si="8"/>
        <v>0</v>
      </c>
      <c r="J107" s="224"/>
      <c r="K107" s="187"/>
      <c r="L107" s="187"/>
      <c r="M107" s="187"/>
      <c r="N107" s="94">
        <f t="shared" si="9"/>
        <v>0</v>
      </c>
      <c r="O107" s="224"/>
      <c r="P107" s="187"/>
      <c r="Q107" s="187"/>
      <c r="R107" s="187"/>
      <c r="S107" s="94">
        <f t="shared" si="10"/>
        <v>0</v>
      </c>
      <c r="T107" s="224"/>
      <c r="U107" s="187"/>
      <c r="V107" s="187"/>
      <c r="W107" s="187"/>
      <c r="X107" s="94">
        <f t="shared" si="11"/>
        <v>0</v>
      </c>
      <c r="Y107" s="97"/>
      <c r="Z107" s="94">
        <f t="shared" si="12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187"/>
      <c r="G108" s="187"/>
      <c r="H108" s="187"/>
      <c r="I108" s="94">
        <f t="shared" si="8"/>
        <v>0</v>
      </c>
      <c r="J108" s="224"/>
      <c r="K108" s="187"/>
      <c r="L108" s="187"/>
      <c r="M108" s="187"/>
      <c r="N108" s="94">
        <f t="shared" si="9"/>
        <v>0</v>
      </c>
      <c r="O108" s="224"/>
      <c r="P108" s="187"/>
      <c r="Q108" s="187"/>
      <c r="R108" s="187"/>
      <c r="S108" s="94">
        <f t="shared" si="10"/>
        <v>0</v>
      </c>
      <c r="T108" s="224"/>
      <c r="U108" s="187"/>
      <c r="V108" s="187"/>
      <c r="W108" s="187"/>
      <c r="X108" s="94">
        <f t="shared" si="11"/>
        <v>0</v>
      </c>
      <c r="Y108" s="97"/>
      <c r="Z108" s="94">
        <f t="shared" si="12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187"/>
      <c r="G109" s="187"/>
      <c r="H109" s="187"/>
      <c r="I109" s="94">
        <f t="shared" si="8"/>
        <v>0</v>
      </c>
      <c r="J109" s="224"/>
      <c r="K109" s="187"/>
      <c r="L109" s="187"/>
      <c r="M109" s="187"/>
      <c r="N109" s="94">
        <f t="shared" si="9"/>
        <v>0</v>
      </c>
      <c r="O109" s="224"/>
      <c r="P109" s="187"/>
      <c r="Q109" s="187"/>
      <c r="R109" s="187"/>
      <c r="S109" s="94">
        <f t="shared" si="10"/>
        <v>0</v>
      </c>
      <c r="T109" s="224"/>
      <c r="U109" s="187"/>
      <c r="V109" s="187"/>
      <c r="W109" s="187"/>
      <c r="X109" s="94">
        <f t="shared" si="11"/>
        <v>0</v>
      </c>
      <c r="Y109" s="97"/>
      <c r="Z109" s="94">
        <f t="shared" si="12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187"/>
      <c r="G110" s="187"/>
      <c r="H110" s="187"/>
      <c r="I110" s="94">
        <f t="shared" si="8"/>
        <v>0</v>
      </c>
      <c r="J110" s="224"/>
      <c r="K110" s="187"/>
      <c r="L110" s="187"/>
      <c r="M110" s="187"/>
      <c r="N110" s="94">
        <f t="shared" si="9"/>
        <v>0</v>
      </c>
      <c r="O110" s="224"/>
      <c r="P110" s="187"/>
      <c r="Q110" s="187"/>
      <c r="R110" s="187"/>
      <c r="S110" s="94">
        <f t="shared" si="10"/>
        <v>0</v>
      </c>
      <c r="T110" s="224"/>
      <c r="U110" s="187"/>
      <c r="V110" s="187"/>
      <c r="W110" s="187"/>
      <c r="X110" s="94">
        <f t="shared" si="11"/>
        <v>0</v>
      </c>
      <c r="Y110" s="97"/>
      <c r="Z110" s="94">
        <f t="shared" si="12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187"/>
      <c r="G111" s="187"/>
      <c r="H111" s="187"/>
      <c r="I111" s="94">
        <f t="shared" si="8"/>
        <v>0</v>
      </c>
      <c r="J111" s="224"/>
      <c r="K111" s="187"/>
      <c r="L111" s="187"/>
      <c r="M111" s="187"/>
      <c r="N111" s="94">
        <f t="shared" si="9"/>
        <v>0</v>
      </c>
      <c r="O111" s="224"/>
      <c r="P111" s="187"/>
      <c r="Q111" s="187"/>
      <c r="R111" s="187"/>
      <c r="S111" s="94">
        <f t="shared" si="10"/>
        <v>0</v>
      </c>
      <c r="T111" s="224"/>
      <c r="U111" s="187"/>
      <c r="V111" s="187"/>
      <c r="W111" s="187"/>
      <c r="X111" s="94">
        <f t="shared" si="11"/>
        <v>0</v>
      </c>
      <c r="Y111" s="97"/>
      <c r="Z111" s="94">
        <f t="shared" si="12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187"/>
      <c r="G112" s="187"/>
      <c r="H112" s="187"/>
      <c r="I112" s="94">
        <f t="shared" si="8"/>
        <v>0</v>
      </c>
      <c r="J112" s="224"/>
      <c r="K112" s="187"/>
      <c r="L112" s="187"/>
      <c r="M112" s="187"/>
      <c r="N112" s="94">
        <f t="shared" si="9"/>
        <v>0</v>
      </c>
      <c r="O112" s="224"/>
      <c r="P112" s="187"/>
      <c r="Q112" s="187"/>
      <c r="R112" s="187"/>
      <c r="S112" s="94">
        <f t="shared" si="10"/>
        <v>0</v>
      </c>
      <c r="T112" s="224"/>
      <c r="U112" s="187"/>
      <c r="V112" s="187"/>
      <c r="W112" s="187"/>
      <c r="X112" s="94">
        <f t="shared" si="11"/>
        <v>0</v>
      </c>
      <c r="Y112" s="97"/>
      <c r="Z112" s="94">
        <f t="shared" si="12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187"/>
      <c r="G113" s="187"/>
      <c r="H113" s="187"/>
      <c r="I113" s="94">
        <f t="shared" si="8"/>
        <v>0</v>
      </c>
      <c r="J113" s="224"/>
      <c r="K113" s="187"/>
      <c r="L113" s="187"/>
      <c r="M113" s="187"/>
      <c r="N113" s="94">
        <f t="shared" si="9"/>
        <v>0</v>
      </c>
      <c r="O113" s="224"/>
      <c r="P113" s="187"/>
      <c r="Q113" s="187"/>
      <c r="R113" s="187"/>
      <c r="S113" s="94">
        <f t="shared" si="10"/>
        <v>0</v>
      </c>
      <c r="T113" s="224"/>
      <c r="U113" s="187"/>
      <c r="V113" s="187"/>
      <c r="W113" s="187"/>
      <c r="X113" s="94">
        <f t="shared" si="11"/>
        <v>0</v>
      </c>
      <c r="Y113" s="97"/>
      <c r="Z113" s="94">
        <f t="shared" si="12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187"/>
      <c r="G114" s="187"/>
      <c r="H114" s="187"/>
      <c r="I114" s="94">
        <f t="shared" si="8"/>
        <v>0</v>
      </c>
      <c r="J114" s="224"/>
      <c r="K114" s="187"/>
      <c r="L114" s="187"/>
      <c r="M114" s="187"/>
      <c r="N114" s="94">
        <f t="shared" si="9"/>
        <v>0</v>
      </c>
      <c r="O114" s="224"/>
      <c r="P114" s="187"/>
      <c r="Q114" s="187"/>
      <c r="R114" s="187"/>
      <c r="S114" s="94">
        <f t="shared" si="10"/>
        <v>0</v>
      </c>
      <c r="T114" s="224"/>
      <c r="U114" s="187"/>
      <c r="V114" s="187"/>
      <c r="W114" s="187"/>
      <c r="X114" s="94">
        <f t="shared" si="11"/>
        <v>0</v>
      </c>
      <c r="Y114" s="97"/>
      <c r="Z114" s="94">
        <f t="shared" si="12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187"/>
      <c r="G115" s="187"/>
      <c r="H115" s="187"/>
      <c r="I115" s="94">
        <f t="shared" si="8"/>
        <v>0</v>
      </c>
      <c r="J115" s="224"/>
      <c r="K115" s="187"/>
      <c r="L115" s="187"/>
      <c r="M115" s="187"/>
      <c r="N115" s="94">
        <f t="shared" si="9"/>
        <v>0</v>
      </c>
      <c r="O115" s="224"/>
      <c r="P115" s="187"/>
      <c r="Q115" s="187"/>
      <c r="R115" s="187"/>
      <c r="S115" s="94">
        <f t="shared" si="10"/>
        <v>0</v>
      </c>
      <c r="T115" s="224"/>
      <c r="U115" s="187"/>
      <c r="V115" s="187"/>
      <c r="W115" s="187"/>
      <c r="X115" s="94">
        <f t="shared" si="11"/>
        <v>0</v>
      </c>
      <c r="Y115" s="97"/>
      <c r="Z115" s="94">
        <f t="shared" si="12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187"/>
      <c r="G116" s="187"/>
      <c r="H116" s="187"/>
      <c r="I116" s="94">
        <f t="shared" si="8"/>
        <v>0</v>
      </c>
      <c r="J116" s="224"/>
      <c r="K116" s="187"/>
      <c r="L116" s="187"/>
      <c r="M116" s="187"/>
      <c r="N116" s="94">
        <f t="shared" si="9"/>
        <v>0</v>
      </c>
      <c r="O116" s="224"/>
      <c r="P116" s="187"/>
      <c r="Q116" s="187"/>
      <c r="R116" s="187"/>
      <c r="S116" s="94">
        <f t="shared" si="10"/>
        <v>0</v>
      </c>
      <c r="T116" s="224"/>
      <c r="U116" s="187"/>
      <c r="V116" s="187"/>
      <c r="W116" s="187"/>
      <c r="X116" s="94">
        <f t="shared" si="11"/>
        <v>0</v>
      </c>
      <c r="Y116" s="97"/>
      <c r="Z116" s="94">
        <f t="shared" si="12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187"/>
      <c r="G117" s="187"/>
      <c r="H117" s="187"/>
      <c r="I117" s="94">
        <f t="shared" si="8"/>
        <v>0</v>
      </c>
      <c r="J117" s="224"/>
      <c r="K117" s="187"/>
      <c r="L117" s="187"/>
      <c r="M117" s="187"/>
      <c r="N117" s="94">
        <f t="shared" si="9"/>
        <v>0</v>
      </c>
      <c r="O117" s="224"/>
      <c r="P117" s="187"/>
      <c r="Q117" s="187"/>
      <c r="R117" s="187"/>
      <c r="S117" s="94">
        <f t="shared" si="10"/>
        <v>0</v>
      </c>
      <c r="T117" s="224"/>
      <c r="U117" s="187"/>
      <c r="V117" s="187"/>
      <c r="W117" s="187"/>
      <c r="X117" s="94">
        <f t="shared" si="11"/>
        <v>0</v>
      </c>
      <c r="Y117" s="97"/>
      <c r="Z117" s="94">
        <f t="shared" si="12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187"/>
      <c r="G118" s="187"/>
      <c r="H118" s="187"/>
      <c r="I118" s="94">
        <f t="shared" si="8"/>
        <v>0</v>
      </c>
      <c r="J118" s="224"/>
      <c r="K118" s="187"/>
      <c r="L118" s="187"/>
      <c r="M118" s="187"/>
      <c r="N118" s="94">
        <f t="shared" si="9"/>
        <v>0</v>
      </c>
      <c r="O118" s="224"/>
      <c r="P118" s="187"/>
      <c r="Q118" s="187"/>
      <c r="R118" s="187"/>
      <c r="S118" s="94">
        <f t="shared" si="10"/>
        <v>0</v>
      </c>
      <c r="T118" s="224"/>
      <c r="U118" s="187"/>
      <c r="V118" s="187"/>
      <c r="W118" s="187"/>
      <c r="X118" s="94">
        <f t="shared" si="11"/>
        <v>0</v>
      </c>
      <c r="Y118" s="97"/>
      <c r="Z118" s="94">
        <f t="shared" si="12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ref="I119:I126" si="13">F119+G119+H119</f>
        <v>0</v>
      </c>
      <c r="J119" s="15"/>
      <c r="K119" s="22"/>
      <c r="L119" s="22"/>
      <c r="M119" s="22"/>
      <c r="N119" s="94">
        <f t="shared" ref="N119:N126" si="14">K119+L119+M119</f>
        <v>0</v>
      </c>
      <c r="O119" s="15"/>
      <c r="P119" s="22"/>
      <c r="Q119" s="22"/>
      <c r="R119" s="22"/>
      <c r="S119" s="94">
        <f t="shared" ref="S119:S126" si="15">P119+Q119+R119</f>
        <v>0</v>
      </c>
      <c r="T119" s="15"/>
      <c r="U119" s="22"/>
      <c r="V119" s="22"/>
      <c r="W119" s="22"/>
      <c r="X119" s="94">
        <f t="shared" ref="X119:X126" si="16">U119+V119+W119</f>
        <v>0</v>
      </c>
      <c r="Y119" s="97"/>
      <c r="Z119" s="94">
        <f t="shared" ref="Z119:Z126" si="17">X119+S119+N119+I119</f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13"/>
        <v>0</v>
      </c>
      <c r="J120" s="15"/>
      <c r="K120" s="22"/>
      <c r="L120" s="22"/>
      <c r="M120" s="22"/>
      <c r="N120" s="94">
        <f t="shared" si="14"/>
        <v>0</v>
      </c>
      <c r="O120" s="15"/>
      <c r="P120" s="22"/>
      <c r="Q120" s="22"/>
      <c r="R120" s="22"/>
      <c r="S120" s="94">
        <f t="shared" si="15"/>
        <v>0</v>
      </c>
      <c r="T120" s="15"/>
      <c r="U120" s="22"/>
      <c r="V120" s="22"/>
      <c r="W120" s="22"/>
      <c r="X120" s="94">
        <f t="shared" si="16"/>
        <v>0</v>
      </c>
      <c r="Y120" s="97"/>
      <c r="Z120" s="94">
        <f t="shared" si="17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13"/>
        <v>0</v>
      </c>
      <c r="J121" s="15"/>
      <c r="K121" s="22"/>
      <c r="L121" s="22"/>
      <c r="M121" s="22"/>
      <c r="N121" s="94">
        <f t="shared" si="14"/>
        <v>0</v>
      </c>
      <c r="O121" s="15"/>
      <c r="P121" s="22"/>
      <c r="Q121" s="22"/>
      <c r="R121" s="22"/>
      <c r="S121" s="94">
        <f t="shared" si="15"/>
        <v>0</v>
      </c>
      <c r="T121" s="15"/>
      <c r="U121" s="22"/>
      <c r="V121" s="22"/>
      <c r="W121" s="22"/>
      <c r="X121" s="94">
        <f t="shared" si="16"/>
        <v>0</v>
      </c>
      <c r="Y121" s="97"/>
      <c r="Z121" s="94">
        <f t="shared" si="17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13"/>
        <v>0</v>
      </c>
      <c r="J122" s="15"/>
      <c r="K122" s="22"/>
      <c r="L122" s="22"/>
      <c r="M122" s="22"/>
      <c r="N122" s="94">
        <f t="shared" si="14"/>
        <v>0</v>
      </c>
      <c r="O122" s="15"/>
      <c r="P122" s="22"/>
      <c r="Q122" s="22"/>
      <c r="R122" s="22"/>
      <c r="S122" s="94">
        <f t="shared" si="15"/>
        <v>0</v>
      </c>
      <c r="T122" s="15"/>
      <c r="U122" s="22"/>
      <c r="V122" s="22"/>
      <c r="W122" s="22"/>
      <c r="X122" s="94">
        <f t="shared" si="16"/>
        <v>0</v>
      </c>
      <c r="Y122" s="97"/>
      <c r="Z122" s="94">
        <f t="shared" si="17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13"/>
        <v>0</v>
      </c>
      <c r="J123" s="15"/>
      <c r="K123" s="22"/>
      <c r="L123" s="22"/>
      <c r="M123" s="22"/>
      <c r="N123" s="94">
        <f t="shared" si="14"/>
        <v>0</v>
      </c>
      <c r="O123" s="15"/>
      <c r="P123" s="22"/>
      <c r="Q123" s="22"/>
      <c r="R123" s="22"/>
      <c r="S123" s="94">
        <f t="shared" si="15"/>
        <v>0</v>
      </c>
      <c r="T123" s="15"/>
      <c r="U123" s="22"/>
      <c r="V123" s="22"/>
      <c r="W123" s="22"/>
      <c r="X123" s="94">
        <f t="shared" si="16"/>
        <v>0</v>
      </c>
      <c r="Y123" s="97"/>
      <c r="Z123" s="94">
        <f t="shared" si="17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13"/>
        <v>0</v>
      </c>
      <c r="J124" s="15"/>
      <c r="K124" s="22"/>
      <c r="L124" s="22"/>
      <c r="M124" s="22"/>
      <c r="N124" s="94">
        <f t="shared" si="14"/>
        <v>0</v>
      </c>
      <c r="O124" s="15"/>
      <c r="P124" s="22"/>
      <c r="Q124" s="22"/>
      <c r="R124" s="22"/>
      <c r="S124" s="94">
        <f t="shared" si="15"/>
        <v>0</v>
      </c>
      <c r="T124" s="15"/>
      <c r="U124" s="22"/>
      <c r="V124" s="22"/>
      <c r="W124" s="22"/>
      <c r="X124" s="94">
        <f t="shared" si="16"/>
        <v>0</v>
      </c>
      <c r="Y124" s="97"/>
      <c r="Z124" s="94">
        <f t="shared" si="17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13"/>
        <v>0</v>
      </c>
      <c r="J125" s="15"/>
      <c r="K125" s="22"/>
      <c r="L125" s="22"/>
      <c r="M125" s="22"/>
      <c r="N125" s="94">
        <f t="shared" si="14"/>
        <v>0</v>
      </c>
      <c r="O125" s="15"/>
      <c r="P125" s="22"/>
      <c r="Q125" s="22"/>
      <c r="R125" s="22"/>
      <c r="S125" s="94">
        <f t="shared" si="15"/>
        <v>0</v>
      </c>
      <c r="T125" s="15"/>
      <c r="U125" s="22"/>
      <c r="V125" s="22"/>
      <c r="W125" s="22"/>
      <c r="X125" s="94">
        <f t="shared" si="16"/>
        <v>0</v>
      </c>
      <c r="Y125" s="97"/>
      <c r="Z125" s="94">
        <f t="shared" si="17"/>
        <v>0</v>
      </c>
    </row>
    <row r="126" spans="1:26" ht="15" hidden="1" x14ac:dyDescent="0.25">
      <c r="A126" s="72"/>
      <c r="B126" s="70" t="str">
        <f>'LPFN SUMMARY - Results'!B126</f>
        <v>Unused</v>
      </c>
      <c r="C126" s="71"/>
      <c r="D126" s="62"/>
      <c r="E126" s="63"/>
      <c r="F126" s="22"/>
      <c r="G126" s="22"/>
      <c r="H126" s="22"/>
      <c r="I126" s="94">
        <f t="shared" si="13"/>
        <v>0</v>
      </c>
      <c r="J126" s="15"/>
      <c r="K126" s="22"/>
      <c r="L126" s="22"/>
      <c r="M126" s="22"/>
      <c r="N126" s="94">
        <f t="shared" si="14"/>
        <v>0</v>
      </c>
      <c r="O126" s="15"/>
      <c r="P126" s="22"/>
      <c r="Q126" s="22"/>
      <c r="R126" s="22"/>
      <c r="S126" s="94">
        <f t="shared" si="15"/>
        <v>0</v>
      </c>
      <c r="T126" s="15"/>
      <c r="U126" s="22"/>
      <c r="V126" s="22"/>
      <c r="W126" s="22"/>
      <c r="X126" s="94">
        <f t="shared" si="16"/>
        <v>0</v>
      </c>
      <c r="Y126" s="97"/>
      <c r="Z126" s="94">
        <f t="shared" si="17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152175</v>
      </c>
      <c r="G127" s="83">
        <f>SUM(G46:G126)</f>
        <v>152175</v>
      </c>
      <c r="H127" s="83">
        <f>SUM(H46:H126)</f>
        <v>197175</v>
      </c>
      <c r="I127" s="85">
        <f>SUM(I46:I126)</f>
        <v>501525</v>
      </c>
      <c r="J127" s="85"/>
      <c r="K127" s="83">
        <f>SUM(K46:K126)</f>
        <v>152175</v>
      </c>
      <c r="L127" s="83">
        <f>SUM(L46:L126)</f>
        <v>165175</v>
      </c>
      <c r="M127" s="83">
        <f>SUM(M46:M126)</f>
        <v>197175</v>
      </c>
      <c r="N127" s="85">
        <f>SUM(N46:N126)</f>
        <v>514525</v>
      </c>
      <c r="O127" s="85"/>
      <c r="P127" s="83">
        <f>SUM(P46:P126)</f>
        <v>152175</v>
      </c>
      <c r="Q127" s="83">
        <f>SUM(Q46:Q126)</f>
        <v>152175</v>
      </c>
      <c r="R127" s="83">
        <f>SUM(R46:R126)</f>
        <v>197175</v>
      </c>
      <c r="S127" s="85">
        <f>SUM(S46:S126)</f>
        <v>501525</v>
      </c>
      <c r="T127" s="85"/>
      <c r="U127" s="83">
        <f>SUM(U46:U126)</f>
        <v>152175</v>
      </c>
      <c r="V127" s="83">
        <f>SUM(V46:V126)</f>
        <v>152175</v>
      </c>
      <c r="W127" s="83">
        <f>SUM(W46:W126)</f>
        <v>197183</v>
      </c>
      <c r="X127" s="94">
        <f t="shared" ref="X127" si="18">U127+V127+W127</f>
        <v>501533</v>
      </c>
      <c r="Y127" s="84"/>
      <c r="Z127" s="85">
        <f>SUM(Z46:Z126)</f>
        <v>2019108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842797</v>
      </c>
      <c r="G128" s="88">
        <f>G43-G127</f>
        <v>-152175</v>
      </c>
      <c r="H128" s="88">
        <f>H43-H127</f>
        <v>-122175</v>
      </c>
      <c r="I128" s="89">
        <f>I43-I127</f>
        <v>568447</v>
      </c>
      <c r="J128" s="89"/>
      <c r="K128" s="88">
        <f>K43-K127</f>
        <v>-152175</v>
      </c>
      <c r="L128" s="88">
        <f>L43-L127</f>
        <v>-165175</v>
      </c>
      <c r="M128" s="88">
        <f>M43-M127</f>
        <v>177825</v>
      </c>
      <c r="N128" s="89">
        <f>N43-N127</f>
        <v>-139525</v>
      </c>
      <c r="O128" s="89"/>
      <c r="P128" s="88">
        <f>P43-P127</f>
        <v>-152175</v>
      </c>
      <c r="Q128" s="88">
        <f>Q43-Q127</f>
        <v>-152175</v>
      </c>
      <c r="R128" s="88">
        <f>R43-R127</f>
        <v>177825</v>
      </c>
      <c r="S128" s="89">
        <f>S43-S127</f>
        <v>-126525</v>
      </c>
      <c r="T128" s="89"/>
      <c r="U128" s="88">
        <f>U43-U127</f>
        <v>-152175</v>
      </c>
      <c r="V128" s="88">
        <f>V43-V127</f>
        <v>-152175</v>
      </c>
      <c r="W128" s="88">
        <f>W43-W127</f>
        <v>177817</v>
      </c>
      <c r="X128" s="89">
        <f>X43-X127</f>
        <v>-126533</v>
      </c>
      <c r="Y128" s="90"/>
      <c r="Z128" s="89">
        <f>Z43-Z127</f>
        <v>175864</v>
      </c>
    </row>
    <row r="129" spans="1:26" ht="15" x14ac:dyDescent="0.25">
      <c r="A129" s="193"/>
      <c r="B129" s="194"/>
      <c r="C129" s="195"/>
      <c r="D129" s="195"/>
      <c r="E129" s="195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7"/>
      <c r="Z129" s="196"/>
    </row>
    <row r="130" spans="1:26" x14ac:dyDescent="0.2">
      <c r="A130" s="1"/>
      <c r="B130" s="1"/>
      <c r="C130" s="1"/>
      <c r="D130" s="1"/>
      <c r="E130" s="1"/>
      <c r="F130" s="1"/>
      <c r="G130" s="1"/>
      <c r="H130" s="1"/>
      <c r="I130" s="173"/>
      <c r="K130" s="173"/>
      <c r="L130" s="173"/>
      <c r="M130" s="173"/>
      <c r="N130" s="173"/>
      <c r="O130" s="173"/>
      <c r="P130" s="17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x14ac:dyDescent="0.2">
      <c r="A131" s="1"/>
      <c r="B131" s="1"/>
      <c r="C131" s="1"/>
      <c r="D131" s="1"/>
      <c r="E131" s="1"/>
      <c r="F131" s="1"/>
      <c r="G131" s="1"/>
      <c r="H131" s="1"/>
      <c r="I131" s="173"/>
      <c r="K131" s="173"/>
      <c r="L131" s="173"/>
      <c r="M131" s="173"/>
      <c r="N131" s="173"/>
      <c r="O131" s="17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" x14ac:dyDescent="0.25">
      <c r="A132" s="2"/>
      <c r="B132" s="186"/>
      <c r="C132" s="2"/>
      <c r="D132" s="1"/>
      <c r="E132" s="1"/>
      <c r="F132" s="32"/>
      <c r="G132" s="32"/>
      <c r="H132" s="174"/>
      <c r="I132" s="268"/>
      <c r="J132" s="269"/>
      <c r="K132" s="268"/>
      <c r="L132" s="268"/>
      <c r="M132" s="270"/>
      <c r="N132" s="268"/>
      <c r="O132" s="268"/>
      <c r="P132" s="177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x14ac:dyDescent="0.25">
      <c r="F133" s="32"/>
      <c r="G133" s="32"/>
      <c r="H133" s="174"/>
      <c r="I133" s="268"/>
      <c r="J133" s="269"/>
      <c r="K133" s="268"/>
      <c r="L133" s="268"/>
      <c r="M133" s="270"/>
      <c r="N133" s="268"/>
      <c r="O133" s="268"/>
      <c r="P133" s="177"/>
    </row>
    <row r="134" spans="1:26" ht="15" x14ac:dyDescent="0.25">
      <c r="F134" s="271"/>
      <c r="G134" s="271"/>
      <c r="H134" s="271"/>
      <c r="I134" s="272"/>
      <c r="J134" s="269"/>
      <c r="K134" s="272"/>
      <c r="L134" s="268"/>
      <c r="M134" s="270"/>
      <c r="N134" s="268"/>
      <c r="O134" s="268"/>
      <c r="P134" s="177"/>
    </row>
    <row r="135" spans="1:26" ht="15" x14ac:dyDescent="0.25">
      <c r="F135" s="271"/>
      <c r="G135" s="271"/>
      <c r="H135" s="271"/>
      <c r="I135" s="272"/>
      <c r="J135" s="269"/>
      <c r="K135" s="272"/>
      <c r="L135" s="268"/>
      <c r="M135" s="270"/>
      <c r="N135" s="268"/>
      <c r="O135" s="268"/>
      <c r="P135" s="177"/>
    </row>
    <row r="136" spans="1:26" ht="15" x14ac:dyDescent="0.25">
      <c r="F136" s="271"/>
      <c r="G136" s="271"/>
      <c r="H136" s="271"/>
      <c r="I136" s="272"/>
      <c r="J136" s="269"/>
      <c r="K136" s="272"/>
      <c r="L136" s="268"/>
      <c r="M136" s="270"/>
      <c r="N136" s="268"/>
      <c r="O136" s="268"/>
      <c r="P136" s="177"/>
    </row>
    <row r="137" spans="1:26" ht="15" x14ac:dyDescent="0.25">
      <c r="F137" s="271"/>
      <c r="G137" s="271"/>
      <c r="H137" s="271"/>
      <c r="I137" s="272"/>
      <c r="J137" s="269"/>
      <c r="K137" s="272"/>
      <c r="L137" s="268"/>
      <c r="M137" s="270"/>
      <c r="N137" s="268"/>
      <c r="O137" s="268"/>
      <c r="P137" s="177"/>
    </row>
    <row r="138" spans="1:26" ht="15" x14ac:dyDescent="0.25">
      <c r="F138" s="271"/>
      <c r="G138" s="271"/>
      <c r="H138" s="271"/>
      <c r="I138" s="272"/>
      <c r="J138" s="269"/>
      <c r="K138" s="272"/>
      <c r="L138" s="268"/>
      <c r="M138" s="270"/>
      <c r="N138" s="268"/>
      <c r="O138" s="268"/>
      <c r="P138" s="177"/>
    </row>
    <row r="139" spans="1:26" ht="15" x14ac:dyDescent="0.25">
      <c r="F139" s="271"/>
      <c r="G139" s="271"/>
      <c r="H139" s="271"/>
      <c r="I139" s="272"/>
      <c r="J139" s="272"/>
      <c r="K139" s="272"/>
      <c r="L139" s="268"/>
      <c r="M139" s="273"/>
      <c r="N139" s="268"/>
      <c r="O139" s="272"/>
      <c r="P139" s="177"/>
    </row>
    <row r="140" spans="1:26" ht="15" x14ac:dyDescent="0.25">
      <c r="F140" s="271"/>
      <c r="G140" s="271"/>
      <c r="H140" s="271"/>
      <c r="I140" s="272"/>
      <c r="J140" s="272"/>
      <c r="K140" s="272"/>
      <c r="L140" s="268"/>
      <c r="M140" s="273"/>
      <c r="N140" s="268"/>
      <c r="O140" s="272"/>
      <c r="P140" s="177"/>
    </row>
    <row r="141" spans="1:26" ht="15" x14ac:dyDescent="0.25">
      <c r="F141" s="271"/>
      <c r="G141" s="274"/>
      <c r="H141" s="271"/>
      <c r="I141" s="272"/>
      <c r="J141" s="272"/>
      <c r="K141" s="272"/>
      <c r="L141" s="268"/>
      <c r="M141" s="273"/>
      <c r="N141" s="268"/>
      <c r="O141" s="272"/>
      <c r="P141" s="177"/>
    </row>
    <row r="142" spans="1:26" ht="15" x14ac:dyDescent="0.25">
      <c r="F142" s="271"/>
      <c r="I142" s="269"/>
      <c r="J142" s="269"/>
      <c r="K142" s="269"/>
      <c r="L142" s="268"/>
      <c r="M142" s="275"/>
      <c r="N142" s="268"/>
      <c r="O142" s="272"/>
      <c r="P142" s="177"/>
    </row>
    <row r="143" spans="1:26" ht="15" x14ac:dyDescent="0.25">
      <c r="F143" s="271"/>
      <c r="I143" s="272"/>
      <c r="K143" s="272"/>
      <c r="L143" s="268"/>
      <c r="M143" s="273"/>
      <c r="N143" s="268"/>
      <c r="P143" s="177"/>
    </row>
    <row r="144" spans="1:26" ht="15" x14ac:dyDescent="0.25">
      <c r="F144" s="271"/>
      <c r="I144" s="272"/>
      <c r="K144" s="272"/>
      <c r="L144" s="268"/>
      <c r="M144" s="273"/>
      <c r="N144" s="268"/>
      <c r="P144" s="177"/>
    </row>
    <row r="145" spans="6:17" ht="15" x14ac:dyDescent="0.25">
      <c r="F145" s="271"/>
      <c r="I145" s="272"/>
      <c r="K145" s="272"/>
      <c r="L145" s="268"/>
      <c r="M145" s="273"/>
      <c r="N145" s="178"/>
      <c r="P145" s="178"/>
    </row>
    <row r="146" spans="6:17" ht="15" x14ac:dyDescent="0.25">
      <c r="F146" s="271"/>
      <c r="I146" s="272"/>
      <c r="K146" s="272"/>
      <c r="L146" s="268"/>
      <c r="M146" s="273"/>
      <c r="N146" s="179"/>
    </row>
    <row r="148" spans="6:17" x14ac:dyDescent="0.2">
      <c r="N148" s="178"/>
      <c r="P148" s="178"/>
      <c r="Q148" s="178"/>
    </row>
  </sheetData>
  <sheetProtection selectLockedCells="1" selectUnlockedCells="1"/>
  <mergeCells count="2">
    <mergeCell ref="U5:Z5"/>
    <mergeCell ref="A6:B6"/>
  </mergeCells>
  <pageMargins left="0.42" right="0.23" top="0.35" bottom="0.38" header="0.31496062992125984" footer="0.31496062992125984"/>
  <pageSetup paperSize="5" scale="56" orientation="landscape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9143D-872A-4013-AD73-788C64B34FD5}">
  <sheetPr codeName="Sheet164">
    <tabColor theme="1" tint="0.39997558519241921"/>
    <pageSetUpPr fitToPage="1"/>
  </sheetPr>
  <dimension ref="A1:Z133"/>
  <sheetViews>
    <sheetView topLeftCell="F1" zoomScale="80" zoomScaleNormal="80" workbookViewId="0">
      <selection activeCell="Z11" sqref="Z11"/>
    </sheetView>
  </sheetViews>
  <sheetFormatPr defaultColWidth="9.140625" defaultRowHeight="12.75" x14ac:dyDescent="0.2"/>
  <cols>
    <col min="1" max="1" width="6.85546875" customWidth="1"/>
    <col min="2" max="2" width="68.140625" customWidth="1"/>
    <col min="3" max="4" width="9.140625" hidden="1" customWidth="1"/>
    <col min="5" max="5" width="36.28515625" hidden="1" customWidth="1"/>
    <col min="6" max="6" width="12.140625" bestFit="1" customWidth="1"/>
    <col min="7" max="8" width="11.42578125" bestFit="1" customWidth="1"/>
    <col min="9" max="9" width="14.28515625" bestFit="1" customWidth="1"/>
    <col min="10" max="10" width="2.7109375" customWidth="1"/>
    <col min="11" max="13" width="11.42578125" bestFit="1" customWidth="1"/>
    <col min="14" max="14" width="14.5703125" bestFit="1" customWidth="1"/>
    <col min="15" max="15" width="2.7109375" customWidth="1"/>
    <col min="16" max="18" width="11.42578125" bestFit="1" customWidth="1"/>
    <col min="19" max="19" width="14.5703125" bestFit="1" customWidth="1"/>
    <col min="20" max="20" width="2.7109375" customWidth="1"/>
    <col min="21" max="23" width="11.42578125" bestFit="1" customWidth="1"/>
    <col min="24" max="24" width="14.140625" customWidth="1"/>
    <col min="25" max="25" width="3.28515625" customWidth="1"/>
    <col min="26" max="26" width="14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84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>
        <v>89863</v>
      </c>
      <c r="G11" s="187"/>
      <c r="H11" s="22"/>
      <c r="I11" s="94">
        <f>SUM(F11:H11)</f>
        <v>89863</v>
      </c>
      <c r="J11" s="14"/>
      <c r="K11" s="22"/>
      <c r="L11" s="22"/>
      <c r="M11" s="22"/>
      <c r="N11" s="94">
        <f>SUM(K11:M11)</f>
        <v>0</v>
      </c>
      <c r="O11" s="14"/>
      <c r="P11" s="22"/>
      <c r="Q11" s="22"/>
      <c r="R11" s="22"/>
      <c r="S11" s="94">
        <f>SUM(P11:R11)</f>
        <v>0</v>
      </c>
      <c r="T11" s="14"/>
      <c r="U11" s="22"/>
      <c r="V11" s="22"/>
      <c r="W11" s="22"/>
      <c r="X11" s="94">
        <f>SUM(U11:W11)</f>
        <v>0</v>
      </c>
      <c r="Y11" s="96"/>
      <c r="Z11" s="94">
        <f>X11+S11+N11+I11</f>
        <v>89863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 t="s">
        <v>233</v>
      </c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 t="s">
        <v>233</v>
      </c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89863</v>
      </c>
      <c r="G43" s="83">
        <f>SUM(G11:G42)</f>
        <v>0</v>
      </c>
      <c r="H43" s="83">
        <f>SUM(H11:H42)</f>
        <v>0</v>
      </c>
      <c r="I43" s="85">
        <f>SUM(I8:I42)</f>
        <v>89863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89863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4799</v>
      </c>
      <c r="G46" s="22">
        <v>4799</v>
      </c>
      <c r="H46" s="22">
        <v>4799</v>
      </c>
      <c r="I46" s="94">
        <f t="shared" ref="I46:I126" si="5">F46+G46+H46</f>
        <v>14397</v>
      </c>
      <c r="J46" s="15"/>
      <c r="K46" s="22">
        <v>4799</v>
      </c>
      <c r="L46" s="22">
        <v>4799</v>
      </c>
      <c r="M46" s="22">
        <v>4799</v>
      </c>
      <c r="N46" s="94">
        <f t="shared" ref="N46:N126" si="6">K46+L46+M46</f>
        <v>14397</v>
      </c>
      <c r="O46" s="15"/>
      <c r="P46" s="22">
        <v>4799</v>
      </c>
      <c r="Q46" s="22">
        <v>4799</v>
      </c>
      <c r="R46" s="22">
        <v>4799</v>
      </c>
      <c r="S46" s="94">
        <f t="shared" ref="S46:S126" si="7">P46+Q46+R46</f>
        <v>14397</v>
      </c>
      <c r="T46" s="15"/>
      <c r="U46" s="22">
        <v>4799</v>
      </c>
      <c r="V46" s="22">
        <v>4799</v>
      </c>
      <c r="W46" s="22">
        <v>4799</v>
      </c>
      <c r="X46" s="94">
        <f t="shared" ref="X46:X126" si="8">U46+V46+W46</f>
        <v>14397</v>
      </c>
      <c r="Y46" s="97"/>
      <c r="Z46" s="94">
        <f t="shared" ref="Z46:Z126" si="9">X46+S46+N46+I46</f>
        <v>57588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>
        <v>2438</v>
      </c>
      <c r="I48" s="94">
        <f t="shared" si="5"/>
        <v>2438</v>
      </c>
      <c r="J48" s="15"/>
      <c r="K48" s="22"/>
      <c r="L48" s="22"/>
      <c r="M48" s="22">
        <v>2438</v>
      </c>
      <c r="N48" s="94">
        <f t="shared" si="6"/>
        <v>2438</v>
      </c>
      <c r="O48" s="15"/>
      <c r="P48" s="22"/>
      <c r="Q48" s="22"/>
      <c r="R48" s="22">
        <v>2438</v>
      </c>
      <c r="S48" s="94">
        <f t="shared" si="7"/>
        <v>2438</v>
      </c>
      <c r="T48" s="15"/>
      <c r="U48" s="22"/>
      <c r="V48" s="22"/>
      <c r="W48" s="22">
        <v>2576</v>
      </c>
      <c r="X48" s="94">
        <f t="shared" si="8"/>
        <v>2576</v>
      </c>
      <c r="Y48" s="97"/>
      <c r="Z48" s="94">
        <f t="shared" si="9"/>
        <v>9890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>
        <v>5000</v>
      </c>
      <c r="N49" s="94">
        <f t="shared" si="6"/>
        <v>5000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5000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>
        <v>1000</v>
      </c>
      <c r="I66" s="94">
        <f t="shared" si="5"/>
        <v>1000</v>
      </c>
      <c r="J66" s="15"/>
      <c r="K66" s="22"/>
      <c r="L66" s="22"/>
      <c r="M66" s="22">
        <v>1000</v>
      </c>
      <c r="N66" s="94">
        <f t="shared" si="6"/>
        <v>1000</v>
      </c>
      <c r="O66" s="15"/>
      <c r="P66" s="22"/>
      <c r="Q66" s="22"/>
      <c r="R66" s="22">
        <v>1000</v>
      </c>
      <c r="S66" s="94">
        <f t="shared" si="7"/>
        <v>1000</v>
      </c>
      <c r="T66" s="15"/>
      <c r="U66" s="22"/>
      <c r="V66" s="22"/>
      <c r="W66" s="22">
        <v>1000</v>
      </c>
      <c r="X66" s="94">
        <f t="shared" si="8"/>
        <v>1000</v>
      </c>
      <c r="Y66" s="97"/>
      <c r="Z66" s="94">
        <f t="shared" si="9"/>
        <v>4000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>
        <v>250</v>
      </c>
      <c r="I71" s="94">
        <f t="shared" si="5"/>
        <v>250</v>
      </c>
      <c r="J71" s="15"/>
      <c r="K71" s="22"/>
      <c r="L71" s="22"/>
      <c r="M71" s="22">
        <v>250</v>
      </c>
      <c r="N71" s="94">
        <f t="shared" si="6"/>
        <v>250</v>
      </c>
      <c r="O71" s="15"/>
      <c r="P71" s="22"/>
      <c r="Q71" s="22"/>
      <c r="R71" s="22">
        <v>250</v>
      </c>
      <c r="S71" s="94">
        <f t="shared" si="7"/>
        <v>250</v>
      </c>
      <c r="T71" s="15"/>
      <c r="U71" s="22"/>
      <c r="V71" s="22"/>
      <c r="W71" s="22">
        <v>250</v>
      </c>
      <c r="X71" s="94">
        <f t="shared" si="8"/>
        <v>250</v>
      </c>
      <c r="Y71" s="97"/>
      <c r="Z71" s="94">
        <f t="shared" si="9"/>
        <v>1000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>
        <v>1000</v>
      </c>
      <c r="H83" s="22">
        <v>1000</v>
      </c>
      <c r="I83" s="94">
        <f t="shared" si="5"/>
        <v>2000</v>
      </c>
      <c r="J83" s="15"/>
      <c r="K83" s="22">
        <v>1000</v>
      </c>
      <c r="L83" s="22"/>
      <c r="M83" s="22">
        <v>1000</v>
      </c>
      <c r="N83" s="94">
        <f t="shared" si="6"/>
        <v>2000</v>
      </c>
      <c r="O83" s="15"/>
      <c r="P83" s="22">
        <v>1000</v>
      </c>
      <c r="Q83" s="22"/>
      <c r="R83" s="22">
        <v>1000</v>
      </c>
      <c r="S83" s="94">
        <f t="shared" si="7"/>
        <v>2000</v>
      </c>
      <c r="T83" s="15"/>
      <c r="U83" s="22">
        <v>1000</v>
      </c>
      <c r="V83" s="22">
        <v>1000</v>
      </c>
      <c r="W83" s="22">
        <v>1000</v>
      </c>
      <c r="X83" s="94">
        <f t="shared" si="8"/>
        <v>3000</v>
      </c>
      <c r="Y83" s="97"/>
      <c r="Z83" s="94">
        <f t="shared" si="9"/>
        <v>9000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>
        <v>700</v>
      </c>
      <c r="I96" s="94">
        <f t="shared" si="5"/>
        <v>700</v>
      </c>
      <c r="J96" s="15"/>
      <c r="K96" s="22"/>
      <c r="L96" s="22"/>
      <c r="M96" s="22">
        <v>700</v>
      </c>
      <c r="N96" s="94">
        <f t="shared" si="6"/>
        <v>700</v>
      </c>
      <c r="O96" s="15"/>
      <c r="P96" s="22"/>
      <c r="Q96" s="22"/>
      <c r="R96" s="22">
        <v>700</v>
      </c>
      <c r="S96" s="94">
        <f t="shared" si="7"/>
        <v>700</v>
      </c>
      <c r="T96" s="15"/>
      <c r="U96" s="22">
        <v>585</v>
      </c>
      <c r="V96" s="22"/>
      <c r="W96" s="22">
        <v>700</v>
      </c>
      <c r="X96" s="94">
        <f t="shared" si="8"/>
        <v>1285</v>
      </c>
      <c r="Y96" s="97"/>
      <c r="Z96" s="94">
        <f t="shared" si="9"/>
        <v>3385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4799</v>
      </c>
      <c r="G127" s="83">
        <f>SUM(G46:G126)</f>
        <v>5799</v>
      </c>
      <c r="H127" s="83">
        <f>SUM(H46:H126)</f>
        <v>10187</v>
      </c>
      <c r="I127" s="85">
        <f>SUM(I46:I126)</f>
        <v>20785</v>
      </c>
      <c r="J127" s="85"/>
      <c r="K127" s="83">
        <f>SUM(K46:K126)</f>
        <v>5799</v>
      </c>
      <c r="L127" s="83">
        <f>SUM(L46:L126)</f>
        <v>4799</v>
      </c>
      <c r="M127" s="83">
        <f>SUM(M46:M126)</f>
        <v>15187</v>
      </c>
      <c r="N127" s="85">
        <f>SUM(N46:N126)</f>
        <v>25785</v>
      </c>
      <c r="O127" s="85"/>
      <c r="P127" s="83">
        <f>SUM(P46:P126)</f>
        <v>5799</v>
      </c>
      <c r="Q127" s="83">
        <f>SUM(Q46:Q126)</f>
        <v>4799</v>
      </c>
      <c r="R127" s="83">
        <f>SUM(R46:R126)</f>
        <v>10187</v>
      </c>
      <c r="S127" s="85">
        <f>SUM(S46:S126)</f>
        <v>20785</v>
      </c>
      <c r="T127" s="85"/>
      <c r="U127" s="83">
        <f>SUM(U46:U126)</f>
        <v>6384</v>
      </c>
      <c r="V127" s="83">
        <f>SUM(V46:V126)</f>
        <v>5799</v>
      </c>
      <c r="W127" s="83">
        <f>SUM(W46:W126)</f>
        <v>10325</v>
      </c>
      <c r="X127" s="85">
        <f>SUM(X46:X126)</f>
        <v>22508</v>
      </c>
      <c r="Y127" s="84"/>
      <c r="Z127" s="85">
        <f>SUM(Z46:Z126)</f>
        <v>89863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85064</v>
      </c>
      <c r="G128" s="88">
        <f>G43-G127</f>
        <v>-5799</v>
      </c>
      <c r="H128" s="88">
        <f>H43-H127</f>
        <v>-10187</v>
      </c>
      <c r="I128" s="89">
        <f>I43-I127</f>
        <v>69078</v>
      </c>
      <c r="J128" s="89"/>
      <c r="K128" s="88">
        <f>K43-K127</f>
        <v>-5799</v>
      </c>
      <c r="L128" s="88">
        <f>L43-L127</f>
        <v>-4799</v>
      </c>
      <c r="M128" s="88">
        <f>M43-M127</f>
        <v>-15187</v>
      </c>
      <c r="N128" s="89">
        <f>N43-N127</f>
        <v>-25785</v>
      </c>
      <c r="O128" s="89"/>
      <c r="P128" s="88">
        <f>P43-P127</f>
        <v>-5799</v>
      </c>
      <c r="Q128" s="88">
        <f>Q43-Q127</f>
        <v>-4799</v>
      </c>
      <c r="R128" s="88">
        <f>R43-R127</f>
        <v>-10187</v>
      </c>
      <c r="S128" s="89">
        <f>S43-S127</f>
        <v>-20785</v>
      </c>
      <c r="T128" s="89"/>
      <c r="U128" s="88">
        <f>U43-U127</f>
        <v>-6384</v>
      </c>
      <c r="V128" s="88">
        <f>V43-V127</f>
        <v>-5799</v>
      </c>
      <c r="W128" s="88">
        <f>W43-W127</f>
        <v>-10325</v>
      </c>
      <c r="X128" s="89">
        <f>X43-X127</f>
        <v>-22508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" x14ac:dyDescent="0.25">
      <c r="A130" s="1"/>
      <c r="B130" s="174"/>
      <c r="C130" s="1"/>
      <c r="D130" s="1"/>
      <c r="E130" s="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x14ac:dyDescent="0.2">
      <c r="A131" s="1"/>
      <c r="B131" s="1" t="s">
        <v>308</v>
      </c>
      <c r="C131" s="1"/>
      <c r="D131" s="1"/>
      <c r="E131" s="1"/>
      <c r="F131" s="3">
        <v>1785.7</v>
      </c>
      <c r="G131" s="3">
        <v>307.5</v>
      </c>
      <c r="H131" s="3">
        <f>SUM(F131+G131)</f>
        <v>2093.1999999999998</v>
      </c>
      <c r="I131" s="3">
        <v>26</v>
      </c>
      <c r="J131" s="3"/>
      <c r="K131" s="3">
        <f>SUM(H131*I131)</f>
        <v>54423.199999999997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x14ac:dyDescent="0.2">
      <c r="A132" s="1"/>
      <c r="B132" s="1"/>
      <c r="C132" s="1"/>
      <c r="D132" s="1"/>
      <c r="E132" s="1"/>
      <c r="F132" s="3"/>
      <c r="G132" s="3"/>
      <c r="H132" s="3"/>
      <c r="I132" s="3"/>
      <c r="J132" s="3"/>
      <c r="K132" s="3">
        <v>3157.5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x14ac:dyDescent="0.2">
      <c r="A133" s="2"/>
      <c r="B133" s="172"/>
      <c r="C133" s="2"/>
      <c r="D133" s="1"/>
      <c r="E133" s="1"/>
      <c r="F133" s="1"/>
      <c r="G133" s="1"/>
      <c r="H133" s="1"/>
      <c r="I133" s="1"/>
      <c r="J133" s="1"/>
      <c r="K133" s="225">
        <f>SUM(K131:K132)</f>
        <v>57580.7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</sheetData>
  <mergeCells count="2">
    <mergeCell ref="U5:Z5"/>
    <mergeCell ref="A6:B6"/>
  </mergeCells>
  <pageMargins left="0.31" right="0.19" top="0.35" bottom="0.74803149606299213" header="0.31496062992125984" footer="0.31496062992125984"/>
  <pageSetup paperSize="5" scale="26"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61290-1DFC-499D-B268-9A8418CC9D75}">
  <sheetPr codeName="Sheet167">
    <tabColor theme="1" tint="0.39997558519241921"/>
    <pageSetUpPr fitToPage="1"/>
  </sheetPr>
  <dimension ref="A1:AA131"/>
  <sheetViews>
    <sheetView zoomScale="90" zoomScaleNormal="90" workbookViewId="0">
      <pane xSplit="5" ySplit="6" topLeftCell="O7" activePane="bottomRight" state="frozen"/>
      <selection activeCell="M42" sqref="M42"/>
      <selection pane="topRight" activeCell="M42" sqref="M42"/>
      <selection pane="bottomLeft" activeCell="M42" sqref="M42"/>
      <selection pane="bottomRight" activeCell="Z110" sqref="Z110"/>
    </sheetView>
  </sheetViews>
  <sheetFormatPr defaultColWidth="9.140625" defaultRowHeight="12.75" x14ac:dyDescent="0.2"/>
  <cols>
    <col min="1" max="1" width="10.140625" customWidth="1"/>
    <col min="2" max="2" width="33.140625" customWidth="1"/>
    <col min="3" max="4" width="9.140625" hidden="1" customWidth="1"/>
    <col min="5" max="5" width="36.28515625" hidden="1" customWidth="1"/>
    <col min="6" max="6" width="13.42578125" bestFit="1" customWidth="1"/>
    <col min="7" max="8" width="13" bestFit="1" customWidth="1"/>
    <col min="9" max="9" width="14.28515625" bestFit="1" customWidth="1"/>
    <col min="10" max="10" width="3.28515625" customWidth="1"/>
    <col min="11" max="11" width="13" bestFit="1" customWidth="1"/>
    <col min="12" max="12" width="12.5703125" bestFit="1" customWidth="1"/>
    <col min="13" max="13" width="14.28515625" bestFit="1" customWidth="1"/>
    <col min="14" max="14" width="14.5703125" bestFit="1" customWidth="1"/>
    <col min="15" max="15" width="3.28515625" customWidth="1"/>
    <col min="16" max="17" width="13" bestFit="1" customWidth="1"/>
    <col min="18" max="18" width="14.28515625" bestFit="1" customWidth="1"/>
    <col min="19" max="19" width="14.5703125" bestFit="1" customWidth="1"/>
    <col min="20" max="20" width="3.5703125" customWidth="1"/>
    <col min="21" max="21" width="14.28515625" bestFit="1" customWidth="1"/>
    <col min="22" max="22" width="13" bestFit="1" customWidth="1"/>
    <col min="23" max="23" width="13.42578125" bestFit="1" customWidth="1"/>
    <col min="24" max="24" width="14.5703125" bestFit="1" customWidth="1"/>
    <col min="25" max="25" width="3.7109375" customWidth="1"/>
    <col min="26" max="26" width="14" bestFit="1" customWidth="1"/>
    <col min="27" max="27" width="9.140625" style="182" bestFit="1" customWidth="1"/>
  </cols>
  <sheetData>
    <row r="1" spans="1:27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7" ht="19.5" customHeight="1" x14ac:dyDescent="0.2">
      <c r="A4" s="23" t="s">
        <v>258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7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7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11"/>
      <c r="K7" s="48" t="s">
        <v>9</v>
      </c>
      <c r="L7" s="48" t="s">
        <v>10</v>
      </c>
      <c r="M7" s="48" t="s">
        <v>11</v>
      </c>
      <c r="N7" s="104" t="s">
        <v>59</v>
      </c>
      <c r="O7" s="40"/>
      <c r="P7" s="48" t="s">
        <v>12</v>
      </c>
      <c r="Q7" s="48" t="s">
        <v>13</v>
      </c>
      <c r="R7" s="48" t="s">
        <v>14</v>
      </c>
      <c r="S7" s="104" t="s">
        <v>60</v>
      </c>
      <c r="T7" s="41"/>
      <c r="U7" s="48" t="s">
        <v>15</v>
      </c>
      <c r="V7" s="48" t="s">
        <v>16</v>
      </c>
      <c r="W7" s="48" t="s">
        <v>5</v>
      </c>
      <c r="X7" s="104" t="s">
        <v>61</v>
      </c>
      <c r="Y7" s="41"/>
      <c r="Z7" s="52" t="s">
        <v>100</v>
      </c>
    </row>
    <row r="8" spans="1:27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12"/>
      <c r="K8" s="53" t="s">
        <v>18</v>
      </c>
      <c r="L8" s="53" t="s">
        <v>18</v>
      </c>
      <c r="M8" s="53" t="s">
        <v>18</v>
      </c>
      <c r="N8" s="91"/>
      <c r="O8" s="12"/>
      <c r="P8" s="53" t="s">
        <v>18</v>
      </c>
      <c r="Q8" s="53" t="s">
        <v>18</v>
      </c>
      <c r="R8" s="53" t="s">
        <v>18</v>
      </c>
      <c r="S8" s="91"/>
      <c r="T8" s="12"/>
      <c r="U8" s="53" t="s">
        <v>18</v>
      </c>
      <c r="V8" s="53" t="s">
        <v>18</v>
      </c>
      <c r="W8" s="53" t="s">
        <v>18</v>
      </c>
      <c r="X8" s="91"/>
      <c r="Y8" s="95"/>
      <c r="Z8" s="105" t="s">
        <v>18</v>
      </c>
    </row>
    <row r="9" spans="1:27" x14ac:dyDescent="0.2">
      <c r="A9" s="59"/>
      <c r="B9" s="62"/>
      <c r="C9" s="61"/>
      <c r="D9" s="62"/>
      <c r="E9" s="63"/>
      <c r="F9" s="106"/>
      <c r="G9" s="106"/>
      <c r="H9" s="106"/>
      <c r="I9" s="92"/>
      <c r="J9" s="13"/>
      <c r="K9" s="106"/>
      <c r="L9" s="106"/>
      <c r="M9" s="106"/>
      <c r="N9" s="92"/>
      <c r="O9" s="13"/>
      <c r="P9" s="106"/>
      <c r="Q9" s="106"/>
      <c r="R9" s="107"/>
      <c r="S9" s="93"/>
      <c r="T9" s="12"/>
      <c r="U9" s="107"/>
      <c r="V9" s="107"/>
      <c r="W9" s="107"/>
      <c r="X9" s="93"/>
      <c r="Y9" s="95"/>
      <c r="Z9" s="93"/>
    </row>
    <row r="10" spans="1:27" ht="14.25" x14ac:dyDescent="0.2">
      <c r="A10" s="65" t="s">
        <v>19</v>
      </c>
      <c r="B10" s="62"/>
      <c r="C10" s="62"/>
      <c r="D10" s="62"/>
      <c r="E10" s="63"/>
      <c r="F10" s="107"/>
      <c r="G10" s="107"/>
      <c r="H10" s="107"/>
      <c r="I10" s="93"/>
      <c r="J10" s="12"/>
      <c r="K10" s="107"/>
      <c r="L10" s="107"/>
      <c r="M10" s="107"/>
      <c r="N10" s="94"/>
      <c r="O10" s="12"/>
      <c r="P10" s="107"/>
      <c r="Q10" s="107"/>
      <c r="R10" s="107"/>
      <c r="S10" s="93"/>
      <c r="T10" s="12"/>
      <c r="U10" s="107"/>
      <c r="V10" s="107"/>
      <c r="W10" s="107"/>
      <c r="X10" s="93"/>
      <c r="Y10" s="95"/>
      <c r="Z10" s="93"/>
    </row>
    <row r="11" spans="1:27" s="214" customFormat="1" ht="15" x14ac:dyDescent="0.25">
      <c r="A11" s="59"/>
      <c r="B11" s="67" t="str">
        <f>'LPFN SUMMARY - Results'!B11</f>
        <v>ISC</v>
      </c>
      <c r="C11" s="254"/>
      <c r="D11" s="254"/>
      <c r="E11" s="232"/>
      <c r="F11" s="255">
        <f>'9050'!F11+'9053'!F11</f>
        <v>1318135</v>
      </c>
      <c r="G11" s="255">
        <f>'9050'!G11+'9053'!G11</f>
        <v>0</v>
      </c>
      <c r="H11" s="255">
        <f>'9050'!H11+'9053'!H11</f>
        <v>0</v>
      </c>
      <c r="I11" s="94">
        <f>F11+G11+H11</f>
        <v>1318135</v>
      </c>
      <c r="J11" s="248"/>
      <c r="K11" s="255">
        <f>'9050'!K11+'9053'!K11</f>
        <v>0</v>
      </c>
      <c r="L11" s="255">
        <f>'9050'!L11+'9053'!L11</f>
        <v>0</v>
      </c>
      <c r="M11" s="255">
        <f>'9050'!M11+'9053'!M11</f>
        <v>0</v>
      </c>
      <c r="N11" s="94">
        <f>K11+L11+M11</f>
        <v>0</v>
      </c>
      <c r="O11" s="248"/>
      <c r="P11" s="255">
        <f>'9050'!P11+'9053'!P11</f>
        <v>0</v>
      </c>
      <c r="Q11" s="255">
        <f>'9050'!Q11+'9053'!Q11</f>
        <v>0</v>
      </c>
      <c r="R11" s="255">
        <f>'9050'!R11+'9053'!R11</f>
        <v>0</v>
      </c>
      <c r="S11" s="94">
        <f>P11+Q11+R11</f>
        <v>0</v>
      </c>
      <c r="T11" s="248"/>
      <c r="U11" s="255">
        <f>'9050'!U11+'9053'!U11</f>
        <v>0</v>
      </c>
      <c r="V11" s="255">
        <f>'9050'!V11+'9053'!V11</f>
        <v>0</v>
      </c>
      <c r="W11" s="255">
        <f>'9050'!W11+'9053'!W11</f>
        <v>0</v>
      </c>
      <c r="X11" s="94">
        <f>U11+V11+W11</f>
        <v>0</v>
      </c>
      <c r="Y11" s="96"/>
      <c r="Z11" s="94">
        <f>X11+S11+N11+I11</f>
        <v>1318135</v>
      </c>
      <c r="AA11" s="182"/>
    </row>
    <row r="12" spans="1:27" s="214" customFormat="1" ht="15" x14ac:dyDescent="0.25">
      <c r="A12" s="59"/>
      <c r="B12" s="67" t="str">
        <f>'LPFN SUMMARY - Results'!B12</f>
        <v>Administration fees</v>
      </c>
      <c r="C12" s="62"/>
      <c r="D12" s="62"/>
      <c r="E12" s="63"/>
      <c r="F12" s="255">
        <f>'9050'!F12+'9053'!F12</f>
        <v>0</v>
      </c>
      <c r="G12" s="255">
        <f>'9050'!G12+'9053'!G12</f>
        <v>0</v>
      </c>
      <c r="H12" s="255">
        <f>'9050'!H12+'9053'!H12</f>
        <v>0</v>
      </c>
      <c r="I12" s="94">
        <f>F12+G12+H12</f>
        <v>0</v>
      </c>
      <c r="J12" s="224"/>
      <c r="K12" s="255">
        <f>'9050'!K12+'9053'!K12</f>
        <v>0</v>
      </c>
      <c r="L12" s="255">
        <f>'9050'!L12+'9053'!L12</f>
        <v>0</v>
      </c>
      <c r="M12" s="255">
        <f>'9050'!M12+'9053'!M12</f>
        <v>0</v>
      </c>
      <c r="N12" s="94">
        <f t="shared" ref="N12:N42" si="0">K12+L12+M12</f>
        <v>0</v>
      </c>
      <c r="O12" s="224"/>
      <c r="P12" s="255">
        <f>'9050'!P12+'9053'!P12</f>
        <v>0</v>
      </c>
      <c r="Q12" s="255">
        <f>'9050'!Q12+'9053'!Q12</f>
        <v>0</v>
      </c>
      <c r="R12" s="255">
        <f>'9050'!R12+'9053'!R12</f>
        <v>0</v>
      </c>
      <c r="S12" s="94">
        <f t="shared" ref="S12:S42" si="1">P12+Q12+R12</f>
        <v>0</v>
      </c>
      <c r="T12" s="224"/>
      <c r="U12" s="255">
        <f>'9050'!U12+'9053'!U12</f>
        <v>0</v>
      </c>
      <c r="V12" s="255">
        <f>'9050'!V12+'9053'!V12</f>
        <v>0</v>
      </c>
      <c r="W12" s="255">
        <f>'9050'!W12+'9053'!W12</f>
        <v>0</v>
      </c>
      <c r="X12" s="94">
        <f t="shared" ref="X12:X42" si="2">U12+V12+W12</f>
        <v>0</v>
      </c>
      <c r="Y12" s="97"/>
      <c r="Z12" s="94">
        <f t="shared" ref="Z12:Z42" si="3">X12+S12+N12+I12</f>
        <v>0</v>
      </c>
      <c r="AA12" s="182"/>
    </row>
    <row r="13" spans="1:27" s="214" customFormat="1" ht="15" x14ac:dyDescent="0.25">
      <c r="A13" s="59"/>
      <c r="B13" s="67" t="str">
        <f>'LPFN SUMMARY - Results'!B13</f>
        <v>Canadian Mortgage and Housing Corporation</v>
      </c>
      <c r="C13" s="62"/>
      <c r="D13" s="62"/>
      <c r="E13" s="63"/>
      <c r="F13" s="255">
        <f>'9050'!F13+'9053'!F13</f>
        <v>0</v>
      </c>
      <c r="G13" s="255">
        <f>'9050'!G13+'9053'!G13</f>
        <v>0</v>
      </c>
      <c r="H13" s="255">
        <f>'9050'!H13+'9053'!H13</f>
        <v>0</v>
      </c>
      <c r="I13" s="94">
        <f>F13+G13+H13</f>
        <v>0</v>
      </c>
      <c r="J13" s="224"/>
      <c r="K13" s="255">
        <f>'9050'!K13+'9053'!K13</f>
        <v>0</v>
      </c>
      <c r="L13" s="255">
        <f>'9050'!L13+'9053'!L13</f>
        <v>0</v>
      </c>
      <c r="M13" s="255">
        <f>'9050'!M13+'9053'!M13</f>
        <v>0</v>
      </c>
      <c r="N13" s="94">
        <f t="shared" si="0"/>
        <v>0</v>
      </c>
      <c r="O13" s="224"/>
      <c r="P13" s="255">
        <f>'9050'!P13+'9053'!P13</f>
        <v>0</v>
      </c>
      <c r="Q13" s="255">
        <f>'9050'!Q13+'9053'!Q13</f>
        <v>0</v>
      </c>
      <c r="R13" s="255">
        <f>'9050'!R13+'9053'!R13</f>
        <v>0</v>
      </c>
      <c r="S13" s="94">
        <f t="shared" si="1"/>
        <v>0</v>
      </c>
      <c r="T13" s="224"/>
      <c r="U13" s="255">
        <f>'9050'!U13+'9053'!U13</f>
        <v>0</v>
      </c>
      <c r="V13" s="255">
        <f>'9050'!V13+'9053'!V13</f>
        <v>0</v>
      </c>
      <c r="W13" s="255">
        <f>'9050'!W13+'9053'!W13</f>
        <v>0</v>
      </c>
      <c r="X13" s="94">
        <f t="shared" si="2"/>
        <v>0</v>
      </c>
      <c r="Y13" s="97"/>
      <c r="Z13" s="94">
        <f t="shared" si="3"/>
        <v>0</v>
      </c>
      <c r="AA13" s="182"/>
    </row>
    <row r="14" spans="1:27" s="214" customFormat="1" ht="15" x14ac:dyDescent="0.25">
      <c r="A14" s="59"/>
      <c r="B14" s="67" t="str">
        <f>'LPFN SUMMARY - Results'!B14</f>
        <v>Centre Jeunesse de l'Abitibi-Témiscamingue</v>
      </c>
      <c r="C14" s="62"/>
      <c r="D14" s="62"/>
      <c r="E14" s="63"/>
      <c r="F14" s="255">
        <f>'9050'!F14+'9053'!F14</f>
        <v>0</v>
      </c>
      <c r="G14" s="255">
        <f>'9050'!G14+'9053'!G14</f>
        <v>0</v>
      </c>
      <c r="H14" s="255">
        <f>'9050'!H14+'9053'!H14</f>
        <v>0</v>
      </c>
      <c r="I14" s="94">
        <f>F14+G14+H14</f>
        <v>0</v>
      </c>
      <c r="J14" s="224"/>
      <c r="K14" s="255">
        <f>'9050'!K14+'9053'!K14</f>
        <v>0</v>
      </c>
      <c r="L14" s="255">
        <f>'9050'!L14+'9053'!L14</f>
        <v>0</v>
      </c>
      <c r="M14" s="255">
        <f>'9050'!M14+'9053'!M14</f>
        <v>0</v>
      </c>
      <c r="N14" s="94">
        <f t="shared" si="0"/>
        <v>0</v>
      </c>
      <c r="O14" s="224"/>
      <c r="P14" s="255">
        <f>'9050'!P14+'9053'!P14</f>
        <v>0</v>
      </c>
      <c r="Q14" s="255">
        <f>'9050'!Q14+'9053'!Q14</f>
        <v>0</v>
      </c>
      <c r="R14" s="255">
        <f>'9050'!R14+'9053'!R14</f>
        <v>0</v>
      </c>
      <c r="S14" s="94">
        <f t="shared" si="1"/>
        <v>0</v>
      </c>
      <c r="T14" s="224"/>
      <c r="U14" s="255">
        <f>'9050'!U14+'9053'!U14</f>
        <v>0</v>
      </c>
      <c r="V14" s="255">
        <f>'9050'!V14+'9053'!V14</f>
        <v>0</v>
      </c>
      <c r="W14" s="255">
        <f>'9050'!W14+'9053'!W14</f>
        <v>0</v>
      </c>
      <c r="X14" s="94">
        <f t="shared" si="2"/>
        <v>0</v>
      </c>
      <c r="Y14" s="97"/>
      <c r="Z14" s="94">
        <f t="shared" si="3"/>
        <v>0</v>
      </c>
      <c r="AA14" s="182"/>
    </row>
    <row r="15" spans="1:27" s="214" customFormat="1" ht="15" hidden="1" x14ac:dyDescent="0.25">
      <c r="A15" s="59"/>
      <c r="B15" s="67" t="str">
        <f>'LPFN SUMMARY - Results'!B15</f>
        <v>Unused</v>
      </c>
      <c r="C15" s="62"/>
      <c r="D15" s="62"/>
      <c r="E15" s="63"/>
      <c r="F15" s="255">
        <f>'9050'!F15+'9053'!F15</f>
        <v>0</v>
      </c>
      <c r="G15" s="255">
        <f>'9050'!G15+'9053'!G15</f>
        <v>0</v>
      </c>
      <c r="H15" s="255">
        <f>'9050'!H15+'9053'!H15</f>
        <v>0</v>
      </c>
      <c r="I15" s="94">
        <f t="shared" ref="I15:I42" si="4">F15+G15+H15</f>
        <v>0</v>
      </c>
      <c r="J15" s="224"/>
      <c r="K15" s="255">
        <f>'9050'!K15+'9053'!K15</f>
        <v>0</v>
      </c>
      <c r="L15" s="255">
        <f>'9050'!L15+'9053'!L15</f>
        <v>0</v>
      </c>
      <c r="M15" s="255">
        <f>'9050'!M15+'9053'!M15</f>
        <v>0</v>
      </c>
      <c r="N15" s="94">
        <f t="shared" si="0"/>
        <v>0</v>
      </c>
      <c r="O15" s="224"/>
      <c r="P15" s="255">
        <f>'9050'!P15+'9053'!P15</f>
        <v>0</v>
      </c>
      <c r="Q15" s="255">
        <f>'9050'!Q15+'9053'!Q15</f>
        <v>0</v>
      </c>
      <c r="R15" s="255">
        <f>'9050'!R15+'9053'!R15</f>
        <v>0</v>
      </c>
      <c r="S15" s="94">
        <f t="shared" si="1"/>
        <v>0</v>
      </c>
      <c r="T15" s="224"/>
      <c r="U15" s="255">
        <f>'9050'!U15+'9053'!U15</f>
        <v>0</v>
      </c>
      <c r="V15" s="255">
        <f>'9050'!V15+'9053'!V15</f>
        <v>0</v>
      </c>
      <c r="W15" s="255">
        <f>'9050'!W15+'9053'!W15</f>
        <v>0</v>
      </c>
      <c r="X15" s="94">
        <f t="shared" si="2"/>
        <v>0</v>
      </c>
      <c r="Y15" s="97"/>
      <c r="Z15" s="94">
        <f t="shared" si="3"/>
        <v>0</v>
      </c>
      <c r="AA15" s="182"/>
    </row>
    <row r="16" spans="1:27" s="214" customFormat="1" ht="15" hidden="1" x14ac:dyDescent="0.25">
      <c r="A16" s="59"/>
      <c r="B16" s="67" t="str">
        <f>'LPFN SUMMARY - Results'!B16</f>
        <v>Unused</v>
      </c>
      <c r="C16" s="62"/>
      <c r="D16" s="62"/>
      <c r="E16" s="63"/>
      <c r="F16" s="255">
        <f>'9050'!F16+'9053'!F16</f>
        <v>0</v>
      </c>
      <c r="G16" s="255">
        <f>'9050'!G16+'9053'!G16</f>
        <v>0</v>
      </c>
      <c r="H16" s="255">
        <f>'9050'!H16+'9053'!H16</f>
        <v>0</v>
      </c>
      <c r="I16" s="94">
        <f t="shared" si="4"/>
        <v>0</v>
      </c>
      <c r="J16" s="224"/>
      <c r="K16" s="255">
        <f>'9050'!K16+'9053'!K16</f>
        <v>0</v>
      </c>
      <c r="L16" s="255">
        <f>'9050'!L16+'9053'!L16</f>
        <v>0</v>
      </c>
      <c r="M16" s="255">
        <f>'9050'!M16+'9053'!M16</f>
        <v>0</v>
      </c>
      <c r="N16" s="94">
        <f t="shared" si="0"/>
        <v>0</v>
      </c>
      <c r="O16" s="224"/>
      <c r="P16" s="255">
        <f>'9050'!P16+'9053'!P16</f>
        <v>0</v>
      </c>
      <c r="Q16" s="255">
        <f>'9050'!Q16+'9053'!Q16</f>
        <v>0</v>
      </c>
      <c r="R16" s="255">
        <f>'9050'!R16+'9053'!R16</f>
        <v>0</v>
      </c>
      <c r="S16" s="94">
        <f t="shared" si="1"/>
        <v>0</v>
      </c>
      <c r="T16" s="224"/>
      <c r="U16" s="255">
        <f>'9050'!U16+'9053'!U16</f>
        <v>0</v>
      </c>
      <c r="V16" s="255">
        <f>'9050'!V16+'9053'!V16</f>
        <v>0</v>
      </c>
      <c r="W16" s="255">
        <f>'9050'!W16+'9053'!W16</f>
        <v>0</v>
      </c>
      <c r="X16" s="94">
        <f t="shared" si="2"/>
        <v>0</v>
      </c>
      <c r="Y16" s="97"/>
      <c r="Z16" s="94">
        <f t="shared" si="3"/>
        <v>0</v>
      </c>
      <c r="AA16" s="182"/>
    </row>
    <row r="17" spans="1:27" s="214" customFormat="1" ht="18" customHeight="1" x14ac:dyDescent="0.25">
      <c r="A17" s="59"/>
      <c r="B17" s="67" t="str">
        <f>'LPFN SUMMARY - Results'!B17</f>
        <v>First Nations Education Council</v>
      </c>
      <c r="C17" s="67"/>
      <c r="D17" s="67"/>
      <c r="E17" s="68"/>
      <c r="F17" s="255">
        <f>'9050'!F17+'9053'!F17</f>
        <v>0</v>
      </c>
      <c r="G17" s="255">
        <f>'9050'!G17+'9053'!G17</f>
        <v>0</v>
      </c>
      <c r="H17" s="255">
        <f>'9050'!H17+'9053'!H17</f>
        <v>0</v>
      </c>
      <c r="I17" s="94">
        <f t="shared" si="4"/>
        <v>0</v>
      </c>
      <c r="J17" s="224"/>
      <c r="K17" s="255">
        <f>'9050'!K17+'9053'!K17</f>
        <v>0</v>
      </c>
      <c r="L17" s="255">
        <f>'9050'!L17+'9053'!L17</f>
        <v>0</v>
      </c>
      <c r="M17" s="255">
        <f>'9050'!M17+'9053'!M17</f>
        <v>0</v>
      </c>
      <c r="N17" s="94">
        <f t="shared" si="0"/>
        <v>0</v>
      </c>
      <c r="O17" s="224"/>
      <c r="P17" s="255">
        <f>'9050'!P17+'9053'!P17</f>
        <v>0</v>
      </c>
      <c r="Q17" s="255">
        <f>'9050'!Q17+'9053'!Q17</f>
        <v>0</v>
      </c>
      <c r="R17" s="255">
        <f>'9050'!R17+'9053'!R17</f>
        <v>0</v>
      </c>
      <c r="S17" s="94">
        <f t="shared" si="1"/>
        <v>0</v>
      </c>
      <c r="T17" s="224"/>
      <c r="U17" s="255">
        <f>'9050'!U17+'9053'!U17</f>
        <v>0</v>
      </c>
      <c r="V17" s="255">
        <f>'9050'!V17+'9053'!V17</f>
        <v>0</v>
      </c>
      <c r="W17" s="255">
        <f>'9050'!W17+'9053'!W17</f>
        <v>0</v>
      </c>
      <c r="X17" s="94">
        <f t="shared" si="2"/>
        <v>0</v>
      </c>
      <c r="Y17" s="97"/>
      <c r="Z17" s="94">
        <f t="shared" si="3"/>
        <v>0</v>
      </c>
      <c r="AA17" s="182"/>
    </row>
    <row r="18" spans="1:27" s="214" customFormat="1" ht="15" x14ac:dyDescent="0.25">
      <c r="A18" s="59"/>
      <c r="B18" s="67" t="str">
        <f>'LPFN SUMMARY - Results'!B18</f>
        <v>First Nations of Quebec and Labrador Health and Social Services Commission</v>
      </c>
      <c r="C18" s="62"/>
      <c r="D18" s="62"/>
      <c r="E18" s="63"/>
      <c r="F18" s="255">
        <f>'9050'!F18+'9053'!F18</f>
        <v>0</v>
      </c>
      <c r="G18" s="255">
        <f>'9050'!G18+'9053'!G18</f>
        <v>0</v>
      </c>
      <c r="H18" s="255">
        <f>'9050'!H18+'9053'!H18</f>
        <v>0</v>
      </c>
      <c r="I18" s="94">
        <f t="shared" si="4"/>
        <v>0</v>
      </c>
      <c r="J18" s="224"/>
      <c r="K18" s="255">
        <f>'9050'!K18+'9053'!K18</f>
        <v>0</v>
      </c>
      <c r="L18" s="255">
        <f>'9050'!L18+'9053'!L18</f>
        <v>0</v>
      </c>
      <c r="M18" s="255">
        <f>'9050'!M18+'9053'!M18</f>
        <v>0</v>
      </c>
      <c r="N18" s="94">
        <f t="shared" si="0"/>
        <v>0</v>
      </c>
      <c r="O18" s="224"/>
      <c r="P18" s="255">
        <f>'9050'!P18+'9053'!P18</f>
        <v>0</v>
      </c>
      <c r="Q18" s="255">
        <f>'9050'!Q18+'9053'!Q18</f>
        <v>0</v>
      </c>
      <c r="R18" s="255">
        <f>'9050'!R18+'9053'!R18</f>
        <v>0</v>
      </c>
      <c r="S18" s="94">
        <f t="shared" si="1"/>
        <v>0</v>
      </c>
      <c r="T18" s="224"/>
      <c r="U18" s="255">
        <f>'9050'!U18+'9053'!U18</f>
        <v>0</v>
      </c>
      <c r="V18" s="255">
        <f>'9050'!V18+'9053'!V18</f>
        <v>0</v>
      </c>
      <c r="W18" s="255">
        <f>'9050'!W18+'9053'!W18</f>
        <v>0</v>
      </c>
      <c r="X18" s="94">
        <f t="shared" si="2"/>
        <v>0</v>
      </c>
      <c r="Y18" s="97"/>
      <c r="Z18" s="94">
        <f t="shared" si="3"/>
        <v>0</v>
      </c>
      <c r="AA18" s="182"/>
    </row>
    <row r="19" spans="1:27" s="214" customFormat="1" ht="15" x14ac:dyDescent="0.25">
      <c r="A19" s="59"/>
      <c r="B19" s="67" t="str">
        <f>'LPFN SUMMARY - Results'!B19</f>
        <v>Government of Quebec</v>
      </c>
      <c r="C19" s="62"/>
      <c r="D19" s="62"/>
      <c r="E19" s="63"/>
      <c r="F19" s="255">
        <f>'9050'!F19+'9053'!F19</f>
        <v>0</v>
      </c>
      <c r="G19" s="255">
        <f>'9050'!G19+'9053'!G19</f>
        <v>0</v>
      </c>
      <c r="H19" s="255">
        <f>'9050'!H19+'9053'!H19</f>
        <v>0</v>
      </c>
      <c r="I19" s="94">
        <f t="shared" si="4"/>
        <v>0</v>
      </c>
      <c r="J19" s="224"/>
      <c r="K19" s="255">
        <f>'9050'!K19+'9053'!K19</f>
        <v>0</v>
      </c>
      <c r="L19" s="255">
        <f>'9050'!L19+'9053'!L19</f>
        <v>0</v>
      </c>
      <c r="M19" s="255">
        <f>'9050'!M19+'9053'!M19</f>
        <v>0</v>
      </c>
      <c r="N19" s="94">
        <f t="shared" si="0"/>
        <v>0</v>
      </c>
      <c r="O19" s="224"/>
      <c r="P19" s="255">
        <f>'9050'!P19+'9053'!P19</f>
        <v>0</v>
      </c>
      <c r="Q19" s="255">
        <f>'9050'!Q19+'9053'!Q19</f>
        <v>0</v>
      </c>
      <c r="R19" s="255">
        <f>'9050'!R19+'9053'!R19</f>
        <v>0</v>
      </c>
      <c r="S19" s="94">
        <f t="shared" si="1"/>
        <v>0</v>
      </c>
      <c r="T19" s="224"/>
      <c r="U19" s="255">
        <f>'9050'!U19+'9053'!U19</f>
        <v>0</v>
      </c>
      <c r="V19" s="255">
        <f>'9050'!V19+'9053'!V19</f>
        <v>0</v>
      </c>
      <c r="W19" s="255">
        <f>'9050'!W19+'9053'!W19</f>
        <v>0</v>
      </c>
      <c r="X19" s="94">
        <f t="shared" si="2"/>
        <v>0</v>
      </c>
      <c r="Y19" s="97"/>
      <c r="Z19" s="94">
        <f t="shared" si="3"/>
        <v>0</v>
      </c>
      <c r="AA19" s="182"/>
    </row>
    <row r="20" spans="1:27" s="214" customFormat="1" ht="15" x14ac:dyDescent="0.25">
      <c r="A20" s="59"/>
      <c r="B20" s="67" t="str">
        <f>'LPFN SUMMARY - Results'!B20</f>
        <v>ISC - Health Canada</v>
      </c>
      <c r="C20" s="62"/>
      <c r="D20" s="62"/>
      <c r="E20" s="63"/>
      <c r="F20" s="255">
        <f>'9050'!F20+'9053'!F20</f>
        <v>0</v>
      </c>
      <c r="G20" s="255">
        <f>'9050'!G20+'9053'!G20</f>
        <v>0</v>
      </c>
      <c r="H20" s="255">
        <f>'9050'!H20+'9053'!H20</f>
        <v>0</v>
      </c>
      <c r="I20" s="94">
        <f t="shared" si="4"/>
        <v>0</v>
      </c>
      <c r="J20" s="224"/>
      <c r="K20" s="255">
        <f>'9050'!K20+'9053'!K20</f>
        <v>0</v>
      </c>
      <c r="L20" s="255">
        <f>'9050'!L20+'9053'!L20</f>
        <v>0</v>
      </c>
      <c r="M20" s="255">
        <f>'9050'!M20+'9053'!M20</f>
        <v>0</v>
      </c>
      <c r="N20" s="94">
        <f t="shared" si="0"/>
        <v>0</v>
      </c>
      <c r="O20" s="224"/>
      <c r="P20" s="255">
        <f>'9050'!P20+'9053'!P20</f>
        <v>0</v>
      </c>
      <c r="Q20" s="255">
        <f>'9050'!Q20+'9053'!Q20</f>
        <v>0</v>
      </c>
      <c r="R20" s="255">
        <f>'9050'!R20+'9053'!R20</f>
        <v>0</v>
      </c>
      <c r="S20" s="94">
        <f t="shared" si="1"/>
        <v>0</v>
      </c>
      <c r="T20" s="224"/>
      <c r="U20" s="255">
        <f>'9050'!U20+'9053'!U20</f>
        <v>0</v>
      </c>
      <c r="V20" s="255">
        <f>'9050'!V20+'9053'!V20</f>
        <v>0</v>
      </c>
      <c r="W20" s="255">
        <f>'9050'!W20+'9053'!W20</f>
        <v>0</v>
      </c>
      <c r="X20" s="94">
        <f t="shared" si="2"/>
        <v>0</v>
      </c>
      <c r="Y20" s="97"/>
      <c r="Z20" s="94">
        <f t="shared" si="3"/>
        <v>0</v>
      </c>
      <c r="AA20" s="182"/>
    </row>
    <row r="21" spans="1:27" s="214" customFormat="1" ht="15" x14ac:dyDescent="0.25">
      <c r="A21" s="59"/>
      <c r="B21" s="67" t="str">
        <f>'LPFN SUMMARY - Results'!B21</f>
        <v>Human Ressources Development Canada</v>
      </c>
      <c r="C21" s="62"/>
      <c r="D21" s="62"/>
      <c r="E21" s="63"/>
      <c r="F21" s="255">
        <f>'9050'!F21+'9053'!F21</f>
        <v>0</v>
      </c>
      <c r="G21" s="255">
        <f>'9050'!G21+'9053'!G21</f>
        <v>0</v>
      </c>
      <c r="H21" s="255">
        <f>'9050'!H21+'9053'!H21</f>
        <v>0</v>
      </c>
      <c r="I21" s="94">
        <f t="shared" si="4"/>
        <v>0</v>
      </c>
      <c r="J21" s="224"/>
      <c r="K21" s="255">
        <f>'9050'!K21+'9053'!K21</f>
        <v>0</v>
      </c>
      <c r="L21" s="255">
        <f>'9050'!L21+'9053'!L21</f>
        <v>0</v>
      </c>
      <c r="M21" s="255">
        <f>'9050'!M21+'9053'!M21</f>
        <v>0</v>
      </c>
      <c r="N21" s="94">
        <f t="shared" si="0"/>
        <v>0</v>
      </c>
      <c r="O21" s="224"/>
      <c r="P21" s="255">
        <f>'9050'!P21+'9053'!P21</f>
        <v>0</v>
      </c>
      <c r="Q21" s="255">
        <f>'9050'!Q21+'9053'!Q21</f>
        <v>0</v>
      </c>
      <c r="R21" s="255">
        <f>'9050'!R21+'9053'!R21</f>
        <v>0</v>
      </c>
      <c r="S21" s="94">
        <f t="shared" si="1"/>
        <v>0</v>
      </c>
      <c r="T21" s="224"/>
      <c r="U21" s="255">
        <f>'9050'!U21+'9053'!U21</f>
        <v>0</v>
      </c>
      <c r="V21" s="255">
        <f>'9050'!V21+'9053'!V21</f>
        <v>0</v>
      </c>
      <c r="W21" s="255">
        <f>'9050'!W21+'9053'!W21</f>
        <v>0</v>
      </c>
      <c r="X21" s="94">
        <f t="shared" si="2"/>
        <v>0</v>
      </c>
      <c r="Y21" s="97"/>
      <c r="Z21" s="94">
        <f t="shared" si="3"/>
        <v>0</v>
      </c>
      <c r="AA21" s="182"/>
    </row>
    <row r="22" spans="1:27" s="214" customFormat="1" ht="15" x14ac:dyDescent="0.25">
      <c r="A22" s="59"/>
      <c r="B22" s="67" t="str">
        <f>'LPFN SUMMARY - Results'!B22</f>
        <v>Ministère de la culture et des communications</v>
      </c>
      <c r="C22" s="62"/>
      <c r="D22" s="62"/>
      <c r="E22" s="63"/>
      <c r="F22" s="255">
        <f>'9050'!F22+'9053'!F22</f>
        <v>0</v>
      </c>
      <c r="G22" s="255">
        <f>'9050'!G22+'9053'!G22</f>
        <v>0</v>
      </c>
      <c r="H22" s="255">
        <f>'9050'!H22+'9053'!H22</f>
        <v>0</v>
      </c>
      <c r="I22" s="94">
        <f t="shared" si="4"/>
        <v>0</v>
      </c>
      <c r="J22" s="224"/>
      <c r="K22" s="255">
        <f>'9050'!K22+'9053'!K22</f>
        <v>0</v>
      </c>
      <c r="L22" s="255">
        <f>'9050'!L22+'9053'!L22</f>
        <v>0</v>
      </c>
      <c r="M22" s="255">
        <f>'9050'!M22+'9053'!M22</f>
        <v>0</v>
      </c>
      <c r="N22" s="94">
        <f t="shared" si="0"/>
        <v>0</v>
      </c>
      <c r="O22" s="224"/>
      <c r="P22" s="255">
        <f>'9050'!P22+'9053'!P22</f>
        <v>0</v>
      </c>
      <c r="Q22" s="255">
        <f>'9050'!Q22+'9053'!Q22</f>
        <v>0</v>
      </c>
      <c r="R22" s="255">
        <f>'9050'!R22+'9053'!R22</f>
        <v>0</v>
      </c>
      <c r="S22" s="94">
        <f t="shared" si="1"/>
        <v>0</v>
      </c>
      <c r="T22" s="224"/>
      <c r="U22" s="255">
        <f>'9050'!U22+'9053'!U22</f>
        <v>0</v>
      </c>
      <c r="V22" s="255">
        <f>'9050'!V22+'9053'!V22</f>
        <v>0</v>
      </c>
      <c r="W22" s="255">
        <f>'9050'!W22+'9053'!W22</f>
        <v>0</v>
      </c>
      <c r="X22" s="94">
        <f t="shared" si="2"/>
        <v>0</v>
      </c>
      <c r="Y22" s="97"/>
      <c r="Z22" s="94">
        <f t="shared" si="3"/>
        <v>0</v>
      </c>
      <c r="AA22" s="182"/>
    </row>
    <row r="23" spans="1:27" s="214" customFormat="1" ht="15" x14ac:dyDescent="0.25">
      <c r="A23" s="59"/>
      <c r="B23" s="67" t="str">
        <f>'LPFN SUMMARY - Results'!B23</f>
        <v>Natural Ressources</v>
      </c>
      <c r="C23" s="62"/>
      <c r="D23" s="62"/>
      <c r="E23" s="63"/>
      <c r="F23" s="255">
        <f>'9050'!F23+'9053'!F23</f>
        <v>0</v>
      </c>
      <c r="G23" s="255">
        <f>'9050'!G23+'9053'!G23</f>
        <v>0</v>
      </c>
      <c r="H23" s="255">
        <f>'9050'!H23+'9053'!H23</f>
        <v>0</v>
      </c>
      <c r="I23" s="94">
        <f t="shared" si="4"/>
        <v>0</v>
      </c>
      <c r="J23" s="224"/>
      <c r="K23" s="255">
        <f>'9050'!K23+'9053'!K23</f>
        <v>0</v>
      </c>
      <c r="L23" s="255">
        <f>'9050'!L23+'9053'!L23</f>
        <v>0</v>
      </c>
      <c r="M23" s="255">
        <f>'9050'!M23+'9053'!M23</f>
        <v>0</v>
      </c>
      <c r="N23" s="94">
        <f t="shared" si="0"/>
        <v>0</v>
      </c>
      <c r="O23" s="224"/>
      <c r="P23" s="255">
        <f>'9050'!P23+'9053'!P23</f>
        <v>0</v>
      </c>
      <c r="Q23" s="255">
        <f>'9050'!Q23+'9053'!Q23</f>
        <v>0</v>
      </c>
      <c r="R23" s="255">
        <f>'9050'!R23+'9053'!R23</f>
        <v>0</v>
      </c>
      <c r="S23" s="94">
        <f t="shared" si="1"/>
        <v>0</v>
      </c>
      <c r="T23" s="224"/>
      <c r="U23" s="255">
        <f>'9050'!U23+'9053'!U23</f>
        <v>0</v>
      </c>
      <c r="V23" s="255">
        <f>'9050'!V23+'9053'!V23</f>
        <v>0</v>
      </c>
      <c r="W23" s="255">
        <f>'9050'!W23+'9053'!W23</f>
        <v>0</v>
      </c>
      <c r="X23" s="94">
        <f t="shared" si="2"/>
        <v>0</v>
      </c>
      <c r="Y23" s="97"/>
      <c r="Z23" s="94">
        <f t="shared" si="3"/>
        <v>0</v>
      </c>
      <c r="AA23" s="182"/>
    </row>
    <row r="24" spans="1:27" s="214" customFormat="1" ht="15" x14ac:dyDescent="0.25">
      <c r="A24" s="59"/>
      <c r="B24" s="67" t="str">
        <f>'LPFN SUMMARY - Results'!B24</f>
        <v>Other revenue</v>
      </c>
      <c r="C24" s="62"/>
      <c r="D24" s="62"/>
      <c r="E24" s="63"/>
      <c r="F24" s="255">
        <f>'9050'!F24+'9053'!F24</f>
        <v>0</v>
      </c>
      <c r="G24" s="255">
        <f>'9050'!G24+'9053'!G24</f>
        <v>0</v>
      </c>
      <c r="H24" s="255">
        <f>'9050'!H24+'9053'!H24</f>
        <v>0</v>
      </c>
      <c r="I24" s="94">
        <f t="shared" si="4"/>
        <v>0</v>
      </c>
      <c r="J24" s="224"/>
      <c r="K24" s="255">
        <f>'9050'!K24+'9053'!K24</f>
        <v>0</v>
      </c>
      <c r="L24" s="255">
        <f>'9050'!L24+'9053'!L24</f>
        <v>0</v>
      </c>
      <c r="M24" s="255">
        <f>'9050'!M24+'9053'!M24</f>
        <v>0</v>
      </c>
      <c r="N24" s="94">
        <f t="shared" si="0"/>
        <v>0</v>
      </c>
      <c r="O24" s="224"/>
      <c r="P24" s="255">
        <f>'9050'!P24+'9053'!P24</f>
        <v>0</v>
      </c>
      <c r="Q24" s="255">
        <f>'9050'!Q24+'9053'!Q24</f>
        <v>0</v>
      </c>
      <c r="R24" s="255">
        <f>'9050'!R24+'9053'!R24</f>
        <v>0</v>
      </c>
      <c r="S24" s="94">
        <f t="shared" si="1"/>
        <v>0</v>
      </c>
      <c r="T24" s="224"/>
      <c r="U24" s="255">
        <f>'9050'!U24+'9053'!U24</f>
        <v>0</v>
      </c>
      <c r="V24" s="255">
        <f>'9050'!V24+'9053'!V24</f>
        <v>0</v>
      </c>
      <c r="W24" s="255">
        <f>'9050'!W24+'9053'!W24</f>
        <v>0</v>
      </c>
      <c r="X24" s="94">
        <f t="shared" si="2"/>
        <v>0</v>
      </c>
      <c r="Y24" s="97"/>
      <c r="Z24" s="94">
        <f t="shared" si="3"/>
        <v>0</v>
      </c>
      <c r="AA24" s="182"/>
    </row>
    <row r="25" spans="1:27" s="214" customFormat="1" ht="15" x14ac:dyDescent="0.25">
      <c r="A25" s="59"/>
      <c r="B25" s="67" t="str">
        <f>'LPFN SUMMARY - Results'!B25</f>
        <v>Rent revenue</v>
      </c>
      <c r="C25" s="62"/>
      <c r="D25" s="62"/>
      <c r="E25" s="63"/>
      <c r="F25" s="255">
        <f>'9050'!F25+'9053'!F25</f>
        <v>0</v>
      </c>
      <c r="G25" s="255">
        <f>'9050'!G25+'9053'!G25</f>
        <v>0</v>
      </c>
      <c r="H25" s="255">
        <f>'9050'!H25+'9053'!H25</f>
        <v>0</v>
      </c>
      <c r="I25" s="94">
        <f t="shared" si="4"/>
        <v>0</v>
      </c>
      <c r="J25" s="224"/>
      <c r="K25" s="255">
        <f>'9050'!K25+'9053'!K25</f>
        <v>0</v>
      </c>
      <c r="L25" s="255">
        <f>'9050'!L25+'9053'!L25</f>
        <v>0</v>
      </c>
      <c r="M25" s="255">
        <f>'9050'!M25+'9053'!M25</f>
        <v>0</v>
      </c>
      <c r="N25" s="94">
        <f t="shared" si="0"/>
        <v>0</v>
      </c>
      <c r="O25" s="224"/>
      <c r="P25" s="255">
        <f>'9050'!P25+'9053'!P25</f>
        <v>0</v>
      </c>
      <c r="Q25" s="255">
        <f>'9050'!Q25+'9053'!Q25</f>
        <v>0</v>
      </c>
      <c r="R25" s="255">
        <f>'9050'!R25+'9053'!R25</f>
        <v>0</v>
      </c>
      <c r="S25" s="94">
        <f t="shared" si="1"/>
        <v>0</v>
      </c>
      <c r="T25" s="224"/>
      <c r="U25" s="255">
        <f>'9050'!U25+'9053'!U25</f>
        <v>0</v>
      </c>
      <c r="V25" s="255">
        <f>'9050'!V25+'9053'!V25</f>
        <v>0</v>
      </c>
      <c r="W25" s="255">
        <f>'9050'!W25+'9053'!W25</f>
        <v>0</v>
      </c>
      <c r="X25" s="94">
        <f t="shared" si="2"/>
        <v>0</v>
      </c>
      <c r="Y25" s="97"/>
      <c r="Z25" s="94">
        <f t="shared" si="3"/>
        <v>0</v>
      </c>
      <c r="AA25" s="182"/>
    </row>
    <row r="26" spans="1:27" s="214" customFormat="1" ht="15" x14ac:dyDescent="0.25">
      <c r="A26" s="59"/>
      <c r="B26" s="67" t="str">
        <f>'LPFN SUMMARY - Results'!B26</f>
        <v>SAT</v>
      </c>
      <c r="C26" s="62"/>
      <c r="D26" s="62"/>
      <c r="E26" s="63"/>
      <c r="F26" s="255">
        <f>'9050'!F26+'9053'!F26</f>
        <v>0</v>
      </c>
      <c r="G26" s="255">
        <f>'9050'!G26+'9053'!G26</f>
        <v>0</v>
      </c>
      <c r="H26" s="255">
        <f>'9050'!H26+'9053'!H26</f>
        <v>0</v>
      </c>
      <c r="I26" s="94">
        <f t="shared" si="4"/>
        <v>0</v>
      </c>
      <c r="J26" s="224"/>
      <c r="K26" s="255">
        <f>'9050'!K26+'9053'!K26</f>
        <v>0</v>
      </c>
      <c r="L26" s="255">
        <f>'9050'!L26+'9053'!L26</f>
        <v>0</v>
      </c>
      <c r="M26" s="255">
        <f>'9050'!M26+'9053'!M26</f>
        <v>0</v>
      </c>
      <c r="N26" s="94">
        <f t="shared" si="0"/>
        <v>0</v>
      </c>
      <c r="O26" s="224"/>
      <c r="P26" s="255">
        <f>'9050'!P26+'9053'!P26</f>
        <v>0</v>
      </c>
      <c r="Q26" s="255">
        <f>'9050'!Q26+'9053'!Q26</f>
        <v>0</v>
      </c>
      <c r="R26" s="255">
        <f>'9050'!R26+'9053'!R26</f>
        <v>0</v>
      </c>
      <c r="S26" s="94">
        <f t="shared" si="1"/>
        <v>0</v>
      </c>
      <c r="T26" s="224"/>
      <c r="U26" s="255">
        <f>'9050'!U26+'9053'!U26</f>
        <v>0</v>
      </c>
      <c r="V26" s="255">
        <f>'9050'!V26+'9053'!V26</f>
        <v>0</v>
      </c>
      <c r="W26" s="255">
        <f>'9050'!W26+'9053'!W26</f>
        <v>0</v>
      </c>
      <c r="X26" s="94">
        <f t="shared" si="2"/>
        <v>0</v>
      </c>
      <c r="Y26" s="97"/>
      <c r="Z26" s="94">
        <f t="shared" si="3"/>
        <v>0</v>
      </c>
      <c r="AA26" s="182"/>
    </row>
    <row r="27" spans="1:27" s="214" customFormat="1" ht="15" x14ac:dyDescent="0.25">
      <c r="A27" s="59"/>
      <c r="B27" s="67" t="str">
        <f>'LPFN SUMMARY - Results'!B27</f>
        <v>Tax Reimbursement</v>
      </c>
      <c r="C27" s="62"/>
      <c r="D27" s="62"/>
      <c r="E27" s="63"/>
      <c r="F27" s="255">
        <f>'9050'!F27+'9053'!F27</f>
        <v>0</v>
      </c>
      <c r="G27" s="255">
        <f>'9050'!G27+'9053'!G27</f>
        <v>0</v>
      </c>
      <c r="H27" s="255">
        <f>'9050'!H27+'9053'!H27</f>
        <v>0</v>
      </c>
      <c r="I27" s="94">
        <f t="shared" si="4"/>
        <v>0</v>
      </c>
      <c r="J27" s="224"/>
      <c r="K27" s="255">
        <f>'9050'!K27+'9053'!K27</f>
        <v>0</v>
      </c>
      <c r="L27" s="255">
        <f>'9050'!L27+'9053'!L27</f>
        <v>0</v>
      </c>
      <c r="M27" s="255">
        <f>'9050'!M27+'9053'!M27</f>
        <v>0</v>
      </c>
      <c r="N27" s="94">
        <f t="shared" si="0"/>
        <v>0</v>
      </c>
      <c r="O27" s="224"/>
      <c r="P27" s="255">
        <f>'9050'!P27+'9053'!P27</f>
        <v>0</v>
      </c>
      <c r="Q27" s="255">
        <f>'9050'!Q27+'9053'!Q27</f>
        <v>0</v>
      </c>
      <c r="R27" s="255">
        <f>'9050'!R27+'9053'!R27</f>
        <v>0</v>
      </c>
      <c r="S27" s="94">
        <f t="shared" si="1"/>
        <v>0</v>
      </c>
      <c r="T27" s="224"/>
      <c r="U27" s="255">
        <f>'9050'!U27+'9053'!U27</f>
        <v>0</v>
      </c>
      <c r="V27" s="255">
        <f>'9050'!V27+'9053'!V27</f>
        <v>0</v>
      </c>
      <c r="W27" s="255">
        <f>'9050'!W27+'9053'!W27</f>
        <v>0</v>
      </c>
      <c r="X27" s="94">
        <f t="shared" si="2"/>
        <v>0</v>
      </c>
      <c r="Y27" s="97"/>
      <c r="Z27" s="94">
        <f t="shared" si="3"/>
        <v>0</v>
      </c>
      <c r="AA27" s="182"/>
    </row>
    <row r="28" spans="1:27" s="214" customFormat="1" ht="15" x14ac:dyDescent="0.25">
      <c r="A28" s="59"/>
      <c r="B28" s="67" t="str">
        <f>'LPFN SUMMARY - Results'!B28</f>
        <v>Transfer from (to) other projects</v>
      </c>
      <c r="C28" s="62"/>
      <c r="D28" s="62"/>
      <c r="E28" s="63"/>
      <c r="F28" s="255">
        <f>'9050'!F28+'9053'!F28</f>
        <v>0</v>
      </c>
      <c r="G28" s="255">
        <f>'9050'!G28+'9053'!G28</f>
        <v>0</v>
      </c>
      <c r="H28" s="255">
        <f>'9050'!H28+'9053'!H28</f>
        <v>0</v>
      </c>
      <c r="I28" s="94">
        <f t="shared" si="4"/>
        <v>0</v>
      </c>
      <c r="J28" s="224"/>
      <c r="K28" s="255">
        <f>'9050'!K28+'9053'!K28</f>
        <v>0</v>
      </c>
      <c r="L28" s="255">
        <f>'9050'!L28+'9053'!L28</f>
        <v>0</v>
      </c>
      <c r="M28" s="255">
        <f>'9050'!M28+'9053'!M28</f>
        <v>0</v>
      </c>
      <c r="N28" s="94">
        <f t="shared" si="0"/>
        <v>0</v>
      </c>
      <c r="O28" s="224"/>
      <c r="P28" s="255">
        <f>'9050'!P28+'9053'!P28</f>
        <v>0</v>
      </c>
      <c r="Q28" s="255">
        <f>'9050'!Q28+'9053'!Q28</f>
        <v>0</v>
      </c>
      <c r="R28" s="255">
        <f>'9050'!R28+'9053'!R28</f>
        <v>0</v>
      </c>
      <c r="S28" s="94">
        <f t="shared" si="1"/>
        <v>0</v>
      </c>
      <c r="T28" s="224"/>
      <c r="U28" s="255">
        <f>'9050'!U28+'9053'!U28</f>
        <v>0</v>
      </c>
      <c r="V28" s="255">
        <f>'9050'!V28+'9053'!V28</f>
        <v>0</v>
      </c>
      <c r="W28" s="255">
        <f>'9050'!W28+'9053'!W28</f>
        <v>0</v>
      </c>
      <c r="X28" s="94">
        <f t="shared" si="2"/>
        <v>0</v>
      </c>
      <c r="Y28" s="97"/>
      <c r="Z28" s="94">
        <f t="shared" si="3"/>
        <v>0</v>
      </c>
      <c r="AA28" s="182"/>
    </row>
    <row r="29" spans="1:27" s="214" customFormat="1" ht="15" x14ac:dyDescent="0.25">
      <c r="A29" s="59"/>
      <c r="B29" s="67" t="str">
        <f>'LPFN SUMMARY - Results'!B29</f>
        <v>Unexpended Funding</v>
      </c>
      <c r="C29" s="62"/>
      <c r="D29" s="62"/>
      <c r="E29" s="63"/>
      <c r="F29" s="255">
        <f>'9050'!F29+'9053'!F29</f>
        <v>0</v>
      </c>
      <c r="G29" s="255">
        <f>'9050'!G29+'9053'!G29</f>
        <v>0</v>
      </c>
      <c r="H29" s="255">
        <f>'9050'!H29+'9053'!H29</f>
        <v>0</v>
      </c>
      <c r="I29" s="94">
        <f t="shared" si="4"/>
        <v>0</v>
      </c>
      <c r="J29" s="224"/>
      <c r="K29" s="255">
        <f>'9050'!K29+'9053'!K29</f>
        <v>0</v>
      </c>
      <c r="L29" s="255">
        <f>'9050'!L29+'9053'!L29</f>
        <v>0</v>
      </c>
      <c r="M29" s="255">
        <f>'9050'!M29+'9053'!M29</f>
        <v>0</v>
      </c>
      <c r="N29" s="94">
        <f t="shared" si="0"/>
        <v>0</v>
      </c>
      <c r="O29" s="224"/>
      <c r="P29" s="255">
        <f>'9050'!P29+'9053'!P29</f>
        <v>0</v>
      </c>
      <c r="Q29" s="255">
        <f>'9050'!Q29+'9053'!Q29</f>
        <v>0</v>
      </c>
      <c r="R29" s="255">
        <f>'9050'!R29+'9053'!R29</f>
        <v>0</v>
      </c>
      <c r="S29" s="94">
        <f t="shared" si="1"/>
        <v>0</v>
      </c>
      <c r="T29" s="224"/>
      <c r="U29" s="255">
        <f>'9050'!U29+'9053'!U29</f>
        <v>0</v>
      </c>
      <c r="V29" s="255">
        <f>'9050'!V29+'9053'!V29</f>
        <v>0</v>
      </c>
      <c r="W29" s="255">
        <f>'9050'!W29+'9053'!W29</f>
        <v>0</v>
      </c>
      <c r="X29" s="94">
        <f t="shared" si="2"/>
        <v>0</v>
      </c>
      <c r="Y29" s="97"/>
      <c r="Z29" s="94">
        <f t="shared" si="3"/>
        <v>0</v>
      </c>
      <c r="AA29" s="182"/>
    </row>
    <row r="30" spans="1:27" s="214" customFormat="1" ht="15" x14ac:dyDescent="0.25">
      <c r="A30" s="59"/>
      <c r="B30" s="67" t="str">
        <f>'LPFN SUMMARY - Results'!B30</f>
        <v>Deferred from last year</v>
      </c>
      <c r="C30" s="62"/>
      <c r="D30" s="62"/>
      <c r="E30" s="63"/>
      <c r="F30" s="255">
        <f>'9050'!F30+'9053'!F30</f>
        <v>0</v>
      </c>
      <c r="G30" s="255">
        <f>'9050'!G30+'9053'!G30</f>
        <v>0</v>
      </c>
      <c r="H30" s="255">
        <f>'9050'!H30+'9053'!H30</f>
        <v>0</v>
      </c>
      <c r="I30" s="94">
        <f t="shared" si="4"/>
        <v>0</v>
      </c>
      <c r="J30" s="224"/>
      <c r="K30" s="255">
        <f>'9050'!K30+'9053'!K30</f>
        <v>0</v>
      </c>
      <c r="L30" s="255">
        <f>'9050'!L30+'9053'!L30</f>
        <v>0</v>
      </c>
      <c r="M30" s="255">
        <f>'9050'!M30+'9053'!M30</f>
        <v>0</v>
      </c>
      <c r="N30" s="94">
        <f t="shared" si="0"/>
        <v>0</v>
      </c>
      <c r="O30" s="224"/>
      <c r="P30" s="255">
        <f>'9050'!P30+'9053'!P30</f>
        <v>0</v>
      </c>
      <c r="Q30" s="255">
        <f>'9050'!Q30+'9053'!Q30</f>
        <v>0</v>
      </c>
      <c r="R30" s="255">
        <f>'9050'!R30+'9053'!R30</f>
        <v>0</v>
      </c>
      <c r="S30" s="94">
        <f t="shared" si="1"/>
        <v>0</v>
      </c>
      <c r="T30" s="224"/>
      <c r="U30" s="255">
        <f>'9050'!U30+'9053'!U30</f>
        <v>0</v>
      </c>
      <c r="V30" s="255">
        <f>'9050'!V30+'9053'!V30</f>
        <v>0</v>
      </c>
      <c r="W30" s="255">
        <f>'9050'!W30+'9053'!W30</f>
        <v>0</v>
      </c>
      <c r="X30" s="94">
        <f t="shared" si="2"/>
        <v>0</v>
      </c>
      <c r="Y30" s="97"/>
      <c r="Z30" s="94">
        <f t="shared" si="3"/>
        <v>0</v>
      </c>
      <c r="AA30" s="182"/>
    </row>
    <row r="31" spans="1:27" s="214" customFormat="1" ht="15" x14ac:dyDescent="0.25">
      <c r="A31" s="59"/>
      <c r="B31" s="67" t="str">
        <f>'LPFN SUMMARY - Results'!B31</f>
        <v>SAA</v>
      </c>
      <c r="C31" s="62"/>
      <c r="D31" s="62"/>
      <c r="E31" s="63"/>
      <c r="F31" s="255">
        <f>'9050'!F31+'9053'!F31</f>
        <v>0</v>
      </c>
      <c r="G31" s="255">
        <f>'9050'!G31+'9053'!G31</f>
        <v>0</v>
      </c>
      <c r="H31" s="255">
        <f>'9050'!H31+'9053'!H31</f>
        <v>0</v>
      </c>
      <c r="I31" s="94">
        <f t="shared" si="4"/>
        <v>0</v>
      </c>
      <c r="J31" s="224"/>
      <c r="K31" s="255">
        <f>'9050'!K31+'9053'!K31</f>
        <v>0</v>
      </c>
      <c r="L31" s="255">
        <f>'9050'!L31+'9053'!L31</f>
        <v>0</v>
      </c>
      <c r="M31" s="255">
        <f>'9050'!M31+'9053'!M31</f>
        <v>0</v>
      </c>
      <c r="N31" s="94">
        <f t="shared" si="0"/>
        <v>0</v>
      </c>
      <c r="O31" s="224"/>
      <c r="P31" s="255">
        <f>'9050'!P31+'9053'!P31</f>
        <v>0</v>
      </c>
      <c r="Q31" s="255">
        <f>'9050'!Q31+'9053'!Q31</f>
        <v>0</v>
      </c>
      <c r="R31" s="255">
        <f>'9050'!R31+'9053'!R31</f>
        <v>0</v>
      </c>
      <c r="S31" s="94">
        <f t="shared" si="1"/>
        <v>0</v>
      </c>
      <c r="T31" s="224"/>
      <c r="U31" s="255">
        <f>'9050'!U31+'9053'!U31</f>
        <v>0</v>
      </c>
      <c r="V31" s="255">
        <f>'9050'!V31+'9053'!V31</f>
        <v>0</v>
      </c>
      <c r="W31" s="255">
        <f>'9050'!W31+'9053'!W31</f>
        <v>0</v>
      </c>
      <c r="X31" s="94">
        <f t="shared" si="2"/>
        <v>0</v>
      </c>
      <c r="Y31" s="97"/>
      <c r="Z31" s="94">
        <f t="shared" si="3"/>
        <v>0</v>
      </c>
      <c r="AA31" s="182"/>
    </row>
    <row r="32" spans="1:27" s="214" customFormat="1" ht="15" x14ac:dyDescent="0.25">
      <c r="A32" s="59"/>
      <c r="B32" s="67" t="str">
        <f>'LPFN SUMMARY - Results'!B32</f>
        <v>Recoverable Deficit</v>
      </c>
      <c r="C32" s="62"/>
      <c r="D32" s="62"/>
      <c r="E32" s="63"/>
      <c r="F32" s="255">
        <f>'9050'!F32+'9053'!F32</f>
        <v>0</v>
      </c>
      <c r="G32" s="255">
        <f>'9050'!G32+'9053'!G32</f>
        <v>0</v>
      </c>
      <c r="H32" s="255">
        <f>'9050'!H32+'9053'!H32</f>
        <v>0</v>
      </c>
      <c r="I32" s="94">
        <f t="shared" si="4"/>
        <v>0</v>
      </c>
      <c r="J32" s="224"/>
      <c r="K32" s="255">
        <f>'9050'!K32+'9053'!K32</f>
        <v>0</v>
      </c>
      <c r="L32" s="255">
        <f>'9050'!L32+'9053'!L32</f>
        <v>0</v>
      </c>
      <c r="M32" s="255">
        <f>'9050'!M32+'9053'!M32</f>
        <v>0</v>
      </c>
      <c r="N32" s="94">
        <f t="shared" si="0"/>
        <v>0</v>
      </c>
      <c r="O32" s="224"/>
      <c r="P32" s="255">
        <f>'9050'!P32+'9053'!P32</f>
        <v>0</v>
      </c>
      <c r="Q32" s="255">
        <f>'9050'!Q32+'9053'!Q32</f>
        <v>0</v>
      </c>
      <c r="R32" s="255">
        <f>'9050'!R32+'9053'!R32</f>
        <v>0</v>
      </c>
      <c r="S32" s="94">
        <f t="shared" si="1"/>
        <v>0</v>
      </c>
      <c r="T32" s="224"/>
      <c r="U32" s="255">
        <f>'9050'!U32+'9053'!U32</f>
        <v>0</v>
      </c>
      <c r="V32" s="255">
        <f>'9050'!V32+'9053'!V32</f>
        <v>0</v>
      </c>
      <c r="W32" s="255">
        <f>'9050'!W32+'9053'!W32</f>
        <v>0</v>
      </c>
      <c r="X32" s="94">
        <f t="shared" si="2"/>
        <v>0</v>
      </c>
      <c r="Y32" s="97"/>
      <c r="Z32" s="94">
        <f t="shared" si="3"/>
        <v>0</v>
      </c>
      <c r="AA32" s="182"/>
    </row>
    <row r="33" spans="1:27" s="214" customFormat="1" ht="15" x14ac:dyDescent="0.25">
      <c r="A33" s="59"/>
      <c r="B33" s="67" t="str">
        <f>'LPFN SUMMARY - Results'!B33</f>
        <v>Interest</v>
      </c>
      <c r="C33" s="62"/>
      <c r="D33" s="62"/>
      <c r="E33" s="63"/>
      <c r="F33" s="255">
        <f>'9050'!F33+'9053'!F33</f>
        <v>0</v>
      </c>
      <c r="G33" s="255">
        <f>'9050'!G33+'9053'!G33</f>
        <v>0</v>
      </c>
      <c r="H33" s="255">
        <f>'9050'!H33+'9053'!H33</f>
        <v>0</v>
      </c>
      <c r="I33" s="94">
        <f t="shared" si="4"/>
        <v>0</v>
      </c>
      <c r="J33" s="224"/>
      <c r="K33" s="255">
        <f>'9050'!K33+'9053'!K33</f>
        <v>0</v>
      </c>
      <c r="L33" s="255">
        <f>'9050'!L33+'9053'!L33</f>
        <v>0</v>
      </c>
      <c r="M33" s="255">
        <f>'9050'!M33+'9053'!M33</f>
        <v>0</v>
      </c>
      <c r="N33" s="94">
        <f t="shared" si="0"/>
        <v>0</v>
      </c>
      <c r="O33" s="224"/>
      <c r="P33" s="255">
        <f>'9050'!P33+'9053'!P33</f>
        <v>0</v>
      </c>
      <c r="Q33" s="255">
        <f>'9050'!Q33+'9053'!Q33</f>
        <v>0</v>
      </c>
      <c r="R33" s="255">
        <f>'9050'!R33+'9053'!R33</f>
        <v>0</v>
      </c>
      <c r="S33" s="94">
        <f t="shared" si="1"/>
        <v>0</v>
      </c>
      <c r="T33" s="224"/>
      <c r="U33" s="255">
        <f>'9050'!U33+'9053'!U33</f>
        <v>0</v>
      </c>
      <c r="V33" s="255">
        <f>'9050'!V33+'9053'!V33</f>
        <v>0</v>
      </c>
      <c r="W33" s="255">
        <f>'9050'!W33+'9053'!W33</f>
        <v>0</v>
      </c>
      <c r="X33" s="94">
        <f t="shared" si="2"/>
        <v>0</v>
      </c>
      <c r="Y33" s="97"/>
      <c r="Z33" s="94">
        <f t="shared" si="3"/>
        <v>0</v>
      </c>
      <c r="AA33" s="182"/>
    </row>
    <row r="34" spans="1:27" s="214" customFormat="1" ht="15" hidden="1" x14ac:dyDescent="0.25">
      <c r="A34" s="59"/>
      <c r="B34" s="67" t="str">
        <f>'LPFN SUMMARY - Results'!B34</f>
        <v>Unused</v>
      </c>
      <c r="C34" s="62"/>
      <c r="D34" s="62"/>
      <c r="E34" s="63"/>
      <c r="F34" s="255">
        <f>'9050'!F34+'9053'!F34</f>
        <v>0</v>
      </c>
      <c r="G34" s="255">
        <f>'9050'!G34+'9053'!G34</f>
        <v>0</v>
      </c>
      <c r="H34" s="255">
        <f>'9050'!H34+'9053'!H34</f>
        <v>0</v>
      </c>
      <c r="I34" s="94">
        <f t="shared" si="4"/>
        <v>0</v>
      </c>
      <c r="J34" s="224"/>
      <c r="K34" s="255">
        <f>'9050'!K34+'9053'!K34</f>
        <v>0</v>
      </c>
      <c r="L34" s="255">
        <f>'9050'!L34+'9053'!L34</f>
        <v>0</v>
      </c>
      <c r="M34" s="255">
        <f>'9050'!M34+'9053'!M34</f>
        <v>0</v>
      </c>
      <c r="N34" s="94">
        <f t="shared" si="0"/>
        <v>0</v>
      </c>
      <c r="O34" s="224"/>
      <c r="P34" s="255">
        <f>'9050'!P34+'9053'!P34</f>
        <v>0</v>
      </c>
      <c r="Q34" s="255">
        <f>'9050'!Q34+'9053'!Q34</f>
        <v>0</v>
      </c>
      <c r="R34" s="255">
        <f>'9050'!R34+'9053'!R34</f>
        <v>0</v>
      </c>
      <c r="S34" s="94">
        <f t="shared" si="1"/>
        <v>0</v>
      </c>
      <c r="T34" s="224"/>
      <c r="U34" s="255">
        <f>'9050'!U34+'9053'!U34</f>
        <v>0</v>
      </c>
      <c r="V34" s="255">
        <f>'9050'!V34+'9053'!V34</f>
        <v>0</v>
      </c>
      <c r="W34" s="255">
        <f>'9050'!W34+'9053'!W34</f>
        <v>0</v>
      </c>
      <c r="X34" s="94">
        <f t="shared" si="2"/>
        <v>0</v>
      </c>
      <c r="Y34" s="97"/>
      <c r="Z34" s="94">
        <f t="shared" si="3"/>
        <v>0</v>
      </c>
      <c r="AA34" s="182"/>
    </row>
    <row r="35" spans="1:27" s="214" customFormat="1" ht="15" x14ac:dyDescent="0.25">
      <c r="A35" s="59"/>
      <c r="B35" s="67" t="str">
        <f>'LPFN SUMMARY - Results'!B35</f>
        <v>Eacom</v>
      </c>
      <c r="C35" s="62"/>
      <c r="D35" s="62"/>
      <c r="E35" s="63"/>
      <c r="F35" s="255">
        <f>'9050'!F35+'9053'!F35</f>
        <v>0</v>
      </c>
      <c r="G35" s="255">
        <f>'9050'!G35+'9053'!G35</f>
        <v>0</v>
      </c>
      <c r="H35" s="255">
        <f>'9050'!H35+'9053'!H35</f>
        <v>0</v>
      </c>
      <c r="I35" s="94">
        <f t="shared" si="4"/>
        <v>0</v>
      </c>
      <c r="J35" s="224"/>
      <c r="K35" s="255">
        <f>'9050'!K35+'9053'!K35</f>
        <v>0</v>
      </c>
      <c r="L35" s="255">
        <f>'9050'!L35+'9053'!L35</f>
        <v>0</v>
      </c>
      <c r="M35" s="255">
        <f>'9050'!M35+'9053'!M35</f>
        <v>0</v>
      </c>
      <c r="N35" s="94">
        <f t="shared" si="0"/>
        <v>0</v>
      </c>
      <c r="O35" s="224"/>
      <c r="P35" s="255">
        <f>'9050'!P35+'9053'!P35</f>
        <v>0</v>
      </c>
      <c r="Q35" s="255">
        <f>'9050'!Q35+'9053'!Q35</f>
        <v>0</v>
      </c>
      <c r="R35" s="255">
        <f>'9050'!R35+'9053'!R35</f>
        <v>0</v>
      </c>
      <c r="S35" s="94">
        <f t="shared" si="1"/>
        <v>0</v>
      </c>
      <c r="T35" s="224"/>
      <c r="U35" s="255">
        <f>'9050'!U35+'9053'!U35</f>
        <v>0</v>
      </c>
      <c r="V35" s="255">
        <f>'9050'!V35+'9053'!V35</f>
        <v>0</v>
      </c>
      <c r="W35" s="255">
        <f>'9050'!W35+'9053'!W35</f>
        <v>0</v>
      </c>
      <c r="X35" s="94">
        <f t="shared" si="2"/>
        <v>0</v>
      </c>
      <c r="Y35" s="97"/>
      <c r="Z35" s="94">
        <f t="shared" si="3"/>
        <v>0</v>
      </c>
      <c r="AA35" s="182"/>
    </row>
    <row r="36" spans="1:27" s="214" customFormat="1" ht="15" hidden="1" x14ac:dyDescent="0.25">
      <c r="A36" s="59"/>
      <c r="B36" s="67" t="str">
        <f>'LPFN SUMMARY - Results'!B36</f>
        <v>Unused</v>
      </c>
      <c r="C36" s="62"/>
      <c r="D36" s="62"/>
      <c r="E36" s="63"/>
      <c r="F36" s="255">
        <f>'9050'!F36+'9053'!F36</f>
        <v>0</v>
      </c>
      <c r="G36" s="255">
        <f>'9050'!G36+'9053'!G36</f>
        <v>0</v>
      </c>
      <c r="H36" s="255">
        <f>'9050'!H36+'9053'!H36</f>
        <v>0</v>
      </c>
      <c r="I36" s="94">
        <f t="shared" si="4"/>
        <v>0</v>
      </c>
      <c r="J36" s="224"/>
      <c r="K36" s="255">
        <f>'9050'!K36+'9053'!K36</f>
        <v>0</v>
      </c>
      <c r="L36" s="255">
        <f>'9050'!L36+'9053'!L36</f>
        <v>0</v>
      </c>
      <c r="M36" s="255">
        <f>'9050'!M36+'9053'!M36</f>
        <v>0</v>
      </c>
      <c r="N36" s="94">
        <f t="shared" si="0"/>
        <v>0</v>
      </c>
      <c r="O36" s="224"/>
      <c r="P36" s="255">
        <f>'9050'!P36+'9053'!P36</f>
        <v>0</v>
      </c>
      <c r="Q36" s="255">
        <f>'9050'!Q36+'9053'!Q36</f>
        <v>0</v>
      </c>
      <c r="R36" s="255">
        <f>'9050'!R36+'9053'!R36</f>
        <v>0</v>
      </c>
      <c r="S36" s="94">
        <f t="shared" si="1"/>
        <v>0</v>
      </c>
      <c r="T36" s="224"/>
      <c r="U36" s="255">
        <f>'9050'!U36+'9053'!U36</f>
        <v>0</v>
      </c>
      <c r="V36" s="255">
        <f>'9050'!V36+'9053'!V36</f>
        <v>0</v>
      </c>
      <c r="W36" s="255">
        <f>'9050'!W36+'9053'!W36</f>
        <v>0</v>
      </c>
      <c r="X36" s="94">
        <f t="shared" si="2"/>
        <v>0</v>
      </c>
      <c r="Y36" s="97"/>
      <c r="Z36" s="94">
        <f t="shared" si="3"/>
        <v>0</v>
      </c>
      <c r="AA36" s="182"/>
    </row>
    <row r="37" spans="1:27" s="214" customFormat="1" ht="15" x14ac:dyDescent="0.25">
      <c r="A37" s="59"/>
      <c r="B37" s="67" t="str">
        <f>'LPFN SUMMARY - Results'!B37</f>
        <v>Rayonier Advanced Material</v>
      </c>
      <c r="C37" s="62"/>
      <c r="D37" s="62"/>
      <c r="E37" s="63"/>
      <c r="F37" s="255">
        <f>'9050'!F37+'9053'!F37</f>
        <v>0</v>
      </c>
      <c r="G37" s="255">
        <f>'9050'!G37+'9053'!G37</f>
        <v>0</v>
      </c>
      <c r="H37" s="255">
        <f>'9050'!H37+'9053'!H37</f>
        <v>0</v>
      </c>
      <c r="I37" s="94">
        <f t="shared" si="4"/>
        <v>0</v>
      </c>
      <c r="J37" s="224"/>
      <c r="K37" s="255">
        <f>'9050'!K37+'9053'!K37</f>
        <v>0</v>
      </c>
      <c r="L37" s="255">
        <f>'9050'!L37+'9053'!L37</f>
        <v>0</v>
      </c>
      <c r="M37" s="255">
        <f>'9050'!M37+'9053'!M37</f>
        <v>0</v>
      </c>
      <c r="N37" s="94">
        <f t="shared" si="0"/>
        <v>0</v>
      </c>
      <c r="O37" s="224"/>
      <c r="P37" s="255">
        <f>'9050'!P37+'9053'!P37</f>
        <v>0</v>
      </c>
      <c r="Q37" s="255">
        <f>'9050'!Q37+'9053'!Q37</f>
        <v>0</v>
      </c>
      <c r="R37" s="255">
        <f>'9050'!R37+'9053'!R37</f>
        <v>0</v>
      </c>
      <c r="S37" s="94">
        <f t="shared" si="1"/>
        <v>0</v>
      </c>
      <c r="T37" s="224"/>
      <c r="U37" s="255">
        <f>'9050'!U37+'9053'!U37</f>
        <v>0</v>
      </c>
      <c r="V37" s="255">
        <f>'9050'!V37+'9053'!V37</f>
        <v>0</v>
      </c>
      <c r="W37" s="255">
        <f>'9050'!W37+'9053'!W37</f>
        <v>0</v>
      </c>
      <c r="X37" s="94">
        <f t="shared" si="2"/>
        <v>0</v>
      </c>
      <c r="Y37" s="97"/>
      <c r="Z37" s="94">
        <f t="shared" si="3"/>
        <v>0</v>
      </c>
      <c r="AA37" s="182"/>
    </row>
    <row r="38" spans="1:27" s="214" customFormat="1" ht="15" x14ac:dyDescent="0.25">
      <c r="A38" s="59"/>
      <c r="B38" s="67" t="str">
        <f>'LPFN SUMMARY - Results'!B38</f>
        <v>Canadian Malartic</v>
      </c>
      <c r="C38" s="62"/>
      <c r="D38" s="62"/>
      <c r="E38" s="63"/>
      <c r="F38" s="255">
        <f>'9050'!F38+'9053'!F38</f>
        <v>0</v>
      </c>
      <c r="G38" s="255">
        <f>'9050'!G38+'9053'!G38</f>
        <v>0</v>
      </c>
      <c r="H38" s="255">
        <f>'9050'!H38+'9053'!H38</f>
        <v>0</v>
      </c>
      <c r="I38" s="94">
        <f t="shared" si="4"/>
        <v>0</v>
      </c>
      <c r="J38" s="224"/>
      <c r="K38" s="255">
        <f>'9050'!K38+'9053'!K38</f>
        <v>0</v>
      </c>
      <c r="L38" s="255">
        <f>'9050'!L38+'9053'!L38</f>
        <v>0</v>
      </c>
      <c r="M38" s="255">
        <f>'9050'!M38+'9053'!M38</f>
        <v>0</v>
      </c>
      <c r="N38" s="94">
        <f t="shared" si="0"/>
        <v>0</v>
      </c>
      <c r="O38" s="224"/>
      <c r="P38" s="255">
        <f>'9050'!P38+'9053'!P38</f>
        <v>0</v>
      </c>
      <c r="Q38" s="255">
        <f>'9050'!Q38+'9053'!Q38</f>
        <v>0</v>
      </c>
      <c r="R38" s="255">
        <f>'9050'!R38+'9053'!R38</f>
        <v>0</v>
      </c>
      <c r="S38" s="94">
        <f t="shared" si="1"/>
        <v>0</v>
      </c>
      <c r="T38" s="224"/>
      <c r="U38" s="255">
        <f>'9050'!U38+'9053'!U38</f>
        <v>0</v>
      </c>
      <c r="V38" s="255">
        <f>'9050'!V38+'9053'!V38</f>
        <v>0</v>
      </c>
      <c r="W38" s="255">
        <f>'9050'!W38+'9053'!W38</f>
        <v>0</v>
      </c>
      <c r="X38" s="94">
        <f t="shared" si="2"/>
        <v>0</v>
      </c>
      <c r="Y38" s="97"/>
      <c r="Z38" s="94">
        <f t="shared" si="3"/>
        <v>0</v>
      </c>
      <c r="AA38" s="182"/>
    </row>
    <row r="39" spans="1:27" s="214" customFormat="1" ht="15" x14ac:dyDescent="0.25">
      <c r="A39" s="59"/>
      <c r="B39" s="67" t="str">
        <f>'LPFN SUMMARY - Results'!B39</f>
        <v>Breakfast club</v>
      </c>
      <c r="C39" s="62"/>
      <c r="D39" s="62"/>
      <c r="E39" s="63"/>
      <c r="F39" s="255">
        <f>'9050'!F39+'9053'!F39</f>
        <v>0</v>
      </c>
      <c r="G39" s="255">
        <f>'9050'!G39+'9053'!G39</f>
        <v>0</v>
      </c>
      <c r="H39" s="255">
        <f>'9050'!H39+'9053'!H39</f>
        <v>0</v>
      </c>
      <c r="I39" s="94">
        <f t="shared" si="4"/>
        <v>0</v>
      </c>
      <c r="J39" s="224"/>
      <c r="K39" s="255">
        <f>'9050'!K39+'9053'!K39</f>
        <v>0</v>
      </c>
      <c r="L39" s="255">
        <f>'9050'!L39+'9053'!L39</f>
        <v>0</v>
      </c>
      <c r="M39" s="255">
        <f>'9050'!M39+'9053'!M39</f>
        <v>0</v>
      </c>
      <c r="N39" s="94">
        <f t="shared" si="0"/>
        <v>0</v>
      </c>
      <c r="O39" s="224"/>
      <c r="P39" s="255">
        <f>'9050'!P39+'9053'!P39</f>
        <v>0</v>
      </c>
      <c r="Q39" s="255">
        <f>'9050'!Q39+'9053'!Q39</f>
        <v>0</v>
      </c>
      <c r="R39" s="255">
        <f>'9050'!R39+'9053'!R39</f>
        <v>0</v>
      </c>
      <c r="S39" s="94">
        <f t="shared" si="1"/>
        <v>0</v>
      </c>
      <c r="T39" s="224"/>
      <c r="U39" s="255">
        <f>'9050'!U39+'9053'!U39</f>
        <v>0</v>
      </c>
      <c r="V39" s="255">
        <f>'9050'!V39+'9053'!V39</f>
        <v>0</v>
      </c>
      <c r="W39" s="255">
        <f>'9050'!W39+'9053'!W39</f>
        <v>0</v>
      </c>
      <c r="X39" s="94">
        <f t="shared" si="2"/>
        <v>0</v>
      </c>
      <c r="Y39" s="97"/>
      <c r="Z39" s="94">
        <f t="shared" si="3"/>
        <v>0</v>
      </c>
      <c r="AA39" s="182"/>
    </row>
    <row r="40" spans="1:27" s="214" customFormat="1" ht="15" x14ac:dyDescent="0.25">
      <c r="A40" s="59"/>
      <c r="B40" s="67" t="str">
        <f>'LPFN SUMMARY - Results'!B40</f>
        <v>Wasamac Mining</v>
      </c>
      <c r="C40" s="62"/>
      <c r="D40" s="62"/>
      <c r="E40" s="63"/>
      <c r="F40" s="255">
        <f>'9050'!F40+'9053'!F40</f>
        <v>0</v>
      </c>
      <c r="G40" s="255">
        <f>'9050'!G40+'9053'!G40</f>
        <v>0</v>
      </c>
      <c r="H40" s="255">
        <f>'9050'!H40+'9053'!H40</f>
        <v>0</v>
      </c>
      <c r="I40" s="94">
        <f t="shared" si="4"/>
        <v>0</v>
      </c>
      <c r="J40" s="224"/>
      <c r="K40" s="255">
        <f>'9050'!K40+'9053'!K40</f>
        <v>0</v>
      </c>
      <c r="L40" s="255">
        <f>'9050'!L40+'9053'!L40</f>
        <v>0</v>
      </c>
      <c r="M40" s="255">
        <f>'9050'!M40+'9053'!M40</f>
        <v>0</v>
      </c>
      <c r="N40" s="94">
        <f t="shared" si="0"/>
        <v>0</v>
      </c>
      <c r="O40" s="224"/>
      <c r="P40" s="255">
        <f>'9050'!P40+'9053'!P40</f>
        <v>0</v>
      </c>
      <c r="Q40" s="255">
        <f>'9050'!Q40+'9053'!Q40</f>
        <v>0</v>
      </c>
      <c r="R40" s="255">
        <f>'9050'!R40+'9053'!R40</f>
        <v>0</v>
      </c>
      <c r="S40" s="94">
        <f t="shared" si="1"/>
        <v>0</v>
      </c>
      <c r="T40" s="224"/>
      <c r="U40" s="255">
        <f>'9050'!U40+'9053'!U40</f>
        <v>0</v>
      </c>
      <c r="V40" s="255">
        <f>'9050'!V40+'9053'!V40</f>
        <v>0</v>
      </c>
      <c r="W40" s="255">
        <f>'9050'!W40+'9053'!W40</f>
        <v>0</v>
      </c>
      <c r="X40" s="94">
        <f t="shared" si="2"/>
        <v>0</v>
      </c>
      <c r="Y40" s="97"/>
      <c r="Z40" s="94">
        <f t="shared" si="3"/>
        <v>0</v>
      </c>
      <c r="AA40" s="182"/>
    </row>
    <row r="41" spans="1:27" s="214" customFormat="1" ht="15" x14ac:dyDescent="0.25">
      <c r="A41" s="59"/>
      <c r="B41" s="67" t="str">
        <f>'LPFN SUMMARY - Results'!B41</f>
        <v>Grand conseil de la Nation Waban-Aki</v>
      </c>
      <c r="C41" s="62"/>
      <c r="D41" s="62"/>
      <c r="E41" s="63"/>
      <c r="F41" s="255">
        <f>'9050'!F41+'9053'!F41</f>
        <v>0</v>
      </c>
      <c r="G41" s="255">
        <f>'9050'!G41+'9053'!G41</f>
        <v>0</v>
      </c>
      <c r="H41" s="255">
        <f>'9050'!H41+'9053'!H41</f>
        <v>0</v>
      </c>
      <c r="I41" s="94">
        <f t="shared" si="4"/>
        <v>0</v>
      </c>
      <c r="J41" s="224"/>
      <c r="K41" s="255">
        <f>'9050'!K41+'9053'!K41</f>
        <v>0</v>
      </c>
      <c r="L41" s="255">
        <f>'9050'!L41+'9053'!L41</f>
        <v>0</v>
      </c>
      <c r="M41" s="255">
        <f>'9050'!M41+'9053'!M41</f>
        <v>0</v>
      </c>
      <c r="N41" s="94">
        <f t="shared" si="0"/>
        <v>0</v>
      </c>
      <c r="O41" s="224"/>
      <c r="P41" s="255">
        <f>'9050'!P41+'9053'!P41</f>
        <v>0</v>
      </c>
      <c r="Q41" s="255">
        <f>'9050'!Q41+'9053'!Q41</f>
        <v>0</v>
      </c>
      <c r="R41" s="255">
        <f>'9050'!R41+'9053'!R41</f>
        <v>0</v>
      </c>
      <c r="S41" s="94">
        <f t="shared" si="1"/>
        <v>0</v>
      </c>
      <c r="T41" s="224"/>
      <c r="U41" s="255">
        <f>'9050'!U41+'9053'!U41</f>
        <v>0</v>
      </c>
      <c r="V41" s="255">
        <f>'9050'!V41+'9053'!V41</f>
        <v>0</v>
      </c>
      <c r="W41" s="255">
        <f>'9050'!W41+'9053'!W41</f>
        <v>0</v>
      </c>
      <c r="X41" s="94">
        <f t="shared" si="2"/>
        <v>0</v>
      </c>
      <c r="Y41" s="97"/>
      <c r="Z41" s="94">
        <f t="shared" si="3"/>
        <v>0</v>
      </c>
      <c r="AA41" s="182"/>
    </row>
    <row r="42" spans="1:27" s="214" customFormat="1" ht="15" x14ac:dyDescent="0.25">
      <c r="A42" s="59"/>
      <c r="B42" s="67" t="str">
        <f>'LPFN SUMMARY - Results'!B42</f>
        <v>Rexforet</v>
      </c>
      <c r="C42" s="62"/>
      <c r="D42" s="62"/>
      <c r="E42" s="63"/>
      <c r="F42" s="255">
        <f>'9050'!F42+'9053'!F42</f>
        <v>0</v>
      </c>
      <c r="G42" s="255">
        <f>'9050'!G42+'9053'!G42</f>
        <v>0</v>
      </c>
      <c r="H42" s="255">
        <f>'9050'!H42+'9053'!H42</f>
        <v>0</v>
      </c>
      <c r="I42" s="94">
        <f t="shared" si="4"/>
        <v>0</v>
      </c>
      <c r="J42" s="224"/>
      <c r="K42" s="255">
        <f>'9050'!K42+'9053'!K42</f>
        <v>0</v>
      </c>
      <c r="L42" s="255">
        <f>'9050'!L42+'9053'!L42</f>
        <v>0</v>
      </c>
      <c r="M42" s="255">
        <f>'9050'!M42+'9053'!M42</f>
        <v>0</v>
      </c>
      <c r="N42" s="94">
        <f t="shared" si="0"/>
        <v>0</v>
      </c>
      <c r="O42" s="224"/>
      <c r="P42" s="255">
        <f>'9050'!P42+'9053'!P42</f>
        <v>0</v>
      </c>
      <c r="Q42" s="255">
        <f>'9050'!Q42+'9053'!Q42</f>
        <v>0</v>
      </c>
      <c r="R42" s="255">
        <f>'9050'!R42+'9053'!R42</f>
        <v>0</v>
      </c>
      <c r="S42" s="94">
        <f t="shared" si="1"/>
        <v>0</v>
      </c>
      <c r="T42" s="224"/>
      <c r="U42" s="255">
        <f>'9050'!U42+'9053'!U42</f>
        <v>0</v>
      </c>
      <c r="V42" s="255">
        <f>'9050'!V42+'9053'!V42</f>
        <v>0</v>
      </c>
      <c r="W42" s="255">
        <f>'9050'!W42+'9053'!W42</f>
        <v>0</v>
      </c>
      <c r="X42" s="94">
        <f t="shared" si="2"/>
        <v>0</v>
      </c>
      <c r="Y42" s="97"/>
      <c r="Z42" s="94">
        <f t="shared" si="3"/>
        <v>0</v>
      </c>
      <c r="AA42" s="182"/>
    </row>
    <row r="43" spans="1:27" s="214" customFormat="1" x14ac:dyDescent="0.2">
      <c r="A43" s="256"/>
      <c r="B43" s="199"/>
      <c r="C43" s="199"/>
      <c r="D43" s="257"/>
      <c r="E43" s="258"/>
      <c r="F43" s="83">
        <f>SUM(F11:F42)</f>
        <v>1318135</v>
      </c>
      <c r="G43" s="83">
        <f t="shared" ref="G43:H43" si="5">SUM(G11:G42)</f>
        <v>0</v>
      </c>
      <c r="H43" s="83">
        <f t="shared" si="5"/>
        <v>0</v>
      </c>
      <c r="I43" s="85">
        <f>SUM(I8:I42)</f>
        <v>1318135</v>
      </c>
      <c r="J43" s="85"/>
      <c r="K43" s="83">
        <f>SUM(K11:K42)</f>
        <v>0</v>
      </c>
      <c r="L43" s="83">
        <f t="shared" ref="L43" si="6">SUM(L11:L42)</f>
        <v>0</v>
      </c>
      <c r="M43" s="83">
        <f t="shared" ref="M43" si="7">SUM(M11:M42)</f>
        <v>0</v>
      </c>
      <c r="N43" s="85">
        <f>SUM(N8:N42)</f>
        <v>0</v>
      </c>
      <c r="O43" s="85"/>
      <c r="P43" s="83">
        <f>SUM(P11:P42)</f>
        <v>0</v>
      </c>
      <c r="Q43" s="83">
        <f t="shared" ref="Q43" si="8">SUM(Q11:Q42)</f>
        <v>0</v>
      </c>
      <c r="R43" s="83">
        <f t="shared" ref="R43" si="9">SUM(R11:R42)</f>
        <v>0</v>
      </c>
      <c r="S43" s="85">
        <f>SUM(S8:S42)</f>
        <v>0</v>
      </c>
      <c r="T43" s="85"/>
      <c r="U43" s="83">
        <f>SUM(U11:U42)</f>
        <v>0</v>
      </c>
      <c r="V43" s="83">
        <f t="shared" ref="V43" si="10">SUM(V11:V42)</f>
        <v>0</v>
      </c>
      <c r="W43" s="83">
        <f t="shared" ref="W43" si="11">SUM(W11:W42)</f>
        <v>0</v>
      </c>
      <c r="X43" s="85">
        <f>SUM(X8:X42)</f>
        <v>0</v>
      </c>
      <c r="Y43" s="84"/>
      <c r="Z43" s="87">
        <f>SUM(Z8:Z42)</f>
        <v>1318135</v>
      </c>
      <c r="AA43" s="182"/>
    </row>
    <row r="44" spans="1:27" s="214" customFormat="1" x14ac:dyDescent="0.2">
      <c r="A44" s="259"/>
      <c r="B44" s="254"/>
      <c r="C44" s="254"/>
      <c r="D44" s="254"/>
      <c r="E44" s="232"/>
      <c r="F44" s="240"/>
      <c r="G44" s="240"/>
      <c r="H44" s="240"/>
      <c r="I44" s="94"/>
      <c r="J44" s="224"/>
      <c r="K44" s="240"/>
      <c r="L44" s="240"/>
      <c r="M44" s="240"/>
      <c r="N44" s="94"/>
      <c r="O44" s="224"/>
      <c r="P44" s="240"/>
      <c r="Q44" s="240"/>
      <c r="R44" s="240"/>
      <c r="S44" s="94"/>
      <c r="T44" s="224"/>
      <c r="U44" s="240"/>
      <c r="V44" s="240"/>
      <c r="W44" s="240"/>
      <c r="X44" s="94"/>
      <c r="Y44" s="97"/>
      <c r="Z44" s="94"/>
      <c r="AA44" s="182"/>
    </row>
    <row r="45" spans="1:27" s="214" customFormat="1" ht="14.25" x14ac:dyDescent="0.2">
      <c r="A45" s="65" t="s">
        <v>21</v>
      </c>
      <c r="B45" s="62"/>
      <c r="C45" s="62"/>
      <c r="D45" s="62"/>
      <c r="E45" s="63"/>
      <c r="F45" s="255"/>
      <c r="G45" s="255"/>
      <c r="H45" s="255"/>
      <c r="I45" s="94"/>
      <c r="J45" s="224"/>
      <c r="K45" s="255"/>
      <c r="L45" s="255"/>
      <c r="M45" s="255"/>
      <c r="N45" s="94"/>
      <c r="O45" s="224"/>
      <c r="P45" s="255"/>
      <c r="Q45" s="255"/>
      <c r="R45" s="255"/>
      <c r="S45" s="94"/>
      <c r="T45" s="224"/>
      <c r="U45" s="255"/>
      <c r="V45" s="255"/>
      <c r="W45" s="255"/>
      <c r="X45" s="94"/>
      <c r="Y45" s="97"/>
      <c r="Z45" s="94"/>
      <c r="AA45" s="182"/>
    </row>
    <row r="46" spans="1:27" s="214" customFormat="1" ht="15" x14ac:dyDescent="0.25">
      <c r="A46" s="65"/>
      <c r="B46" s="67" t="str">
        <f>'LPFN SUMMARY - Results'!B46</f>
        <v>Salaries &amp; fringe benefits</v>
      </c>
      <c r="C46" s="71"/>
      <c r="D46" s="62"/>
      <c r="E46" s="63"/>
      <c r="F46" s="255">
        <f>'9050'!F46+'9053'!F46</f>
        <v>84324</v>
      </c>
      <c r="G46" s="255">
        <f>'9050'!G46+'9053'!G46</f>
        <v>26324</v>
      </c>
      <c r="H46" s="255">
        <f>'9050'!H46+'9053'!H46</f>
        <v>26324</v>
      </c>
      <c r="I46" s="94">
        <f>F46+G46+H46</f>
        <v>136972</v>
      </c>
      <c r="J46" s="224"/>
      <c r="K46" s="255">
        <f>'9050'!K46+'9053'!K46</f>
        <v>26324</v>
      </c>
      <c r="L46" s="255">
        <f>'9050'!L46+'9053'!L46</f>
        <v>26324</v>
      </c>
      <c r="M46" s="255">
        <f>'9050'!M46+'9053'!M46</f>
        <v>26324</v>
      </c>
      <c r="N46" s="94">
        <f>K46+L46+M46</f>
        <v>78972</v>
      </c>
      <c r="O46" s="224"/>
      <c r="P46" s="255">
        <f>'9050'!P46+'9053'!P46</f>
        <v>26324</v>
      </c>
      <c r="Q46" s="255">
        <f>'9050'!Q46+'9053'!Q46</f>
        <v>26324</v>
      </c>
      <c r="R46" s="255">
        <f>'9050'!R46+'9053'!R46</f>
        <v>26324</v>
      </c>
      <c r="S46" s="94">
        <f>P46+Q46+R46</f>
        <v>78972</v>
      </c>
      <c r="T46" s="224"/>
      <c r="U46" s="255">
        <f>'9050'!U46+'9053'!U46</f>
        <v>26324</v>
      </c>
      <c r="V46" s="255">
        <f>'9050'!V46+'9053'!V46</f>
        <v>26324</v>
      </c>
      <c r="W46" s="255">
        <f>'9050'!W46+'9053'!W46</f>
        <v>81086</v>
      </c>
      <c r="X46" s="94">
        <f>U46+V46+W46</f>
        <v>133734</v>
      </c>
      <c r="Y46" s="97"/>
      <c r="Z46" s="94">
        <f>X46+S46+N46+I46</f>
        <v>428650</v>
      </c>
      <c r="AA46" s="182"/>
    </row>
    <row r="47" spans="1:27" s="214" customFormat="1" ht="15.75" customHeight="1" x14ac:dyDescent="0.25">
      <c r="A47" s="72"/>
      <c r="B47" s="67" t="str">
        <f>'LPFN SUMMARY - Results'!B47</f>
        <v>Accommodation and meals</v>
      </c>
      <c r="C47" s="71"/>
      <c r="D47" s="62"/>
      <c r="E47" s="63"/>
      <c r="F47" s="255">
        <f>'9050'!F47+'9053'!F47</f>
        <v>0</v>
      </c>
      <c r="G47" s="255">
        <f>'9050'!G47+'9053'!G47</f>
        <v>0</v>
      </c>
      <c r="H47" s="255">
        <f>'9050'!H47+'9053'!H47</f>
        <v>0</v>
      </c>
      <c r="I47" s="94">
        <f t="shared" ref="I47:I110" si="12">F47+G47+H47</f>
        <v>0</v>
      </c>
      <c r="J47" s="224"/>
      <c r="K47" s="255">
        <f>'9050'!K47+'9053'!K47</f>
        <v>0</v>
      </c>
      <c r="L47" s="255">
        <f>'9050'!L47+'9053'!L47</f>
        <v>0</v>
      </c>
      <c r="M47" s="255">
        <f>'9050'!M47+'9053'!M47</f>
        <v>0</v>
      </c>
      <c r="N47" s="94">
        <f t="shared" ref="N47:N110" si="13">K47+L47+M47</f>
        <v>0</v>
      </c>
      <c r="O47" s="224"/>
      <c r="P47" s="255">
        <f>'9050'!P47+'9053'!P47</f>
        <v>0</v>
      </c>
      <c r="Q47" s="255">
        <f>'9050'!Q47+'9053'!Q47</f>
        <v>0</v>
      </c>
      <c r="R47" s="255">
        <f>'9050'!R47+'9053'!R47</f>
        <v>0</v>
      </c>
      <c r="S47" s="94">
        <f t="shared" ref="S47:S110" si="14">P47+Q47+R47</f>
        <v>0</v>
      </c>
      <c r="T47" s="224"/>
      <c r="U47" s="255">
        <f>'9050'!U47+'9053'!U47</f>
        <v>0</v>
      </c>
      <c r="V47" s="255">
        <f>'9050'!V47+'9053'!V47</f>
        <v>0</v>
      </c>
      <c r="W47" s="255">
        <f>'9050'!W47+'9053'!W47</f>
        <v>0</v>
      </c>
      <c r="X47" s="94">
        <f t="shared" ref="X47:X110" si="15">U47+V47+W47</f>
        <v>0</v>
      </c>
      <c r="Y47" s="97"/>
      <c r="Z47" s="94">
        <f t="shared" ref="Z47:Z110" si="16">X47+S47+N47+I47</f>
        <v>0</v>
      </c>
      <c r="AA47" s="182"/>
    </row>
    <row r="48" spans="1:27" s="214" customFormat="1" ht="15" x14ac:dyDescent="0.25">
      <c r="A48" s="72"/>
      <c r="B48" s="67" t="str">
        <f>'LPFN SUMMARY - Results'!B48</f>
        <v>Administration fees</v>
      </c>
      <c r="C48" s="71"/>
      <c r="D48" s="62"/>
      <c r="E48" s="63"/>
      <c r="F48" s="255">
        <f>'9050'!F48+'9053'!F48</f>
        <v>16457</v>
      </c>
      <c r="G48" s="255">
        <f>'9050'!G48+'9053'!G48</f>
        <v>16457</v>
      </c>
      <c r="H48" s="255">
        <f>'9050'!H48+'9053'!H48</f>
        <v>16457</v>
      </c>
      <c r="I48" s="94">
        <f t="shared" si="12"/>
        <v>49371</v>
      </c>
      <c r="J48" s="224"/>
      <c r="K48" s="255">
        <f>'9050'!K48+'9053'!K48</f>
        <v>16457</v>
      </c>
      <c r="L48" s="255">
        <f>'9050'!L48+'9053'!L48</f>
        <v>16457</v>
      </c>
      <c r="M48" s="255">
        <f>'9050'!M48+'9053'!M48</f>
        <v>16457</v>
      </c>
      <c r="N48" s="94">
        <f t="shared" si="13"/>
        <v>49371</v>
      </c>
      <c r="O48" s="224"/>
      <c r="P48" s="255">
        <f>'9050'!P48+'9053'!P48</f>
        <v>16457</v>
      </c>
      <c r="Q48" s="255">
        <f>'9050'!Q48+'9053'!Q48</f>
        <v>16457</v>
      </c>
      <c r="R48" s="255">
        <f>'9050'!R48+'9053'!R48</f>
        <v>0</v>
      </c>
      <c r="S48" s="94">
        <f t="shared" si="14"/>
        <v>32914</v>
      </c>
      <c r="T48" s="224"/>
      <c r="U48" s="255">
        <f>'9050'!U48+'9053'!U48</f>
        <v>144</v>
      </c>
      <c r="V48" s="255">
        <f>'9050'!V48+'9053'!V48</f>
        <v>0</v>
      </c>
      <c r="W48" s="255">
        <f>'9050'!W48+'9053'!W48</f>
        <v>0</v>
      </c>
      <c r="X48" s="94">
        <f t="shared" si="15"/>
        <v>144</v>
      </c>
      <c r="Y48" s="97"/>
      <c r="Z48" s="94">
        <f t="shared" si="16"/>
        <v>131800</v>
      </c>
      <c r="AA48" s="182"/>
    </row>
    <row r="49" spans="1:27" s="214" customFormat="1" ht="15" x14ac:dyDescent="0.25">
      <c r="A49" s="72"/>
      <c r="B49" s="67" t="str">
        <f>'LPFN SUMMARY - Results'!B49</f>
        <v>Allocations - Other</v>
      </c>
      <c r="C49" s="71"/>
      <c r="D49" s="62"/>
      <c r="E49" s="63"/>
      <c r="F49" s="255">
        <f>'9050'!F49+'9053'!F49</f>
        <v>0</v>
      </c>
      <c r="G49" s="255">
        <f>'9050'!G49+'9053'!G49</f>
        <v>0</v>
      </c>
      <c r="H49" s="255">
        <f>'9050'!H49+'9053'!H49</f>
        <v>0</v>
      </c>
      <c r="I49" s="94">
        <f t="shared" si="12"/>
        <v>0</v>
      </c>
      <c r="J49" s="224"/>
      <c r="K49" s="255">
        <f>'9050'!K49+'9053'!K49</f>
        <v>0</v>
      </c>
      <c r="L49" s="255">
        <f>'9050'!L49+'9053'!L49</f>
        <v>0</v>
      </c>
      <c r="M49" s="255">
        <f>'9050'!M49+'9053'!M49</f>
        <v>0</v>
      </c>
      <c r="N49" s="94">
        <f t="shared" si="13"/>
        <v>0</v>
      </c>
      <c r="O49" s="224"/>
      <c r="P49" s="255">
        <f>'9050'!P49+'9053'!P49</f>
        <v>0</v>
      </c>
      <c r="Q49" s="255">
        <f>'9050'!Q49+'9053'!Q49</f>
        <v>0</v>
      </c>
      <c r="R49" s="255">
        <f>'9050'!R49+'9053'!R49</f>
        <v>0</v>
      </c>
      <c r="S49" s="94">
        <f t="shared" si="14"/>
        <v>0</v>
      </c>
      <c r="T49" s="224"/>
      <c r="U49" s="255">
        <f>'9050'!U49+'9053'!U49</f>
        <v>0</v>
      </c>
      <c r="V49" s="255">
        <f>'9050'!V49+'9053'!V49</f>
        <v>0</v>
      </c>
      <c r="W49" s="255">
        <f>'9050'!W49+'9053'!W49</f>
        <v>0</v>
      </c>
      <c r="X49" s="94">
        <f t="shared" si="15"/>
        <v>0</v>
      </c>
      <c r="Y49" s="97"/>
      <c r="Z49" s="94">
        <f t="shared" si="16"/>
        <v>0</v>
      </c>
      <c r="AA49" s="182"/>
    </row>
    <row r="50" spans="1:27" s="214" customFormat="1" ht="15" x14ac:dyDescent="0.25">
      <c r="A50" s="72"/>
      <c r="B50" s="67" t="str">
        <f>'LPFN SUMMARY - Results'!B50</f>
        <v>Allocations for Education</v>
      </c>
      <c r="C50" s="71"/>
      <c r="D50" s="62"/>
      <c r="E50" s="63"/>
      <c r="F50" s="255">
        <f>'9050'!F50+'9053'!F50</f>
        <v>0</v>
      </c>
      <c r="G50" s="255">
        <f>'9050'!G50+'9053'!G50</f>
        <v>0</v>
      </c>
      <c r="H50" s="255">
        <f>'9050'!H50+'9053'!H50</f>
        <v>0</v>
      </c>
      <c r="I50" s="94">
        <f t="shared" si="12"/>
        <v>0</v>
      </c>
      <c r="J50" s="224"/>
      <c r="K50" s="255">
        <f>'9050'!K50+'9053'!K50</f>
        <v>0</v>
      </c>
      <c r="L50" s="255">
        <f>'9050'!L50+'9053'!L50</f>
        <v>0</v>
      </c>
      <c r="M50" s="255">
        <f>'9050'!M50+'9053'!M50</f>
        <v>0</v>
      </c>
      <c r="N50" s="94">
        <f t="shared" si="13"/>
        <v>0</v>
      </c>
      <c r="O50" s="224"/>
      <c r="P50" s="255">
        <f>'9050'!P50+'9053'!P50</f>
        <v>0</v>
      </c>
      <c r="Q50" s="255">
        <f>'9050'!Q50+'9053'!Q50</f>
        <v>0</v>
      </c>
      <c r="R50" s="255">
        <f>'9050'!R50+'9053'!R50</f>
        <v>0</v>
      </c>
      <c r="S50" s="94">
        <f t="shared" si="14"/>
        <v>0</v>
      </c>
      <c r="T50" s="224"/>
      <c r="U50" s="255">
        <f>'9050'!U50+'9053'!U50</f>
        <v>0</v>
      </c>
      <c r="V50" s="255">
        <f>'9050'!V50+'9053'!V50</f>
        <v>0</v>
      </c>
      <c r="W50" s="255">
        <f>'9050'!W50+'9053'!W50</f>
        <v>0</v>
      </c>
      <c r="X50" s="94">
        <f t="shared" si="15"/>
        <v>0</v>
      </c>
      <c r="Y50" s="97"/>
      <c r="Z50" s="94">
        <f t="shared" si="16"/>
        <v>0</v>
      </c>
      <c r="AA50" s="182"/>
    </row>
    <row r="51" spans="1:27" s="214" customFormat="1" ht="15" x14ac:dyDescent="0.25">
      <c r="A51" s="72"/>
      <c r="B51" s="67" t="str">
        <f>'LPFN SUMMARY - Results'!B51</f>
        <v>Allocations for Social Assistance</v>
      </c>
      <c r="C51" s="71"/>
      <c r="D51" s="62"/>
      <c r="E51" s="63"/>
      <c r="F51" s="255">
        <f>'9050'!F51+'9053'!F51</f>
        <v>0</v>
      </c>
      <c r="G51" s="255">
        <f>'9050'!G51+'9053'!G51</f>
        <v>0</v>
      </c>
      <c r="H51" s="255">
        <f>'9050'!H51+'9053'!H51</f>
        <v>0</v>
      </c>
      <c r="I51" s="94">
        <f t="shared" si="12"/>
        <v>0</v>
      </c>
      <c r="J51" s="224"/>
      <c r="K51" s="255">
        <f>'9050'!K51+'9053'!K51</f>
        <v>0</v>
      </c>
      <c r="L51" s="255">
        <f>'9050'!L51+'9053'!L51</f>
        <v>0</v>
      </c>
      <c r="M51" s="255">
        <f>'9050'!M51+'9053'!M51</f>
        <v>0</v>
      </c>
      <c r="N51" s="94">
        <f t="shared" si="13"/>
        <v>0</v>
      </c>
      <c r="O51" s="224"/>
      <c r="P51" s="255">
        <f>'9050'!P51+'9053'!P51</f>
        <v>0</v>
      </c>
      <c r="Q51" s="255">
        <f>'9050'!Q51+'9053'!Q51</f>
        <v>0</v>
      </c>
      <c r="R51" s="255">
        <f>'9050'!R51+'9053'!R51</f>
        <v>0</v>
      </c>
      <c r="S51" s="94">
        <f t="shared" si="14"/>
        <v>0</v>
      </c>
      <c r="T51" s="224"/>
      <c r="U51" s="255">
        <f>'9050'!U51+'9053'!U51</f>
        <v>0</v>
      </c>
      <c r="V51" s="255">
        <f>'9050'!V51+'9053'!V51</f>
        <v>0</v>
      </c>
      <c r="W51" s="255">
        <f>'9050'!W51+'9053'!W51</f>
        <v>0</v>
      </c>
      <c r="X51" s="94">
        <f t="shared" si="15"/>
        <v>0</v>
      </c>
      <c r="Y51" s="97"/>
      <c r="Z51" s="94">
        <f t="shared" si="16"/>
        <v>0</v>
      </c>
      <c r="AA51" s="182"/>
    </row>
    <row r="52" spans="1:27" s="214" customFormat="1" ht="15" x14ac:dyDescent="0.25">
      <c r="A52" s="72"/>
      <c r="B52" s="67" t="str">
        <f>'LPFN SUMMARY - Results'!B52</f>
        <v>Allowance</v>
      </c>
      <c r="C52" s="71"/>
      <c r="D52" s="62"/>
      <c r="E52" s="63"/>
      <c r="F52" s="255">
        <f>'9050'!F52+'9053'!F52</f>
        <v>0</v>
      </c>
      <c r="G52" s="255">
        <f>'9050'!G52+'9053'!G52</f>
        <v>0</v>
      </c>
      <c r="H52" s="255">
        <f>'9050'!H52+'9053'!H52</f>
        <v>0</v>
      </c>
      <c r="I52" s="94">
        <f t="shared" si="12"/>
        <v>0</v>
      </c>
      <c r="J52" s="224"/>
      <c r="K52" s="255">
        <f>'9050'!K52+'9053'!K52</f>
        <v>0</v>
      </c>
      <c r="L52" s="255">
        <f>'9050'!L52+'9053'!L52</f>
        <v>0</v>
      </c>
      <c r="M52" s="255">
        <f>'9050'!M52+'9053'!M52</f>
        <v>0</v>
      </c>
      <c r="N52" s="94">
        <f t="shared" si="13"/>
        <v>0</v>
      </c>
      <c r="O52" s="224"/>
      <c r="P52" s="255">
        <f>'9050'!P52+'9053'!P52</f>
        <v>0</v>
      </c>
      <c r="Q52" s="255">
        <f>'9050'!Q52+'9053'!Q52</f>
        <v>0</v>
      </c>
      <c r="R52" s="255">
        <f>'9050'!R52+'9053'!R52</f>
        <v>0</v>
      </c>
      <c r="S52" s="94">
        <f t="shared" si="14"/>
        <v>0</v>
      </c>
      <c r="T52" s="224"/>
      <c r="U52" s="255">
        <f>'9050'!U52+'9053'!U52</f>
        <v>0</v>
      </c>
      <c r="V52" s="255">
        <f>'9050'!V52+'9053'!V52</f>
        <v>0</v>
      </c>
      <c r="W52" s="255">
        <f>'9050'!W52+'9053'!W52</f>
        <v>0</v>
      </c>
      <c r="X52" s="94">
        <f t="shared" si="15"/>
        <v>0</v>
      </c>
      <c r="Y52" s="97"/>
      <c r="Z52" s="94">
        <f t="shared" si="16"/>
        <v>0</v>
      </c>
      <c r="AA52" s="182"/>
    </row>
    <row r="53" spans="1:27" s="214" customFormat="1" ht="15" x14ac:dyDescent="0.25">
      <c r="A53" s="72"/>
      <c r="B53" s="67" t="str">
        <f>'LPFN SUMMARY - Results'!B53</f>
        <v>Bad debts</v>
      </c>
      <c r="C53" s="71"/>
      <c r="D53" s="62"/>
      <c r="E53" s="63"/>
      <c r="F53" s="255">
        <f>'9050'!F53+'9053'!F53</f>
        <v>0</v>
      </c>
      <c r="G53" s="255">
        <f>'9050'!G53+'9053'!G53</f>
        <v>0</v>
      </c>
      <c r="H53" s="255">
        <f>'9050'!H53+'9053'!H53</f>
        <v>0</v>
      </c>
      <c r="I53" s="94">
        <f t="shared" si="12"/>
        <v>0</v>
      </c>
      <c r="J53" s="224"/>
      <c r="K53" s="255">
        <f>'9050'!K53+'9053'!K53</f>
        <v>0</v>
      </c>
      <c r="L53" s="255">
        <f>'9050'!L53+'9053'!L53</f>
        <v>0</v>
      </c>
      <c r="M53" s="255">
        <f>'9050'!M53+'9053'!M53</f>
        <v>0</v>
      </c>
      <c r="N53" s="94">
        <f t="shared" si="13"/>
        <v>0</v>
      </c>
      <c r="O53" s="224"/>
      <c r="P53" s="255">
        <f>'9050'!P53+'9053'!P53</f>
        <v>0</v>
      </c>
      <c r="Q53" s="255">
        <f>'9050'!Q53+'9053'!Q53</f>
        <v>0</v>
      </c>
      <c r="R53" s="255">
        <f>'9050'!R53+'9053'!R53</f>
        <v>0</v>
      </c>
      <c r="S53" s="94">
        <f t="shared" si="14"/>
        <v>0</v>
      </c>
      <c r="T53" s="224"/>
      <c r="U53" s="255">
        <f>'9050'!U53+'9053'!U53</f>
        <v>0</v>
      </c>
      <c r="V53" s="255">
        <f>'9050'!V53+'9053'!V53</f>
        <v>0</v>
      </c>
      <c r="W53" s="255">
        <f>'9050'!W53+'9053'!W53</f>
        <v>0</v>
      </c>
      <c r="X53" s="94">
        <f t="shared" si="15"/>
        <v>0</v>
      </c>
      <c r="Y53" s="97"/>
      <c r="Z53" s="94">
        <f t="shared" si="16"/>
        <v>0</v>
      </c>
      <c r="AA53" s="182"/>
    </row>
    <row r="54" spans="1:27" s="214" customFormat="1" ht="15" x14ac:dyDescent="0.25">
      <c r="A54" s="72"/>
      <c r="B54" s="67" t="str">
        <f>'LPFN SUMMARY - Results'!B54</f>
        <v>Contingency Funds</v>
      </c>
      <c r="C54" s="71"/>
      <c r="D54" s="62"/>
      <c r="E54" s="63"/>
      <c r="F54" s="255">
        <f>'9050'!F54+'9053'!F54</f>
        <v>0</v>
      </c>
      <c r="G54" s="255">
        <f>'9050'!G54+'9053'!G54</f>
        <v>0</v>
      </c>
      <c r="H54" s="255">
        <f>'9050'!H54+'9053'!H54</f>
        <v>20323</v>
      </c>
      <c r="I54" s="94">
        <f t="shared" si="12"/>
        <v>20323</v>
      </c>
      <c r="J54" s="224"/>
      <c r="K54" s="255">
        <f>'9050'!K54+'9053'!K54</f>
        <v>0</v>
      </c>
      <c r="L54" s="255">
        <f>'9050'!L54+'9053'!L54</f>
        <v>0</v>
      </c>
      <c r="M54" s="255">
        <f>'9050'!M54+'9053'!M54</f>
        <v>0</v>
      </c>
      <c r="N54" s="94">
        <f t="shared" si="13"/>
        <v>0</v>
      </c>
      <c r="O54" s="224"/>
      <c r="P54" s="255">
        <f>'9050'!P54+'9053'!P54</f>
        <v>0</v>
      </c>
      <c r="Q54" s="255">
        <f>'9050'!Q54+'9053'!Q54</f>
        <v>0</v>
      </c>
      <c r="R54" s="255">
        <f>'9050'!R54+'9053'!R54</f>
        <v>0</v>
      </c>
      <c r="S54" s="94">
        <f t="shared" si="14"/>
        <v>0</v>
      </c>
      <c r="T54" s="224"/>
      <c r="U54" s="255">
        <f>'9050'!U54+'9053'!U54</f>
        <v>0</v>
      </c>
      <c r="V54" s="255">
        <f>'9050'!V54+'9053'!V54</f>
        <v>0</v>
      </c>
      <c r="W54" s="255">
        <f>'9050'!W54+'9053'!W54</f>
        <v>0</v>
      </c>
      <c r="X54" s="94">
        <f t="shared" si="15"/>
        <v>0</v>
      </c>
      <c r="Y54" s="97"/>
      <c r="Z54" s="94">
        <f t="shared" si="16"/>
        <v>20323</v>
      </c>
      <c r="AA54" s="182"/>
    </row>
    <row r="55" spans="1:27" s="214" customFormat="1" ht="15" x14ac:dyDescent="0.25">
      <c r="A55" s="72"/>
      <c r="B55" s="67" t="str">
        <f>'LPFN SUMMARY - Results'!B55</f>
        <v>Contracts</v>
      </c>
      <c r="C55" s="71"/>
      <c r="D55" s="62"/>
      <c r="E55" s="63"/>
      <c r="F55" s="255">
        <f>'9050'!F55+'9053'!F55</f>
        <v>0</v>
      </c>
      <c r="G55" s="255">
        <f>'9050'!G55+'9053'!G55</f>
        <v>0</v>
      </c>
      <c r="H55" s="255">
        <f>'9050'!H55+'9053'!H55</f>
        <v>0</v>
      </c>
      <c r="I55" s="94">
        <f t="shared" si="12"/>
        <v>0</v>
      </c>
      <c r="J55" s="224"/>
      <c r="K55" s="255">
        <f>'9050'!K55+'9053'!K55</f>
        <v>0</v>
      </c>
      <c r="L55" s="255">
        <f>'9050'!L55+'9053'!L55</f>
        <v>0</v>
      </c>
      <c r="M55" s="255">
        <f>'9050'!M55+'9053'!M55</f>
        <v>0</v>
      </c>
      <c r="N55" s="94">
        <f t="shared" si="13"/>
        <v>0</v>
      </c>
      <c r="O55" s="224"/>
      <c r="P55" s="255">
        <f>'9050'!P55+'9053'!P55</f>
        <v>0</v>
      </c>
      <c r="Q55" s="255">
        <f>'9050'!Q55+'9053'!Q55</f>
        <v>0</v>
      </c>
      <c r="R55" s="255">
        <f>'9050'!R55+'9053'!R55</f>
        <v>0</v>
      </c>
      <c r="S55" s="94">
        <f t="shared" si="14"/>
        <v>0</v>
      </c>
      <c r="T55" s="224"/>
      <c r="U55" s="255">
        <f>'9050'!U55+'9053'!U55</f>
        <v>0</v>
      </c>
      <c r="V55" s="255">
        <f>'9050'!V55+'9053'!V55</f>
        <v>0</v>
      </c>
      <c r="W55" s="255">
        <f>'9050'!W55+'9053'!W55</f>
        <v>0</v>
      </c>
      <c r="X55" s="94">
        <f t="shared" si="15"/>
        <v>0</v>
      </c>
      <c r="Y55" s="97"/>
      <c r="Z55" s="94">
        <f t="shared" si="16"/>
        <v>0</v>
      </c>
      <c r="AA55" s="182"/>
    </row>
    <row r="56" spans="1:27" s="214" customFormat="1" ht="15" x14ac:dyDescent="0.25">
      <c r="A56" s="72"/>
      <c r="B56" s="67" t="str">
        <f>'LPFN SUMMARY - Results'!B56</f>
        <v>Cultural Activities</v>
      </c>
      <c r="C56" s="71"/>
      <c r="D56" s="62"/>
      <c r="E56" s="63"/>
      <c r="F56" s="255">
        <f>'9050'!F56+'9053'!F56</f>
        <v>0</v>
      </c>
      <c r="G56" s="255">
        <f>'9050'!G56+'9053'!G56</f>
        <v>0</v>
      </c>
      <c r="H56" s="255">
        <f>'9050'!H56+'9053'!H56</f>
        <v>0</v>
      </c>
      <c r="I56" s="94">
        <f t="shared" si="12"/>
        <v>0</v>
      </c>
      <c r="J56" s="224"/>
      <c r="K56" s="255">
        <f>'9050'!K56+'9053'!K56</f>
        <v>0</v>
      </c>
      <c r="L56" s="255">
        <f>'9050'!L56+'9053'!L56</f>
        <v>0</v>
      </c>
      <c r="M56" s="255">
        <f>'9050'!M56+'9053'!M56</f>
        <v>0</v>
      </c>
      <c r="N56" s="94">
        <f t="shared" si="13"/>
        <v>0</v>
      </c>
      <c r="O56" s="224"/>
      <c r="P56" s="255">
        <f>'9050'!P56+'9053'!P56</f>
        <v>0</v>
      </c>
      <c r="Q56" s="255">
        <f>'9050'!Q56+'9053'!Q56</f>
        <v>0</v>
      </c>
      <c r="R56" s="255">
        <f>'9050'!R56+'9053'!R56</f>
        <v>0</v>
      </c>
      <c r="S56" s="94">
        <f t="shared" si="14"/>
        <v>0</v>
      </c>
      <c r="T56" s="224"/>
      <c r="U56" s="255">
        <f>'9050'!U56+'9053'!U56</f>
        <v>0</v>
      </c>
      <c r="V56" s="255">
        <f>'9050'!V56+'9053'!V56</f>
        <v>0</v>
      </c>
      <c r="W56" s="255">
        <f>'9050'!W56+'9053'!W56</f>
        <v>0</v>
      </c>
      <c r="X56" s="94">
        <f t="shared" si="15"/>
        <v>0</v>
      </c>
      <c r="Y56" s="97"/>
      <c r="Z56" s="94">
        <f t="shared" si="16"/>
        <v>0</v>
      </c>
      <c r="AA56" s="182"/>
    </row>
    <row r="57" spans="1:27" s="214" customFormat="1" ht="15" x14ac:dyDescent="0.25">
      <c r="A57" s="72"/>
      <c r="B57" s="67" t="str">
        <f>'LPFN SUMMARY - Results'!B57</f>
        <v>Cultural Week</v>
      </c>
      <c r="C57" s="71"/>
      <c r="D57" s="62"/>
      <c r="E57" s="63"/>
      <c r="F57" s="255">
        <f>'9050'!F57+'9053'!F57</f>
        <v>3000</v>
      </c>
      <c r="G57" s="255">
        <f>'9050'!G57+'9053'!G57</f>
        <v>0</v>
      </c>
      <c r="H57" s="255">
        <f>'9050'!H57+'9053'!H57</f>
        <v>0</v>
      </c>
      <c r="I57" s="94">
        <f t="shared" si="12"/>
        <v>3000</v>
      </c>
      <c r="J57" s="224"/>
      <c r="K57" s="255">
        <f>'9050'!K57+'9053'!K57</f>
        <v>3000</v>
      </c>
      <c r="L57" s="255">
        <f>'9050'!L57+'9053'!L57</f>
        <v>0</v>
      </c>
      <c r="M57" s="255">
        <f>'9050'!M57+'9053'!M57</f>
        <v>0</v>
      </c>
      <c r="N57" s="94">
        <f t="shared" si="13"/>
        <v>3000</v>
      </c>
      <c r="O57" s="224"/>
      <c r="P57" s="255">
        <f>'9050'!P57+'9053'!P57</f>
        <v>3000</v>
      </c>
      <c r="Q57" s="255">
        <f>'9050'!Q57+'9053'!Q57</f>
        <v>0</v>
      </c>
      <c r="R57" s="255">
        <f>'9050'!R57+'9053'!R57</f>
        <v>0</v>
      </c>
      <c r="S57" s="94">
        <f t="shared" si="14"/>
        <v>3000</v>
      </c>
      <c r="T57" s="224"/>
      <c r="U57" s="255">
        <f>'9050'!U57+'9053'!U57</f>
        <v>3000</v>
      </c>
      <c r="V57" s="255">
        <f>'9050'!V57+'9053'!V57</f>
        <v>0</v>
      </c>
      <c r="W57" s="255">
        <f>'9050'!W57+'9053'!W57</f>
        <v>0</v>
      </c>
      <c r="X57" s="94">
        <f t="shared" si="15"/>
        <v>3000</v>
      </c>
      <c r="Y57" s="97"/>
      <c r="Z57" s="94">
        <f t="shared" si="16"/>
        <v>12000</v>
      </c>
      <c r="AA57" s="182"/>
    </row>
    <row r="58" spans="1:27" s="214" customFormat="1" ht="15" x14ac:dyDescent="0.25">
      <c r="A58" s="72"/>
      <c r="B58" s="67" t="str">
        <f>'LPFN SUMMARY - Results'!B58</f>
        <v>Daycare fees</v>
      </c>
      <c r="C58" s="71"/>
      <c r="D58" s="62"/>
      <c r="E58" s="63"/>
      <c r="F58" s="255">
        <f>'9050'!F58+'9053'!F58</f>
        <v>0</v>
      </c>
      <c r="G58" s="255">
        <f>'9050'!G58+'9053'!G58</f>
        <v>0</v>
      </c>
      <c r="H58" s="255">
        <f>'9050'!H58+'9053'!H58</f>
        <v>0</v>
      </c>
      <c r="I58" s="94">
        <f t="shared" si="12"/>
        <v>0</v>
      </c>
      <c r="J58" s="224"/>
      <c r="K58" s="255">
        <f>'9050'!K58+'9053'!K58</f>
        <v>0</v>
      </c>
      <c r="L58" s="255">
        <f>'9050'!L58+'9053'!L58</f>
        <v>0</v>
      </c>
      <c r="M58" s="255">
        <f>'9050'!M58+'9053'!M58</f>
        <v>0</v>
      </c>
      <c r="N58" s="94">
        <f t="shared" si="13"/>
        <v>0</v>
      </c>
      <c r="O58" s="224"/>
      <c r="P58" s="255">
        <f>'9050'!P58+'9053'!P58</f>
        <v>0</v>
      </c>
      <c r="Q58" s="255">
        <f>'9050'!Q58+'9053'!Q58</f>
        <v>0</v>
      </c>
      <c r="R58" s="255">
        <f>'9050'!R58+'9053'!R58</f>
        <v>0</v>
      </c>
      <c r="S58" s="94">
        <f t="shared" si="14"/>
        <v>0</v>
      </c>
      <c r="T58" s="224"/>
      <c r="U58" s="255">
        <f>'9050'!U58+'9053'!U58</f>
        <v>0</v>
      </c>
      <c r="V58" s="255">
        <f>'9050'!V58+'9053'!V58</f>
        <v>0</v>
      </c>
      <c r="W58" s="255">
        <f>'9050'!W58+'9053'!W58</f>
        <v>0</v>
      </c>
      <c r="X58" s="94">
        <f t="shared" si="15"/>
        <v>0</v>
      </c>
      <c r="Y58" s="97"/>
      <c r="Z58" s="94">
        <f t="shared" si="16"/>
        <v>0</v>
      </c>
      <c r="AA58" s="182"/>
    </row>
    <row r="59" spans="1:27" s="214" customFormat="1" ht="15" x14ac:dyDescent="0.25">
      <c r="A59" s="72"/>
      <c r="B59" s="67" t="str">
        <f>'LPFN SUMMARY - Results'!B59</f>
        <v>Election expenses</v>
      </c>
      <c r="C59" s="71"/>
      <c r="D59" s="62"/>
      <c r="E59" s="63"/>
      <c r="F59" s="255">
        <f>'9050'!F59+'9053'!F59</f>
        <v>0</v>
      </c>
      <c r="G59" s="255">
        <f>'9050'!G59+'9053'!G59</f>
        <v>0</v>
      </c>
      <c r="H59" s="255">
        <f>'9050'!H59+'9053'!H59</f>
        <v>0</v>
      </c>
      <c r="I59" s="94">
        <f t="shared" si="12"/>
        <v>0</v>
      </c>
      <c r="J59" s="224"/>
      <c r="K59" s="255">
        <f>'9050'!K59+'9053'!K59</f>
        <v>0</v>
      </c>
      <c r="L59" s="255">
        <f>'9050'!L59+'9053'!L59</f>
        <v>0</v>
      </c>
      <c r="M59" s="255">
        <f>'9050'!M59+'9053'!M59</f>
        <v>0</v>
      </c>
      <c r="N59" s="94">
        <f t="shared" si="13"/>
        <v>0</v>
      </c>
      <c r="O59" s="224"/>
      <c r="P59" s="255">
        <f>'9050'!P59+'9053'!P59</f>
        <v>0</v>
      </c>
      <c r="Q59" s="255">
        <f>'9050'!Q59+'9053'!Q59</f>
        <v>0</v>
      </c>
      <c r="R59" s="255">
        <f>'9050'!R59+'9053'!R59</f>
        <v>0</v>
      </c>
      <c r="S59" s="94">
        <f t="shared" si="14"/>
        <v>0</v>
      </c>
      <c r="T59" s="224"/>
      <c r="U59" s="255">
        <f>'9050'!U59+'9053'!U59</f>
        <v>0</v>
      </c>
      <c r="V59" s="255">
        <f>'9050'!V59+'9053'!V59</f>
        <v>0</v>
      </c>
      <c r="W59" s="255">
        <f>'9050'!W59+'9053'!W59</f>
        <v>0</v>
      </c>
      <c r="X59" s="94">
        <f t="shared" si="15"/>
        <v>0</v>
      </c>
      <c r="Y59" s="97"/>
      <c r="Z59" s="94">
        <f t="shared" si="16"/>
        <v>0</v>
      </c>
      <c r="AA59" s="182"/>
    </row>
    <row r="60" spans="1:27" s="214" customFormat="1" ht="15" x14ac:dyDescent="0.25">
      <c r="A60" s="72"/>
      <c r="B60" s="67" t="str">
        <f>'LPFN SUMMARY - Results'!B60</f>
        <v>Electricity</v>
      </c>
      <c r="C60" s="71"/>
      <c r="D60" s="62"/>
      <c r="E60" s="63"/>
      <c r="F60" s="255">
        <f>'9050'!F60+'9053'!F60</f>
        <v>0</v>
      </c>
      <c r="G60" s="255">
        <f>'9050'!G60+'9053'!G60</f>
        <v>0</v>
      </c>
      <c r="H60" s="255">
        <f>'9050'!H60+'9053'!H60</f>
        <v>0</v>
      </c>
      <c r="I60" s="94">
        <f t="shared" si="12"/>
        <v>0</v>
      </c>
      <c r="J60" s="224"/>
      <c r="K60" s="255">
        <f>'9050'!K60+'9053'!K60</f>
        <v>0</v>
      </c>
      <c r="L60" s="255">
        <f>'9050'!L60+'9053'!L60</f>
        <v>0</v>
      </c>
      <c r="M60" s="255">
        <f>'9050'!M60+'9053'!M60</f>
        <v>0</v>
      </c>
      <c r="N60" s="94">
        <f t="shared" si="13"/>
        <v>0</v>
      </c>
      <c r="O60" s="224"/>
      <c r="P60" s="255">
        <f>'9050'!P60+'9053'!P60</f>
        <v>0</v>
      </c>
      <c r="Q60" s="255">
        <f>'9050'!Q60+'9053'!Q60</f>
        <v>0</v>
      </c>
      <c r="R60" s="255">
        <f>'9050'!R60+'9053'!R60</f>
        <v>0</v>
      </c>
      <c r="S60" s="94">
        <f t="shared" si="14"/>
        <v>0</v>
      </c>
      <c r="T60" s="224"/>
      <c r="U60" s="255">
        <f>'9050'!U60+'9053'!U60</f>
        <v>0</v>
      </c>
      <c r="V60" s="255">
        <f>'9050'!V60+'9053'!V60</f>
        <v>0</v>
      </c>
      <c r="W60" s="255">
        <f>'9050'!W60+'9053'!W60</f>
        <v>0</v>
      </c>
      <c r="X60" s="94">
        <f t="shared" si="15"/>
        <v>0</v>
      </c>
      <c r="Y60" s="97"/>
      <c r="Z60" s="94">
        <f t="shared" si="16"/>
        <v>0</v>
      </c>
      <c r="AA60" s="182"/>
    </row>
    <row r="61" spans="1:27" s="214" customFormat="1" ht="15" x14ac:dyDescent="0.25">
      <c r="A61" s="72"/>
      <c r="B61" s="67" t="str">
        <f>'LPFN SUMMARY - Results'!B61</f>
        <v>Facility Rental</v>
      </c>
      <c r="C61" s="71"/>
      <c r="D61" s="62"/>
      <c r="E61" s="63"/>
      <c r="F61" s="255">
        <f>'9050'!F61+'9053'!F61</f>
        <v>7200</v>
      </c>
      <c r="G61" s="255">
        <f>'9050'!G61+'9053'!G61</f>
        <v>0</v>
      </c>
      <c r="H61" s="255">
        <f>'9050'!H61+'9053'!H61</f>
        <v>0</v>
      </c>
      <c r="I61" s="94">
        <f t="shared" si="12"/>
        <v>7200</v>
      </c>
      <c r="J61" s="224"/>
      <c r="K61" s="255">
        <f>'9050'!K61+'9053'!K61</f>
        <v>0</v>
      </c>
      <c r="L61" s="255">
        <f>'9050'!L61+'9053'!L61</f>
        <v>0</v>
      </c>
      <c r="M61" s="255">
        <f>'9050'!M61+'9053'!M61</f>
        <v>0</v>
      </c>
      <c r="N61" s="94">
        <f t="shared" si="13"/>
        <v>0</v>
      </c>
      <c r="O61" s="224"/>
      <c r="P61" s="255">
        <f>'9050'!P61+'9053'!P61</f>
        <v>0</v>
      </c>
      <c r="Q61" s="255">
        <f>'9050'!Q61+'9053'!Q61</f>
        <v>0</v>
      </c>
      <c r="R61" s="255">
        <f>'9050'!R61+'9053'!R61</f>
        <v>0</v>
      </c>
      <c r="S61" s="94">
        <f t="shared" si="14"/>
        <v>0</v>
      </c>
      <c r="T61" s="224"/>
      <c r="U61" s="255">
        <f>'9050'!U61+'9053'!U61</f>
        <v>0</v>
      </c>
      <c r="V61" s="255">
        <f>'9050'!V61+'9053'!V61</f>
        <v>0</v>
      </c>
      <c r="W61" s="255">
        <f>'9050'!W61+'9053'!W61</f>
        <v>0</v>
      </c>
      <c r="X61" s="94">
        <f t="shared" si="15"/>
        <v>0</v>
      </c>
      <c r="Y61" s="97"/>
      <c r="Z61" s="94">
        <f t="shared" si="16"/>
        <v>7200</v>
      </c>
      <c r="AA61" s="182"/>
    </row>
    <row r="62" spans="1:27" s="214" customFormat="1" ht="15" x14ac:dyDescent="0.25">
      <c r="A62" s="72"/>
      <c r="B62" s="67" t="str">
        <f>'LPFN SUMMARY - Results'!B62</f>
        <v>Field Trip</v>
      </c>
      <c r="C62" s="71"/>
      <c r="D62" s="62"/>
      <c r="E62" s="63"/>
      <c r="F62" s="255">
        <f>'9050'!F62+'9053'!F62</f>
        <v>0</v>
      </c>
      <c r="G62" s="255">
        <f>'9050'!G62+'9053'!G62</f>
        <v>0</v>
      </c>
      <c r="H62" s="255">
        <f>'9050'!H62+'9053'!H62</f>
        <v>0</v>
      </c>
      <c r="I62" s="94">
        <f t="shared" si="12"/>
        <v>0</v>
      </c>
      <c r="J62" s="224"/>
      <c r="K62" s="255">
        <f>'9050'!K62+'9053'!K62</f>
        <v>0</v>
      </c>
      <c r="L62" s="255">
        <f>'9050'!L62+'9053'!L62</f>
        <v>0</v>
      </c>
      <c r="M62" s="255">
        <f>'9050'!M62+'9053'!M62</f>
        <v>0</v>
      </c>
      <c r="N62" s="94">
        <f t="shared" si="13"/>
        <v>0</v>
      </c>
      <c r="O62" s="224"/>
      <c r="P62" s="255">
        <f>'9050'!P62+'9053'!P62</f>
        <v>0</v>
      </c>
      <c r="Q62" s="255">
        <f>'9050'!Q62+'9053'!Q62</f>
        <v>0</v>
      </c>
      <c r="R62" s="255">
        <f>'9050'!R62+'9053'!R62</f>
        <v>0</v>
      </c>
      <c r="S62" s="94">
        <f t="shared" si="14"/>
        <v>0</v>
      </c>
      <c r="T62" s="224"/>
      <c r="U62" s="255">
        <f>'9050'!U62+'9053'!U62</f>
        <v>0</v>
      </c>
      <c r="V62" s="255">
        <f>'9050'!V62+'9053'!V62</f>
        <v>0</v>
      </c>
      <c r="W62" s="255">
        <f>'9050'!W62+'9053'!W62</f>
        <v>0</v>
      </c>
      <c r="X62" s="94">
        <f t="shared" si="15"/>
        <v>0</v>
      </c>
      <c r="Y62" s="97"/>
      <c r="Z62" s="94">
        <f t="shared" si="16"/>
        <v>0</v>
      </c>
      <c r="AA62" s="182"/>
    </row>
    <row r="63" spans="1:27" s="214" customFormat="1" ht="15" x14ac:dyDescent="0.25">
      <c r="A63" s="72"/>
      <c r="B63" s="67" t="str">
        <f>'LPFN SUMMARY - Results'!B63</f>
        <v>Graduation</v>
      </c>
      <c r="C63" s="71"/>
      <c r="D63" s="62"/>
      <c r="E63" s="63"/>
      <c r="F63" s="255">
        <f>'9050'!F63+'9053'!F63</f>
        <v>0</v>
      </c>
      <c r="G63" s="255">
        <f>'9050'!G63+'9053'!G63</f>
        <v>0</v>
      </c>
      <c r="H63" s="255">
        <f>'9050'!H63+'9053'!H63</f>
        <v>0</v>
      </c>
      <c r="I63" s="94">
        <f t="shared" si="12"/>
        <v>0</v>
      </c>
      <c r="J63" s="224"/>
      <c r="K63" s="255">
        <f>'9050'!K63+'9053'!K63</f>
        <v>0</v>
      </c>
      <c r="L63" s="255">
        <f>'9050'!L63+'9053'!L63</f>
        <v>0</v>
      </c>
      <c r="M63" s="255">
        <f>'9050'!M63+'9053'!M63</f>
        <v>0</v>
      </c>
      <c r="N63" s="94">
        <f t="shared" si="13"/>
        <v>0</v>
      </c>
      <c r="O63" s="224"/>
      <c r="P63" s="255">
        <f>'9050'!P63+'9053'!P63</f>
        <v>0</v>
      </c>
      <c r="Q63" s="255">
        <f>'9050'!Q63+'9053'!Q63</f>
        <v>0</v>
      </c>
      <c r="R63" s="255">
        <f>'9050'!R63+'9053'!R63</f>
        <v>0</v>
      </c>
      <c r="S63" s="94">
        <f t="shared" si="14"/>
        <v>0</v>
      </c>
      <c r="T63" s="224"/>
      <c r="U63" s="255">
        <f>'9050'!U63+'9053'!U63</f>
        <v>0</v>
      </c>
      <c r="V63" s="255">
        <f>'9050'!V63+'9053'!V63</f>
        <v>0</v>
      </c>
      <c r="W63" s="255">
        <f>'9050'!W63+'9053'!W63</f>
        <v>0</v>
      </c>
      <c r="X63" s="94">
        <f t="shared" si="15"/>
        <v>0</v>
      </c>
      <c r="Y63" s="97"/>
      <c r="Z63" s="94">
        <f t="shared" si="16"/>
        <v>0</v>
      </c>
      <c r="AA63" s="182"/>
    </row>
    <row r="64" spans="1:27" s="214" customFormat="1" ht="15" x14ac:dyDescent="0.25">
      <c r="A64" s="72"/>
      <c r="B64" s="67" t="str">
        <f>'LPFN SUMMARY - Results'!B64</f>
        <v>Guest Speakers</v>
      </c>
      <c r="C64" s="71"/>
      <c r="D64" s="62"/>
      <c r="E64" s="63"/>
      <c r="F64" s="255">
        <f>'9050'!F64+'9053'!F64</f>
        <v>0</v>
      </c>
      <c r="G64" s="255">
        <f>'9050'!G64+'9053'!G64</f>
        <v>0</v>
      </c>
      <c r="H64" s="255">
        <f>'9050'!H64+'9053'!H64</f>
        <v>0</v>
      </c>
      <c r="I64" s="94">
        <f t="shared" si="12"/>
        <v>0</v>
      </c>
      <c r="J64" s="224"/>
      <c r="K64" s="255">
        <f>'9050'!K64+'9053'!K64</f>
        <v>0</v>
      </c>
      <c r="L64" s="255">
        <f>'9050'!L64+'9053'!L64</f>
        <v>0</v>
      </c>
      <c r="M64" s="255">
        <f>'9050'!M64+'9053'!M64</f>
        <v>0</v>
      </c>
      <c r="N64" s="94">
        <f t="shared" si="13"/>
        <v>0</v>
      </c>
      <c r="O64" s="224"/>
      <c r="P64" s="255">
        <f>'9050'!P64+'9053'!P64</f>
        <v>0</v>
      </c>
      <c r="Q64" s="255">
        <f>'9050'!Q64+'9053'!Q64</f>
        <v>0</v>
      </c>
      <c r="R64" s="255">
        <f>'9050'!R64+'9053'!R64</f>
        <v>0</v>
      </c>
      <c r="S64" s="94">
        <f t="shared" si="14"/>
        <v>0</v>
      </c>
      <c r="T64" s="224"/>
      <c r="U64" s="255">
        <f>'9050'!U64+'9053'!U64</f>
        <v>0</v>
      </c>
      <c r="V64" s="255">
        <f>'9050'!V64+'9053'!V64</f>
        <v>0</v>
      </c>
      <c r="W64" s="255">
        <f>'9050'!W64+'9053'!W64</f>
        <v>0</v>
      </c>
      <c r="X64" s="94">
        <f t="shared" si="15"/>
        <v>0</v>
      </c>
      <c r="Y64" s="97"/>
      <c r="Z64" s="94">
        <f t="shared" si="16"/>
        <v>0</v>
      </c>
      <c r="AA64" s="182"/>
    </row>
    <row r="65" spans="1:27" s="214" customFormat="1" ht="15" x14ac:dyDescent="0.25">
      <c r="A65" s="72"/>
      <c r="B65" s="67" t="str">
        <f>'LPFN SUMMARY - Results'!B65</f>
        <v>Honoraria</v>
      </c>
      <c r="C65" s="71"/>
      <c r="D65" s="62"/>
      <c r="E65" s="63"/>
      <c r="F65" s="255">
        <f>'9050'!F65+'9053'!F65</f>
        <v>0</v>
      </c>
      <c r="G65" s="255">
        <f>'9050'!G65+'9053'!G65</f>
        <v>0</v>
      </c>
      <c r="H65" s="255">
        <f>'9050'!H65+'9053'!H65</f>
        <v>1500</v>
      </c>
      <c r="I65" s="94">
        <f t="shared" si="12"/>
        <v>1500</v>
      </c>
      <c r="J65" s="224"/>
      <c r="K65" s="255">
        <f>'9050'!K65+'9053'!K65</f>
        <v>0</v>
      </c>
      <c r="L65" s="255">
        <f>'9050'!L65+'9053'!L65</f>
        <v>0</v>
      </c>
      <c r="M65" s="255">
        <f>'9050'!M65+'9053'!M65</f>
        <v>1500</v>
      </c>
      <c r="N65" s="94">
        <f t="shared" si="13"/>
        <v>1500</v>
      </c>
      <c r="O65" s="224"/>
      <c r="P65" s="255">
        <f>'9050'!P65+'9053'!P65</f>
        <v>0</v>
      </c>
      <c r="Q65" s="255">
        <f>'9050'!Q65+'9053'!Q65</f>
        <v>0</v>
      </c>
      <c r="R65" s="255">
        <f>'9050'!R65+'9053'!R65</f>
        <v>1500</v>
      </c>
      <c r="S65" s="94">
        <f t="shared" si="14"/>
        <v>1500</v>
      </c>
      <c r="T65" s="224"/>
      <c r="U65" s="255">
        <f>'9050'!U65+'9053'!U65</f>
        <v>0</v>
      </c>
      <c r="V65" s="255">
        <f>'9050'!V65+'9053'!V65</f>
        <v>0</v>
      </c>
      <c r="W65" s="255">
        <f>'9050'!W65+'9053'!W65</f>
        <v>1500</v>
      </c>
      <c r="X65" s="94">
        <f t="shared" si="15"/>
        <v>1500</v>
      </c>
      <c r="Y65" s="97"/>
      <c r="Z65" s="94">
        <f t="shared" si="16"/>
        <v>6000</v>
      </c>
      <c r="AA65" s="182"/>
    </row>
    <row r="66" spans="1:27" s="214" customFormat="1" ht="15" x14ac:dyDescent="0.25">
      <c r="A66" s="72"/>
      <c r="B66" s="67" t="str">
        <f>'LPFN SUMMARY - Results'!B66</f>
        <v>Insurances</v>
      </c>
      <c r="C66" s="71"/>
      <c r="D66" s="62"/>
      <c r="E66" s="63"/>
      <c r="F66" s="255">
        <f>'9050'!F66+'9053'!F66</f>
        <v>2000</v>
      </c>
      <c r="G66" s="255">
        <f>'9050'!G66+'9053'!G66</f>
        <v>0</v>
      </c>
      <c r="H66" s="255">
        <f>'9050'!H66+'9053'!H66</f>
        <v>0</v>
      </c>
      <c r="I66" s="94">
        <f t="shared" si="12"/>
        <v>2000</v>
      </c>
      <c r="J66" s="224"/>
      <c r="K66" s="255">
        <f>'9050'!K66+'9053'!K66</f>
        <v>0</v>
      </c>
      <c r="L66" s="255">
        <f>'9050'!L66+'9053'!L66</f>
        <v>0</v>
      </c>
      <c r="M66" s="255">
        <f>'9050'!M66+'9053'!M66</f>
        <v>0</v>
      </c>
      <c r="N66" s="94">
        <f t="shared" si="13"/>
        <v>0</v>
      </c>
      <c r="O66" s="224"/>
      <c r="P66" s="255">
        <f>'9050'!P66+'9053'!P66</f>
        <v>0</v>
      </c>
      <c r="Q66" s="255">
        <f>'9050'!Q66+'9053'!Q66</f>
        <v>0</v>
      </c>
      <c r="R66" s="255">
        <f>'9050'!R66+'9053'!R66</f>
        <v>0</v>
      </c>
      <c r="S66" s="94">
        <f t="shared" si="14"/>
        <v>0</v>
      </c>
      <c r="T66" s="224"/>
      <c r="U66" s="255">
        <f>'9050'!U66+'9053'!U66</f>
        <v>0</v>
      </c>
      <c r="V66" s="255">
        <f>'9050'!V66+'9053'!V66</f>
        <v>0</v>
      </c>
      <c r="W66" s="255">
        <f>'9050'!W66+'9053'!W66</f>
        <v>0</v>
      </c>
      <c r="X66" s="94">
        <f t="shared" si="15"/>
        <v>0</v>
      </c>
      <c r="Y66" s="97"/>
      <c r="Z66" s="94">
        <f t="shared" si="16"/>
        <v>2000</v>
      </c>
      <c r="AA66" s="182"/>
    </row>
    <row r="67" spans="1:27" s="214" customFormat="1" ht="15" x14ac:dyDescent="0.25">
      <c r="A67" s="72"/>
      <c r="B67" s="67" t="str">
        <f>'LPFN SUMMARY - Results'!B67</f>
        <v>Interests and bank charges</v>
      </c>
      <c r="C67" s="71"/>
      <c r="D67" s="62"/>
      <c r="E67" s="63"/>
      <c r="F67" s="255">
        <f>'9050'!F67+'9053'!F67</f>
        <v>0</v>
      </c>
      <c r="G67" s="255">
        <f>'9050'!G67+'9053'!G67</f>
        <v>0</v>
      </c>
      <c r="H67" s="255">
        <f>'9050'!H67+'9053'!H67</f>
        <v>0</v>
      </c>
      <c r="I67" s="94">
        <f t="shared" si="12"/>
        <v>0</v>
      </c>
      <c r="J67" s="224"/>
      <c r="K67" s="255">
        <f>'9050'!K67+'9053'!K67</f>
        <v>0</v>
      </c>
      <c r="L67" s="255">
        <f>'9050'!L67+'9053'!L67</f>
        <v>0</v>
      </c>
      <c r="M67" s="255">
        <f>'9050'!M67+'9053'!M67</f>
        <v>0</v>
      </c>
      <c r="N67" s="94">
        <f t="shared" si="13"/>
        <v>0</v>
      </c>
      <c r="O67" s="224"/>
      <c r="P67" s="255">
        <f>'9050'!P67+'9053'!P67</f>
        <v>0</v>
      </c>
      <c r="Q67" s="255">
        <f>'9050'!Q67+'9053'!Q67</f>
        <v>0</v>
      </c>
      <c r="R67" s="255">
        <f>'9050'!R67+'9053'!R67</f>
        <v>0</v>
      </c>
      <c r="S67" s="94">
        <f t="shared" si="14"/>
        <v>0</v>
      </c>
      <c r="T67" s="224"/>
      <c r="U67" s="255">
        <f>'9050'!U67+'9053'!U67</f>
        <v>0</v>
      </c>
      <c r="V67" s="255">
        <f>'9050'!V67+'9053'!V67</f>
        <v>0</v>
      </c>
      <c r="W67" s="255">
        <f>'9050'!W67+'9053'!W67</f>
        <v>0</v>
      </c>
      <c r="X67" s="94">
        <f t="shared" si="15"/>
        <v>0</v>
      </c>
      <c r="Y67" s="97"/>
      <c r="Z67" s="94">
        <f t="shared" si="16"/>
        <v>0</v>
      </c>
      <c r="AA67" s="182"/>
    </row>
    <row r="68" spans="1:27" s="214" customFormat="1" ht="15" hidden="1" x14ac:dyDescent="0.25">
      <c r="A68" s="72"/>
      <c r="B68" s="67" t="str">
        <f>'LPFN SUMMARY - Results'!B68</f>
        <v>Unused</v>
      </c>
      <c r="C68" s="71"/>
      <c r="D68" s="62"/>
      <c r="E68" s="63"/>
      <c r="F68" s="255">
        <f>'9050'!F68+'9053'!F68</f>
        <v>0</v>
      </c>
      <c r="G68" s="255">
        <f>'9050'!G68+'9053'!G68</f>
        <v>0</v>
      </c>
      <c r="H68" s="255">
        <f>'9050'!H68+'9053'!H68</f>
        <v>0</v>
      </c>
      <c r="I68" s="94">
        <f t="shared" si="12"/>
        <v>0</v>
      </c>
      <c r="J68" s="224"/>
      <c r="K68" s="255">
        <f>'9050'!K68+'9053'!K68</f>
        <v>0</v>
      </c>
      <c r="L68" s="255">
        <f>'9050'!L68+'9053'!L68</f>
        <v>0</v>
      </c>
      <c r="M68" s="255">
        <f>'9050'!M68+'9053'!M68</f>
        <v>0</v>
      </c>
      <c r="N68" s="94">
        <f t="shared" si="13"/>
        <v>0</v>
      </c>
      <c r="O68" s="224"/>
      <c r="P68" s="255">
        <f>'9050'!P68+'9053'!P68</f>
        <v>0</v>
      </c>
      <c r="Q68" s="255">
        <f>'9050'!Q68+'9053'!Q68</f>
        <v>0</v>
      </c>
      <c r="R68" s="255">
        <f>'9050'!R68+'9053'!R68</f>
        <v>0</v>
      </c>
      <c r="S68" s="94">
        <f t="shared" si="14"/>
        <v>0</v>
      </c>
      <c r="T68" s="224"/>
      <c r="U68" s="255">
        <f>'9050'!U68+'9053'!U68</f>
        <v>0</v>
      </c>
      <c r="V68" s="255">
        <f>'9050'!V68+'9053'!V68</f>
        <v>0</v>
      </c>
      <c r="W68" s="255">
        <f>'9050'!W68+'9053'!W68</f>
        <v>0</v>
      </c>
      <c r="X68" s="94">
        <f t="shared" si="15"/>
        <v>0</v>
      </c>
      <c r="Y68" s="97"/>
      <c r="Z68" s="94">
        <f t="shared" si="16"/>
        <v>0</v>
      </c>
      <c r="AA68" s="182"/>
    </row>
    <row r="69" spans="1:27" s="214" customFormat="1" ht="15" x14ac:dyDescent="0.25">
      <c r="A69" s="72"/>
      <c r="B69" s="67" t="str">
        <f>'LPFN SUMMARY - Results'!B69</f>
        <v>Licence fees</v>
      </c>
      <c r="C69" s="71"/>
      <c r="D69" s="62"/>
      <c r="E69" s="63"/>
      <c r="F69" s="255">
        <f>'9050'!F69+'9053'!F69</f>
        <v>0</v>
      </c>
      <c r="G69" s="255">
        <f>'9050'!G69+'9053'!G69</f>
        <v>0</v>
      </c>
      <c r="H69" s="255">
        <f>'9050'!H69+'9053'!H69</f>
        <v>0</v>
      </c>
      <c r="I69" s="94">
        <f t="shared" si="12"/>
        <v>0</v>
      </c>
      <c r="J69" s="224"/>
      <c r="K69" s="255">
        <f>'9050'!K69+'9053'!K69</f>
        <v>0</v>
      </c>
      <c r="L69" s="255">
        <f>'9050'!L69+'9053'!L69</f>
        <v>0</v>
      </c>
      <c r="M69" s="255">
        <f>'9050'!M69+'9053'!M69</f>
        <v>0</v>
      </c>
      <c r="N69" s="94">
        <f t="shared" si="13"/>
        <v>0</v>
      </c>
      <c r="O69" s="224"/>
      <c r="P69" s="255">
        <f>'9050'!P69+'9053'!P69</f>
        <v>0</v>
      </c>
      <c r="Q69" s="255">
        <f>'9050'!Q69+'9053'!Q69</f>
        <v>0</v>
      </c>
      <c r="R69" s="255">
        <f>'9050'!R69+'9053'!R69</f>
        <v>0</v>
      </c>
      <c r="S69" s="94">
        <f t="shared" si="14"/>
        <v>0</v>
      </c>
      <c r="T69" s="224"/>
      <c r="U69" s="255">
        <f>'9050'!U69+'9053'!U69</f>
        <v>0</v>
      </c>
      <c r="V69" s="255">
        <f>'9050'!V69+'9053'!V69</f>
        <v>0</v>
      </c>
      <c r="W69" s="255">
        <f>'9050'!W69+'9053'!W69</f>
        <v>0</v>
      </c>
      <c r="X69" s="94">
        <f t="shared" si="15"/>
        <v>0</v>
      </c>
      <c r="Y69" s="97"/>
      <c r="Z69" s="94">
        <f t="shared" si="16"/>
        <v>0</v>
      </c>
      <c r="AA69" s="182"/>
    </row>
    <row r="70" spans="1:27" s="214" customFormat="1" ht="15" x14ac:dyDescent="0.25">
      <c r="A70" s="72"/>
      <c r="B70" s="67" t="str">
        <f>'LPFN SUMMARY - Results'!B70</f>
        <v>Maintenance</v>
      </c>
      <c r="C70" s="71"/>
      <c r="D70" s="62"/>
      <c r="E70" s="63"/>
      <c r="F70" s="255">
        <f>'9050'!F70+'9053'!F70</f>
        <v>5000</v>
      </c>
      <c r="G70" s="255">
        <f>'9050'!G70+'9053'!G70</f>
        <v>0</v>
      </c>
      <c r="H70" s="255">
        <f>'9050'!H70+'9053'!H70</f>
        <v>0</v>
      </c>
      <c r="I70" s="94">
        <f t="shared" si="12"/>
        <v>5000</v>
      </c>
      <c r="J70" s="224"/>
      <c r="K70" s="255">
        <f>'9050'!K70+'9053'!K70</f>
        <v>0</v>
      </c>
      <c r="L70" s="255">
        <f>'9050'!L70+'9053'!L70</f>
        <v>0</v>
      </c>
      <c r="M70" s="255">
        <f>'9050'!M70+'9053'!M70</f>
        <v>0</v>
      </c>
      <c r="N70" s="94">
        <f t="shared" si="13"/>
        <v>0</v>
      </c>
      <c r="O70" s="224"/>
      <c r="P70" s="255">
        <f>'9050'!P70+'9053'!P70</f>
        <v>0</v>
      </c>
      <c r="Q70" s="255">
        <f>'9050'!Q70+'9053'!Q70</f>
        <v>0</v>
      </c>
      <c r="R70" s="255">
        <f>'9050'!R70+'9053'!R70</f>
        <v>0</v>
      </c>
      <c r="S70" s="94">
        <f t="shared" si="14"/>
        <v>0</v>
      </c>
      <c r="T70" s="224"/>
      <c r="U70" s="255">
        <f>'9050'!U70+'9053'!U70</f>
        <v>0</v>
      </c>
      <c r="V70" s="255">
        <f>'9050'!V70+'9053'!V70</f>
        <v>0</v>
      </c>
      <c r="W70" s="255">
        <f>'9050'!W70+'9053'!W70</f>
        <v>0</v>
      </c>
      <c r="X70" s="94">
        <f t="shared" si="15"/>
        <v>0</v>
      </c>
      <c r="Y70" s="97"/>
      <c r="Z70" s="94">
        <f t="shared" si="16"/>
        <v>5000</v>
      </c>
      <c r="AA70" s="182"/>
    </row>
    <row r="71" spans="1:27" s="214" customFormat="1" ht="15" x14ac:dyDescent="0.25">
      <c r="A71" s="72"/>
      <c r="B71" s="67" t="str">
        <f>'LPFN SUMMARY - Results'!B71</f>
        <v>Material and supplies</v>
      </c>
      <c r="C71" s="71"/>
      <c r="D71" s="62"/>
      <c r="E71" s="63"/>
      <c r="F71" s="255">
        <f>'9050'!F71+'9053'!F71</f>
        <v>0</v>
      </c>
      <c r="G71" s="255">
        <f>'9050'!G71+'9053'!G71</f>
        <v>0</v>
      </c>
      <c r="H71" s="255">
        <f>'9050'!H71+'9053'!H71</f>
        <v>2000</v>
      </c>
      <c r="I71" s="94">
        <f t="shared" si="12"/>
        <v>2000</v>
      </c>
      <c r="J71" s="224"/>
      <c r="K71" s="255">
        <f>'9050'!K71+'9053'!K71</f>
        <v>0</v>
      </c>
      <c r="L71" s="255">
        <f>'9050'!L71+'9053'!L71</f>
        <v>0</v>
      </c>
      <c r="M71" s="255">
        <f>'9050'!M71+'9053'!M71</f>
        <v>2000</v>
      </c>
      <c r="N71" s="94">
        <f t="shared" si="13"/>
        <v>2000</v>
      </c>
      <c r="O71" s="224"/>
      <c r="P71" s="255">
        <f>'9050'!P71+'9053'!P71</f>
        <v>0</v>
      </c>
      <c r="Q71" s="255">
        <f>'9050'!Q71+'9053'!Q71</f>
        <v>0</v>
      </c>
      <c r="R71" s="255">
        <f>'9050'!R71+'9053'!R71</f>
        <v>2000</v>
      </c>
      <c r="S71" s="94">
        <f t="shared" si="14"/>
        <v>2000</v>
      </c>
      <c r="T71" s="224"/>
      <c r="U71" s="255">
        <f>'9050'!U71+'9053'!U71</f>
        <v>0</v>
      </c>
      <c r="V71" s="255">
        <f>'9050'!V71+'9053'!V71</f>
        <v>0</v>
      </c>
      <c r="W71" s="255">
        <f>'9050'!W71+'9053'!W71</f>
        <v>2000</v>
      </c>
      <c r="X71" s="94">
        <f t="shared" si="15"/>
        <v>2000</v>
      </c>
      <c r="Y71" s="97"/>
      <c r="Z71" s="94">
        <f t="shared" si="16"/>
        <v>8000</v>
      </c>
      <c r="AA71" s="182"/>
    </row>
    <row r="72" spans="1:27" s="214" customFormat="1" ht="15" x14ac:dyDescent="0.25">
      <c r="A72" s="72"/>
      <c r="B72" s="67" t="str">
        <f>'LPFN SUMMARY - Results'!B72</f>
        <v>Medical transportation</v>
      </c>
      <c r="C72" s="71"/>
      <c r="D72" s="62"/>
      <c r="E72" s="63"/>
      <c r="F72" s="255">
        <f>'9050'!F72+'9053'!F72</f>
        <v>0</v>
      </c>
      <c r="G72" s="255">
        <f>'9050'!G72+'9053'!G72</f>
        <v>0</v>
      </c>
      <c r="H72" s="255">
        <f>'9050'!H72+'9053'!H72</f>
        <v>0</v>
      </c>
      <c r="I72" s="94">
        <f t="shared" si="12"/>
        <v>0</v>
      </c>
      <c r="J72" s="224"/>
      <c r="K72" s="255">
        <f>'9050'!K72+'9053'!K72</f>
        <v>0</v>
      </c>
      <c r="L72" s="255">
        <f>'9050'!L72+'9053'!L72</f>
        <v>0</v>
      </c>
      <c r="M72" s="255">
        <f>'9050'!M72+'9053'!M72</f>
        <v>0</v>
      </c>
      <c r="N72" s="94">
        <f t="shared" si="13"/>
        <v>0</v>
      </c>
      <c r="O72" s="224"/>
      <c r="P72" s="255">
        <f>'9050'!P72+'9053'!P72</f>
        <v>0</v>
      </c>
      <c r="Q72" s="255">
        <f>'9050'!Q72+'9053'!Q72</f>
        <v>0</v>
      </c>
      <c r="R72" s="255">
        <f>'9050'!R72+'9053'!R72</f>
        <v>0</v>
      </c>
      <c r="S72" s="94">
        <f t="shared" si="14"/>
        <v>0</v>
      </c>
      <c r="T72" s="224"/>
      <c r="U72" s="255">
        <f>'9050'!U72+'9053'!U72</f>
        <v>0</v>
      </c>
      <c r="V72" s="255">
        <f>'9050'!V72+'9053'!V72</f>
        <v>0</v>
      </c>
      <c r="W72" s="255">
        <f>'9050'!W72+'9053'!W72</f>
        <v>0</v>
      </c>
      <c r="X72" s="94">
        <f t="shared" si="15"/>
        <v>0</v>
      </c>
      <c r="Y72" s="97"/>
      <c r="Z72" s="94">
        <f t="shared" si="16"/>
        <v>0</v>
      </c>
      <c r="AA72" s="182"/>
    </row>
    <row r="73" spans="1:27" s="214" customFormat="1" ht="15" hidden="1" x14ac:dyDescent="0.25">
      <c r="A73" s="72"/>
      <c r="B73" s="67" t="str">
        <f>'LPFN SUMMARY - Results'!B73</f>
        <v>Unused</v>
      </c>
      <c r="C73" s="71"/>
      <c r="D73" s="62"/>
      <c r="E73" s="63"/>
      <c r="F73" s="255">
        <f>'9050'!F73+'9053'!F73</f>
        <v>0</v>
      </c>
      <c r="G73" s="255">
        <f>'9050'!G73+'9053'!G73</f>
        <v>0</v>
      </c>
      <c r="H73" s="255">
        <f>'9050'!H73+'9053'!H73</f>
        <v>0</v>
      </c>
      <c r="I73" s="94">
        <f t="shared" si="12"/>
        <v>0</v>
      </c>
      <c r="J73" s="224"/>
      <c r="K73" s="255">
        <f>'9050'!K73+'9053'!K73</f>
        <v>0</v>
      </c>
      <c r="L73" s="255">
        <f>'9050'!L73+'9053'!L73</f>
        <v>0</v>
      </c>
      <c r="M73" s="255">
        <f>'9050'!M73+'9053'!M73</f>
        <v>0</v>
      </c>
      <c r="N73" s="94">
        <f t="shared" si="13"/>
        <v>0</v>
      </c>
      <c r="O73" s="224"/>
      <c r="P73" s="255">
        <f>'9050'!P73+'9053'!P73</f>
        <v>0</v>
      </c>
      <c r="Q73" s="255">
        <f>'9050'!Q73+'9053'!Q73</f>
        <v>0</v>
      </c>
      <c r="R73" s="255">
        <f>'9050'!R73+'9053'!R73</f>
        <v>0</v>
      </c>
      <c r="S73" s="94">
        <f t="shared" si="14"/>
        <v>0</v>
      </c>
      <c r="T73" s="224"/>
      <c r="U73" s="255">
        <f>'9050'!U73+'9053'!U73</f>
        <v>0</v>
      </c>
      <c r="V73" s="255">
        <f>'9050'!V73+'9053'!V73</f>
        <v>0</v>
      </c>
      <c r="W73" s="255">
        <f>'9050'!W73+'9053'!W73</f>
        <v>0</v>
      </c>
      <c r="X73" s="94">
        <f t="shared" si="15"/>
        <v>0</v>
      </c>
      <c r="Y73" s="97"/>
      <c r="Z73" s="94">
        <f t="shared" si="16"/>
        <v>0</v>
      </c>
      <c r="AA73" s="182"/>
    </row>
    <row r="74" spans="1:27" s="214" customFormat="1" ht="15" x14ac:dyDescent="0.25">
      <c r="A74" s="72"/>
      <c r="B74" s="67" t="str">
        <f>'LPFN SUMMARY - Results'!B74</f>
        <v>NNADAP Certification</v>
      </c>
      <c r="C74" s="71"/>
      <c r="D74" s="62"/>
      <c r="E74" s="63"/>
      <c r="F74" s="255">
        <f>'9050'!F74+'9053'!F74</f>
        <v>0</v>
      </c>
      <c r="G74" s="255">
        <f>'9050'!G74+'9053'!G74</f>
        <v>0</v>
      </c>
      <c r="H74" s="255">
        <f>'9050'!H74+'9053'!H74</f>
        <v>0</v>
      </c>
      <c r="I74" s="94">
        <f t="shared" si="12"/>
        <v>0</v>
      </c>
      <c r="J74" s="224"/>
      <c r="K74" s="255">
        <f>'9050'!K74+'9053'!K74</f>
        <v>0</v>
      </c>
      <c r="L74" s="255">
        <f>'9050'!L74+'9053'!L74</f>
        <v>0</v>
      </c>
      <c r="M74" s="255">
        <f>'9050'!M74+'9053'!M74</f>
        <v>0</v>
      </c>
      <c r="N74" s="94">
        <f t="shared" si="13"/>
        <v>0</v>
      </c>
      <c r="O74" s="224"/>
      <c r="P74" s="255">
        <f>'9050'!P74+'9053'!P74</f>
        <v>0</v>
      </c>
      <c r="Q74" s="255">
        <f>'9050'!Q74+'9053'!Q74</f>
        <v>0</v>
      </c>
      <c r="R74" s="255">
        <f>'9050'!R74+'9053'!R74</f>
        <v>0</v>
      </c>
      <c r="S74" s="94">
        <f t="shared" si="14"/>
        <v>0</v>
      </c>
      <c r="T74" s="224"/>
      <c r="U74" s="255">
        <f>'9050'!U74+'9053'!U74</f>
        <v>0</v>
      </c>
      <c r="V74" s="255">
        <f>'9050'!V74+'9053'!V74</f>
        <v>0</v>
      </c>
      <c r="W74" s="255">
        <f>'9050'!W74+'9053'!W74</f>
        <v>0</v>
      </c>
      <c r="X74" s="94">
        <f t="shared" si="15"/>
        <v>0</v>
      </c>
      <c r="Y74" s="97"/>
      <c r="Z74" s="94">
        <f t="shared" si="16"/>
        <v>0</v>
      </c>
      <c r="AA74" s="182"/>
    </row>
    <row r="75" spans="1:27" s="214" customFormat="1" ht="15" x14ac:dyDescent="0.25">
      <c r="A75" s="72"/>
      <c r="B75" s="67" t="str">
        <f>'LPFN SUMMARY - Results'!B75</f>
        <v>Other expenses</v>
      </c>
      <c r="C75" s="71"/>
      <c r="D75" s="62"/>
      <c r="E75" s="63"/>
      <c r="F75" s="255">
        <f>'9050'!F75+'9053'!F75</f>
        <v>0</v>
      </c>
      <c r="G75" s="255">
        <f>'9050'!G75+'9053'!G75</f>
        <v>0</v>
      </c>
      <c r="H75" s="255">
        <f>'9050'!H75+'9053'!H75</f>
        <v>0</v>
      </c>
      <c r="I75" s="94">
        <f t="shared" si="12"/>
        <v>0</v>
      </c>
      <c r="J75" s="224"/>
      <c r="K75" s="255">
        <f>'9050'!K75+'9053'!K75</f>
        <v>0</v>
      </c>
      <c r="L75" s="255">
        <f>'9050'!L75+'9053'!L75</f>
        <v>0</v>
      </c>
      <c r="M75" s="255">
        <f>'9050'!M75+'9053'!M75</f>
        <v>0</v>
      </c>
      <c r="N75" s="94">
        <f t="shared" si="13"/>
        <v>0</v>
      </c>
      <c r="O75" s="224"/>
      <c r="P75" s="255">
        <f>'9050'!P75+'9053'!P75</f>
        <v>0</v>
      </c>
      <c r="Q75" s="255">
        <f>'9050'!Q75+'9053'!Q75</f>
        <v>0</v>
      </c>
      <c r="R75" s="255">
        <f>'9050'!R75+'9053'!R75</f>
        <v>0</v>
      </c>
      <c r="S75" s="94">
        <f t="shared" si="14"/>
        <v>0</v>
      </c>
      <c r="T75" s="224"/>
      <c r="U75" s="255">
        <f>'9050'!U75+'9053'!U75</f>
        <v>0</v>
      </c>
      <c r="V75" s="255">
        <f>'9050'!V75+'9053'!V75</f>
        <v>0</v>
      </c>
      <c r="W75" s="255">
        <f>'9050'!W75+'9053'!W75</f>
        <v>0</v>
      </c>
      <c r="X75" s="94">
        <f t="shared" si="15"/>
        <v>0</v>
      </c>
      <c r="Y75" s="97"/>
      <c r="Z75" s="94">
        <f t="shared" si="16"/>
        <v>0</v>
      </c>
      <c r="AA75" s="182"/>
    </row>
    <row r="76" spans="1:27" s="214" customFormat="1" ht="15" x14ac:dyDescent="0.25">
      <c r="A76" s="72"/>
      <c r="B76" s="67" t="str">
        <f>'LPFN SUMMARY - Results'!B76</f>
        <v>Prevention General</v>
      </c>
      <c r="C76" s="71"/>
      <c r="D76" s="62"/>
      <c r="E76" s="63"/>
      <c r="F76" s="255">
        <f>'9050'!F76+'9053'!F76</f>
        <v>0</v>
      </c>
      <c r="G76" s="255">
        <f>'9050'!G76+'9053'!G76</f>
        <v>0</v>
      </c>
      <c r="H76" s="255">
        <f>'9050'!H76+'9053'!H76</f>
        <v>70762</v>
      </c>
      <c r="I76" s="94">
        <f t="shared" si="12"/>
        <v>70762</v>
      </c>
      <c r="J76" s="224"/>
      <c r="K76" s="255">
        <f>'9050'!K76+'9053'!K76</f>
        <v>0</v>
      </c>
      <c r="L76" s="255">
        <f>'9050'!L76+'9053'!L76</f>
        <v>0</v>
      </c>
      <c r="M76" s="255">
        <f>'9050'!M76+'9053'!M76</f>
        <v>75000</v>
      </c>
      <c r="N76" s="94">
        <f t="shared" si="13"/>
        <v>75000</v>
      </c>
      <c r="O76" s="224"/>
      <c r="P76" s="255">
        <f>'9050'!P76+'9053'!P76</f>
        <v>0</v>
      </c>
      <c r="Q76" s="255">
        <f>'9050'!Q76+'9053'!Q76</f>
        <v>0</v>
      </c>
      <c r="R76" s="255">
        <f>'9050'!R76+'9053'!R76</f>
        <v>75000</v>
      </c>
      <c r="S76" s="94">
        <f t="shared" si="14"/>
        <v>75000</v>
      </c>
      <c r="T76" s="224"/>
      <c r="U76" s="255">
        <f>'9050'!U76+'9053'!U76</f>
        <v>0</v>
      </c>
      <c r="V76" s="255">
        <f>'9050'!V76+'9053'!V76</f>
        <v>0</v>
      </c>
      <c r="W76" s="255">
        <f>'9050'!W76+'9053'!W76</f>
        <v>75000</v>
      </c>
      <c r="X76" s="94">
        <f t="shared" si="15"/>
        <v>75000</v>
      </c>
      <c r="Y76" s="97"/>
      <c r="Z76" s="94">
        <f t="shared" si="16"/>
        <v>295762</v>
      </c>
      <c r="AA76" s="182"/>
    </row>
    <row r="77" spans="1:27" s="214" customFormat="1" ht="15" hidden="1" x14ac:dyDescent="0.25">
      <c r="A77" s="72"/>
      <c r="B77" s="67" t="str">
        <f>'LPFN SUMMARY - Results'!B77</f>
        <v>Unused</v>
      </c>
      <c r="C77" s="71"/>
      <c r="D77" s="62"/>
      <c r="E77" s="63"/>
      <c r="F77" s="255">
        <f>'9050'!F77+'9053'!F77</f>
        <v>0</v>
      </c>
      <c r="G77" s="255">
        <f>'9050'!G77+'9053'!G77</f>
        <v>0</v>
      </c>
      <c r="H77" s="255">
        <f>'9050'!H77+'9053'!H77</f>
        <v>0</v>
      </c>
      <c r="I77" s="94">
        <f t="shared" si="12"/>
        <v>0</v>
      </c>
      <c r="J77" s="224"/>
      <c r="K77" s="255">
        <f>'9050'!K77+'9053'!K77</f>
        <v>0</v>
      </c>
      <c r="L77" s="255">
        <f>'9050'!L77+'9053'!L77</f>
        <v>0</v>
      </c>
      <c r="M77" s="255">
        <f>'9050'!M77+'9053'!M77</f>
        <v>0</v>
      </c>
      <c r="N77" s="94">
        <f t="shared" si="13"/>
        <v>0</v>
      </c>
      <c r="O77" s="224"/>
      <c r="P77" s="255">
        <f>'9050'!P77+'9053'!P77</f>
        <v>0</v>
      </c>
      <c r="Q77" s="255">
        <f>'9050'!Q77+'9053'!Q77</f>
        <v>0</v>
      </c>
      <c r="R77" s="255">
        <f>'9050'!R77+'9053'!R77</f>
        <v>0</v>
      </c>
      <c r="S77" s="94">
        <f t="shared" si="14"/>
        <v>0</v>
      </c>
      <c r="T77" s="224"/>
      <c r="U77" s="255">
        <f>'9050'!U77+'9053'!U77</f>
        <v>0</v>
      </c>
      <c r="V77" s="255">
        <f>'9050'!V77+'9053'!V77</f>
        <v>0</v>
      </c>
      <c r="W77" s="255">
        <f>'9050'!W77+'9053'!W77</f>
        <v>0</v>
      </c>
      <c r="X77" s="94">
        <f t="shared" si="15"/>
        <v>0</v>
      </c>
      <c r="Y77" s="97"/>
      <c r="Z77" s="94">
        <f t="shared" si="16"/>
        <v>0</v>
      </c>
      <c r="AA77" s="182"/>
    </row>
    <row r="78" spans="1:27" s="214" customFormat="1" ht="15" x14ac:dyDescent="0.25">
      <c r="A78" s="72"/>
      <c r="B78" s="67" t="str">
        <f>'LPFN SUMMARY - Results'!B78</f>
        <v>Preventitive Measures</v>
      </c>
      <c r="C78" s="71"/>
      <c r="D78" s="62"/>
      <c r="E78" s="63"/>
      <c r="F78" s="255">
        <f>'9050'!F78+'9053'!F78</f>
        <v>0</v>
      </c>
      <c r="G78" s="255">
        <f>'9050'!G78+'9053'!G78</f>
        <v>0</v>
      </c>
      <c r="H78" s="255">
        <f>'9050'!H78+'9053'!H78</f>
        <v>50000</v>
      </c>
      <c r="I78" s="94">
        <f t="shared" si="12"/>
        <v>50000</v>
      </c>
      <c r="J78" s="224"/>
      <c r="K78" s="255">
        <f>'9050'!K78+'9053'!K78</f>
        <v>0</v>
      </c>
      <c r="L78" s="255">
        <f>'9050'!L78+'9053'!L78</f>
        <v>0</v>
      </c>
      <c r="M78" s="255">
        <f>'9050'!M78+'9053'!M78</f>
        <v>50000</v>
      </c>
      <c r="N78" s="94">
        <f t="shared" si="13"/>
        <v>50000</v>
      </c>
      <c r="O78" s="224"/>
      <c r="P78" s="255">
        <f>'9050'!P78+'9053'!P78</f>
        <v>0</v>
      </c>
      <c r="Q78" s="255">
        <f>'9050'!Q78+'9053'!Q78</f>
        <v>0</v>
      </c>
      <c r="R78" s="255">
        <f>'9050'!R78+'9053'!R78</f>
        <v>50000</v>
      </c>
      <c r="S78" s="94">
        <f t="shared" si="14"/>
        <v>50000</v>
      </c>
      <c r="T78" s="224"/>
      <c r="U78" s="255">
        <f>'9050'!U78+'9053'!U78</f>
        <v>0</v>
      </c>
      <c r="V78" s="255">
        <f>'9050'!V78+'9053'!V78</f>
        <v>0</v>
      </c>
      <c r="W78" s="255">
        <f>'9050'!W78+'9053'!W78</f>
        <v>50000</v>
      </c>
      <c r="X78" s="94">
        <f t="shared" si="15"/>
        <v>50000</v>
      </c>
      <c r="Y78" s="97"/>
      <c r="Z78" s="94">
        <f t="shared" si="16"/>
        <v>200000</v>
      </c>
      <c r="AA78" s="182"/>
    </row>
    <row r="79" spans="1:27" s="214" customFormat="1" ht="15" hidden="1" x14ac:dyDescent="0.25">
      <c r="A79" s="72"/>
      <c r="B79" s="67" t="str">
        <f>'LPFN SUMMARY - Results'!B79</f>
        <v>Unused</v>
      </c>
      <c r="C79" s="71"/>
      <c r="D79" s="62"/>
      <c r="E79" s="63"/>
      <c r="F79" s="255">
        <f>'9050'!F79+'9053'!F79</f>
        <v>0</v>
      </c>
      <c r="G79" s="255">
        <f>'9050'!G79+'9053'!G79</f>
        <v>0</v>
      </c>
      <c r="H79" s="255">
        <f>'9050'!H79+'9053'!H79</f>
        <v>0</v>
      </c>
      <c r="I79" s="94">
        <f t="shared" si="12"/>
        <v>0</v>
      </c>
      <c r="J79" s="224"/>
      <c r="K79" s="255">
        <f>'9050'!K79+'9053'!K79</f>
        <v>0</v>
      </c>
      <c r="L79" s="255">
        <f>'9050'!L79+'9053'!L79</f>
        <v>0</v>
      </c>
      <c r="M79" s="255">
        <f>'9050'!M79+'9053'!M79</f>
        <v>0</v>
      </c>
      <c r="N79" s="94">
        <f t="shared" si="13"/>
        <v>0</v>
      </c>
      <c r="O79" s="224"/>
      <c r="P79" s="255">
        <f>'9050'!P79+'9053'!P79</f>
        <v>0</v>
      </c>
      <c r="Q79" s="255">
        <f>'9050'!Q79+'9053'!Q79</f>
        <v>0</v>
      </c>
      <c r="R79" s="255">
        <f>'9050'!R79+'9053'!R79</f>
        <v>0</v>
      </c>
      <c r="S79" s="94">
        <f t="shared" si="14"/>
        <v>0</v>
      </c>
      <c r="T79" s="224"/>
      <c r="U79" s="255">
        <f>'9050'!U79+'9053'!U79</f>
        <v>0</v>
      </c>
      <c r="V79" s="255">
        <f>'9050'!V79+'9053'!V79</f>
        <v>0</v>
      </c>
      <c r="W79" s="255">
        <f>'9050'!W79+'9053'!W79</f>
        <v>0</v>
      </c>
      <c r="X79" s="94">
        <f t="shared" si="15"/>
        <v>0</v>
      </c>
      <c r="Y79" s="97"/>
      <c r="Z79" s="94">
        <f t="shared" si="16"/>
        <v>0</v>
      </c>
      <c r="AA79" s="182"/>
    </row>
    <row r="80" spans="1:27" s="214" customFormat="1" ht="15" hidden="1" x14ac:dyDescent="0.25">
      <c r="A80" s="72"/>
      <c r="B80" s="67" t="str">
        <f>'LPFN SUMMARY - Results'!B80</f>
        <v>Unused</v>
      </c>
      <c r="C80" s="71"/>
      <c r="D80" s="62"/>
      <c r="E80" s="63"/>
      <c r="F80" s="255">
        <f>'9050'!F80+'9053'!F80</f>
        <v>0</v>
      </c>
      <c r="G80" s="255">
        <f>'9050'!G80+'9053'!G80</f>
        <v>0</v>
      </c>
      <c r="H80" s="255">
        <f>'9050'!H80+'9053'!H80</f>
        <v>0</v>
      </c>
      <c r="I80" s="94">
        <f t="shared" si="12"/>
        <v>0</v>
      </c>
      <c r="J80" s="224"/>
      <c r="K80" s="255">
        <f>'9050'!K80+'9053'!K80</f>
        <v>0</v>
      </c>
      <c r="L80" s="255">
        <f>'9050'!L80+'9053'!L80</f>
        <v>0</v>
      </c>
      <c r="M80" s="255">
        <f>'9050'!M80+'9053'!M80</f>
        <v>0</v>
      </c>
      <c r="N80" s="94">
        <f t="shared" si="13"/>
        <v>0</v>
      </c>
      <c r="O80" s="224"/>
      <c r="P80" s="255">
        <f>'9050'!P80+'9053'!P80</f>
        <v>0</v>
      </c>
      <c r="Q80" s="255">
        <f>'9050'!Q80+'9053'!Q80</f>
        <v>0</v>
      </c>
      <c r="R80" s="255">
        <f>'9050'!R80+'9053'!R80</f>
        <v>0</v>
      </c>
      <c r="S80" s="94">
        <f t="shared" si="14"/>
        <v>0</v>
      </c>
      <c r="T80" s="224"/>
      <c r="U80" s="255">
        <f>'9050'!U80+'9053'!U80</f>
        <v>0</v>
      </c>
      <c r="V80" s="255">
        <f>'9050'!V80+'9053'!V80</f>
        <v>0</v>
      </c>
      <c r="W80" s="255">
        <f>'9050'!W80+'9053'!W80</f>
        <v>0</v>
      </c>
      <c r="X80" s="94">
        <f t="shared" si="15"/>
        <v>0</v>
      </c>
      <c r="Y80" s="97"/>
      <c r="Z80" s="94">
        <f t="shared" si="16"/>
        <v>0</v>
      </c>
      <c r="AA80" s="182"/>
    </row>
    <row r="81" spans="1:27" s="214" customFormat="1" ht="15" hidden="1" x14ac:dyDescent="0.25">
      <c r="A81" s="72"/>
      <c r="B81" s="67" t="str">
        <f>'LPFN SUMMARY - Results'!B81</f>
        <v>Unused</v>
      </c>
      <c r="C81" s="71"/>
      <c r="D81" s="62"/>
      <c r="E81" s="63"/>
      <c r="F81" s="255">
        <f>'9050'!F81+'9053'!F81</f>
        <v>0</v>
      </c>
      <c r="G81" s="255">
        <f>'9050'!G81+'9053'!G81</f>
        <v>0</v>
      </c>
      <c r="H81" s="255">
        <f>'9050'!H81+'9053'!H81</f>
        <v>0</v>
      </c>
      <c r="I81" s="94">
        <f t="shared" si="12"/>
        <v>0</v>
      </c>
      <c r="J81" s="224"/>
      <c r="K81" s="255">
        <f>'9050'!K81+'9053'!K81</f>
        <v>0</v>
      </c>
      <c r="L81" s="255">
        <f>'9050'!L81+'9053'!L81</f>
        <v>0</v>
      </c>
      <c r="M81" s="255">
        <f>'9050'!M81+'9053'!M81</f>
        <v>0</v>
      </c>
      <c r="N81" s="94">
        <f t="shared" si="13"/>
        <v>0</v>
      </c>
      <c r="O81" s="224"/>
      <c r="P81" s="255">
        <f>'9050'!P81+'9053'!P81</f>
        <v>0</v>
      </c>
      <c r="Q81" s="255">
        <f>'9050'!Q81+'9053'!Q81</f>
        <v>0</v>
      </c>
      <c r="R81" s="255">
        <f>'9050'!R81+'9053'!R81</f>
        <v>0</v>
      </c>
      <c r="S81" s="94">
        <f t="shared" si="14"/>
        <v>0</v>
      </c>
      <c r="T81" s="224"/>
      <c r="U81" s="255">
        <f>'9050'!U81+'9053'!U81</f>
        <v>0</v>
      </c>
      <c r="V81" s="255">
        <f>'9050'!V81+'9053'!V81</f>
        <v>0</v>
      </c>
      <c r="W81" s="255">
        <f>'9050'!W81+'9053'!W81</f>
        <v>0</v>
      </c>
      <c r="X81" s="94">
        <f t="shared" si="15"/>
        <v>0</v>
      </c>
      <c r="Y81" s="97"/>
      <c r="Z81" s="94">
        <f t="shared" si="16"/>
        <v>0</v>
      </c>
      <c r="AA81" s="182"/>
    </row>
    <row r="82" spans="1:27" s="214" customFormat="1" ht="15" hidden="1" x14ac:dyDescent="0.25">
      <c r="A82" s="72"/>
      <c r="B82" s="67" t="str">
        <f>'LPFN SUMMARY - Results'!B82</f>
        <v>Unused</v>
      </c>
      <c r="C82" s="71"/>
      <c r="D82" s="62"/>
      <c r="E82" s="63"/>
      <c r="F82" s="255">
        <f>'9050'!F82+'9053'!F82</f>
        <v>0</v>
      </c>
      <c r="G82" s="255">
        <f>'9050'!G82+'9053'!G82</f>
        <v>0</v>
      </c>
      <c r="H82" s="255">
        <f>'9050'!H82+'9053'!H82</f>
        <v>0</v>
      </c>
      <c r="I82" s="94">
        <f t="shared" si="12"/>
        <v>0</v>
      </c>
      <c r="J82" s="224"/>
      <c r="K82" s="255">
        <f>'9050'!K82+'9053'!K82</f>
        <v>0</v>
      </c>
      <c r="L82" s="255">
        <f>'9050'!L82+'9053'!L82</f>
        <v>0</v>
      </c>
      <c r="M82" s="255">
        <f>'9050'!M82+'9053'!M82</f>
        <v>0</v>
      </c>
      <c r="N82" s="94">
        <f t="shared" si="13"/>
        <v>0</v>
      </c>
      <c r="O82" s="224"/>
      <c r="P82" s="255">
        <f>'9050'!P82+'9053'!P82</f>
        <v>0</v>
      </c>
      <c r="Q82" s="255">
        <f>'9050'!Q82+'9053'!Q82</f>
        <v>0</v>
      </c>
      <c r="R82" s="255">
        <f>'9050'!R82+'9053'!R82</f>
        <v>0</v>
      </c>
      <c r="S82" s="94">
        <f t="shared" si="14"/>
        <v>0</v>
      </c>
      <c r="T82" s="224"/>
      <c r="U82" s="255">
        <f>'9050'!U82+'9053'!U82</f>
        <v>0</v>
      </c>
      <c r="V82" s="255">
        <f>'9050'!V82+'9053'!V82</f>
        <v>0</v>
      </c>
      <c r="W82" s="255">
        <f>'9050'!W82+'9053'!W82</f>
        <v>0</v>
      </c>
      <c r="X82" s="94">
        <f t="shared" si="15"/>
        <v>0</v>
      </c>
      <c r="Y82" s="97"/>
      <c r="Z82" s="94">
        <f t="shared" si="16"/>
        <v>0</v>
      </c>
      <c r="AA82" s="182"/>
    </row>
    <row r="83" spans="1:27" s="214" customFormat="1" ht="15" x14ac:dyDescent="0.25">
      <c r="A83" s="72"/>
      <c r="B83" s="67" t="str">
        <f>'LPFN SUMMARY - Results'!B83</f>
        <v>Professional fees</v>
      </c>
      <c r="C83" s="71"/>
      <c r="D83" s="62"/>
      <c r="E83" s="63"/>
      <c r="F83" s="255">
        <f>'9050'!F83+'9053'!F83</f>
        <v>0</v>
      </c>
      <c r="G83" s="255">
        <f>'9050'!G83+'9053'!G83</f>
        <v>0</v>
      </c>
      <c r="H83" s="255">
        <f>'9050'!H83+'9053'!H83</f>
        <v>0</v>
      </c>
      <c r="I83" s="94">
        <f t="shared" si="12"/>
        <v>0</v>
      </c>
      <c r="J83" s="224"/>
      <c r="K83" s="255">
        <f>'9050'!K83+'9053'!K83</f>
        <v>0</v>
      </c>
      <c r="L83" s="255">
        <f>'9050'!L83+'9053'!L83</f>
        <v>0</v>
      </c>
      <c r="M83" s="255">
        <f>'9050'!M83+'9053'!M83</f>
        <v>0</v>
      </c>
      <c r="N83" s="94">
        <f t="shared" si="13"/>
        <v>0</v>
      </c>
      <c r="O83" s="224"/>
      <c r="P83" s="255">
        <f>'9050'!P83+'9053'!P83</f>
        <v>0</v>
      </c>
      <c r="Q83" s="255">
        <f>'9050'!Q83+'9053'!Q83</f>
        <v>0</v>
      </c>
      <c r="R83" s="255">
        <f>'9050'!R83+'9053'!R83</f>
        <v>0</v>
      </c>
      <c r="S83" s="94">
        <f t="shared" si="14"/>
        <v>0</v>
      </c>
      <c r="T83" s="224"/>
      <c r="U83" s="255">
        <f>'9050'!U83+'9053'!U83</f>
        <v>0</v>
      </c>
      <c r="V83" s="255">
        <f>'9050'!V83+'9053'!V83</f>
        <v>0</v>
      </c>
      <c r="W83" s="255">
        <f>'9050'!W83+'9053'!W83</f>
        <v>0</v>
      </c>
      <c r="X83" s="94">
        <f t="shared" si="15"/>
        <v>0</v>
      </c>
      <c r="Y83" s="97"/>
      <c r="Z83" s="94">
        <f t="shared" si="16"/>
        <v>0</v>
      </c>
      <c r="AA83" s="182"/>
    </row>
    <row r="84" spans="1:27" s="214" customFormat="1" ht="15" x14ac:dyDescent="0.25">
      <c r="A84" s="72"/>
      <c r="B84" s="67" t="str">
        <f>'LPFN SUMMARY - Results'!B84</f>
        <v>Promotional Awareness/Material</v>
      </c>
      <c r="C84" s="71"/>
      <c r="D84" s="62"/>
      <c r="E84" s="63"/>
      <c r="F84" s="255">
        <f>'9050'!F84+'9053'!F84</f>
        <v>0</v>
      </c>
      <c r="G84" s="255">
        <f>'9050'!G84+'9053'!G84</f>
        <v>0</v>
      </c>
      <c r="H84" s="255">
        <f>'9050'!H84+'9053'!H84</f>
        <v>1000</v>
      </c>
      <c r="I84" s="94">
        <f t="shared" si="12"/>
        <v>1000</v>
      </c>
      <c r="J84" s="224"/>
      <c r="K84" s="255">
        <f>'9050'!K84+'9053'!K84</f>
        <v>0</v>
      </c>
      <c r="L84" s="255">
        <f>'9050'!L84+'9053'!L84</f>
        <v>0</v>
      </c>
      <c r="M84" s="255">
        <f>'9050'!M84+'9053'!M84</f>
        <v>1500</v>
      </c>
      <c r="N84" s="94">
        <f t="shared" si="13"/>
        <v>1500</v>
      </c>
      <c r="O84" s="224"/>
      <c r="P84" s="255">
        <f>'9050'!P84+'9053'!P84</f>
        <v>0</v>
      </c>
      <c r="Q84" s="255">
        <f>'9050'!Q84+'9053'!Q84</f>
        <v>0</v>
      </c>
      <c r="R84" s="255">
        <f>'9050'!R84+'9053'!R84</f>
        <v>2250</v>
      </c>
      <c r="S84" s="94">
        <f t="shared" si="14"/>
        <v>2250</v>
      </c>
      <c r="T84" s="224"/>
      <c r="U84" s="255">
        <f>'9050'!U84+'9053'!U84</f>
        <v>0</v>
      </c>
      <c r="V84" s="255">
        <f>'9050'!V84+'9053'!V84</f>
        <v>0</v>
      </c>
      <c r="W84" s="255">
        <f>'9050'!W84+'9053'!W84</f>
        <v>2250</v>
      </c>
      <c r="X84" s="94">
        <f t="shared" si="15"/>
        <v>2250</v>
      </c>
      <c r="Y84" s="97"/>
      <c r="Z84" s="94">
        <f t="shared" si="16"/>
        <v>7000</v>
      </c>
      <c r="AA84" s="182"/>
    </row>
    <row r="85" spans="1:27" s="214" customFormat="1" ht="15" x14ac:dyDescent="0.25">
      <c r="A85" s="72"/>
      <c r="B85" s="67" t="str">
        <f>'LPFN SUMMARY - Results'!B85</f>
        <v>Purchase of capital assets</v>
      </c>
      <c r="C85" s="71"/>
      <c r="D85" s="62"/>
      <c r="E85" s="63"/>
      <c r="F85" s="255">
        <f>'9050'!F85+'9053'!F85</f>
        <v>0</v>
      </c>
      <c r="G85" s="255">
        <f>'9050'!G85+'9053'!G85</f>
        <v>0</v>
      </c>
      <c r="H85" s="255">
        <f>'9050'!H85+'9053'!H85</f>
        <v>0</v>
      </c>
      <c r="I85" s="94">
        <f t="shared" si="12"/>
        <v>0</v>
      </c>
      <c r="J85" s="224"/>
      <c r="K85" s="255">
        <f>'9050'!K85+'9053'!K85</f>
        <v>0</v>
      </c>
      <c r="L85" s="255">
        <f>'9050'!L85+'9053'!L85</f>
        <v>0</v>
      </c>
      <c r="M85" s="255">
        <f>'9050'!M85+'9053'!M85</f>
        <v>0</v>
      </c>
      <c r="N85" s="94">
        <f t="shared" si="13"/>
        <v>0</v>
      </c>
      <c r="O85" s="224"/>
      <c r="P85" s="255">
        <f>'9050'!P85+'9053'!P85</f>
        <v>0</v>
      </c>
      <c r="Q85" s="255">
        <f>'9050'!Q85+'9053'!Q85</f>
        <v>0</v>
      </c>
      <c r="R85" s="255">
        <f>'9050'!R85+'9053'!R85</f>
        <v>0</v>
      </c>
      <c r="S85" s="94">
        <f t="shared" si="14"/>
        <v>0</v>
      </c>
      <c r="T85" s="224"/>
      <c r="U85" s="255">
        <f>'9050'!U85+'9053'!U85</f>
        <v>0</v>
      </c>
      <c r="V85" s="255">
        <f>'9050'!V85+'9053'!V85</f>
        <v>0</v>
      </c>
      <c r="W85" s="255">
        <f>'9050'!W85+'9053'!W85</f>
        <v>0</v>
      </c>
      <c r="X85" s="94">
        <f t="shared" si="15"/>
        <v>0</v>
      </c>
      <c r="Y85" s="97"/>
      <c r="Z85" s="94">
        <f t="shared" si="16"/>
        <v>0</v>
      </c>
      <c r="AA85" s="182"/>
    </row>
    <row r="86" spans="1:27" s="214" customFormat="1" ht="15" x14ac:dyDescent="0.25">
      <c r="A86" s="72"/>
      <c r="B86" s="67" t="str">
        <f>'LPFN SUMMARY - Results'!B86</f>
        <v>Purchase of fuel</v>
      </c>
      <c r="C86" s="71"/>
      <c r="D86" s="62"/>
      <c r="E86" s="63"/>
      <c r="F86" s="255">
        <f>'9050'!F86+'9053'!F86</f>
        <v>0</v>
      </c>
      <c r="G86" s="255">
        <f>'9050'!G86+'9053'!G86</f>
        <v>0</v>
      </c>
      <c r="H86" s="255">
        <f>'9050'!H86+'9053'!H86</f>
        <v>0</v>
      </c>
      <c r="I86" s="94">
        <f t="shared" si="12"/>
        <v>0</v>
      </c>
      <c r="J86" s="224"/>
      <c r="K86" s="255">
        <f>'9050'!K86+'9053'!K86</f>
        <v>0</v>
      </c>
      <c r="L86" s="255">
        <f>'9050'!L86+'9053'!L86</f>
        <v>0</v>
      </c>
      <c r="M86" s="255">
        <f>'9050'!M86+'9053'!M86</f>
        <v>0</v>
      </c>
      <c r="N86" s="94">
        <f t="shared" si="13"/>
        <v>0</v>
      </c>
      <c r="O86" s="224"/>
      <c r="P86" s="255">
        <f>'9050'!P86+'9053'!P86</f>
        <v>0</v>
      </c>
      <c r="Q86" s="255">
        <f>'9050'!Q86+'9053'!Q86</f>
        <v>0</v>
      </c>
      <c r="R86" s="255">
        <f>'9050'!R86+'9053'!R86</f>
        <v>0</v>
      </c>
      <c r="S86" s="94">
        <f t="shared" si="14"/>
        <v>0</v>
      </c>
      <c r="T86" s="224"/>
      <c r="U86" s="255">
        <f>'9050'!U86+'9053'!U86</f>
        <v>0</v>
      </c>
      <c r="V86" s="255">
        <f>'9050'!V86+'9053'!V86</f>
        <v>0</v>
      </c>
      <c r="W86" s="255">
        <f>'9050'!W86+'9053'!W86</f>
        <v>0</v>
      </c>
      <c r="X86" s="94">
        <f t="shared" si="15"/>
        <v>0</v>
      </c>
      <c r="Y86" s="97"/>
      <c r="Z86" s="94">
        <f t="shared" si="16"/>
        <v>0</v>
      </c>
      <c r="AA86" s="182"/>
    </row>
    <row r="87" spans="1:27" s="214" customFormat="1" ht="15" x14ac:dyDescent="0.25">
      <c r="A87" s="72"/>
      <c r="B87" s="67" t="str">
        <f>'LPFN SUMMARY - Results'!B87</f>
        <v>Reimbursement of long-term debt (capital and interests)</v>
      </c>
      <c r="C87" s="71"/>
      <c r="D87" s="62"/>
      <c r="E87" s="63"/>
      <c r="F87" s="255">
        <f>'9050'!F87+'9053'!F87</f>
        <v>0</v>
      </c>
      <c r="G87" s="255">
        <f>'9050'!G87+'9053'!G87</f>
        <v>0</v>
      </c>
      <c r="H87" s="255">
        <f>'9050'!H87+'9053'!H87</f>
        <v>0</v>
      </c>
      <c r="I87" s="94">
        <f t="shared" si="12"/>
        <v>0</v>
      </c>
      <c r="J87" s="224"/>
      <c r="K87" s="255">
        <f>'9050'!K87+'9053'!K87</f>
        <v>0</v>
      </c>
      <c r="L87" s="255">
        <f>'9050'!L87+'9053'!L87</f>
        <v>0</v>
      </c>
      <c r="M87" s="255">
        <f>'9050'!M87+'9053'!M87</f>
        <v>0</v>
      </c>
      <c r="N87" s="94">
        <f t="shared" si="13"/>
        <v>0</v>
      </c>
      <c r="O87" s="224"/>
      <c r="P87" s="255">
        <f>'9050'!P87+'9053'!P87</f>
        <v>0</v>
      </c>
      <c r="Q87" s="255">
        <f>'9050'!Q87+'9053'!Q87</f>
        <v>0</v>
      </c>
      <c r="R87" s="255">
        <f>'9050'!R87+'9053'!R87</f>
        <v>0</v>
      </c>
      <c r="S87" s="94">
        <f t="shared" si="14"/>
        <v>0</v>
      </c>
      <c r="T87" s="224"/>
      <c r="U87" s="255">
        <f>'9050'!U87+'9053'!U87</f>
        <v>0</v>
      </c>
      <c r="V87" s="255">
        <f>'9050'!V87+'9053'!V87</f>
        <v>0</v>
      </c>
      <c r="W87" s="255">
        <f>'9050'!W87+'9053'!W87</f>
        <v>0</v>
      </c>
      <c r="X87" s="94">
        <f t="shared" si="15"/>
        <v>0</v>
      </c>
      <c r="Y87" s="97"/>
      <c r="Z87" s="94">
        <f t="shared" si="16"/>
        <v>0</v>
      </c>
      <c r="AA87" s="182"/>
    </row>
    <row r="88" spans="1:27" s="214" customFormat="1" ht="15" x14ac:dyDescent="0.25">
      <c r="A88" s="72"/>
      <c r="B88" s="67" t="str">
        <f>'LPFN SUMMARY - Results'!B88</f>
        <v xml:space="preserve">Rental expense-facility/equipment </v>
      </c>
      <c r="C88" s="71"/>
      <c r="D88" s="62"/>
      <c r="E88" s="63"/>
      <c r="F88" s="255">
        <f>'9050'!F88+'9053'!F88</f>
        <v>0</v>
      </c>
      <c r="G88" s="255">
        <f>'9050'!G88+'9053'!G88</f>
        <v>0</v>
      </c>
      <c r="H88" s="255">
        <f>'9050'!H88+'9053'!H88</f>
        <v>6250</v>
      </c>
      <c r="I88" s="94">
        <f t="shared" si="12"/>
        <v>6250</v>
      </c>
      <c r="J88" s="224"/>
      <c r="K88" s="255">
        <f>'9050'!K88+'9053'!K88</f>
        <v>0</v>
      </c>
      <c r="L88" s="255">
        <f>'9050'!L88+'9053'!L88</f>
        <v>0</v>
      </c>
      <c r="M88" s="255">
        <f>'9050'!M88+'9053'!M88</f>
        <v>6250</v>
      </c>
      <c r="N88" s="94">
        <f t="shared" si="13"/>
        <v>6250</v>
      </c>
      <c r="O88" s="224"/>
      <c r="P88" s="255">
        <f>'9050'!P88+'9053'!P88</f>
        <v>0</v>
      </c>
      <c r="Q88" s="255">
        <f>'9050'!Q88+'9053'!Q88</f>
        <v>0</v>
      </c>
      <c r="R88" s="255">
        <f>'9050'!R88+'9053'!R88</f>
        <v>6250</v>
      </c>
      <c r="S88" s="94">
        <f t="shared" si="14"/>
        <v>6250</v>
      </c>
      <c r="T88" s="224"/>
      <c r="U88" s="255">
        <f>'9050'!U88+'9053'!U88</f>
        <v>0</v>
      </c>
      <c r="V88" s="255">
        <f>'9050'!V88+'9053'!V88</f>
        <v>0</v>
      </c>
      <c r="W88" s="255">
        <f>'9050'!W88+'9053'!W88</f>
        <v>6250</v>
      </c>
      <c r="X88" s="94">
        <f t="shared" si="15"/>
        <v>6250</v>
      </c>
      <c r="Y88" s="97"/>
      <c r="Z88" s="94">
        <f t="shared" si="16"/>
        <v>25000</v>
      </c>
      <c r="AA88" s="182"/>
    </row>
    <row r="89" spans="1:27" s="214" customFormat="1" ht="15" x14ac:dyDescent="0.25">
      <c r="A89" s="72"/>
      <c r="B89" s="67" t="str">
        <f>'LPFN SUMMARY - Results'!B89</f>
        <v>Social Events/Programs</v>
      </c>
      <c r="C89" s="71"/>
      <c r="D89" s="62"/>
      <c r="E89" s="63"/>
      <c r="F89" s="255">
        <f>'9050'!F89+'9053'!F89</f>
        <v>0</v>
      </c>
      <c r="G89" s="255">
        <f>'9050'!G89+'9053'!G89</f>
        <v>0</v>
      </c>
      <c r="H89" s="255">
        <f>'9050'!H89+'9053'!H89</f>
        <v>4500</v>
      </c>
      <c r="I89" s="94">
        <f t="shared" si="12"/>
        <v>4500</v>
      </c>
      <c r="J89" s="224"/>
      <c r="K89" s="255">
        <f>'9050'!K89+'9053'!K89</f>
        <v>0</v>
      </c>
      <c r="L89" s="255">
        <f>'9050'!L89+'9053'!L89</f>
        <v>0</v>
      </c>
      <c r="M89" s="255">
        <f>'9050'!M89+'9053'!M89</f>
        <v>4500</v>
      </c>
      <c r="N89" s="94">
        <f t="shared" si="13"/>
        <v>4500</v>
      </c>
      <c r="O89" s="224"/>
      <c r="P89" s="255">
        <f>'9050'!P89+'9053'!P89</f>
        <v>0</v>
      </c>
      <c r="Q89" s="255">
        <f>'9050'!Q89+'9053'!Q89</f>
        <v>0</v>
      </c>
      <c r="R89" s="255">
        <f>'9050'!R89+'9053'!R89</f>
        <v>4500</v>
      </c>
      <c r="S89" s="94">
        <f t="shared" si="14"/>
        <v>4500</v>
      </c>
      <c r="T89" s="224"/>
      <c r="U89" s="255">
        <f>'9050'!U89+'9053'!U89</f>
        <v>0</v>
      </c>
      <c r="V89" s="255">
        <f>'9050'!V89+'9053'!V89</f>
        <v>0</v>
      </c>
      <c r="W89" s="255">
        <f>'9050'!W89+'9053'!W89</f>
        <v>4500</v>
      </c>
      <c r="X89" s="94">
        <f t="shared" si="15"/>
        <v>4500</v>
      </c>
      <c r="Y89" s="97"/>
      <c r="Z89" s="94">
        <f t="shared" si="16"/>
        <v>18000</v>
      </c>
      <c r="AA89" s="182"/>
    </row>
    <row r="90" spans="1:27" s="214" customFormat="1" ht="15" x14ac:dyDescent="0.25">
      <c r="A90" s="72"/>
      <c r="B90" s="67" t="str">
        <f>'LPFN SUMMARY - Results'!B90</f>
        <v>Telephone</v>
      </c>
      <c r="C90" s="71"/>
      <c r="D90" s="62"/>
      <c r="E90" s="63"/>
      <c r="F90" s="255">
        <f>'9050'!F90+'9053'!F90</f>
        <v>8000</v>
      </c>
      <c r="G90" s="255">
        <f>'9050'!G90+'9053'!G90</f>
        <v>0</v>
      </c>
      <c r="H90" s="255">
        <f>'9050'!H90+'9053'!H90</f>
        <v>500</v>
      </c>
      <c r="I90" s="94">
        <f t="shared" si="12"/>
        <v>8500</v>
      </c>
      <c r="J90" s="224"/>
      <c r="K90" s="255">
        <f>'9050'!K90+'9053'!K90</f>
        <v>0</v>
      </c>
      <c r="L90" s="255">
        <f>'9050'!L90+'9053'!L90</f>
        <v>0</v>
      </c>
      <c r="M90" s="255">
        <f>'9050'!M90+'9053'!M90</f>
        <v>500</v>
      </c>
      <c r="N90" s="94">
        <f t="shared" si="13"/>
        <v>500</v>
      </c>
      <c r="O90" s="224"/>
      <c r="P90" s="255">
        <f>'9050'!P90+'9053'!P90</f>
        <v>0</v>
      </c>
      <c r="Q90" s="255">
        <f>'9050'!Q90+'9053'!Q90</f>
        <v>0</v>
      </c>
      <c r="R90" s="255">
        <f>'9050'!R90+'9053'!R90</f>
        <v>500</v>
      </c>
      <c r="S90" s="94">
        <f t="shared" si="14"/>
        <v>500</v>
      </c>
      <c r="T90" s="224"/>
      <c r="U90" s="255">
        <f>'9050'!U90+'9053'!U90</f>
        <v>0</v>
      </c>
      <c r="V90" s="255">
        <f>'9050'!V90+'9053'!V90</f>
        <v>0</v>
      </c>
      <c r="W90" s="255">
        <f>'9050'!W90+'9053'!W90</f>
        <v>500</v>
      </c>
      <c r="X90" s="94">
        <f t="shared" si="15"/>
        <v>500</v>
      </c>
      <c r="Y90" s="97"/>
      <c r="Z90" s="94">
        <f t="shared" si="16"/>
        <v>10000</v>
      </c>
      <c r="AA90" s="182"/>
    </row>
    <row r="91" spans="1:27" s="214" customFormat="1" ht="15" x14ac:dyDescent="0.25">
      <c r="A91" s="72"/>
      <c r="B91" s="67" t="str">
        <f>'LPFN SUMMARY - Results'!B91</f>
        <v>Training</v>
      </c>
      <c r="C91" s="71"/>
      <c r="D91" s="62"/>
      <c r="E91" s="63"/>
      <c r="F91" s="255">
        <f>'9050'!F91+'9053'!F91</f>
        <v>0</v>
      </c>
      <c r="G91" s="255">
        <f>'9050'!G91+'9053'!G91</f>
        <v>0</v>
      </c>
      <c r="H91" s="255">
        <f>'9050'!H91+'9053'!H91</f>
        <v>15000</v>
      </c>
      <c r="I91" s="94">
        <f t="shared" si="12"/>
        <v>15000</v>
      </c>
      <c r="J91" s="224"/>
      <c r="K91" s="255">
        <f>'9050'!K91+'9053'!K91</f>
        <v>0</v>
      </c>
      <c r="L91" s="255">
        <f>'9050'!L91+'9053'!L91</f>
        <v>0</v>
      </c>
      <c r="M91" s="255">
        <f>'9050'!M91+'9053'!M91</f>
        <v>15000</v>
      </c>
      <c r="N91" s="94">
        <f t="shared" si="13"/>
        <v>15000</v>
      </c>
      <c r="O91" s="224"/>
      <c r="P91" s="255">
        <f>'9050'!P91+'9053'!P91</f>
        <v>0</v>
      </c>
      <c r="Q91" s="255">
        <f>'9050'!Q91+'9053'!Q91</f>
        <v>0</v>
      </c>
      <c r="R91" s="255">
        <f>'9050'!R91+'9053'!R91</f>
        <v>15000</v>
      </c>
      <c r="S91" s="94">
        <f t="shared" si="14"/>
        <v>15000</v>
      </c>
      <c r="T91" s="224"/>
      <c r="U91" s="255">
        <f>'9050'!U91+'9053'!U91</f>
        <v>0</v>
      </c>
      <c r="V91" s="255">
        <f>'9050'!V91+'9053'!V91</f>
        <v>0</v>
      </c>
      <c r="W91" s="255">
        <f>'9050'!W91+'9053'!W91</f>
        <v>15000</v>
      </c>
      <c r="X91" s="94">
        <f t="shared" si="15"/>
        <v>15000</v>
      </c>
      <c r="Y91" s="97"/>
      <c r="Z91" s="94">
        <f t="shared" si="16"/>
        <v>60000</v>
      </c>
      <c r="AA91" s="182"/>
    </row>
    <row r="92" spans="1:27" s="214" customFormat="1" ht="15" x14ac:dyDescent="0.25">
      <c r="A92" s="72"/>
      <c r="B92" s="67" t="str">
        <f>'LPFN SUMMARY - Results'!B92</f>
        <v>Transfer to Amosesag Child Care Centre</v>
      </c>
      <c r="C92" s="71"/>
      <c r="D92" s="62"/>
      <c r="E92" s="63"/>
      <c r="F92" s="255">
        <f>'9050'!F92+'9053'!F92</f>
        <v>0</v>
      </c>
      <c r="G92" s="255">
        <f>'9050'!G92+'9053'!G92</f>
        <v>0</v>
      </c>
      <c r="H92" s="255">
        <f>'9050'!H92+'9053'!H92</f>
        <v>0</v>
      </c>
      <c r="I92" s="94">
        <f t="shared" si="12"/>
        <v>0</v>
      </c>
      <c r="J92" s="224"/>
      <c r="K92" s="255">
        <f>'9050'!K92+'9053'!K92</f>
        <v>0</v>
      </c>
      <c r="L92" s="255">
        <f>'9050'!L92+'9053'!L92</f>
        <v>0</v>
      </c>
      <c r="M92" s="255">
        <f>'9050'!M92+'9053'!M92</f>
        <v>0</v>
      </c>
      <c r="N92" s="94">
        <f t="shared" si="13"/>
        <v>0</v>
      </c>
      <c r="O92" s="224"/>
      <c r="P92" s="255">
        <f>'9050'!P92+'9053'!P92</f>
        <v>0</v>
      </c>
      <c r="Q92" s="255">
        <f>'9050'!Q92+'9053'!Q92</f>
        <v>0</v>
      </c>
      <c r="R92" s="255">
        <f>'9050'!R92+'9053'!R92</f>
        <v>0</v>
      </c>
      <c r="S92" s="94">
        <f t="shared" si="14"/>
        <v>0</v>
      </c>
      <c r="T92" s="224"/>
      <c r="U92" s="255">
        <f>'9050'!U92+'9053'!U92</f>
        <v>0</v>
      </c>
      <c r="V92" s="255">
        <f>'9050'!V92+'9053'!V92</f>
        <v>0</v>
      </c>
      <c r="W92" s="255">
        <f>'9050'!W92+'9053'!W92</f>
        <v>0</v>
      </c>
      <c r="X92" s="94">
        <f t="shared" si="15"/>
        <v>0</v>
      </c>
      <c r="Y92" s="97"/>
      <c r="Z92" s="94">
        <f t="shared" si="16"/>
        <v>0</v>
      </c>
      <c r="AA92" s="182"/>
    </row>
    <row r="93" spans="1:27" s="214" customFormat="1" ht="15" x14ac:dyDescent="0.25">
      <c r="A93" s="72"/>
      <c r="B93" s="67" t="str">
        <f>'LPFN SUMMARY - Results'!B93</f>
        <v>Transfer to Businesses</v>
      </c>
      <c r="C93" s="71"/>
      <c r="D93" s="62"/>
      <c r="E93" s="63"/>
      <c r="F93" s="255">
        <f>'9050'!F93+'9053'!F93</f>
        <v>0</v>
      </c>
      <c r="G93" s="255">
        <f>'9050'!G93+'9053'!G93</f>
        <v>0</v>
      </c>
      <c r="H93" s="255">
        <f>'9050'!H93+'9053'!H93</f>
        <v>0</v>
      </c>
      <c r="I93" s="94">
        <f t="shared" si="12"/>
        <v>0</v>
      </c>
      <c r="J93" s="224"/>
      <c r="K93" s="255">
        <f>'9050'!K93+'9053'!K93</f>
        <v>0</v>
      </c>
      <c r="L93" s="255">
        <f>'9050'!L93+'9053'!L93</f>
        <v>0</v>
      </c>
      <c r="M93" s="255">
        <f>'9050'!M93+'9053'!M93</f>
        <v>0</v>
      </c>
      <c r="N93" s="94">
        <f t="shared" si="13"/>
        <v>0</v>
      </c>
      <c r="O93" s="224"/>
      <c r="P93" s="255">
        <f>'9050'!P93+'9053'!P93</f>
        <v>0</v>
      </c>
      <c r="Q93" s="255">
        <f>'9050'!Q93+'9053'!Q93</f>
        <v>0</v>
      </c>
      <c r="R93" s="255">
        <f>'9050'!R93+'9053'!R93</f>
        <v>0</v>
      </c>
      <c r="S93" s="94">
        <f t="shared" si="14"/>
        <v>0</v>
      </c>
      <c r="T93" s="224"/>
      <c r="U93" s="255">
        <f>'9050'!U93+'9053'!U93</f>
        <v>0</v>
      </c>
      <c r="V93" s="255">
        <f>'9050'!V93+'9053'!V93</f>
        <v>0</v>
      </c>
      <c r="W93" s="255">
        <f>'9050'!W93+'9053'!W93</f>
        <v>0</v>
      </c>
      <c r="X93" s="94">
        <f t="shared" si="15"/>
        <v>0</v>
      </c>
      <c r="Y93" s="97"/>
      <c r="Z93" s="94">
        <f t="shared" si="16"/>
        <v>0</v>
      </c>
      <c r="AA93" s="182"/>
    </row>
    <row r="94" spans="1:27" s="214" customFormat="1" ht="15" x14ac:dyDescent="0.25">
      <c r="A94" s="72"/>
      <c r="B94" s="67" t="str">
        <f>'LPFN SUMMARY - Results'!B94</f>
        <v>Transfer to Replacement Reserve/Algonquin Anishinabeg Nation</v>
      </c>
      <c r="C94" s="71"/>
      <c r="D94" s="62"/>
      <c r="E94" s="63"/>
      <c r="F94" s="255">
        <f>'9050'!F94+'9053'!F94</f>
        <v>0</v>
      </c>
      <c r="G94" s="255">
        <f>'9050'!G94+'9053'!G94</f>
        <v>0</v>
      </c>
      <c r="H94" s="255">
        <f>'9050'!H94+'9053'!H94</f>
        <v>0</v>
      </c>
      <c r="I94" s="94">
        <f t="shared" si="12"/>
        <v>0</v>
      </c>
      <c r="J94" s="224"/>
      <c r="K94" s="255">
        <f>'9050'!K94+'9053'!K94</f>
        <v>0</v>
      </c>
      <c r="L94" s="255">
        <f>'9050'!L94+'9053'!L94</f>
        <v>0</v>
      </c>
      <c r="M94" s="255">
        <f>'9050'!M94+'9053'!M94</f>
        <v>0</v>
      </c>
      <c r="N94" s="94">
        <f t="shared" si="13"/>
        <v>0</v>
      </c>
      <c r="O94" s="224"/>
      <c r="P94" s="255">
        <f>'9050'!P94+'9053'!P94</f>
        <v>0</v>
      </c>
      <c r="Q94" s="255">
        <f>'9050'!Q94+'9053'!Q94</f>
        <v>0</v>
      </c>
      <c r="R94" s="255">
        <f>'9050'!R94+'9053'!R94</f>
        <v>0</v>
      </c>
      <c r="S94" s="94">
        <f t="shared" si="14"/>
        <v>0</v>
      </c>
      <c r="T94" s="224"/>
      <c r="U94" s="255">
        <f>'9050'!U94+'9053'!U94</f>
        <v>0</v>
      </c>
      <c r="V94" s="255">
        <f>'9050'!V94+'9053'!V94</f>
        <v>0</v>
      </c>
      <c r="W94" s="255">
        <f>'9050'!W94+'9053'!W94</f>
        <v>0</v>
      </c>
      <c r="X94" s="94">
        <f t="shared" si="15"/>
        <v>0</v>
      </c>
      <c r="Y94" s="97"/>
      <c r="Z94" s="94">
        <f t="shared" si="16"/>
        <v>0</v>
      </c>
      <c r="AA94" s="182"/>
    </row>
    <row r="95" spans="1:27" s="214" customFormat="1" ht="15" x14ac:dyDescent="0.25">
      <c r="A95" s="72"/>
      <c r="B95" s="67" t="str">
        <f>'LPFN SUMMARY - Results'!B95</f>
        <v>Transportation expenses</v>
      </c>
      <c r="C95" s="71"/>
      <c r="D95" s="62"/>
      <c r="E95" s="63"/>
      <c r="F95" s="255">
        <f>'9050'!F95+'9053'!F95</f>
        <v>0</v>
      </c>
      <c r="G95" s="255">
        <f>'9050'!G95+'9053'!G95</f>
        <v>0</v>
      </c>
      <c r="H95" s="255">
        <f>'9050'!H95+'9053'!H95</f>
        <v>0</v>
      </c>
      <c r="I95" s="94">
        <f t="shared" si="12"/>
        <v>0</v>
      </c>
      <c r="J95" s="224"/>
      <c r="K95" s="255">
        <f>'9050'!K95+'9053'!K95</f>
        <v>0</v>
      </c>
      <c r="L95" s="255">
        <f>'9050'!L95+'9053'!L95</f>
        <v>0</v>
      </c>
      <c r="M95" s="255">
        <f>'9050'!M95+'9053'!M95</f>
        <v>0</v>
      </c>
      <c r="N95" s="94">
        <f t="shared" si="13"/>
        <v>0</v>
      </c>
      <c r="O95" s="224"/>
      <c r="P95" s="255">
        <f>'9050'!P95+'9053'!P95</f>
        <v>0</v>
      </c>
      <c r="Q95" s="255">
        <f>'9050'!Q95+'9053'!Q95</f>
        <v>0</v>
      </c>
      <c r="R95" s="255">
        <f>'9050'!R95+'9053'!R95</f>
        <v>0</v>
      </c>
      <c r="S95" s="94">
        <f t="shared" si="14"/>
        <v>0</v>
      </c>
      <c r="T95" s="224"/>
      <c r="U95" s="255">
        <f>'9050'!U95+'9053'!U95</f>
        <v>0</v>
      </c>
      <c r="V95" s="255">
        <f>'9050'!V95+'9053'!V95</f>
        <v>0</v>
      </c>
      <c r="W95" s="255">
        <f>'9050'!W95+'9053'!W95</f>
        <v>0</v>
      </c>
      <c r="X95" s="94">
        <f t="shared" si="15"/>
        <v>0</v>
      </c>
      <c r="Y95" s="97"/>
      <c r="Z95" s="94">
        <f t="shared" si="16"/>
        <v>0</v>
      </c>
      <c r="AA95" s="182"/>
    </row>
    <row r="96" spans="1:27" s="214" customFormat="1" ht="15" x14ac:dyDescent="0.25">
      <c r="A96" s="72"/>
      <c r="B96" s="67" t="str">
        <f>'LPFN SUMMARY - Results'!B96</f>
        <v>Travel expenses</v>
      </c>
      <c r="C96" s="71"/>
      <c r="D96" s="62"/>
      <c r="E96" s="63"/>
      <c r="F96" s="255">
        <f>'9050'!F96+'9053'!F96</f>
        <v>0</v>
      </c>
      <c r="G96" s="255">
        <f>'9050'!G96+'9053'!G96</f>
        <v>0</v>
      </c>
      <c r="H96" s="255">
        <f>'9050'!H96+'9053'!H96</f>
        <v>35000</v>
      </c>
      <c r="I96" s="94">
        <f t="shared" si="12"/>
        <v>35000</v>
      </c>
      <c r="J96" s="224"/>
      <c r="K96" s="255">
        <f>'9050'!K96+'9053'!K96</f>
        <v>0</v>
      </c>
      <c r="L96" s="255">
        <f>'9050'!L96+'9053'!L96</f>
        <v>0</v>
      </c>
      <c r="M96" s="255">
        <f>'9050'!M96+'9053'!M96</f>
        <v>8000</v>
      </c>
      <c r="N96" s="94">
        <f t="shared" si="13"/>
        <v>8000</v>
      </c>
      <c r="O96" s="224"/>
      <c r="P96" s="255">
        <f>'9050'!P96+'9053'!P96</f>
        <v>0</v>
      </c>
      <c r="Q96" s="255">
        <f>'9050'!Q96+'9053'!Q96</f>
        <v>0</v>
      </c>
      <c r="R96" s="255">
        <f>'9050'!R96+'9053'!R96</f>
        <v>8000</v>
      </c>
      <c r="S96" s="94">
        <f t="shared" si="14"/>
        <v>8000</v>
      </c>
      <c r="T96" s="224"/>
      <c r="U96" s="255">
        <f>'9050'!U96+'9053'!U96</f>
        <v>0</v>
      </c>
      <c r="V96" s="255">
        <f>'9050'!V96+'9053'!V96</f>
        <v>0</v>
      </c>
      <c r="W96" s="255">
        <f>'9050'!W96+'9053'!W96</f>
        <v>8000</v>
      </c>
      <c r="X96" s="94">
        <f t="shared" si="15"/>
        <v>8000</v>
      </c>
      <c r="Y96" s="97"/>
      <c r="Z96" s="94">
        <f t="shared" si="16"/>
        <v>59000</v>
      </c>
      <c r="AA96" s="182"/>
    </row>
    <row r="97" spans="1:27" s="214" customFormat="1" ht="15" x14ac:dyDescent="0.25">
      <c r="A97" s="72"/>
      <c r="B97" s="67" t="str">
        <f>'LPFN SUMMARY - Results'!B97</f>
        <v>Tuition fees</v>
      </c>
      <c r="C97" s="71"/>
      <c r="D97" s="62"/>
      <c r="E97" s="63"/>
      <c r="F97" s="255">
        <f>'9050'!F97+'9053'!F97</f>
        <v>0</v>
      </c>
      <c r="G97" s="255">
        <f>'9050'!G97+'9053'!G97</f>
        <v>0</v>
      </c>
      <c r="H97" s="255">
        <f>'9050'!H97+'9053'!H97</f>
        <v>0</v>
      </c>
      <c r="I97" s="94">
        <f t="shared" si="12"/>
        <v>0</v>
      </c>
      <c r="J97" s="224"/>
      <c r="K97" s="255">
        <f>'9050'!K97+'9053'!K97</f>
        <v>0</v>
      </c>
      <c r="L97" s="255">
        <f>'9050'!L97+'9053'!L97</f>
        <v>0</v>
      </c>
      <c r="M97" s="255">
        <f>'9050'!M97+'9053'!M97</f>
        <v>0</v>
      </c>
      <c r="N97" s="94">
        <f t="shared" si="13"/>
        <v>0</v>
      </c>
      <c r="O97" s="224"/>
      <c r="P97" s="255">
        <f>'9050'!P97+'9053'!P97</f>
        <v>0</v>
      </c>
      <c r="Q97" s="255">
        <f>'9050'!Q97+'9053'!Q97</f>
        <v>0</v>
      </c>
      <c r="R97" s="255">
        <f>'9050'!R97+'9053'!R97</f>
        <v>0</v>
      </c>
      <c r="S97" s="94">
        <f t="shared" si="14"/>
        <v>0</v>
      </c>
      <c r="T97" s="224"/>
      <c r="U97" s="255">
        <f>'9050'!U97+'9053'!U97</f>
        <v>0</v>
      </c>
      <c r="V97" s="255">
        <f>'9050'!V97+'9053'!V97</f>
        <v>0</v>
      </c>
      <c r="W97" s="255">
        <f>'9050'!W97+'9053'!W97</f>
        <v>0</v>
      </c>
      <c r="X97" s="94">
        <f t="shared" si="15"/>
        <v>0</v>
      </c>
      <c r="Y97" s="97"/>
      <c r="Z97" s="94">
        <f t="shared" si="16"/>
        <v>0</v>
      </c>
      <c r="AA97" s="182"/>
    </row>
    <row r="98" spans="1:27" s="214" customFormat="1" ht="15" x14ac:dyDescent="0.25">
      <c r="A98" s="72"/>
      <c r="B98" s="67" t="str">
        <f>'LPFN SUMMARY - Results'!B98</f>
        <v>Vehicle Registration</v>
      </c>
      <c r="C98" s="71"/>
      <c r="D98" s="62"/>
      <c r="E98" s="63"/>
      <c r="F98" s="255">
        <f>'9050'!F98+'9053'!F98</f>
        <v>0</v>
      </c>
      <c r="G98" s="255">
        <f>'9050'!G98+'9053'!G98</f>
        <v>0</v>
      </c>
      <c r="H98" s="255">
        <f>'9050'!H98+'9053'!H98</f>
        <v>0</v>
      </c>
      <c r="I98" s="94">
        <f t="shared" si="12"/>
        <v>0</v>
      </c>
      <c r="J98" s="224"/>
      <c r="K98" s="255">
        <f>'9050'!K98+'9053'!K98</f>
        <v>0</v>
      </c>
      <c r="L98" s="255">
        <f>'9050'!L98+'9053'!L98</f>
        <v>0</v>
      </c>
      <c r="M98" s="255">
        <f>'9050'!M98+'9053'!M98</f>
        <v>0</v>
      </c>
      <c r="N98" s="94">
        <f t="shared" si="13"/>
        <v>0</v>
      </c>
      <c r="O98" s="224"/>
      <c r="P98" s="255">
        <f>'9050'!P98+'9053'!P98</f>
        <v>0</v>
      </c>
      <c r="Q98" s="255">
        <f>'9050'!Q98+'9053'!Q98</f>
        <v>0</v>
      </c>
      <c r="R98" s="255">
        <f>'9050'!R98+'9053'!R98</f>
        <v>0</v>
      </c>
      <c r="S98" s="94">
        <f t="shared" si="14"/>
        <v>0</v>
      </c>
      <c r="T98" s="224"/>
      <c r="U98" s="255">
        <f>'9050'!U98+'9053'!U98</f>
        <v>0</v>
      </c>
      <c r="V98" s="255">
        <f>'9050'!V98+'9053'!V98</f>
        <v>0</v>
      </c>
      <c r="W98" s="255">
        <f>'9050'!W98+'9053'!W98</f>
        <v>500</v>
      </c>
      <c r="X98" s="94">
        <f t="shared" si="15"/>
        <v>500</v>
      </c>
      <c r="Y98" s="97"/>
      <c r="Z98" s="94">
        <f t="shared" si="16"/>
        <v>500</v>
      </c>
      <c r="AA98" s="182"/>
    </row>
    <row r="99" spans="1:27" s="214" customFormat="1" ht="15" x14ac:dyDescent="0.25">
      <c r="A99" s="72"/>
      <c r="B99" s="67" t="str">
        <f>'LPFN SUMMARY - Results'!B99</f>
        <v>Workshops</v>
      </c>
      <c r="C99" s="71"/>
      <c r="D99" s="62"/>
      <c r="E99" s="63"/>
      <c r="F99" s="255">
        <f>'9050'!F99+'9053'!F99</f>
        <v>3900</v>
      </c>
      <c r="G99" s="255">
        <f>'9050'!G99+'9053'!G99</f>
        <v>0</v>
      </c>
      <c r="H99" s="255">
        <f>'9050'!H99+'9053'!H99</f>
        <v>0</v>
      </c>
      <c r="I99" s="94">
        <f t="shared" si="12"/>
        <v>3900</v>
      </c>
      <c r="J99" s="224"/>
      <c r="K99" s="255">
        <f>'9050'!K99+'9053'!K99</f>
        <v>0</v>
      </c>
      <c r="L99" s="255">
        <f>'9050'!L99+'9053'!L99</f>
        <v>0</v>
      </c>
      <c r="M99" s="255">
        <f>'9050'!M99+'9053'!M99</f>
        <v>0</v>
      </c>
      <c r="N99" s="94">
        <f t="shared" si="13"/>
        <v>0</v>
      </c>
      <c r="O99" s="224"/>
      <c r="P99" s="255">
        <f>'9050'!P99+'9053'!P99</f>
        <v>0</v>
      </c>
      <c r="Q99" s="255">
        <f>'9050'!Q99+'9053'!Q99</f>
        <v>0</v>
      </c>
      <c r="R99" s="255">
        <f>'9050'!R99+'9053'!R99</f>
        <v>0</v>
      </c>
      <c r="S99" s="94">
        <f t="shared" si="14"/>
        <v>0</v>
      </c>
      <c r="T99" s="224"/>
      <c r="U99" s="255">
        <f>'9050'!U99+'9053'!U99</f>
        <v>0</v>
      </c>
      <c r="V99" s="255">
        <f>'9050'!V99+'9053'!V99</f>
        <v>0</v>
      </c>
      <c r="W99" s="255">
        <f>'9050'!W99+'9053'!W99</f>
        <v>0</v>
      </c>
      <c r="X99" s="94">
        <f t="shared" si="15"/>
        <v>0</v>
      </c>
      <c r="Y99" s="97"/>
      <c r="Z99" s="94">
        <f t="shared" si="16"/>
        <v>3900</v>
      </c>
      <c r="AA99" s="182"/>
    </row>
    <row r="100" spans="1:27" s="214" customFormat="1" ht="15" x14ac:dyDescent="0.25">
      <c r="A100" s="72"/>
      <c r="B100" s="67" t="str">
        <f>'LPFN SUMMARY - Results'!B100</f>
        <v>Equipment</v>
      </c>
      <c r="C100" s="71"/>
      <c r="D100" s="62"/>
      <c r="E100" s="63"/>
      <c r="F100" s="255">
        <f>'9050'!F100+'9053'!F100</f>
        <v>0</v>
      </c>
      <c r="G100" s="255">
        <f>'9050'!G100+'9053'!G100</f>
        <v>0</v>
      </c>
      <c r="H100" s="255">
        <f>'9050'!H100+'9053'!H100</f>
        <v>0</v>
      </c>
      <c r="I100" s="94">
        <f t="shared" si="12"/>
        <v>0</v>
      </c>
      <c r="J100" s="224"/>
      <c r="K100" s="255">
        <f>'9050'!K100+'9053'!K100</f>
        <v>0</v>
      </c>
      <c r="L100" s="255">
        <f>'9050'!L100+'9053'!L100</f>
        <v>0</v>
      </c>
      <c r="M100" s="255">
        <f>'9050'!M100+'9053'!M100</f>
        <v>0</v>
      </c>
      <c r="N100" s="94">
        <f t="shared" si="13"/>
        <v>0</v>
      </c>
      <c r="O100" s="224"/>
      <c r="P100" s="255">
        <f>'9050'!P100+'9053'!P100</f>
        <v>0</v>
      </c>
      <c r="Q100" s="255">
        <f>'9050'!Q100+'9053'!Q100</f>
        <v>0</v>
      </c>
      <c r="R100" s="255">
        <f>'9050'!R100+'9053'!R100</f>
        <v>0</v>
      </c>
      <c r="S100" s="94">
        <f t="shared" si="14"/>
        <v>0</v>
      </c>
      <c r="T100" s="224"/>
      <c r="U100" s="255">
        <f>'9050'!U100+'9053'!U100</f>
        <v>0</v>
      </c>
      <c r="V100" s="255">
        <f>'9050'!V100+'9053'!V100</f>
        <v>0</v>
      </c>
      <c r="W100" s="255">
        <f>'9050'!W100+'9053'!W100</f>
        <v>0</v>
      </c>
      <c r="X100" s="94">
        <f t="shared" si="15"/>
        <v>0</v>
      </c>
      <c r="Y100" s="97"/>
      <c r="Z100" s="94">
        <f t="shared" si="16"/>
        <v>0</v>
      </c>
      <c r="AA100" s="182"/>
    </row>
    <row r="101" spans="1:27" s="214" customFormat="1" ht="15" hidden="1" x14ac:dyDescent="0.25">
      <c r="A101" s="72"/>
      <c r="B101" s="67" t="str">
        <f>'LPFN SUMMARY - Results'!B101</f>
        <v>Unused</v>
      </c>
      <c r="C101" s="71"/>
      <c r="D101" s="62"/>
      <c r="E101" s="63"/>
      <c r="F101" s="255">
        <f>'9050'!F101+'9053'!F101</f>
        <v>0</v>
      </c>
      <c r="G101" s="255">
        <f>'9050'!G101+'9053'!G101</f>
        <v>0</v>
      </c>
      <c r="H101" s="255">
        <f>'9050'!H101+'9053'!H101</f>
        <v>0</v>
      </c>
      <c r="I101" s="94">
        <f t="shared" si="12"/>
        <v>0</v>
      </c>
      <c r="J101" s="224"/>
      <c r="K101" s="255">
        <f>'9050'!K101+'9053'!K101</f>
        <v>0</v>
      </c>
      <c r="L101" s="255">
        <f>'9050'!L101+'9053'!L101</f>
        <v>0</v>
      </c>
      <c r="M101" s="255">
        <f>'9050'!M101+'9053'!M101</f>
        <v>0</v>
      </c>
      <c r="N101" s="94">
        <f t="shared" si="13"/>
        <v>0</v>
      </c>
      <c r="O101" s="224"/>
      <c r="P101" s="255">
        <f>'9050'!P101+'9053'!P101</f>
        <v>0</v>
      </c>
      <c r="Q101" s="255">
        <f>'9050'!Q101+'9053'!Q101</f>
        <v>0</v>
      </c>
      <c r="R101" s="255">
        <f>'9050'!R101+'9053'!R101</f>
        <v>0</v>
      </c>
      <c r="S101" s="94">
        <f t="shared" si="14"/>
        <v>0</v>
      </c>
      <c r="T101" s="224"/>
      <c r="U101" s="255">
        <f>'9050'!U101+'9053'!U101</f>
        <v>0</v>
      </c>
      <c r="V101" s="255">
        <f>'9050'!V101+'9053'!V101</f>
        <v>0</v>
      </c>
      <c r="W101" s="255">
        <f>'9050'!W101+'9053'!W101</f>
        <v>0</v>
      </c>
      <c r="X101" s="94">
        <f t="shared" si="15"/>
        <v>0</v>
      </c>
      <c r="Y101" s="97"/>
      <c r="Z101" s="94">
        <f t="shared" si="16"/>
        <v>0</v>
      </c>
      <c r="AA101" s="182"/>
    </row>
    <row r="102" spans="1:27" s="214" customFormat="1" ht="15" x14ac:dyDescent="0.25">
      <c r="A102" s="72"/>
      <c r="B102" s="67" t="str">
        <f>'LPFN SUMMARY - Results'!B102</f>
        <v>Legal Fees</v>
      </c>
      <c r="C102" s="71"/>
      <c r="D102" s="62"/>
      <c r="E102" s="63"/>
      <c r="F102" s="255">
        <f>'9050'!F102+'9053'!F102</f>
        <v>15000</v>
      </c>
      <c r="G102" s="255">
        <f>'9050'!G102+'9053'!G102</f>
        <v>0</v>
      </c>
      <c r="H102" s="255">
        <f>'9050'!H102+'9053'!H102</f>
        <v>0</v>
      </c>
      <c r="I102" s="94">
        <f t="shared" si="12"/>
        <v>15000</v>
      </c>
      <c r="J102" s="224"/>
      <c r="K102" s="255">
        <f>'9050'!K102+'9053'!K102</f>
        <v>0</v>
      </c>
      <c r="L102" s="255">
        <f>'9050'!L102+'9053'!L102</f>
        <v>0</v>
      </c>
      <c r="M102" s="255">
        <f>'9050'!M102+'9053'!M102</f>
        <v>0</v>
      </c>
      <c r="N102" s="94">
        <f t="shared" si="13"/>
        <v>0</v>
      </c>
      <c r="O102" s="224"/>
      <c r="P102" s="255">
        <f>'9050'!P102+'9053'!P102</f>
        <v>0</v>
      </c>
      <c r="Q102" s="255">
        <f>'9050'!Q102+'9053'!Q102</f>
        <v>0</v>
      </c>
      <c r="R102" s="255">
        <f>'9050'!R102+'9053'!R102</f>
        <v>0</v>
      </c>
      <c r="S102" s="94">
        <f t="shared" si="14"/>
        <v>0</v>
      </c>
      <c r="T102" s="224"/>
      <c r="U102" s="255">
        <f>'9050'!U102+'9053'!U102</f>
        <v>0</v>
      </c>
      <c r="V102" s="255">
        <f>'9050'!V102+'9053'!V102</f>
        <v>0</v>
      </c>
      <c r="W102" s="255">
        <f>'9050'!W102+'9053'!W102</f>
        <v>0</v>
      </c>
      <c r="X102" s="94">
        <f t="shared" si="15"/>
        <v>0</v>
      </c>
      <c r="Y102" s="97"/>
      <c r="Z102" s="94">
        <f t="shared" si="16"/>
        <v>15000</v>
      </c>
      <c r="AA102" s="182"/>
    </row>
    <row r="103" spans="1:27" s="214" customFormat="1" ht="15" hidden="1" x14ac:dyDescent="0.25">
      <c r="A103" s="72"/>
      <c r="B103" s="67" t="str">
        <f>'LPFN SUMMARY - Results'!B103</f>
        <v>Unused</v>
      </c>
      <c r="C103" s="71"/>
      <c r="D103" s="62"/>
      <c r="E103" s="63"/>
      <c r="F103" s="255">
        <f>'9050'!F103+'9053'!F103</f>
        <v>0</v>
      </c>
      <c r="G103" s="255">
        <f>'9050'!G103+'9053'!G103</f>
        <v>0</v>
      </c>
      <c r="H103" s="255">
        <f>'9050'!H103+'9053'!H103</f>
        <v>0</v>
      </c>
      <c r="I103" s="94">
        <f t="shared" si="12"/>
        <v>0</v>
      </c>
      <c r="J103" s="224"/>
      <c r="K103" s="255">
        <f>'9050'!K103+'9053'!K103</f>
        <v>0</v>
      </c>
      <c r="L103" s="255">
        <f>'9050'!L103+'9053'!L103</f>
        <v>0</v>
      </c>
      <c r="M103" s="255">
        <f>'9050'!M103+'9053'!M103</f>
        <v>0</v>
      </c>
      <c r="N103" s="94">
        <f t="shared" si="13"/>
        <v>0</v>
      </c>
      <c r="O103" s="224"/>
      <c r="P103" s="255">
        <f>'9050'!P103+'9053'!P103</f>
        <v>0</v>
      </c>
      <c r="Q103" s="255">
        <f>'9050'!Q103+'9053'!Q103</f>
        <v>0</v>
      </c>
      <c r="R103" s="255">
        <f>'9050'!R103+'9053'!R103</f>
        <v>0</v>
      </c>
      <c r="S103" s="94">
        <f t="shared" si="14"/>
        <v>0</v>
      </c>
      <c r="T103" s="224"/>
      <c r="U103" s="255">
        <f>'9050'!U103+'9053'!U103</f>
        <v>0</v>
      </c>
      <c r="V103" s="255">
        <f>'9050'!V103+'9053'!V103</f>
        <v>0</v>
      </c>
      <c r="W103" s="255">
        <f>'9050'!W103+'9053'!W103</f>
        <v>0</v>
      </c>
      <c r="X103" s="94">
        <f t="shared" si="15"/>
        <v>0</v>
      </c>
      <c r="Y103" s="97"/>
      <c r="Z103" s="94">
        <f t="shared" si="16"/>
        <v>0</v>
      </c>
      <c r="AA103" s="182"/>
    </row>
    <row r="104" spans="1:27" s="214" customFormat="1" ht="15" x14ac:dyDescent="0.25">
      <c r="A104" s="72"/>
      <c r="B104" s="67" t="str">
        <f>'LPFN SUMMARY - Results'!B104</f>
        <v>Living allowance</v>
      </c>
      <c r="C104" s="71"/>
      <c r="D104" s="62"/>
      <c r="E104" s="63"/>
      <c r="F104" s="255">
        <f>'9050'!F104+'9053'!F104</f>
        <v>0</v>
      </c>
      <c r="G104" s="255">
        <f>'9050'!G104+'9053'!G104</f>
        <v>0</v>
      </c>
      <c r="H104" s="255">
        <f>'9050'!H104+'9053'!H104</f>
        <v>0</v>
      </c>
      <c r="I104" s="94">
        <f t="shared" si="12"/>
        <v>0</v>
      </c>
      <c r="J104" s="224"/>
      <c r="K104" s="255">
        <f>'9050'!K104+'9053'!K104</f>
        <v>0</v>
      </c>
      <c r="L104" s="255">
        <f>'9050'!L104+'9053'!L104</f>
        <v>0</v>
      </c>
      <c r="M104" s="255">
        <f>'9050'!M104+'9053'!M104</f>
        <v>0</v>
      </c>
      <c r="N104" s="94">
        <f t="shared" si="13"/>
        <v>0</v>
      </c>
      <c r="O104" s="224"/>
      <c r="P104" s="255">
        <f>'9050'!P104+'9053'!P104</f>
        <v>0</v>
      </c>
      <c r="Q104" s="255">
        <f>'9050'!Q104+'9053'!Q104</f>
        <v>0</v>
      </c>
      <c r="R104" s="255">
        <f>'9050'!R104+'9053'!R104</f>
        <v>0</v>
      </c>
      <c r="S104" s="94">
        <f t="shared" si="14"/>
        <v>0</v>
      </c>
      <c r="T104" s="224"/>
      <c r="U104" s="255">
        <f>'9050'!U104+'9053'!U104</f>
        <v>0</v>
      </c>
      <c r="V104" s="255">
        <f>'9050'!V104+'9053'!V104</f>
        <v>0</v>
      </c>
      <c r="W104" s="255">
        <f>'9050'!W104+'9053'!W104</f>
        <v>0</v>
      </c>
      <c r="X104" s="94">
        <f t="shared" si="15"/>
        <v>0</v>
      </c>
      <c r="Y104" s="97"/>
      <c r="Z104" s="94">
        <f t="shared" si="16"/>
        <v>0</v>
      </c>
      <c r="AA104" s="182"/>
    </row>
    <row r="105" spans="1:27" s="214" customFormat="1" ht="15" hidden="1" x14ac:dyDescent="0.25">
      <c r="A105" s="72"/>
      <c r="B105" s="67" t="str">
        <f>'LPFN SUMMARY - Results'!B105</f>
        <v>Unused</v>
      </c>
      <c r="C105" s="71"/>
      <c r="D105" s="62"/>
      <c r="E105" s="63"/>
      <c r="F105" s="255">
        <f>'9050'!F105+'9053'!F105</f>
        <v>0</v>
      </c>
      <c r="G105" s="255">
        <f>'9050'!G105+'9053'!G105</f>
        <v>0</v>
      </c>
      <c r="H105" s="255">
        <f>'9050'!H105+'9053'!H105</f>
        <v>0</v>
      </c>
      <c r="I105" s="94">
        <f t="shared" si="12"/>
        <v>0</v>
      </c>
      <c r="J105" s="224"/>
      <c r="K105" s="255">
        <f>'9050'!K105+'9053'!K105</f>
        <v>0</v>
      </c>
      <c r="L105" s="255">
        <f>'9050'!L105+'9053'!L105</f>
        <v>0</v>
      </c>
      <c r="M105" s="255">
        <f>'9050'!M105+'9053'!M105</f>
        <v>0</v>
      </c>
      <c r="N105" s="94">
        <f t="shared" si="13"/>
        <v>0</v>
      </c>
      <c r="O105" s="224"/>
      <c r="P105" s="255">
        <f>'9050'!P105+'9053'!P105</f>
        <v>0</v>
      </c>
      <c r="Q105" s="255">
        <f>'9050'!Q105+'9053'!Q105</f>
        <v>0</v>
      </c>
      <c r="R105" s="255">
        <f>'9050'!R105+'9053'!R105</f>
        <v>0</v>
      </c>
      <c r="S105" s="94">
        <f t="shared" si="14"/>
        <v>0</v>
      </c>
      <c r="T105" s="224"/>
      <c r="U105" s="255">
        <f>'9050'!U105+'9053'!U105</f>
        <v>0</v>
      </c>
      <c r="V105" s="255">
        <f>'9050'!V105+'9053'!V105</f>
        <v>0</v>
      </c>
      <c r="W105" s="255">
        <f>'9050'!W105+'9053'!W105</f>
        <v>0</v>
      </c>
      <c r="X105" s="94">
        <f t="shared" si="15"/>
        <v>0</v>
      </c>
      <c r="Y105" s="97"/>
      <c r="Z105" s="94">
        <f t="shared" si="16"/>
        <v>0</v>
      </c>
      <c r="AA105" s="182"/>
    </row>
    <row r="106" spans="1:27" s="214" customFormat="1" ht="15" hidden="1" x14ac:dyDescent="0.25">
      <c r="A106" s="72"/>
      <c r="B106" s="67" t="str">
        <f>'LPFN SUMMARY - Results'!B106</f>
        <v>Unused</v>
      </c>
      <c r="C106" s="71"/>
      <c r="D106" s="62"/>
      <c r="E106" s="63"/>
      <c r="F106" s="255">
        <f>'9050'!F106+'9053'!F106</f>
        <v>0</v>
      </c>
      <c r="G106" s="255">
        <f>'9050'!G106+'9053'!G106</f>
        <v>0</v>
      </c>
      <c r="H106" s="255">
        <f>'9050'!H106+'9053'!H106</f>
        <v>0</v>
      </c>
      <c r="I106" s="94">
        <f t="shared" si="12"/>
        <v>0</v>
      </c>
      <c r="J106" s="224"/>
      <c r="K106" s="255">
        <f>'9050'!K106+'9053'!K106</f>
        <v>0</v>
      </c>
      <c r="L106" s="255">
        <f>'9050'!L106+'9053'!L106</f>
        <v>0</v>
      </c>
      <c r="M106" s="255">
        <f>'9050'!M106+'9053'!M106</f>
        <v>0</v>
      </c>
      <c r="N106" s="94">
        <f t="shared" si="13"/>
        <v>0</v>
      </c>
      <c r="O106" s="224"/>
      <c r="P106" s="255">
        <f>'9050'!P106+'9053'!P106</f>
        <v>0</v>
      </c>
      <c r="Q106" s="255">
        <f>'9050'!Q106+'9053'!Q106</f>
        <v>0</v>
      </c>
      <c r="R106" s="255">
        <f>'9050'!R106+'9053'!R106</f>
        <v>0</v>
      </c>
      <c r="S106" s="94">
        <f t="shared" si="14"/>
        <v>0</v>
      </c>
      <c r="T106" s="224"/>
      <c r="U106" s="255">
        <f>'9050'!U106+'9053'!U106</f>
        <v>0</v>
      </c>
      <c r="V106" s="255">
        <f>'9050'!V106+'9053'!V106</f>
        <v>0</v>
      </c>
      <c r="W106" s="255">
        <f>'9050'!W106+'9053'!W106</f>
        <v>0</v>
      </c>
      <c r="X106" s="94">
        <f t="shared" si="15"/>
        <v>0</v>
      </c>
      <c r="Y106" s="97"/>
      <c r="Z106" s="94">
        <f t="shared" si="16"/>
        <v>0</v>
      </c>
      <c r="AA106" s="182"/>
    </row>
    <row r="107" spans="1:27" s="214" customFormat="1" ht="15" hidden="1" x14ac:dyDescent="0.25">
      <c r="A107" s="72"/>
      <c r="B107" s="67" t="str">
        <f>'LPFN SUMMARY - Results'!B107</f>
        <v>Unused</v>
      </c>
      <c r="C107" s="71"/>
      <c r="D107" s="62"/>
      <c r="E107" s="63"/>
      <c r="F107" s="255">
        <f>'9050'!F107+'9053'!F107</f>
        <v>0</v>
      </c>
      <c r="G107" s="255">
        <f>'9050'!G107+'9053'!G107</f>
        <v>0</v>
      </c>
      <c r="H107" s="255">
        <f>'9050'!H107+'9053'!H107</f>
        <v>0</v>
      </c>
      <c r="I107" s="94">
        <f t="shared" si="12"/>
        <v>0</v>
      </c>
      <c r="J107" s="224"/>
      <c r="K107" s="255">
        <f>'9050'!K107+'9053'!K107</f>
        <v>0</v>
      </c>
      <c r="L107" s="255">
        <f>'9050'!L107+'9053'!L107</f>
        <v>0</v>
      </c>
      <c r="M107" s="255">
        <f>'9050'!M107+'9053'!M107</f>
        <v>0</v>
      </c>
      <c r="N107" s="94">
        <f t="shared" si="13"/>
        <v>0</v>
      </c>
      <c r="O107" s="224"/>
      <c r="P107" s="255">
        <f>'9050'!P107+'9053'!P107</f>
        <v>0</v>
      </c>
      <c r="Q107" s="255">
        <f>'9050'!Q107+'9053'!Q107</f>
        <v>0</v>
      </c>
      <c r="R107" s="255">
        <f>'9050'!R107+'9053'!R107</f>
        <v>0</v>
      </c>
      <c r="S107" s="94">
        <f t="shared" si="14"/>
        <v>0</v>
      </c>
      <c r="T107" s="224"/>
      <c r="U107" s="255">
        <f>'9050'!U107+'9053'!U107</f>
        <v>0</v>
      </c>
      <c r="V107" s="255">
        <f>'9050'!V107+'9053'!V107</f>
        <v>0</v>
      </c>
      <c r="W107" s="255">
        <f>'9050'!W107+'9053'!W107</f>
        <v>0</v>
      </c>
      <c r="X107" s="94">
        <f t="shared" si="15"/>
        <v>0</v>
      </c>
      <c r="Y107" s="97"/>
      <c r="Z107" s="94">
        <f t="shared" si="16"/>
        <v>0</v>
      </c>
      <c r="AA107" s="182"/>
    </row>
    <row r="108" spans="1:27" s="214" customFormat="1" ht="15" x14ac:dyDescent="0.25">
      <c r="A108" s="72"/>
      <c r="B108" s="67" t="str">
        <f>'LPFN SUMMARY - Results'!B108</f>
        <v>Job creation initiative</v>
      </c>
      <c r="C108" s="71"/>
      <c r="D108" s="62"/>
      <c r="E108" s="63"/>
      <c r="F108" s="255">
        <f>'9050'!F108+'9053'!F108</f>
        <v>0</v>
      </c>
      <c r="G108" s="255">
        <f>'9050'!G108+'9053'!G108</f>
        <v>0</v>
      </c>
      <c r="H108" s="255">
        <f>'9050'!H108+'9053'!H108</f>
        <v>0</v>
      </c>
      <c r="I108" s="94">
        <f t="shared" si="12"/>
        <v>0</v>
      </c>
      <c r="J108" s="224"/>
      <c r="K108" s="255">
        <f>'9050'!K108+'9053'!K108</f>
        <v>0</v>
      </c>
      <c r="L108" s="255">
        <f>'9050'!L108+'9053'!L108</f>
        <v>0</v>
      </c>
      <c r="M108" s="255">
        <f>'9050'!M108+'9053'!M108</f>
        <v>0</v>
      </c>
      <c r="N108" s="94">
        <f t="shared" si="13"/>
        <v>0</v>
      </c>
      <c r="O108" s="224"/>
      <c r="P108" s="255">
        <f>'9050'!P108+'9053'!P108</f>
        <v>0</v>
      </c>
      <c r="Q108" s="255">
        <f>'9050'!Q108+'9053'!Q108</f>
        <v>0</v>
      </c>
      <c r="R108" s="255">
        <f>'9050'!R108+'9053'!R108</f>
        <v>0</v>
      </c>
      <c r="S108" s="94">
        <f t="shared" si="14"/>
        <v>0</v>
      </c>
      <c r="T108" s="224"/>
      <c r="U108" s="255">
        <f>'9050'!U108+'9053'!U108</f>
        <v>0</v>
      </c>
      <c r="V108" s="255">
        <f>'9050'!V108+'9053'!V108</f>
        <v>0</v>
      </c>
      <c r="W108" s="255">
        <f>'9050'!W108+'9053'!W108</f>
        <v>0</v>
      </c>
      <c r="X108" s="94">
        <f t="shared" si="15"/>
        <v>0</v>
      </c>
      <c r="Y108" s="97"/>
      <c r="Z108" s="94">
        <f t="shared" si="16"/>
        <v>0</v>
      </c>
      <c r="AA108" s="182"/>
    </row>
    <row r="109" spans="1:27" s="214" customFormat="1" ht="15" x14ac:dyDescent="0.25">
      <c r="A109" s="72"/>
      <c r="B109" s="67" t="str">
        <f>'LPFN SUMMARY - Results'!B109</f>
        <v>Training vocationnal</v>
      </c>
      <c r="C109" s="71"/>
      <c r="D109" s="62"/>
      <c r="E109" s="63"/>
      <c r="F109" s="255">
        <f>'9050'!F109+'9053'!F109</f>
        <v>0</v>
      </c>
      <c r="G109" s="255">
        <f>'9050'!G109+'9053'!G109</f>
        <v>0</v>
      </c>
      <c r="H109" s="255">
        <f>'9050'!H109+'9053'!H109</f>
        <v>0</v>
      </c>
      <c r="I109" s="94">
        <f t="shared" si="12"/>
        <v>0</v>
      </c>
      <c r="J109" s="224"/>
      <c r="K109" s="255">
        <f>'9050'!K109+'9053'!K109</f>
        <v>0</v>
      </c>
      <c r="L109" s="255">
        <f>'9050'!L109+'9053'!L109</f>
        <v>0</v>
      </c>
      <c r="M109" s="255">
        <f>'9050'!M109+'9053'!M109</f>
        <v>0</v>
      </c>
      <c r="N109" s="94">
        <f t="shared" si="13"/>
        <v>0</v>
      </c>
      <c r="O109" s="224"/>
      <c r="P109" s="255">
        <f>'9050'!P109+'9053'!P109</f>
        <v>0</v>
      </c>
      <c r="Q109" s="255">
        <f>'9050'!Q109+'9053'!Q109</f>
        <v>0</v>
      </c>
      <c r="R109" s="255">
        <f>'9050'!R109+'9053'!R109</f>
        <v>0</v>
      </c>
      <c r="S109" s="94">
        <f t="shared" si="14"/>
        <v>0</v>
      </c>
      <c r="T109" s="224"/>
      <c r="U109" s="255">
        <f>'9050'!U109+'9053'!U109</f>
        <v>0</v>
      </c>
      <c r="V109" s="255">
        <f>'9050'!V109+'9053'!V109</f>
        <v>0</v>
      </c>
      <c r="W109" s="255">
        <f>'9050'!W109+'9053'!W109</f>
        <v>0</v>
      </c>
      <c r="X109" s="94">
        <f t="shared" si="15"/>
        <v>0</v>
      </c>
      <c r="Y109" s="97"/>
      <c r="Z109" s="94">
        <f t="shared" si="16"/>
        <v>0</v>
      </c>
      <c r="AA109" s="182"/>
    </row>
    <row r="110" spans="1:27" s="214" customFormat="1" ht="15" x14ac:dyDescent="0.25">
      <c r="A110" s="72"/>
      <c r="B110" s="67" t="str">
        <f>'LPFN SUMMARY - Results'!B110</f>
        <v>Activities</v>
      </c>
      <c r="C110" s="71"/>
      <c r="D110" s="62"/>
      <c r="E110" s="63"/>
      <c r="F110" s="255">
        <f>'9050'!F110+'9053'!F110</f>
        <v>0</v>
      </c>
      <c r="G110" s="255">
        <f>'9050'!G110+'9053'!G110</f>
        <v>0</v>
      </c>
      <c r="H110" s="255">
        <f>'9050'!H110+'9053'!H110</f>
        <v>3000</v>
      </c>
      <c r="I110" s="94">
        <f t="shared" si="12"/>
        <v>3000</v>
      </c>
      <c r="J110" s="224"/>
      <c r="K110" s="255">
        <f>'9050'!K110+'9053'!K110</f>
        <v>0</v>
      </c>
      <c r="L110" s="255">
        <f>'9050'!L110+'9053'!L110</f>
        <v>0</v>
      </c>
      <c r="M110" s="255">
        <f>'9050'!M110+'9053'!M110</f>
        <v>0</v>
      </c>
      <c r="N110" s="94">
        <f t="shared" si="13"/>
        <v>0</v>
      </c>
      <c r="O110" s="224"/>
      <c r="P110" s="255">
        <f>'9050'!P110+'9053'!P110</f>
        <v>0</v>
      </c>
      <c r="Q110" s="255">
        <f>'9050'!Q110+'9053'!Q110</f>
        <v>0</v>
      </c>
      <c r="R110" s="255">
        <f>'9050'!R110+'9053'!R110</f>
        <v>0</v>
      </c>
      <c r="S110" s="94">
        <f t="shared" si="14"/>
        <v>0</v>
      </c>
      <c r="T110" s="224"/>
      <c r="U110" s="255">
        <f>'9050'!U110+'9053'!U110</f>
        <v>0</v>
      </c>
      <c r="V110" s="255">
        <f>'9050'!V110+'9053'!V110</f>
        <v>0</v>
      </c>
      <c r="W110" s="255">
        <f>'9050'!W110+'9053'!W110</f>
        <v>0</v>
      </c>
      <c r="X110" s="94">
        <f t="shared" si="15"/>
        <v>0</v>
      </c>
      <c r="Y110" s="97"/>
      <c r="Z110" s="94">
        <f t="shared" si="16"/>
        <v>3000</v>
      </c>
      <c r="AA110" s="182"/>
    </row>
    <row r="111" spans="1:27" s="214" customFormat="1" ht="15" x14ac:dyDescent="0.25">
      <c r="A111" s="72"/>
      <c r="B111" s="67" t="str">
        <f>'LPFN SUMMARY - Results'!B111</f>
        <v>Contingency funds</v>
      </c>
      <c r="C111" s="71"/>
      <c r="D111" s="62"/>
      <c r="E111" s="63"/>
      <c r="F111" s="255">
        <f>'9050'!F111+'9053'!F111</f>
        <v>0</v>
      </c>
      <c r="G111" s="255">
        <f>'9050'!G111+'9053'!G111</f>
        <v>0</v>
      </c>
      <c r="H111" s="255">
        <f>'9050'!H111+'9053'!H111</f>
        <v>0</v>
      </c>
      <c r="I111" s="94">
        <f t="shared" ref="I111:I126" si="17">F111+G111+H111</f>
        <v>0</v>
      </c>
      <c r="J111" s="224"/>
      <c r="K111" s="255">
        <f>'9050'!K111+'9053'!K111</f>
        <v>0</v>
      </c>
      <c r="L111" s="255">
        <f>'9050'!L111+'9053'!L111</f>
        <v>0</v>
      </c>
      <c r="M111" s="255">
        <f>'9050'!M111+'9053'!M111</f>
        <v>0</v>
      </c>
      <c r="N111" s="94">
        <f t="shared" ref="N111:N126" si="18">K111+L111+M111</f>
        <v>0</v>
      </c>
      <c r="O111" s="224"/>
      <c r="P111" s="255">
        <f>'9050'!P111+'9053'!P111</f>
        <v>0</v>
      </c>
      <c r="Q111" s="255">
        <f>'9050'!Q111+'9053'!Q111</f>
        <v>0</v>
      </c>
      <c r="R111" s="255">
        <f>'9050'!R111+'9053'!R111</f>
        <v>0</v>
      </c>
      <c r="S111" s="94">
        <f t="shared" ref="S111:S126" si="19">P111+Q111+R111</f>
        <v>0</v>
      </c>
      <c r="T111" s="224"/>
      <c r="U111" s="255">
        <f>'9050'!U111+'9053'!U111</f>
        <v>0</v>
      </c>
      <c r="V111" s="255">
        <f>'9050'!V111+'9053'!V111</f>
        <v>0</v>
      </c>
      <c r="W111" s="255">
        <f>'9050'!W111+'9053'!W111</f>
        <v>0</v>
      </c>
      <c r="X111" s="94">
        <f t="shared" ref="X111:X126" si="20">U111+V111+W111</f>
        <v>0</v>
      </c>
      <c r="Y111" s="97"/>
      <c r="Z111" s="94">
        <f t="shared" ref="Z111:Z126" si="21">X111+S111+N111+I111</f>
        <v>0</v>
      </c>
      <c r="AA111" s="182"/>
    </row>
    <row r="112" spans="1:27" s="214" customFormat="1" ht="15" x14ac:dyDescent="0.25">
      <c r="A112" s="72"/>
      <c r="B112" s="67" t="str">
        <f>'LPFN SUMMARY - Results'!B112</f>
        <v>Food</v>
      </c>
      <c r="C112" s="71"/>
      <c r="D112" s="62"/>
      <c r="E112" s="63"/>
      <c r="F112" s="255">
        <f>'9050'!F112+'9053'!F112</f>
        <v>0</v>
      </c>
      <c r="G112" s="255">
        <f>'9050'!G112+'9053'!G112</f>
        <v>0</v>
      </c>
      <c r="H112" s="255">
        <f>'9050'!H112+'9053'!H112</f>
        <v>0</v>
      </c>
      <c r="I112" s="94">
        <f t="shared" si="17"/>
        <v>0</v>
      </c>
      <c r="J112" s="224"/>
      <c r="K112" s="255">
        <f>'9050'!K112+'9053'!K112</f>
        <v>0</v>
      </c>
      <c r="L112" s="255">
        <f>'9050'!L112+'9053'!L112</f>
        <v>0</v>
      </c>
      <c r="M112" s="255">
        <f>'9050'!M112+'9053'!M112</f>
        <v>0</v>
      </c>
      <c r="N112" s="94">
        <f t="shared" si="18"/>
        <v>0</v>
      </c>
      <c r="O112" s="224"/>
      <c r="P112" s="255">
        <f>'9050'!P112+'9053'!P112</f>
        <v>0</v>
      </c>
      <c r="Q112" s="255">
        <f>'9050'!Q112+'9053'!Q112</f>
        <v>0</v>
      </c>
      <c r="R112" s="255">
        <f>'9050'!R112+'9053'!R112</f>
        <v>0</v>
      </c>
      <c r="S112" s="94">
        <f t="shared" si="19"/>
        <v>0</v>
      </c>
      <c r="T112" s="224"/>
      <c r="U112" s="255">
        <f>'9050'!U112+'9053'!U112</f>
        <v>0</v>
      </c>
      <c r="V112" s="255">
        <f>'9050'!V112+'9053'!V112</f>
        <v>0</v>
      </c>
      <c r="W112" s="255">
        <f>'9050'!W112+'9053'!W112</f>
        <v>0</v>
      </c>
      <c r="X112" s="94">
        <f t="shared" si="20"/>
        <v>0</v>
      </c>
      <c r="Y112" s="97"/>
      <c r="Z112" s="94">
        <f t="shared" si="21"/>
        <v>0</v>
      </c>
      <c r="AA112" s="182"/>
    </row>
    <row r="113" spans="1:27" s="214" customFormat="1" ht="15" x14ac:dyDescent="0.25">
      <c r="A113" s="72"/>
      <c r="B113" s="67" t="str">
        <f>'LPFN SUMMARY - Results'!B113</f>
        <v>Emergency preparedness plan</v>
      </c>
      <c r="C113" s="71"/>
      <c r="D113" s="62"/>
      <c r="E113" s="63"/>
      <c r="F113" s="255">
        <f>'9050'!F113+'9053'!F113</f>
        <v>0</v>
      </c>
      <c r="G113" s="255">
        <f>'9050'!G113+'9053'!G113</f>
        <v>0</v>
      </c>
      <c r="H113" s="255">
        <f>'9050'!H113+'9053'!H113</f>
        <v>0</v>
      </c>
      <c r="I113" s="94">
        <f t="shared" si="17"/>
        <v>0</v>
      </c>
      <c r="J113" s="224"/>
      <c r="K113" s="255">
        <f>'9050'!K113+'9053'!K113</f>
        <v>0</v>
      </c>
      <c r="L113" s="255">
        <f>'9050'!L113+'9053'!L113</f>
        <v>0</v>
      </c>
      <c r="M113" s="255">
        <f>'9050'!M113+'9053'!M113</f>
        <v>0</v>
      </c>
      <c r="N113" s="94">
        <f t="shared" si="18"/>
        <v>0</v>
      </c>
      <c r="O113" s="224"/>
      <c r="P113" s="255">
        <f>'9050'!P113+'9053'!P113</f>
        <v>0</v>
      </c>
      <c r="Q113" s="255">
        <f>'9050'!Q113+'9053'!Q113</f>
        <v>0</v>
      </c>
      <c r="R113" s="255">
        <f>'9050'!R113+'9053'!R113</f>
        <v>0</v>
      </c>
      <c r="S113" s="94">
        <f t="shared" si="19"/>
        <v>0</v>
      </c>
      <c r="T113" s="224"/>
      <c r="U113" s="255">
        <f>'9050'!U113+'9053'!U113</f>
        <v>0</v>
      </c>
      <c r="V113" s="255">
        <f>'9050'!V113+'9053'!V113</f>
        <v>0</v>
      </c>
      <c r="W113" s="255">
        <f>'9050'!W113+'9053'!W113</f>
        <v>0</v>
      </c>
      <c r="X113" s="94">
        <f t="shared" si="20"/>
        <v>0</v>
      </c>
      <c r="Y113" s="97"/>
      <c r="Z113" s="94">
        <f t="shared" si="21"/>
        <v>0</v>
      </c>
      <c r="AA113" s="182"/>
    </row>
    <row r="114" spans="1:27" s="214" customFormat="1" ht="15" x14ac:dyDescent="0.25">
      <c r="A114" s="72"/>
      <c r="B114" s="67" t="str">
        <f>'LPFN SUMMARY - Results'!B114</f>
        <v>Governance support</v>
      </c>
      <c r="C114" s="71"/>
      <c r="D114" s="62"/>
      <c r="E114" s="63"/>
      <c r="F114" s="255">
        <f>'9050'!F114+'9053'!F114</f>
        <v>0</v>
      </c>
      <c r="G114" s="255">
        <f>'9050'!G114+'9053'!G114</f>
        <v>0</v>
      </c>
      <c r="H114" s="255">
        <f>'9050'!H114+'9053'!H114</f>
        <v>0</v>
      </c>
      <c r="I114" s="94">
        <f t="shared" si="17"/>
        <v>0</v>
      </c>
      <c r="J114" s="224"/>
      <c r="K114" s="255">
        <f>'9050'!K114+'9053'!K114</f>
        <v>0</v>
      </c>
      <c r="L114" s="255">
        <f>'9050'!L114+'9053'!L114</f>
        <v>0</v>
      </c>
      <c r="M114" s="255">
        <f>'9050'!M114+'9053'!M114</f>
        <v>0</v>
      </c>
      <c r="N114" s="94">
        <f t="shared" si="18"/>
        <v>0</v>
      </c>
      <c r="O114" s="224"/>
      <c r="P114" s="255">
        <f>'9050'!P114+'9053'!P114</f>
        <v>0</v>
      </c>
      <c r="Q114" s="255">
        <f>'9050'!Q114+'9053'!Q114</f>
        <v>0</v>
      </c>
      <c r="R114" s="255">
        <f>'9050'!R114+'9053'!R114</f>
        <v>0</v>
      </c>
      <c r="S114" s="94">
        <f t="shared" si="19"/>
        <v>0</v>
      </c>
      <c r="T114" s="224"/>
      <c r="U114" s="255">
        <f>'9050'!U114+'9053'!U114</f>
        <v>0</v>
      </c>
      <c r="V114" s="255">
        <f>'9050'!V114+'9053'!V114</f>
        <v>0</v>
      </c>
      <c r="W114" s="255">
        <f>'9050'!W114+'9053'!W114</f>
        <v>0</v>
      </c>
      <c r="X114" s="94">
        <f t="shared" si="20"/>
        <v>0</v>
      </c>
      <c r="Y114" s="97"/>
      <c r="Z114" s="94">
        <f t="shared" si="21"/>
        <v>0</v>
      </c>
      <c r="AA114" s="182"/>
    </row>
    <row r="115" spans="1:27" s="214" customFormat="1" ht="15" x14ac:dyDescent="0.25">
      <c r="A115" s="72"/>
      <c r="B115" s="67" t="str">
        <f>'LPFN SUMMARY - Results'!B115</f>
        <v>Need assesment and priority</v>
      </c>
      <c r="C115" s="71"/>
      <c r="D115" s="62"/>
      <c r="E115" s="63"/>
      <c r="F115" s="255">
        <f>'9050'!F115+'9053'!F115</f>
        <v>0</v>
      </c>
      <c r="G115" s="255">
        <f>'9050'!G115+'9053'!G115</f>
        <v>0</v>
      </c>
      <c r="H115" s="255">
        <f>'9050'!H115+'9053'!H115</f>
        <v>0</v>
      </c>
      <c r="I115" s="94">
        <f t="shared" si="17"/>
        <v>0</v>
      </c>
      <c r="J115" s="224"/>
      <c r="K115" s="255">
        <f>'9050'!K115+'9053'!K115</f>
        <v>0</v>
      </c>
      <c r="L115" s="255">
        <f>'9050'!L115+'9053'!L115</f>
        <v>0</v>
      </c>
      <c r="M115" s="255">
        <f>'9050'!M115+'9053'!M115</f>
        <v>0</v>
      </c>
      <c r="N115" s="94">
        <f t="shared" si="18"/>
        <v>0</v>
      </c>
      <c r="O115" s="224"/>
      <c r="P115" s="255">
        <f>'9050'!P115+'9053'!P115</f>
        <v>0</v>
      </c>
      <c r="Q115" s="255">
        <f>'9050'!Q115+'9053'!Q115</f>
        <v>0</v>
      </c>
      <c r="R115" s="255">
        <f>'9050'!R115+'9053'!R115</f>
        <v>0</v>
      </c>
      <c r="S115" s="94">
        <f t="shared" si="19"/>
        <v>0</v>
      </c>
      <c r="T115" s="224"/>
      <c r="U115" s="255">
        <f>'9050'!U115+'9053'!U115</f>
        <v>0</v>
      </c>
      <c r="V115" s="255">
        <f>'9050'!V115+'9053'!V115</f>
        <v>0</v>
      </c>
      <c r="W115" s="255">
        <f>'9050'!W115+'9053'!W115</f>
        <v>0</v>
      </c>
      <c r="X115" s="94">
        <f t="shared" si="20"/>
        <v>0</v>
      </c>
      <c r="Y115" s="97"/>
      <c r="Z115" s="94">
        <f t="shared" si="21"/>
        <v>0</v>
      </c>
      <c r="AA115" s="182"/>
    </row>
    <row r="116" spans="1:27" s="214" customFormat="1" ht="15" x14ac:dyDescent="0.25">
      <c r="A116" s="72"/>
      <c r="B116" s="67" t="str">
        <f>'LPFN SUMMARY - Results'!B116</f>
        <v>Evaluation plan</v>
      </c>
      <c r="C116" s="71"/>
      <c r="D116" s="62"/>
      <c r="E116" s="63"/>
      <c r="F116" s="255">
        <f>'9050'!F116+'9053'!F116</f>
        <v>0</v>
      </c>
      <c r="G116" s="255">
        <f>'9050'!G116+'9053'!G116</f>
        <v>0</v>
      </c>
      <c r="H116" s="255">
        <f>'9050'!H116+'9053'!H116</f>
        <v>0</v>
      </c>
      <c r="I116" s="94">
        <f t="shared" si="17"/>
        <v>0</v>
      </c>
      <c r="J116" s="224"/>
      <c r="K116" s="255">
        <f>'9050'!K116+'9053'!K116</f>
        <v>0</v>
      </c>
      <c r="L116" s="255">
        <f>'9050'!L116+'9053'!L116</f>
        <v>0</v>
      </c>
      <c r="M116" s="255">
        <f>'9050'!M116+'9053'!M116</f>
        <v>0</v>
      </c>
      <c r="N116" s="94">
        <f t="shared" si="18"/>
        <v>0</v>
      </c>
      <c r="O116" s="224"/>
      <c r="P116" s="255">
        <f>'9050'!P116+'9053'!P116</f>
        <v>0</v>
      </c>
      <c r="Q116" s="255">
        <f>'9050'!Q116+'9053'!Q116</f>
        <v>0</v>
      </c>
      <c r="R116" s="255">
        <f>'9050'!R116+'9053'!R116</f>
        <v>0</v>
      </c>
      <c r="S116" s="94">
        <f t="shared" si="19"/>
        <v>0</v>
      </c>
      <c r="T116" s="224"/>
      <c r="U116" s="255">
        <f>'9050'!U116+'9053'!U116</f>
        <v>0</v>
      </c>
      <c r="V116" s="255">
        <f>'9050'!V116+'9053'!V116</f>
        <v>0</v>
      </c>
      <c r="W116" s="255">
        <f>'9050'!W116+'9053'!W116</f>
        <v>0</v>
      </c>
      <c r="X116" s="94">
        <f t="shared" si="20"/>
        <v>0</v>
      </c>
      <c r="Y116" s="97"/>
      <c r="Z116" s="94">
        <f t="shared" si="21"/>
        <v>0</v>
      </c>
      <c r="AA116" s="182"/>
    </row>
    <row r="117" spans="1:27" s="214" customFormat="1" ht="15" x14ac:dyDescent="0.25">
      <c r="A117" s="72"/>
      <c r="B117" s="67" t="str">
        <f>'LPFN SUMMARY - Results'!B117</f>
        <v>Renovations</v>
      </c>
      <c r="C117" s="71"/>
      <c r="D117" s="62"/>
      <c r="E117" s="63"/>
      <c r="F117" s="255">
        <f>'9050'!F117+'9053'!F117</f>
        <v>0</v>
      </c>
      <c r="G117" s="255">
        <f>'9050'!G117+'9053'!G117</f>
        <v>0</v>
      </c>
      <c r="H117" s="255">
        <f>'9050'!H117+'9053'!H117</f>
        <v>0</v>
      </c>
      <c r="I117" s="94">
        <f t="shared" si="17"/>
        <v>0</v>
      </c>
      <c r="J117" s="224"/>
      <c r="K117" s="255">
        <f>'9050'!K117+'9053'!K117</f>
        <v>0</v>
      </c>
      <c r="L117" s="255">
        <f>'9050'!L117+'9053'!L117</f>
        <v>0</v>
      </c>
      <c r="M117" s="255">
        <f>'9050'!M117+'9053'!M117</f>
        <v>0</v>
      </c>
      <c r="N117" s="94">
        <f t="shared" si="18"/>
        <v>0</v>
      </c>
      <c r="O117" s="224"/>
      <c r="P117" s="255">
        <f>'9050'!P117+'9053'!P117</f>
        <v>0</v>
      </c>
      <c r="Q117" s="255">
        <f>'9050'!Q117+'9053'!Q117</f>
        <v>0</v>
      </c>
      <c r="R117" s="255">
        <f>'9050'!R117+'9053'!R117</f>
        <v>0</v>
      </c>
      <c r="S117" s="94">
        <f t="shared" si="19"/>
        <v>0</v>
      </c>
      <c r="T117" s="224"/>
      <c r="U117" s="255">
        <f>'9050'!U117+'9053'!U117</f>
        <v>0</v>
      </c>
      <c r="V117" s="255">
        <f>'9050'!V117+'9053'!V117</f>
        <v>0</v>
      </c>
      <c r="W117" s="255">
        <f>'9050'!W117+'9053'!W117</f>
        <v>0</v>
      </c>
      <c r="X117" s="94">
        <f t="shared" si="20"/>
        <v>0</v>
      </c>
      <c r="Y117" s="97"/>
      <c r="Z117" s="94">
        <f t="shared" si="21"/>
        <v>0</v>
      </c>
      <c r="AA117" s="182"/>
    </row>
    <row r="118" spans="1:27" s="214" customFormat="1" ht="15" x14ac:dyDescent="0.25">
      <c r="A118" s="72"/>
      <c r="B118" s="67" t="str">
        <f>'LPFN SUMMARY - Results'!B118</f>
        <v>Consultant</v>
      </c>
      <c r="C118" s="71"/>
      <c r="D118" s="62"/>
      <c r="E118" s="63"/>
      <c r="F118" s="255">
        <f>'9050'!F118+'9053'!F118</f>
        <v>0</v>
      </c>
      <c r="G118" s="255">
        <f>'9050'!G118+'9053'!G118</f>
        <v>0</v>
      </c>
      <c r="H118" s="255">
        <f>'9050'!H118+'9053'!H118</f>
        <v>0</v>
      </c>
      <c r="I118" s="94">
        <f t="shared" si="17"/>
        <v>0</v>
      </c>
      <c r="J118" s="224"/>
      <c r="K118" s="255">
        <f>'9050'!K118+'9053'!K118</f>
        <v>0</v>
      </c>
      <c r="L118" s="255">
        <f>'9050'!L118+'9053'!L118</f>
        <v>0</v>
      </c>
      <c r="M118" s="255">
        <f>'9050'!M118+'9053'!M118</f>
        <v>0</v>
      </c>
      <c r="N118" s="94">
        <f t="shared" si="18"/>
        <v>0</v>
      </c>
      <c r="O118" s="224"/>
      <c r="P118" s="255">
        <f>'9050'!P118+'9053'!P118</f>
        <v>0</v>
      </c>
      <c r="Q118" s="255">
        <f>'9050'!Q118+'9053'!Q118</f>
        <v>0</v>
      </c>
      <c r="R118" s="255">
        <f>'9050'!R118+'9053'!R118</f>
        <v>0</v>
      </c>
      <c r="S118" s="94">
        <f t="shared" si="19"/>
        <v>0</v>
      </c>
      <c r="T118" s="224"/>
      <c r="U118" s="255">
        <f>'9050'!U118+'9053'!U118</f>
        <v>0</v>
      </c>
      <c r="V118" s="255">
        <f>'9050'!V118+'9053'!V118</f>
        <v>0</v>
      </c>
      <c r="W118" s="255">
        <f>'9050'!W118+'9053'!W118</f>
        <v>0</v>
      </c>
      <c r="X118" s="94">
        <f t="shared" si="20"/>
        <v>0</v>
      </c>
      <c r="Y118" s="97"/>
      <c r="Z118" s="94">
        <f t="shared" si="21"/>
        <v>0</v>
      </c>
      <c r="AA118" s="182"/>
    </row>
    <row r="119" spans="1:27" s="214" customFormat="1" ht="15" hidden="1" x14ac:dyDescent="0.25">
      <c r="A119" s="72"/>
      <c r="B119" s="67" t="str">
        <f>'LPFN SUMMARY - Results'!B119</f>
        <v>Unused</v>
      </c>
      <c r="C119" s="71"/>
      <c r="D119" s="62"/>
      <c r="E119" s="63"/>
      <c r="F119" s="255">
        <f>'9050'!F119</f>
        <v>0</v>
      </c>
      <c r="G119" s="255">
        <f>'9050'!G119</f>
        <v>0</v>
      </c>
      <c r="H119" s="255">
        <f>'9050'!H119</f>
        <v>0</v>
      </c>
      <c r="I119" s="94">
        <f t="shared" si="17"/>
        <v>0</v>
      </c>
      <c r="J119" s="224"/>
      <c r="K119" s="255">
        <f>'9050'!K119</f>
        <v>0</v>
      </c>
      <c r="L119" s="255">
        <f>'9050'!L119</f>
        <v>0</v>
      </c>
      <c r="M119" s="255">
        <f>'9050'!M119</f>
        <v>0</v>
      </c>
      <c r="N119" s="94">
        <f t="shared" si="18"/>
        <v>0</v>
      </c>
      <c r="O119" s="224"/>
      <c r="P119" s="255">
        <f>'9050'!P119</f>
        <v>0</v>
      </c>
      <c r="Q119" s="255">
        <f>'9050'!Q119</f>
        <v>0</v>
      </c>
      <c r="R119" s="255">
        <f>'9050'!R119</f>
        <v>0</v>
      </c>
      <c r="S119" s="94">
        <f t="shared" si="19"/>
        <v>0</v>
      </c>
      <c r="T119" s="224"/>
      <c r="U119" s="255">
        <f>'9050'!U119</f>
        <v>0</v>
      </c>
      <c r="V119" s="255">
        <f>'9050'!V119</f>
        <v>0</v>
      </c>
      <c r="W119" s="255">
        <f>'9050'!W119</f>
        <v>0</v>
      </c>
      <c r="X119" s="94">
        <f t="shared" si="20"/>
        <v>0</v>
      </c>
      <c r="Y119" s="97"/>
      <c r="Z119" s="94">
        <f t="shared" si="21"/>
        <v>0</v>
      </c>
      <c r="AA119" s="182"/>
    </row>
    <row r="120" spans="1:27" s="214" customFormat="1" ht="15" hidden="1" x14ac:dyDescent="0.25">
      <c r="A120" s="72"/>
      <c r="B120" s="67" t="str">
        <f>'LPFN SUMMARY - Results'!B120</f>
        <v>Unused</v>
      </c>
      <c r="C120" s="71"/>
      <c r="D120" s="62"/>
      <c r="E120" s="63"/>
      <c r="F120" s="255">
        <f>'9050'!F120</f>
        <v>0</v>
      </c>
      <c r="G120" s="255">
        <f>'9050'!G120</f>
        <v>0</v>
      </c>
      <c r="H120" s="255">
        <f>'9050'!H120</f>
        <v>0</v>
      </c>
      <c r="I120" s="94">
        <f t="shared" si="17"/>
        <v>0</v>
      </c>
      <c r="J120" s="224"/>
      <c r="K120" s="255">
        <f>'9050'!K120</f>
        <v>0</v>
      </c>
      <c r="L120" s="255">
        <f>'9050'!L120</f>
        <v>0</v>
      </c>
      <c r="M120" s="255">
        <f>'9050'!M120</f>
        <v>0</v>
      </c>
      <c r="N120" s="94">
        <f t="shared" si="18"/>
        <v>0</v>
      </c>
      <c r="O120" s="224"/>
      <c r="P120" s="255">
        <f>'9050'!P120</f>
        <v>0</v>
      </c>
      <c r="Q120" s="255">
        <f>'9050'!Q120</f>
        <v>0</v>
      </c>
      <c r="R120" s="255">
        <f>'9050'!R120</f>
        <v>0</v>
      </c>
      <c r="S120" s="94">
        <f t="shared" si="19"/>
        <v>0</v>
      </c>
      <c r="T120" s="224"/>
      <c r="U120" s="255">
        <f>'9050'!U120</f>
        <v>0</v>
      </c>
      <c r="V120" s="255">
        <f>'9050'!V120</f>
        <v>0</v>
      </c>
      <c r="W120" s="255">
        <f>'9050'!W120</f>
        <v>0</v>
      </c>
      <c r="X120" s="94">
        <f t="shared" si="20"/>
        <v>0</v>
      </c>
      <c r="Y120" s="97"/>
      <c r="Z120" s="94">
        <f t="shared" si="21"/>
        <v>0</v>
      </c>
      <c r="AA120" s="182"/>
    </row>
    <row r="121" spans="1:27" s="214" customFormat="1" ht="15" hidden="1" x14ac:dyDescent="0.25">
      <c r="A121" s="72"/>
      <c r="B121" s="67" t="str">
        <f>'LPFN SUMMARY - Results'!B121</f>
        <v>Unused</v>
      </c>
      <c r="C121" s="71"/>
      <c r="D121" s="62"/>
      <c r="E121" s="63"/>
      <c r="F121" s="255">
        <f>'9050'!F121</f>
        <v>0</v>
      </c>
      <c r="G121" s="255">
        <f>'9050'!G121</f>
        <v>0</v>
      </c>
      <c r="H121" s="255">
        <f>'9050'!H121</f>
        <v>0</v>
      </c>
      <c r="I121" s="94">
        <f t="shared" si="17"/>
        <v>0</v>
      </c>
      <c r="J121" s="224"/>
      <c r="K121" s="255">
        <f>'9050'!K121</f>
        <v>0</v>
      </c>
      <c r="L121" s="255">
        <f>'9050'!L121</f>
        <v>0</v>
      </c>
      <c r="M121" s="255">
        <f>'9050'!M121</f>
        <v>0</v>
      </c>
      <c r="N121" s="94">
        <f t="shared" si="18"/>
        <v>0</v>
      </c>
      <c r="O121" s="224"/>
      <c r="P121" s="255">
        <f>'9050'!P121</f>
        <v>0</v>
      </c>
      <c r="Q121" s="255">
        <f>'9050'!Q121</f>
        <v>0</v>
      </c>
      <c r="R121" s="255">
        <f>'9050'!R121</f>
        <v>0</v>
      </c>
      <c r="S121" s="94">
        <f t="shared" si="19"/>
        <v>0</v>
      </c>
      <c r="T121" s="224"/>
      <c r="U121" s="255">
        <f>'9050'!U121</f>
        <v>0</v>
      </c>
      <c r="V121" s="255">
        <f>'9050'!V121</f>
        <v>0</v>
      </c>
      <c r="W121" s="255">
        <f>'9050'!W121</f>
        <v>0</v>
      </c>
      <c r="X121" s="94">
        <f t="shared" si="20"/>
        <v>0</v>
      </c>
      <c r="Y121" s="97"/>
      <c r="Z121" s="94">
        <f t="shared" si="21"/>
        <v>0</v>
      </c>
      <c r="AA121" s="182"/>
    </row>
    <row r="122" spans="1:27" s="214" customFormat="1" ht="15" hidden="1" x14ac:dyDescent="0.25">
      <c r="A122" s="72"/>
      <c r="B122" s="67" t="str">
        <f>'LPFN SUMMARY - Results'!B122</f>
        <v>Unused</v>
      </c>
      <c r="C122" s="71"/>
      <c r="D122" s="62"/>
      <c r="E122" s="63"/>
      <c r="F122" s="255">
        <f>'9050'!F122</f>
        <v>0</v>
      </c>
      <c r="G122" s="255">
        <f>'9050'!G122</f>
        <v>0</v>
      </c>
      <c r="H122" s="255">
        <f>'9050'!H122</f>
        <v>0</v>
      </c>
      <c r="I122" s="94">
        <f t="shared" si="17"/>
        <v>0</v>
      </c>
      <c r="J122" s="224"/>
      <c r="K122" s="255">
        <f>'9050'!K122</f>
        <v>0</v>
      </c>
      <c r="L122" s="255">
        <f>'9050'!L122</f>
        <v>0</v>
      </c>
      <c r="M122" s="255">
        <f>'9050'!M122</f>
        <v>0</v>
      </c>
      <c r="N122" s="94">
        <f t="shared" si="18"/>
        <v>0</v>
      </c>
      <c r="O122" s="224"/>
      <c r="P122" s="255">
        <f>'9050'!P122</f>
        <v>0</v>
      </c>
      <c r="Q122" s="255">
        <f>'9050'!Q122</f>
        <v>0</v>
      </c>
      <c r="R122" s="255">
        <f>'9050'!R122</f>
        <v>0</v>
      </c>
      <c r="S122" s="94">
        <f t="shared" si="19"/>
        <v>0</v>
      </c>
      <c r="T122" s="224"/>
      <c r="U122" s="255">
        <f>'9050'!U122</f>
        <v>0</v>
      </c>
      <c r="V122" s="255">
        <f>'9050'!V122</f>
        <v>0</v>
      </c>
      <c r="W122" s="255">
        <f>'9050'!W122</f>
        <v>0</v>
      </c>
      <c r="X122" s="94">
        <f t="shared" si="20"/>
        <v>0</v>
      </c>
      <c r="Y122" s="97"/>
      <c r="Z122" s="94">
        <f t="shared" si="21"/>
        <v>0</v>
      </c>
      <c r="AA122" s="182"/>
    </row>
    <row r="123" spans="1:27" s="214" customFormat="1" ht="15" hidden="1" x14ac:dyDescent="0.25">
      <c r="A123" s="72"/>
      <c r="B123" s="67" t="str">
        <f>'LPFN SUMMARY - Results'!B123</f>
        <v>Unused</v>
      </c>
      <c r="C123" s="71"/>
      <c r="D123" s="62"/>
      <c r="E123" s="63"/>
      <c r="F123" s="255">
        <f>'9050'!F123</f>
        <v>0</v>
      </c>
      <c r="G123" s="255">
        <f>'9050'!G123</f>
        <v>0</v>
      </c>
      <c r="H123" s="255">
        <f>'9050'!H123</f>
        <v>0</v>
      </c>
      <c r="I123" s="94">
        <f t="shared" si="17"/>
        <v>0</v>
      </c>
      <c r="J123" s="224"/>
      <c r="K123" s="255">
        <f>'9050'!K123</f>
        <v>0</v>
      </c>
      <c r="L123" s="255">
        <f>'9050'!L123</f>
        <v>0</v>
      </c>
      <c r="M123" s="255">
        <f>'9050'!M123</f>
        <v>0</v>
      </c>
      <c r="N123" s="94">
        <f t="shared" si="18"/>
        <v>0</v>
      </c>
      <c r="O123" s="224"/>
      <c r="P123" s="255">
        <f>'9050'!P123</f>
        <v>0</v>
      </c>
      <c r="Q123" s="255">
        <f>'9050'!Q123</f>
        <v>0</v>
      </c>
      <c r="R123" s="255">
        <f>'9050'!R123</f>
        <v>0</v>
      </c>
      <c r="S123" s="94">
        <f t="shared" si="19"/>
        <v>0</v>
      </c>
      <c r="T123" s="224"/>
      <c r="U123" s="255">
        <f>'9050'!U123</f>
        <v>0</v>
      </c>
      <c r="V123" s="255">
        <f>'9050'!V123</f>
        <v>0</v>
      </c>
      <c r="W123" s="255">
        <f>'9050'!W123</f>
        <v>0</v>
      </c>
      <c r="X123" s="94">
        <f t="shared" si="20"/>
        <v>0</v>
      </c>
      <c r="Y123" s="97"/>
      <c r="Z123" s="94">
        <f t="shared" si="21"/>
        <v>0</v>
      </c>
      <c r="AA123" s="182"/>
    </row>
    <row r="124" spans="1:27" s="214" customFormat="1" ht="15" hidden="1" x14ac:dyDescent="0.25">
      <c r="A124" s="72"/>
      <c r="B124" s="67" t="str">
        <f>'LPFN SUMMARY - Results'!B124</f>
        <v>Unused</v>
      </c>
      <c r="C124" s="71"/>
      <c r="D124" s="62"/>
      <c r="E124" s="63"/>
      <c r="F124" s="255">
        <f>'9050'!F124</f>
        <v>0</v>
      </c>
      <c r="G124" s="255">
        <f>'9050'!G124</f>
        <v>0</v>
      </c>
      <c r="H124" s="255">
        <f>'9050'!H124</f>
        <v>0</v>
      </c>
      <c r="I124" s="94">
        <f t="shared" si="17"/>
        <v>0</v>
      </c>
      <c r="J124" s="224"/>
      <c r="K124" s="255">
        <f>'9050'!K124</f>
        <v>0</v>
      </c>
      <c r="L124" s="255">
        <f>'9050'!L124</f>
        <v>0</v>
      </c>
      <c r="M124" s="255">
        <f>'9050'!M124</f>
        <v>0</v>
      </c>
      <c r="N124" s="94">
        <f t="shared" si="18"/>
        <v>0</v>
      </c>
      <c r="O124" s="224"/>
      <c r="P124" s="255">
        <f>'9050'!P124</f>
        <v>0</v>
      </c>
      <c r="Q124" s="255">
        <f>'9050'!Q124</f>
        <v>0</v>
      </c>
      <c r="R124" s="255">
        <f>'9050'!R124</f>
        <v>0</v>
      </c>
      <c r="S124" s="94">
        <f t="shared" si="19"/>
        <v>0</v>
      </c>
      <c r="T124" s="224"/>
      <c r="U124" s="255">
        <f>'9050'!U124</f>
        <v>0</v>
      </c>
      <c r="V124" s="255">
        <f>'9050'!V124</f>
        <v>0</v>
      </c>
      <c r="W124" s="255">
        <f>'9050'!W124</f>
        <v>0</v>
      </c>
      <c r="X124" s="94">
        <f t="shared" si="20"/>
        <v>0</v>
      </c>
      <c r="Y124" s="97"/>
      <c r="Z124" s="94">
        <f t="shared" si="21"/>
        <v>0</v>
      </c>
      <c r="AA124" s="182"/>
    </row>
    <row r="125" spans="1:27" s="214" customFormat="1" ht="15" hidden="1" x14ac:dyDescent="0.25">
      <c r="A125" s="72"/>
      <c r="B125" s="67" t="str">
        <f>'LPFN SUMMARY - Results'!B125</f>
        <v>Unused</v>
      </c>
      <c r="C125" s="71"/>
      <c r="D125" s="62"/>
      <c r="E125" s="63"/>
      <c r="F125" s="255">
        <f>'9050'!F125</f>
        <v>0</v>
      </c>
      <c r="G125" s="255">
        <f>'9050'!G125</f>
        <v>0</v>
      </c>
      <c r="H125" s="255">
        <f>'9050'!H125</f>
        <v>0</v>
      </c>
      <c r="I125" s="94">
        <f t="shared" si="17"/>
        <v>0</v>
      </c>
      <c r="J125" s="224"/>
      <c r="K125" s="255">
        <f>'9050'!K125</f>
        <v>0</v>
      </c>
      <c r="L125" s="255">
        <f>'9050'!L125</f>
        <v>0</v>
      </c>
      <c r="M125" s="255">
        <f>'9050'!M125</f>
        <v>0</v>
      </c>
      <c r="N125" s="94">
        <f t="shared" si="18"/>
        <v>0</v>
      </c>
      <c r="O125" s="224"/>
      <c r="P125" s="255">
        <f>'9050'!P125</f>
        <v>0</v>
      </c>
      <c r="Q125" s="255">
        <f>'9050'!Q125</f>
        <v>0</v>
      </c>
      <c r="R125" s="255">
        <f>'9050'!R125</f>
        <v>0</v>
      </c>
      <c r="S125" s="94">
        <f t="shared" si="19"/>
        <v>0</v>
      </c>
      <c r="T125" s="224"/>
      <c r="U125" s="255">
        <f>'9050'!U125</f>
        <v>0</v>
      </c>
      <c r="V125" s="255">
        <f>'9050'!V125</f>
        <v>0</v>
      </c>
      <c r="W125" s="255">
        <f>'9050'!W125</f>
        <v>0</v>
      </c>
      <c r="X125" s="94">
        <f t="shared" si="20"/>
        <v>0</v>
      </c>
      <c r="Y125" s="97"/>
      <c r="Z125" s="94">
        <f t="shared" si="21"/>
        <v>0</v>
      </c>
      <c r="AA125" s="182"/>
    </row>
    <row r="126" spans="1:27" s="214" customFormat="1" ht="15" hidden="1" x14ac:dyDescent="0.25">
      <c r="A126" s="72"/>
      <c r="B126" s="67" t="str">
        <f>'LPFN SUMMARY - Results'!B126</f>
        <v>Unused</v>
      </c>
      <c r="C126" s="71"/>
      <c r="D126" s="62"/>
      <c r="E126" s="63"/>
      <c r="F126" s="255">
        <f>'9050'!F126</f>
        <v>0</v>
      </c>
      <c r="G126" s="255">
        <f>'9050'!G126</f>
        <v>0</v>
      </c>
      <c r="H126" s="255">
        <f>'9050'!H126</f>
        <v>0</v>
      </c>
      <c r="I126" s="94">
        <f t="shared" si="17"/>
        <v>0</v>
      </c>
      <c r="J126" s="224"/>
      <c r="K126" s="255">
        <f>'9050'!K126</f>
        <v>0</v>
      </c>
      <c r="L126" s="255">
        <f>'9050'!L126</f>
        <v>0</v>
      </c>
      <c r="M126" s="255">
        <f>'9050'!M126</f>
        <v>0</v>
      </c>
      <c r="N126" s="94">
        <f t="shared" si="18"/>
        <v>0</v>
      </c>
      <c r="O126" s="224"/>
      <c r="P126" s="255">
        <f>'9050'!P126</f>
        <v>0</v>
      </c>
      <c r="Q126" s="255">
        <f>'9050'!Q126</f>
        <v>0</v>
      </c>
      <c r="R126" s="255">
        <f>'9050'!R126</f>
        <v>0</v>
      </c>
      <c r="S126" s="94">
        <f t="shared" si="19"/>
        <v>0</v>
      </c>
      <c r="T126" s="224"/>
      <c r="U126" s="255">
        <f>'9050'!U126</f>
        <v>0</v>
      </c>
      <c r="V126" s="255">
        <f>'9050'!V126</f>
        <v>0</v>
      </c>
      <c r="W126" s="255">
        <f>'9050'!W126</f>
        <v>0</v>
      </c>
      <c r="X126" s="94">
        <f t="shared" si="20"/>
        <v>0</v>
      </c>
      <c r="Y126" s="97"/>
      <c r="Z126" s="94">
        <f t="shared" si="21"/>
        <v>0</v>
      </c>
      <c r="AA126" s="182"/>
    </row>
    <row r="127" spans="1:27" s="214" customFormat="1" ht="15" x14ac:dyDescent="0.25">
      <c r="A127" s="77"/>
      <c r="B127" s="78"/>
      <c r="C127" s="78"/>
      <c r="D127" s="78"/>
      <c r="E127" s="79"/>
      <c r="F127" s="83">
        <f>SUM(F46:F126)</f>
        <v>144881</v>
      </c>
      <c r="G127" s="83">
        <f>SUM(G46:G126)</f>
        <v>42781</v>
      </c>
      <c r="H127" s="83">
        <f>SUM(H46:H126)</f>
        <v>252616</v>
      </c>
      <c r="I127" s="85">
        <f>SUM(I46:I126)</f>
        <v>440278</v>
      </c>
      <c r="J127" s="85"/>
      <c r="K127" s="83">
        <f>SUM(K46:K126)</f>
        <v>45781</v>
      </c>
      <c r="L127" s="83">
        <f>SUM(L46:L126)</f>
        <v>42781</v>
      </c>
      <c r="M127" s="83">
        <f>SUM(M46:M126)</f>
        <v>207031</v>
      </c>
      <c r="N127" s="85">
        <f>SUM(N46:N126)</f>
        <v>295593</v>
      </c>
      <c r="O127" s="85"/>
      <c r="P127" s="83">
        <f>SUM(P46:P126)</f>
        <v>45781</v>
      </c>
      <c r="Q127" s="83">
        <f>SUM(Q46:Q126)</f>
        <v>42781</v>
      </c>
      <c r="R127" s="83">
        <f>SUM(R46:R126)</f>
        <v>191324</v>
      </c>
      <c r="S127" s="85">
        <f>SUM(S46:S126)</f>
        <v>279886</v>
      </c>
      <c r="T127" s="85"/>
      <c r="U127" s="83">
        <f>SUM(U46:U126)</f>
        <v>29468</v>
      </c>
      <c r="V127" s="83">
        <f>SUM(V46:V126)</f>
        <v>26324</v>
      </c>
      <c r="W127" s="83">
        <f>SUM(W46:W126)</f>
        <v>246586</v>
      </c>
      <c r="X127" s="85">
        <f>SUM(X46:X126)</f>
        <v>302378</v>
      </c>
      <c r="Y127" s="84"/>
      <c r="Z127" s="85">
        <f>SUM(Z46:Z126)</f>
        <v>1318135</v>
      </c>
      <c r="AA127" s="182"/>
    </row>
    <row r="128" spans="1:27" s="214" customFormat="1" ht="15.75" thickBot="1" x14ac:dyDescent="0.3">
      <c r="A128" s="80" t="s">
        <v>24</v>
      </c>
      <c r="B128" s="81"/>
      <c r="C128" s="260"/>
      <c r="D128" s="260"/>
      <c r="E128" s="261"/>
      <c r="F128" s="88">
        <f>F43-F127</f>
        <v>1173254</v>
      </c>
      <c r="G128" s="88">
        <f>G43-G127</f>
        <v>-42781</v>
      </c>
      <c r="H128" s="88">
        <f>H43-H127</f>
        <v>-252616</v>
      </c>
      <c r="I128" s="89">
        <f>I43-I127</f>
        <v>877857</v>
      </c>
      <c r="J128" s="89"/>
      <c r="K128" s="88">
        <f>K43-K127</f>
        <v>-45781</v>
      </c>
      <c r="L128" s="88">
        <f>L43-L127</f>
        <v>-42781</v>
      </c>
      <c r="M128" s="88">
        <f>M43-M127</f>
        <v>-207031</v>
      </c>
      <c r="N128" s="89">
        <f>N43-N127</f>
        <v>-295593</v>
      </c>
      <c r="O128" s="89"/>
      <c r="P128" s="88">
        <f>P43-P127</f>
        <v>-45781</v>
      </c>
      <c r="Q128" s="88">
        <f>Q43-Q127</f>
        <v>-42781</v>
      </c>
      <c r="R128" s="88">
        <f>R43-R127</f>
        <v>-191324</v>
      </c>
      <c r="S128" s="89">
        <f>S43-S127</f>
        <v>-279886</v>
      </c>
      <c r="T128" s="89"/>
      <c r="U128" s="88">
        <f>U43-U127</f>
        <v>-29468</v>
      </c>
      <c r="V128" s="88">
        <f>V43-V127</f>
        <v>-26324</v>
      </c>
      <c r="W128" s="88">
        <f>W43-W127</f>
        <v>-246586</v>
      </c>
      <c r="X128" s="89">
        <f>X43-X127</f>
        <v>-302378</v>
      </c>
      <c r="Y128" s="90"/>
      <c r="Z128" s="89">
        <f>Z43-Z127</f>
        <v>0</v>
      </c>
      <c r="AA128" s="182"/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Z131" s="137"/>
    </row>
  </sheetData>
  <mergeCells count="2">
    <mergeCell ref="U5:Z5"/>
    <mergeCell ref="A6:B6"/>
  </mergeCells>
  <pageMargins left="0.38" right="0.27" top="0.74803149606299213" bottom="0.74803149606299213" header="0.31496062992125984" footer="0.31496062992125984"/>
  <pageSetup paperSize="5" scale="60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5CCF4-B800-4494-9710-68C4410EEBF7}">
  <sheetPr codeName="Sheet196">
    <tabColor theme="1" tint="0.39997558519241921"/>
    <pageSetUpPr fitToPage="1"/>
  </sheetPr>
  <dimension ref="A1:AA135"/>
  <sheetViews>
    <sheetView zoomScale="70" zoomScaleNormal="70" workbookViewId="0">
      <pane xSplit="2" ySplit="10" topLeftCell="J11" activePane="bottomRight" state="frozen"/>
      <selection activeCell="M42" sqref="M42"/>
      <selection pane="topRight" activeCell="M42" sqref="M42"/>
      <selection pane="bottomLeft" activeCell="M42" sqref="M42"/>
      <selection pane="bottomRight" activeCell="AA11" sqref="AA11"/>
    </sheetView>
  </sheetViews>
  <sheetFormatPr defaultColWidth="9.140625" defaultRowHeight="12.75" x14ac:dyDescent="0.2"/>
  <cols>
    <col min="1" max="1" width="10.140625" customWidth="1"/>
    <col min="2" max="2" width="33.140625" customWidth="1"/>
    <col min="3" max="4" width="9.140625" hidden="1" customWidth="1"/>
    <col min="5" max="5" width="45.140625" customWidth="1"/>
    <col min="6" max="6" width="13.42578125" bestFit="1" customWidth="1"/>
    <col min="7" max="7" width="12.5703125" bestFit="1" customWidth="1"/>
    <col min="8" max="8" width="13.42578125" bestFit="1" customWidth="1"/>
    <col min="9" max="9" width="14.28515625" bestFit="1" customWidth="1"/>
    <col min="10" max="10" width="2.7109375" customWidth="1"/>
    <col min="11" max="11" width="13.5703125" bestFit="1" customWidth="1"/>
    <col min="12" max="13" width="13.42578125" bestFit="1" customWidth="1"/>
    <col min="14" max="14" width="14.5703125" bestFit="1" customWidth="1"/>
    <col min="15" max="15" width="2.7109375" customWidth="1"/>
    <col min="16" max="16" width="13" bestFit="1" customWidth="1"/>
    <col min="17" max="17" width="13.42578125" bestFit="1" customWidth="1"/>
    <col min="18" max="18" width="13.85546875" bestFit="1" customWidth="1"/>
    <col min="19" max="19" width="14.5703125" bestFit="1" customWidth="1"/>
    <col min="20" max="20" width="2.7109375" customWidth="1"/>
    <col min="21" max="21" width="13.42578125" bestFit="1" customWidth="1"/>
    <col min="22" max="23" width="13" bestFit="1" customWidth="1"/>
    <col min="24" max="24" width="14.5703125" bestFit="1" customWidth="1"/>
    <col min="25" max="25" width="3.28515625" customWidth="1"/>
    <col min="26" max="26" width="15.42578125" bestFit="1" customWidth="1"/>
    <col min="27" max="27" width="11.5703125" bestFit="1" customWidth="1"/>
  </cols>
  <sheetData>
    <row r="1" spans="1:27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7" ht="19.5" customHeight="1" x14ac:dyDescent="0.2">
      <c r="A4" s="23" t="s">
        <v>347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7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7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7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7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7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7" ht="15" x14ac:dyDescent="0.25">
      <c r="A11" s="59" t="s">
        <v>233</v>
      </c>
      <c r="B11" s="66" t="str">
        <f>'LPFN SUMMARY - Results'!B11</f>
        <v>ISC</v>
      </c>
      <c r="C11" s="61"/>
      <c r="D11" s="61"/>
      <c r="E11" s="64"/>
      <c r="F11" s="187">
        <v>152123</v>
      </c>
      <c r="G11" s="187"/>
      <c r="H11" s="187"/>
      <c r="I11" s="94">
        <f>F11+G11+H11</f>
        <v>152123</v>
      </c>
      <c r="J11" s="14"/>
      <c r="K11" s="187"/>
      <c r="L11" s="187"/>
      <c r="M11" s="187"/>
      <c r="N11" s="94">
        <f>K11+L11+M11</f>
        <v>0</v>
      </c>
      <c r="O11" s="14"/>
      <c r="P11" s="187"/>
      <c r="Q11" s="187"/>
      <c r="R11" s="187"/>
      <c r="S11" s="94">
        <f>P11+Q11+R11</f>
        <v>0</v>
      </c>
      <c r="T11" s="14"/>
      <c r="U11" s="187"/>
      <c r="V11" s="187"/>
      <c r="W11" s="187"/>
      <c r="X11" s="94">
        <f>U11+V11+W11</f>
        <v>0</v>
      </c>
      <c r="Y11" s="96"/>
      <c r="Z11" s="94">
        <f>X11+S11+N11+I11</f>
        <v>152123</v>
      </c>
    </row>
    <row r="12" spans="1:27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 t="shared" ref="I12:I42" si="0">F12+G12+H12</f>
        <v>0</v>
      </c>
      <c r="J12" s="15"/>
      <c r="K12" s="22"/>
      <c r="L12" s="22"/>
      <c r="M12" s="22"/>
      <c r="N12" s="94">
        <f t="shared" ref="N12:N42" si="1">K12+L12+M12</f>
        <v>0</v>
      </c>
      <c r="O12" s="15"/>
      <c r="P12" s="22"/>
      <c r="Q12" s="22"/>
      <c r="R12" s="22"/>
      <c r="S12" s="94">
        <f t="shared" ref="S12:S42" si="2">P12+Q12+R12</f>
        <v>0</v>
      </c>
      <c r="T12" s="15"/>
      <c r="U12" s="22"/>
      <c r="V12" s="22"/>
      <c r="W12" s="22"/>
      <c r="X12" s="94">
        <f t="shared" ref="X12:X42" si="3">U12+V12+W12</f>
        <v>0</v>
      </c>
      <c r="Y12" s="97"/>
      <c r="Z12" s="94">
        <f t="shared" ref="Z12:Z42" si="4">X12+S12+N12+I12</f>
        <v>0</v>
      </c>
    </row>
    <row r="13" spans="1:27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 t="shared" si="0"/>
        <v>0</v>
      </c>
      <c r="J13" s="15"/>
      <c r="K13" s="22"/>
      <c r="L13" s="22"/>
      <c r="M13" s="22"/>
      <c r="N13" s="94">
        <f t="shared" si="1"/>
        <v>0</v>
      </c>
      <c r="O13" s="15"/>
      <c r="P13" s="22"/>
      <c r="Q13" s="22"/>
      <c r="R13" s="22"/>
      <c r="S13" s="94">
        <f t="shared" si="2"/>
        <v>0</v>
      </c>
      <c r="T13" s="15"/>
      <c r="U13" s="22"/>
      <c r="V13" s="22"/>
      <c r="W13" s="22"/>
      <c r="X13" s="94">
        <f t="shared" si="3"/>
        <v>0</v>
      </c>
      <c r="Y13" s="97"/>
      <c r="Z13" s="94">
        <f t="shared" si="4"/>
        <v>0</v>
      </c>
      <c r="AA13" s="137"/>
    </row>
    <row r="14" spans="1:27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 t="shared" si="0"/>
        <v>0</v>
      </c>
      <c r="J14" s="15"/>
      <c r="K14" s="22"/>
      <c r="L14" s="22"/>
      <c r="M14" s="22"/>
      <c r="N14" s="94">
        <f t="shared" si="1"/>
        <v>0</v>
      </c>
      <c r="O14" s="15"/>
      <c r="P14" s="22"/>
      <c r="Q14" s="22"/>
      <c r="R14" s="22"/>
      <c r="S14" s="94">
        <f t="shared" si="2"/>
        <v>0</v>
      </c>
      <c r="T14" s="15"/>
      <c r="U14" s="22"/>
      <c r="V14" s="22"/>
      <c r="W14" s="22"/>
      <c r="X14" s="94">
        <f t="shared" si="3"/>
        <v>0</v>
      </c>
      <c r="Y14" s="97"/>
      <c r="Z14" s="94">
        <f t="shared" si="4"/>
        <v>0</v>
      </c>
      <c r="AA14" s="229"/>
    </row>
    <row r="15" spans="1:27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si="0"/>
        <v>0</v>
      </c>
      <c r="J15" s="15"/>
      <c r="K15" s="22"/>
      <c r="L15" s="22"/>
      <c r="M15" s="22"/>
      <c r="N15" s="94">
        <f t="shared" si="1"/>
        <v>0</v>
      </c>
      <c r="O15" s="15"/>
      <c r="P15" s="22"/>
      <c r="Q15" s="22"/>
      <c r="R15" s="22"/>
      <c r="S15" s="94">
        <f t="shared" si="2"/>
        <v>0</v>
      </c>
      <c r="T15" s="15"/>
      <c r="U15" s="22"/>
      <c r="V15" s="22"/>
      <c r="W15" s="22"/>
      <c r="X15" s="94">
        <f t="shared" si="3"/>
        <v>0</v>
      </c>
      <c r="Y15" s="97"/>
      <c r="Z15" s="94">
        <f t="shared" si="4"/>
        <v>0</v>
      </c>
    </row>
    <row r="16" spans="1:27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0"/>
        <v>0</v>
      </c>
      <c r="J16" s="15"/>
      <c r="K16" s="22"/>
      <c r="L16" s="22"/>
      <c r="M16" s="22"/>
      <c r="N16" s="94">
        <f t="shared" si="1"/>
        <v>0</v>
      </c>
      <c r="O16" s="15"/>
      <c r="P16" s="22"/>
      <c r="Q16" s="22"/>
      <c r="R16" s="22"/>
      <c r="S16" s="94">
        <f t="shared" si="2"/>
        <v>0</v>
      </c>
      <c r="T16" s="15"/>
      <c r="U16" s="22"/>
      <c r="V16" s="22"/>
      <c r="W16" s="22"/>
      <c r="X16" s="94">
        <f t="shared" si="3"/>
        <v>0</v>
      </c>
      <c r="Y16" s="97"/>
      <c r="Z16" s="94">
        <f t="shared" si="4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0"/>
        <v>0</v>
      </c>
      <c r="J17" s="15"/>
      <c r="K17" s="22"/>
      <c r="L17" s="22"/>
      <c r="M17" s="22"/>
      <c r="N17" s="94">
        <f t="shared" si="1"/>
        <v>0</v>
      </c>
      <c r="O17" s="15"/>
      <c r="P17" s="22"/>
      <c r="Q17" s="22"/>
      <c r="R17" s="22"/>
      <c r="S17" s="94">
        <f t="shared" si="2"/>
        <v>0</v>
      </c>
      <c r="T17" s="15"/>
      <c r="U17" s="22"/>
      <c r="V17" s="22"/>
      <c r="W17" s="22"/>
      <c r="X17" s="94">
        <f t="shared" si="3"/>
        <v>0</v>
      </c>
      <c r="Y17" s="97"/>
      <c r="Z17" s="94">
        <f t="shared" si="4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0"/>
        <v>0</v>
      </c>
      <c r="J18" s="15"/>
      <c r="K18" s="22"/>
      <c r="L18" s="22"/>
      <c r="M18" s="22"/>
      <c r="N18" s="94">
        <f t="shared" si="1"/>
        <v>0</v>
      </c>
      <c r="O18" s="15"/>
      <c r="P18" s="22"/>
      <c r="Q18" s="22"/>
      <c r="R18" s="22"/>
      <c r="S18" s="94">
        <f t="shared" si="2"/>
        <v>0</v>
      </c>
      <c r="T18" s="15"/>
      <c r="U18" s="22"/>
      <c r="V18" s="22"/>
      <c r="W18" s="22"/>
      <c r="X18" s="94">
        <f t="shared" si="3"/>
        <v>0</v>
      </c>
      <c r="Y18" s="97"/>
      <c r="Z18" s="94">
        <f t="shared" si="4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0"/>
        <v>0</v>
      </c>
      <c r="J19" s="15"/>
      <c r="K19" s="22"/>
      <c r="L19" s="22"/>
      <c r="M19" s="22"/>
      <c r="N19" s="94">
        <f t="shared" si="1"/>
        <v>0</v>
      </c>
      <c r="O19" s="15"/>
      <c r="P19" s="22"/>
      <c r="Q19" s="22"/>
      <c r="R19" s="22"/>
      <c r="S19" s="94">
        <f t="shared" si="2"/>
        <v>0</v>
      </c>
      <c r="T19" s="15"/>
      <c r="U19" s="22"/>
      <c r="V19" s="22"/>
      <c r="W19" s="22"/>
      <c r="X19" s="94">
        <f t="shared" si="3"/>
        <v>0</v>
      </c>
      <c r="Y19" s="97"/>
      <c r="Z19" s="94">
        <f t="shared" si="4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0"/>
        <v>0</v>
      </c>
      <c r="J20" s="15"/>
      <c r="K20" s="22"/>
      <c r="L20" s="22"/>
      <c r="M20" s="22"/>
      <c r="N20" s="94">
        <f t="shared" si="1"/>
        <v>0</v>
      </c>
      <c r="O20" s="15"/>
      <c r="P20" s="22"/>
      <c r="Q20" s="22"/>
      <c r="R20" s="22"/>
      <c r="S20" s="94">
        <f t="shared" si="2"/>
        <v>0</v>
      </c>
      <c r="T20" s="15"/>
      <c r="U20" s="22"/>
      <c r="V20" s="22"/>
      <c r="W20" s="22"/>
      <c r="X20" s="94">
        <f t="shared" si="3"/>
        <v>0</v>
      </c>
      <c r="Y20" s="97"/>
      <c r="Z20" s="94">
        <f t="shared" si="4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0"/>
        <v>0</v>
      </c>
      <c r="J21" s="15"/>
      <c r="K21" s="22"/>
      <c r="L21" s="22"/>
      <c r="M21" s="22"/>
      <c r="N21" s="94">
        <f t="shared" si="1"/>
        <v>0</v>
      </c>
      <c r="O21" s="15"/>
      <c r="P21" s="22"/>
      <c r="Q21" s="22"/>
      <c r="R21" s="22"/>
      <c r="S21" s="94">
        <f t="shared" si="2"/>
        <v>0</v>
      </c>
      <c r="T21" s="15"/>
      <c r="U21" s="22"/>
      <c r="V21" s="22"/>
      <c r="W21" s="22"/>
      <c r="X21" s="94">
        <f t="shared" si="3"/>
        <v>0</v>
      </c>
      <c r="Y21" s="97"/>
      <c r="Z21" s="94">
        <f t="shared" si="4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0"/>
        <v>0</v>
      </c>
      <c r="J22" s="15"/>
      <c r="K22" s="22"/>
      <c r="L22" s="22"/>
      <c r="M22" s="22"/>
      <c r="N22" s="94">
        <f t="shared" si="1"/>
        <v>0</v>
      </c>
      <c r="O22" s="15"/>
      <c r="P22" s="22"/>
      <c r="Q22" s="22"/>
      <c r="R22" s="22"/>
      <c r="S22" s="94">
        <f t="shared" si="2"/>
        <v>0</v>
      </c>
      <c r="T22" s="15"/>
      <c r="U22" s="22"/>
      <c r="V22" s="22"/>
      <c r="W22" s="22"/>
      <c r="X22" s="94">
        <f t="shared" si="3"/>
        <v>0</v>
      </c>
      <c r="Y22" s="97"/>
      <c r="Z22" s="94">
        <f t="shared" si="4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0"/>
        <v>0</v>
      </c>
      <c r="J23" s="15"/>
      <c r="K23" s="22"/>
      <c r="L23" s="22"/>
      <c r="M23" s="22"/>
      <c r="N23" s="94">
        <f t="shared" si="1"/>
        <v>0</v>
      </c>
      <c r="O23" s="15"/>
      <c r="P23" s="22"/>
      <c r="Q23" s="22"/>
      <c r="R23" s="22"/>
      <c r="S23" s="94">
        <f t="shared" si="2"/>
        <v>0</v>
      </c>
      <c r="T23" s="15"/>
      <c r="U23" s="22"/>
      <c r="V23" s="22"/>
      <c r="W23" s="22"/>
      <c r="X23" s="94">
        <f t="shared" si="3"/>
        <v>0</v>
      </c>
      <c r="Y23" s="97"/>
      <c r="Z23" s="94">
        <f t="shared" si="4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0"/>
        <v>0</v>
      </c>
      <c r="J24" s="15"/>
      <c r="K24" s="22"/>
      <c r="L24" s="22"/>
      <c r="M24" s="22"/>
      <c r="N24" s="94">
        <f t="shared" si="1"/>
        <v>0</v>
      </c>
      <c r="O24" s="15"/>
      <c r="P24" s="22"/>
      <c r="Q24" s="22"/>
      <c r="R24" s="22"/>
      <c r="S24" s="94">
        <f t="shared" si="2"/>
        <v>0</v>
      </c>
      <c r="T24" s="15"/>
      <c r="U24" s="22"/>
      <c r="V24" s="22"/>
      <c r="W24" s="22"/>
      <c r="X24" s="94">
        <f t="shared" si="3"/>
        <v>0</v>
      </c>
      <c r="Y24" s="97"/>
      <c r="Z24" s="94">
        <f t="shared" si="4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0"/>
        <v>0</v>
      </c>
      <c r="J25" s="15"/>
      <c r="K25" s="22"/>
      <c r="L25" s="22"/>
      <c r="M25" s="22"/>
      <c r="N25" s="94">
        <f t="shared" si="1"/>
        <v>0</v>
      </c>
      <c r="O25" s="15"/>
      <c r="P25" s="22"/>
      <c r="Q25" s="22"/>
      <c r="R25" s="22"/>
      <c r="S25" s="94">
        <f t="shared" si="2"/>
        <v>0</v>
      </c>
      <c r="T25" s="15"/>
      <c r="U25" s="22"/>
      <c r="V25" s="22"/>
      <c r="W25" s="22"/>
      <c r="X25" s="94">
        <f t="shared" si="3"/>
        <v>0</v>
      </c>
      <c r="Y25" s="97"/>
      <c r="Z25" s="94">
        <f t="shared" si="4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0"/>
        <v>0</v>
      </c>
      <c r="J26" s="15"/>
      <c r="K26" s="22"/>
      <c r="L26" s="22"/>
      <c r="M26" s="22"/>
      <c r="N26" s="94">
        <f t="shared" si="1"/>
        <v>0</v>
      </c>
      <c r="O26" s="15"/>
      <c r="P26" s="22"/>
      <c r="Q26" s="22"/>
      <c r="R26" s="22"/>
      <c r="S26" s="94">
        <f t="shared" si="2"/>
        <v>0</v>
      </c>
      <c r="T26" s="15"/>
      <c r="U26" s="22"/>
      <c r="V26" s="22"/>
      <c r="W26" s="22"/>
      <c r="X26" s="94">
        <f t="shared" si="3"/>
        <v>0</v>
      </c>
      <c r="Y26" s="97"/>
      <c r="Z26" s="94">
        <f t="shared" si="4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0"/>
        <v>0</v>
      </c>
      <c r="J27" s="15"/>
      <c r="K27" s="22"/>
      <c r="L27" s="22"/>
      <c r="M27" s="22"/>
      <c r="N27" s="94">
        <f t="shared" si="1"/>
        <v>0</v>
      </c>
      <c r="O27" s="15"/>
      <c r="P27" s="22"/>
      <c r="Q27" s="22"/>
      <c r="R27" s="22"/>
      <c r="S27" s="94">
        <f t="shared" si="2"/>
        <v>0</v>
      </c>
      <c r="T27" s="15"/>
      <c r="U27" s="22"/>
      <c r="V27" s="22"/>
      <c r="W27" s="22"/>
      <c r="X27" s="94">
        <f t="shared" si="3"/>
        <v>0</v>
      </c>
      <c r="Y27" s="97"/>
      <c r="Z27" s="94">
        <f t="shared" si="4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0"/>
        <v>0</v>
      </c>
      <c r="J28" s="15"/>
      <c r="K28" s="22"/>
      <c r="L28" s="22"/>
      <c r="M28" s="22"/>
      <c r="N28" s="94">
        <f t="shared" si="1"/>
        <v>0</v>
      </c>
      <c r="O28" s="15"/>
      <c r="P28" s="22"/>
      <c r="Q28" s="22"/>
      <c r="R28" s="22"/>
      <c r="S28" s="94">
        <f t="shared" si="2"/>
        <v>0</v>
      </c>
      <c r="T28" s="15"/>
      <c r="U28" s="22"/>
      <c r="V28" s="22"/>
      <c r="W28" s="22"/>
      <c r="X28" s="94">
        <f t="shared" si="3"/>
        <v>0</v>
      </c>
      <c r="Y28" s="97"/>
      <c r="Z28" s="94">
        <f t="shared" si="4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0"/>
        <v>0</v>
      </c>
      <c r="J29" s="15"/>
      <c r="K29" s="22"/>
      <c r="L29" s="22"/>
      <c r="M29" s="22"/>
      <c r="N29" s="94">
        <f t="shared" si="1"/>
        <v>0</v>
      </c>
      <c r="O29" s="15"/>
      <c r="P29" s="22"/>
      <c r="Q29" s="22"/>
      <c r="R29" s="22"/>
      <c r="S29" s="94">
        <f t="shared" si="2"/>
        <v>0</v>
      </c>
      <c r="T29" s="15"/>
      <c r="U29" s="22"/>
      <c r="V29" s="22"/>
      <c r="W29" s="22"/>
      <c r="X29" s="94">
        <f t="shared" si="3"/>
        <v>0</v>
      </c>
      <c r="Y29" s="97"/>
      <c r="Z29" s="94">
        <f t="shared" si="4"/>
        <v>0</v>
      </c>
    </row>
    <row r="30" spans="1:26" ht="15" x14ac:dyDescent="0.25">
      <c r="A30" s="59" t="s">
        <v>264</v>
      </c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0"/>
        <v>0</v>
      </c>
      <c r="J30" s="15"/>
      <c r="K30" s="22"/>
      <c r="L30" s="22"/>
      <c r="M30" s="22"/>
      <c r="N30" s="94">
        <f t="shared" si="1"/>
        <v>0</v>
      </c>
      <c r="O30" s="15"/>
      <c r="P30" s="22"/>
      <c r="Q30" s="22"/>
      <c r="R30" s="22"/>
      <c r="S30" s="94">
        <f t="shared" si="2"/>
        <v>0</v>
      </c>
      <c r="T30" s="15"/>
      <c r="U30" s="22"/>
      <c r="V30" s="22"/>
      <c r="W30" s="22"/>
      <c r="X30" s="94">
        <f t="shared" si="3"/>
        <v>0</v>
      </c>
      <c r="Y30" s="97"/>
      <c r="Z30" s="94">
        <f t="shared" si="4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0"/>
        <v>0</v>
      </c>
      <c r="J31" s="15"/>
      <c r="K31" s="22"/>
      <c r="L31" s="22"/>
      <c r="M31" s="22"/>
      <c r="N31" s="94"/>
      <c r="O31" s="15"/>
      <c r="P31" s="22"/>
      <c r="Q31" s="22"/>
      <c r="R31" s="22"/>
      <c r="S31" s="94"/>
      <c r="T31" s="15"/>
      <c r="U31" s="22"/>
      <c r="V31" s="22"/>
      <c r="W31" s="22"/>
      <c r="X31" s="94"/>
      <c r="Y31" s="97"/>
      <c r="Z31" s="94">
        <f t="shared" si="4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183"/>
      <c r="G32" s="22"/>
      <c r="H32" s="22"/>
      <c r="I32" s="94">
        <f t="shared" si="0"/>
        <v>0</v>
      </c>
      <c r="J32" s="15"/>
      <c r="K32" s="22"/>
      <c r="L32" s="22"/>
      <c r="M32" s="22"/>
      <c r="N32" s="94">
        <f t="shared" si="1"/>
        <v>0</v>
      </c>
      <c r="O32" s="15"/>
      <c r="P32" s="22"/>
      <c r="Q32" s="22"/>
      <c r="R32" s="22"/>
      <c r="S32" s="94">
        <f t="shared" si="2"/>
        <v>0</v>
      </c>
      <c r="T32" s="15"/>
      <c r="U32" s="22"/>
      <c r="V32" s="22"/>
      <c r="W32" s="22"/>
      <c r="X32" s="94">
        <f t="shared" si="3"/>
        <v>0</v>
      </c>
      <c r="Y32" s="97"/>
      <c r="Z32" s="94">
        <f t="shared" si="4"/>
        <v>0</v>
      </c>
    </row>
    <row r="33" spans="1:27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0"/>
        <v>0</v>
      </c>
      <c r="J33" s="15"/>
      <c r="K33" s="22"/>
      <c r="L33" s="22"/>
      <c r="M33" s="22"/>
      <c r="N33" s="94">
        <f t="shared" si="1"/>
        <v>0</v>
      </c>
      <c r="O33" s="15"/>
      <c r="P33" s="22"/>
      <c r="Q33" s="22"/>
      <c r="R33" s="22"/>
      <c r="S33" s="94">
        <f t="shared" si="2"/>
        <v>0</v>
      </c>
      <c r="T33" s="15"/>
      <c r="U33" s="22"/>
      <c r="V33" s="22"/>
      <c r="W33" s="22"/>
      <c r="X33" s="94">
        <f t="shared" si="3"/>
        <v>0</v>
      </c>
      <c r="Y33" s="97"/>
      <c r="Z33" s="94">
        <f t="shared" si="4"/>
        <v>0</v>
      </c>
    </row>
    <row r="34" spans="1:27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0"/>
        <v>0</v>
      </c>
      <c r="J34" s="15"/>
      <c r="K34" s="22"/>
      <c r="L34" s="22"/>
      <c r="M34" s="22"/>
      <c r="N34" s="94">
        <f t="shared" si="1"/>
        <v>0</v>
      </c>
      <c r="O34" s="15"/>
      <c r="P34" s="22"/>
      <c r="Q34" s="22"/>
      <c r="R34" s="22"/>
      <c r="S34" s="94">
        <f t="shared" si="2"/>
        <v>0</v>
      </c>
      <c r="T34" s="15"/>
      <c r="U34" s="22"/>
      <c r="V34" s="22"/>
      <c r="W34" s="22"/>
      <c r="X34" s="94">
        <f t="shared" si="3"/>
        <v>0</v>
      </c>
      <c r="Y34" s="97"/>
      <c r="Z34" s="94">
        <f t="shared" si="4"/>
        <v>0</v>
      </c>
    </row>
    <row r="35" spans="1:27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0"/>
        <v>0</v>
      </c>
      <c r="J35" s="15"/>
      <c r="K35" s="22"/>
      <c r="L35" s="22"/>
      <c r="M35" s="22"/>
      <c r="N35" s="94">
        <f t="shared" si="1"/>
        <v>0</v>
      </c>
      <c r="O35" s="15"/>
      <c r="P35" s="22"/>
      <c r="Q35" s="22"/>
      <c r="R35" s="22"/>
      <c r="S35" s="94">
        <f t="shared" si="2"/>
        <v>0</v>
      </c>
      <c r="T35" s="15"/>
      <c r="U35" s="22"/>
      <c r="V35" s="22"/>
      <c r="W35" s="22"/>
      <c r="X35" s="94">
        <f t="shared" si="3"/>
        <v>0</v>
      </c>
      <c r="Y35" s="97"/>
      <c r="Z35" s="94">
        <f t="shared" si="4"/>
        <v>0</v>
      </c>
    </row>
    <row r="36" spans="1:27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0"/>
        <v>0</v>
      </c>
      <c r="J36" s="15"/>
      <c r="K36" s="22"/>
      <c r="L36" s="22"/>
      <c r="M36" s="22"/>
      <c r="N36" s="94">
        <f t="shared" si="1"/>
        <v>0</v>
      </c>
      <c r="O36" s="15"/>
      <c r="P36" s="22"/>
      <c r="Q36" s="22"/>
      <c r="R36" s="22"/>
      <c r="S36" s="94">
        <f t="shared" si="2"/>
        <v>0</v>
      </c>
      <c r="T36" s="15"/>
      <c r="U36" s="22"/>
      <c r="V36" s="22"/>
      <c r="W36" s="22"/>
      <c r="X36" s="94">
        <f t="shared" si="3"/>
        <v>0</v>
      </c>
      <c r="Y36" s="97"/>
      <c r="Z36" s="94">
        <f t="shared" si="4"/>
        <v>0</v>
      </c>
    </row>
    <row r="37" spans="1:27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0"/>
        <v>0</v>
      </c>
      <c r="J37" s="15"/>
      <c r="K37" s="22"/>
      <c r="L37" s="22"/>
      <c r="M37" s="22"/>
      <c r="N37" s="94">
        <f t="shared" si="1"/>
        <v>0</v>
      </c>
      <c r="O37" s="15"/>
      <c r="P37" s="22"/>
      <c r="Q37" s="22"/>
      <c r="R37" s="22"/>
      <c r="S37" s="94">
        <f t="shared" si="2"/>
        <v>0</v>
      </c>
      <c r="T37" s="15"/>
      <c r="U37" s="22"/>
      <c r="V37" s="22"/>
      <c r="W37" s="22"/>
      <c r="X37" s="94">
        <f t="shared" si="3"/>
        <v>0</v>
      </c>
      <c r="Y37" s="97"/>
      <c r="Z37" s="94">
        <f t="shared" si="4"/>
        <v>0</v>
      </c>
    </row>
    <row r="38" spans="1:27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0"/>
        <v>0</v>
      </c>
      <c r="J38" s="15"/>
      <c r="K38" s="22"/>
      <c r="L38" s="22"/>
      <c r="M38" s="22"/>
      <c r="N38" s="94">
        <f t="shared" si="1"/>
        <v>0</v>
      </c>
      <c r="O38" s="15"/>
      <c r="P38" s="22"/>
      <c r="Q38" s="22"/>
      <c r="R38" s="22"/>
      <c r="S38" s="94">
        <f t="shared" si="2"/>
        <v>0</v>
      </c>
      <c r="T38" s="15"/>
      <c r="U38" s="22"/>
      <c r="V38" s="22"/>
      <c r="W38" s="22"/>
      <c r="X38" s="94">
        <f t="shared" si="3"/>
        <v>0</v>
      </c>
      <c r="Y38" s="97"/>
      <c r="Z38" s="94">
        <f t="shared" si="4"/>
        <v>0</v>
      </c>
    </row>
    <row r="39" spans="1:27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0"/>
        <v>0</v>
      </c>
      <c r="J39" s="15"/>
      <c r="K39" s="22"/>
      <c r="L39" s="22"/>
      <c r="M39" s="22"/>
      <c r="N39" s="94">
        <f t="shared" si="1"/>
        <v>0</v>
      </c>
      <c r="O39" s="15"/>
      <c r="P39" s="22"/>
      <c r="Q39" s="22"/>
      <c r="R39" s="22"/>
      <c r="S39" s="94">
        <f t="shared" si="2"/>
        <v>0</v>
      </c>
      <c r="T39" s="15"/>
      <c r="U39" s="22"/>
      <c r="V39" s="22"/>
      <c r="W39" s="22"/>
      <c r="X39" s="94">
        <f t="shared" si="3"/>
        <v>0</v>
      </c>
      <c r="Y39" s="97"/>
      <c r="Z39" s="94">
        <f t="shared" si="4"/>
        <v>0</v>
      </c>
    </row>
    <row r="40" spans="1:27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0"/>
        <v>0</v>
      </c>
      <c r="J40" s="15"/>
      <c r="K40" s="22"/>
      <c r="L40" s="22"/>
      <c r="M40" s="22"/>
      <c r="N40" s="94">
        <f t="shared" si="1"/>
        <v>0</v>
      </c>
      <c r="O40" s="15"/>
      <c r="P40" s="22"/>
      <c r="Q40" s="22"/>
      <c r="R40" s="22"/>
      <c r="S40" s="94">
        <f t="shared" si="2"/>
        <v>0</v>
      </c>
      <c r="T40" s="15"/>
      <c r="U40" s="22"/>
      <c r="V40" s="22"/>
      <c r="W40" s="22"/>
      <c r="X40" s="94">
        <f t="shared" si="3"/>
        <v>0</v>
      </c>
      <c r="Y40" s="97"/>
      <c r="Z40" s="94">
        <f t="shared" si="4"/>
        <v>0</v>
      </c>
    </row>
    <row r="41" spans="1:27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0"/>
        <v>0</v>
      </c>
      <c r="J41" s="15"/>
      <c r="K41" s="22"/>
      <c r="L41" s="22"/>
      <c r="M41" s="22"/>
      <c r="N41" s="94">
        <f t="shared" si="1"/>
        <v>0</v>
      </c>
      <c r="O41" s="15"/>
      <c r="P41" s="22"/>
      <c r="Q41" s="22"/>
      <c r="R41" s="22"/>
      <c r="S41" s="94">
        <f t="shared" si="2"/>
        <v>0</v>
      </c>
      <c r="T41" s="15"/>
      <c r="U41" s="22"/>
      <c r="V41" s="22"/>
      <c r="W41" s="22"/>
      <c r="X41" s="94">
        <f t="shared" si="3"/>
        <v>0</v>
      </c>
      <c r="Y41" s="97"/>
      <c r="Z41" s="94">
        <f t="shared" si="4"/>
        <v>0</v>
      </c>
    </row>
    <row r="42" spans="1:27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0"/>
        <v>0</v>
      </c>
      <c r="J42" s="15"/>
      <c r="K42" s="22"/>
      <c r="L42" s="22"/>
      <c r="M42" s="22"/>
      <c r="N42" s="94">
        <f t="shared" si="1"/>
        <v>0</v>
      </c>
      <c r="O42" s="15"/>
      <c r="P42" s="22"/>
      <c r="Q42" s="22"/>
      <c r="R42" s="22"/>
      <c r="S42" s="94">
        <f t="shared" si="2"/>
        <v>0</v>
      </c>
      <c r="T42" s="15"/>
      <c r="U42" s="22"/>
      <c r="V42" s="22"/>
      <c r="W42" s="22"/>
      <c r="X42" s="94">
        <f t="shared" si="3"/>
        <v>0</v>
      </c>
      <c r="Y42" s="97"/>
      <c r="Z42" s="94">
        <f t="shared" si="4"/>
        <v>0</v>
      </c>
    </row>
    <row r="43" spans="1:27" x14ac:dyDescent="0.2">
      <c r="A43" s="74"/>
      <c r="B43" s="75"/>
      <c r="C43" s="75"/>
      <c r="D43" s="7"/>
      <c r="E43" s="76"/>
      <c r="F43" s="83">
        <f>SUM(F11:F42)</f>
        <v>152123</v>
      </c>
      <c r="G43" s="83">
        <f>SUM(G11:G42)</f>
        <v>0</v>
      </c>
      <c r="H43" s="83">
        <f>SUM(H11:H42)</f>
        <v>0</v>
      </c>
      <c r="I43" s="85">
        <f>SUM(I8:I42)</f>
        <v>152123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152123</v>
      </c>
    </row>
    <row r="44" spans="1:27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7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7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58000</v>
      </c>
      <c r="G46" s="22"/>
      <c r="H46" s="22"/>
      <c r="I46" s="94">
        <f t="shared" ref="I46:I126" si="5">F46+G46+H46</f>
        <v>58000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223">
        <f t="shared" ref="Z46:Z126" si="9">X46+S46+N46+I46</f>
        <v>58000</v>
      </c>
    </row>
    <row r="47" spans="1:27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7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1882</v>
      </c>
      <c r="G48" s="22">
        <v>1882</v>
      </c>
      <c r="H48" s="22">
        <v>1882</v>
      </c>
      <c r="I48" s="94">
        <f t="shared" si="5"/>
        <v>5646</v>
      </c>
      <c r="J48" s="15"/>
      <c r="K48" s="22">
        <v>1882</v>
      </c>
      <c r="L48" s="22">
        <v>1882</v>
      </c>
      <c r="M48" s="22">
        <v>1882</v>
      </c>
      <c r="N48" s="94">
        <f t="shared" si="6"/>
        <v>5646</v>
      </c>
      <c r="O48" s="15"/>
      <c r="P48" s="22">
        <v>1882</v>
      </c>
      <c r="Q48" s="22">
        <v>1882</v>
      </c>
      <c r="R48" s="22"/>
      <c r="S48" s="94">
        <f t="shared" si="7"/>
        <v>3764</v>
      </c>
      <c r="T48" s="15"/>
      <c r="U48" s="22">
        <v>144</v>
      </c>
      <c r="V48" s="22"/>
      <c r="W48" s="22"/>
      <c r="X48" s="94">
        <f t="shared" si="8"/>
        <v>144</v>
      </c>
      <c r="Y48" s="97"/>
      <c r="Z48" s="223">
        <f t="shared" si="9"/>
        <v>15200</v>
      </c>
      <c r="AA48" s="137"/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>
        <v>20323</v>
      </c>
      <c r="I54" s="94">
        <f t="shared" si="5"/>
        <v>20323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20323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>
        <v>7200</v>
      </c>
      <c r="G61" s="22"/>
      <c r="H61" s="22"/>
      <c r="I61" s="94">
        <f t="shared" si="5"/>
        <v>7200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7200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>
        <v>1500</v>
      </c>
      <c r="I65" s="94">
        <f t="shared" si="5"/>
        <v>1500</v>
      </c>
      <c r="J65" s="15"/>
      <c r="K65" s="22"/>
      <c r="L65" s="22"/>
      <c r="M65" s="22">
        <v>1500</v>
      </c>
      <c r="N65" s="94">
        <f t="shared" si="6"/>
        <v>1500</v>
      </c>
      <c r="O65" s="15"/>
      <c r="P65" s="22"/>
      <c r="Q65" s="22"/>
      <c r="R65" s="22">
        <v>1500</v>
      </c>
      <c r="S65" s="94">
        <f t="shared" si="7"/>
        <v>1500</v>
      </c>
      <c r="T65" s="15"/>
      <c r="U65" s="22"/>
      <c r="V65" s="22"/>
      <c r="W65" s="22">
        <v>1500</v>
      </c>
      <c r="X65" s="94">
        <f t="shared" si="8"/>
        <v>1500</v>
      </c>
      <c r="Y65" s="97"/>
      <c r="Z65" s="94">
        <f t="shared" si="9"/>
        <v>6000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>
        <v>2000</v>
      </c>
      <c r="G66" s="22"/>
      <c r="H66" s="22"/>
      <c r="I66" s="94">
        <f t="shared" si="5"/>
        <v>2000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2000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>
        <v>2000</v>
      </c>
      <c r="I71" s="94">
        <f t="shared" si="5"/>
        <v>2000</v>
      </c>
      <c r="J71" s="15"/>
      <c r="K71" s="22"/>
      <c r="L71" s="22"/>
      <c r="M71" s="22">
        <v>2000</v>
      </c>
      <c r="N71" s="94">
        <f t="shared" si="6"/>
        <v>2000</v>
      </c>
      <c r="O71" s="15"/>
      <c r="P71" s="22"/>
      <c r="Q71" s="22"/>
      <c r="R71" s="22">
        <v>2000</v>
      </c>
      <c r="S71" s="94">
        <f t="shared" si="7"/>
        <v>2000</v>
      </c>
      <c r="T71" s="15"/>
      <c r="U71" s="22"/>
      <c r="V71" s="22"/>
      <c r="W71" s="22">
        <v>2000</v>
      </c>
      <c r="X71" s="94">
        <f t="shared" si="8"/>
        <v>2000</v>
      </c>
      <c r="Y71" s="97"/>
      <c r="Z71" s="94">
        <f t="shared" si="9"/>
        <v>8000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 t="s">
        <v>241</v>
      </c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187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>
        <v>500</v>
      </c>
      <c r="N84" s="94">
        <f t="shared" si="6"/>
        <v>500</v>
      </c>
      <c r="O84" s="15"/>
      <c r="P84" s="22"/>
      <c r="Q84" s="22"/>
      <c r="R84" s="22">
        <v>1250</v>
      </c>
      <c r="S84" s="94">
        <f t="shared" si="7"/>
        <v>1250</v>
      </c>
      <c r="T84" s="15"/>
      <c r="U84" s="22"/>
      <c r="V84" s="22"/>
      <c r="W84" s="22">
        <v>1250</v>
      </c>
      <c r="X84" s="94">
        <f t="shared" si="8"/>
        <v>1250</v>
      </c>
      <c r="Y84" s="97"/>
      <c r="Z84" s="94">
        <f t="shared" si="9"/>
        <v>3000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187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>
        <v>250</v>
      </c>
      <c r="I88" s="94">
        <f t="shared" si="5"/>
        <v>250</v>
      </c>
      <c r="J88" s="15"/>
      <c r="K88" s="22"/>
      <c r="L88" s="22"/>
      <c r="M88" s="22">
        <v>250</v>
      </c>
      <c r="N88" s="94">
        <f t="shared" si="6"/>
        <v>250</v>
      </c>
      <c r="O88" s="15"/>
      <c r="P88" s="22"/>
      <c r="Q88" s="22"/>
      <c r="R88" s="22">
        <v>250</v>
      </c>
      <c r="S88" s="94">
        <f t="shared" si="7"/>
        <v>250</v>
      </c>
      <c r="T88" s="15"/>
      <c r="U88" s="22"/>
      <c r="V88" s="22"/>
      <c r="W88" s="22">
        <v>250</v>
      </c>
      <c r="X88" s="94">
        <f t="shared" si="8"/>
        <v>250</v>
      </c>
      <c r="Y88" s="97"/>
      <c r="Z88" s="223">
        <f t="shared" si="9"/>
        <v>1000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>
        <v>3000</v>
      </c>
      <c r="N96" s="94">
        <f t="shared" si="6"/>
        <v>3000</v>
      </c>
      <c r="O96" s="15"/>
      <c r="P96" s="22"/>
      <c r="Q96" s="22"/>
      <c r="R96" s="22">
        <v>3000</v>
      </c>
      <c r="S96" s="94">
        <f t="shared" si="7"/>
        <v>3000</v>
      </c>
      <c r="T96" s="15"/>
      <c r="U96" s="22"/>
      <c r="V96" s="22"/>
      <c r="W96" s="22">
        <v>3000</v>
      </c>
      <c r="X96" s="94">
        <f t="shared" si="8"/>
        <v>3000</v>
      </c>
      <c r="Y96" s="97"/>
      <c r="Z96" s="94">
        <f t="shared" si="9"/>
        <v>9000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>
        <v>500</v>
      </c>
      <c r="X98" s="94">
        <f t="shared" si="8"/>
        <v>500</v>
      </c>
      <c r="Y98" s="97"/>
      <c r="Z98" s="94">
        <f t="shared" si="9"/>
        <v>500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>
        <v>3900</v>
      </c>
      <c r="G99" s="22"/>
      <c r="H99" s="22"/>
      <c r="I99" s="94">
        <f t="shared" si="5"/>
        <v>3900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3900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>
        <v>15000</v>
      </c>
      <c r="G102" s="22"/>
      <c r="H102" s="22"/>
      <c r="I102" s="94">
        <f t="shared" si="5"/>
        <v>15000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15000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>
        <v>3000</v>
      </c>
      <c r="I110" s="94">
        <f t="shared" si="5"/>
        <v>3000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3000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187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187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1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87982</v>
      </c>
      <c r="G127" s="83">
        <f>SUM(G46:G126)</f>
        <v>1882</v>
      </c>
      <c r="H127" s="83">
        <f>SUM(H46:H126)</f>
        <v>28955</v>
      </c>
      <c r="I127" s="85">
        <f>SUM(I46:I126)</f>
        <v>118819</v>
      </c>
      <c r="J127" s="85"/>
      <c r="K127" s="83">
        <f>SUM(K46:K126)</f>
        <v>1882</v>
      </c>
      <c r="L127" s="83">
        <f>SUM(L46:L126)</f>
        <v>1882</v>
      </c>
      <c r="M127" s="83">
        <f>SUM(M46:M126)</f>
        <v>9132</v>
      </c>
      <c r="N127" s="85">
        <f>SUM(N46:N126)</f>
        <v>12896</v>
      </c>
      <c r="O127" s="85"/>
      <c r="P127" s="83">
        <f>SUM(P46:P126)</f>
        <v>1882</v>
      </c>
      <c r="Q127" s="83">
        <f>SUM(Q46:Q126)</f>
        <v>1882</v>
      </c>
      <c r="R127" s="83">
        <f>SUM(R46:R126)</f>
        <v>8000</v>
      </c>
      <c r="S127" s="85">
        <f>SUM(S46:S126)</f>
        <v>11764</v>
      </c>
      <c r="T127" s="85"/>
      <c r="U127" s="83">
        <f>SUM(U46:U126)</f>
        <v>144</v>
      </c>
      <c r="V127" s="83">
        <f>SUM(V46:V126)</f>
        <v>0</v>
      </c>
      <c r="W127" s="83">
        <f>SUM(W46:W126)</f>
        <v>8500</v>
      </c>
      <c r="X127" s="85">
        <f>SUM(X46:X126)</f>
        <v>8644</v>
      </c>
      <c r="Y127" s="84"/>
      <c r="Z127" s="85">
        <f>SUM(Z46:Z126)</f>
        <v>152123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64141</v>
      </c>
      <c r="G128" s="88">
        <f>G43-G127</f>
        <v>-1882</v>
      </c>
      <c r="H128" s="88">
        <f>H43-H127</f>
        <v>-28955</v>
      </c>
      <c r="I128" s="89">
        <f>I43-I127</f>
        <v>33304</v>
      </c>
      <c r="J128" s="89"/>
      <c r="K128" s="88">
        <f>K43-K127</f>
        <v>-1882</v>
      </c>
      <c r="L128" s="88">
        <f>L43-L127</f>
        <v>-1882</v>
      </c>
      <c r="M128" s="88">
        <f>M43-M127</f>
        <v>-9132</v>
      </c>
      <c r="N128" s="89">
        <f>N43-N127</f>
        <v>-12896</v>
      </c>
      <c r="O128" s="89"/>
      <c r="P128" s="88">
        <f>P43-P127</f>
        <v>-1882</v>
      </c>
      <c r="Q128" s="88">
        <f>Q43-Q127</f>
        <v>-1882</v>
      </c>
      <c r="R128" s="88">
        <f>R43-R127</f>
        <v>-8000</v>
      </c>
      <c r="S128" s="89">
        <f>S43-S127</f>
        <v>-11764</v>
      </c>
      <c r="T128" s="89"/>
      <c r="U128" s="88">
        <f>U43-U127</f>
        <v>-144</v>
      </c>
      <c r="V128" s="88">
        <f>V43-V127</f>
        <v>0</v>
      </c>
      <c r="W128" s="88">
        <f>W43-W127</f>
        <v>-8500</v>
      </c>
      <c r="X128" s="89">
        <f>X43-X127</f>
        <v>-8644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3" spans="1:26" x14ac:dyDescent="0.2">
      <c r="B133" s="37" t="s">
        <v>353</v>
      </c>
      <c r="F133">
        <v>1939</v>
      </c>
      <c r="G133">
        <v>73.3</v>
      </c>
      <c r="H133">
        <f>SUM(+F133+G133)</f>
        <v>2012.3</v>
      </c>
      <c r="I133">
        <f>SUM(H133*26)</f>
        <v>52319.799999999996</v>
      </c>
    </row>
    <row r="134" spans="1:26" x14ac:dyDescent="0.2">
      <c r="I134">
        <v>3139.19</v>
      </c>
    </row>
    <row r="135" spans="1:26" x14ac:dyDescent="0.2">
      <c r="I135">
        <f>SUM(I133:I134)</f>
        <v>55458.99</v>
      </c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5" scale="22" orientation="landscape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68">
    <tabColor theme="1" tint="0.39997558519241921"/>
    <pageSetUpPr fitToPage="1"/>
  </sheetPr>
  <dimension ref="A1:AA143"/>
  <sheetViews>
    <sheetView zoomScale="70" zoomScaleNormal="70" workbookViewId="0">
      <pane xSplit="2" ySplit="10" topLeftCell="I11" activePane="bottomRight" state="frozen"/>
      <selection activeCell="M42" sqref="M42"/>
      <selection pane="topRight" activeCell="M42" sqref="M42"/>
      <selection pane="bottomLeft" activeCell="M42" sqref="M42"/>
      <selection pane="bottomRight" activeCell="AA11" sqref="AA11"/>
    </sheetView>
  </sheetViews>
  <sheetFormatPr defaultColWidth="9.140625" defaultRowHeight="12.75" x14ac:dyDescent="0.2"/>
  <cols>
    <col min="1" max="1" width="10.140625" customWidth="1"/>
    <col min="2" max="2" width="33.140625" customWidth="1"/>
    <col min="3" max="4" width="9.140625" hidden="1" customWidth="1"/>
    <col min="5" max="5" width="45.140625" customWidth="1"/>
    <col min="6" max="6" width="13.42578125" bestFit="1" customWidth="1"/>
    <col min="7" max="7" width="12.5703125" bestFit="1" customWidth="1"/>
    <col min="8" max="8" width="11.5703125" bestFit="1" customWidth="1"/>
    <col min="9" max="9" width="14.5703125" bestFit="1" customWidth="1"/>
    <col min="10" max="10" width="2.7109375" customWidth="1"/>
    <col min="11" max="11" width="15.28515625" bestFit="1" customWidth="1"/>
    <col min="12" max="12" width="11.42578125" bestFit="1" customWidth="1"/>
    <col min="13" max="13" width="15.140625" bestFit="1" customWidth="1"/>
    <col min="14" max="14" width="14.5703125" bestFit="1" customWidth="1"/>
    <col min="15" max="15" width="2.7109375" customWidth="1"/>
    <col min="16" max="16" width="13.5703125" bestFit="1" customWidth="1"/>
    <col min="17" max="17" width="13.42578125" bestFit="1" customWidth="1"/>
    <col min="18" max="18" width="13.85546875" bestFit="1" customWidth="1"/>
    <col min="19" max="19" width="14.5703125" bestFit="1" customWidth="1"/>
    <col min="20" max="20" width="2.7109375" customWidth="1"/>
    <col min="21" max="21" width="13.42578125" bestFit="1" customWidth="1"/>
    <col min="22" max="23" width="13" bestFit="1" customWidth="1"/>
    <col min="24" max="24" width="14.5703125" bestFit="1" customWidth="1"/>
    <col min="25" max="25" width="3.28515625" customWidth="1"/>
    <col min="26" max="26" width="15.42578125" bestFit="1" customWidth="1"/>
    <col min="27" max="27" width="12.42578125" bestFit="1" customWidth="1"/>
  </cols>
  <sheetData>
    <row r="1" spans="1:27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7" ht="19.5" customHeight="1" x14ac:dyDescent="0.2">
      <c r="A4" s="23" t="s">
        <v>276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7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7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7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7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7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7" ht="15" x14ac:dyDescent="0.25">
      <c r="A11" s="59" t="s">
        <v>233</v>
      </c>
      <c r="B11" s="66" t="str">
        <f>'LPFN SUMMARY - Results'!B11</f>
        <v>ISC</v>
      </c>
      <c r="C11" s="61"/>
      <c r="D11" s="61"/>
      <c r="E11" s="64"/>
      <c r="F11" s="187">
        <v>1166012</v>
      </c>
      <c r="G11" s="187"/>
      <c r="H11" s="187"/>
      <c r="I11" s="94">
        <f>F11+G11+H11</f>
        <v>1166012</v>
      </c>
      <c r="J11" s="14"/>
      <c r="K11" s="187"/>
      <c r="L11" s="187"/>
      <c r="M11" s="187"/>
      <c r="N11" s="94">
        <f>K11+L11+M11</f>
        <v>0</v>
      </c>
      <c r="O11" s="14"/>
      <c r="P11" s="187"/>
      <c r="Q11" s="187"/>
      <c r="R11" s="187"/>
      <c r="S11" s="94">
        <f>P11+Q11+R11</f>
        <v>0</v>
      </c>
      <c r="T11" s="14"/>
      <c r="U11" s="187"/>
      <c r="V11" s="187"/>
      <c r="W11" s="187"/>
      <c r="X11" s="94">
        <f>U11+V11+W11</f>
        <v>0</v>
      </c>
      <c r="Y11" s="96"/>
      <c r="Z11" s="94">
        <f>X11+S11+N11+I11</f>
        <v>1166012</v>
      </c>
      <c r="AA11" s="137"/>
    </row>
    <row r="12" spans="1:27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 t="shared" ref="I12:I42" si="0">F12+G12+H12</f>
        <v>0</v>
      </c>
      <c r="J12" s="15"/>
      <c r="K12" s="22"/>
      <c r="L12" s="22"/>
      <c r="M12" s="22"/>
      <c r="N12" s="94">
        <f t="shared" ref="N12:N42" si="1">K12+L12+M12</f>
        <v>0</v>
      </c>
      <c r="O12" s="15"/>
      <c r="P12" s="22"/>
      <c r="Q12" s="22"/>
      <c r="R12" s="22"/>
      <c r="S12" s="94">
        <f t="shared" ref="S12:S42" si="2">P12+Q12+R12</f>
        <v>0</v>
      </c>
      <c r="T12" s="15"/>
      <c r="U12" s="22"/>
      <c r="V12" s="22"/>
      <c r="W12" s="22"/>
      <c r="X12" s="94">
        <f t="shared" ref="X12:X42" si="3">U12+V12+W12</f>
        <v>0</v>
      </c>
      <c r="Y12" s="97"/>
      <c r="Z12" s="94">
        <f t="shared" ref="Z12:Z42" si="4">X12+S12+N12+I12</f>
        <v>0</v>
      </c>
    </row>
    <row r="13" spans="1:27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 t="shared" si="0"/>
        <v>0</v>
      </c>
      <c r="J13" s="15"/>
      <c r="K13" s="22"/>
      <c r="L13" s="22"/>
      <c r="M13" s="22"/>
      <c r="N13" s="94">
        <f t="shared" si="1"/>
        <v>0</v>
      </c>
      <c r="O13" s="15"/>
      <c r="P13" s="22"/>
      <c r="Q13" s="22"/>
      <c r="R13" s="22"/>
      <c r="S13" s="94">
        <f t="shared" si="2"/>
        <v>0</v>
      </c>
      <c r="T13" s="15"/>
      <c r="U13" s="22"/>
      <c r="V13" s="22"/>
      <c r="W13" s="22"/>
      <c r="X13" s="94">
        <f t="shared" si="3"/>
        <v>0</v>
      </c>
      <c r="Y13" s="97"/>
      <c r="Z13" s="94">
        <f t="shared" si="4"/>
        <v>0</v>
      </c>
      <c r="AA13" s="137"/>
    </row>
    <row r="14" spans="1:27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 t="shared" si="0"/>
        <v>0</v>
      </c>
      <c r="J14" s="15"/>
      <c r="K14" s="22"/>
      <c r="L14" s="22"/>
      <c r="M14" s="22"/>
      <c r="N14" s="94">
        <f t="shared" si="1"/>
        <v>0</v>
      </c>
      <c r="O14" s="15"/>
      <c r="P14" s="22"/>
      <c r="Q14" s="22"/>
      <c r="R14" s="22"/>
      <c r="S14" s="94">
        <f t="shared" si="2"/>
        <v>0</v>
      </c>
      <c r="T14" s="15"/>
      <c r="U14" s="22"/>
      <c r="V14" s="22"/>
      <c r="W14" s="22"/>
      <c r="X14" s="94">
        <f t="shared" si="3"/>
        <v>0</v>
      </c>
      <c r="Y14" s="97"/>
      <c r="Z14" s="94">
        <f t="shared" si="4"/>
        <v>0</v>
      </c>
      <c r="AA14" s="229"/>
    </row>
    <row r="15" spans="1:27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si="0"/>
        <v>0</v>
      </c>
      <c r="J15" s="15"/>
      <c r="K15" s="22"/>
      <c r="L15" s="22"/>
      <c r="M15" s="22"/>
      <c r="N15" s="94">
        <f t="shared" si="1"/>
        <v>0</v>
      </c>
      <c r="O15" s="15"/>
      <c r="P15" s="22"/>
      <c r="Q15" s="22"/>
      <c r="R15" s="22"/>
      <c r="S15" s="94">
        <f t="shared" si="2"/>
        <v>0</v>
      </c>
      <c r="T15" s="15"/>
      <c r="U15" s="22"/>
      <c r="V15" s="22"/>
      <c r="W15" s="22"/>
      <c r="X15" s="94">
        <f t="shared" si="3"/>
        <v>0</v>
      </c>
      <c r="Y15" s="97"/>
      <c r="Z15" s="94">
        <f t="shared" si="4"/>
        <v>0</v>
      </c>
    </row>
    <row r="16" spans="1:27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0"/>
        <v>0</v>
      </c>
      <c r="J16" s="15"/>
      <c r="K16" s="22"/>
      <c r="L16" s="22"/>
      <c r="M16" s="22"/>
      <c r="N16" s="94">
        <f t="shared" si="1"/>
        <v>0</v>
      </c>
      <c r="O16" s="15"/>
      <c r="P16" s="22"/>
      <c r="Q16" s="22"/>
      <c r="R16" s="22"/>
      <c r="S16" s="94">
        <f t="shared" si="2"/>
        <v>0</v>
      </c>
      <c r="T16" s="15"/>
      <c r="U16" s="22"/>
      <c r="V16" s="22"/>
      <c r="W16" s="22"/>
      <c r="X16" s="94">
        <f t="shared" si="3"/>
        <v>0</v>
      </c>
      <c r="Y16" s="97"/>
      <c r="Z16" s="94">
        <f t="shared" si="4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0"/>
        <v>0</v>
      </c>
      <c r="J17" s="15"/>
      <c r="K17" s="22"/>
      <c r="L17" s="22"/>
      <c r="M17" s="22"/>
      <c r="N17" s="94">
        <f t="shared" si="1"/>
        <v>0</v>
      </c>
      <c r="O17" s="15"/>
      <c r="P17" s="22"/>
      <c r="Q17" s="22"/>
      <c r="R17" s="22"/>
      <c r="S17" s="94">
        <f t="shared" si="2"/>
        <v>0</v>
      </c>
      <c r="T17" s="15"/>
      <c r="U17" s="22"/>
      <c r="V17" s="22"/>
      <c r="W17" s="22"/>
      <c r="X17" s="94">
        <f t="shared" si="3"/>
        <v>0</v>
      </c>
      <c r="Y17" s="97"/>
      <c r="Z17" s="94">
        <f t="shared" si="4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0"/>
        <v>0</v>
      </c>
      <c r="J18" s="15"/>
      <c r="K18" s="22"/>
      <c r="L18" s="22"/>
      <c r="M18" s="22"/>
      <c r="N18" s="94">
        <f t="shared" si="1"/>
        <v>0</v>
      </c>
      <c r="O18" s="15"/>
      <c r="P18" s="22"/>
      <c r="Q18" s="22"/>
      <c r="R18" s="22"/>
      <c r="S18" s="94">
        <f t="shared" si="2"/>
        <v>0</v>
      </c>
      <c r="T18" s="15"/>
      <c r="U18" s="22"/>
      <c r="V18" s="22"/>
      <c r="W18" s="22"/>
      <c r="X18" s="94">
        <f t="shared" si="3"/>
        <v>0</v>
      </c>
      <c r="Y18" s="97"/>
      <c r="Z18" s="94">
        <f t="shared" si="4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0"/>
        <v>0</v>
      </c>
      <c r="J19" s="15"/>
      <c r="K19" s="22"/>
      <c r="L19" s="22"/>
      <c r="M19" s="22"/>
      <c r="N19" s="94">
        <f t="shared" si="1"/>
        <v>0</v>
      </c>
      <c r="O19" s="15"/>
      <c r="P19" s="22"/>
      <c r="Q19" s="22"/>
      <c r="R19" s="22"/>
      <c r="S19" s="94">
        <f t="shared" si="2"/>
        <v>0</v>
      </c>
      <c r="T19" s="15"/>
      <c r="U19" s="22"/>
      <c r="V19" s="22"/>
      <c r="W19" s="22"/>
      <c r="X19" s="94">
        <f t="shared" si="3"/>
        <v>0</v>
      </c>
      <c r="Y19" s="97"/>
      <c r="Z19" s="94">
        <f t="shared" si="4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0"/>
        <v>0</v>
      </c>
      <c r="J20" s="15"/>
      <c r="K20" s="22"/>
      <c r="L20" s="22"/>
      <c r="M20" s="22"/>
      <c r="N20" s="94">
        <f t="shared" si="1"/>
        <v>0</v>
      </c>
      <c r="O20" s="15"/>
      <c r="P20" s="22"/>
      <c r="Q20" s="22"/>
      <c r="R20" s="22"/>
      <c r="S20" s="94">
        <f t="shared" si="2"/>
        <v>0</v>
      </c>
      <c r="T20" s="15"/>
      <c r="U20" s="22"/>
      <c r="V20" s="22"/>
      <c r="W20" s="22"/>
      <c r="X20" s="94">
        <f t="shared" si="3"/>
        <v>0</v>
      </c>
      <c r="Y20" s="97"/>
      <c r="Z20" s="94">
        <f t="shared" si="4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0"/>
        <v>0</v>
      </c>
      <c r="J21" s="15"/>
      <c r="K21" s="22"/>
      <c r="L21" s="22"/>
      <c r="M21" s="22"/>
      <c r="N21" s="94">
        <f t="shared" si="1"/>
        <v>0</v>
      </c>
      <c r="O21" s="15"/>
      <c r="P21" s="22"/>
      <c r="Q21" s="22"/>
      <c r="R21" s="22"/>
      <c r="S21" s="94">
        <f t="shared" si="2"/>
        <v>0</v>
      </c>
      <c r="T21" s="15"/>
      <c r="U21" s="22"/>
      <c r="V21" s="22"/>
      <c r="W21" s="22"/>
      <c r="X21" s="94">
        <f t="shared" si="3"/>
        <v>0</v>
      </c>
      <c r="Y21" s="97"/>
      <c r="Z21" s="94">
        <f t="shared" si="4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0"/>
        <v>0</v>
      </c>
      <c r="J22" s="15"/>
      <c r="K22" s="22"/>
      <c r="L22" s="22"/>
      <c r="M22" s="22"/>
      <c r="N22" s="94">
        <f t="shared" si="1"/>
        <v>0</v>
      </c>
      <c r="O22" s="15"/>
      <c r="P22" s="22"/>
      <c r="Q22" s="22"/>
      <c r="R22" s="22"/>
      <c r="S22" s="94">
        <f t="shared" si="2"/>
        <v>0</v>
      </c>
      <c r="T22" s="15"/>
      <c r="U22" s="22"/>
      <c r="V22" s="22"/>
      <c r="W22" s="22"/>
      <c r="X22" s="94">
        <f t="shared" si="3"/>
        <v>0</v>
      </c>
      <c r="Y22" s="97"/>
      <c r="Z22" s="94">
        <f t="shared" si="4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0"/>
        <v>0</v>
      </c>
      <c r="J23" s="15"/>
      <c r="K23" s="22"/>
      <c r="L23" s="22"/>
      <c r="M23" s="22"/>
      <c r="N23" s="94">
        <f t="shared" si="1"/>
        <v>0</v>
      </c>
      <c r="O23" s="15"/>
      <c r="P23" s="22"/>
      <c r="Q23" s="22"/>
      <c r="R23" s="22"/>
      <c r="S23" s="94">
        <f t="shared" si="2"/>
        <v>0</v>
      </c>
      <c r="T23" s="15"/>
      <c r="U23" s="22"/>
      <c r="V23" s="22"/>
      <c r="W23" s="22"/>
      <c r="X23" s="94">
        <f t="shared" si="3"/>
        <v>0</v>
      </c>
      <c r="Y23" s="97"/>
      <c r="Z23" s="94">
        <f t="shared" si="4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0"/>
        <v>0</v>
      </c>
      <c r="J24" s="15"/>
      <c r="K24" s="22"/>
      <c r="L24" s="22"/>
      <c r="M24" s="22"/>
      <c r="N24" s="94">
        <f t="shared" si="1"/>
        <v>0</v>
      </c>
      <c r="O24" s="15"/>
      <c r="P24" s="22"/>
      <c r="Q24" s="22"/>
      <c r="R24" s="22"/>
      <c r="S24" s="94">
        <f t="shared" si="2"/>
        <v>0</v>
      </c>
      <c r="T24" s="15"/>
      <c r="U24" s="22"/>
      <c r="V24" s="22"/>
      <c r="W24" s="22"/>
      <c r="X24" s="94">
        <f t="shared" si="3"/>
        <v>0</v>
      </c>
      <c r="Y24" s="97"/>
      <c r="Z24" s="94">
        <f t="shared" si="4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0"/>
        <v>0</v>
      </c>
      <c r="J25" s="15"/>
      <c r="K25" s="22"/>
      <c r="L25" s="22"/>
      <c r="M25" s="22"/>
      <c r="N25" s="94">
        <f t="shared" si="1"/>
        <v>0</v>
      </c>
      <c r="O25" s="15"/>
      <c r="P25" s="22"/>
      <c r="Q25" s="22"/>
      <c r="R25" s="22"/>
      <c r="S25" s="94">
        <f t="shared" si="2"/>
        <v>0</v>
      </c>
      <c r="T25" s="15"/>
      <c r="U25" s="22"/>
      <c r="V25" s="22"/>
      <c r="W25" s="22"/>
      <c r="X25" s="94">
        <f t="shared" si="3"/>
        <v>0</v>
      </c>
      <c r="Y25" s="97"/>
      <c r="Z25" s="94">
        <f t="shared" si="4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0"/>
        <v>0</v>
      </c>
      <c r="J26" s="15"/>
      <c r="K26" s="22"/>
      <c r="L26" s="22"/>
      <c r="M26" s="22"/>
      <c r="N26" s="94">
        <f t="shared" si="1"/>
        <v>0</v>
      </c>
      <c r="O26" s="15"/>
      <c r="P26" s="22"/>
      <c r="Q26" s="22"/>
      <c r="R26" s="22"/>
      <c r="S26" s="94">
        <f t="shared" si="2"/>
        <v>0</v>
      </c>
      <c r="T26" s="15"/>
      <c r="U26" s="22"/>
      <c r="V26" s="22"/>
      <c r="W26" s="22"/>
      <c r="X26" s="94">
        <f t="shared" si="3"/>
        <v>0</v>
      </c>
      <c r="Y26" s="97"/>
      <c r="Z26" s="94">
        <f t="shared" si="4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0"/>
        <v>0</v>
      </c>
      <c r="J27" s="15"/>
      <c r="K27" s="22"/>
      <c r="L27" s="22"/>
      <c r="M27" s="22"/>
      <c r="N27" s="94">
        <f t="shared" si="1"/>
        <v>0</v>
      </c>
      <c r="O27" s="15"/>
      <c r="P27" s="22"/>
      <c r="Q27" s="22"/>
      <c r="R27" s="22"/>
      <c r="S27" s="94">
        <f t="shared" si="2"/>
        <v>0</v>
      </c>
      <c r="T27" s="15"/>
      <c r="U27" s="22"/>
      <c r="V27" s="22"/>
      <c r="W27" s="22"/>
      <c r="X27" s="94">
        <f t="shared" si="3"/>
        <v>0</v>
      </c>
      <c r="Y27" s="97"/>
      <c r="Z27" s="94">
        <f t="shared" si="4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0"/>
        <v>0</v>
      </c>
      <c r="J28" s="15"/>
      <c r="K28" s="22"/>
      <c r="L28" s="22"/>
      <c r="M28" s="22"/>
      <c r="N28" s="94">
        <f t="shared" si="1"/>
        <v>0</v>
      </c>
      <c r="O28" s="15"/>
      <c r="P28" s="22"/>
      <c r="Q28" s="22"/>
      <c r="R28" s="22"/>
      <c r="S28" s="94">
        <f t="shared" si="2"/>
        <v>0</v>
      </c>
      <c r="T28" s="15"/>
      <c r="U28" s="22"/>
      <c r="V28" s="22"/>
      <c r="W28" s="22"/>
      <c r="X28" s="94">
        <f t="shared" si="3"/>
        <v>0</v>
      </c>
      <c r="Y28" s="97"/>
      <c r="Z28" s="94">
        <f t="shared" si="4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0"/>
        <v>0</v>
      </c>
      <c r="J29" s="15"/>
      <c r="K29" s="22"/>
      <c r="L29" s="22"/>
      <c r="M29" s="22"/>
      <c r="N29" s="94">
        <f t="shared" si="1"/>
        <v>0</v>
      </c>
      <c r="O29" s="15"/>
      <c r="P29" s="22"/>
      <c r="Q29" s="22"/>
      <c r="R29" s="22"/>
      <c r="S29" s="94">
        <f t="shared" si="2"/>
        <v>0</v>
      </c>
      <c r="T29" s="15"/>
      <c r="U29" s="22"/>
      <c r="V29" s="22"/>
      <c r="W29" s="22"/>
      <c r="X29" s="94">
        <f t="shared" si="3"/>
        <v>0</v>
      </c>
      <c r="Y29" s="97"/>
      <c r="Z29" s="94">
        <f t="shared" si="4"/>
        <v>0</v>
      </c>
    </row>
    <row r="30" spans="1:26" ht="15" x14ac:dyDescent="0.25">
      <c r="A30" s="59" t="s">
        <v>264</v>
      </c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0"/>
        <v>0</v>
      </c>
      <c r="J30" s="15"/>
      <c r="K30" s="22"/>
      <c r="L30" s="22"/>
      <c r="M30" s="22"/>
      <c r="N30" s="94">
        <f t="shared" si="1"/>
        <v>0</v>
      </c>
      <c r="O30" s="15"/>
      <c r="P30" s="22"/>
      <c r="Q30" s="22"/>
      <c r="R30" s="22"/>
      <c r="S30" s="94">
        <f t="shared" si="2"/>
        <v>0</v>
      </c>
      <c r="T30" s="15"/>
      <c r="U30" s="22"/>
      <c r="V30" s="22"/>
      <c r="W30" s="22"/>
      <c r="X30" s="94">
        <f t="shared" si="3"/>
        <v>0</v>
      </c>
      <c r="Y30" s="97"/>
      <c r="Z30" s="94">
        <f t="shared" si="4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0"/>
        <v>0</v>
      </c>
      <c r="J31" s="15"/>
      <c r="K31" s="22"/>
      <c r="L31" s="22"/>
      <c r="M31" s="22"/>
      <c r="N31" s="94"/>
      <c r="O31" s="15"/>
      <c r="P31" s="22"/>
      <c r="Q31" s="22"/>
      <c r="R31" s="22"/>
      <c r="S31" s="94"/>
      <c r="T31" s="15"/>
      <c r="U31" s="22"/>
      <c r="V31" s="22"/>
      <c r="W31" s="22"/>
      <c r="X31" s="94"/>
      <c r="Y31" s="97"/>
      <c r="Z31" s="94">
        <f t="shared" si="4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183"/>
      <c r="G32" s="22"/>
      <c r="H32" s="22"/>
      <c r="I32" s="94">
        <f t="shared" si="0"/>
        <v>0</v>
      </c>
      <c r="J32" s="15"/>
      <c r="K32" s="22"/>
      <c r="L32" s="22"/>
      <c r="M32" s="22"/>
      <c r="N32" s="94">
        <f t="shared" si="1"/>
        <v>0</v>
      </c>
      <c r="O32" s="15"/>
      <c r="P32" s="22"/>
      <c r="Q32" s="22"/>
      <c r="R32" s="22"/>
      <c r="S32" s="94">
        <f t="shared" si="2"/>
        <v>0</v>
      </c>
      <c r="T32" s="15"/>
      <c r="U32" s="22"/>
      <c r="V32" s="22"/>
      <c r="W32" s="22"/>
      <c r="X32" s="94">
        <f t="shared" si="3"/>
        <v>0</v>
      </c>
      <c r="Y32" s="97"/>
      <c r="Z32" s="94">
        <f t="shared" si="4"/>
        <v>0</v>
      </c>
    </row>
    <row r="33" spans="1:27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0"/>
        <v>0</v>
      </c>
      <c r="J33" s="15"/>
      <c r="K33" s="22"/>
      <c r="L33" s="22"/>
      <c r="M33" s="22"/>
      <c r="N33" s="94">
        <f t="shared" si="1"/>
        <v>0</v>
      </c>
      <c r="O33" s="15"/>
      <c r="P33" s="22"/>
      <c r="Q33" s="22"/>
      <c r="R33" s="22"/>
      <c r="S33" s="94">
        <f t="shared" si="2"/>
        <v>0</v>
      </c>
      <c r="T33" s="15"/>
      <c r="U33" s="22"/>
      <c r="V33" s="22"/>
      <c r="W33" s="22"/>
      <c r="X33" s="94">
        <f t="shared" si="3"/>
        <v>0</v>
      </c>
      <c r="Y33" s="97"/>
      <c r="Z33" s="94">
        <f t="shared" si="4"/>
        <v>0</v>
      </c>
    </row>
    <row r="34" spans="1:27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0"/>
        <v>0</v>
      </c>
      <c r="J34" s="15"/>
      <c r="K34" s="22"/>
      <c r="L34" s="22"/>
      <c r="M34" s="22"/>
      <c r="N34" s="94">
        <f t="shared" si="1"/>
        <v>0</v>
      </c>
      <c r="O34" s="15"/>
      <c r="P34" s="22"/>
      <c r="Q34" s="22"/>
      <c r="R34" s="22"/>
      <c r="S34" s="94">
        <f t="shared" si="2"/>
        <v>0</v>
      </c>
      <c r="T34" s="15"/>
      <c r="U34" s="22"/>
      <c r="V34" s="22"/>
      <c r="W34" s="22"/>
      <c r="X34" s="94">
        <f t="shared" si="3"/>
        <v>0</v>
      </c>
      <c r="Y34" s="97"/>
      <c r="Z34" s="94">
        <f t="shared" si="4"/>
        <v>0</v>
      </c>
    </row>
    <row r="35" spans="1:27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0"/>
        <v>0</v>
      </c>
      <c r="J35" s="15"/>
      <c r="K35" s="22"/>
      <c r="L35" s="22"/>
      <c r="M35" s="22"/>
      <c r="N35" s="94">
        <f t="shared" si="1"/>
        <v>0</v>
      </c>
      <c r="O35" s="15"/>
      <c r="P35" s="22"/>
      <c r="Q35" s="22"/>
      <c r="R35" s="22"/>
      <c r="S35" s="94">
        <f t="shared" si="2"/>
        <v>0</v>
      </c>
      <c r="T35" s="15"/>
      <c r="U35" s="22"/>
      <c r="V35" s="22"/>
      <c r="W35" s="22"/>
      <c r="X35" s="94">
        <f t="shared" si="3"/>
        <v>0</v>
      </c>
      <c r="Y35" s="97"/>
      <c r="Z35" s="94">
        <f t="shared" si="4"/>
        <v>0</v>
      </c>
    </row>
    <row r="36" spans="1:27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0"/>
        <v>0</v>
      </c>
      <c r="J36" s="15"/>
      <c r="K36" s="22"/>
      <c r="L36" s="22"/>
      <c r="M36" s="22"/>
      <c r="N36" s="94">
        <f t="shared" si="1"/>
        <v>0</v>
      </c>
      <c r="O36" s="15"/>
      <c r="P36" s="22"/>
      <c r="Q36" s="22"/>
      <c r="R36" s="22"/>
      <c r="S36" s="94">
        <f t="shared" si="2"/>
        <v>0</v>
      </c>
      <c r="T36" s="15"/>
      <c r="U36" s="22"/>
      <c r="V36" s="22"/>
      <c r="W36" s="22"/>
      <c r="X36" s="94">
        <f t="shared" si="3"/>
        <v>0</v>
      </c>
      <c r="Y36" s="97"/>
      <c r="Z36" s="94">
        <f t="shared" si="4"/>
        <v>0</v>
      </c>
    </row>
    <row r="37" spans="1:27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0"/>
        <v>0</v>
      </c>
      <c r="J37" s="15"/>
      <c r="K37" s="22"/>
      <c r="L37" s="22"/>
      <c r="M37" s="22"/>
      <c r="N37" s="94">
        <f t="shared" si="1"/>
        <v>0</v>
      </c>
      <c r="O37" s="15"/>
      <c r="P37" s="22"/>
      <c r="Q37" s="22"/>
      <c r="R37" s="22"/>
      <c r="S37" s="94">
        <f t="shared" si="2"/>
        <v>0</v>
      </c>
      <c r="T37" s="15"/>
      <c r="U37" s="22"/>
      <c r="V37" s="22"/>
      <c r="W37" s="22"/>
      <c r="X37" s="94">
        <f t="shared" si="3"/>
        <v>0</v>
      </c>
      <c r="Y37" s="97"/>
      <c r="Z37" s="94">
        <f t="shared" si="4"/>
        <v>0</v>
      </c>
    </row>
    <row r="38" spans="1:27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0"/>
        <v>0</v>
      </c>
      <c r="J38" s="15"/>
      <c r="K38" s="22"/>
      <c r="L38" s="22"/>
      <c r="M38" s="22"/>
      <c r="N38" s="94">
        <f t="shared" si="1"/>
        <v>0</v>
      </c>
      <c r="O38" s="15"/>
      <c r="P38" s="22"/>
      <c r="Q38" s="22"/>
      <c r="R38" s="22"/>
      <c r="S38" s="94">
        <f t="shared" si="2"/>
        <v>0</v>
      </c>
      <c r="T38" s="15"/>
      <c r="U38" s="22"/>
      <c r="V38" s="22"/>
      <c r="W38" s="22"/>
      <c r="X38" s="94">
        <f t="shared" si="3"/>
        <v>0</v>
      </c>
      <c r="Y38" s="97"/>
      <c r="Z38" s="94">
        <f t="shared" si="4"/>
        <v>0</v>
      </c>
    </row>
    <row r="39" spans="1:27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0"/>
        <v>0</v>
      </c>
      <c r="J39" s="15"/>
      <c r="K39" s="22"/>
      <c r="L39" s="22"/>
      <c r="M39" s="22"/>
      <c r="N39" s="94">
        <f t="shared" si="1"/>
        <v>0</v>
      </c>
      <c r="O39" s="15"/>
      <c r="P39" s="22"/>
      <c r="Q39" s="22"/>
      <c r="R39" s="22"/>
      <c r="S39" s="94">
        <f t="shared" si="2"/>
        <v>0</v>
      </c>
      <c r="T39" s="15"/>
      <c r="U39" s="22"/>
      <c r="V39" s="22"/>
      <c r="W39" s="22"/>
      <c r="X39" s="94">
        <f t="shared" si="3"/>
        <v>0</v>
      </c>
      <c r="Y39" s="97"/>
      <c r="Z39" s="94">
        <f t="shared" si="4"/>
        <v>0</v>
      </c>
    </row>
    <row r="40" spans="1:27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0"/>
        <v>0</v>
      </c>
      <c r="J40" s="15"/>
      <c r="K40" s="22"/>
      <c r="L40" s="22"/>
      <c r="M40" s="22"/>
      <c r="N40" s="94">
        <f t="shared" si="1"/>
        <v>0</v>
      </c>
      <c r="O40" s="15"/>
      <c r="P40" s="22"/>
      <c r="Q40" s="22"/>
      <c r="R40" s="22"/>
      <c r="S40" s="94">
        <f t="shared" si="2"/>
        <v>0</v>
      </c>
      <c r="T40" s="15"/>
      <c r="U40" s="22"/>
      <c r="V40" s="22"/>
      <c r="W40" s="22"/>
      <c r="X40" s="94">
        <f t="shared" si="3"/>
        <v>0</v>
      </c>
      <c r="Y40" s="97"/>
      <c r="Z40" s="94">
        <f t="shared" si="4"/>
        <v>0</v>
      </c>
    </row>
    <row r="41" spans="1:27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0"/>
        <v>0</v>
      </c>
      <c r="J41" s="15"/>
      <c r="K41" s="22"/>
      <c r="L41" s="22"/>
      <c r="M41" s="22"/>
      <c r="N41" s="94">
        <f t="shared" si="1"/>
        <v>0</v>
      </c>
      <c r="O41" s="15"/>
      <c r="P41" s="22"/>
      <c r="Q41" s="22"/>
      <c r="R41" s="22"/>
      <c r="S41" s="94">
        <f t="shared" si="2"/>
        <v>0</v>
      </c>
      <c r="T41" s="15"/>
      <c r="U41" s="22"/>
      <c r="V41" s="22"/>
      <c r="W41" s="22"/>
      <c r="X41" s="94">
        <f t="shared" si="3"/>
        <v>0</v>
      </c>
      <c r="Y41" s="97"/>
      <c r="Z41" s="94">
        <f t="shared" si="4"/>
        <v>0</v>
      </c>
    </row>
    <row r="42" spans="1:27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0"/>
        <v>0</v>
      </c>
      <c r="J42" s="15"/>
      <c r="K42" s="22"/>
      <c r="L42" s="22"/>
      <c r="M42" s="22"/>
      <c r="N42" s="94">
        <f t="shared" si="1"/>
        <v>0</v>
      </c>
      <c r="O42" s="15"/>
      <c r="P42" s="22"/>
      <c r="Q42" s="22"/>
      <c r="R42" s="22"/>
      <c r="S42" s="94">
        <f t="shared" si="2"/>
        <v>0</v>
      </c>
      <c r="T42" s="15"/>
      <c r="U42" s="22"/>
      <c r="V42" s="22"/>
      <c r="W42" s="22"/>
      <c r="X42" s="94">
        <f t="shared" si="3"/>
        <v>0</v>
      </c>
      <c r="Y42" s="97"/>
      <c r="Z42" s="94">
        <f t="shared" si="4"/>
        <v>0</v>
      </c>
    </row>
    <row r="43" spans="1:27" x14ac:dyDescent="0.2">
      <c r="A43" s="74"/>
      <c r="B43" s="75"/>
      <c r="C43" s="75"/>
      <c r="D43" s="7"/>
      <c r="E43" s="76"/>
      <c r="F43" s="83">
        <f>SUM(F11:F42)</f>
        <v>1166012</v>
      </c>
      <c r="G43" s="83">
        <f>SUM(G11:G42)</f>
        <v>0</v>
      </c>
      <c r="H43" s="83">
        <f>SUM(H11:H42)</f>
        <v>0</v>
      </c>
      <c r="I43" s="85">
        <f>SUM(I8:I42)</f>
        <v>1166012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1166012</v>
      </c>
    </row>
    <row r="44" spans="1:27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7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7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26324</v>
      </c>
      <c r="G46" s="22">
        <v>26324</v>
      </c>
      <c r="H46" s="22">
        <v>26324</v>
      </c>
      <c r="I46" s="94">
        <f t="shared" ref="I46:I126" si="5">F46+G46+H46</f>
        <v>78972</v>
      </c>
      <c r="J46" s="15"/>
      <c r="K46" s="22">
        <v>26324</v>
      </c>
      <c r="L46" s="22">
        <v>26324</v>
      </c>
      <c r="M46" s="22">
        <v>26324</v>
      </c>
      <c r="N46" s="94">
        <f t="shared" ref="N46:N126" si="6">K46+L46+M46</f>
        <v>78972</v>
      </c>
      <c r="O46" s="15"/>
      <c r="P46" s="22">
        <v>26324</v>
      </c>
      <c r="Q46" s="22">
        <v>26324</v>
      </c>
      <c r="R46" s="22">
        <v>26324</v>
      </c>
      <c r="S46" s="94">
        <f t="shared" ref="S46:S126" si="7">P46+Q46+R46</f>
        <v>78972</v>
      </c>
      <c r="T46" s="15"/>
      <c r="U46" s="22">
        <v>26324</v>
      </c>
      <c r="V46" s="22">
        <v>26324</v>
      </c>
      <c r="W46" s="22">
        <v>81086</v>
      </c>
      <c r="X46" s="94">
        <f>SUM(U46:W46)</f>
        <v>133734</v>
      </c>
      <c r="Y46" s="97"/>
      <c r="Z46" s="223">
        <f t="shared" ref="Z46:Z126" si="8">X46+S46+N46+I46</f>
        <v>370650</v>
      </c>
    </row>
    <row r="47" spans="1:27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ref="X47:X126" si="9">U47+V47+W47</f>
        <v>0</v>
      </c>
      <c r="Y47" s="97"/>
      <c r="Z47" s="223">
        <f t="shared" si="8"/>
        <v>0</v>
      </c>
    </row>
    <row r="48" spans="1:27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14575</v>
      </c>
      <c r="G48" s="22">
        <v>14575</v>
      </c>
      <c r="H48" s="22">
        <v>14575</v>
      </c>
      <c r="I48" s="94">
        <f t="shared" si="5"/>
        <v>43725</v>
      </c>
      <c r="J48" s="15"/>
      <c r="K48" s="22">
        <v>14575</v>
      </c>
      <c r="L48" s="22">
        <v>14575</v>
      </c>
      <c r="M48" s="22">
        <v>14575</v>
      </c>
      <c r="N48" s="94">
        <f t="shared" si="6"/>
        <v>43725</v>
      </c>
      <c r="O48" s="15"/>
      <c r="P48" s="22">
        <v>14575</v>
      </c>
      <c r="Q48" s="22">
        <v>14575</v>
      </c>
      <c r="R48" s="187"/>
      <c r="S48" s="94">
        <f t="shared" si="7"/>
        <v>29150</v>
      </c>
      <c r="T48" s="15"/>
      <c r="U48" s="22"/>
      <c r="V48" s="22"/>
      <c r="W48" s="22"/>
      <c r="X48" s="94">
        <f t="shared" si="9"/>
        <v>0</v>
      </c>
      <c r="Y48" s="97"/>
      <c r="Z48" s="223">
        <f t="shared" si="8"/>
        <v>116600</v>
      </c>
      <c r="AA48" s="137"/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9"/>
        <v>0</v>
      </c>
      <c r="Y49" s="97"/>
      <c r="Z49" s="94">
        <f t="shared" si="8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9"/>
        <v>0</v>
      </c>
      <c r="Y50" s="97"/>
      <c r="Z50" s="94">
        <f t="shared" si="8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9"/>
        <v>0</v>
      </c>
      <c r="Y51" s="97"/>
      <c r="Z51" s="94">
        <f t="shared" si="8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9"/>
        <v>0</v>
      </c>
      <c r="Y52" s="97"/>
      <c r="Z52" s="94">
        <f t="shared" si="8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9"/>
        <v>0</v>
      </c>
      <c r="Y53" s="97"/>
      <c r="Z53" s="94">
        <f t="shared" si="8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9"/>
        <v>0</v>
      </c>
      <c r="Y54" s="97"/>
      <c r="Z54" s="94">
        <f t="shared" si="8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ref="I55" si="10">F55+G55+H55</f>
        <v>0</v>
      </c>
      <c r="J55" s="15"/>
      <c r="K55" s="22"/>
      <c r="L55" s="22"/>
      <c r="M55" s="22"/>
      <c r="N55" s="94">
        <f t="shared" ref="N55" si="11">K55+L55+M55</f>
        <v>0</v>
      </c>
      <c r="O55" s="15"/>
      <c r="P55" s="22"/>
      <c r="Q55" s="22"/>
      <c r="R55" s="22"/>
      <c r="S55" s="94">
        <f t="shared" ref="S55" si="12">P55+Q55+R55</f>
        <v>0</v>
      </c>
      <c r="T55" s="15"/>
      <c r="U55" s="22"/>
      <c r="V55" s="22"/>
      <c r="W55" s="22"/>
      <c r="X55" s="94">
        <f t="shared" si="9"/>
        <v>0</v>
      </c>
      <c r="Y55" s="97"/>
      <c r="Z55" s="94">
        <f t="shared" si="8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9"/>
        <v>0</v>
      </c>
      <c r="Y56" s="97"/>
      <c r="Z56" s="94">
        <f t="shared" si="8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>
        <v>3000</v>
      </c>
      <c r="G57" s="22"/>
      <c r="H57" s="22"/>
      <c r="I57" s="94">
        <f t="shared" si="5"/>
        <v>3000</v>
      </c>
      <c r="J57" s="15"/>
      <c r="K57" s="22">
        <v>3000</v>
      </c>
      <c r="L57" s="22"/>
      <c r="M57" s="22"/>
      <c r="N57" s="94">
        <f t="shared" si="6"/>
        <v>3000</v>
      </c>
      <c r="O57" s="15"/>
      <c r="P57" s="22">
        <v>3000</v>
      </c>
      <c r="Q57" s="22"/>
      <c r="R57" s="22"/>
      <c r="S57" s="94">
        <f t="shared" si="7"/>
        <v>3000</v>
      </c>
      <c r="T57" s="15"/>
      <c r="U57" s="22">
        <v>3000</v>
      </c>
      <c r="V57" s="22"/>
      <c r="W57" s="22"/>
      <c r="X57" s="94">
        <f t="shared" si="9"/>
        <v>3000</v>
      </c>
      <c r="Y57" s="97"/>
      <c r="Z57" s="223">
        <f t="shared" si="8"/>
        <v>12000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9"/>
        <v>0</v>
      </c>
      <c r="Y58" s="97"/>
      <c r="Z58" s="94">
        <f t="shared" si="8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9"/>
        <v>0</v>
      </c>
      <c r="Y59" s="97"/>
      <c r="Z59" s="94">
        <f t="shared" si="8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9"/>
        <v>0</v>
      </c>
      <c r="Y60" s="97"/>
      <c r="Z60" s="94">
        <f t="shared" si="8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ref="I61" si="13">F61+G61+H61</f>
        <v>0</v>
      </c>
      <c r="J61" s="15"/>
      <c r="K61" s="22"/>
      <c r="L61" s="22"/>
      <c r="M61" s="22"/>
      <c r="N61" s="94">
        <f t="shared" ref="N61" si="14">K61+L61+M61</f>
        <v>0</v>
      </c>
      <c r="O61" s="15"/>
      <c r="P61" s="22"/>
      <c r="Q61" s="22"/>
      <c r="R61" s="22"/>
      <c r="S61" s="94">
        <f t="shared" ref="S61" si="15">P61+Q61+R61</f>
        <v>0</v>
      </c>
      <c r="T61" s="15"/>
      <c r="U61" s="22"/>
      <c r="V61" s="22"/>
      <c r="W61" s="22"/>
      <c r="X61" s="94">
        <f t="shared" si="9"/>
        <v>0</v>
      </c>
      <c r="Y61" s="97"/>
      <c r="Z61" s="94">
        <f t="shared" si="8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9"/>
        <v>0</v>
      </c>
      <c r="Y62" s="97"/>
      <c r="Z62" s="94">
        <f t="shared" si="8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9"/>
        <v>0</v>
      </c>
      <c r="Y63" s="97"/>
      <c r="Z63" s="94">
        <f t="shared" si="8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9"/>
        <v>0</v>
      </c>
      <c r="Y64" s="97"/>
      <c r="Z64" s="94">
        <f t="shared" si="8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9"/>
        <v>0</v>
      </c>
      <c r="Y65" s="97"/>
      <c r="Z65" s="94">
        <f t="shared" si="8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9"/>
        <v>0</v>
      </c>
      <c r="Y66" s="97"/>
      <c r="Z66" s="94">
        <f t="shared" si="8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9"/>
        <v>0</v>
      </c>
      <c r="Y67" s="97"/>
      <c r="Z67" s="94">
        <f t="shared" si="8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9"/>
        <v>0</v>
      </c>
      <c r="Y68" s="97"/>
      <c r="Z68" s="94">
        <f t="shared" si="8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9"/>
        <v>0</v>
      </c>
      <c r="Y69" s="97"/>
      <c r="Z69" s="94">
        <f t="shared" si="8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>
        <v>5000</v>
      </c>
      <c r="G70" s="22"/>
      <c r="H70" s="22"/>
      <c r="I70" s="94">
        <f t="shared" si="5"/>
        <v>5000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9"/>
        <v>0</v>
      </c>
      <c r="Y70" s="97"/>
      <c r="Z70" s="223">
        <f t="shared" si="8"/>
        <v>5000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ref="I71" si="16">F71+G71+H71</f>
        <v>0</v>
      </c>
      <c r="J71" s="15"/>
      <c r="K71" s="22"/>
      <c r="L71" s="22"/>
      <c r="M71" s="22"/>
      <c r="N71" s="94">
        <f t="shared" ref="N71" si="17">K71+L71+M71</f>
        <v>0</v>
      </c>
      <c r="O71" s="15"/>
      <c r="P71" s="22"/>
      <c r="Q71" s="22"/>
      <c r="R71" s="22"/>
      <c r="S71" s="94">
        <f t="shared" ref="S71" si="18">P71+Q71+R71</f>
        <v>0</v>
      </c>
      <c r="T71" s="15"/>
      <c r="U71" s="22"/>
      <c r="V71" s="22"/>
      <c r="W71" s="22"/>
      <c r="X71" s="94">
        <f t="shared" si="9"/>
        <v>0</v>
      </c>
      <c r="Y71" s="97"/>
      <c r="Z71" s="94">
        <f t="shared" si="8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9"/>
        <v>0</v>
      </c>
      <c r="Y72" s="97"/>
      <c r="Z72" s="94">
        <f t="shared" si="8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9"/>
        <v>0</v>
      </c>
      <c r="Y73" s="97"/>
      <c r="Z73" s="94">
        <f t="shared" si="8"/>
        <v>0</v>
      </c>
    </row>
    <row r="74" spans="1:26" ht="15" x14ac:dyDescent="0.25">
      <c r="A74" s="72" t="s">
        <v>241</v>
      </c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187"/>
      <c r="X74" s="94">
        <f t="shared" si="9"/>
        <v>0</v>
      </c>
      <c r="Y74" s="97"/>
      <c r="Z74" s="94">
        <f t="shared" si="8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ref="I75" si="19">F75+G75+H75</f>
        <v>0</v>
      </c>
      <c r="J75" s="15"/>
      <c r="K75" s="22"/>
      <c r="L75" s="22"/>
      <c r="M75" s="22"/>
      <c r="N75" s="94">
        <f t="shared" ref="N75" si="20">K75+L75+M75</f>
        <v>0</v>
      </c>
      <c r="O75" s="15"/>
      <c r="P75" s="22"/>
      <c r="Q75" s="22"/>
      <c r="R75" s="22"/>
      <c r="S75" s="94">
        <f t="shared" ref="S75" si="21">P75+Q75+R75</f>
        <v>0</v>
      </c>
      <c r="T75" s="15"/>
      <c r="U75" s="22"/>
      <c r="V75" s="22"/>
      <c r="W75" s="22"/>
      <c r="X75" s="94">
        <f t="shared" si="9"/>
        <v>0</v>
      </c>
      <c r="Y75" s="97"/>
      <c r="Z75" s="94">
        <f t="shared" si="8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>
        <v>70762</v>
      </c>
      <c r="I76" s="94">
        <f t="shared" ref="I76" si="22">F76+G76+H76</f>
        <v>70762</v>
      </c>
      <c r="J76" s="15"/>
      <c r="K76" s="22"/>
      <c r="L76" s="22"/>
      <c r="M76" s="22">
        <v>75000</v>
      </c>
      <c r="N76" s="94">
        <f t="shared" ref="N76" si="23">K76+L76+M76</f>
        <v>75000</v>
      </c>
      <c r="O76" s="15"/>
      <c r="P76" s="22"/>
      <c r="Q76" s="22"/>
      <c r="R76" s="22">
        <v>75000</v>
      </c>
      <c r="S76" s="94">
        <f t="shared" ref="S76" si="24">P76+Q76+R76</f>
        <v>75000</v>
      </c>
      <c r="T76" s="15"/>
      <c r="U76" s="22"/>
      <c r="V76" s="22"/>
      <c r="W76" s="22">
        <v>75000</v>
      </c>
      <c r="X76" s="94">
        <f t="shared" si="9"/>
        <v>75000</v>
      </c>
      <c r="Y76" s="97"/>
      <c r="Z76" s="223">
        <f t="shared" si="8"/>
        <v>295762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9"/>
        <v>0</v>
      </c>
      <c r="Y77" s="97"/>
      <c r="Z77" s="94">
        <f t="shared" si="8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>
        <v>50000</v>
      </c>
      <c r="I78" s="94">
        <f t="shared" ref="I78" si="25">F78+G78+H78</f>
        <v>50000</v>
      </c>
      <c r="J78" s="15"/>
      <c r="K78" s="22"/>
      <c r="L78" s="22"/>
      <c r="M78" s="22">
        <v>50000</v>
      </c>
      <c r="N78" s="94">
        <f t="shared" ref="N78" si="26">K78+L78+M78</f>
        <v>50000</v>
      </c>
      <c r="O78" s="15"/>
      <c r="P78" s="22"/>
      <c r="Q78" s="22"/>
      <c r="R78" s="22">
        <v>50000</v>
      </c>
      <c r="S78" s="94">
        <f t="shared" ref="S78" si="27">P78+Q78+R78</f>
        <v>50000</v>
      </c>
      <c r="T78" s="15"/>
      <c r="U78" s="22"/>
      <c r="V78" s="22"/>
      <c r="W78" s="22">
        <v>50000</v>
      </c>
      <c r="X78" s="94">
        <f t="shared" si="9"/>
        <v>50000</v>
      </c>
      <c r="Y78" s="97"/>
      <c r="Z78" s="223">
        <f t="shared" si="8"/>
        <v>200000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9"/>
        <v>0</v>
      </c>
      <c r="Y79" s="97"/>
      <c r="Z79" s="94">
        <f t="shared" si="8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9"/>
        <v>0</v>
      </c>
      <c r="Y80" s="97"/>
      <c r="Z80" s="94">
        <f t="shared" si="8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9"/>
        <v>0</v>
      </c>
      <c r="Y81" s="97"/>
      <c r="Z81" s="94">
        <f t="shared" si="8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9"/>
        <v>0</v>
      </c>
      <c r="Y82" s="97"/>
      <c r="Z82" s="94">
        <f t="shared" si="8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9"/>
        <v>0</v>
      </c>
      <c r="Y83" s="97"/>
      <c r="Z83" s="94">
        <f t="shared" si="8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>
        <v>1000</v>
      </c>
      <c r="I84" s="94">
        <f t="shared" si="5"/>
        <v>1000</v>
      </c>
      <c r="J84" s="15"/>
      <c r="K84" s="22"/>
      <c r="L84" s="22"/>
      <c r="M84" s="22">
        <v>1000</v>
      </c>
      <c r="N84" s="94">
        <f t="shared" ref="N84" si="28">K84+L84+M84</f>
        <v>1000</v>
      </c>
      <c r="O84" s="15"/>
      <c r="P84" s="22"/>
      <c r="Q84" s="22"/>
      <c r="R84" s="22">
        <v>1000</v>
      </c>
      <c r="S84" s="94">
        <f t="shared" ref="S84" si="29">P84+Q84+R84</f>
        <v>1000</v>
      </c>
      <c r="T84" s="15"/>
      <c r="U84" s="22"/>
      <c r="V84" s="22"/>
      <c r="W84" s="22">
        <v>1000</v>
      </c>
      <c r="X84" s="94">
        <f t="shared" si="9"/>
        <v>1000</v>
      </c>
      <c r="Y84" s="97"/>
      <c r="Z84" s="223">
        <f t="shared" si="8"/>
        <v>4000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9"/>
        <v>0</v>
      </c>
      <c r="Y85" s="97"/>
      <c r="Z85" s="94">
        <f t="shared" si="8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187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9"/>
        <v>0</v>
      </c>
      <c r="Y86" s="97"/>
      <c r="Z86" s="94">
        <f t="shared" si="8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9"/>
        <v>0</v>
      </c>
      <c r="Y87" s="97"/>
      <c r="Z87" s="94">
        <f t="shared" si="8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>
        <v>6000</v>
      </c>
      <c r="I88" s="94">
        <f t="shared" si="5"/>
        <v>6000</v>
      </c>
      <c r="J88" s="15"/>
      <c r="K88" s="22"/>
      <c r="L88" s="22"/>
      <c r="M88" s="22">
        <v>6000</v>
      </c>
      <c r="N88" s="94">
        <f t="shared" si="6"/>
        <v>6000</v>
      </c>
      <c r="O88" s="15"/>
      <c r="P88" s="22"/>
      <c r="Q88" s="22"/>
      <c r="R88" s="22">
        <v>6000</v>
      </c>
      <c r="S88" s="94">
        <f t="shared" si="7"/>
        <v>6000</v>
      </c>
      <c r="T88" s="15"/>
      <c r="U88" s="22"/>
      <c r="V88" s="22"/>
      <c r="W88" s="22">
        <v>6000</v>
      </c>
      <c r="X88" s="94">
        <f t="shared" si="9"/>
        <v>6000</v>
      </c>
      <c r="Y88" s="97"/>
      <c r="Z88" s="223">
        <f t="shared" si="8"/>
        <v>24000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>
        <v>4500</v>
      </c>
      <c r="I89" s="94">
        <f t="shared" ref="I89:I90" si="30">F89+G89+H89</f>
        <v>4500</v>
      </c>
      <c r="J89" s="15"/>
      <c r="K89" s="22"/>
      <c r="L89" s="22"/>
      <c r="M89" s="22">
        <v>4500</v>
      </c>
      <c r="N89" s="94">
        <f t="shared" ref="N89:N90" si="31">K89+L89+M89</f>
        <v>4500</v>
      </c>
      <c r="O89" s="15"/>
      <c r="P89" s="22"/>
      <c r="Q89" s="22"/>
      <c r="R89" s="22">
        <v>4500</v>
      </c>
      <c r="S89" s="94">
        <f t="shared" ref="S89:S90" si="32">P89+Q89+R89</f>
        <v>4500</v>
      </c>
      <c r="T89" s="15"/>
      <c r="U89" s="22"/>
      <c r="V89" s="22"/>
      <c r="W89" s="22">
        <v>4500</v>
      </c>
      <c r="X89" s="94">
        <f t="shared" si="9"/>
        <v>4500</v>
      </c>
      <c r="Y89" s="97"/>
      <c r="Z89" s="223">
        <f t="shared" si="8"/>
        <v>18000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>
        <v>8000</v>
      </c>
      <c r="G90" s="22"/>
      <c r="H90" s="22">
        <v>500</v>
      </c>
      <c r="I90" s="94">
        <f t="shared" si="30"/>
        <v>8500</v>
      </c>
      <c r="J90" s="15"/>
      <c r="K90" s="22"/>
      <c r="L90" s="22"/>
      <c r="M90" s="22">
        <v>500</v>
      </c>
      <c r="N90" s="94">
        <f t="shared" si="31"/>
        <v>500</v>
      </c>
      <c r="O90" s="15"/>
      <c r="P90" s="22"/>
      <c r="Q90" s="22"/>
      <c r="R90" s="22">
        <v>500</v>
      </c>
      <c r="S90" s="94">
        <f t="shared" si="32"/>
        <v>500</v>
      </c>
      <c r="T90" s="15"/>
      <c r="U90" s="22"/>
      <c r="V90" s="22"/>
      <c r="W90" s="22">
        <v>500</v>
      </c>
      <c r="X90" s="94">
        <f t="shared" si="9"/>
        <v>500</v>
      </c>
      <c r="Y90" s="97"/>
      <c r="Z90" s="223">
        <f t="shared" si="8"/>
        <v>10000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>
        <v>15000</v>
      </c>
      <c r="I91" s="94">
        <f t="shared" si="5"/>
        <v>15000</v>
      </c>
      <c r="J91" s="15"/>
      <c r="K91" s="22"/>
      <c r="L91" s="22"/>
      <c r="M91" s="22">
        <v>15000</v>
      </c>
      <c r="N91" s="94">
        <f t="shared" si="6"/>
        <v>15000</v>
      </c>
      <c r="O91" s="15"/>
      <c r="P91" s="22"/>
      <c r="Q91" s="22"/>
      <c r="R91" s="22">
        <v>15000</v>
      </c>
      <c r="S91" s="94">
        <f t="shared" si="7"/>
        <v>15000</v>
      </c>
      <c r="T91" s="15"/>
      <c r="U91" s="22"/>
      <c r="V91" s="22"/>
      <c r="W91" s="22">
        <v>15000</v>
      </c>
      <c r="X91" s="94">
        <f t="shared" si="9"/>
        <v>15000</v>
      </c>
      <c r="Y91" s="97"/>
      <c r="Z91" s="223">
        <f t="shared" si="8"/>
        <v>60000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9"/>
        <v>0</v>
      </c>
      <c r="Y92" s="97"/>
      <c r="Z92" s="94">
        <f t="shared" si="8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9"/>
        <v>0</v>
      </c>
      <c r="Y93" s="97"/>
      <c r="Z93" s="94">
        <f t="shared" si="8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9"/>
        <v>0</v>
      </c>
      <c r="Y94" s="97"/>
      <c r="Z94" s="94">
        <f t="shared" si="8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9"/>
        <v>0</v>
      </c>
      <c r="Y95" s="97"/>
      <c r="Z95" s="94">
        <f t="shared" si="8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>
        <v>35000</v>
      </c>
      <c r="I96" s="94">
        <f t="shared" si="5"/>
        <v>35000</v>
      </c>
      <c r="J96" s="15"/>
      <c r="K96" s="22"/>
      <c r="L96" s="22"/>
      <c r="M96" s="22">
        <v>5000</v>
      </c>
      <c r="N96" s="94">
        <f t="shared" si="6"/>
        <v>5000</v>
      </c>
      <c r="O96" s="15"/>
      <c r="P96" s="22"/>
      <c r="Q96" s="22"/>
      <c r="R96" s="22">
        <v>5000</v>
      </c>
      <c r="S96" s="94">
        <f t="shared" si="7"/>
        <v>5000</v>
      </c>
      <c r="T96" s="15"/>
      <c r="U96" s="22"/>
      <c r="V96" s="22"/>
      <c r="W96" s="22">
        <v>5000</v>
      </c>
      <c r="X96" s="94">
        <f t="shared" si="9"/>
        <v>5000</v>
      </c>
      <c r="Y96" s="97"/>
      <c r="Z96" s="223">
        <f t="shared" si="8"/>
        <v>50000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9"/>
        <v>0</v>
      </c>
      <c r="Y97" s="97"/>
      <c r="Z97" s="94">
        <f t="shared" si="8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9"/>
        <v>0</v>
      </c>
      <c r="Y98" s="97"/>
      <c r="Z98" s="94">
        <f t="shared" si="8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9"/>
        <v>0</v>
      </c>
      <c r="Y99" s="97"/>
      <c r="Z99" s="94">
        <f t="shared" si="8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9"/>
        <v>0</v>
      </c>
      <c r="Y100" s="97"/>
      <c r="Z100" s="94">
        <f t="shared" si="8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9"/>
        <v>0</v>
      </c>
      <c r="Y101" s="97"/>
      <c r="Z101" s="94">
        <f t="shared" si="8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9"/>
        <v>0</v>
      </c>
      <c r="Y102" s="97"/>
      <c r="Z102" s="94">
        <f t="shared" si="8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9"/>
        <v>0</v>
      </c>
      <c r="Y103" s="97"/>
      <c r="Z103" s="94">
        <f t="shared" si="8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9"/>
        <v>0</v>
      </c>
      <c r="Y104" s="97"/>
      <c r="Z104" s="94">
        <f t="shared" si="8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9"/>
        <v>0</v>
      </c>
      <c r="Y105" s="97"/>
      <c r="Z105" s="94">
        <f t="shared" si="8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9"/>
        <v>0</v>
      </c>
      <c r="Y106" s="97"/>
      <c r="Z106" s="94">
        <f t="shared" si="8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9"/>
        <v>0</v>
      </c>
      <c r="Y107" s="97"/>
      <c r="Z107" s="94">
        <f t="shared" si="8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9"/>
        <v>0</v>
      </c>
      <c r="Y108" s="97"/>
      <c r="Z108" s="94">
        <f t="shared" si="8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9"/>
        <v>0</v>
      </c>
      <c r="Y109" s="97"/>
      <c r="Z109" s="94">
        <f t="shared" si="8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9"/>
        <v>0</v>
      </c>
      <c r="Y110" s="97"/>
      <c r="Z110" s="94">
        <f t="shared" si="8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9"/>
        <v>0</v>
      </c>
      <c r="Y111" s="97"/>
      <c r="Z111" s="94">
        <f t="shared" si="8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9"/>
        <v>0</v>
      </c>
      <c r="Y112" s="97"/>
      <c r="Z112" s="94">
        <f t="shared" si="8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9"/>
        <v>0</v>
      </c>
      <c r="Y113" s="97"/>
      <c r="Z113" s="94">
        <f t="shared" si="8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9"/>
        <v>0</v>
      </c>
      <c r="Y114" s="97"/>
      <c r="Z114" s="94">
        <f t="shared" si="8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9"/>
        <v>0</v>
      </c>
      <c r="Y115" s="97"/>
      <c r="Z115" s="94">
        <f t="shared" si="8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9"/>
        <v>0</v>
      </c>
      <c r="Y116" s="97"/>
      <c r="Z116" s="94">
        <f t="shared" si="8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ref="N117" si="33">K117+L117+M117</f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187"/>
      <c r="X117" s="94">
        <f t="shared" si="9"/>
        <v>0</v>
      </c>
      <c r="Y117" s="97"/>
      <c r="Z117" s="94">
        <f t="shared" si="8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9"/>
        <v>0</v>
      </c>
      <c r="Y118" s="97"/>
      <c r="Z118" s="94">
        <f t="shared" si="8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ref="N119" si="34">K119+L119+M119</f>
        <v>0</v>
      </c>
      <c r="O119" s="15"/>
      <c r="P119" s="22"/>
      <c r="Q119" s="22"/>
      <c r="R119" s="22"/>
      <c r="S119" s="94">
        <f t="shared" ref="S119" si="35">P119+Q119+R119</f>
        <v>0</v>
      </c>
      <c r="T119" s="15"/>
      <c r="U119" s="22"/>
      <c r="V119" s="22"/>
      <c r="W119" s="187"/>
      <c r="X119" s="94">
        <f t="shared" si="9"/>
        <v>0</v>
      </c>
      <c r="Y119" s="97"/>
      <c r="Z119" s="94">
        <f t="shared" si="8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9"/>
        <v>0</v>
      </c>
      <c r="Y120" s="97"/>
      <c r="Z120" s="94">
        <f t="shared" si="8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9"/>
        <v>0</v>
      </c>
      <c r="Y121" s="97"/>
      <c r="Z121" s="94">
        <f t="shared" si="8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9"/>
        <v>0</v>
      </c>
      <c r="Y122" s="97"/>
      <c r="Z122" s="94">
        <f t="shared" si="8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9"/>
        <v>0</v>
      </c>
      <c r="Y123" s="97"/>
      <c r="Z123" s="94">
        <f t="shared" si="8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9"/>
        <v>0</v>
      </c>
      <c r="Y124" s="97"/>
      <c r="Z124" s="94">
        <f t="shared" si="8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ref="I125" si="36">F125+G125+H125</f>
        <v>0</v>
      </c>
      <c r="J125" s="15"/>
      <c r="K125" s="22"/>
      <c r="L125" s="22"/>
      <c r="M125" s="22"/>
      <c r="N125" s="94">
        <f t="shared" ref="N125" si="37">K125+L125+M125</f>
        <v>0</v>
      </c>
      <c r="O125" s="15"/>
      <c r="P125" s="22"/>
      <c r="Q125" s="22"/>
      <c r="R125" s="22"/>
      <c r="S125" s="94">
        <f t="shared" ref="S125" si="38">P125+Q125+R125</f>
        <v>0</v>
      </c>
      <c r="T125" s="15"/>
      <c r="U125" s="22"/>
      <c r="V125" s="22"/>
      <c r="W125" s="22"/>
      <c r="X125" s="94">
        <f t="shared" ref="X125" si="39">U125+V125+W125</f>
        <v>0</v>
      </c>
      <c r="Y125" s="97"/>
      <c r="Z125" s="94">
        <f t="shared" ref="Z125" si="40">X125+S125+N125+I125</f>
        <v>0</v>
      </c>
    </row>
    <row r="126" spans="1:26" ht="15" hidden="1" x14ac:dyDescent="0.25">
      <c r="A126" s="72"/>
      <c r="B126" s="70" t="str">
        <f>'LPFN SUMMARY - Results'!B125</f>
        <v>Unused</v>
      </c>
      <c r="C126" s="71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9"/>
        <v>0</v>
      </c>
      <c r="Y126" s="97"/>
      <c r="Z126" s="94">
        <f t="shared" si="8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56899</v>
      </c>
      <c r="G127" s="83">
        <f>SUM(G46:G126)</f>
        <v>40899</v>
      </c>
      <c r="H127" s="83">
        <f>SUM(H46:H126)</f>
        <v>223661</v>
      </c>
      <c r="I127" s="85">
        <f>SUM(I46:I126)</f>
        <v>321459</v>
      </c>
      <c r="J127" s="85"/>
      <c r="K127" s="83">
        <f>SUM(K46:K126)</f>
        <v>43899</v>
      </c>
      <c r="L127" s="83">
        <f>SUM(L46:L126)</f>
        <v>40899</v>
      </c>
      <c r="M127" s="83">
        <f>SUM(M46:M126)</f>
        <v>197899</v>
      </c>
      <c r="N127" s="85">
        <f>SUM(N46:N126)</f>
        <v>282697</v>
      </c>
      <c r="O127" s="85"/>
      <c r="P127" s="83">
        <f>SUM(P46:P126)</f>
        <v>43899</v>
      </c>
      <c r="Q127" s="83">
        <f>SUM(Q46:Q126)</f>
        <v>40899</v>
      </c>
      <c r="R127" s="83">
        <f>SUM(R46:R126)</f>
        <v>183324</v>
      </c>
      <c r="S127" s="85">
        <f>SUM(S46:S126)</f>
        <v>268122</v>
      </c>
      <c r="T127" s="85"/>
      <c r="U127" s="83">
        <f>SUM(U46:U126)</f>
        <v>29324</v>
      </c>
      <c r="V127" s="83">
        <f>SUM(V46:V126)</f>
        <v>26324</v>
      </c>
      <c r="W127" s="83">
        <f>SUM(W46:W126)</f>
        <v>238086</v>
      </c>
      <c r="X127" s="85">
        <f>SUM(X46:X126)</f>
        <v>293734</v>
      </c>
      <c r="Y127" s="84"/>
      <c r="Z127" s="85">
        <f>SUM(Z46:Z126)</f>
        <v>1166012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1109113</v>
      </c>
      <c r="G128" s="88">
        <f>G43-G127</f>
        <v>-40899</v>
      </c>
      <c r="H128" s="88">
        <f>H43-H127</f>
        <v>-223661</v>
      </c>
      <c r="I128" s="89">
        <f>I43-I127</f>
        <v>844553</v>
      </c>
      <c r="J128" s="89"/>
      <c r="K128" s="88">
        <f>K43-K127</f>
        <v>-43899</v>
      </c>
      <c r="L128" s="88">
        <f>L43-L127</f>
        <v>-40899</v>
      </c>
      <c r="M128" s="88">
        <f>M43-M127</f>
        <v>-197899</v>
      </c>
      <c r="N128" s="89">
        <f>N43-N127</f>
        <v>-282697</v>
      </c>
      <c r="O128" s="89"/>
      <c r="P128" s="88">
        <f>P43-P127</f>
        <v>-43899</v>
      </c>
      <c r="Q128" s="88">
        <f>Q43-Q127</f>
        <v>-40899</v>
      </c>
      <c r="R128" s="88">
        <f>R43-R127</f>
        <v>-183324</v>
      </c>
      <c r="S128" s="89">
        <f>S43-S127</f>
        <v>-268122</v>
      </c>
      <c r="T128" s="89"/>
      <c r="U128" s="88">
        <f>U43-U127</f>
        <v>-29324</v>
      </c>
      <c r="V128" s="88">
        <f>V43-V127</f>
        <v>-26324</v>
      </c>
      <c r="W128" s="88">
        <f>W43-W127</f>
        <v>-238086</v>
      </c>
      <c r="X128" s="89">
        <f>X43-X127</f>
        <v>-293734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1"/>
      <c r="B130" s="1"/>
      <c r="C130" s="1"/>
      <c r="D130" s="1"/>
      <c r="E130" s="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x14ac:dyDescent="0.2">
      <c r="A131" s="1"/>
      <c r="B131" s="1"/>
      <c r="C131" s="1"/>
      <c r="D131" s="1"/>
      <c r="E131" s="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x14ac:dyDescent="0.2">
      <c r="A132" s="1"/>
      <c r="B132" s="1"/>
      <c r="C132" s="1"/>
      <c r="D132" s="1"/>
      <c r="E132" s="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x14ac:dyDescent="0.2">
      <c r="A133" s="2"/>
      <c r="B133" s="172"/>
      <c r="C133" s="172"/>
      <c r="D133" s="1"/>
      <c r="E133" s="1"/>
      <c r="F133" s="1" t="s">
        <v>243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2">
      <c r="B134" s="190"/>
      <c r="H134" s="175"/>
    </row>
    <row r="135" spans="1:26" x14ac:dyDescent="0.2">
      <c r="B135" s="37" t="s">
        <v>242</v>
      </c>
      <c r="F135">
        <v>1541.4</v>
      </c>
      <c r="G135">
        <v>281.51</v>
      </c>
      <c r="H135" s="175">
        <v>1831.9</v>
      </c>
      <c r="I135" s="175">
        <v>317.62</v>
      </c>
      <c r="J135" s="175"/>
      <c r="K135" s="175">
        <f>SUM(H135:I135)</f>
        <v>2149.52</v>
      </c>
      <c r="L135" s="198">
        <v>26</v>
      </c>
      <c r="M135" s="175">
        <f>SUM(K135*26)</f>
        <v>55887.519999999997</v>
      </c>
      <c r="N135">
        <v>4471</v>
      </c>
    </row>
    <row r="136" spans="1:26" x14ac:dyDescent="0.2">
      <c r="B136" s="37" t="s">
        <v>351</v>
      </c>
      <c r="F136">
        <v>1228.5</v>
      </c>
      <c r="G136">
        <v>219.47</v>
      </c>
      <c r="H136" s="175">
        <v>1358</v>
      </c>
      <c r="I136" s="175">
        <v>51.34</v>
      </c>
      <c r="J136" s="175"/>
      <c r="K136" s="175">
        <f t="shared" ref="K136:K140" si="41">SUM(H136:I136)</f>
        <v>1409.34</v>
      </c>
      <c r="L136" s="198">
        <v>26</v>
      </c>
      <c r="M136" s="175">
        <f t="shared" ref="M136:M140" si="42">SUM(K136*26)</f>
        <v>36642.839999999997</v>
      </c>
      <c r="N136">
        <v>2198.5700000000002</v>
      </c>
    </row>
    <row r="137" spans="1:26" x14ac:dyDescent="0.2">
      <c r="B137" s="37" t="s">
        <v>369</v>
      </c>
      <c r="H137" s="175"/>
      <c r="I137" s="175"/>
      <c r="J137" s="175"/>
      <c r="K137" s="175"/>
      <c r="L137" s="198"/>
      <c r="M137" s="175"/>
    </row>
    <row r="138" spans="1:26" x14ac:dyDescent="0.2">
      <c r="B138" s="37" t="s">
        <v>274</v>
      </c>
      <c r="F138">
        <v>3615.5</v>
      </c>
      <c r="G138">
        <v>849.5</v>
      </c>
      <c r="H138" s="175">
        <v>3615.5</v>
      </c>
      <c r="I138" s="175">
        <v>829.77</v>
      </c>
      <c r="J138" s="175"/>
      <c r="K138" s="175">
        <f t="shared" si="41"/>
        <v>4445.2700000000004</v>
      </c>
      <c r="L138" s="198">
        <v>26</v>
      </c>
      <c r="M138" s="175">
        <f t="shared" si="42"/>
        <v>115577.02000000002</v>
      </c>
      <c r="N138">
        <v>15557.7</v>
      </c>
    </row>
    <row r="139" spans="1:26" x14ac:dyDescent="0.2">
      <c r="B139" s="37" t="s">
        <v>339</v>
      </c>
      <c r="F139">
        <v>1454.6</v>
      </c>
      <c r="G139">
        <v>62.44</v>
      </c>
      <c r="H139" s="175">
        <v>1454.6</v>
      </c>
      <c r="I139" s="175">
        <v>311.83999999999997</v>
      </c>
      <c r="J139" s="175"/>
      <c r="K139" s="175">
        <f t="shared" si="41"/>
        <v>1766.4399999999998</v>
      </c>
      <c r="L139" s="198">
        <v>26</v>
      </c>
      <c r="M139" s="175">
        <f t="shared" si="42"/>
        <v>45927.439999999995</v>
      </c>
      <c r="N139">
        <v>2755.65</v>
      </c>
    </row>
    <row r="140" spans="1:26" x14ac:dyDescent="0.2">
      <c r="B140" s="37" t="s">
        <v>368</v>
      </c>
      <c r="C140">
        <v>1050</v>
      </c>
      <c r="D140">
        <v>45.07</v>
      </c>
      <c r="E140" s="1">
        <v>26</v>
      </c>
      <c r="G140" s="22" cm="1">
        <f t="array" ref="G140">SUM(C140:D140*26)</f>
        <v>28471.82</v>
      </c>
      <c r="H140" s="175">
        <v>1286.7</v>
      </c>
      <c r="I140" s="175">
        <v>51.223999999999997</v>
      </c>
      <c r="J140" s="175"/>
      <c r="K140" s="175">
        <f t="shared" si="41"/>
        <v>1337.924</v>
      </c>
      <c r="L140" s="198">
        <v>26</v>
      </c>
      <c r="M140" s="175">
        <f t="shared" si="42"/>
        <v>34786.023999999998</v>
      </c>
      <c r="N140">
        <v>2087.16</v>
      </c>
    </row>
    <row r="141" spans="1:26" x14ac:dyDescent="0.2">
      <c r="G141" s="202"/>
      <c r="H141" s="175"/>
      <c r="I141" s="175"/>
      <c r="J141" s="175"/>
      <c r="K141" s="175"/>
      <c r="L141" s="175"/>
      <c r="M141" s="175"/>
    </row>
    <row r="142" spans="1:26" x14ac:dyDescent="0.2">
      <c r="H142" s="175"/>
      <c r="I142" s="175"/>
      <c r="J142" s="175"/>
      <c r="K142" s="175"/>
      <c r="L142" s="175"/>
      <c r="M142" s="175">
        <f>SUM(M135:M140)</f>
        <v>288820.84399999998</v>
      </c>
      <c r="N142" s="175">
        <f>SUM(N135:N140)</f>
        <v>27070.080000000002</v>
      </c>
      <c r="P142" s="178">
        <f>SUM(M142:N142)</f>
        <v>315890.924</v>
      </c>
    </row>
    <row r="143" spans="1:26" x14ac:dyDescent="0.2">
      <c r="H143" s="175"/>
      <c r="I143" s="175"/>
      <c r="J143" s="175"/>
      <c r="K143" s="175"/>
      <c r="L143" s="175"/>
      <c r="M143" s="175"/>
    </row>
  </sheetData>
  <mergeCells count="2">
    <mergeCell ref="U5:Z5"/>
    <mergeCell ref="A6:B6"/>
  </mergeCells>
  <phoneticPr fontId="21" type="noConversion"/>
  <pageMargins left="0.70866141732283472" right="0.70866141732283472" top="0.74803149606299213" bottom="0.74803149606299213" header="0.31496062992125984" footer="0.31496062992125984"/>
  <pageSetup paperSize="5" scale="22"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69">
    <tabColor rgb="FFFF0000"/>
    <pageSetUpPr fitToPage="1"/>
  </sheetPr>
  <dimension ref="A1:AB139"/>
  <sheetViews>
    <sheetView zoomScale="90" zoomScaleNormal="90" workbookViewId="0">
      <pane xSplit="5" ySplit="6" topLeftCell="P7" activePane="bottomRight" state="frozen"/>
      <selection activeCell="M42" sqref="M42"/>
      <selection pane="topRight" activeCell="M42" sqref="M42"/>
      <selection pane="bottomLeft" activeCell="M42" sqref="M42"/>
      <selection pane="bottomRight" activeCell="Z131" sqref="Z131"/>
    </sheetView>
  </sheetViews>
  <sheetFormatPr defaultColWidth="9.140625" defaultRowHeight="12.75" x14ac:dyDescent="0.2"/>
  <cols>
    <col min="1" max="1" width="9.5703125" customWidth="1"/>
    <col min="2" max="2" width="52.7109375" customWidth="1"/>
    <col min="3" max="4" width="9.140625" hidden="1" customWidth="1"/>
    <col min="5" max="5" width="8" hidden="1" customWidth="1"/>
    <col min="6" max="6" width="13.85546875" bestFit="1" customWidth="1"/>
    <col min="7" max="8" width="12.5703125" bestFit="1" customWidth="1"/>
    <col min="9" max="9" width="14.28515625" bestFit="1" customWidth="1"/>
    <col min="10" max="10" width="3.28515625" customWidth="1"/>
    <col min="11" max="12" width="12.5703125" bestFit="1" customWidth="1"/>
    <col min="13" max="13" width="13.42578125" bestFit="1" customWidth="1"/>
    <col min="14" max="14" width="14.5703125" bestFit="1" customWidth="1"/>
    <col min="15" max="15" width="3.28515625" customWidth="1"/>
    <col min="16" max="17" width="12.5703125" bestFit="1" customWidth="1"/>
    <col min="18" max="18" width="13.42578125" bestFit="1" customWidth="1"/>
    <col min="19" max="19" width="14.5703125" bestFit="1" customWidth="1"/>
    <col min="20" max="20" width="3.5703125" customWidth="1"/>
    <col min="21" max="22" width="12.5703125" bestFit="1" customWidth="1"/>
    <col min="23" max="23" width="13" bestFit="1" customWidth="1"/>
    <col min="24" max="24" width="14.5703125" bestFit="1" customWidth="1"/>
    <col min="25" max="25" width="3.7109375" customWidth="1"/>
    <col min="26" max="26" width="14" bestFit="1" customWidth="1"/>
    <col min="27" max="27" width="11.42578125" style="182" bestFit="1" customWidth="1"/>
    <col min="28" max="28" width="13" bestFit="1" customWidth="1"/>
  </cols>
  <sheetData>
    <row r="1" spans="1:27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7" ht="19.5" customHeight="1" x14ac:dyDescent="0.2">
      <c r="A4" s="23" t="s">
        <v>321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7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7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11"/>
      <c r="K7" s="48" t="s">
        <v>9</v>
      </c>
      <c r="L7" s="48" t="s">
        <v>10</v>
      </c>
      <c r="M7" s="48" t="s">
        <v>11</v>
      </c>
      <c r="N7" s="104" t="s">
        <v>59</v>
      </c>
      <c r="O7" s="40"/>
      <c r="P7" s="48" t="s">
        <v>12</v>
      </c>
      <c r="Q7" s="48" t="s">
        <v>13</v>
      </c>
      <c r="R7" s="48" t="s">
        <v>14</v>
      </c>
      <c r="S7" s="104" t="s">
        <v>60</v>
      </c>
      <c r="T7" s="41"/>
      <c r="U7" s="48" t="s">
        <v>15</v>
      </c>
      <c r="V7" s="48" t="s">
        <v>16</v>
      </c>
      <c r="W7" s="48" t="s">
        <v>5</v>
      </c>
      <c r="X7" s="104" t="s">
        <v>61</v>
      </c>
      <c r="Y7" s="41"/>
      <c r="Z7" s="52" t="s">
        <v>100</v>
      </c>
    </row>
    <row r="8" spans="1:27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12"/>
      <c r="K8" s="53" t="s">
        <v>18</v>
      </c>
      <c r="L8" s="53" t="s">
        <v>18</v>
      </c>
      <c r="M8" s="53" t="s">
        <v>18</v>
      </c>
      <c r="N8" s="91"/>
      <c r="O8" s="12"/>
      <c r="P8" s="53" t="s">
        <v>18</v>
      </c>
      <c r="Q8" s="53" t="s">
        <v>18</v>
      </c>
      <c r="R8" s="53" t="s">
        <v>18</v>
      </c>
      <c r="S8" s="91"/>
      <c r="T8" s="12"/>
      <c r="U8" s="53" t="s">
        <v>18</v>
      </c>
      <c r="V8" s="53" t="s">
        <v>18</v>
      </c>
      <c r="W8" s="53" t="s">
        <v>18</v>
      </c>
      <c r="X8" s="91"/>
      <c r="Y8" s="95"/>
      <c r="Z8" s="105" t="s">
        <v>18</v>
      </c>
    </row>
    <row r="9" spans="1:27" x14ac:dyDescent="0.2">
      <c r="A9" s="59"/>
      <c r="B9" s="62"/>
      <c r="C9" s="61"/>
      <c r="D9" s="62"/>
      <c r="E9" s="63"/>
      <c r="F9" s="106"/>
      <c r="G9" s="106"/>
      <c r="H9" s="106"/>
      <c r="I9" s="92"/>
      <c r="J9" s="13"/>
      <c r="K9" s="106"/>
      <c r="L9" s="106"/>
      <c r="M9" s="106"/>
      <c r="N9" s="92"/>
      <c r="O9" s="13"/>
      <c r="P9" s="106"/>
      <c r="Q9" s="106"/>
      <c r="R9" s="107"/>
      <c r="S9" s="93"/>
      <c r="T9" s="12"/>
      <c r="U9" s="107"/>
      <c r="V9" s="107"/>
      <c r="W9" s="107"/>
      <c r="X9" s="93"/>
      <c r="Y9" s="95"/>
      <c r="Z9" s="93"/>
    </row>
    <row r="10" spans="1:27" s="214" customFormat="1" ht="14.25" x14ac:dyDescent="0.2">
      <c r="A10" s="65" t="s">
        <v>19</v>
      </c>
      <c r="B10" s="62"/>
      <c r="C10" s="62"/>
      <c r="D10" s="62"/>
      <c r="E10" s="63"/>
      <c r="F10" s="107"/>
      <c r="G10" s="107"/>
      <c r="H10" s="107"/>
      <c r="I10" s="93"/>
      <c r="J10" s="12"/>
      <c r="K10" s="107"/>
      <c r="L10" s="107"/>
      <c r="M10" s="107"/>
      <c r="N10" s="94"/>
      <c r="O10" s="12"/>
      <c r="P10" s="107"/>
      <c r="Q10" s="107"/>
      <c r="R10" s="107"/>
      <c r="S10" s="93"/>
      <c r="T10" s="12"/>
      <c r="U10" s="107"/>
      <c r="V10" s="107"/>
      <c r="W10" s="107"/>
      <c r="X10" s="93"/>
      <c r="Y10" s="95"/>
      <c r="Z10" s="93"/>
      <c r="AA10" s="182"/>
    </row>
    <row r="11" spans="1:27" s="214" customFormat="1" ht="15" x14ac:dyDescent="0.25">
      <c r="A11" s="59"/>
      <c r="B11" s="67" t="str">
        <f>'LPFN SUMMARY - Results'!B11</f>
        <v>ISC</v>
      </c>
      <c r="C11" s="254"/>
      <c r="D11" s="254"/>
      <c r="E11" s="232"/>
      <c r="F11" s="255">
        <f>'6102'!F11+'6135'!F11</f>
        <v>0</v>
      </c>
      <c r="G11" s="255">
        <f>'6102'!G11+'6135'!G11</f>
        <v>0</v>
      </c>
      <c r="H11" s="255">
        <f>'6102'!H11+'6135'!H11</f>
        <v>0</v>
      </c>
      <c r="I11" s="94">
        <f>F11+G11+H11</f>
        <v>0</v>
      </c>
      <c r="J11" s="248"/>
      <c r="K11" s="255">
        <f>'6102'!K11+'6135'!K11</f>
        <v>0</v>
      </c>
      <c r="L11" s="255">
        <f>'6102'!L11+'6135'!L11</f>
        <v>0</v>
      </c>
      <c r="M11" s="255">
        <f>'6102'!M11+'6135'!M11</f>
        <v>0</v>
      </c>
      <c r="N11" s="94">
        <f>K11+L11+M11</f>
        <v>0</v>
      </c>
      <c r="O11" s="248"/>
      <c r="P11" s="255">
        <f>'6102'!P11+'6135'!P11</f>
        <v>0</v>
      </c>
      <c r="Q11" s="255">
        <f>'6102'!Q11+'6135'!Q11</f>
        <v>0</v>
      </c>
      <c r="R11" s="255">
        <f>'6102'!R11+'6135'!R11</f>
        <v>0</v>
      </c>
      <c r="S11" s="94">
        <f>P11+Q11+R11</f>
        <v>0</v>
      </c>
      <c r="T11" s="248"/>
      <c r="U11" s="255">
        <f>'6102'!U11+'6135'!U11</f>
        <v>0</v>
      </c>
      <c r="V11" s="255">
        <f>'6102'!V11+'6135'!V11</f>
        <v>0</v>
      </c>
      <c r="W11" s="255">
        <f>'6102'!W11+'6135'!W11</f>
        <v>0</v>
      </c>
      <c r="X11" s="94">
        <f>U11+V11+W11</f>
        <v>0</v>
      </c>
      <c r="Y11" s="96"/>
      <c r="Z11" s="94">
        <f>X11+S11+N11+I11</f>
        <v>0</v>
      </c>
      <c r="AA11" s="182"/>
    </row>
    <row r="12" spans="1:27" s="214" customFormat="1" ht="15" x14ac:dyDescent="0.25">
      <c r="A12" s="59"/>
      <c r="B12" s="67" t="str">
        <f>'LPFN SUMMARY - Results'!B12</f>
        <v>Administration fees</v>
      </c>
      <c r="C12" s="62"/>
      <c r="D12" s="62"/>
      <c r="E12" s="63"/>
      <c r="F12" s="255">
        <f>'6102'!F12+'6135'!F12</f>
        <v>0</v>
      </c>
      <c r="G12" s="255">
        <f>'6102'!G12+'6135'!G12</f>
        <v>0</v>
      </c>
      <c r="H12" s="255">
        <f>'6102'!H12+'6135'!H12</f>
        <v>0</v>
      </c>
      <c r="I12" s="94">
        <f>F12+G12+H12</f>
        <v>0</v>
      </c>
      <c r="J12" s="224"/>
      <c r="K12" s="255">
        <f>'6102'!K12+'6135'!K12</f>
        <v>0</v>
      </c>
      <c r="L12" s="255">
        <f>'6102'!L12+'6135'!L12</f>
        <v>0</v>
      </c>
      <c r="M12" s="255">
        <f>'6102'!M12+'6135'!M12</f>
        <v>0</v>
      </c>
      <c r="N12" s="94">
        <f t="shared" ref="N12:N42" si="0">K12+L12+M12</f>
        <v>0</v>
      </c>
      <c r="O12" s="224"/>
      <c r="P12" s="255">
        <f>'6102'!P12+'6135'!P12</f>
        <v>0</v>
      </c>
      <c r="Q12" s="255">
        <f>'6102'!Q12+'6135'!Q12</f>
        <v>0</v>
      </c>
      <c r="R12" s="255">
        <f>'6102'!R12+'6135'!R12</f>
        <v>0</v>
      </c>
      <c r="S12" s="94">
        <f t="shared" ref="S12:S42" si="1">P12+Q12+R12</f>
        <v>0</v>
      </c>
      <c r="T12" s="224"/>
      <c r="U12" s="255">
        <f>'6102'!U12+'6135'!U12</f>
        <v>0</v>
      </c>
      <c r="V12" s="255">
        <f>'6102'!V12+'6135'!V12</f>
        <v>0</v>
      </c>
      <c r="W12" s="255">
        <f>'6102'!W12+'6135'!W12</f>
        <v>0</v>
      </c>
      <c r="X12" s="94">
        <f t="shared" ref="X12:X26" si="2">U12+V12+W12</f>
        <v>0</v>
      </c>
      <c r="Y12" s="97"/>
      <c r="Z12" s="94">
        <f t="shared" ref="Z12:Z42" si="3">X12+S12+N12+I12</f>
        <v>0</v>
      </c>
      <c r="AA12" s="182"/>
    </row>
    <row r="13" spans="1:27" s="214" customFormat="1" ht="15" x14ac:dyDescent="0.25">
      <c r="A13" s="59"/>
      <c r="B13" s="67" t="str">
        <f>'LPFN SUMMARY - Results'!B13</f>
        <v>Canadian Mortgage and Housing Corporation</v>
      </c>
      <c r="C13" s="62"/>
      <c r="D13" s="62"/>
      <c r="E13" s="63"/>
      <c r="F13" s="255">
        <f>'6102'!F13+'6135'!F13</f>
        <v>0</v>
      </c>
      <c r="G13" s="255">
        <f>'6102'!G13+'6135'!G13</f>
        <v>0</v>
      </c>
      <c r="H13" s="255">
        <f>'6102'!H13+'6135'!H13</f>
        <v>0</v>
      </c>
      <c r="I13" s="94">
        <f>F13+G13+H13</f>
        <v>0</v>
      </c>
      <c r="J13" s="224"/>
      <c r="K13" s="255">
        <f>'6102'!K13+'6135'!K13</f>
        <v>0</v>
      </c>
      <c r="L13" s="255">
        <f>'6102'!L13+'6135'!L13</f>
        <v>0</v>
      </c>
      <c r="M13" s="255">
        <f>'6102'!M13+'6135'!M13</f>
        <v>0</v>
      </c>
      <c r="N13" s="94">
        <f t="shared" si="0"/>
        <v>0</v>
      </c>
      <c r="O13" s="224"/>
      <c r="P13" s="255">
        <f>'6102'!P13+'6135'!P13</f>
        <v>0</v>
      </c>
      <c r="Q13" s="255">
        <f>'6102'!Q13+'6135'!Q13</f>
        <v>0</v>
      </c>
      <c r="R13" s="255">
        <f>'6102'!R13+'6135'!R13</f>
        <v>0</v>
      </c>
      <c r="S13" s="94">
        <f t="shared" si="1"/>
        <v>0</v>
      </c>
      <c r="T13" s="224"/>
      <c r="U13" s="255">
        <f>'6102'!U13+'6135'!U13</f>
        <v>0</v>
      </c>
      <c r="V13" s="255">
        <f>'6102'!V13+'6135'!V13</f>
        <v>0</v>
      </c>
      <c r="W13" s="255">
        <f>'6102'!W13+'6135'!W13</f>
        <v>0</v>
      </c>
      <c r="X13" s="94">
        <f t="shared" si="2"/>
        <v>0</v>
      </c>
      <c r="Y13" s="97"/>
      <c r="Z13" s="94">
        <f t="shared" si="3"/>
        <v>0</v>
      </c>
      <c r="AA13" s="182"/>
    </row>
    <row r="14" spans="1:27" s="214" customFormat="1" ht="15" x14ac:dyDescent="0.25">
      <c r="A14" s="59"/>
      <c r="B14" s="67" t="str">
        <f>'LPFN SUMMARY - Results'!B14</f>
        <v>Centre Jeunesse de l'Abitibi-Témiscamingue</v>
      </c>
      <c r="C14" s="62"/>
      <c r="D14" s="62"/>
      <c r="E14" s="63"/>
      <c r="F14" s="255">
        <f>'6102'!F14+'6135'!F14</f>
        <v>0</v>
      </c>
      <c r="G14" s="255">
        <f>'6102'!G14+'6135'!G14</f>
        <v>0</v>
      </c>
      <c r="H14" s="255">
        <f>'6102'!H14+'6135'!H14</f>
        <v>0</v>
      </c>
      <c r="I14" s="94">
        <f>F14+G14+H14</f>
        <v>0</v>
      </c>
      <c r="J14" s="224"/>
      <c r="K14" s="255">
        <f>'6102'!K14+'6135'!K14</f>
        <v>0</v>
      </c>
      <c r="L14" s="255">
        <f>'6102'!L14+'6135'!L14</f>
        <v>0</v>
      </c>
      <c r="M14" s="255">
        <f>'6102'!M14+'6135'!M14</f>
        <v>0</v>
      </c>
      <c r="N14" s="94">
        <f t="shared" si="0"/>
        <v>0</v>
      </c>
      <c r="O14" s="224"/>
      <c r="P14" s="255">
        <f>'6102'!P14+'6135'!P14</f>
        <v>0</v>
      </c>
      <c r="Q14" s="255">
        <f>'6102'!Q14+'6135'!Q14</f>
        <v>0</v>
      </c>
      <c r="R14" s="255">
        <f>'6102'!R14+'6135'!R14</f>
        <v>0</v>
      </c>
      <c r="S14" s="94">
        <f t="shared" si="1"/>
        <v>0</v>
      </c>
      <c r="T14" s="224"/>
      <c r="U14" s="255">
        <f>'6102'!U14+'6135'!U14</f>
        <v>0</v>
      </c>
      <c r="V14" s="255">
        <f>'6102'!V14+'6135'!V14</f>
        <v>0</v>
      </c>
      <c r="W14" s="255">
        <f>'6102'!W14+'6135'!W14</f>
        <v>0</v>
      </c>
      <c r="X14" s="94">
        <f t="shared" si="2"/>
        <v>0</v>
      </c>
      <c r="Y14" s="97"/>
      <c r="Z14" s="94">
        <f t="shared" si="3"/>
        <v>0</v>
      </c>
      <c r="AA14" s="182"/>
    </row>
    <row r="15" spans="1:27" s="214" customFormat="1" ht="15" hidden="1" x14ac:dyDescent="0.25">
      <c r="A15" s="59"/>
      <c r="B15" s="67" t="str">
        <f>'LPFN SUMMARY - Results'!B15</f>
        <v>Unused</v>
      </c>
      <c r="C15" s="62"/>
      <c r="D15" s="62"/>
      <c r="E15" s="63"/>
      <c r="F15" s="255">
        <f>'6102'!F15+'6135'!F15</f>
        <v>0</v>
      </c>
      <c r="G15" s="255">
        <f>'6102'!G15+'6135'!G15</f>
        <v>0</v>
      </c>
      <c r="H15" s="255">
        <f>'6102'!H15+'6135'!H15</f>
        <v>0</v>
      </c>
      <c r="I15" s="94">
        <f t="shared" ref="I15:I42" si="4">F15+G15+H15</f>
        <v>0</v>
      </c>
      <c r="J15" s="224"/>
      <c r="K15" s="255">
        <f>'6102'!K15+'6135'!K15</f>
        <v>0</v>
      </c>
      <c r="L15" s="255">
        <f>'6102'!L15+'6135'!L15</f>
        <v>0</v>
      </c>
      <c r="M15" s="255">
        <f>'6102'!M15+'6135'!M15</f>
        <v>0</v>
      </c>
      <c r="N15" s="94">
        <f t="shared" si="0"/>
        <v>0</v>
      </c>
      <c r="O15" s="224"/>
      <c r="P15" s="255">
        <f>'6102'!P15+'6135'!P15</f>
        <v>0</v>
      </c>
      <c r="Q15" s="255">
        <f>'6102'!Q15+'6135'!Q15</f>
        <v>0</v>
      </c>
      <c r="R15" s="255">
        <f>'6102'!R15+'6135'!R15</f>
        <v>0</v>
      </c>
      <c r="S15" s="94">
        <f t="shared" si="1"/>
        <v>0</v>
      </c>
      <c r="T15" s="224"/>
      <c r="U15" s="255">
        <f>'6102'!U15+'6135'!U15</f>
        <v>0</v>
      </c>
      <c r="V15" s="255">
        <f>'6102'!V15+'6135'!V15</f>
        <v>0</v>
      </c>
      <c r="W15" s="255">
        <f>'6102'!W15+'6135'!W15</f>
        <v>0</v>
      </c>
      <c r="X15" s="94">
        <f t="shared" si="2"/>
        <v>0</v>
      </c>
      <c r="Y15" s="97"/>
      <c r="Z15" s="94">
        <f t="shared" si="3"/>
        <v>0</v>
      </c>
      <c r="AA15" s="182"/>
    </row>
    <row r="16" spans="1:27" s="214" customFormat="1" ht="15" hidden="1" x14ac:dyDescent="0.25">
      <c r="A16" s="59"/>
      <c r="B16" s="67" t="str">
        <f>'LPFN SUMMARY - Results'!B16</f>
        <v>Unused</v>
      </c>
      <c r="C16" s="62"/>
      <c r="D16" s="62"/>
      <c r="E16" s="63"/>
      <c r="F16" s="255">
        <f>'6102'!F16+'6135'!F16</f>
        <v>0</v>
      </c>
      <c r="G16" s="255">
        <f>'6102'!G16+'6135'!G16</f>
        <v>0</v>
      </c>
      <c r="H16" s="255">
        <f>'6102'!H16+'6135'!H16</f>
        <v>0</v>
      </c>
      <c r="I16" s="94">
        <f t="shared" si="4"/>
        <v>0</v>
      </c>
      <c r="J16" s="224"/>
      <c r="K16" s="255">
        <f>'6102'!K16+'6135'!K16</f>
        <v>0</v>
      </c>
      <c r="L16" s="255">
        <f>'6102'!L16+'6135'!L16</f>
        <v>0</v>
      </c>
      <c r="M16" s="255">
        <f>'6102'!M16+'6135'!M16</f>
        <v>0</v>
      </c>
      <c r="N16" s="94">
        <f t="shared" si="0"/>
        <v>0</v>
      </c>
      <c r="O16" s="224"/>
      <c r="P16" s="255">
        <f>'6102'!P16+'6135'!P16</f>
        <v>0</v>
      </c>
      <c r="Q16" s="255">
        <f>'6102'!Q16+'6135'!Q16</f>
        <v>0</v>
      </c>
      <c r="R16" s="255">
        <f>'6102'!R16+'6135'!R16</f>
        <v>0</v>
      </c>
      <c r="S16" s="94">
        <f t="shared" si="1"/>
        <v>0</v>
      </c>
      <c r="T16" s="224"/>
      <c r="U16" s="255">
        <f>'6102'!U16+'6135'!U16</f>
        <v>0</v>
      </c>
      <c r="V16" s="255">
        <f>'6102'!V16+'6135'!V16</f>
        <v>0</v>
      </c>
      <c r="W16" s="255">
        <f>'6102'!W16+'6135'!W16</f>
        <v>0</v>
      </c>
      <c r="X16" s="94">
        <f t="shared" si="2"/>
        <v>0</v>
      </c>
      <c r="Y16" s="97"/>
      <c r="Z16" s="94">
        <f t="shared" si="3"/>
        <v>0</v>
      </c>
      <c r="AA16" s="182"/>
    </row>
    <row r="17" spans="1:27" s="214" customFormat="1" ht="18" customHeight="1" x14ac:dyDescent="0.25">
      <c r="A17" s="59"/>
      <c r="B17" s="67" t="str">
        <f>'LPFN SUMMARY - Results'!B17</f>
        <v>First Nations Education Council</v>
      </c>
      <c r="C17" s="67"/>
      <c r="D17" s="67"/>
      <c r="E17" s="68"/>
      <c r="F17" s="255">
        <f>'6102'!F17+'6135'!F17</f>
        <v>0</v>
      </c>
      <c r="G17" s="255">
        <f>'6102'!G17+'6135'!G17</f>
        <v>0</v>
      </c>
      <c r="H17" s="255">
        <f>'6102'!H17+'6135'!H17</f>
        <v>0</v>
      </c>
      <c r="I17" s="94">
        <f t="shared" si="4"/>
        <v>0</v>
      </c>
      <c r="J17" s="224"/>
      <c r="K17" s="255">
        <f>'6102'!K17+'6135'!K17</f>
        <v>0</v>
      </c>
      <c r="L17" s="255">
        <f>'6102'!L17+'6135'!L17</f>
        <v>0</v>
      </c>
      <c r="M17" s="255">
        <f>'6102'!M17+'6135'!M17</f>
        <v>0</v>
      </c>
      <c r="N17" s="94">
        <f t="shared" si="0"/>
        <v>0</v>
      </c>
      <c r="O17" s="224"/>
      <c r="P17" s="255">
        <f>'6102'!P17+'6135'!P17</f>
        <v>0</v>
      </c>
      <c r="Q17" s="255">
        <f>'6102'!Q17+'6135'!Q17</f>
        <v>0</v>
      </c>
      <c r="R17" s="255">
        <f>'6102'!R17+'6135'!R17</f>
        <v>0</v>
      </c>
      <c r="S17" s="94">
        <f t="shared" si="1"/>
        <v>0</v>
      </c>
      <c r="T17" s="224"/>
      <c r="U17" s="255">
        <f>'6102'!U17+'6135'!U17</f>
        <v>0</v>
      </c>
      <c r="V17" s="255">
        <f>'6102'!V17+'6135'!V17</f>
        <v>0</v>
      </c>
      <c r="W17" s="255">
        <f>'6102'!W17+'6135'!W17</f>
        <v>0</v>
      </c>
      <c r="X17" s="94">
        <f t="shared" si="2"/>
        <v>0</v>
      </c>
      <c r="Y17" s="97"/>
      <c r="Z17" s="94">
        <f t="shared" si="3"/>
        <v>0</v>
      </c>
      <c r="AA17" s="182"/>
    </row>
    <row r="18" spans="1:27" s="214" customFormat="1" ht="15" x14ac:dyDescent="0.25">
      <c r="A18" s="59"/>
      <c r="B18" s="67" t="str">
        <f>'LPFN SUMMARY - Results'!B18</f>
        <v>First Nations of Quebec and Labrador Health and Social Services Commission</v>
      </c>
      <c r="C18" s="62"/>
      <c r="D18" s="62"/>
      <c r="E18" s="63"/>
      <c r="F18" s="255">
        <f>'6102'!F18+'6135'!F18</f>
        <v>0</v>
      </c>
      <c r="G18" s="255">
        <f>'6102'!G18+'6135'!G18</f>
        <v>0</v>
      </c>
      <c r="H18" s="255">
        <f>'6102'!H18+'6135'!H18</f>
        <v>0</v>
      </c>
      <c r="I18" s="94">
        <f t="shared" si="4"/>
        <v>0</v>
      </c>
      <c r="J18" s="224"/>
      <c r="K18" s="255">
        <f>'6102'!K18+'6135'!K18</f>
        <v>0</v>
      </c>
      <c r="L18" s="255">
        <f>'6102'!L18+'6135'!L18</f>
        <v>0</v>
      </c>
      <c r="M18" s="255">
        <f>'6102'!M18+'6135'!M18</f>
        <v>0</v>
      </c>
      <c r="N18" s="94">
        <f t="shared" si="0"/>
        <v>0</v>
      </c>
      <c r="O18" s="224"/>
      <c r="P18" s="255">
        <f>'6102'!P18+'6135'!P18</f>
        <v>0</v>
      </c>
      <c r="Q18" s="255">
        <f>'6102'!Q18+'6135'!Q18</f>
        <v>0</v>
      </c>
      <c r="R18" s="255">
        <f>'6102'!R18+'6135'!R18</f>
        <v>0</v>
      </c>
      <c r="S18" s="94">
        <f t="shared" si="1"/>
        <v>0</v>
      </c>
      <c r="T18" s="224"/>
      <c r="U18" s="255">
        <f>'6102'!U18+'6135'!U18</f>
        <v>0</v>
      </c>
      <c r="V18" s="255">
        <f>'6102'!V18+'6135'!V18</f>
        <v>0</v>
      </c>
      <c r="W18" s="255">
        <f>'6102'!W18+'6135'!W18</f>
        <v>0</v>
      </c>
      <c r="X18" s="94">
        <f t="shared" si="2"/>
        <v>0</v>
      </c>
      <c r="Y18" s="97"/>
      <c r="Z18" s="94">
        <f t="shared" si="3"/>
        <v>0</v>
      </c>
      <c r="AA18" s="182"/>
    </row>
    <row r="19" spans="1:27" s="214" customFormat="1" ht="15" x14ac:dyDescent="0.25">
      <c r="A19" s="59"/>
      <c r="B19" s="67" t="str">
        <f>'LPFN SUMMARY - Results'!B19</f>
        <v>Government of Quebec</v>
      </c>
      <c r="C19" s="62"/>
      <c r="D19" s="62"/>
      <c r="E19" s="63"/>
      <c r="F19" s="255">
        <f>'6102'!F19+'6135'!F19</f>
        <v>0</v>
      </c>
      <c r="G19" s="255">
        <f>'6102'!G19+'6135'!G19</f>
        <v>0</v>
      </c>
      <c r="H19" s="255">
        <f>'6102'!H19+'6135'!H19</f>
        <v>0</v>
      </c>
      <c r="I19" s="94">
        <f t="shared" si="4"/>
        <v>0</v>
      </c>
      <c r="J19" s="224"/>
      <c r="K19" s="255">
        <f>'6102'!K19+'6135'!K19</f>
        <v>0</v>
      </c>
      <c r="L19" s="255">
        <f>'6102'!L19+'6135'!L19</f>
        <v>0</v>
      </c>
      <c r="M19" s="255">
        <f>'6102'!M19+'6135'!M19</f>
        <v>0</v>
      </c>
      <c r="N19" s="94">
        <f t="shared" si="0"/>
        <v>0</v>
      </c>
      <c r="O19" s="224"/>
      <c r="P19" s="255">
        <f>'6102'!P19+'6135'!P19</f>
        <v>0</v>
      </c>
      <c r="Q19" s="255">
        <f>'6102'!Q19+'6135'!Q19</f>
        <v>0</v>
      </c>
      <c r="R19" s="255">
        <f>'6102'!R19+'6135'!R19</f>
        <v>0</v>
      </c>
      <c r="S19" s="94">
        <f t="shared" si="1"/>
        <v>0</v>
      </c>
      <c r="T19" s="224"/>
      <c r="U19" s="255">
        <f>'6102'!U19+'6135'!U19</f>
        <v>0</v>
      </c>
      <c r="V19" s="255">
        <f>'6102'!V19+'6135'!V19</f>
        <v>0</v>
      </c>
      <c r="W19" s="255">
        <f>'6102'!W19+'6135'!W19</f>
        <v>0</v>
      </c>
      <c r="X19" s="94">
        <f t="shared" si="2"/>
        <v>0</v>
      </c>
      <c r="Y19" s="97"/>
      <c r="Z19" s="94">
        <f t="shared" si="3"/>
        <v>0</v>
      </c>
      <c r="AA19" s="182"/>
    </row>
    <row r="20" spans="1:27" s="214" customFormat="1" ht="15" x14ac:dyDescent="0.25">
      <c r="A20" s="59"/>
      <c r="B20" s="67" t="str">
        <f>'LPFN SUMMARY - Results'!B20</f>
        <v>ISC - Health Canada</v>
      </c>
      <c r="C20" s="62"/>
      <c r="D20" s="62"/>
      <c r="E20" s="63"/>
      <c r="F20" s="255">
        <f>'6102'!F20+'6135'!F20</f>
        <v>0</v>
      </c>
      <c r="G20" s="255">
        <f>'6102'!G20+'6135'!G20</f>
        <v>0</v>
      </c>
      <c r="H20" s="255">
        <f>'6102'!H20+'6135'!H20</f>
        <v>0</v>
      </c>
      <c r="I20" s="94">
        <f t="shared" si="4"/>
        <v>0</v>
      </c>
      <c r="J20" s="224"/>
      <c r="K20" s="255">
        <f>'6102'!K20+'6135'!K20</f>
        <v>0</v>
      </c>
      <c r="L20" s="255">
        <f>'6102'!L20+'6135'!L20</f>
        <v>0</v>
      </c>
      <c r="M20" s="255">
        <f>'6102'!M20+'6135'!M20</f>
        <v>0</v>
      </c>
      <c r="N20" s="94">
        <f t="shared" si="0"/>
        <v>0</v>
      </c>
      <c r="O20" s="224"/>
      <c r="P20" s="255">
        <f>'6102'!P20+'6135'!P20</f>
        <v>0</v>
      </c>
      <c r="Q20" s="255">
        <f>'6102'!Q20+'6135'!Q20</f>
        <v>0</v>
      </c>
      <c r="R20" s="255">
        <f>'6102'!R20+'6135'!R20</f>
        <v>0</v>
      </c>
      <c r="S20" s="94">
        <f t="shared" si="1"/>
        <v>0</v>
      </c>
      <c r="T20" s="224"/>
      <c r="U20" s="255">
        <f>'6102'!U20+'6135'!U20</f>
        <v>0</v>
      </c>
      <c r="V20" s="255">
        <f>'6102'!V20+'6135'!V20</f>
        <v>0</v>
      </c>
      <c r="W20" s="255">
        <f>'6102'!W20+'6135'!W20</f>
        <v>0</v>
      </c>
      <c r="X20" s="94">
        <f t="shared" si="2"/>
        <v>0</v>
      </c>
      <c r="Y20" s="97"/>
      <c r="Z20" s="94">
        <f t="shared" si="3"/>
        <v>0</v>
      </c>
      <c r="AA20" s="182"/>
    </row>
    <row r="21" spans="1:27" s="214" customFormat="1" ht="15" x14ac:dyDescent="0.25">
      <c r="A21" s="59"/>
      <c r="B21" s="67" t="str">
        <f>'LPFN SUMMARY - Results'!B21</f>
        <v>Human Ressources Development Canada</v>
      </c>
      <c r="C21" s="62"/>
      <c r="D21" s="62"/>
      <c r="E21" s="63"/>
      <c r="F21" s="255">
        <f>'6102'!F21+'6135'!F21</f>
        <v>0</v>
      </c>
      <c r="G21" s="255">
        <f>'6102'!G21+'6135'!G21</f>
        <v>0</v>
      </c>
      <c r="H21" s="255">
        <f>'6102'!H21+'6135'!H21</f>
        <v>0</v>
      </c>
      <c r="I21" s="94">
        <f t="shared" si="4"/>
        <v>0</v>
      </c>
      <c r="J21" s="224"/>
      <c r="K21" s="255">
        <f>'6102'!K21+'6135'!K21</f>
        <v>0</v>
      </c>
      <c r="L21" s="255">
        <f>'6102'!L21+'6135'!L21</f>
        <v>0</v>
      </c>
      <c r="M21" s="255">
        <f>'6102'!M21+'6135'!M21</f>
        <v>0</v>
      </c>
      <c r="N21" s="94">
        <f t="shared" si="0"/>
        <v>0</v>
      </c>
      <c r="O21" s="224"/>
      <c r="P21" s="255">
        <f>'6102'!P21+'6135'!P21</f>
        <v>0</v>
      </c>
      <c r="Q21" s="255">
        <f>'6102'!Q21+'6135'!Q21</f>
        <v>0</v>
      </c>
      <c r="R21" s="255">
        <f>'6102'!R21+'6135'!R21</f>
        <v>0</v>
      </c>
      <c r="S21" s="94">
        <f t="shared" si="1"/>
        <v>0</v>
      </c>
      <c r="T21" s="224"/>
      <c r="U21" s="255">
        <f>'6102'!U21+'6135'!U21</f>
        <v>0</v>
      </c>
      <c r="V21" s="255">
        <f>'6102'!V21+'6135'!V21</f>
        <v>0</v>
      </c>
      <c r="W21" s="255">
        <f>'6102'!W21+'6135'!W21</f>
        <v>0</v>
      </c>
      <c r="X21" s="94">
        <f t="shared" si="2"/>
        <v>0</v>
      </c>
      <c r="Y21" s="97"/>
      <c r="Z21" s="94">
        <f t="shared" si="3"/>
        <v>0</v>
      </c>
      <c r="AA21" s="182"/>
    </row>
    <row r="22" spans="1:27" s="214" customFormat="1" ht="15" x14ac:dyDescent="0.25">
      <c r="A22" s="59"/>
      <c r="B22" s="67" t="str">
        <f>'LPFN SUMMARY - Results'!B22</f>
        <v>Ministère de la culture et des communications</v>
      </c>
      <c r="C22" s="62"/>
      <c r="D22" s="62"/>
      <c r="E22" s="63"/>
      <c r="F22" s="255">
        <f>'6102'!F22+'6135'!F22</f>
        <v>0</v>
      </c>
      <c r="G22" s="255">
        <f>'6102'!G22+'6135'!G22</f>
        <v>0</v>
      </c>
      <c r="H22" s="255">
        <f>'6102'!H22+'6135'!H22</f>
        <v>0</v>
      </c>
      <c r="I22" s="94">
        <f t="shared" si="4"/>
        <v>0</v>
      </c>
      <c r="J22" s="224"/>
      <c r="K22" s="255">
        <f>'6102'!K22+'6135'!K22</f>
        <v>0</v>
      </c>
      <c r="L22" s="255">
        <f>'6102'!L22+'6135'!L22</f>
        <v>0</v>
      </c>
      <c r="M22" s="255">
        <f>'6102'!M22+'6135'!M22</f>
        <v>0</v>
      </c>
      <c r="N22" s="94">
        <f t="shared" si="0"/>
        <v>0</v>
      </c>
      <c r="O22" s="224"/>
      <c r="P22" s="255">
        <f>'6102'!P22+'6135'!P22</f>
        <v>0</v>
      </c>
      <c r="Q22" s="255">
        <f>'6102'!Q22+'6135'!Q22</f>
        <v>0</v>
      </c>
      <c r="R22" s="255">
        <f>'6102'!R22+'6135'!R22</f>
        <v>0</v>
      </c>
      <c r="S22" s="94">
        <f t="shared" si="1"/>
        <v>0</v>
      </c>
      <c r="T22" s="224"/>
      <c r="U22" s="255">
        <f>'6102'!U22+'6135'!U22</f>
        <v>0</v>
      </c>
      <c r="V22" s="255">
        <f>'6102'!V22+'6135'!V22</f>
        <v>0</v>
      </c>
      <c r="W22" s="255">
        <f>'6102'!W22+'6135'!W22</f>
        <v>0</v>
      </c>
      <c r="X22" s="94">
        <f t="shared" si="2"/>
        <v>0</v>
      </c>
      <c r="Y22" s="97"/>
      <c r="Z22" s="94">
        <f t="shared" si="3"/>
        <v>0</v>
      </c>
      <c r="AA22" s="182"/>
    </row>
    <row r="23" spans="1:27" s="214" customFormat="1" ht="15" x14ac:dyDescent="0.25">
      <c r="A23" s="59"/>
      <c r="B23" s="67" t="str">
        <f>'LPFN SUMMARY - Results'!B23</f>
        <v>Natural Ressources</v>
      </c>
      <c r="C23" s="62"/>
      <c r="D23" s="62"/>
      <c r="E23" s="63"/>
      <c r="F23" s="255">
        <f>'6102'!F23+'6135'!F23</f>
        <v>135000</v>
      </c>
      <c r="G23" s="255">
        <f>'6102'!G23+'6135'!G23</f>
        <v>0</v>
      </c>
      <c r="H23" s="255">
        <f>'6102'!H23+'6135'!H23</f>
        <v>0</v>
      </c>
      <c r="I23" s="94">
        <f t="shared" si="4"/>
        <v>135000</v>
      </c>
      <c r="J23" s="224"/>
      <c r="K23" s="255">
        <f>'6102'!K23+'6135'!K23</f>
        <v>0</v>
      </c>
      <c r="L23" s="255">
        <f>'6102'!L23+'6135'!L23</f>
        <v>0</v>
      </c>
      <c r="M23" s="255">
        <f>'6102'!M23+'6135'!M23</f>
        <v>0</v>
      </c>
      <c r="N23" s="94">
        <f t="shared" si="0"/>
        <v>0</v>
      </c>
      <c r="O23" s="224"/>
      <c r="P23" s="255">
        <f>'6102'!P23+'6135'!P23</f>
        <v>0</v>
      </c>
      <c r="Q23" s="255">
        <f>'6102'!Q23+'6135'!Q23</f>
        <v>0</v>
      </c>
      <c r="R23" s="255">
        <f>'6102'!R23+'6135'!R23</f>
        <v>0</v>
      </c>
      <c r="S23" s="94">
        <f t="shared" si="1"/>
        <v>0</v>
      </c>
      <c r="T23" s="224"/>
      <c r="U23" s="255">
        <f>'6102'!U23+'6135'!U23</f>
        <v>0</v>
      </c>
      <c r="V23" s="255">
        <f>'6102'!V23+'6135'!V23</f>
        <v>0</v>
      </c>
      <c r="W23" s="255">
        <f>'6102'!W23+'6135'!W23</f>
        <v>0</v>
      </c>
      <c r="X23" s="94">
        <f t="shared" si="2"/>
        <v>0</v>
      </c>
      <c r="Y23" s="97"/>
      <c r="Z23" s="94">
        <f t="shared" si="3"/>
        <v>135000</v>
      </c>
      <c r="AA23" s="182"/>
    </row>
    <row r="24" spans="1:27" s="214" customFormat="1" ht="15" x14ac:dyDescent="0.25">
      <c r="A24" s="59"/>
      <c r="B24" s="67" t="str">
        <f>'LPFN SUMMARY - Results'!B24</f>
        <v>Other revenue</v>
      </c>
      <c r="C24" s="62"/>
      <c r="D24" s="62"/>
      <c r="E24" s="63"/>
      <c r="F24" s="255">
        <f>'6102'!F24+'6135'!F24</f>
        <v>0</v>
      </c>
      <c r="G24" s="255">
        <f>'6102'!G24+'6135'!G24</f>
        <v>0</v>
      </c>
      <c r="H24" s="255">
        <f>'6102'!H24+'6135'!H24</f>
        <v>0</v>
      </c>
      <c r="I24" s="94">
        <f t="shared" si="4"/>
        <v>0</v>
      </c>
      <c r="J24" s="224"/>
      <c r="K24" s="255">
        <f>'6102'!K24+'6135'!K24</f>
        <v>0</v>
      </c>
      <c r="L24" s="255">
        <f>'6102'!L24+'6135'!L24</f>
        <v>0</v>
      </c>
      <c r="M24" s="255">
        <f>'6102'!M24+'6135'!M24</f>
        <v>0</v>
      </c>
      <c r="N24" s="94">
        <f t="shared" si="0"/>
        <v>0</v>
      </c>
      <c r="O24" s="224"/>
      <c r="P24" s="255">
        <f>'6102'!P24+'6135'!P24</f>
        <v>0</v>
      </c>
      <c r="Q24" s="255">
        <f>'6102'!Q24+'6135'!Q24</f>
        <v>0</v>
      </c>
      <c r="R24" s="255">
        <f>'6102'!R24+'6135'!R24</f>
        <v>0</v>
      </c>
      <c r="S24" s="94">
        <f t="shared" si="1"/>
        <v>0</v>
      </c>
      <c r="T24" s="224"/>
      <c r="U24" s="255">
        <f>'6102'!U24+'6135'!U24</f>
        <v>0</v>
      </c>
      <c r="V24" s="255">
        <f>'6102'!V24+'6135'!V24</f>
        <v>0</v>
      </c>
      <c r="W24" s="255">
        <f>'6102'!W24+'6135'!W24</f>
        <v>0</v>
      </c>
      <c r="X24" s="94">
        <f t="shared" si="2"/>
        <v>0</v>
      </c>
      <c r="Y24" s="97"/>
      <c r="Z24" s="94">
        <f t="shared" si="3"/>
        <v>0</v>
      </c>
      <c r="AA24" s="182"/>
    </row>
    <row r="25" spans="1:27" s="214" customFormat="1" ht="15" x14ac:dyDescent="0.25">
      <c r="A25" s="59"/>
      <c r="B25" s="67" t="str">
        <f>'LPFN SUMMARY - Results'!B25</f>
        <v>Rent revenue</v>
      </c>
      <c r="C25" s="62"/>
      <c r="D25" s="62"/>
      <c r="E25" s="63"/>
      <c r="F25" s="255">
        <f>'6102'!F25+'6135'!F25</f>
        <v>0</v>
      </c>
      <c r="G25" s="255">
        <f>'6102'!G25+'6135'!G25</f>
        <v>0</v>
      </c>
      <c r="H25" s="255">
        <f>'6102'!H25+'6135'!H25</f>
        <v>0</v>
      </c>
      <c r="I25" s="94">
        <f t="shared" si="4"/>
        <v>0</v>
      </c>
      <c r="J25" s="224"/>
      <c r="K25" s="255">
        <f>'6102'!K25+'6135'!K25</f>
        <v>0</v>
      </c>
      <c r="L25" s="255">
        <f>'6102'!L25+'6135'!L25</f>
        <v>0</v>
      </c>
      <c r="M25" s="255">
        <f>'6102'!M25+'6135'!M25</f>
        <v>0</v>
      </c>
      <c r="N25" s="94">
        <f t="shared" si="0"/>
        <v>0</v>
      </c>
      <c r="O25" s="224"/>
      <c r="P25" s="255">
        <f>'6102'!P25+'6135'!P25</f>
        <v>0</v>
      </c>
      <c r="Q25" s="255">
        <f>'6102'!Q25+'6135'!Q25</f>
        <v>0</v>
      </c>
      <c r="R25" s="255">
        <f>'6102'!R25+'6135'!R25</f>
        <v>0</v>
      </c>
      <c r="S25" s="94">
        <f t="shared" si="1"/>
        <v>0</v>
      </c>
      <c r="T25" s="224"/>
      <c r="U25" s="255">
        <f>'6102'!U25+'6135'!U25</f>
        <v>0</v>
      </c>
      <c r="V25" s="255">
        <f>'6102'!V25+'6135'!V25</f>
        <v>0</v>
      </c>
      <c r="W25" s="255">
        <f>'6102'!W25+'6135'!W25</f>
        <v>0</v>
      </c>
      <c r="X25" s="94">
        <f t="shared" si="2"/>
        <v>0</v>
      </c>
      <c r="Y25" s="97"/>
      <c r="Z25" s="94">
        <f t="shared" si="3"/>
        <v>0</v>
      </c>
      <c r="AA25" s="182"/>
    </row>
    <row r="26" spans="1:27" s="214" customFormat="1" ht="15" x14ac:dyDescent="0.25">
      <c r="A26" s="59"/>
      <c r="B26" s="67" t="str">
        <f>'LPFN SUMMARY - Results'!B26</f>
        <v>SAT</v>
      </c>
      <c r="C26" s="62"/>
      <c r="D26" s="62"/>
      <c r="E26" s="63"/>
      <c r="F26" s="255">
        <f>'6102'!F26+'6135'!F26</f>
        <v>0</v>
      </c>
      <c r="G26" s="255">
        <f>'6102'!G26+'6135'!G26</f>
        <v>0</v>
      </c>
      <c r="H26" s="255">
        <f>'6102'!H26+'6135'!H26</f>
        <v>0</v>
      </c>
      <c r="I26" s="94">
        <f t="shared" si="4"/>
        <v>0</v>
      </c>
      <c r="J26" s="224"/>
      <c r="K26" s="255">
        <f>'6102'!K26+'6135'!K26</f>
        <v>0</v>
      </c>
      <c r="L26" s="255">
        <f>'6102'!L26+'6135'!L26</f>
        <v>0</v>
      </c>
      <c r="M26" s="255">
        <f>'6102'!M26+'6135'!M26</f>
        <v>0</v>
      </c>
      <c r="N26" s="94">
        <f t="shared" si="0"/>
        <v>0</v>
      </c>
      <c r="O26" s="224"/>
      <c r="P26" s="255">
        <f>'6102'!P26+'6135'!P26</f>
        <v>0</v>
      </c>
      <c r="Q26" s="255">
        <f>'6102'!Q26+'6135'!Q26</f>
        <v>0</v>
      </c>
      <c r="R26" s="255">
        <f>'6102'!R26+'6135'!R26</f>
        <v>0</v>
      </c>
      <c r="S26" s="94">
        <f t="shared" si="1"/>
        <v>0</v>
      </c>
      <c r="T26" s="224"/>
      <c r="U26" s="255">
        <f>'6102'!U26+'6135'!U26</f>
        <v>0</v>
      </c>
      <c r="V26" s="255">
        <f>'6102'!V26+'6135'!V26</f>
        <v>0</v>
      </c>
      <c r="W26" s="255">
        <f>'6102'!W26+'6135'!W26</f>
        <v>0</v>
      </c>
      <c r="X26" s="94">
        <f t="shared" si="2"/>
        <v>0</v>
      </c>
      <c r="Y26" s="97"/>
      <c r="Z26" s="94">
        <f t="shared" si="3"/>
        <v>0</v>
      </c>
      <c r="AA26" s="182"/>
    </row>
    <row r="27" spans="1:27" s="214" customFormat="1" ht="15" x14ac:dyDescent="0.25">
      <c r="A27" s="59"/>
      <c r="B27" s="67" t="str">
        <f>'LPFN SUMMARY - Results'!B27</f>
        <v>Tax Reimbursement</v>
      </c>
      <c r="C27" s="62"/>
      <c r="D27" s="62"/>
      <c r="E27" s="63"/>
      <c r="F27" s="255">
        <f>'6102'!F27+'6135'!F27</f>
        <v>0</v>
      </c>
      <c r="G27" s="255">
        <f>'6102'!G27+'6135'!G27</f>
        <v>0</v>
      </c>
      <c r="H27" s="255">
        <f>'6102'!H27+'6135'!H27</f>
        <v>0</v>
      </c>
      <c r="I27" s="94">
        <f t="shared" si="4"/>
        <v>0</v>
      </c>
      <c r="J27" s="224"/>
      <c r="K27" s="255">
        <f>'6102'!K27+'6135'!K27</f>
        <v>0</v>
      </c>
      <c r="L27" s="255">
        <f>'6102'!L27+'6135'!L27</f>
        <v>0</v>
      </c>
      <c r="M27" s="255">
        <f>'6102'!M27+'6135'!M27</f>
        <v>0</v>
      </c>
      <c r="N27" s="94">
        <f t="shared" si="0"/>
        <v>0</v>
      </c>
      <c r="O27" s="224"/>
      <c r="P27" s="255">
        <f>'6102'!P27+'6135'!P27</f>
        <v>0</v>
      </c>
      <c r="Q27" s="255">
        <f>'6102'!Q27+'6135'!Q27</f>
        <v>0</v>
      </c>
      <c r="R27" s="255">
        <f>'6102'!R27+'6135'!R27</f>
        <v>0</v>
      </c>
      <c r="S27" s="94">
        <f t="shared" si="1"/>
        <v>0</v>
      </c>
      <c r="T27" s="224"/>
      <c r="U27" s="255">
        <f>'6102'!U27+'6135'!U27</f>
        <v>0</v>
      </c>
      <c r="V27" s="255">
        <f>'6102'!V27+'6135'!V27</f>
        <v>0</v>
      </c>
      <c r="W27" s="255">
        <f>'6102'!W27+'6135'!W27</f>
        <v>0</v>
      </c>
      <c r="X27" s="94">
        <f t="shared" ref="X27:X42" si="5">U27+V27+W27</f>
        <v>0</v>
      </c>
      <c r="Y27" s="97"/>
      <c r="Z27" s="94">
        <f t="shared" si="3"/>
        <v>0</v>
      </c>
      <c r="AA27" s="182"/>
    </row>
    <row r="28" spans="1:27" s="214" customFormat="1" ht="15" x14ac:dyDescent="0.25">
      <c r="A28" s="59"/>
      <c r="B28" s="67" t="str">
        <f>'LPFN SUMMARY - Results'!B28</f>
        <v>Transfer from (to) other projects</v>
      </c>
      <c r="C28" s="62"/>
      <c r="D28" s="62"/>
      <c r="E28" s="63"/>
      <c r="F28" s="255">
        <f>'6102'!F28+'6135'!F28</f>
        <v>0</v>
      </c>
      <c r="G28" s="255">
        <f>'6102'!G28+'6135'!G28</f>
        <v>0</v>
      </c>
      <c r="H28" s="255">
        <f>'6102'!H28+'6135'!H28</f>
        <v>0</v>
      </c>
      <c r="I28" s="94">
        <f t="shared" si="4"/>
        <v>0</v>
      </c>
      <c r="J28" s="224"/>
      <c r="K28" s="255">
        <f>'6102'!K28+'6135'!K28</f>
        <v>0</v>
      </c>
      <c r="L28" s="255">
        <f>'6102'!L28+'6135'!L28</f>
        <v>0</v>
      </c>
      <c r="M28" s="255">
        <f>'6102'!M28+'6135'!M28</f>
        <v>0</v>
      </c>
      <c r="N28" s="94">
        <f t="shared" si="0"/>
        <v>0</v>
      </c>
      <c r="O28" s="224"/>
      <c r="P28" s="255">
        <f>'6102'!P28+'6135'!P28</f>
        <v>0</v>
      </c>
      <c r="Q28" s="255">
        <f>'6102'!Q28+'6135'!Q28</f>
        <v>0</v>
      </c>
      <c r="R28" s="255">
        <f>'6102'!R28+'6135'!R28</f>
        <v>0</v>
      </c>
      <c r="S28" s="94">
        <f t="shared" si="1"/>
        <v>0</v>
      </c>
      <c r="T28" s="224"/>
      <c r="U28" s="255">
        <f>'6102'!U28+'6135'!U28</f>
        <v>0</v>
      </c>
      <c r="V28" s="255">
        <f>'6102'!V28+'6135'!V28</f>
        <v>0</v>
      </c>
      <c r="W28" s="255">
        <f>'6102'!W28+'6135'!W28</f>
        <v>0</v>
      </c>
      <c r="X28" s="94">
        <f t="shared" si="5"/>
        <v>0</v>
      </c>
      <c r="Y28" s="97"/>
      <c r="Z28" s="94">
        <f t="shared" si="3"/>
        <v>0</v>
      </c>
      <c r="AA28" s="182"/>
    </row>
    <row r="29" spans="1:27" s="214" customFormat="1" ht="15" x14ac:dyDescent="0.25">
      <c r="A29" s="59"/>
      <c r="B29" s="67" t="str">
        <f>'LPFN SUMMARY - Results'!B29</f>
        <v>Unexpended Funding</v>
      </c>
      <c r="C29" s="62"/>
      <c r="D29" s="62"/>
      <c r="E29" s="63"/>
      <c r="F29" s="255">
        <f>'6102'!F29+'6135'!F29</f>
        <v>0</v>
      </c>
      <c r="G29" s="255">
        <f>'6102'!G29+'6135'!G29</f>
        <v>0</v>
      </c>
      <c r="H29" s="255">
        <f>'6102'!H29+'6135'!H29</f>
        <v>0</v>
      </c>
      <c r="I29" s="94">
        <f t="shared" si="4"/>
        <v>0</v>
      </c>
      <c r="J29" s="224"/>
      <c r="K29" s="255">
        <f>'6102'!K29+'6135'!K29</f>
        <v>0</v>
      </c>
      <c r="L29" s="255">
        <f>'6102'!L29+'6135'!L29</f>
        <v>0</v>
      </c>
      <c r="M29" s="255">
        <f>'6102'!M29+'6135'!M29</f>
        <v>0</v>
      </c>
      <c r="N29" s="94">
        <f t="shared" si="0"/>
        <v>0</v>
      </c>
      <c r="O29" s="224"/>
      <c r="P29" s="255">
        <f>'6102'!P29+'6135'!P29</f>
        <v>0</v>
      </c>
      <c r="Q29" s="255">
        <f>'6102'!Q29+'6135'!Q29</f>
        <v>0</v>
      </c>
      <c r="R29" s="255">
        <f>'6102'!R29+'6135'!R29</f>
        <v>0</v>
      </c>
      <c r="S29" s="94">
        <f t="shared" si="1"/>
        <v>0</v>
      </c>
      <c r="T29" s="224"/>
      <c r="U29" s="255">
        <f>'6102'!U29+'6135'!U29</f>
        <v>0</v>
      </c>
      <c r="V29" s="255">
        <f>'6102'!V29+'6135'!V29</f>
        <v>0</v>
      </c>
      <c r="W29" s="255">
        <f>'6102'!W29+'6135'!W29</f>
        <v>0</v>
      </c>
      <c r="X29" s="94">
        <f t="shared" si="5"/>
        <v>0</v>
      </c>
      <c r="Y29" s="97"/>
      <c r="Z29" s="94">
        <f t="shared" si="3"/>
        <v>0</v>
      </c>
      <c r="AA29" s="182"/>
    </row>
    <row r="30" spans="1:27" s="214" customFormat="1" ht="15" x14ac:dyDescent="0.25">
      <c r="A30" s="59"/>
      <c r="B30" s="67" t="str">
        <f>'LPFN SUMMARY - Results'!B30</f>
        <v>Deferred from last year</v>
      </c>
      <c r="C30" s="62"/>
      <c r="D30" s="62"/>
      <c r="E30" s="63"/>
      <c r="F30" s="255">
        <f>'6102'!F30+'6135'!F30</f>
        <v>0</v>
      </c>
      <c r="G30" s="255">
        <f>'6102'!G30+'6135'!G30</f>
        <v>0</v>
      </c>
      <c r="H30" s="255">
        <f>'6102'!H30+'6135'!H30</f>
        <v>0</v>
      </c>
      <c r="I30" s="94">
        <f t="shared" si="4"/>
        <v>0</v>
      </c>
      <c r="J30" s="224"/>
      <c r="K30" s="255">
        <f>'6102'!K30+'6135'!K30</f>
        <v>0</v>
      </c>
      <c r="L30" s="255">
        <f>'6102'!L30+'6135'!L30</f>
        <v>0</v>
      </c>
      <c r="M30" s="255">
        <f>'6102'!M30+'6135'!M30</f>
        <v>0</v>
      </c>
      <c r="N30" s="94">
        <f t="shared" si="0"/>
        <v>0</v>
      </c>
      <c r="O30" s="224"/>
      <c r="P30" s="255">
        <f>'6102'!P30+'6135'!P30</f>
        <v>0</v>
      </c>
      <c r="Q30" s="255">
        <f>'6102'!Q30+'6135'!Q30</f>
        <v>0</v>
      </c>
      <c r="R30" s="255">
        <f>'6102'!R30+'6135'!R30</f>
        <v>0</v>
      </c>
      <c r="S30" s="94">
        <f t="shared" si="1"/>
        <v>0</v>
      </c>
      <c r="T30" s="224"/>
      <c r="U30" s="255">
        <f>'6102'!U30+'6135'!U30</f>
        <v>0</v>
      </c>
      <c r="V30" s="255">
        <f>'6102'!V30+'6135'!V30</f>
        <v>0</v>
      </c>
      <c r="W30" s="255">
        <f>'6102'!W30+'6135'!W30</f>
        <v>0</v>
      </c>
      <c r="X30" s="94">
        <f t="shared" si="5"/>
        <v>0</v>
      </c>
      <c r="Y30" s="97"/>
      <c r="Z30" s="94">
        <f t="shared" si="3"/>
        <v>0</v>
      </c>
      <c r="AA30" s="182"/>
    </row>
    <row r="31" spans="1:27" s="214" customFormat="1" ht="15" x14ac:dyDescent="0.25">
      <c r="A31" s="59"/>
      <c r="B31" s="67" t="str">
        <f>'LPFN SUMMARY - Results'!B31</f>
        <v>SAA</v>
      </c>
      <c r="C31" s="62"/>
      <c r="D31" s="62"/>
      <c r="E31" s="63"/>
      <c r="F31" s="255">
        <f>'6102'!F31+'6135'!F31</f>
        <v>0</v>
      </c>
      <c r="G31" s="255">
        <f>'6102'!G31+'6135'!G31</f>
        <v>0</v>
      </c>
      <c r="H31" s="255">
        <f>'6102'!H31+'6135'!H31</f>
        <v>0</v>
      </c>
      <c r="I31" s="94">
        <f t="shared" si="4"/>
        <v>0</v>
      </c>
      <c r="J31" s="224"/>
      <c r="K31" s="255">
        <f>'6102'!K31+'6135'!K31</f>
        <v>0</v>
      </c>
      <c r="L31" s="255">
        <f>'6102'!L31+'6135'!L31</f>
        <v>0</v>
      </c>
      <c r="M31" s="255">
        <f>'6102'!M31+'6135'!M31</f>
        <v>0</v>
      </c>
      <c r="N31" s="94">
        <f t="shared" si="0"/>
        <v>0</v>
      </c>
      <c r="O31" s="224"/>
      <c r="P31" s="255">
        <f>'6102'!P31+'6135'!P31</f>
        <v>0</v>
      </c>
      <c r="Q31" s="255">
        <f>'6102'!Q31+'6135'!Q31</f>
        <v>0</v>
      </c>
      <c r="R31" s="255">
        <f>'6102'!R31+'6135'!R31</f>
        <v>0</v>
      </c>
      <c r="S31" s="94">
        <f t="shared" si="1"/>
        <v>0</v>
      </c>
      <c r="T31" s="224"/>
      <c r="U31" s="255">
        <f>'6102'!U31+'6135'!U31</f>
        <v>0</v>
      </c>
      <c r="V31" s="255">
        <f>'6102'!V31+'6135'!V31</f>
        <v>0</v>
      </c>
      <c r="W31" s="255">
        <f>'6102'!W31+'6135'!W31</f>
        <v>0</v>
      </c>
      <c r="X31" s="94">
        <f t="shared" si="5"/>
        <v>0</v>
      </c>
      <c r="Y31" s="97"/>
      <c r="Z31" s="94">
        <f t="shared" si="3"/>
        <v>0</v>
      </c>
      <c r="AA31" s="182"/>
    </row>
    <row r="32" spans="1:27" s="214" customFormat="1" ht="15" x14ac:dyDescent="0.25">
      <c r="A32" s="59"/>
      <c r="B32" s="67" t="str">
        <f>'LPFN SUMMARY - Results'!B32</f>
        <v>Recoverable Deficit</v>
      </c>
      <c r="C32" s="62"/>
      <c r="D32" s="62"/>
      <c r="E32" s="63"/>
      <c r="F32" s="255">
        <f>'6102'!F32+'6135'!F32</f>
        <v>0</v>
      </c>
      <c r="G32" s="255">
        <f>'6102'!G32+'6135'!G32</f>
        <v>0</v>
      </c>
      <c r="H32" s="255">
        <f>'6102'!H32+'6135'!H32</f>
        <v>0</v>
      </c>
      <c r="I32" s="94">
        <f t="shared" si="4"/>
        <v>0</v>
      </c>
      <c r="J32" s="224"/>
      <c r="K32" s="255">
        <f>'6102'!K32+'6135'!K32</f>
        <v>0</v>
      </c>
      <c r="L32" s="255">
        <f>'6102'!L32+'6135'!L32</f>
        <v>0</v>
      </c>
      <c r="M32" s="255">
        <f>'6102'!M32+'6135'!M32</f>
        <v>0</v>
      </c>
      <c r="N32" s="94">
        <f t="shared" si="0"/>
        <v>0</v>
      </c>
      <c r="O32" s="224"/>
      <c r="P32" s="255">
        <f>'6102'!P32+'6135'!P32</f>
        <v>0</v>
      </c>
      <c r="Q32" s="255">
        <f>'6102'!Q32+'6135'!Q32</f>
        <v>0</v>
      </c>
      <c r="R32" s="255">
        <f>'6102'!R32+'6135'!R32</f>
        <v>0</v>
      </c>
      <c r="S32" s="94">
        <f t="shared" si="1"/>
        <v>0</v>
      </c>
      <c r="T32" s="224"/>
      <c r="U32" s="255">
        <f>'6102'!U32+'6135'!U32</f>
        <v>0</v>
      </c>
      <c r="V32" s="255">
        <f>'6102'!V32+'6135'!V32</f>
        <v>0</v>
      </c>
      <c r="W32" s="255">
        <f>'6102'!W32+'6135'!W32</f>
        <v>0</v>
      </c>
      <c r="X32" s="94">
        <f t="shared" si="5"/>
        <v>0</v>
      </c>
      <c r="Y32" s="97"/>
      <c r="Z32" s="94">
        <f t="shared" si="3"/>
        <v>0</v>
      </c>
      <c r="AA32" s="182"/>
    </row>
    <row r="33" spans="1:28" s="214" customFormat="1" ht="15" x14ac:dyDescent="0.25">
      <c r="A33" s="59"/>
      <c r="B33" s="67" t="str">
        <f>'LPFN SUMMARY - Results'!B33</f>
        <v>Interest</v>
      </c>
      <c r="C33" s="62"/>
      <c r="D33" s="62"/>
      <c r="E33" s="63"/>
      <c r="F33" s="255">
        <f>'6102'!F33+'6135'!F33</f>
        <v>0</v>
      </c>
      <c r="G33" s="255">
        <f>'6102'!G33+'6135'!G33</f>
        <v>0</v>
      </c>
      <c r="H33" s="255">
        <f>'6102'!H33+'6135'!H33</f>
        <v>0</v>
      </c>
      <c r="I33" s="94">
        <f t="shared" si="4"/>
        <v>0</v>
      </c>
      <c r="J33" s="224"/>
      <c r="K33" s="255">
        <f>'6102'!K33+'6135'!K33</f>
        <v>0</v>
      </c>
      <c r="L33" s="255">
        <f>'6102'!L33+'6135'!L33</f>
        <v>0</v>
      </c>
      <c r="M33" s="255">
        <f>'6102'!M33+'6135'!M33</f>
        <v>0</v>
      </c>
      <c r="N33" s="94">
        <f t="shared" si="0"/>
        <v>0</v>
      </c>
      <c r="O33" s="224"/>
      <c r="P33" s="255">
        <f>'6102'!P33+'6135'!P33</f>
        <v>0</v>
      </c>
      <c r="Q33" s="255">
        <f>'6102'!Q33+'6135'!Q33</f>
        <v>0</v>
      </c>
      <c r="R33" s="255">
        <f>'6102'!R33+'6135'!R33</f>
        <v>0</v>
      </c>
      <c r="S33" s="94">
        <f t="shared" si="1"/>
        <v>0</v>
      </c>
      <c r="T33" s="224"/>
      <c r="U33" s="255">
        <f>'6102'!U33+'6135'!U33</f>
        <v>0</v>
      </c>
      <c r="V33" s="255">
        <f>'6102'!V33+'6135'!V33</f>
        <v>0</v>
      </c>
      <c r="W33" s="255">
        <f>'6102'!W33+'6135'!W33</f>
        <v>0</v>
      </c>
      <c r="X33" s="94">
        <f t="shared" si="5"/>
        <v>0</v>
      </c>
      <c r="Y33" s="97"/>
      <c r="Z33" s="94">
        <f t="shared" si="3"/>
        <v>0</v>
      </c>
      <c r="AA33" s="182"/>
    </row>
    <row r="34" spans="1:28" s="214" customFormat="1" ht="15" hidden="1" x14ac:dyDescent="0.25">
      <c r="A34" s="59"/>
      <c r="B34" s="67" t="str">
        <f>'LPFN SUMMARY - Results'!B34</f>
        <v>Unused</v>
      </c>
      <c r="C34" s="62"/>
      <c r="D34" s="62"/>
      <c r="E34" s="63"/>
      <c r="F34" s="255">
        <f>'6102'!F34+'6135'!F34</f>
        <v>0</v>
      </c>
      <c r="G34" s="255">
        <f>'6102'!G34+'6135'!G34</f>
        <v>0</v>
      </c>
      <c r="H34" s="255">
        <f>'6102'!H34+'6135'!H34</f>
        <v>0</v>
      </c>
      <c r="I34" s="94">
        <f t="shared" si="4"/>
        <v>0</v>
      </c>
      <c r="J34" s="224"/>
      <c r="K34" s="255">
        <f>'6102'!K34+'6135'!K34</f>
        <v>0</v>
      </c>
      <c r="L34" s="255">
        <f>'6102'!L34+'6135'!L34</f>
        <v>0</v>
      </c>
      <c r="M34" s="255">
        <f>'6102'!M34+'6135'!M34</f>
        <v>0</v>
      </c>
      <c r="N34" s="94">
        <f t="shared" si="0"/>
        <v>0</v>
      </c>
      <c r="O34" s="224"/>
      <c r="P34" s="255">
        <f>'6102'!P34+'6135'!P34</f>
        <v>0</v>
      </c>
      <c r="Q34" s="255">
        <f>'6102'!Q34+'6135'!Q34</f>
        <v>0</v>
      </c>
      <c r="R34" s="255">
        <f>'6102'!R34+'6135'!R34</f>
        <v>0</v>
      </c>
      <c r="S34" s="94">
        <f t="shared" si="1"/>
        <v>0</v>
      </c>
      <c r="T34" s="224"/>
      <c r="U34" s="255">
        <f>'6102'!U34+'6135'!U34</f>
        <v>0</v>
      </c>
      <c r="V34" s="255">
        <f>'6102'!V34+'6135'!V34</f>
        <v>0</v>
      </c>
      <c r="W34" s="255">
        <f>'6102'!W34+'6135'!W34</f>
        <v>0</v>
      </c>
      <c r="X34" s="94">
        <f t="shared" si="5"/>
        <v>0</v>
      </c>
      <c r="Y34" s="97"/>
      <c r="Z34" s="94">
        <f t="shared" si="3"/>
        <v>0</v>
      </c>
      <c r="AA34" s="182"/>
    </row>
    <row r="35" spans="1:28" s="214" customFormat="1" ht="15" x14ac:dyDescent="0.25">
      <c r="A35" s="59"/>
      <c r="B35" s="67" t="str">
        <f>'LPFN SUMMARY - Results'!B35</f>
        <v>Eacom</v>
      </c>
      <c r="C35" s="62"/>
      <c r="D35" s="62"/>
      <c r="E35" s="63"/>
      <c r="F35" s="255">
        <f>'6102'!F35+'6135'!F35</f>
        <v>0</v>
      </c>
      <c r="G35" s="255">
        <f>'6102'!G35+'6135'!G35</f>
        <v>0</v>
      </c>
      <c r="H35" s="255">
        <f>'6102'!H35+'6135'!H35</f>
        <v>0</v>
      </c>
      <c r="I35" s="94">
        <f t="shared" si="4"/>
        <v>0</v>
      </c>
      <c r="J35" s="224"/>
      <c r="K35" s="255">
        <f>'6102'!K35+'6135'!K35</f>
        <v>0</v>
      </c>
      <c r="L35" s="255">
        <f>'6102'!L35+'6135'!L35</f>
        <v>0</v>
      </c>
      <c r="M35" s="255">
        <f>'6102'!M35+'6135'!M35</f>
        <v>0</v>
      </c>
      <c r="N35" s="94">
        <f t="shared" si="0"/>
        <v>0</v>
      </c>
      <c r="O35" s="224"/>
      <c r="P35" s="255">
        <f>'6102'!P35+'6135'!P35</f>
        <v>0</v>
      </c>
      <c r="Q35" s="255">
        <f>'6102'!Q35+'6135'!Q35</f>
        <v>0</v>
      </c>
      <c r="R35" s="255">
        <f>'6102'!R35+'6135'!R35</f>
        <v>0</v>
      </c>
      <c r="S35" s="94">
        <f t="shared" si="1"/>
        <v>0</v>
      </c>
      <c r="T35" s="224"/>
      <c r="U35" s="255">
        <f>'6102'!U35+'6135'!U35</f>
        <v>0</v>
      </c>
      <c r="V35" s="255">
        <f>'6102'!V35+'6135'!V35</f>
        <v>0</v>
      </c>
      <c r="W35" s="255">
        <f>'6102'!W35+'6135'!W35</f>
        <v>0</v>
      </c>
      <c r="X35" s="94">
        <f t="shared" si="5"/>
        <v>0</v>
      </c>
      <c r="Y35" s="97"/>
      <c r="Z35" s="94">
        <f t="shared" si="3"/>
        <v>0</v>
      </c>
      <c r="AA35" s="182"/>
    </row>
    <row r="36" spans="1:28" s="214" customFormat="1" ht="15" hidden="1" x14ac:dyDescent="0.25">
      <c r="A36" s="59"/>
      <c r="B36" s="67" t="str">
        <f>'LPFN SUMMARY - Results'!B36</f>
        <v>Unused</v>
      </c>
      <c r="C36" s="62"/>
      <c r="D36" s="62"/>
      <c r="E36" s="63"/>
      <c r="F36" s="255">
        <f>'6102'!F36+'6135'!F36</f>
        <v>0</v>
      </c>
      <c r="G36" s="255">
        <f>'6102'!G36+'6135'!G36</f>
        <v>0</v>
      </c>
      <c r="H36" s="255">
        <f>'6102'!H36+'6135'!H36</f>
        <v>0</v>
      </c>
      <c r="I36" s="94">
        <f t="shared" si="4"/>
        <v>0</v>
      </c>
      <c r="J36" s="224"/>
      <c r="K36" s="255">
        <f>'6102'!K36+'6135'!K36</f>
        <v>0</v>
      </c>
      <c r="L36" s="255">
        <f>'6102'!L36+'6135'!L36</f>
        <v>0</v>
      </c>
      <c r="M36" s="255">
        <f>'6102'!M36+'6135'!M36</f>
        <v>0</v>
      </c>
      <c r="N36" s="94">
        <f t="shared" si="0"/>
        <v>0</v>
      </c>
      <c r="O36" s="224"/>
      <c r="P36" s="255">
        <f>'6102'!P36+'6135'!P36</f>
        <v>0</v>
      </c>
      <c r="Q36" s="255">
        <f>'6102'!Q36+'6135'!Q36</f>
        <v>0</v>
      </c>
      <c r="R36" s="255">
        <f>'6102'!R36+'6135'!R36</f>
        <v>0</v>
      </c>
      <c r="S36" s="94">
        <f t="shared" si="1"/>
        <v>0</v>
      </c>
      <c r="T36" s="224"/>
      <c r="U36" s="255">
        <f>'6102'!U36+'6135'!U36</f>
        <v>0</v>
      </c>
      <c r="V36" s="255">
        <f>'6102'!V36+'6135'!V36</f>
        <v>0</v>
      </c>
      <c r="W36" s="255">
        <f>'6102'!W36+'6135'!W36</f>
        <v>0</v>
      </c>
      <c r="X36" s="94">
        <f t="shared" si="5"/>
        <v>0</v>
      </c>
      <c r="Y36" s="97"/>
      <c r="Z36" s="94">
        <f t="shared" si="3"/>
        <v>0</v>
      </c>
      <c r="AA36" s="182"/>
    </row>
    <row r="37" spans="1:28" s="214" customFormat="1" ht="15" x14ac:dyDescent="0.25">
      <c r="A37" s="59"/>
      <c r="B37" s="67" t="str">
        <f>'LPFN SUMMARY - Results'!B37</f>
        <v>Rayonier Advanced Material</v>
      </c>
      <c r="C37" s="62"/>
      <c r="D37" s="62"/>
      <c r="E37" s="63"/>
      <c r="F37" s="255">
        <f>'6102'!F37+'6135'!F37</f>
        <v>95000</v>
      </c>
      <c r="G37" s="255">
        <f>'6102'!G37+'6135'!G37</f>
        <v>0</v>
      </c>
      <c r="H37" s="255">
        <f>'6102'!H37+'6135'!H37</f>
        <v>0</v>
      </c>
      <c r="I37" s="94">
        <f t="shared" si="4"/>
        <v>95000</v>
      </c>
      <c r="J37" s="224"/>
      <c r="K37" s="255">
        <f>'6102'!K37+'6135'!K37</f>
        <v>0</v>
      </c>
      <c r="L37" s="255">
        <f>'6102'!L37+'6135'!L37</f>
        <v>0</v>
      </c>
      <c r="M37" s="255">
        <f>'6102'!M37+'6135'!M37</f>
        <v>0</v>
      </c>
      <c r="N37" s="94">
        <f t="shared" si="0"/>
        <v>0</v>
      </c>
      <c r="O37" s="224"/>
      <c r="P37" s="255">
        <f>'6102'!P37+'6135'!P37</f>
        <v>0</v>
      </c>
      <c r="Q37" s="255">
        <f>'6102'!Q37+'6135'!Q37</f>
        <v>0</v>
      </c>
      <c r="R37" s="255">
        <f>'6102'!R37+'6135'!R37</f>
        <v>0</v>
      </c>
      <c r="S37" s="94">
        <f t="shared" si="1"/>
        <v>0</v>
      </c>
      <c r="T37" s="224"/>
      <c r="U37" s="255">
        <f>'6102'!U37+'6135'!U37</f>
        <v>0</v>
      </c>
      <c r="V37" s="255">
        <f>'6102'!V37+'6135'!V37</f>
        <v>0</v>
      </c>
      <c r="W37" s="255">
        <f>'6102'!W37+'6135'!W37</f>
        <v>0</v>
      </c>
      <c r="X37" s="94">
        <f t="shared" si="5"/>
        <v>0</v>
      </c>
      <c r="Y37" s="97"/>
      <c r="Z37" s="94">
        <f t="shared" si="3"/>
        <v>95000</v>
      </c>
      <c r="AA37" s="182"/>
    </row>
    <row r="38" spans="1:28" s="214" customFormat="1" ht="15" x14ac:dyDescent="0.25">
      <c r="A38" s="59"/>
      <c r="B38" s="67" t="str">
        <f>'LPFN SUMMARY - Results'!B38</f>
        <v>Canadian Malartic</v>
      </c>
      <c r="C38" s="62"/>
      <c r="D38" s="62"/>
      <c r="E38" s="63"/>
      <c r="F38" s="255">
        <f>'6102'!F38+'6135'!F38</f>
        <v>0</v>
      </c>
      <c r="G38" s="255">
        <f>'6102'!G38+'6135'!G38</f>
        <v>0</v>
      </c>
      <c r="H38" s="255">
        <f>'6102'!H38+'6135'!H38</f>
        <v>0</v>
      </c>
      <c r="I38" s="94">
        <f t="shared" si="4"/>
        <v>0</v>
      </c>
      <c r="J38" s="224"/>
      <c r="K38" s="255">
        <f>'6102'!K38+'6135'!K38</f>
        <v>0</v>
      </c>
      <c r="L38" s="255">
        <f>'6102'!L38+'6135'!L38</f>
        <v>0</v>
      </c>
      <c r="M38" s="255">
        <f>'6102'!M38+'6135'!M38</f>
        <v>0</v>
      </c>
      <c r="N38" s="94">
        <f t="shared" si="0"/>
        <v>0</v>
      </c>
      <c r="O38" s="224"/>
      <c r="P38" s="255">
        <f>'6102'!P38+'6135'!P38</f>
        <v>0</v>
      </c>
      <c r="Q38" s="255">
        <f>'6102'!Q38+'6135'!Q38</f>
        <v>0</v>
      </c>
      <c r="R38" s="255">
        <f>'6102'!R38+'6135'!R38</f>
        <v>0</v>
      </c>
      <c r="S38" s="94">
        <f t="shared" si="1"/>
        <v>0</v>
      </c>
      <c r="T38" s="224"/>
      <c r="U38" s="255">
        <f>'6102'!U38+'6135'!U38</f>
        <v>0</v>
      </c>
      <c r="V38" s="255">
        <f>'6102'!V38+'6135'!V38</f>
        <v>0</v>
      </c>
      <c r="W38" s="255">
        <f>'6102'!W38+'6135'!W38</f>
        <v>0</v>
      </c>
      <c r="X38" s="94">
        <f t="shared" si="5"/>
        <v>0</v>
      </c>
      <c r="Y38" s="97"/>
      <c r="Z38" s="94">
        <f t="shared" si="3"/>
        <v>0</v>
      </c>
      <c r="AA38" s="182"/>
    </row>
    <row r="39" spans="1:28" s="214" customFormat="1" ht="15" x14ac:dyDescent="0.25">
      <c r="A39" s="59"/>
      <c r="B39" s="67" t="str">
        <f>'LPFN SUMMARY - Results'!B39</f>
        <v>Breakfast club</v>
      </c>
      <c r="C39" s="62"/>
      <c r="D39" s="62"/>
      <c r="E39" s="63"/>
      <c r="F39" s="255">
        <f>'6102'!F39+'6135'!F39</f>
        <v>0</v>
      </c>
      <c r="G39" s="255">
        <f>'6102'!G39+'6135'!G39</f>
        <v>0</v>
      </c>
      <c r="H39" s="255">
        <f>'6102'!H39+'6135'!H39</f>
        <v>0</v>
      </c>
      <c r="I39" s="94">
        <f t="shared" si="4"/>
        <v>0</v>
      </c>
      <c r="J39" s="224"/>
      <c r="K39" s="255">
        <f>'6102'!K39+'6135'!K39</f>
        <v>0</v>
      </c>
      <c r="L39" s="255">
        <f>'6102'!L39+'6135'!L39</f>
        <v>0</v>
      </c>
      <c r="M39" s="255">
        <f>'6102'!M39+'6135'!M39</f>
        <v>0</v>
      </c>
      <c r="N39" s="94">
        <f t="shared" si="0"/>
        <v>0</v>
      </c>
      <c r="O39" s="224"/>
      <c r="P39" s="255">
        <f>'6102'!P39+'6135'!P39</f>
        <v>0</v>
      </c>
      <c r="Q39" s="255">
        <f>'6102'!Q39+'6135'!Q39</f>
        <v>0</v>
      </c>
      <c r="R39" s="255">
        <f>'6102'!R39+'6135'!R39</f>
        <v>0</v>
      </c>
      <c r="S39" s="94">
        <f t="shared" si="1"/>
        <v>0</v>
      </c>
      <c r="T39" s="224"/>
      <c r="U39" s="255">
        <f>'6102'!U39+'6135'!U39</f>
        <v>0</v>
      </c>
      <c r="V39" s="255">
        <f>'6102'!V39+'6135'!V39</f>
        <v>0</v>
      </c>
      <c r="W39" s="255">
        <f>'6102'!W39+'6135'!W39</f>
        <v>0</v>
      </c>
      <c r="X39" s="94">
        <f t="shared" si="5"/>
        <v>0</v>
      </c>
      <c r="Y39" s="97"/>
      <c r="Z39" s="94">
        <f t="shared" si="3"/>
        <v>0</v>
      </c>
      <c r="AA39" s="182"/>
    </row>
    <row r="40" spans="1:28" s="214" customFormat="1" ht="15" x14ac:dyDescent="0.25">
      <c r="A40" s="59"/>
      <c r="B40" s="67" t="str">
        <f>'LPFN SUMMARY - Results'!B40</f>
        <v>Wasamac Mining</v>
      </c>
      <c r="C40" s="62"/>
      <c r="D40" s="62"/>
      <c r="E40" s="63"/>
      <c r="F40" s="255">
        <f>'6102'!F40+'6135'!F40</f>
        <v>0</v>
      </c>
      <c r="G40" s="255">
        <f>'6102'!G40+'6135'!G40</f>
        <v>0</v>
      </c>
      <c r="H40" s="255">
        <f>'6102'!H40+'6135'!H40</f>
        <v>0</v>
      </c>
      <c r="I40" s="94">
        <f t="shared" si="4"/>
        <v>0</v>
      </c>
      <c r="J40" s="224"/>
      <c r="K40" s="255">
        <f>'6102'!K40+'6135'!K40</f>
        <v>0</v>
      </c>
      <c r="L40" s="255">
        <f>'6102'!L40+'6135'!L40</f>
        <v>0</v>
      </c>
      <c r="M40" s="255">
        <f>'6102'!M40+'6135'!M40</f>
        <v>0</v>
      </c>
      <c r="N40" s="94">
        <f t="shared" si="0"/>
        <v>0</v>
      </c>
      <c r="O40" s="224"/>
      <c r="P40" s="255">
        <f>'6102'!P40+'6135'!P40</f>
        <v>0</v>
      </c>
      <c r="Q40" s="255">
        <f>'6102'!Q40+'6135'!Q40</f>
        <v>0</v>
      </c>
      <c r="R40" s="255">
        <f>'6102'!R40+'6135'!R40</f>
        <v>0</v>
      </c>
      <c r="S40" s="94">
        <f t="shared" si="1"/>
        <v>0</v>
      </c>
      <c r="T40" s="224"/>
      <c r="U40" s="255">
        <f>'6102'!U40+'6135'!U40</f>
        <v>0</v>
      </c>
      <c r="V40" s="255">
        <f>'6102'!V40+'6135'!V40</f>
        <v>0</v>
      </c>
      <c r="W40" s="255">
        <f>'6102'!W40+'6135'!W40</f>
        <v>0</v>
      </c>
      <c r="X40" s="94">
        <f t="shared" si="5"/>
        <v>0</v>
      </c>
      <c r="Y40" s="97"/>
      <c r="Z40" s="94">
        <f t="shared" si="3"/>
        <v>0</v>
      </c>
      <c r="AA40" s="182"/>
    </row>
    <row r="41" spans="1:28" s="214" customFormat="1" ht="15" x14ac:dyDescent="0.25">
      <c r="A41" s="59"/>
      <c r="B41" s="67" t="str">
        <f>'LPFN SUMMARY - Results'!B41</f>
        <v>Grand conseil de la Nation Waban-Aki</v>
      </c>
      <c r="C41" s="62"/>
      <c r="D41" s="62"/>
      <c r="E41" s="63"/>
      <c r="F41" s="255">
        <f>'6102'!F41+'6135'!F41</f>
        <v>0</v>
      </c>
      <c r="G41" s="255">
        <f>'6102'!G41+'6135'!G41</f>
        <v>0</v>
      </c>
      <c r="H41" s="255">
        <f>'6102'!H41+'6135'!H41</f>
        <v>0</v>
      </c>
      <c r="I41" s="94">
        <f t="shared" si="4"/>
        <v>0</v>
      </c>
      <c r="J41" s="224"/>
      <c r="K41" s="255">
        <f>'6102'!K41+'6135'!K41</f>
        <v>0</v>
      </c>
      <c r="L41" s="255">
        <f>'6102'!L41+'6135'!L41</f>
        <v>0</v>
      </c>
      <c r="M41" s="255">
        <f>'6102'!M41+'6135'!M41</f>
        <v>0</v>
      </c>
      <c r="N41" s="94">
        <f t="shared" si="0"/>
        <v>0</v>
      </c>
      <c r="O41" s="224"/>
      <c r="P41" s="255">
        <f>'6102'!P41+'6135'!P41</f>
        <v>0</v>
      </c>
      <c r="Q41" s="255">
        <f>'6102'!Q41+'6135'!Q41</f>
        <v>0</v>
      </c>
      <c r="R41" s="255">
        <f>'6102'!R41+'6135'!R41</f>
        <v>0</v>
      </c>
      <c r="S41" s="94">
        <f t="shared" si="1"/>
        <v>0</v>
      </c>
      <c r="T41" s="224"/>
      <c r="U41" s="255">
        <f>'6102'!U41+'6135'!U41</f>
        <v>0</v>
      </c>
      <c r="V41" s="255">
        <f>'6102'!V41+'6135'!V41</f>
        <v>0</v>
      </c>
      <c r="W41" s="255">
        <f>'6102'!W41+'6135'!W41</f>
        <v>0</v>
      </c>
      <c r="X41" s="94">
        <f t="shared" si="5"/>
        <v>0</v>
      </c>
      <c r="Y41" s="97"/>
      <c r="Z41" s="94">
        <f t="shared" si="3"/>
        <v>0</v>
      </c>
      <c r="AA41" s="182"/>
    </row>
    <row r="42" spans="1:28" s="214" customFormat="1" ht="15" x14ac:dyDescent="0.25">
      <c r="A42" s="59"/>
      <c r="B42" s="67" t="str">
        <f>'LPFN SUMMARY - Results'!B42</f>
        <v>Rexforet</v>
      </c>
      <c r="C42" s="62"/>
      <c r="D42" s="62"/>
      <c r="E42" s="63"/>
      <c r="F42" s="255">
        <f>'6102'!F42+'6135'!F42</f>
        <v>0</v>
      </c>
      <c r="G42" s="255">
        <f>'6102'!G42+'6135'!G42</f>
        <v>0</v>
      </c>
      <c r="H42" s="255">
        <f>'6102'!H42+'6135'!H42</f>
        <v>0</v>
      </c>
      <c r="I42" s="94">
        <f t="shared" si="4"/>
        <v>0</v>
      </c>
      <c r="J42" s="224"/>
      <c r="K42" s="255">
        <f>'6102'!K42+'6135'!K42</f>
        <v>0</v>
      </c>
      <c r="L42" s="255">
        <f>'6102'!L42+'6135'!L42</f>
        <v>0</v>
      </c>
      <c r="M42" s="255">
        <f>'6102'!M42+'6135'!M42</f>
        <v>0</v>
      </c>
      <c r="N42" s="94">
        <f t="shared" si="0"/>
        <v>0</v>
      </c>
      <c r="O42" s="224"/>
      <c r="P42" s="255">
        <f>'6102'!P42+'6135'!P42</f>
        <v>0</v>
      </c>
      <c r="Q42" s="255">
        <f>'6102'!Q42+'6135'!Q42</f>
        <v>0</v>
      </c>
      <c r="R42" s="255">
        <f>'6102'!R42+'6135'!R42</f>
        <v>0</v>
      </c>
      <c r="S42" s="94">
        <f t="shared" si="1"/>
        <v>0</v>
      </c>
      <c r="T42" s="224"/>
      <c r="U42" s="255">
        <f>'6102'!U42+'6135'!U42</f>
        <v>0</v>
      </c>
      <c r="V42" s="255">
        <f>'6102'!V42+'6135'!V42</f>
        <v>0</v>
      </c>
      <c r="W42" s="255">
        <f>'6102'!W42+'6135'!W42</f>
        <v>0</v>
      </c>
      <c r="X42" s="94">
        <f t="shared" si="5"/>
        <v>0</v>
      </c>
      <c r="Y42" s="97"/>
      <c r="Z42" s="94">
        <f t="shared" si="3"/>
        <v>0</v>
      </c>
      <c r="AA42" s="182"/>
    </row>
    <row r="43" spans="1:28" s="214" customFormat="1" x14ac:dyDescent="0.2">
      <c r="A43" s="256"/>
      <c r="B43" s="199"/>
      <c r="C43" s="199"/>
      <c r="D43" s="257"/>
      <c r="E43" s="258"/>
      <c r="F43" s="83">
        <f>SUM(F11:F42)</f>
        <v>230000</v>
      </c>
      <c r="G43" s="83">
        <f t="shared" ref="G43:H43" si="6">SUM(G11:G42)</f>
        <v>0</v>
      </c>
      <c r="H43" s="83">
        <f t="shared" si="6"/>
        <v>0</v>
      </c>
      <c r="I43" s="85">
        <f>SUM(I8:I42)</f>
        <v>230000</v>
      </c>
      <c r="J43" s="85"/>
      <c r="K43" s="83">
        <f>SUM(K11:K42)</f>
        <v>0</v>
      </c>
      <c r="L43" s="83">
        <f t="shared" ref="L43:M43" si="7">SUM(L11:L42)</f>
        <v>0</v>
      </c>
      <c r="M43" s="83">
        <f t="shared" si="7"/>
        <v>0</v>
      </c>
      <c r="N43" s="85">
        <f>SUM(N8:N42)</f>
        <v>0</v>
      </c>
      <c r="O43" s="85"/>
      <c r="P43" s="83">
        <f>SUM(P11:P42)</f>
        <v>0</v>
      </c>
      <c r="Q43" s="83">
        <f t="shared" ref="Q43:R43" si="8">SUM(Q11:Q42)</f>
        <v>0</v>
      </c>
      <c r="R43" s="83">
        <f t="shared" si="8"/>
        <v>0</v>
      </c>
      <c r="S43" s="85">
        <f>SUM(S8:S42)</f>
        <v>0</v>
      </c>
      <c r="T43" s="85"/>
      <c r="U43" s="83">
        <f>SUM(U11:U42)</f>
        <v>0</v>
      </c>
      <c r="V43" s="83">
        <f t="shared" ref="V43:W43" si="9">SUM(V11:V42)</f>
        <v>0</v>
      </c>
      <c r="W43" s="83">
        <f t="shared" si="9"/>
        <v>0</v>
      </c>
      <c r="X43" s="85">
        <f>SUM(X8:X42)</f>
        <v>0</v>
      </c>
      <c r="Y43" s="84"/>
      <c r="Z43" s="87">
        <f>SUM(Z8:Z42)</f>
        <v>230000</v>
      </c>
      <c r="AA43" s="182"/>
      <c r="AB43" s="243"/>
    </row>
    <row r="44" spans="1:28" s="214" customFormat="1" x14ac:dyDescent="0.2">
      <c r="A44" s="259"/>
      <c r="B44" s="254"/>
      <c r="C44" s="254"/>
      <c r="D44" s="254"/>
      <c r="E44" s="232"/>
      <c r="F44" s="240"/>
      <c r="G44" s="240"/>
      <c r="H44" s="240"/>
      <c r="I44" s="94"/>
      <c r="J44" s="224"/>
      <c r="K44" s="240"/>
      <c r="L44" s="240"/>
      <c r="M44" s="240"/>
      <c r="N44" s="94"/>
      <c r="O44" s="224"/>
      <c r="P44" s="240"/>
      <c r="Q44" s="240"/>
      <c r="R44" s="240"/>
      <c r="S44" s="94"/>
      <c r="T44" s="224"/>
      <c r="U44" s="240"/>
      <c r="V44" s="240"/>
      <c r="W44" s="240"/>
      <c r="X44" s="94"/>
      <c r="Y44" s="97"/>
      <c r="Z44" s="94"/>
      <c r="AA44" s="182"/>
    </row>
    <row r="45" spans="1:28" s="214" customFormat="1" ht="14.25" x14ac:dyDescent="0.2">
      <c r="A45" s="65" t="s">
        <v>21</v>
      </c>
      <c r="B45" s="62"/>
      <c r="C45" s="62"/>
      <c r="D45" s="62"/>
      <c r="E45" s="63"/>
      <c r="F45" s="255"/>
      <c r="G45" s="255"/>
      <c r="H45" s="255"/>
      <c r="I45" s="94"/>
      <c r="J45" s="224"/>
      <c r="K45" s="255"/>
      <c r="L45" s="255"/>
      <c r="M45" s="255"/>
      <c r="N45" s="94"/>
      <c r="O45" s="224"/>
      <c r="P45" s="255"/>
      <c r="Q45" s="255"/>
      <c r="R45" s="255"/>
      <c r="S45" s="94"/>
      <c r="T45" s="224"/>
      <c r="U45" s="255"/>
      <c r="V45" s="255"/>
      <c r="W45" s="255"/>
      <c r="X45" s="94"/>
      <c r="Y45" s="97"/>
      <c r="Z45" s="94"/>
      <c r="AA45" s="182"/>
    </row>
    <row r="46" spans="1:28" s="214" customFormat="1" ht="15" x14ac:dyDescent="0.25">
      <c r="A46" s="65"/>
      <c r="B46" s="67" t="str">
        <f>'LPFN SUMMARY - Results'!B46</f>
        <v>Salaries &amp; fringe benefits</v>
      </c>
      <c r="C46" s="71"/>
      <c r="D46" s="62"/>
      <c r="E46" s="63"/>
      <c r="F46" s="255">
        <f>'6102'!F46+'6135'!F46</f>
        <v>12270</v>
      </c>
      <c r="G46" s="255">
        <f>'6102'!G46+'6135'!G46</f>
        <v>12270</v>
      </c>
      <c r="H46" s="255">
        <f>'6102'!H46+'6135'!H46</f>
        <v>17270</v>
      </c>
      <c r="I46" s="94">
        <f>F46+G46+H46</f>
        <v>41810</v>
      </c>
      <c r="J46" s="224"/>
      <c r="K46" s="255">
        <f>'6102'!K46+'6135'!K46</f>
        <v>12270</v>
      </c>
      <c r="L46" s="255">
        <f>'6102'!L46+'6135'!L46</f>
        <v>12270</v>
      </c>
      <c r="M46" s="255">
        <f>'6102'!M46+'6135'!M46</f>
        <v>17270</v>
      </c>
      <c r="N46" s="94">
        <f>K46+L46+M46</f>
        <v>41810</v>
      </c>
      <c r="O46" s="224"/>
      <c r="P46" s="255">
        <f>'6102'!P46+'6135'!P46</f>
        <v>12270</v>
      </c>
      <c r="Q46" s="255">
        <f>'6102'!Q46+'6135'!Q46</f>
        <v>12270</v>
      </c>
      <c r="R46" s="255">
        <f>'6102'!R46+'6135'!R46</f>
        <v>17270</v>
      </c>
      <c r="S46" s="94">
        <f>P46+Q46+R46</f>
        <v>41810</v>
      </c>
      <c r="T46" s="224"/>
      <c r="U46" s="255">
        <f>'6102'!U46+'6135'!U46</f>
        <v>12270</v>
      </c>
      <c r="V46" s="255">
        <f>'6102'!V46+'6135'!V46</f>
        <v>12270</v>
      </c>
      <c r="W46" s="255">
        <f>'6102'!W46+'6135'!W46</f>
        <v>17270</v>
      </c>
      <c r="X46" s="94">
        <f>U46+V46+W46</f>
        <v>41810</v>
      </c>
      <c r="Y46" s="97"/>
      <c r="Z46" s="94">
        <f>X46+S46+N46+I46</f>
        <v>167240</v>
      </c>
      <c r="AA46" s="182"/>
    </row>
    <row r="47" spans="1:28" s="214" customFormat="1" ht="15.75" customHeight="1" x14ac:dyDescent="0.25">
      <c r="A47" s="72"/>
      <c r="B47" s="67" t="str">
        <f>'LPFN SUMMARY - Results'!B47</f>
        <v>Accommodation and meals</v>
      </c>
      <c r="C47" s="71"/>
      <c r="D47" s="62"/>
      <c r="E47" s="63"/>
      <c r="F47" s="255">
        <f>'6102'!F47+'6135'!F47</f>
        <v>0</v>
      </c>
      <c r="G47" s="255">
        <f>'6102'!G47+'6135'!G47</f>
        <v>0</v>
      </c>
      <c r="H47" s="255">
        <f>'6102'!H47+'6135'!H47</f>
        <v>0</v>
      </c>
      <c r="I47" s="94">
        <f t="shared" ref="I47:I94" si="10">F47+G47+H47</f>
        <v>0</v>
      </c>
      <c r="J47" s="224"/>
      <c r="K47" s="255">
        <f>'6102'!K47+'6135'!K47</f>
        <v>0</v>
      </c>
      <c r="L47" s="255">
        <f>'6102'!L47+'6135'!L47</f>
        <v>0</v>
      </c>
      <c r="M47" s="255">
        <f>'6102'!M47+'6135'!M47</f>
        <v>0</v>
      </c>
      <c r="N47" s="94">
        <f t="shared" ref="N47:N94" si="11">K47+L47+M47</f>
        <v>0</v>
      </c>
      <c r="O47" s="224"/>
      <c r="P47" s="255">
        <f>'6102'!P47+'6135'!P47</f>
        <v>0</v>
      </c>
      <c r="Q47" s="255">
        <f>'6102'!Q47+'6135'!Q47</f>
        <v>0</v>
      </c>
      <c r="R47" s="255">
        <f>'6102'!R47+'6135'!R47</f>
        <v>0</v>
      </c>
      <c r="S47" s="94">
        <f t="shared" ref="S47:S94" si="12">P47+Q47+R47</f>
        <v>0</v>
      </c>
      <c r="T47" s="224"/>
      <c r="U47" s="255">
        <f>'6102'!U47+'6135'!U47</f>
        <v>0</v>
      </c>
      <c r="V47" s="255">
        <f>'6102'!V47+'6135'!V47</f>
        <v>0</v>
      </c>
      <c r="W47" s="255">
        <f>'6102'!W47+'6135'!W47</f>
        <v>0</v>
      </c>
      <c r="X47" s="94">
        <f t="shared" ref="X47:X79" si="13">U47+V47+W47</f>
        <v>0</v>
      </c>
      <c r="Y47" s="97"/>
      <c r="Z47" s="94">
        <f t="shared" ref="Z47:Z110" si="14">X47+S47+N47+I47</f>
        <v>0</v>
      </c>
      <c r="AA47" s="182"/>
    </row>
    <row r="48" spans="1:28" s="214" customFormat="1" ht="15" x14ac:dyDescent="0.25">
      <c r="A48" s="72"/>
      <c r="B48" s="67" t="str">
        <f>'LPFN SUMMARY - Results'!B48</f>
        <v>Administration fees</v>
      </c>
      <c r="C48" s="71"/>
      <c r="D48" s="62"/>
      <c r="E48" s="63"/>
      <c r="F48" s="255">
        <f>'6102'!F48+'6135'!F48</f>
        <v>3375</v>
      </c>
      <c r="G48" s="255">
        <f>'6102'!G48+'6135'!G48</f>
        <v>0</v>
      </c>
      <c r="H48" s="255">
        <f>'6102'!H48+'6135'!H48</f>
        <v>0</v>
      </c>
      <c r="I48" s="94">
        <f t="shared" si="10"/>
        <v>3375</v>
      </c>
      <c r="J48" s="224"/>
      <c r="K48" s="255">
        <f>'6102'!K48+'6135'!K48</f>
        <v>0</v>
      </c>
      <c r="L48" s="255">
        <f>'6102'!L48+'6135'!L48</f>
        <v>0</v>
      </c>
      <c r="M48" s="255">
        <f>'6102'!M48+'6135'!M48</f>
        <v>3375</v>
      </c>
      <c r="N48" s="94">
        <f t="shared" si="11"/>
        <v>3375</v>
      </c>
      <c r="O48" s="224"/>
      <c r="P48" s="255">
        <f>'6102'!P48+'6135'!P48</f>
        <v>0</v>
      </c>
      <c r="Q48" s="255">
        <f>'6102'!Q48+'6135'!Q48</f>
        <v>0</v>
      </c>
      <c r="R48" s="255">
        <f>'6102'!R48+'6135'!R48</f>
        <v>3375</v>
      </c>
      <c r="S48" s="94">
        <f t="shared" si="12"/>
        <v>3375</v>
      </c>
      <c r="T48" s="224"/>
      <c r="U48" s="255">
        <f>'6102'!U48+'6135'!U48</f>
        <v>0</v>
      </c>
      <c r="V48" s="255">
        <f>'6102'!V48+'6135'!V48</f>
        <v>0</v>
      </c>
      <c r="W48" s="255">
        <f>'6102'!W48+'6135'!W48</f>
        <v>3375</v>
      </c>
      <c r="X48" s="94">
        <f t="shared" si="13"/>
        <v>3375</v>
      </c>
      <c r="Y48" s="97"/>
      <c r="Z48" s="94">
        <f t="shared" si="14"/>
        <v>13500</v>
      </c>
      <c r="AA48" s="182"/>
    </row>
    <row r="49" spans="1:27" s="214" customFormat="1" ht="15" x14ac:dyDescent="0.25">
      <c r="A49" s="72"/>
      <c r="B49" s="67" t="str">
        <f>'LPFN SUMMARY - Results'!B49</f>
        <v>Allocations - Other</v>
      </c>
      <c r="C49" s="71"/>
      <c r="D49" s="62"/>
      <c r="E49" s="63"/>
      <c r="F49" s="255">
        <f>'6102'!F49+'6135'!F49</f>
        <v>0</v>
      </c>
      <c r="G49" s="255">
        <f>'6102'!G49+'6135'!G49</f>
        <v>0</v>
      </c>
      <c r="H49" s="255">
        <f>'6102'!H49+'6135'!H49</f>
        <v>0</v>
      </c>
      <c r="I49" s="94">
        <f t="shared" si="10"/>
        <v>0</v>
      </c>
      <c r="J49" s="224"/>
      <c r="K49" s="255">
        <f>'6102'!K49+'6135'!K49</f>
        <v>0</v>
      </c>
      <c r="L49" s="255">
        <f>'6102'!L49+'6135'!L49</f>
        <v>0</v>
      </c>
      <c r="M49" s="255">
        <f>'6102'!M49+'6135'!M49</f>
        <v>0</v>
      </c>
      <c r="N49" s="94">
        <f t="shared" si="11"/>
        <v>0</v>
      </c>
      <c r="O49" s="224"/>
      <c r="P49" s="255">
        <f>'6102'!P49+'6135'!P49</f>
        <v>0</v>
      </c>
      <c r="Q49" s="255">
        <f>'6102'!Q49+'6135'!Q49</f>
        <v>0</v>
      </c>
      <c r="R49" s="255">
        <f>'6102'!R49+'6135'!R49</f>
        <v>0</v>
      </c>
      <c r="S49" s="94">
        <f t="shared" si="12"/>
        <v>0</v>
      </c>
      <c r="T49" s="224"/>
      <c r="U49" s="255">
        <f>'6102'!U49+'6135'!U49</f>
        <v>0</v>
      </c>
      <c r="V49" s="255">
        <f>'6102'!V49+'6135'!V49</f>
        <v>0</v>
      </c>
      <c r="W49" s="255">
        <f>'6102'!W49+'6135'!W49</f>
        <v>0</v>
      </c>
      <c r="X49" s="94">
        <f t="shared" si="13"/>
        <v>0</v>
      </c>
      <c r="Y49" s="97"/>
      <c r="Z49" s="94">
        <f t="shared" si="14"/>
        <v>0</v>
      </c>
      <c r="AA49" s="182"/>
    </row>
    <row r="50" spans="1:27" s="214" customFormat="1" ht="15" x14ac:dyDescent="0.25">
      <c r="A50" s="72"/>
      <c r="B50" s="67" t="str">
        <f>'LPFN SUMMARY - Results'!B50</f>
        <v>Allocations for Education</v>
      </c>
      <c r="C50" s="71"/>
      <c r="D50" s="62"/>
      <c r="E50" s="63"/>
      <c r="F50" s="255">
        <f>'6102'!F50+'6135'!F50</f>
        <v>0</v>
      </c>
      <c r="G50" s="255">
        <f>'6102'!G50+'6135'!G50</f>
        <v>0</v>
      </c>
      <c r="H50" s="255">
        <f>'6102'!H50+'6135'!H50</f>
        <v>0</v>
      </c>
      <c r="I50" s="94">
        <f t="shared" si="10"/>
        <v>0</v>
      </c>
      <c r="J50" s="224"/>
      <c r="K50" s="255">
        <f>'6102'!K50+'6135'!K50</f>
        <v>0</v>
      </c>
      <c r="L50" s="255">
        <f>'6102'!L50+'6135'!L50</f>
        <v>0</v>
      </c>
      <c r="M50" s="255">
        <f>'6102'!M50+'6135'!M50</f>
        <v>0</v>
      </c>
      <c r="N50" s="94">
        <f t="shared" si="11"/>
        <v>0</v>
      </c>
      <c r="O50" s="224"/>
      <c r="P50" s="255">
        <f>'6102'!P50+'6135'!P50</f>
        <v>0</v>
      </c>
      <c r="Q50" s="255">
        <f>'6102'!Q50+'6135'!Q50</f>
        <v>0</v>
      </c>
      <c r="R50" s="255">
        <f>'6102'!R50+'6135'!R50</f>
        <v>0</v>
      </c>
      <c r="S50" s="94">
        <f t="shared" si="12"/>
        <v>0</v>
      </c>
      <c r="T50" s="224"/>
      <c r="U50" s="255">
        <f>'6102'!U50+'6135'!U50</f>
        <v>0</v>
      </c>
      <c r="V50" s="255">
        <f>'6102'!V50+'6135'!V50</f>
        <v>0</v>
      </c>
      <c r="W50" s="255">
        <f>'6102'!W50+'6135'!W50</f>
        <v>0</v>
      </c>
      <c r="X50" s="94">
        <f t="shared" si="13"/>
        <v>0</v>
      </c>
      <c r="Y50" s="97"/>
      <c r="Z50" s="94">
        <f t="shared" si="14"/>
        <v>0</v>
      </c>
      <c r="AA50" s="182"/>
    </row>
    <row r="51" spans="1:27" s="214" customFormat="1" ht="15" x14ac:dyDescent="0.25">
      <c r="A51" s="72"/>
      <c r="B51" s="67" t="str">
        <f>'LPFN SUMMARY - Results'!B51</f>
        <v>Allocations for Social Assistance</v>
      </c>
      <c r="C51" s="71"/>
      <c r="D51" s="62"/>
      <c r="E51" s="63"/>
      <c r="F51" s="255">
        <f>'6102'!F51+'6135'!F51</f>
        <v>0</v>
      </c>
      <c r="G51" s="255">
        <f>'6102'!G51+'6135'!G51</f>
        <v>0</v>
      </c>
      <c r="H51" s="255">
        <f>'6102'!H51+'6135'!H51</f>
        <v>0</v>
      </c>
      <c r="I51" s="94">
        <f t="shared" si="10"/>
        <v>0</v>
      </c>
      <c r="J51" s="224"/>
      <c r="K51" s="255">
        <f>'6102'!K51+'6135'!K51</f>
        <v>0</v>
      </c>
      <c r="L51" s="255">
        <f>'6102'!L51+'6135'!L51</f>
        <v>0</v>
      </c>
      <c r="M51" s="255">
        <f>'6102'!M51+'6135'!M51</f>
        <v>0</v>
      </c>
      <c r="N51" s="94">
        <f t="shared" si="11"/>
        <v>0</v>
      </c>
      <c r="O51" s="224"/>
      <c r="P51" s="255">
        <f>'6102'!P51+'6135'!P51</f>
        <v>0</v>
      </c>
      <c r="Q51" s="255">
        <f>'6102'!Q51+'6135'!Q51</f>
        <v>0</v>
      </c>
      <c r="R51" s="255">
        <f>'6102'!R51+'6135'!R51</f>
        <v>0</v>
      </c>
      <c r="S51" s="94">
        <f t="shared" si="12"/>
        <v>0</v>
      </c>
      <c r="T51" s="224"/>
      <c r="U51" s="255">
        <f>'6102'!U51+'6135'!U51</f>
        <v>0</v>
      </c>
      <c r="V51" s="255">
        <f>'6102'!V51+'6135'!V51</f>
        <v>0</v>
      </c>
      <c r="W51" s="255">
        <f>'6102'!W51+'6135'!W51</f>
        <v>0</v>
      </c>
      <c r="X51" s="94">
        <f t="shared" si="13"/>
        <v>0</v>
      </c>
      <c r="Y51" s="97"/>
      <c r="Z51" s="94">
        <f t="shared" si="14"/>
        <v>0</v>
      </c>
      <c r="AA51" s="182"/>
    </row>
    <row r="52" spans="1:27" s="214" customFormat="1" ht="15" x14ac:dyDescent="0.25">
      <c r="A52" s="72"/>
      <c r="B52" s="67" t="str">
        <f>'LPFN SUMMARY - Results'!B52</f>
        <v>Allowance</v>
      </c>
      <c r="C52" s="71"/>
      <c r="D52" s="62"/>
      <c r="E52" s="63"/>
      <c r="F52" s="255">
        <f>'6102'!F52+'6135'!F52</f>
        <v>0</v>
      </c>
      <c r="G52" s="255">
        <f>'6102'!G52+'6135'!G52</f>
        <v>0</v>
      </c>
      <c r="H52" s="255">
        <f>'6102'!H52+'6135'!H52</f>
        <v>0</v>
      </c>
      <c r="I52" s="94">
        <f t="shared" si="10"/>
        <v>0</v>
      </c>
      <c r="J52" s="224"/>
      <c r="K52" s="255">
        <f>'6102'!K52+'6135'!K52</f>
        <v>0</v>
      </c>
      <c r="L52" s="255">
        <f>'6102'!L52+'6135'!L52</f>
        <v>0</v>
      </c>
      <c r="M52" s="255">
        <f>'6102'!M52+'6135'!M52</f>
        <v>0</v>
      </c>
      <c r="N52" s="94">
        <f t="shared" si="11"/>
        <v>0</v>
      </c>
      <c r="O52" s="224"/>
      <c r="P52" s="255">
        <f>'6102'!P52+'6135'!P52</f>
        <v>0</v>
      </c>
      <c r="Q52" s="255">
        <f>'6102'!Q52+'6135'!Q52</f>
        <v>0</v>
      </c>
      <c r="R52" s="255">
        <f>'6102'!R52+'6135'!R52</f>
        <v>0</v>
      </c>
      <c r="S52" s="94">
        <f t="shared" si="12"/>
        <v>0</v>
      </c>
      <c r="T52" s="224"/>
      <c r="U52" s="255">
        <f>'6102'!U52+'6135'!U52</f>
        <v>0</v>
      </c>
      <c r="V52" s="255">
        <f>'6102'!V52+'6135'!V52</f>
        <v>0</v>
      </c>
      <c r="W52" s="255">
        <f>'6102'!W52+'6135'!W52</f>
        <v>0</v>
      </c>
      <c r="X52" s="94">
        <f t="shared" si="13"/>
        <v>0</v>
      </c>
      <c r="Y52" s="97"/>
      <c r="Z52" s="94">
        <f t="shared" si="14"/>
        <v>0</v>
      </c>
      <c r="AA52" s="182"/>
    </row>
    <row r="53" spans="1:27" s="214" customFormat="1" ht="15" x14ac:dyDescent="0.25">
      <c r="A53" s="72"/>
      <c r="B53" s="67" t="str">
        <f>'LPFN SUMMARY - Results'!B53</f>
        <v>Bad debts</v>
      </c>
      <c r="C53" s="71"/>
      <c r="D53" s="62"/>
      <c r="E53" s="63"/>
      <c r="F53" s="255">
        <f>'6102'!F53+'6135'!F53</f>
        <v>0</v>
      </c>
      <c r="G53" s="255">
        <f>'6102'!G53+'6135'!G53</f>
        <v>0</v>
      </c>
      <c r="H53" s="255">
        <f>'6102'!H53+'6135'!H53</f>
        <v>0</v>
      </c>
      <c r="I53" s="94">
        <f t="shared" si="10"/>
        <v>0</v>
      </c>
      <c r="J53" s="224"/>
      <c r="K53" s="255">
        <f>'6102'!K53+'6135'!K53</f>
        <v>0</v>
      </c>
      <c r="L53" s="255">
        <f>'6102'!L53+'6135'!L53</f>
        <v>0</v>
      </c>
      <c r="M53" s="255">
        <f>'6102'!M53+'6135'!M53</f>
        <v>0</v>
      </c>
      <c r="N53" s="94">
        <f t="shared" si="11"/>
        <v>0</v>
      </c>
      <c r="O53" s="224"/>
      <c r="P53" s="255">
        <f>'6102'!P53+'6135'!P53</f>
        <v>0</v>
      </c>
      <c r="Q53" s="255">
        <f>'6102'!Q53+'6135'!Q53</f>
        <v>0</v>
      </c>
      <c r="R53" s="255">
        <f>'6102'!R53+'6135'!R53</f>
        <v>0</v>
      </c>
      <c r="S53" s="94">
        <f t="shared" si="12"/>
        <v>0</v>
      </c>
      <c r="T53" s="224"/>
      <c r="U53" s="255">
        <f>'6102'!U53+'6135'!U53</f>
        <v>0</v>
      </c>
      <c r="V53" s="255">
        <f>'6102'!V53+'6135'!V53</f>
        <v>0</v>
      </c>
      <c r="W53" s="255">
        <f>'6102'!W53+'6135'!W53</f>
        <v>0</v>
      </c>
      <c r="X53" s="94">
        <f t="shared" si="13"/>
        <v>0</v>
      </c>
      <c r="Y53" s="97"/>
      <c r="Z53" s="94">
        <f t="shared" si="14"/>
        <v>0</v>
      </c>
      <c r="AA53" s="182"/>
    </row>
    <row r="54" spans="1:27" s="214" customFormat="1" ht="15" x14ac:dyDescent="0.25">
      <c r="A54" s="72"/>
      <c r="B54" s="67" t="str">
        <f>'LPFN SUMMARY - Results'!B54</f>
        <v>Contingency Funds</v>
      </c>
      <c r="C54" s="71"/>
      <c r="D54" s="62"/>
      <c r="E54" s="63"/>
      <c r="F54" s="255">
        <f>'6102'!F54+'6135'!F54</f>
        <v>0</v>
      </c>
      <c r="G54" s="255">
        <f>'6102'!G54+'6135'!G54</f>
        <v>0</v>
      </c>
      <c r="H54" s="255">
        <f>'6102'!H54+'6135'!H54</f>
        <v>0</v>
      </c>
      <c r="I54" s="94">
        <f t="shared" si="10"/>
        <v>0</v>
      </c>
      <c r="J54" s="224"/>
      <c r="K54" s="255">
        <f>'6102'!K54+'6135'!K54</f>
        <v>0</v>
      </c>
      <c r="L54" s="255">
        <f>'6102'!L54+'6135'!L54</f>
        <v>0</v>
      </c>
      <c r="M54" s="255">
        <f>'6102'!M54+'6135'!M54</f>
        <v>0</v>
      </c>
      <c r="N54" s="94">
        <f t="shared" si="11"/>
        <v>0</v>
      </c>
      <c r="O54" s="224"/>
      <c r="P54" s="255">
        <f>'6102'!P54+'6135'!P54</f>
        <v>0</v>
      </c>
      <c r="Q54" s="255">
        <f>'6102'!Q54+'6135'!Q54</f>
        <v>0</v>
      </c>
      <c r="R54" s="255">
        <f>'6102'!R54+'6135'!R54</f>
        <v>0</v>
      </c>
      <c r="S54" s="94">
        <f t="shared" si="12"/>
        <v>0</v>
      </c>
      <c r="T54" s="224"/>
      <c r="U54" s="255">
        <f>'6102'!U54+'6135'!U54</f>
        <v>0</v>
      </c>
      <c r="V54" s="255">
        <f>'6102'!V54+'6135'!V54</f>
        <v>0</v>
      </c>
      <c r="W54" s="255">
        <f>'6102'!W54+'6135'!W54</f>
        <v>0</v>
      </c>
      <c r="X54" s="94">
        <f t="shared" si="13"/>
        <v>0</v>
      </c>
      <c r="Y54" s="97"/>
      <c r="Z54" s="94">
        <f t="shared" si="14"/>
        <v>0</v>
      </c>
      <c r="AA54" s="182"/>
    </row>
    <row r="55" spans="1:27" s="214" customFormat="1" ht="15" x14ac:dyDescent="0.25">
      <c r="A55" s="72"/>
      <c r="B55" s="67" t="str">
        <f>'LPFN SUMMARY - Results'!B55</f>
        <v>Contracts</v>
      </c>
      <c r="C55" s="71"/>
      <c r="D55" s="62"/>
      <c r="E55" s="63"/>
      <c r="F55" s="255">
        <f>'6102'!F55+'6135'!F55</f>
        <v>0</v>
      </c>
      <c r="G55" s="255">
        <f>'6102'!G55+'6135'!G55</f>
        <v>0</v>
      </c>
      <c r="H55" s="255">
        <f>'6102'!H55+'6135'!H55</f>
        <v>1250</v>
      </c>
      <c r="I55" s="94">
        <f t="shared" si="10"/>
        <v>1250</v>
      </c>
      <c r="J55" s="224"/>
      <c r="K55" s="255">
        <f>'6102'!K55+'6135'!K55</f>
        <v>0</v>
      </c>
      <c r="L55" s="255">
        <f>'6102'!L55+'6135'!L55</f>
        <v>0</v>
      </c>
      <c r="M55" s="255">
        <f>'6102'!M55+'6135'!M55</f>
        <v>1250</v>
      </c>
      <c r="N55" s="94">
        <f t="shared" si="11"/>
        <v>1250</v>
      </c>
      <c r="O55" s="224"/>
      <c r="P55" s="255">
        <f>'6102'!P55+'6135'!P55</f>
        <v>0</v>
      </c>
      <c r="Q55" s="255">
        <f>'6102'!Q55+'6135'!Q55</f>
        <v>0</v>
      </c>
      <c r="R55" s="255">
        <f>'6102'!R55+'6135'!R55</f>
        <v>1250</v>
      </c>
      <c r="S55" s="94">
        <f t="shared" si="12"/>
        <v>1250</v>
      </c>
      <c r="T55" s="224"/>
      <c r="U55" s="255">
        <f>'6102'!U55+'6135'!U55</f>
        <v>0</v>
      </c>
      <c r="V55" s="255">
        <f>'6102'!V55+'6135'!V55</f>
        <v>0</v>
      </c>
      <c r="W55" s="255">
        <f>'6102'!W55+'6135'!W55</f>
        <v>1250</v>
      </c>
      <c r="X55" s="94">
        <f t="shared" si="13"/>
        <v>1250</v>
      </c>
      <c r="Y55" s="97"/>
      <c r="Z55" s="94">
        <f t="shared" si="14"/>
        <v>5000</v>
      </c>
      <c r="AA55" s="182"/>
    </row>
    <row r="56" spans="1:27" s="214" customFormat="1" ht="15" x14ac:dyDescent="0.25">
      <c r="A56" s="72"/>
      <c r="B56" s="67" t="str">
        <f>'LPFN SUMMARY - Results'!B56</f>
        <v>Cultural Activities</v>
      </c>
      <c r="C56" s="71"/>
      <c r="D56" s="62"/>
      <c r="E56" s="63"/>
      <c r="F56" s="255">
        <f>'6102'!F56+'6135'!F56</f>
        <v>0</v>
      </c>
      <c r="G56" s="255">
        <f>'6102'!G56+'6135'!G56</f>
        <v>0</v>
      </c>
      <c r="H56" s="255">
        <f>'6102'!H56+'6135'!H56</f>
        <v>0</v>
      </c>
      <c r="I56" s="94">
        <f t="shared" si="10"/>
        <v>0</v>
      </c>
      <c r="J56" s="224"/>
      <c r="K56" s="255">
        <f>'6102'!K56+'6135'!K56</f>
        <v>0</v>
      </c>
      <c r="L56" s="255">
        <f>'6102'!L56+'6135'!L56</f>
        <v>0</v>
      </c>
      <c r="M56" s="255">
        <f>'6102'!M56+'6135'!M56</f>
        <v>0</v>
      </c>
      <c r="N56" s="94">
        <f t="shared" si="11"/>
        <v>0</v>
      </c>
      <c r="O56" s="224"/>
      <c r="P56" s="255">
        <f>'6102'!P56+'6135'!P56</f>
        <v>0</v>
      </c>
      <c r="Q56" s="255">
        <f>'6102'!Q56+'6135'!Q56</f>
        <v>0</v>
      </c>
      <c r="R56" s="255">
        <f>'6102'!R56+'6135'!R56</f>
        <v>0</v>
      </c>
      <c r="S56" s="94">
        <f t="shared" si="12"/>
        <v>0</v>
      </c>
      <c r="T56" s="224"/>
      <c r="U56" s="255">
        <f>'6102'!U56+'6135'!U56</f>
        <v>0</v>
      </c>
      <c r="V56" s="255">
        <f>'6102'!V56+'6135'!V56</f>
        <v>0</v>
      </c>
      <c r="W56" s="255">
        <f>'6102'!W56+'6135'!W56</f>
        <v>0</v>
      </c>
      <c r="X56" s="94">
        <f t="shared" si="13"/>
        <v>0</v>
      </c>
      <c r="Y56" s="97"/>
      <c r="Z56" s="94">
        <f t="shared" si="14"/>
        <v>0</v>
      </c>
      <c r="AA56" s="182"/>
    </row>
    <row r="57" spans="1:27" s="214" customFormat="1" ht="15" x14ac:dyDescent="0.25">
      <c r="A57" s="72"/>
      <c r="B57" s="67" t="str">
        <f>'LPFN SUMMARY - Results'!B57</f>
        <v>Cultural Week</v>
      </c>
      <c r="C57" s="71"/>
      <c r="D57" s="62"/>
      <c r="E57" s="63"/>
      <c r="F57" s="255">
        <f>'6102'!F57+'6135'!F57</f>
        <v>0</v>
      </c>
      <c r="G57" s="255">
        <f>'6102'!G57+'6135'!G57</f>
        <v>0</v>
      </c>
      <c r="H57" s="255">
        <f>'6102'!H57+'6135'!H57</f>
        <v>0</v>
      </c>
      <c r="I57" s="94">
        <f t="shared" si="10"/>
        <v>0</v>
      </c>
      <c r="J57" s="224"/>
      <c r="K57" s="255">
        <f>'6102'!K57+'6135'!K57</f>
        <v>0</v>
      </c>
      <c r="L57" s="255">
        <f>'6102'!L57+'6135'!L57</f>
        <v>0</v>
      </c>
      <c r="M57" s="255">
        <f>'6102'!M57+'6135'!M57</f>
        <v>0</v>
      </c>
      <c r="N57" s="94">
        <f t="shared" si="11"/>
        <v>0</v>
      </c>
      <c r="O57" s="224"/>
      <c r="P57" s="255">
        <f>'6102'!P57+'6135'!P57</f>
        <v>0</v>
      </c>
      <c r="Q57" s="255">
        <f>'6102'!Q57+'6135'!Q57</f>
        <v>0</v>
      </c>
      <c r="R57" s="255">
        <f>'6102'!R57+'6135'!R57</f>
        <v>0</v>
      </c>
      <c r="S57" s="94">
        <f t="shared" si="12"/>
        <v>0</v>
      </c>
      <c r="T57" s="224"/>
      <c r="U57" s="255">
        <f>'6102'!U57+'6135'!U57</f>
        <v>0</v>
      </c>
      <c r="V57" s="255">
        <f>'6102'!V57+'6135'!V57</f>
        <v>0</v>
      </c>
      <c r="W57" s="255">
        <f>'6102'!W57+'6135'!W57</f>
        <v>0</v>
      </c>
      <c r="X57" s="94">
        <f t="shared" si="13"/>
        <v>0</v>
      </c>
      <c r="Y57" s="97"/>
      <c r="Z57" s="94">
        <f t="shared" si="14"/>
        <v>0</v>
      </c>
      <c r="AA57" s="182"/>
    </row>
    <row r="58" spans="1:27" s="214" customFormat="1" ht="15" x14ac:dyDescent="0.25">
      <c r="A58" s="72"/>
      <c r="B58" s="67" t="str">
        <f>'LPFN SUMMARY - Results'!B58</f>
        <v>Daycare fees</v>
      </c>
      <c r="C58" s="71"/>
      <c r="D58" s="62"/>
      <c r="E58" s="63"/>
      <c r="F58" s="255">
        <f>'6102'!F58+'6135'!F58</f>
        <v>0</v>
      </c>
      <c r="G58" s="255">
        <f>'6102'!G58+'6135'!G58</f>
        <v>0</v>
      </c>
      <c r="H58" s="255">
        <f>'6102'!H58+'6135'!H58</f>
        <v>0</v>
      </c>
      <c r="I58" s="94"/>
      <c r="J58" s="224"/>
      <c r="K58" s="255">
        <f>'6102'!K58+'6135'!K58</f>
        <v>0</v>
      </c>
      <c r="L58" s="255">
        <f>'6102'!L58+'6135'!L58</f>
        <v>0</v>
      </c>
      <c r="M58" s="255">
        <f>'6102'!M58+'6135'!M58</f>
        <v>0</v>
      </c>
      <c r="N58" s="94"/>
      <c r="O58" s="224"/>
      <c r="P58" s="255">
        <f>'6102'!P58+'6135'!P58</f>
        <v>0</v>
      </c>
      <c r="Q58" s="255">
        <f>'6102'!Q58+'6135'!Q58</f>
        <v>0</v>
      </c>
      <c r="R58" s="255">
        <f>'6102'!R58+'6135'!R58</f>
        <v>0</v>
      </c>
      <c r="S58" s="94"/>
      <c r="T58" s="224"/>
      <c r="U58" s="255">
        <f>'6102'!U58+'6135'!U58</f>
        <v>0</v>
      </c>
      <c r="V58" s="255">
        <f>'6102'!V58+'6135'!V58</f>
        <v>0</v>
      </c>
      <c r="W58" s="255">
        <f>'6102'!W58+'6135'!W58</f>
        <v>0</v>
      </c>
      <c r="X58" s="94"/>
      <c r="Y58" s="97"/>
      <c r="Z58" s="94">
        <f t="shared" si="14"/>
        <v>0</v>
      </c>
      <c r="AA58" s="182"/>
    </row>
    <row r="59" spans="1:27" s="214" customFormat="1" ht="15" x14ac:dyDescent="0.25">
      <c r="A59" s="72"/>
      <c r="B59" s="67" t="str">
        <f>'LPFN SUMMARY - Results'!B59</f>
        <v>Election expenses</v>
      </c>
      <c r="C59" s="71"/>
      <c r="D59" s="62"/>
      <c r="E59" s="63"/>
      <c r="F59" s="255">
        <f>'6102'!F59+'6135'!F59</f>
        <v>0</v>
      </c>
      <c r="G59" s="255">
        <f>'6102'!G59+'6135'!G59</f>
        <v>0</v>
      </c>
      <c r="H59" s="255">
        <f>'6102'!H59+'6135'!H59</f>
        <v>0</v>
      </c>
      <c r="I59" s="94">
        <f t="shared" si="10"/>
        <v>0</v>
      </c>
      <c r="J59" s="224"/>
      <c r="K59" s="255">
        <f>'6102'!K59+'6135'!K59</f>
        <v>0</v>
      </c>
      <c r="L59" s="255">
        <f>'6102'!L59+'6135'!L59</f>
        <v>0</v>
      </c>
      <c r="M59" s="255">
        <f>'6102'!M59+'6135'!M59</f>
        <v>0</v>
      </c>
      <c r="N59" s="94">
        <f t="shared" si="11"/>
        <v>0</v>
      </c>
      <c r="O59" s="224"/>
      <c r="P59" s="255">
        <f>'6102'!P59+'6135'!P59</f>
        <v>0</v>
      </c>
      <c r="Q59" s="255">
        <f>'6102'!Q59+'6135'!Q59</f>
        <v>0</v>
      </c>
      <c r="R59" s="255">
        <f>'6102'!R59+'6135'!R59</f>
        <v>0</v>
      </c>
      <c r="S59" s="94">
        <f t="shared" si="12"/>
        <v>0</v>
      </c>
      <c r="T59" s="224"/>
      <c r="U59" s="255">
        <f>'6102'!U59+'6135'!U59</f>
        <v>0</v>
      </c>
      <c r="V59" s="255">
        <f>'6102'!V59+'6135'!V59</f>
        <v>0</v>
      </c>
      <c r="W59" s="255">
        <f>'6102'!W59+'6135'!W59</f>
        <v>0</v>
      </c>
      <c r="X59" s="94">
        <f t="shared" si="13"/>
        <v>0</v>
      </c>
      <c r="Y59" s="97"/>
      <c r="Z59" s="94">
        <f t="shared" si="14"/>
        <v>0</v>
      </c>
      <c r="AA59" s="182"/>
    </row>
    <row r="60" spans="1:27" s="214" customFormat="1" ht="15" x14ac:dyDescent="0.25">
      <c r="A60" s="72"/>
      <c r="B60" s="67" t="str">
        <f>'LPFN SUMMARY - Results'!B60</f>
        <v>Electricity</v>
      </c>
      <c r="C60" s="71"/>
      <c r="D60" s="62"/>
      <c r="E60" s="63"/>
      <c r="F60" s="255">
        <f>'6102'!F60+'6135'!F60</f>
        <v>0</v>
      </c>
      <c r="G60" s="255">
        <f>'6102'!G60+'6135'!G60</f>
        <v>0</v>
      </c>
      <c r="H60" s="255">
        <f>'6102'!H60+'6135'!H60</f>
        <v>0</v>
      </c>
      <c r="I60" s="94">
        <f t="shared" si="10"/>
        <v>0</v>
      </c>
      <c r="J60" s="224"/>
      <c r="K60" s="255">
        <f>'6102'!K60+'6135'!K60</f>
        <v>0</v>
      </c>
      <c r="L60" s="255">
        <f>'6102'!L60+'6135'!L60</f>
        <v>0</v>
      </c>
      <c r="M60" s="255">
        <f>'6102'!M60+'6135'!M60</f>
        <v>0</v>
      </c>
      <c r="N60" s="94">
        <f t="shared" si="11"/>
        <v>0</v>
      </c>
      <c r="O60" s="224"/>
      <c r="P60" s="255">
        <f>'6102'!P60+'6135'!P60</f>
        <v>0</v>
      </c>
      <c r="Q60" s="255">
        <f>'6102'!Q60+'6135'!Q60</f>
        <v>0</v>
      </c>
      <c r="R60" s="255">
        <f>'6102'!R60+'6135'!R60</f>
        <v>0</v>
      </c>
      <c r="S60" s="94">
        <f t="shared" si="12"/>
        <v>0</v>
      </c>
      <c r="T60" s="224"/>
      <c r="U60" s="255">
        <f>'6102'!U60+'6135'!U60</f>
        <v>0</v>
      </c>
      <c r="V60" s="255">
        <f>'6102'!V60+'6135'!V60</f>
        <v>0</v>
      </c>
      <c r="W60" s="255">
        <f>'6102'!W60+'6135'!W60</f>
        <v>0</v>
      </c>
      <c r="X60" s="94">
        <f t="shared" si="13"/>
        <v>0</v>
      </c>
      <c r="Y60" s="97"/>
      <c r="Z60" s="94">
        <f t="shared" si="14"/>
        <v>0</v>
      </c>
      <c r="AA60" s="182"/>
    </row>
    <row r="61" spans="1:27" s="214" customFormat="1" ht="15" x14ac:dyDescent="0.25">
      <c r="A61" s="72"/>
      <c r="B61" s="67" t="str">
        <f>'LPFN SUMMARY - Results'!B61</f>
        <v>Facility Rental</v>
      </c>
      <c r="C61" s="71"/>
      <c r="D61" s="62"/>
      <c r="E61" s="63"/>
      <c r="F61" s="255">
        <f>'6102'!F61+'6135'!F61</f>
        <v>0</v>
      </c>
      <c r="G61" s="255">
        <f>'6102'!G61+'6135'!G61</f>
        <v>0</v>
      </c>
      <c r="H61" s="255">
        <f>'6102'!H61+'6135'!H61</f>
        <v>0</v>
      </c>
      <c r="I61" s="94">
        <f t="shared" si="10"/>
        <v>0</v>
      </c>
      <c r="J61" s="224"/>
      <c r="K61" s="255">
        <f>'6102'!K61+'6135'!K61</f>
        <v>0</v>
      </c>
      <c r="L61" s="255">
        <f>'6102'!L61+'6135'!L61</f>
        <v>0</v>
      </c>
      <c r="M61" s="255">
        <f>'6102'!M61+'6135'!M61</f>
        <v>0</v>
      </c>
      <c r="N61" s="94">
        <f t="shared" si="11"/>
        <v>0</v>
      </c>
      <c r="O61" s="224"/>
      <c r="P61" s="255">
        <f>'6102'!P61+'6135'!P61</f>
        <v>0</v>
      </c>
      <c r="Q61" s="255">
        <f>'6102'!Q61+'6135'!Q61</f>
        <v>0</v>
      </c>
      <c r="R61" s="255">
        <f>'6102'!R61+'6135'!R61</f>
        <v>0</v>
      </c>
      <c r="S61" s="94">
        <f t="shared" si="12"/>
        <v>0</v>
      </c>
      <c r="T61" s="224"/>
      <c r="U61" s="255">
        <f>'6102'!U61+'6135'!U61</f>
        <v>0</v>
      </c>
      <c r="V61" s="255">
        <f>'6102'!V61+'6135'!V61</f>
        <v>0</v>
      </c>
      <c r="W61" s="255">
        <f>'6102'!W61+'6135'!W61</f>
        <v>0</v>
      </c>
      <c r="X61" s="94">
        <f t="shared" si="13"/>
        <v>0</v>
      </c>
      <c r="Y61" s="97"/>
      <c r="Z61" s="94">
        <f t="shared" si="14"/>
        <v>0</v>
      </c>
      <c r="AA61" s="182"/>
    </row>
    <row r="62" spans="1:27" s="214" customFormat="1" ht="15" x14ac:dyDescent="0.25">
      <c r="A62" s="72"/>
      <c r="B62" s="67" t="str">
        <f>'LPFN SUMMARY - Results'!B62</f>
        <v>Field Trip</v>
      </c>
      <c r="C62" s="71"/>
      <c r="D62" s="62"/>
      <c r="E62" s="63"/>
      <c r="F62" s="255">
        <f>'6102'!F62+'6135'!F62</f>
        <v>0</v>
      </c>
      <c r="G62" s="255">
        <f>'6102'!G62+'6135'!G62</f>
        <v>0</v>
      </c>
      <c r="H62" s="255">
        <f>'6102'!H62+'6135'!H62</f>
        <v>0</v>
      </c>
      <c r="I62" s="94">
        <f t="shared" si="10"/>
        <v>0</v>
      </c>
      <c r="J62" s="224"/>
      <c r="K62" s="255">
        <f>'6102'!K62+'6135'!K62</f>
        <v>0</v>
      </c>
      <c r="L62" s="255">
        <f>'6102'!L62+'6135'!L62</f>
        <v>0</v>
      </c>
      <c r="M62" s="255">
        <f>'6102'!M62+'6135'!M62</f>
        <v>0</v>
      </c>
      <c r="N62" s="94">
        <f t="shared" si="11"/>
        <v>0</v>
      </c>
      <c r="O62" s="224"/>
      <c r="P62" s="255">
        <f>'6102'!P62+'6135'!P62</f>
        <v>0</v>
      </c>
      <c r="Q62" s="255">
        <f>'6102'!Q62+'6135'!Q62</f>
        <v>0</v>
      </c>
      <c r="R62" s="255">
        <f>'6102'!R62+'6135'!R62</f>
        <v>0</v>
      </c>
      <c r="S62" s="94">
        <f t="shared" si="12"/>
        <v>0</v>
      </c>
      <c r="T62" s="224"/>
      <c r="U62" s="255">
        <f>'6102'!U62+'6135'!U62</f>
        <v>0</v>
      </c>
      <c r="V62" s="255">
        <f>'6102'!V62+'6135'!V62</f>
        <v>0</v>
      </c>
      <c r="W62" s="255">
        <f>'6102'!W62+'6135'!W62</f>
        <v>0</v>
      </c>
      <c r="X62" s="94">
        <f t="shared" si="13"/>
        <v>0</v>
      </c>
      <c r="Y62" s="97"/>
      <c r="Z62" s="94">
        <f t="shared" si="14"/>
        <v>0</v>
      </c>
      <c r="AA62" s="182"/>
    </row>
    <row r="63" spans="1:27" s="214" customFormat="1" ht="15" x14ac:dyDescent="0.25">
      <c r="A63" s="72"/>
      <c r="B63" s="67" t="str">
        <f>'LPFN SUMMARY - Results'!B63</f>
        <v>Graduation</v>
      </c>
      <c r="C63" s="71"/>
      <c r="D63" s="62"/>
      <c r="E63" s="63"/>
      <c r="F63" s="255">
        <f>'6102'!F63+'6135'!F63</f>
        <v>0</v>
      </c>
      <c r="G63" s="255">
        <f>'6102'!G63+'6135'!G63</f>
        <v>0</v>
      </c>
      <c r="H63" s="255">
        <f>'6102'!H63+'6135'!H63</f>
        <v>0</v>
      </c>
      <c r="I63" s="94">
        <f t="shared" si="10"/>
        <v>0</v>
      </c>
      <c r="J63" s="224"/>
      <c r="K63" s="255">
        <f>'6102'!K63+'6135'!K63</f>
        <v>0</v>
      </c>
      <c r="L63" s="255">
        <f>'6102'!L63+'6135'!L63</f>
        <v>0</v>
      </c>
      <c r="M63" s="255">
        <f>'6102'!M63+'6135'!M63</f>
        <v>0</v>
      </c>
      <c r="N63" s="94">
        <f t="shared" si="11"/>
        <v>0</v>
      </c>
      <c r="O63" s="224"/>
      <c r="P63" s="255">
        <f>'6102'!P63+'6135'!P63</f>
        <v>0</v>
      </c>
      <c r="Q63" s="255">
        <f>'6102'!Q63+'6135'!Q63</f>
        <v>0</v>
      </c>
      <c r="R63" s="255">
        <f>'6102'!R63+'6135'!R63</f>
        <v>0</v>
      </c>
      <c r="S63" s="94">
        <f t="shared" si="12"/>
        <v>0</v>
      </c>
      <c r="T63" s="224"/>
      <c r="U63" s="255">
        <f>'6102'!U63+'6135'!U63</f>
        <v>0</v>
      </c>
      <c r="V63" s="255">
        <f>'6102'!V63+'6135'!V63</f>
        <v>0</v>
      </c>
      <c r="W63" s="255">
        <f>'6102'!W63+'6135'!W63</f>
        <v>0</v>
      </c>
      <c r="X63" s="94">
        <f t="shared" si="13"/>
        <v>0</v>
      </c>
      <c r="Y63" s="97"/>
      <c r="Z63" s="94">
        <f t="shared" si="14"/>
        <v>0</v>
      </c>
      <c r="AA63" s="182"/>
    </row>
    <row r="64" spans="1:27" s="214" customFormat="1" ht="15" x14ac:dyDescent="0.25">
      <c r="A64" s="72"/>
      <c r="B64" s="67" t="str">
        <f>'LPFN SUMMARY - Results'!B64</f>
        <v>Guest Speakers</v>
      </c>
      <c r="C64" s="71"/>
      <c r="D64" s="62"/>
      <c r="E64" s="63"/>
      <c r="F64" s="255">
        <f>'6102'!F64+'6135'!F64</f>
        <v>0</v>
      </c>
      <c r="G64" s="255">
        <f>'6102'!G64+'6135'!G64</f>
        <v>0</v>
      </c>
      <c r="H64" s="255">
        <f>'6102'!H64+'6135'!H64</f>
        <v>0</v>
      </c>
      <c r="I64" s="94">
        <f t="shared" si="10"/>
        <v>0</v>
      </c>
      <c r="J64" s="224"/>
      <c r="K64" s="255">
        <f>'6102'!K64+'6135'!K64</f>
        <v>0</v>
      </c>
      <c r="L64" s="255">
        <f>'6102'!L64+'6135'!L64</f>
        <v>0</v>
      </c>
      <c r="M64" s="255">
        <f>'6102'!M64+'6135'!M64</f>
        <v>0</v>
      </c>
      <c r="N64" s="94">
        <f t="shared" si="11"/>
        <v>0</v>
      </c>
      <c r="O64" s="224"/>
      <c r="P64" s="255">
        <f>'6102'!P64+'6135'!P64</f>
        <v>0</v>
      </c>
      <c r="Q64" s="255">
        <f>'6102'!Q64+'6135'!Q64</f>
        <v>0</v>
      </c>
      <c r="R64" s="255">
        <f>'6102'!R64+'6135'!R64</f>
        <v>0</v>
      </c>
      <c r="S64" s="94">
        <f t="shared" si="12"/>
        <v>0</v>
      </c>
      <c r="T64" s="224"/>
      <c r="U64" s="255">
        <f>'6102'!U64+'6135'!U64</f>
        <v>0</v>
      </c>
      <c r="V64" s="255">
        <f>'6102'!V64+'6135'!V64</f>
        <v>0</v>
      </c>
      <c r="W64" s="255">
        <f>'6102'!W64+'6135'!W64</f>
        <v>0</v>
      </c>
      <c r="X64" s="94">
        <f t="shared" si="13"/>
        <v>0</v>
      </c>
      <c r="Y64" s="97"/>
      <c r="Z64" s="94">
        <f t="shared" si="14"/>
        <v>0</v>
      </c>
      <c r="AA64" s="182"/>
    </row>
    <row r="65" spans="1:27" s="214" customFormat="1" ht="15" x14ac:dyDescent="0.25">
      <c r="A65" s="72"/>
      <c r="B65" s="67" t="str">
        <f>'LPFN SUMMARY - Results'!B65</f>
        <v>Honoraria</v>
      </c>
      <c r="C65" s="71"/>
      <c r="D65" s="62"/>
      <c r="E65" s="63"/>
      <c r="F65" s="255">
        <f>'6102'!F65+'6135'!F65</f>
        <v>0</v>
      </c>
      <c r="G65" s="255">
        <f>'6102'!G65+'6135'!G65</f>
        <v>0</v>
      </c>
      <c r="H65" s="255">
        <f>'6102'!H65+'6135'!H65</f>
        <v>0</v>
      </c>
      <c r="I65" s="94">
        <f t="shared" si="10"/>
        <v>0</v>
      </c>
      <c r="J65" s="224"/>
      <c r="K65" s="255">
        <f>'6102'!K65+'6135'!K65</f>
        <v>0</v>
      </c>
      <c r="L65" s="255">
        <f>'6102'!L65+'6135'!L65</f>
        <v>0</v>
      </c>
      <c r="M65" s="255">
        <f>'6102'!M65+'6135'!M65</f>
        <v>0</v>
      </c>
      <c r="N65" s="94">
        <f t="shared" si="11"/>
        <v>0</v>
      </c>
      <c r="O65" s="224"/>
      <c r="P65" s="255">
        <f>'6102'!P65+'6135'!P65</f>
        <v>0</v>
      </c>
      <c r="Q65" s="255">
        <f>'6102'!Q65+'6135'!Q65</f>
        <v>0</v>
      </c>
      <c r="R65" s="255">
        <f>'6102'!R65+'6135'!R65</f>
        <v>0</v>
      </c>
      <c r="S65" s="94">
        <f t="shared" si="12"/>
        <v>0</v>
      </c>
      <c r="T65" s="224"/>
      <c r="U65" s="255">
        <f>'6102'!U65+'6135'!U65</f>
        <v>0</v>
      </c>
      <c r="V65" s="255">
        <f>'6102'!V65+'6135'!V65</f>
        <v>0</v>
      </c>
      <c r="W65" s="255">
        <f>'6102'!W65+'6135'!W65</f>
        <v>0</v>
      </c>
      <c r="X65" s="94">
        <f t="shared" si="13"/>
        <v>0</v>
      </c>
      <c r="Y65" s="97"/>
      <c r="Z65" s="94">
        <f t="shared" si="14"/>
        <v>0</v>
      </c>
      <c r="AA65" s="182"/>
    </row>
    <row r="66" spans="1:27" s="214" customFormat="1" ht="15" x14ac:dyDescent="0.25">
      <c r="A66" s="72"/>
      <c r="B66" s="67" t="str">
        <f>'LPFN SUMMARY - Results'!B66</f>
        <v>Insurances</v>
      </c>
      <c r="C66" s="71"/>
      <c r="D66" s="62"/>
      <c r="E66" s="63"/>
      <c r="F66" s="255">
        <f>'6102'!F66+'6135'!F66</f>
        <v>278</v>
      </c>
      <c r="G66" s="255">
        <f>'6102'!G66+'6135'!G66</f>
        <v>278</v>
      </c>
      <c r="H66" s="255">
        <f>'6102'!H66+'6135'!H66</f>
        <v>278</v>
      </c>
      <c r="I66" s="94">
        <f t="shared" si="10"/>
        <v>834</v>
      </c>
      <c r="J66" s="224"/>
      <c r="K66" s="255">
        <f>'6102'!K66+'6135'!K66</f>
        <v>278</v>
      </c>
      <c r="L66" s="255">
        <f>'6102'!L66+'6135'!L66</f>
        <v>278</v>
      </c>
      <c r="M66" s="255">
        <f>'6102'!M66+'6135'!M66</f>
        <v>278</v>
      </c>
      <c r="N66" s="94">
        <f t="shared" si="11"/>
        <v>834</v>
      </c>
      <c r="O66" s="224"/>
      <c r="P66" s="255">
        <f>'6102'!P66+'6135'!P66</f>
        <v>278</v>
      </c>
      <c r="Q66" s="255">
        <f>'6102'!Q66+'6135'!Q66</f>
        <v>278</v>
      </c>
      <c r="R66" s="255">
        <f>'6102'!R66+'6135'!R66</f>
        <v>278</v>
      </c>
      <c r="S66" s="94">
        <f t="shared" si="12"/>
        <v>834</v>
      </c>
      <c r="T66" s="224"/>
      <c r="U66" s="255">
        <f>'6102'!U66+'6135'!U66</f>
        <v>278</v>
      </c>
      <c r="V66" s="255">
        <f>'6102'!V66+'6135'!V66</f>
        <v>278</v>
      </c>
      <c r="W66" s="255">
        <f>'6102'!W66+'6135'!W66</f>
        <v>278</v>
      </c>
      <c r="X66" s="94">
        <f t="shared" si="13"/>
        <v>834</v>
      </c>
      <c r="Y66" s="97"/>
      <c r="Z66" s="94">
        <f t="shared" si="14"/>
        <v>3336</v>
      </c>
      <c r="AA66" s="182"/>
    </row>
    <row r="67" spans="1:27" s="214" customFormat="1" ht="15" x14ac:dyDescent="0.25">
      <c r="A67" s="72"/>
      <c r="B67" s="67" t="str">
        <f>'LPFN SUMMARY - Results'!B67</f>
        <v>Interests and bank charges</v>
      </c>
      <c r="C67" s="71"/>
      <c r="D67" s="62"/>
      <c r="E67" s="63"/>
      <c r="F67" s="255">
        <f>'6102'!F67+'6135'!F67</f>
        <v>0</v>
      </c>
      <c r="G67" s="255">
        <f>'6102'!G67+'6135'!G67</f>
        <v>0</v>
      </c>
      <c r="H67" s="255">
        <f>'6102'!H67+'6135'!H67</f>
        <v>0</v>
      </c>
      <c r="I67" s="94">
        <f t="shared" si="10"/>
        <v>0</v>
      </c>
      <c r="J67" s="224"/>
      <c r="K67" s="255">
        <f>'6102'!K67+'6135'!K67</f>
        <v>0</v>
      </c>
      <c r="L67" s="255">
        <f>'6102'!L67+'6135'!L67</f>
        <v>0</v>
      </c>
      <c r="M67" s="255">
        <f>'6102'!M67+'6135'!M67</f>
        <v>0</v>
      </c>
      <c r="N67" s="94">
        <f t="shared" si="11"/>
        <v>0</v>
      </c>
      <c r="O67" s="224"/>
      <c r="P67" s="255">
        <f>'6102'!P67+'6135'!P67</f>
        <v>0</v>
      </c>
      <c r="Q67" s="255">
        <f>'6102'!Q67+'6135'!Q67</f>
        <v>0</v>
      </c>
      <c r="R67" s="255">
        <f>'6102'!R67+'6135'!R67</f>
        <v>0</v>
      </c>
      <c r="S67" s="94">
        <f t="shared" si="12"/>
        <v>0</v>
      </c>
      <c r="T67" s="224"/>
      <c r="U67" s="255">
        <f>'6102'!U67+'6135'!U67</f>
        <v>0</v>
      </c>
      <c r="V67" s="255">
        <f>'6102'!V67+'6135'!V67</f>
        <v>0</v>
      </c>
      <c r="W67" s="255">
        <f>'6102'!W67+'6135'!W67</f>
        <v>0</v>
      </c>
      <c r="X67" s="94">
        <f t="shared" si="13"/>
        <v>0</v>
      </c>
      <c r="Y67" s="97"/>
      <c r="Z67" s="94">
        <f t="shared" si="14"/>
        <v>0</v>
      </c>
      <c r="AA67" s="182"/>
    </row>
    <row r="68" spans="1:27" s="214" customFormat="1" ht="15" hidden="1" x14ac:dyDescent="0.25">
      <c r="A68" s="72"/>
      <c r="B68" s="67" t="str">
        <f>'LPFN SUMMARY - Results'!B68</f>
        <v>Unused</v>
      </c>
      <c r="C68" s="71"/>
      <c r="D68" s="62"/>
      <c r="E68" s="63"/>
      <c r="F68" s="255">
        <f>'6102'!F68+'6135'!F68</f>
        <v>0</v>
      </c>
      <c r="G68" s="255">
        <f>'6102'!G68+'6135'!G68</f>
        <v>0</v>
      </c>
      <c r="H68" s="255">
        <f>'6102'!H68+'6135'!H68</f>
        <v>0</v>
      </c>
      <c r="I68" s="94">
        <f t="shared" si="10"/>
        <v>0</v>
      </c>
      <c r="J68" s="224"/>
      <c r="K68" s="255">
        <f>'6102'!K68+'6135'!K68</f>
        <v>0</v>
      </c>
      <c r="L68" s="255">
        <f>'6102'!L68+'6135'!L68</f>
        <v>0</v>
      </c>
      <c r="M68" s="255">
        <f>'6102'!M68+'6135'!M68</f>
        <v>0</v>
      </c>
      <c r="N68" s="94">
        <f t="shared" si="11"/>
        <v>0</v>
      </c>
      <c r="O68" s="224"/>
      <c r="P68" s="255">
        <f>'6102'!P68+'6135'!P68</f>
        <v>0</v>
      </c>
      <c r="Q68" s="255">
        <f>'6102'!Q68+'6135'!Q68</f>
        <v>0</v>
      </c>
      <c r="R68" s="255">
        <f>'6102'!R68+'6135'!R68</f>
        <v>0</v>
      </c>
      <c r="S68" s="94">
        <f t="shared" si="12"/>
        <v>0</v>
      </c>
      <c r="T68" s="224"/>
      <c r="U68" s="255">
        <f>'6102'!U68+'6135'!U68</f>
        <v>0</v>
      </c>
      <c r="V68" s="255">
        <f>'6102'!V68+'6135'!V68</f>
        <v>0</v>
      </c>
      <c r="W68" s="255">
        <f>'6102'!W68+'6135'!W68</f>
        <v>0</v>
      </c>
      <c r="X68" s="94">
        <f t="shared" si="13"/>
        <v>0</v>
      </c>
      <c r="Y68" s="97"/>
      <c r="Z68" s="94">
        <f t="shared" si="14"/>
        <v>0</v>
      </c>
      <c r="AA68" s="182"/>
    </row>
    <row r="69" spans="1:27" s="214" customFormat="1" ht="15" x14ac:dyDescent="0.25">
      <c r="A69" s="72"/>
      <c r="B69" s="67" t="str">
        <f>'LPFN SUMMARY - Results'!B69</f>
        <v>Licence fees</v>
      </c>
      <c r="C69" s="71"/>
      <c r="D69" s="62"/>
      <c r="E69" s="63"/>
      <c r="F69" s="255">
        <f>'6102'!F69+'6135'!F69</f>
        <v>0</v>
      </c>
      <c r="G69" s="255">
        <f>'6102'!G69+'6135'!G69</f>
        <v>0</v>
      </c>
      <c r="H69" s="255">
        <f>'6102'!H69+'6135'!H69</f>
        <v>0</v>
      </c>
      <c r="I69" s="94">
        <f t="shared" si="10"/>
        <v>0</v>
      </c>
      <c r="J69" s="224"/>
      <c r="K69" s="255">
        <f>'6102'!K69+'6135'!K69</f>
        <v>0</v>
      </c>
      <c r="L69" s="255">
        <f>'6102'!L69+'6135'!L69</f>
        <v>0</v>
      </c>
      <c r="M69" s="255">
        <f>'6102'!M69+'6135'!M69</f>
        <v>0</v>
      </c>
      <c r="N69" s="94">
        <f t="shared" si="11"/>
        <v>0</v>
      </c>
      <c r="O69" s="224"/>
      <c r="P69" s="255">
        <f>'6102'!P69+'6135'!P69</f>
        <v>0</v>
      </c>
      <c r="Q69" s="255">
        <f>'6102'!Q69+'6135'!Q69</f>
        <v>0</v>
      </c>
      <c r="R69" s="255">
        <f>'6102'!R69+'6135'!R69</f>
        <v>0</v>
      </c>
      <c r="S69" s="94">
        <f t="shared" si="12"/>
        <v>0</v>
      </c>
      <c r="T69" s="224"/>
      <c r="U69" s="255">
        <f>'6102'!U69+'6135'!U69</f>
        <v>0</v>
      </c>
      <c r="V69" s="255">
        <f>'6102'!V69+'6135'!V69</f>
        <v>0</v>
      </c>
      <c r="W69" s="255">
        <f>'6102'!W69+'6135'!W69</f>
        <v>400</v>
      </c>
      <c r="X69" s="94">
        <f t="shared" si="13"/>
        <v>400</v>
      </c>
      <c r="Y69" s="97"/>
      <c r="Z69" s="94">
        <f t="shared" si="14"/>
        <v>400</v>
      </c>
      <c r="AA69" s="182"/>
    </row>
    <row r="70" spans="1:27" s="214" customFormat="1" ht="15" x14ac:dyDescent="0.25">
      <c r="A70" s="72"/>
      <c r="B70" s="67" t="str">
        <f>'LPFN SUMMARY - Results'!B70</f>
        <v>Maintenance</v>
      </c>
      <c r="C70" s="71"/>
      <c r="D70" s="62"/>
      <c r="E70" s="63"/>
      <c r="F70" s="255">
        <f>'6102'!F70+'6135'!F70</f>
        <v>0</v>
      </c>
      <c r="G70" s="255">
        <f>'6102'!G70+'6135'!G70</f>
        <v>0</v>
      </c>
      <c r="H70" s="255">
        <f>'6102'!H70+'6135'!H70</f>
        <v>1000</v>
      </c>
      <c r="I70" s="94">
        <f t="shared" si="10"/>
        <v>1000</v>
      </c>
      <c r="J70" s="224"/>
      <c r="K70" s="255">
        <f>'6102'!K70+'6135'!K70</f>
        <v>0</v>
      </c>
      <c r="L70" s="255">
        <f>'6102'!L70+'6135'!L70</f>
        <v>0</v>
      </c>
      <c r="M70" s="255">
        <f>'6102'!M70+'6135'!M70</f>
        <v>1000</v>
      </c>
      <c r="N70" s="94">
        <f t="shared" si="11"/>
        <v>1000</v>
      </c>
      <c r="O70" s="224"/>
      <c r="P70" s="255">
        <f>'6102'!P70+'6135'!P70</f>
        <v>0</v>
      </c>
      <c r="Q70" s="255">
        <f>'6102'!Q70+'6135'!Q70</f>
        <v>0</v>
      </c>
      <c r="R70" s="255">
        <f>'6102'!R70+'6135'!R70</f>
        <v>1000</v>
      </c>
      <c r="S70" s="94">
        <f t="shared" si="12"/>
        <v>1000</v>
      </c>
      <c r="T70" s="224"/>
      <c r="U70" s="255">
        <f>'6102'!U70+'6135'!U70</f>
        <v>0</v>
      </c>
      <c r="V70" s="255">
        <f>'6102'!V70+'6135'!V70</f>
        <v>0</v>
      </c>
      <c r="W70" s="255">
        <f>'6102'!W70+'6135'!W70</f>
        <v>1000</v>
      </c>
      <c r="X70" s="94">
        <f t="shared" si="13"/>
        <v>1000</v>
      </c>
      <c r="Y70" s="97"/>
      <c r="Z70" s="94">
        <f t="shared" si="14"/>
        <v>4000</v>
      </c>
      <c r="AA70" s="182"/>
    </row>
    <row r="71" spans="1:27" s="214" customFormat="1" ht="15" x14ac:dyDescent="0.25">
      <c r="A71" s="72"/>
      <c r="B71" s="67" t="str">
        <f>'LPFN SUMMARY - Results'!B71</f>
        <v>Material and supplies</v>
      </c>
      <c r="C71" s="71"/>
      <c r="D71" s="62"/>
      <c r="E71" s="63"/>
      <c r="F71" s="255">
        <f>'6102'!F71+'6135'!F71</f>
        <v>0</v>
      </c>
      <c r="G71" s="255">
        <f>'6102'!G71+'6135'!G71</f>
        <v>0</v>
      </c>
      <c r="H71" s="255">
        <f>'6102'!H71+'6135'!H71</f>
        <v>7875</v>
      </c>
      <c r="I71" s="94">
        <f t="shared" si="10"/>
        <v>7875</v>
      </c>
      <c r="J71" s="224"/>
      <c r="K71" s="255">
        <f>'6102'!K71+'6135'!K71</f>
        <v>0</v>
      </c>
      <c r="L71" s="255">
        <f>'6102'!L71+'6135'!L71</f>
        <v>0</v>
      </c>
      <c r="M71" s="255">
        <f>'6102'!M71+'6135'!M71</f>
        <v>7875</v>
      </c>
      <c r="N71" s="94">
        <f t="shared" si="11"/>
        <v>7875</v>
      </c>
      <c r="O71" s="224"/>
      <c r="P71" s="255">
        <f>'6102'!P71+'6135'!P71</f>
        <v>0</v>
      </c>
      <c r="Q71" s="255">
        <f>'6102'!Q71+'6135'!Q71</f>
        <v>0</v>
      </c>
      <c r="R71" s="255">
        <f>'6102'!R71+'6135'!R71</f>
        <v>7875</v>
      </c>
      <c r="S71" s="94">
        <f t="shared" si="12"/>
        <v>7875</v>
      </c>
      <c r="T71" s="224"/>
      <c r="U71" s="255">
        <f>'6102'!U71+'6135'!U71</f>
        <v>14000</v>
      </c>
      <c r="V71" s="255">
        <f>'6102'!V71+'6135'!V71</f>
        <v>0</v>
      </c>
      <c r="W71" s="255">
        <f>'6102'!W71+'6135'!W71</f>
        <v>7875</v>
      </c>
      <c r="X71" s="94">
        <f t="shared" si="13"/>
        <v>21875</v>
      </c>
      <c r="Y71" s="97"/>
      <c r="Z71" s="94">
        <f t="shared" si="14"/>
        <v>45500</v>
      </c>
      <c r="AA71" s="182"/>
    </row>
    <row r="72" spans="1:27" s="214" customFormat="1" ht="15" x14ac:dyDescent="0.25">
      <c r="A72" s="72"/>
      <c r="B72" s="67" t="str">
        <f>'LPFN SUMMARY - Results'!B72</f>
        <v>Medical transportation</v>
      </c>
      <c r="C72" s="71"/>
      <c r="D72" s="62"/>
      <c r="E72" s="63"/>
      <c r="F72" s="255">
        <f>'6102'!F72+'6135'!F72</f>
        <v>0</v>
      </c>
      <c r="G72" s="255">
        <f>'6102'!G72+'6135'!G72</f>
        <v>0</v>
      </c>
      <c r="H72" s="255">
        <f>'6102'!H72+'6135'!H72</f>
        <v>0</v>
      </c>
      <c r="I72" s="94">
        <f t="shared" si="10"/>
        <v>0</v>
      </c>
      <c r="J72" s="224"/>
      <c r="K72" s="255">
        <f>'6102'!K72+'6135'!K72</f>
        <v>0</v>
      </c>
      <c r="L72" s="255">
        <f>'6102'!L72+'6135'!L72</f>
        <v>0</v>
      </c>
      <c r="M72" s="255">
        <f>'6102'!M72+'6135'!M72</f>
        <v>0</v>
      </c>
      <c r="N72" s="94">
        <f t="shared" si="11"/>
        <v>0</v>
      </c>
      <c r="O72" s="224"/>
      <c r="P72" s="255">
        <f>'6102'!P72+'6135'!P72</f>
        <v>0</v>
      </c>
      <c r="Q72" s="255">
        <f>'6102'!Q72+'6135'!Q72</f>
        <v>0</v>
      </c>
      <c r="R72" s="255">
        <f>'6102'!R72+'6135'!R72</f>
        <v>0</v>
      </c>
      <c r="S72" s="94">
        <f t="shared" si="12"/>
        <v>0</v>
      </c>
      <c r="T72" s="224"/>
      <c r="U72" s="255">
        <f>'6102'!U72+'6135'!U72</f>
        <v>0</v>
      </c>
      <c r="V72" s="255">
        <f>'6102'!V72+'6135'!V72</f>
        <v>0</v>
      </c>
      <c r="W72" s="255">
        <f>'6102'!W72+'6135'!W72</f>
        <v>0</v>
      </c>
      <c r="X72" s="94">
        <f t="shared" si="13"/>
        <v>0</v>
      </c>
      <c r="Y72" s="97"/>
      <c r="Z72" s="94">
        <f t="shared" si="14"/>
        <v>0</v>
      </c>
      <c r="AA72" s="182"/>
    </row>
    <row r="73" spans="1:27" s="214" customFormat="1" ht="15" hidden="1" x14ac:dyDescent="0.25">
      <c r="A73" s="72"/>
      <c r="B73" s="67" t="str">
        <f>'LPFN SUMMARY - Results'!B73</f>
        <v>Unused</v>
      </c>
      <c r="C73" s="71"/>
      <c r="D73" s="62"/>
      <c r="E73" s="63"/>
      <c r="F73" s="255">
        <f>'6102'!F73+'6135'!F73</f>
        <v>0</v>
      </c>
      <c r="G73" s="255">
        <f>'6102'!G73+'6135'!G73</f>
        <v>0</v>
      </c>
      <c r="H73" s="255">
        <f>'6102'!H73+'6135'!H73</f>
        <v>0</v>
      </c>
      <c r="I73" s="94">
        <f t="shared" si="10"/>
        <v>0</v>
      </c>
      <c r="J73" s="224"/>
      <c r="K73" s="255">
        <f>'6102'!K73+'6135'!K73</f>
        <v>0</v>
      </c>
      <c r="L73" s="255">
        <f>'6102'!L73+'6135'!L73</f>
        <v>0</v>
      </c>
      <c r="M73" s="255">
        <f>'6102'!M73+'6135'!M73</f>
        <v>0</v>
      </c>
      <c r="N73" s="94">
        <f t="shared" si="11"/>
        <v>0</v>
      </c>
      <c r="O73" s="224"/>
      <c r="P73" s="255">
        <f>'6102'!P73+'6135'!P73</f>
        <v>0</v>
      </c>
      <c r="Q73" s="255">
        <f>'6102'!Q73+'6135'!Q73</f>
        <v>0</v>
      </c>
      <c r="R73" s="255">
        <f>'6102'!R73+'6135'!R73</f>
        <v>0</v>
      </c>
      <c r="S73" s="94">
        <f t="shared" si="12"/>
        <v>0</v>
      </c>
      <c r="T73" s="224"/>
      <c r="U73" s="255">
        <f>'6102'!U73+'6135'!U73</f>
        <v>0</v>
      </c>
      <c r="V73" s="255">
        <f>'6102'!V73+'6135'!V73</f>
        <v>0</v>
      </c>
      <c r="W73" s="255">
        <f>'6102'!W73+'6135'!W73</f>
        <v>0</v>
      </c>
      <c r="X73" s="94">
        <f t="shared" si="13"/>
        <v>0</v>
      </c>
      <c r="Y73" s="97"/>
      <c r="Z73" s="94">
        <f t="shared" si="14"/>
        <v>0</v>
      </c>
      <c r="AA73" s="182"/>
    </row>
    <row r="74" spans="1:27" s="214" customFormat="1" ht="15" x14ac:dyDescent="0.25">
      <c r="A74" s="72"/>
      <c r="B74" s="67" t="str">
        <f>'LPFN SUMMARY - Results'!B74</f>
        <v>NNADAP Certification</v>
      </c>
      <c r="C74" s="71"/>
      <c r="D74" s="62"/>
      <c r="E74" s="63"/>
      <c r="F74" s="255">
        <f>'6102'!F74+'6135'!F74</f>
        <v>0</v>
      </c>
      <c r="G74" s="255">
        <f>'6102'!G74+'6135'!G74</f>
        <v>0</v>
      </c>
      <c r="H74" s="255">
        <f>'6102'!H74+'6135'!H74</f>
        <v>0</v>
      </c>
      <c r="I74" s="94">
        <f t="shared" si="10"/>
        <v>0</v>
      </c>
      <c r="J74" s="224"/>
      <c r="K74" s="255">
        <f>'6102'!K74+'6135'!K74</f>
        <v>0</v>
      </c>
      <c r="L74" s="255">
        <f>'6102'!L74+'6135'!L74</f>
        <v>0</v>
      </c>
      <c r="M74" s="255">
        <f>'6102'!M74+'6135'!M74</f>
        <v>0</v>
      </c>
      <c r="N74" s="94">
        <f t="shared" si="11"/>
        <v>0</v>
      </c>
      <c r="O74" s="224"/>
      <c r="P74" s="255">
        <f>'6102'!P74+'6135'!P74</f>
        <v>0</v>
      </c>
      <c r="Q74" s="255">
        <f>'6102'!Q74+'6135'!Q74</f>
        <v>0</v>
      </c>
      <c r="R74" s="255">
        <f>'6102'!R74+'6135'!R74</f>
        <v>0</v>
      </c>
      <c r="S74" s="94">
        <f t="shared" si="12"/>
        <v>0</v>
      </c>
      <c r="T74" s="224"/>
      <c r="U74" s="255">
        <f>'6102'!U74+'6135'!U74</f>
        <v>0</v>
      </c>
      <c r="V74" s="255">
        <f>'6102'!V74+'6135'!V74</f>
        <v>0</v>
      </c>
      <c r="W74" s="255">
        <f>'6102'!W74+'6135'!W74</f>
        <v>0</v>
      </c>
      <c r="X74" s="94">
        <f t="shared" si="13"/>
        <v>0</v>
      </c>
      <c r="Y74" s="97"/>
      <c r="Z74" s="94">
        <f t="shared" si="14"/>
        <v>0</v>
      </c>
      <c r="AA74" s="182"/>
    </row>
    <row r="75" spans="1:27" s="214" customFormat="1" ht="15" x14ac:dyDescent="0.25">
      <c r="A75" s="72"/>
      <c r="B75" s="67" t="str">
        <f>'LPFN SUMMARY - Results'!B75</f>
        <v>Other expenses</v>
      </c>
      <c r="C75" s="71"/>
      <c r="D75" s="62"/>
      <c r="E75" s="63"/>
      <c r="F75" s="255">
        <f>'6102'!F75+'6135'!F75</f>
        <v>0</v>
      </c>
      <c r="G75" s="255">
        <f>'6102'!G75+'6135'!G75</f>
        <v>0</v>
      </c>
      <c r="H75" s="255">
        <f>'6102'!H75+'6135'!H75</f>
        <v>0</v>
      </c>
      <c r="I75" s="94">
        <f t="shared" si="10"/>
        <v>0</v>
      </c>
      <c r="J75" s="224"/>
      <c r="K75" s="255">
        <f>'6102'!K75+'6135'!K75</f>
        <v>0</v>
      </c>
      <c r="L75" s="255">
        <f>'6102'!L75+'6135'!L75</f>
        <v>0</v>
      </c>
      <c r="M75" s="255">
        <f>'6102'!M75+'6135'!M75</f>
        <v>0</v>
      </c>
      <c r="N75" s="94">
        <f t="shared" si="11"/>
        <v>0</v>
      </c>
      <c r="O75" s="224"/>
      <c r="P75" s="255">
        <f>'6102'!P75+'6135'!P75</f>
        <v>0</v>
      </c>
      <c r="Q75" s="255">
        <f>'6102'!Q75+'6135'!Q75</f>
        <v>0</v>
      </c>
      <c r="R75" s="255">
        <f>'6102'!R75+'6135'!R75</f>
        <v>0</v>
      </c>
      <c r="S75" s="94">
        <f t="shared" si="12"/>
        <v>0</v>
      </c>
      <c r="T75" s="224"/>
      <c r="U75" s="255">
        <f>'6102'!U75+'6135'!U75</f>
        <v>0</v>
      </c>
      <c r="V75" s="255">
        <f>'6102'!V75+'6135'!V75</f>
        <v>0</v>
      </c>
      <c r="W75" s="255">
        <f>'6102'!W75+'6135'!W75</f>
        <v>0</v>
      </c>
      <c r="X75" s="94">
        <f t="shared" si="13"/>
        <v>0</v>
      </c>
      <c r="Y75" s="97"/>
      <c r="Z75" s="94">
        <f t="shared" si="14"/>
        <v>0</v>
      </c>
      <c r="AA75" s="182"/>
    </row>
    <row r="76" spans="1:27" s="214" customFormat="1" ht="15" x14ac:dyDescent="0.25">
      <c r="A76" s="72"/>
      <c r="B76" s="67" t="str">
        <f>'LPFN SUMMARY - Results'!B76</f>
        <v>Prevention General</v>
      </c>
      <c r="C76" s="71"/>
      <c r="D76" s="62"/>
      <c r="E76" s="63"/>
      <c r="F76" s="255">
        <f>'6102'!F76+'6135'!F76</f>
        <v>0</v>
      </c>
      <c r="G76" s="255">
        <f>'6102'!G76+'6135'!G76</f>
        <v>0</v>
      </c>
      <c r="H76" s="255">
        <f>'6102'!H76+'6135'!H76</f>
        <v>0</v>
      </c>
      <c r="I76" s="94">
        <f t="shared" si="10"/>
        <v>0</v>
      </c>
      <c r="J76" s="224"/>
      <c r="K76" s="255">
        <f>'6102'!K76+'6135'!K76</f>
        <v>0</v>
      </c>
      <c r="L76" s="255">
        <f>'6102'!L76+'6135'!L76</f>
        <v>0</v>
      </c>
      <c r="M76" s="255">
        <f>'6102'!M76+'6135'!M76</f>
        <v>0</v>
      </c>
      <c r="N76" s="94">
        <f t="shared" si="11"/>
        <v>0</v>
      </c>
      <c r="O76" s="224"/>
      <c r="P76" s="255">
        <f>'6102'!P76+'6135'!P76</f>
        <v>0</v>
      </c>
      <c r="Q76" s="255">
        <f>'6102'!Q76+'6135'!Q76</f>
        <v>0</v>
      </c>
      <c r="R76" s="255">
        <f>'6102'!R76+'6135'!R76</f>
        <v>0</v>
      </c>
      <c r="S76" s="94">
        <f t="shared" si="12"/>
        <v>0</v>
      </c>
      <c r="T76" s="224"/>
      <c r="U76" s="255">
        <f>'6102'!U76+'6135'!U76</f>
        <v>0</v>
      </c>
      <c r="V76" s="255">
        <f>'6102'!V76+'6135'!V76</f>
        <v>0</v>
      </c>
      <c r="W76" s="255">
        <f>'6102'!W76+'6135'!W76</f>
        <v>0</v>
      </c>
      <c r="X76" s="94">
        <f t="shared" si="13"/>
        <v>0</v>
      </c>
      <c r="Y76" s="97"/>
      <c r="Z76" s="94">
        <f t="shared" si="14"/>
        <v>0</v>
      </c>
      <c r="AA76" s="182"/>
    </row>
    <row r="77" spans="1:27" s="214" customFormat="1" ht="15" hidden="1" x14ac:dyDescent="0.25">
      <c r="A77" s="72"/>
      <c r="B77" s="67" t="str">
        <f>'LPFN SUMMARY - Results'!B77</f>
        <v>Unused</v>
      </c>
      <c r="C77" s="71"/>
      <c r="D77" s="62"/>
      <c r="E77" s="63"/>
      <c r="F77" s="255">
        <f>'6102'!F77+'6135'!F77</f>
        <v>0</v>
      </c>
      <c r="G77" s="255">
        <f>'6102'!G77+'6135'!G77</f>
        <v>0</v>
      </c>
      <c r="H77" s="255">
        <f>'6102'!H77+'6135'!H77</f>
        <v>0</v>
      </c>
      <c r="I77" s="94">
        <f t="shared" si="10"/>
        <v>0</v>
      </c>
      <c r="J77" s="224"/>
      <c r="K77" s="255">
        <f>'6102'!K77+'6135'!K77</f>
        <v>0</v>
      </c>
      <c r="L77" s="255">
        <f>'6102'!L77+'6135'!L77</f>
        <v>0</v>
      </c>
      <c r="M77" s="255">
        <f>'6102'!M77+'6135'!M77</f>
        <v>0</v>
      </c>
      <c r="N77" s="94">
        <f t="shared" si="11"/>
        <v>0</v>
      </c>
      <c r="O77" s="224"/>
      <c r="P77" s="255">
        <f>'6102'!P77+'6135'!P77</f>
        <v>0</v>
      </c>
      <c r="Q77" s="255">
        <f>'6102'!Q77+'6135'!Q77</f>
        <v>0</v>
      </c>
      <c r="R77" s="255">
        <f>'6102'!R77+'6135'!R77</f>
        <v>0</v>
      </c>
      <c r="S77" s="94">
        <f t="shared" si="12"/>
        <v>0</v>
      </c>
      <c r="T77" s="224"/>
      <c r="U77" s="255">
        <f>'6102'!U77+'6135'!U77</f>
        <v>0</v>
      </c>
      <c r="V77" s="255">
        <f>'6102'!V77+'6135'!V77</f>
        <v>0</v>
      </c>
      <c r="W77" s="255">
        <f>'6102'!W77+'6135'!W77</f>
        <v>0</v>
      </c>
      <c r="X77" s="94">
        <f t="shared" si="13"/>
        <v>0</v>
      </c>
      <c r="Y77" s="97"/>
      <c r="Z77" s="94">
        <f t="shared" si="14"/>
        <v>0</v>
      </c>
      <c r="AA77" s="182"/>
    </row>
    <row r="78" spans="1:27" s="214" customFormat="1" ht="15" x14ac:dyDescent="0.25">
      <c r="A78" s="72"/>
      <c r="B78" s="67" t="str">
        <f>'LPFN SUMMARY - Results'!B78</f>
        <v>Preventitive Measures</v>
      </c>
      <c r="C78" s="71"/>
      <c r="D78" s="62"/>
      <c r="E78" s="63"/>
      <c r="F78" s="255">
        <f>'6102'!F78+'6135'!F78</f>
        <v>0</v>
      </c>
      <c r="G78" s="255">
        <f>'6102'!G78+'6135'!G78</f>
        <v>0</v>
      </c>
      <c r="H78" s="255">
        <f>'6102'!H78+'6135'!H78</f>
        <v>0</v>
      </c>
      <c r="I78" s="94">
        <f t="shared" si="10"/>
        <v>0</v>
      </c>
      <c r="J78" s="224"/>
      <c r="K78" s="255">
        <f>'6102'!K78+'6135'!K78</f>
        <v>0</v>
      </c>
      <c r="L78" s="255">
        <f>'6102'!L78+'6135'!L78</f>
        <v>0</v>
      </c>
      <c r="M78" s="255">
        <f>'6102'!M78+'6135'!M78</f>
        <v>0</v>
      </c>
      <c r="N78" s="94">
        <f t="shared" si="11"/>
        <v>0</v>
      </c>
      <c r="O78" s="224"/>
      <c r="P78" s="255">
        <f>'6102'!P78+'6135'!P78</f>
        <v>0</v>
      </c>
      <c r="Q78" s="255">
        <f>'6102'!Q78+'6135'!Q78</f>
        <v>0</v>
      </c>
      <c r="R78" s="255">
        <f>'6102'!R78+'6135'!R78</f>
        <v>0</v>
      </c>
      <c r="S78" s="94">
        <f t="shared" si="12"/>
        <v>0</v>
      </c>
      <c r="T78" s="224"/>
      <c r="U78" s="255">
        <f>'6102'!U78+'6135'!U78</f>
        <v>0</v>
      </c>
      <c r="V78" s="255">
        <f>'6102'!V78+'6135'!V78</f>
        <v>0</v>
      </c>
      <c r="W78" s="255">
        <f>'6102'!W78+'6135'!W78</f>
        <v>0</v>
      </c>
      <c r="X78" s="94">
        <f t="shared" si="13"/>
        <v>0</v>
      </c>
      <c r="Y78" s="97"/>
      <c r="Z78" s="94">
        <f t="shared" si="14"/>
        <v>0</v>
      </c>
      <c r="AA78" s="182"/>
    </row>
    <row r="79" spans="1:27" s="214" customFormat="1" ht="15" hidden="1" x14ac:dyDescent="0.25">
      <c r="A79" s="72"/>
      <c r="B79" s="67" t="str">
        <f>'LPFN SUMMARY - Results'!B79</f>
        <v>Unused</v>
      </c>
      <c r="C79" s="71"/>
      <c r="D79" s="62"/>
      <c r="E79" s="63"/>
      <c r="F79" s="255">
        <f>'6102'!F79+'6135'!F79</f>
        <v>0</v>
      </c>
      <c r="G79" s="255">
        <f>'6102'!G79+'6135'!G79</f>
        <v>0</v>
      </c>
      <c r="H79" s="255">
        <f>'6102'!H79+'6135'!H79</f>
        <v>0</v>
      </c>
      <c r="I79" s="94">
        <f t="shared" si="10"/>
        <v>0</v>
      </c>
      <c r="J79" s="224"/>
      <c r="K79" s="255">
        <f>'6102'!K79+'6135'!K79</f>
        <v>0</v>
      </c>
      <c r="L79" s="255">
        <f>'6102'!L79+'6135'!L79</f>
        <v>0</v>
      </c>
      <c r="M79" s="255">
        <f>'6102'!M79+'6135'!M79</f>
        <v>0</v>
      </c>
      <c r="N79" s="94">
        <f t="shared" si="11"/>
        <v>0</v>
      </c>
      <c r="O79" s="224"/>
      <c r="P79" s="255">
        <f>'6102'!P79+'6135'!P79</f>
        <v>0</v>
      </c>
      <c r="Q79" s="255">
        <f>'6102'!Q79+'6135'!Q79</f>
        <v>0</v>
      </c>
      <c r="R79" s="255">
        <f>'6102'!R79+'6135'!R79</f>
        <v>0</v>
      </c>
      <c r="S79" s="94">
        <f t="shared" si="12"/>
        <v>0</v>
      </c>
      <c r="T79" s="224"/>
      <c r="U79" s="255">
        <f>'6102'!U79+'6135'!U79</f>
        <v>0</v>
      </c>
      <c r="V79" s="255">
        <f>'6102'!V79+'6135'!V79</f>
        <v>0</v>
      </c>
      <c r="W79" s="255">
        <f>'6102'!W79+'6135'!W79</f>
        <v>0</v>
      </c>
      <c r="X79" s="94">
        <f t="shared" si="13"/>
        <v>0</v>
      </c>
      <c r="Y79" s="97"/>
      <c r="Z79" s="94">
        <f t="shared" si="14"/>
        <v>0</v>
      </c>
      <c r="AA79" s="182"/>
    </row>
    <row r="80" spans="1:27" s="214" customFormat="1" ht="15" hidden="1" x14ac:dyDescent="0.25">
      <c r="A80" s="72"/>
      <c r="B80" s="67" t="str">
        <f>'LPFN SUMMARY - Results'!B80</f>
        <v>Unused</v>
      </c>
      <c r="C80" s="71"/>
      <c r="D80" s="62"/>
      <c r="E80" s="63"/>
      <c r="F80" s="255">
        <f>'6102'!F80+'6135'!F80</f>
        <v>0</v>
      </c>
      <c r="G80" s="255">
        <f>'6102'!G80+'6135'!G80</f>
        <v>0</v>
      </c>
      <c r="H80" s="255">
        <f>'6102'!H80+'6135'!H80</f>
        <v>0</v>
      </c>
      <c r="I80" s="94">
        <f t="shared" si="10"/>
        <v>0</v>
      </c>
      <c r="J80" s="224"/>
      <c r="K80" s="255">
        <f>'6102'!K80+'6135'!K80</f>
        <v>0</v>
      </c>
      <c r="L80" s="255">
        <f>'6102'!L80+'6135'!L80</f>
        <v>0</v>
      </c>
      <c r="M80" s="255">
        <f>'6102'!M80+'6135'!M80</f>
        <v>0</v>
      </c>
      <c r="N80" s="94">
        <f t="shared" si="11"/>
        <v>0</v>
      </c>
      <c r="O80" s="224"/>
      <c r="P80" s="255">
        <f>'6102'!P80+'6135'!P80</f>
        <v>0</v>
      </c>
      <c r="Q80" s="255">
        <f>'6102'!Q80+'6135'!Q80</f>
        <v>0</v>
      </c>
      <c r="R80" s="255">
        <f>'6102'!R80+'6135'!R80</f>
        <v>0</v>
      </c>
      <c r="S80" s="94">
        <f t="shared" si="12"/>
        <v>0</v>
      </c>
      <c r="T80" s="224"/>
      <c r="U80" s="255">
        <f>'6102'!U80+'6135'!U80</f>
        <v>0</v>
      </c>
      <c r="V80" s="255">
        <f>'6102'!V80+'6135'!V80</f>
        <v>0</v>
      </c>
      <c r="W80" s="255">
        <f>'6102'!W80+'6135'!W80</f>
        <v>0</v>
      </c>
      <c r="X80" s="94">
        <f t="shared" ref="X80:X94" si="15">U80+V80+W80</f>
        <v>0</v>
      </c>
      <c r="Y80" s="97"/>
      <c r="Z80" s="94">
        <f t="shared" si="14"/>
        <v>0</v>
      </c>
      <c r="AA80" s="182"/>
    </row>
    <row r="81" spans="1:27" s="214" customFormat="1" ht="15" hidden="1" x14ac:dyDescent="0.25">
      <c r="A81" s="72"/>
      <c r="B81" s="67" t="str">
        <f>'LPFN SUMMARY - Results'!B81</f>
        <v>Unused</v>
      </c>
      <c r="C81" s="71"/>
      <c r="D81" s="62"/>
      <c r="E81" s="63"/>
      <c r="F81" s="255">
        <f>'6102'!F81+'6135'!F81</f>
        <v>0</v>
      </c>
      <c r="G81" s="255">
        <f>'6102'!G81+'6135'!G81</f>
        <v>0</v>
      </c>
      <c r="H81" s="255">
        <f>'6102'!H81+'6135'!H81</f>
        <v>0</v>
      </c>
      <c r="I81" s="94">
        <f t="shared" si="10"/>
        <v>0</v>
      </c>
      <c r="J81" s="224"/>
      <c r="K81" s="255">
        <f>'6102'!K81+'6135'!K81</f>
        <v>0</v>
      </c>
      <c r="L81" s="255">
        <f>'6102'!L81+'6135'!L81</f>
        <v>0</v>
      </c>
      <c r="M81" s="255">
        <f>'6102'!M81+'6135'!M81</f>
        <v>0</v>
      </c>
      <c r="N81" s="94">
        <f t="shared" si="11"/>
        <v>0</v>
      </c>
      <c r="O81" s="224"/>
      <c r="P81" s="255">
        <f>'6102'!P81+'6135'!P81</f>
        <v>0</v>
      </c>
      <c r="Q81" s="255">
        <f>'6102'!Q81+'6135'!Q81</f>
        <v>0</v>
      </c>
      <c r="R81" s="255">
        <f>'6102'!R81+'6135'!R81</f>
        <v>0</v>
      </c>
      <c r="S81" s="94">
        <f t="shared" si="12"/>
        <v>0</v>
      </c>
      <c r="T81" s="224"/>
      <c r="U81" s="255">
        <f>'6102'!U81+'6135'!U81</f>
        <v>0</v>
      </c>
      <c r="V81" s="255">
        <f>'6102'!V81+'6135'!V81</f>
        <v>0</v>
      </c>
      <c r="W81" s="255">
        <f>'6102'!W81+'6135'!W81</f>
        <v>0</v>
      </c>
      <c r="X81" s="94">
        <f t="shared" si="15"/>
        <v>0</v>
      </c>
      <c r="Y81" s="97"/>
      <c r="Z81" s="94">
        <f t="shared" si="14"/>
        <v>0</v>
      </c>
      <c r="AA81" s="182"/>
    </row>
    <row r="82" spans="1:27" s="214" customFormat="1" ht="15" hidden="1" x14ac:dyDescent="0.25">
      <c r="A82" s="72"/>
      <c r="B82" s="67" t="str">
        <f>'LPFN SUMMARY - Results'!B82</f>
        <v>Unused</v>
      </c>
      <c r="C82" s="71"/>
      <c r="D82" s="62"/>
      <c r="E82" s="63"/>
      <c r="F82" s="255">
        <f>'6102'!F82+'6135'!F82</f>
        <v>0</v>
      </c>
      <c r="G82" s="255">
        <f>'6102'!G82+'6135'!G82</f>
        <v>0</v>
      </c>
      <c r="H82" s="255">
        <f>'6102'!H82+'6135'!H82</f>
        <v>0</v>
      </c>
      <c r="I82" s="94">
        <f t="shared" si="10"/>
        <v>0</v>
      </c>
      <c r="J82" s="224"/>
      <c r="K82" s="255">
        <f>'6102'!K82+'6135'!K82</f>
        <v>0</v>
      </c>
      <c r="L82" s="255">
        <f>'6102'!L82+'6135'!L82</f>
        <v>0</v>
      </c>
      <c r="M82" s="255">
        <f>'6102'!M82+'6135'!M82</f>
        <v>0</v>
      </c>
      <c r="N82" s="94">
        <f t="shared" si="11"/>
        <v>0</v>
      </c>
      <c r="O82" s="224"/>
      <c r="P82" s="255">
        <f>'6102'!P82+'6135'!P82</f>
        <v>0</v>
      </c>
      <c r="Q82" s="255">
        <f>'6102'!Q82+'6135'!Q82</f>
        <v>0</v>
      </c>
      <c r="R82" s="255">
        <f>'6102'!R82+'6135'!R82</f>
        <v>0</v>
      </c>
      <c r="S82" s="94">
        <f t="shared" si="12"/>
        <v>0</v>
      </c>
      <c r="T82" s="224"/>
      <c r="U82" s="255">
        <f>'6102'!U82+'6135'!U82</f>
        <v>0</v>
      </c>
      <c r="V82" s="255">
        <f>'6102'!V82+'6135'!V82</f>
        <v>0</v>
      </c>
      <c r="W82" s="255">
        <f>'6102'!W82+'6135'!W82</f>
        <v>0</v>
      </c>
      <c r="X82" s="94">
        <f t="shared" si="15"/>
        <v>0</v>
      </c>
      <c r="Y82" s="97"/>
      <c r="Z82" s="94">
        <f t="shared" si="14"/>
        <v>0</v>
      </c>
      <c r="AA82" s="182"/>
    </row>
    <row r="83" spans="1:27" s="214" customFormat="1" ht="15" x14ac:dyDescent="0.25">
      <c r="A83" s="72"/>
      <c r="B83" s="67" t="str">
        <f>'LPFN SUMMARY - Results'!B83</f>
        <v>Professional fees</v>
      </c>
      <c r="C83" s="71"/>
      <c r="D83" s="62"/>
      <c r="E83" s="63"/>
      <c r="F83" s="255">
        <f>'6102'!F83+'6135'!F83</f>
        <v>3500</v>
      </c>
      <c r="G83" s="255">
        <f>'6102'!G83+'6135'!G83</f>
        <v>0</v>
      </c>
      <c r="H83" s="255">
        <f>'6102'!H83+'6135'!H83</f>
        <v>0</v>
      </c>
      <c r="I83" s="94">
        <f t="shared" si="10"/>
        <v>3500</v>
      </c>
      <c r="J83" s="224"/>
      <c r="K83" s="255">
        <f>'6102'!K83+'6135'!K83</f>
        <v>0</v>
      </c>
      <c r="L83" s="255">
        <f>'6102'!L83+'6135'!L83</f>
        <v>0</v>
      </c>
      <c r="M83" s="255">
        <f>'6102'!M83+'6135'!M83</f>
        <v>3500</v>
      </c>
      <c r="N83" s="94">
        <f t="shared" si="11"/>
        <v>3500</v>
      </c>
      <c r="O83" s="224"/>
      <c r="P83" s="255">
        <f>'6102'!P83+'6135'!P83</f>
        <v>0</v>
      </c>
      <c r="Q83" s="255">
        <f>'6102'!Q83+'6135'!Q83</f>
        <v>0</v>
      </c>
      <c r="R83" s="255">
        <f>'6102'!R83+'6135'!R83</f>
        <v>3500</v>
      </c>
      <c r="S83" s="94">
        <f t="shared" si="12"/>
        <v>3500</v>
      </c>
      <c r="T83" s="224"/>
      <c r="U83" s="255">
        <f>'6102'!U83+'6135'!U83</f>
        <v>0</v>
      </c>
      <c r="V83" s="255">
        <f>'6102'!V83+'6135'!V83</f>
        <v>0</v>
      </c>
      <c r="W83" s="255">
        <f>'6102'!W83+'6135'!W83</f>
        <v>3500</v>
      </c>
      <c r="X83" s="94">
        <f t="shared" si="15"/>
        <v>3500</v>
      </c>
      <c r="Y83" s="97"/>
      <c r="Z83" s="94">
        <f t="shared" si="14"/>
        <v>14000</v>
      </c>
      <c r="AA83" s="182"/>
    </row>
    <row r="84" spans="1:27" s="214" customFormat="1" ht="15" x14ac:dyDescent="0.25">
      <c r="A84" s="72"/>
      <c r="B84" s="67" t="str">
        <f>'LPFN SUMMARY - Results'!B84</f>
        <v>Promotional Awareness/Material</v>
      </c>
      <c r="C84" s="71"/>
      <c r="D84" s="62"/>
      <c r="E84" s="63"/>
      <c r="F84" s="255">
        <f>'6102'!F84+'6135'!F84</f>
        <v>0</v>
      </c>
      <c r="G84" s="255">
        <f>'6102'!G84+'6135'!G84</f>
        <v>0</v>
      </c>
      <c r="H84" s="255">
        <f>'6102'!H84+'6135'!H84</f>
        <v>0</v>
      </c>
      <c r="I84" s="94">
        <f t="shared" si="10"/>
        <v>0</v>
      </c>
      <c r="J84" s="224"/>
      <c r="K84" s="255">
        <f>'6102'!K84+'6135'!K84</f>
        <v>0</v>
      </c>
      <c r="L84" s="255">
        <f>'6102'!L84+'6135'!L84</f>
        <v>0</v>
      </c>
      <c r="M84" s="255">
        <f>'6102'!M84+'6135'!M84</f>
        <v>0</v>
      </c>
      <c r="N84" s="94">
        <f t="shared" si="11"/>
        <v>0</v>
      </c>
      <c r="O84" s="224"/>
      <c r="P84" s="255">
        <f>'6102'!P84+'6135'!P84</f>
        <v>0</v>
      </c>
      <c r="Q84" s="255">
        <f>'6102'!Q84+'6135'!Q84</f>
        <v>0</v>
      </c>
      <c r="R84" s="255">
        <f>'6102'!R84+'6135'!R84</f>
        <v>0</v>
      </c>
      <c r="S84" s="94">
        <f t="shared" si="12"/>
        <v>0</v>
      </c>
      <c r="T84" s="224"/>
      <c r="U84" s="255">
        <f>'6102'!U84+'6135'!U84</f>
        <v>0</v>
      </c>
      <c r="V84" s="255">
        <f>'6102'!V84+'6135'!V84</f>
        <v>0</v>
      </c>
      <c r="W84" s="255">
        <f>'6102'!W84+'6135'!W84</f>
        <v>0</v>
      </c>
      <c r="X84" s="94">
        <f t="shared" si="15"/>
        <v>0</v>
      </c>
      <c r="Y84" s="97"/>
      <c r="Z84" s="94">
        <f t="shared" si="14"/>
        <v>0</v>
      </c>
      <c r="AA84" s="182"/>
    </row>
    <row r="85" spans="1:27" s="214" customFormat="1" ht="15" x14ac:dyDescent="0.25">
      <c r="A85" s="72"/>
      <c r="B85" s="67" t="str">
        <f>'LPFN SUMMARY - Results'!B85</f>
        <v>Purchase of capital assets</v>
      </c>
      <c r="C85" s="71"/>
      <c r="D85" s="62"/>
      <c r="E85" s="63"/>
      <c r="F85" s="255">
        <f>'6102'!F85+'6135'!F85</f>
        <v>0</v>
      </c>
      <c r="G85" s="255">
        <f>'6102'!G85+'6135'!G85</f>
        <v>0</v>
      </c>
      <c r="H85" s="255">
        <f>'6102'!H85+'6135'!H85</f>
        <v>0</v>
      </c>
      <c r="I85" s="94">
        <f t="shared" si="10"/>
        <v>0</v>
      </c>
      <c r="J85" s="224"/>
      <c r="K85" s="255">
        <f>'6102'!K85+'6135'!K85</f>
        <v>0</v>
      </c>
      <c r="L85" s="255">
        <f>'6102'!L85+'6135'!L85</f>
        <v>0</v>
      </c>
      <c r="M85" s="255">
        <f>'6102'!M85+'6135'!M85</f>
        <v>0</v>
      </c>
      <c r="N85" s="94">
        <f t="shared" si="11"/>
        <v>0</v>
      </c>
      <c r="O85" s="224"/>
      <c r="P85" s="255">
        <f>'6102'!P85+'6135'!P85</f>
        <v>0</v>
      </c>
      <c r="Q85" s="255">
        <f>'6102'!Q85+'6135'!Q85</f>
        <v>0</v>
      </c>
      <c r="R85" s="255">
        <f>'6102'!R85+'6135'!R85</f>
        <v>0</v>
      </c>
      <c r="S85" s="94">
        <f t="shared" si="12"/>
        <v>0</v>
      </c>
      <c r="T85" s="224"/>
      <c r="U85" s="255">
        <f>'6102'!U85+'6135'!U85</f>
        <v>0</v>
      </c>
      <c r="V85" s="255">
        <f>'6102'!V85+'6135'!V85</f>
        <v>0</v>
      </c>
      <c r="W85" s="255">
        <f>'6102'!W85+'6135'!W85</f>
        <v>0</v>
      </c>
      <c r="X85" s="94">
        <f t="shared" si="15"/>
        <v>0</v>
      </c>
      <c r="Y85" s="97"/>
      <c r="Z85" s="94">
        <f t="shared" si="14"/>
        <v>0</v>
      </c>
      <c r="AA85" s="182"/>
    </row>
    <row r="86" spans="1:27" s="214" customFormat="1" ht="15" x14ac:dyDescent="0.25">
      <c r="A86" s="72"/>
      <c r="B86" s="67" t="str">
        <f>'LPFN SUMMARY - Results'!B86</f>
        <v>Purchase of fuel</v>
      </c>
      <c r="C86" s="71"/>
      <c r="D86" s="62"/>
      <c r="E86" s="63"/>
      <c r="F86" s="255">
        <f>'6102'!F86+'6135'!F86</f>
        <v>0</v>
      </c>
      <c r="G86" s="255">
        <f>'6102'!G86+'6135'!G86</f>
        <v>0</v>
      </c>
      <c r="H86" s="255">
        <f>'6102'!H86+'6135'!H86</f>
        <v>1375</v>
      </c>
      <c r="I86" s="94">
        <f t="shared" si="10"/>
        <v>1375</v>
      </c>
      <c r="J86" s="224"/>
      <c r="K86" s="255">
        <f>'6102'!K86+'6135'!K86</f>
        <v>0</v>
      </c>
      <c r="L86" s="255">
        <f>'6102'!L86+'6135'!L86</f>
        <v>0</v>
      </c>
      <c r="M86" s="255">
        <f>'6102'!M86+'6135'!M86</f>
        <v>1375</v>
      </c>
      <c r="N86" s="94">
        <f t="shared" si="11"/>
        <v>1375</v>
      </c>
      <c r="O86" s="224"/>
      <c r="P86" s="255">
        <f>'6102'!P86+'6135'!P86</f>
        <v>0</v>
      </c>
      <c r="Q86" s="255">
        <f>'6102'!Q86+'6135'!Q86</f>
        <v>0</v>
      </c>
      <c r="R86" s="255">
        <f>'6102'!R86+'6135'!R86</f>
        <v>1375</v>
      </c>
      <c r="S86" s="94">
        <f t="shared" si="12"/>
        <v>1375</v>
      </c>
      <c r="T86" s="224"/>
      <c r="U86" s="255">
        <f>'6102'!U86+'6135'!U86</f>
        <v>0</v>
      </c>
      <c r="V86" s="255">
        <f>'6102'!V86+'6135'!V86</f>
        <v>0</v>
      </c>
      <c r="W86" s="255">
        <f>'6102'!W86+'6135'!W86</f>
        <v>1375</v>
      </c>
      <c r="X86" s="94">
        <f t="shared" si="15"/>
        <v>1375</v>
      </c>
      <c r="Y86" s="97"/>
      <c r="Z86" s="94">
        <f t="shared" si="14"/>
        <v>5500</v>
      </c>
      <c r="AA86" s="182"/>
    </row>
    <row r="87" spans="1:27" s="214" customFormat="1" ht="15" x14ac:dyDescent="0.25">
      <c r="A87" s="72"/>
      <c r="B87" s="67" t="str">
        <f>'LPFN SUMMARY - Results'!B87</f>
        <v>Reimbursement of long-term debt (capital and interests)</v>
      </c>
      <c r="C87" s="71"/>
      <c r="D87" s="62"/>
      <c r="E87" s="63"/>
      <c r="F87" s="255">
        <f>'6102'!F87+'6135'!F87</f>
        <v>0</v>
      </c>
      <c r="G87" s="255">
        <f>'6102'!G87+'6135'!G87</f>
        <v>0</v>
      </c>
      <c r="H87" s="255">
        <f>'6102'!H87+'6135'!H87</f>
        <v>0</v>
      </c>
      <c r="I87" s="94">
        <f t="shared" si="10"/>
        <v>0</v>
      </c>
      <c r="J87" s="224"/>
      <c r="K87" s="255">
        <f>'6102'!K87+'6135'!K87</f>
        <v>0</v>
      </c>
      <c r="L87" s="255">
        <f>'6102'!L87+'6135'!L87</f>
        <v>0</v>
      </c>
      <c r="M87" s="255">
        <f>'6102'!M87+'6135'!M87</f>
        <v>0</v>
      </c>
      <c r="N87" s="94">
        <f t="shared" si="11"/>
        <v>0</v>
      </c>
      <c r="O87" s="224"/>
      <c r="P87" s="255">
        <f>'6102'!P87+'6135'!P87</f>
        <v>0</v>
      </c>
      <c r="Q87" s="255">
        <f>'6102'!Q87+'6135'!Q87</f>
        <v>0</v>
      </c>
      <c r="R87" s="255">
        <f>'6102'!R87+'6135'!R87</f>
        <v>0</v>
      </c>
      <c r="S87" s="94">
        <f t="shared" si="12"/>
        <v>0</v>
      </c>
      <c r="T87" s="224"/>
      <c r="U87" s="255">
        <f>'6102'!U87+'6135'!U87</f>
        <v>0</v>
      </c>
      <c r="V87" s="255">
        <f>'6102'!V87+'6135'!V87</f>
        <v>0</v>
      </c>
      <c r="W87" s="255">
        <f>'6102'!W87+'6135'!W87</f>
        <v>0</v>
      </c>
      <c r="X87" s="94">
        <f t="shared" si="15"/>
        <v>0</v>
      </c>
      <c r="Y87" s="97"/>
      <c r="Z87" s="94">
        <f t="shared" si="14"/>
        <v>0</v>
      </c>
      <c r="AA87" s="182"/>
    </row>
    <row r="88" spans="1:27" s="214" customFormat="1" ht="15" x14ac:dyDescent="0.25">
      <c r="A88" s="72"/>
      <c r="B88" s="67" t="str">
        <f>'LPFN SUMMARY - Results'!B88</f>
        <v xml:space="preserve">Rental expense-facility/equipment </v>
      </c>
      <c r="C88" s="71"/>
      <c r="D88" s="62"/>
      <c r="E88" s="63"/>
      <c r="F88" s="255">
        <f>'6102'!F88+'6135'!F88</f>
        <v>1300</v>
      </c>
      <c r="G88" s="255">
        <f>'6102'!G88+'6135'!G88</f>
        <v>1300</v>
      </c>
      <c r="H88" s="255">
        <f>'6102'!H88+'6135'!H88</f>
        <v>1300</v>
      </c>
      <c r="I88" s="94">
        <f t="shared" si="10"/>
        <v>3900</v>
      </c>
      <c r="J88" s="224"/>
      <c r="K88" s="255">
        <f>'6102'!K88+'6135'!K88</f>
        <v>1300</v>
      </c>
      <c r="L88" s="255">
        <f>'6102'!L88+'6135'!L88</f>
        <v>1300</v>
      </c>
      <c r="M88" s="255">
        <f>'6102'!M88+'6135'!M88</f>
        <v>1300</v>
      </c>
      <c r="N88" s="94">
        <f t="shared" si="11"/>
        <v>3900</v>
      </c>
      <c r="O88" s="224"/>
      <c r="P88" s="255">
        <f>'6102'!P88+'6135'!P88</f>
        <v>1300</v>
      </c>
      <c r="Q88" s="255">
        <f>'6102'!Q88+'6135'!Q88</f>
        <v>1300</v>
      </c>
      <c r="R88" s="255">
        <f>'6102'!R88+'6135'!R88</f>
        <v>1300</v>
      </c>
      <c r="S88" s="94">
        <f t="shared" si="12"/>
        <v>3900</v>
      </c>
      <c r="T88" s="224"/>
      <c r="U88" s="255">
        <f>'6102'!U88+'6135'!U88</f>
        <v>1300</v>
      </c>
      <c r="V88" s="255">
        <f>'6102'!V88+'6135'!V88</f>
        <v>1300</v>
      </c>
      <c r="W88" s="255">
        <f>'6102'!W88+'6135'!W88</f>
        <v>1300</v>
      </c>
      <c r="X88" s="94">
        <f t="shared" si="15"/>
        <v>3900</v>
      </c>
      <c r="Y88" s="97"/>
      <c r="Z88" s="94">
        <f t="shared" si="14"/>
        <v>15600</v>
      </c>
      <c r="AA88" s="182"/>
    </row>
    <row r="89" spans="1:27" s="214" customFormat="1" ht="15" x14ac:dyDescent="0.25">
      <c r="A89" s="72"/>
      <c r="B89" s="67" t="str">
        <f>'LPFN SUMMARY - Results'!B89</f>
        <v>Social Events/Programs</v>
      </c>
      <c r="C89" s="71"/>
      <c r="D89" s="62"/>
      <c r="E89" s="63"/>
      <c r="F89" s="255">
        <f>'6102'!F89+'6135'!F89</f>
        <v>0</v>
      </c>
      <c r="G89" s="255">
        <f>'6102'!G89+'6135'!G89</f>
        <v>0</v>
      </c>
      <c r="H89" s="255">
        <f>'6102'!H89+'6135'!H89</f>
        <v>0</v>
      </c>
      <c r="I89" s="94">
        <f t="shared" si="10"/>
        <v>0</v>
      </c>
      <c r="J89" s="224"/>
      <c r="K89" s="255">
        <f>'6102'!K89+'6135'!K89</f>
        <v>0</v>
      </c>
      <c r="L89" s="255">
        <f>'6102'!L89+'6135'!L89</f>
        <v>0</v>
      </c>
      <c r="M89" s="255">
        <f>'6102'!M89+'6135'!M89</f>
        <v>0</v>
      </c>
      <c r="N89" s="94">
        <f t="shared" si="11"/>
        <v>0</v>
      </c>
      <c r="O89" s="224"/>
      <c r="P89" s="255">
        <f>'6102'!P89+'6135'!P89</f>
        <v>0</v>
      </c>
      <c r="Q89" s="255">
        <f>'6102'!Q89+'6135'!Q89</f>
        <v>0</v>
      </c>
      <c r="R89" s="255">
        <f>'6102'!R89+'6135'!R89</f>
        <v>0</v>
      </c>
      <c r="S89" s="94">
        <f t="shared" si="12"/>
        <v>0</v>
      </c>
      <c r="T89" s="224"/>
      <c r="U89" s="255">
        <f>'6102'!U89+'6135'!U89</f>
        <v>0</v>
      </c>
      <c r="V89" s="255">
        <f>'6102'!V89+'6135'!V89</f>
        <v>0</v>
      </c>
      <c r="W89" s="255">
        <f>'6102'!W89+'6135'!W89</f>
        <v>0</v>
      </c>
      <c r="X89" s="94">
        <f t="shared" si="15"/>
        <v>0</v>
      </c>
      <c r="Y89" s="97"/>
      <c r="Z89" s="94">
        <f t="shared" si="14"/>
        <v>0</v>
      </c>
      <c r="AA89" s="182"/>
    </row>
    <row r="90" spans="1:27" s="214" customFormat="1" ht="15" x14ac:dyDescent="0.25">
      <c r="A90" s="72"/>
      <c r="B90" s="67" t="str">
        <f>'LPFN SUMMARY - Results'!B90</f>
        <v>Telephone</v>
      </c>
      <c r="C90" s="71"/>
      <c r="D90" s="62"/>
      <c r="E90" s="63"/>
      <c r="F90" s="255">
        <f>'6102'!F90+'6135'!F90</f>
        <v>55</v>
      </c>
      <c r="G90" s="255">
        <f>'6102'!G90+'6135'!G90</f>
        <v>55</v>
      </c>
      <c r="H90" s="255">
        <f>'6102'!H90+'6135'!H90</f>
        <v>55</v>
      </c>
      <c r="I90" s="94">
        <f t="shared" si="10"/>
        <v>165</v>
      </c>
      <c r="J90" s="224"/>
      <c r="K90" s="255">
        <f>'6102'!K90+'6135'!K90</f>
        <v>55</v>
      </c>
      <c r="L90" s="255">
        <f>'6102'!L90+'6135'!L90</f>
        <v>55</v>
      </c>
      <c r="M90" s="255">
        <f>'6102'!M90+'6135'!M90</f>
        <v>55</v>
      </c>
      <c r="N90" s="94">
        <f t="shared" si="11"/>
        <v>165</v>
      </c>
      <c r="O90" s="224"/>
      <c r="P90" s="255">
        <f>'6102'!P90+'6135'!P90</f>
        <v>55</v>
      </c>
      <c r="Q90" s="255">
        <f>'6102'!Q90+'6135'!Q90</f>
        <v>55</v>
      </c>
      <c r="R90" s="255">
        <f>'6102'!R90+'6135'!R90</f>
        <v>55</v>
      </c>
      <c r="S90" s="94">
        <f t="shared" si="12"/>
        <v>165</v>
      </c>
      <c r="T90" s="224"/>
      <c r="U90" s="255">
        <f>'6102'!U90+'6135'!U90</f>
        <v>55</v>
      </c>
      <c r="V90" s="255">
        <f>'6102'!V90+'6135'!V90</f>
        <v>55</v>
      </c>
      <c r="W90" s="255">
        <f>'6102'!W90+'6135'!W90</f>
        <v>55</v>
      </c>
      <c r="X90" s="94">
        <f t="shared" si="15"/>
        <v>165</v>
      </c>
      <c r="Y90" s="97"/>
      <c r="Z90" s="94">
        <f t="shared" si="14"/>
        <v>660</v>
      </c>
      <c r="AA90" s="182"/>
    </row>
    <row r="91" spans="1:27" s="214" customFormat="1" ht="15" x14ac:dyDescent="0.25">
      <c r="A91" s="72"/>
      <c r="B91" s="67" t="str">
        <f>'LPFN SUMMARY - Results'!B91</f>
        <v>Training</v>
      </c>
      <c r="C91" s="71"/>
      <c r="D91" s="62"/>
      <c r="E91" s="63"/>
      <c r="F91" s="255">
        <f>'6102'!F91+'6135'!F91</f>
        <v>0</v>
      </c>
      <c r="G91" s="255">
        <f>'6102'!G91+'6135'!G91</f>
        <v>0</v>
      </c>
      <c r="H91" s="255">
        <f>'6102'!H91+'6135'!H91</f>
        <v>0</v>
      </c>
      <c r="I91" s="94">
        <f t="shared" si="10"/>
        <v>0</v>
      </c>
      <c r="J91" s="224"/>
      <c r="K91" s="255">
        <f>'6102'!K91+'6135'!K91</f>
        <v>0</v>
      </c>
      <c r="L91" s="255">
        <f>'6102'!L91+'6135'!L91</f>
        <v>0</v>
      </c>
      <c r="M91" s="255">
        <f>'6102'!M91+'6135'!M91</f>
        <v>0</v>
      </c>
      <c r="N91" s="94">
        <f t="shared" si="11"/>
        <v>0</v>
      </c>
      <c r="O91" s="224"/>
      <c r="P91" s="255">
        <f>'6102'!P91+'6135'!P91</f>
        <v>0</v>
      </c>
      <c r="Q91" s="255">
        <f>'6102'!Q91+'6135'!Q91</f>
        <v>0</v>
      </c>
      <c r="R91" s="255">
        <f>'6102'!R91+'6135'!R91</f>
        <v>0</v>
      </c>
      <c r="S91" s="94">
        <f t="shared" si="12"/>
        <v>0</v>
      </c>
      <c r="T91" s="224"/>
      <c r="U91" s="255">
        <f>'6102'!U91+'6135'!U91</f>
        <v>0</v>
      </c>
      <c r="V91" s="255">
        <f>'6102'!V91+'6135'!V91</f>
        <v>0</v>
      </c>
      <c r="W91" s="255">
        <f>'6102'!W91+'6135'!W91</f>
        <v>0</v>
      </c>
      <c r="X91" s="94">
        <f t="shared" si="15"/>
        <v>0</v>
      </c>
      <c r="Y91" s="97"/>
      <c r="Z91" s="94">
        <f t="shared" si="14"/>
        <v>0</v>
      </c>
      <c r="AA91" s="182"/>
    </row>
    <row r="92" spans="1:27" s="214" customFormat="1" ht="15" x14ac:dyDescent="0.25">
      <c r="A92" s="72"/>
      <c r="B92" s="67" t="str">
        <f>'LPFN SUMMARY - Results'!B92</f>
        <v>Transfer to Amosesag Child Care Centre</v>
      </c>
      <c r="C92" s="71"/>
      <c r="D92" s="62"/>
      <c r="E92" s="63"/>
      <c r="F92" s="255">
        <f>'6102'!F92+'6135'!F92</f>
        <v>0</v>
      </c>
      <c r="G92" s="255">
        <f>'6102'!G92+'6135'!G92</f>
        <v>0</v>
      </c>
      <c r="H92" s="255">
        <f>'6102'!H92+'6135'!H92</f>
        <v>0</v>
      </c>
      <c r="I92" s="94">
        <f t="shared" si="10"/>
        <v>0</v>
      </c>
      <c r="J92" s="224"/>
      <c r="K92" s="255">
        <f>'6102'!K92+'6135'!K92</f>
        <v>0</v>
      </c>
      <c r="L92" s="255">
        <f>'6102'!L92+'6135'!L92</f>
        <v>0</v>
      </c>
      <c r="M92" s="255">
        <f>'6102'!M92+'6135'!M92</f>
        <v>0</v>
      </c>
      <c r="N92" s="94">
        <f t="shared" si="11"/>
        <v>0</v>
      </c>
      <c r="O92" s="224"/>
      <c r="P92" s="255">
        <f>'6102'!P92+'6135'!P92</f>
        <v>0</v>
      </c>
      <c r="Q92" s="255">
        <f>'6102'!Q92+'6135'!Q92</f>
        <v>0</v>
      </c>
      <c r="R92" s="255">
        <f>'6102'!R92+'6135'!R92</f>
        <v>0</v>
      </c>
      <c r="S92" s="94">
        <f t="shared" si="12"/>
        <v>0</v>
      </c>
      <c r="T92" s="224"/>
      <c r="U92" s="255">
        <f>'6102'!U92+'6135'!U92</f>
        <v>0</v>
      </c>
      <c r="V92" s="255">
        <f>'6102'!V92+'6135'!V92</f>
        <v>0</v>
      </c>
      <c r="W92" s="255">
        <f>'6102'!W92+'6135'!W92</f>
        <v>0</v>
      </c>
      <c r="X92" s="94">
        <f t="shared" si="15"/>
        <v>0</v>
      </c>
      <c r="Y92" s="97"/>
      <c r="Z92" s="94">
        <f t="shared" si="14"/>
        <v>0</v>
      </c>
      <c r="AA92" s="182"/>
    </row>
    <row r="93" spans="1:27" s="214" customFormat="1" ht="15" x14ac:dyDescent="0.25">
      <c r="A93" s="72"/>
      <c r="B93" s="67" t="str">
        <f>'LPFN SUMMARY - Results'!B93</f>
        <v>Transfer to Businesses</v>
      </c>
      <c r="C93" s="71"/>
      <c r="D93" s="62"/>
      <c r="E93" s="63"/>
      <c r="F93" s="255">
        <f>'6102'!F93+'6135'!F93</f>
        <v>0</v>
      </c>
      <c r="G93" s="255">
        <f>'6102'!G93+'6135'!G93</f>
        <v>0</v>
      </c>
      <c r="H93" s="255">
        <f>'6102'!H93+'6135'!H93</f>
        <v>0</v>
      </c>
      <c r="I93" s="94">
        <f t="shared" si="10"/>
        <v>0</v>
      </c>
      <c r="J93" s="224"/>
      <c r="K93" s="255">
        <f>'6102'!K93+'6135'!K93</f>
        <v>0</v>
      </c>
      <c r="L93" s="255">
        <f>'6102'!L93+'6135'!L93</f>
        <v>0</v>
      </c>
      <c r="M93" s="255">
        <f>'6102'!M93+'6135'!M93</f>
        <v>0</v>
      </c>
      <c r="N93" s="94">
        <f t="shared" si="11"/>
        <v>0</v>
      </c>
      <c r="O93" s="224"/>
      <c r="P93" s="255">
        <f>'6102'!P93+'6135'!P93</f>
        <v>0</v>
      </c>
      <c r="Q93" s="255">
        <f>'6102'!Q93+'6135'!Q93</f>
        <v>0</v>
      </c>
      <c r="R93" s="255">
        <f>'6102'!R93+'6135'!R93</f>
        <v>0</v>
      </c>
      <c r="S93" s="94">
        <f t="shared" si="12"/>
        <v>0</v>
      </c>
      <c r="T93" s="224"/>
      <c r="U93" s="255">
        <f>'6102'!U93+'6135'!U93</f>
        <v>0</v>
      </c>
      <c r="V93" s="255">
        <f>'6102'!V93+'6135'!V93</f>
        <v>0</v>
      </c>
      <c r="W93" s="255">
        <f>'6102'!W93+'6135'!W93</f>
        <v>0</v>
      </c>
      <c r="X93" s="94">
        <f t="shared" si="15"/>
        <v>0</v>
      </c>
      <c r="Y93" s="97"/>
      <c r="Z93" s="94">
        <f t="shared" si="14"/>
        <v>0</v>
      </c>
      <c r="AA93" s="182"/>
    </row>
    <row r="94" spans="1:27" s="214" customFormat="1" ht="15" x14ac:dyDescent="0.25">
      <c r="A94" s="72"/>
      <c r="B94" s="67" t="str">
        <f>'LPFN SUMMARY - Results'!B94</f>
        <v>Transfer to Replacement Reserve/Algonquin Anishinabeg Nation</v>
      </c>
      <c r="C94" s="71"/>
      <c r="D94" s="62"/>
      <c r="E94" s="63"/>
      <c r="F94" s="255">
        <f>'6102'!F94+'6135'!F94</f>
        <v>0</v>
      </c>
      <c r="G94" s="255">
        <f>'6102'!G94+'6135'!G94</f>
        <v>0</v>
      </c>
      <c r="H94" s="255">
        <f>'6102'!H94+'6135'!H94</f>
        <v>0</v>
      </c>
      <c r="I94" s="94">
        <f t="shared" si="10"/>
        <v>0</v>
      </c>
      <c r="J94" s="224"/>
      <c r="K94" s="255">
        <f>'6102'!K94+'6135'!K94</f>
        <v>0</v>
      </c>
      <c r="L94" s="255">
        <f>'6102'!L94+'6135'!L94</f>
        <v>0</v>
      </c>
      <c r="M94" s="255">
        <f>'6102'!M94+'6135'!M94</f>
        <v>0</v>
      </c>
      <c r="N94" s="94">
        <f t="shared" si="11"/>
        <v>0</v>
      </c>
      <c r="O94" s="224"/>
      <c r="P94" s="255">
        <f>'6102'!P94+'6135'!P94</f>
        <v>0</v>
      </c>
      <c r="Q94" s="255">
        <f>'6102'!Q94+'6135'!Q94</f>
        <v>0</v>
      </c>
      <c r="R94" s="255">
        <f>'6102'!R94+'6135'!R94</f>
        <v>0</v>
      </c>
      <c r="S94" s="94">
        <f t="shared" si="12"/>
        <v>0</v>
      </c>
      <c r="T94" s="224"/>
      <c r="U94" s="255">
        <f>'6102'!U94+'6135'!U94</f>
        <v>0</v>
      </c>
      <c r="V94" s="255">
        <f>'6102'!V94+'6135'!V94</f>
        <v>0</v>
      </c>
      <c r="W94" s="255">
        <f>'6102'!W94+'6135'!W94</f>
        <v>0</v>
      </c>
      <c r="X94" s="94">
        <f t="shared" si="15"/>
        <v>0</v>
      </c>
      <c r="Y94" s="97"/>
      <c r="Z94" s="94">
        <f t="shared" si="14"/>
        <v>0</v>
      </c>
      <c r="AA94" s="182"/>
    </row>
    <row r="95" spans="1:27" s="214" customFormat="1" ht="15" x14ac:dyDescent="0.25">
      <c r="A95" s="72"/>
      <c r="B95" s="67" t="str">
        <f>'LPFN SUMMARY - Results'!B95</f>
        <v>Transportation expenses</v>
      </c>
      <c r="C95" s="71"/>
      <c r="D95" s="62"/>
      <c r="E95" s="63"/>
      <c r="F95" s="255">
        <f>'6102'!F95+'6135'!F95</f>
        <v>0</v>
      </c>
      <c r="G95" s="255">
        <f>'6102'!G95+'6135'!G95</f>
        <v>0</v>
      </c>
      <c r="H95" s="255">
        <f>'6102'!H95+'6135'!H95</f>
        <v>0</v>
      </c>
      <c r="I95" s="94">
        <f t="shared" ref="I95:I126" si="16">F95+G95+H95</f>
        <v>0</v>
      </c>
      <c r="J95" s="224"/>
      <c r="K95" s="255">
        <f>'6102'!K95+'6135'!K95</f>
        <v>0</v>
      </c>
      <c r="L95" s="255">
        <f>'6102'!L95+'6135'!L95</f>
        <v>0</v>
      </c>
      <c r="M95" s="255">
        <f>'6102'!M95+'6135'!M95</f>
        <v>0</v>
      </c>
      <c r="N95" s="94">
        <f t="shared" ref="N95:N126" si="17">K95+L95+M95</f>
        <v>0</v>
      </c>
      <c r="O95" s="224"/>
      <c r="P95" s="255">
        <f>'6102'!P95+'6135'!P95</f>
        <v>0</v>
      </c>
      <c r="Q95" s="255">
        <f>'6102'!Q95+'6135'!Q95</f>
        <v>0</v>
      </c>
      <c r="R95" s="255">
        <f>'6102'!R95+'6135'!R95</f>
        <v>0</v>
      </c>
      <c r="S95" s="94">
        <f t="shared" ref="S95:S126" si="18">P95+Q95+R95</f>
        <v>0</v>
      </c>
      <c r="T95" s="224"/>
      <c r="U95" s="255">
        <f>'6102'!U95+'6135'!U95</f>
        <v>0</v>
      </c>
      <c r="V95" s="255">
        <f>'6102'!V95+'6135'!V95</f>
        <v>0</v>
      </c>
      <c r="W95" s="255">
        <f>'6102'!W95+'6135'!W95</f>
        <v>0</v>
      </c>
      <c r="X95" s="94">
        <f t="shared" ref="X95:X126" si="19">U95+V95+W95</f>
        <v>0</v>
      </c>
      <c r="Y95" s="97"/>
      <c r="Z95" s="94">
        <f t="shared" si="14"/>
        <v>0</v>
      </c>
      <c r="AA95" s="182"/>
    </row>
    <row r="96" spans="1:27" s="214" customFormat="1" ht="15" x14ac:dyDescent="0.25">
      <c r="A96" s="72"/>
      <c r="B96" s="67" t="str">
        <f>'LPFN SUMMARY - Results'!B96</f>
        <v>Travel expenses</v>
      </c>
      <c r="C96" s="71"/>
      <c r="D96" s="62"/>
      <c r="E96" s="63"/>
      <c r="F96" s="255">
        <f>'6102'!F96+'6135'!F96</f>
        <v>0</v>
      </c>
      <c r="G96" s="255">
        <f>'6102'!G96+'6135'!G96</f>
        <v>0</v>
      </c>
      <c r="H96" s="255">
        <f>'6102'!H96+'6135'!H96</f>
        <v>1000</v>
      </c>
      <c r="I96" s="94">
        <f t="shared" si="16"/>
        <v>1000</v>
      </c>
      <c r="J96" s="224"/>
      <c r="K96" s="255">
        <f>'6102'!K96+'6135'!K96</f>
        <v>0</v>
      </c>
      <c r="L96" s="255">
        <f>'6102'!L96+'6135'!L96</f>
        <v>0</v>
      </c>
      <c r="M96" s="255">
        <f>'6102'!M96+'6135'!M96</f>
        <v>1000</v>
      </c>
      <c r="N96" s="94">
        <f t="shared" si="17"/>
        <v>1000</v>
      </c>
      <c r="O96" s="224"/>
      <c r="P96" s="255">
        <f>'6102'!P96+'6135'!P96</f>
        <v>0</v>
      </c>
      <c r="Q96" s="255">
        <f>'6102'!Q96+'6135'!Q96</f>
        <v>0</v>
      </c>
      <c r="R96" s="255">
        <f>'6102'!R96+'6135'!R96</f>
        <v>1000</v>
      </c>
      <c r="S96" s="94">
        <f t="shared" si="18"/>
        <v>1000</v>
      </c>
      <c r="T96" s="224"/>
      <c r="U96" s="255">
        <f>'6102'!U96+'6135'!U96</f>
        <v>0</v>
      </c>
      <c r="V96" s="255">
        <f>'6102'!V96+'6135'!V96</f>
        <v>0</v>
      </c>
      <c r="W96" s="255">
        <f>'6102'!W96+'6135'!W96</f>
        <v>1000</v>
      </c>
      <c r="X96" s="94">
        <f t="shared" si="19"/>
        <v>1000</v>
      </c>
      <c r="Y96" s="97"/>
      <c r="Z96" s="94">
        <f t="shared" si="14"/>
        <v>4000</v>
      </c>
      <c r="AA96" s="182"/>
    </row>
    <row r="97" spans="1:27" s="214" customFormat="1" ht="15" x14ac:dyDescent="0.25">
      <c r="A97" s="72"/>
      <c r="B97" s="67" t="str">
        <f>'LPFN SUMMARY - Results'!B97</f>
        <v>Tuition fees</v>
      </c>
      <c r="C97" s="71"/>
      <c r="D97" s="62"/>
      <c r="E97" s="63"/>
      <c r="F97" s="255">
        <f>'6102'!F97+'6135'!F97</f>
        <v>0</v>
      </c>
      <c r="G97" s="255">
        <f>'6102'!G97+'6135'!G97</f>
        <v>0</v>
      </c>
      <c r="H97" s="255">
        <f>'6102'!H97+'6135'!H97</f>
        <v>0</v>
      </c>
      <c r="I97" s="94">
        <f t="shared" si="16"/>
        <v>0</v>
      </c>
      <c r="J97" s="224"/>
      <c r="K97" s="255">
        <f>'6102'!K97+'6135'!K97</f>
        <v>0</v>
      </c>
      <c r="L97" s="255">
        <f>'6102'!L97+'6135'!L97</f>
        <v>0</v>
      </c>
      <c r="M97" s="255">
        <f>'6102'!M97+'6135'!M97</f>
        <v>0</v>
      </c>
      <c r="N97" s="94">
        <f t="shared" si="17"/>
        <v>0</v>
      </c>
      <c r="O97" s="224"/>
      <c r="P97" s="255">
        <f>'6102'!P97+'6135'!P97</f>
        <v>0</v>
      </c>
      <c r="Q97" s="255">
        <f>'6102'!Q97+'6135'!Q97</f>
        <v>0</v>
      </c>
      <c r="R97" s="255">
        <f>'6102'!R97+'6135'!R97</f>
        <v>0</v>
      </c>
      <c r="S97" s="94">
        <f t="shared" si="18"/>
        <v>0</v>
      </c>
      <c r="T97" s="224"/>
      <c r="U97" s="255">
        <f>'6102'!U97+'6135'!U97</f>
        <v>0</v>
      </c>
      <c r="V97" s="255">
        <f>'6102'!V97+'6135'!V97</f>
        <v>0</v>
      </c>
      <c r="W97" s="255">
        <f>'6102'!W97+'6135'!W97</f>
        <v>0</v>
      </c>
      <c r="X97" s="94">
        <f t="shared" si="19"/>
        <v>0</v>
      </c>
      <c r="Y97" s="97"/>
      <c r="Z97" s="94">
        <f t="shared" si="14"/>
        <v>0</v>
      </c>
      <c r="AA97" s="182"/>
    </row>
    <row r="98" spans="1:27" s="214" customFormat="1" ht="15" x14ac:dyDescent="0.25">
      <c r="A98" s="72"/>
      <c r="B98" s="67" t="str">
        <f>'LPFN SUMMARY - Results'!B98</f>
        <v>Vehicle Registration</v>
      </c>
      <c r="C98" s="71"/>
      <c r="D98" s="62"/>
      <c r="E98" s="63"/>
      <c r="F98" s="255">
        <f>'6102'!F98+'6135'!F98</f>
        <v>0</v>
      </c>
      <c r="G98" s="255">
        <f>'6102'!G98+'6135'!G98</f>
        <v>0</v>
      </c>
      <c r="H98" s="255">
        <f>'6102'!H98+'6135'!H98</f>
        <v>0</v>
      </c>
      <c r="I98" s="94">
        <f t="shared" si="16"/>
        <v>0</v>
      </c>
      <c r="J98" s="224"/>
      <c r="K98" s="255">
        <f>'6102'!K98+'6135'!K98</f>
        <v>0</v>
      </c>
      <c r="L98" s="255">
        <f>'6102'!L98+'6135'!L98</f>
        <v>0</v>
      </c>
      <c r="M98" s="255">
        <f>'6102'!M98+'6135'!M98</f>
        <v>0</v>
      </c>
      <c r="N98" s="94">
        <f t="shared" si="17"/>
        <v>0</v>
      </c>
      <c r="O98" s="224"/>
      <c r="P98" s="255">
        <f>'6102'!P98+'6135'!P98</f>
        <v>0</v>
      </c>
      <c r="Q98" s="255">
        <f>'6102'!Q98+'6135'!Q98</f>
        <v>0</v>
      </c>
      <c r="R98" s="255">
        <f>'6102'!R98+'6135'!R98</f>
        <v>0</v>
      </c>
      <c r="S98" s="94">
        <f t="shared" si="18"/>
        <v>0</v>
      </c>
      <c r="T98" s="224"/>
      <c r="U98" s="255">
        <f>'6102'!U98+'6135'!U98</f>
        <v>0</v>
      </c>
      <c r="V98" s="255">
        <f>'6102'!V98+'6135'!V98</f>
        <v>0</v>
      </c>
      <c r="W98" s="255">
        <f>'6102'!W98+'6135'!W98</f>
        <v>0</v>
      </c>
      <c r="X98" s="94">
        <f t="shared" si="19"/>
        <v>0</v>
      </c>
      <c r="Y98" s="97"/>
      <c r="Z98" s="94">
        <f t="shared" si="14"/>
        <v>0</v>
      </c>
      <c r="AA98" s="182"/>
    </row>
    <row r="99" spans="1:27" s="214" customFormat="1" ht="15" x14ac:dyDescent="0.25">
      <c r="A99" s="72"/>
      <c r="B99" s="67" t="str">
        <f>'LPFN SUMMARY - Results'!B99</f>
        <v>Workshops</v>
      </c>
      <c r="C99" s="71"/>
      <c r="D99" s="62"/>
      <c r="E99" s="63"/>
      <c r="F99" s="255">
        <f>'6102'!F99+'6135'!F99</f>
        <v>0</v>
      </c>
      <c r="G99" s="255">
        <f>'6102'!G99+'6135'!G99</f>
        <v>0</v>
      </c>
      <c r="H99" s="255">
        <f>'6102'!H99+'6135'!H99</f>
        <v>0</v>
      </c>
      <c r="I99" s="94">
        <f t="shared" si="16"/>
        <v>0</v>
      </c>
      <c r="J99" s="224"/>
      <c r="K99" s="255">
        <f>'6102'!K99+'6135'!K99</f>
        <v>0</v>
      </c>
      <c r="L99" s="255">
        <f>'6102'!L99+'6135'!L99</f>
        <v>0</v>
      </c>
      <c r="M99" s="255">
        <f>'6102'!M99+'6135'!M99</f>
        <v>0</v>
      </c>
      <c r="N99" s="94">
        <f t="shared" si="17"/>
        <v>0</v>
      </c>
      <c r="O99" s="224"/>
      <c r="P99" s="255">
        <f>'6102'!P99+'6135'!P99</f>
        <v>0</v>
      </c>
      <c r="Q99" s="255">
        <f>'6102'!Q99+'6135'!Q99</f>
        <v>0</v>
      </c>
      <c r="R99" s="255">
        <f>'6102'!R99+'6135'!R99</f>
        <v>0</v>
      </c>
      <c r="S99" s="94">
        <f t="shared" si="18"/>
        <v>0</v>
      </c>
      <c r="T99" s="224"/>
      <c r="U99" s="255">
        <f>'6102'!U99+'6135'!U99</f>
        <v>0</v>
      </c>
      <c r="V99" s="255">
        <f>'6102'!V99+'6135'!V99</f>
        <v>0</v>
      </c>
      <c r="W99" s="255">
        <f>'6102'!W99+'6135'!W99</f>
        <v>0</v>
      </c>
      <c r="X99" s="94">
        <f t="shared" si="19"/>
        <v>0</v>
      </c>
      <c r="Y99" s="97"/>
      <c r="Z99" s="94">
        <f t="shared" si="14"/>
        <v>0</v>
      </c>
      <c r="AA99" s="182"/>
    </row>
    <row r="100" spans="1:27" s="214" customFormat="1" ht="15" x14ac:dyDescent="0.25">
      <c r="A100" s="72"/>
      <c r="B100" s="67" t="str">
        <f>'LPFN SUMMARY - Results'!B100</f>
        <v>Equipment</v>
      </c>
      <c r="C100" s="71"/>
      <c r="D100" s="62"/>
      <c r="E100" s="63"/>
      <c r="F100" s="255">
        <f>'6102'!F100+'6135'!F100</f>
        <v>0</v>
      </c>
      <c r="G100" s="255">
        <f>'6102'!G100+'6135'!G100</f>
        <v>0</v>
      </c>
      <c r="H100" s="255">
        <f>'6102'!H100+'6135'!H100</f>
        <v>0</v>
      </c>
      <c r="I100" s="94">
        <f t="shared" si="16"/>
        <v>0</v>
      </c>
      <c r="J100" s="224"/>
      <c r="K100" s="255">
        <f>'6102'!K100+'6135'!K100</f>
        <v>0</v>
      </c>
      <c r="L100" s="255">
        <f>'6102'!L100+'6135'!L100</f>
        <v>0</v>
      </c>
      <c r="M100" s="255">
        <f>'6102'!M100+'6135'!M100</f>
        <v>0</v>
      </c>
      <c r="N100" s="94">
        <f t="shared" si="17"/>
        <v>0</v>
      </c>
      <c r="O100" s="224"/>
      <c r="P100" s="255">
        <f>'6102'!P100+'6135'!P100</f>
        <v>0</v>
      </c>
      <c r="Q100" s="255">
        <f>'6102'!Q100+'6135'!Q100</f>
        <v>0</v>
      </c>
      <c r="R100" s="255">
        <f>'6102'!R100+'6135'!R100</f>
        <v>0</v>
      </c>
      <c r="S100" s="94">
        <f t="shared" si="18"/>
        <v>0</v>
      </c>
      <c r="T100" s="224"/>
      <c r="U100" s="255">
        <f>'6102'!U100+'6135'!U100</f>
        <v>0</v>
      </c>
      <c r="V100" s="255">
        <f>'6102'!V100+'6135'!V100</f>
        <v>0</v>
      </c>
      <c r="W100" s="255">
        <f>'6102'!W100+'6135'!W100</f>
        <v>0</v>
      </c>
      <c r="X100" s="94">
        <f t="shared" si="19"/>
        <v>0</v>
      </c>
      <c r="Y100" s="97"/>
      <c r="Z100" s="94">
        <f t="shared" si="14"/>
        <v>0</v>
      </c>
      <c r="AA100" s="182"/>
    </row>
    <row r="101" spans="1:27" s="214" customFormat="1" ht="15" hidden="1" x14ac:dyDescent="0.25">
      <c r="A101" s="72"/>
      <c r="B101" s="67" t="str">
        <f>'LPFN SUMMARY - Results'!B101</f>
        <v>Unused</v>
      </c>
      <c r="C101" s="71"/>
      <c r="D101" s="62"/>
      <c r="E101" s="63"/>
      <c r="F101" s="255">
        <f>'6102'!F101+'6135'!F101</f>
        <v>0</v>
      </c>
      <c r="G101" s="255">
        <f>'6102'!G101+'6135'!G101</f>
        <v>0</v>
      </c>
      <c r="H101" s="255">
        <f>'6102'!H101+'6135'!H101</f>
        <v>0</v>
      </c>
      <c r="I101" s="94">
        <f t="shared" si="16"/>
        <v>0</v>
      </c>
      <c r="J101" s="224"/>
      <c r="K101" s="255">
        <f>'6102'!K101+'6135'!K101</f>
        <v>0</v>
      </c>
      <c r="L101" s="255">
        <f>'6102'!L101+'6135'!L101</f>
        <v>0</v>
      </c>
      <c r="M101" s="255">
        <f>'6102'!M101+'6135'!M101</f>
        <v>0</v>
      </c>
      <c r="N101" s="94">
        <f t="shared" si="17"/>
        <v>0</v>
      </c>
      <c r="O101" s="224"/>
      <c r="P101" s="255">
        <f>'6102'!P101+'6135'!P101</f>
        <v>0</v>
      </c>
      <c r="Q101" s="255">
        <f>'6102'!Q101+'6135'!Q101</f>
        <v>0</v>
      </c>
      <c r="R101" s="255">
        <f>'6102'!R101+'6135'!R101</f>
        <v>0</v>
      </c>
      <c r="S101" s="94">
        <f t="shared" si="18"/>
        <v>0</v>
      </c>
      <c r="T101" s="224"/>
      <c r="U101" s="255">
        <f>'6102'!U101+'6135'!U101</f>
        <v>0</v>
      </c>
      <c r="V101" s="255">
        <f>'6102'!V101+'6135'!V101</f>
        <v>0</v>
      </c>
      <c r="W101" s="255">
        <f>'6102'!W101+'6135'!W101</f>
        <v>0</v>
      </c>
      <c r="X101" s="94">
        <f t="shared" si="19"/>
        <v>0</v>
      </c>
      <c r="Y101" s="97"/>
      <c r="Z101" s="94">
        <f t="shared" si="14"/>
        <v>0</v>
      </c>
      <c r="AA101" s="182"/>
    </row>
    <row r="102" spans="1:27" s="214" customFormat="1" ht="15" x14ac:dyDescent="0.25">
      <c r="A102" s="72"/>
      <c r="B102" s="67" t="str">
        <f>'LPFN SUMMARY - Results'!B102</f>
        <v>Legal Fees</v>
      </c>
      <c r="C102" s="71"/>
      <c r="D102" s="62"/>
      <c r="E102" s="63"/>
      <c r="F102" s="255">
        <f>'6102'!F102+'6135'!F102</f>
        <v>0</v>
      </c>
      <c r="G102" s="255">
        <f>'6102'!G102+'6135'!G102</f>
        <v>0</v>
      </c>
      <c r="H102" s="255">
        <f>'6102'!H102+'6135'!H102</f>
        <v>0</v>
      </c>
      <c r="I102" s="94">
        <f t="shared" si="16"/>
        <v>0</v>
      </c>
      <c r="J102" s="224"/>
      <c r="K102" s="255">
        <f>'6102'!K102+'6135'!K102</f>
        <v>0</v>
      </c>
      <c r="L102" s="255">
        <f>'6102'!L102+'6135'!L102</f>
        <v>0</v>
      </c>
      <c r="M102" s="255">
        <f>'6102'!M102+'6135'!M102</f>
        <v>0</v>
      </c>
      <c r="N102" s="94">
        <f t="shared" si="17"/>
        <v>0</v>
      </c>
      <c r="O102" s="224"/>
      <c r="P102" s="255">
        <f>'6102'!P102+'6135'!P102</f>
        <v>0</v>
      </c>
      <c r="Q102" s="255">
        <f>'6102'!Q102+'6135'!Q102</f>
        <v>0</v>
      </c>
      <c r="R102" s="255">
        <f>'6102'!R102+'6135'!R102</f>
        <v>0</v>
      </c>
      <c r="S102" s="94">
        <f t="shared" si="18"/>
        <v>0</v>
      </c>
      <c r="T102" s="224"/>
      <c r="U102" s="255">
        <f>'6102'!U102+'6135'!U102</f>
        <v>0</v>
      </c>
      <c r="V102" s="255">
        <f>'6102'!V102+'6135'!V102</f>
        <v>0</v>
      </c>
      <c r="W102" s="255">
        <f>'6102'!W102+'6135'!W102</f>
        <v>0</v>
      </c>
      <c r="X102" s="94">
        <f t="shared" si="19"/>
        <v>0</v>
      </c>
      <c r="Y102" s="97"/>
      <c r="Z102" s="94">
        <f t="shared" si="14"/>
        <v>0</v>
      </c>
      <c r="AA102" s="182"/>
    </row>
    <row r="103" spans="1:27" s="214" customFormat="1" ht="15" hidden="1" x14ac:dyDescent="0.25">
      <c r="A103" s="72"/>
      <c r="B103" s="67" t="str">
        <f>'LPFN SUMMARY - Results'!B103</f>
        <v>Unused</v>
      </c>
      <c r="C103" s="71"/>
      <c r="D103" s="62"/>
      <c r="E103" s="63"/>
      <c r="F103" s="255">
        <f>'6102'!F103+'6135'!F103</f>
        <v>0</v>
      </c>
      <c r="G103" s="255">
        <f>'6102'!G103+'6135'!G103</f>
        <v>0</v>
      </c>
      <c r="H103" s="255">
        <f>'6102'!H103+'6135'!H103</f>
        <v>0</v>
      </c>
      <c r="I103" s="94">
        <f t="shared" si="16"/>
        <v>0</v>
      </c>
      <c r="J103" s="224"/>
      <c r="K103" s="255">
        <f>'6102'!K103+'6135'!K103</f>
        <v>0</v>
      </c>
      <c r="L103" s="255">
        <f>'6102'!L103+'6135'!L103</f>
        <v>0</v>
      </c>
      <c r="M103" s="255">
        <f>'6102'!M103+'6135'!M103</f>
        <v>0</v>
      </c>
      <c r="N103" s="94">
        <f t="shared" si="17"/>
        <v>0</v>
      </c>
      <c r="O103" s="224"/>
      <c r="P103" s="255">
        <f>'6102'!P103+'6135'!P103</f>
        <v>0</v>
      </c>
      <c r="Q103" s="255">
        <f>'6102'!Q103+'6135'!Q103</f>
        <v>0</v>
      </c>
      <c r="R103" s="255">
        <f>'6102'!R103+'6135'!R103</f>
        <v>0</v>
      </c>
      <c r="S103" s="94">
        <f t="shared" si="18"/>
        <v>0</v>
      </c>
      <c r="T103" s="224"/>
      <c r="U103" s="255">
        <f>'6102'!U103+'6135'!U103</f>
        <v>0</v>
      </c>
      <c r="V103" s="255">
        <f>'6102'!V103+'6135'!V103</f>
        <v>0</v>
      </c>
      <c r="W103" s="255">
        <f>'6102'!W103+'6135'!W103</f>
        <v>0</v>
      </c>
      <c r="X103" s="94">
        <f t="shared" si="19"/>
        <v>0</v>
      </c>
      <c r="Y103" s="97"/>
      <c r="Z103" s="94">
        <f t="shared" si="14"/>
        <v>0</v>
      </c>
      <c r="AA103" s="182"/>
    </row>
    <row r="104" spans="1:27" s="214" customFormat="1" ht="15" x14ac:dyDescent="0.25">
      <c r="A104" s="72"/>
      <c r="B104" s="67" t="str">
        <f>'LPFN SUMMARY - Results'!B104</f>
        <v>Living allowance</v>
      </c>
      <c r="C104" s="71"/>
      <c r="D104" s="62"/>
      <c r="E104" s="63"/>
      <c r="F104" s="255">
        <f>'6102'!F104+'6135'!F104</f>
        <v>0</v>
      </c>
      <c r="G104" s="255">
        <f>'6102'!G104+'6135'!G104</f>
        <v>0</v>
      </c>
      <c r="H104" s="255">
        <f>'6102'!H104+'6135'!H104</f>
        <v>0</v>
      </c>
      <c r="I104" s="94">
        <f t="shared" si="16"/>
        <v>0</v>
      </c>
      <c r="J104" s="224"/>
      <c r="K104" s="255">
        <f>'6102'!K104+'6135'!K104</f>
        <v>0</v>
      </c>
      <c r="L104" s="255">
        <f>'6102'!L104+'6135'!L104</f>
        <v>0</v>
      </c>
      <c r="M104" s="255">
        <f>'6102'!M104+'6135'!M104</f>
        <v>0</v>
      </c>
      <c r="N104" s="94">
        <f t="shared" si="17"/>
        <v>0</v>
      </c>
      <c r="O104" s="224"/>
      <c r="P104" s="255">
        <f>'6102'!P104+'6135'!P104</f>
        <v>0</v>
      </c>
      <c r="Q104" s="255">
        <f>'6102'!Q104+'6135'!Q104</f>
        <v>0</v>
      </c>
      <c r="R104" s="255">
        <f>'6102'!R104+'6135'!R104</f>
        <v>0</v>
      </c>
      <c r="S104" s="94">
        <f t="shared" si="18"/>
        <v>0</v>
      </c>
      <c r="T104" s="224"/>
      <c r="U104" s="255">
        <f>'6102'!U104+'6135'!U104</f>
        <v>0</v>
      </c>
      <c r="V104" s="255">
        <f>'6102'!V104+'6135'!V104</f>
        <v>0</v>
      </c>
      <c r="W104" s="255">
        <f>'6102'!W104+'6135'!W104</f>
        <v>0</v>
      </c>
      <c r="X104" s="94">
        <f t="shared" si="19"/>
        <v>0</v>
      </c>
      <c r="Y104" s="97"/>
      <c r="Z104" s="94">
        <f t="shared" si="14"/>
        <v>0</v>
      </c>
      <c r="AA104" s="182"/>
    </row>
    <row r="105" spans="1:27" s="214" customFormat="1" ht="15" hidden="1" x14ac:dyDescent="0.25">
      <c r="A105" s="72"/>
      <c r="B105" s="67" t="str">
        <f>'LPFN SUMMARY - Results'!B105</f>
        <v>Unused</v>
      </c>
      <c r="C105" s="71"/>
      <c r="D105" s="62"/>
      <c r="E105" s="63"/>
      <c r="F105" s="255">
        <f>'6102'!F105+'6135'!F105</f>
        <v>0</v>
      </c>
      <c r="G105" s="255">
        <f>'6102'!G105+'6135'!G105</f>
        <v>0</v>
      </c>
      <c r="H105" s="255">
        <f>'6102'!H105+'6135'!H105</f>
        <v>0</v>
      </c>
      <c r="I105" s="94">
        <f t="shared" si="16"/>
        <v>0</v>
      </c>
      <c r="J105" s="224"/>
      <c r="K105" s="255">
        <f>'6102'!K105+'6135'!K105</f>
        <v>0</v>
      </c>
      <c r="L105" s="255">
        <f>'6102'!L105+'6135'!L105</f>
        <v>0</v>
      </c>
      <c r="M105" s="255">
        <f>'6102'!M105+'6135'!M105</f>
        <v>0</v>
      </c>
      <c r="N105" s="94">
        <f t="shared" si="17"/>
        <v>0</v>
      </c>
      <c r="O105" s="224"/>
      <c r="P105" s="255">
        <f>'6102'!P105+'6135'!P105</f>
        <v>0</v>
      </c>
      <c r="Q105" s="255">
        <f>'6102'!Q105+'6135'!Q105</f>
        <v>0</v>
      </c>
      <c r="R105" s="255">
        <f>'6102'!R105+'6135'!R105</f>
        <v>0</v>
      </c>
      <c r="S105" s="94">
        <f t="shared" si="18"/>
        <v>0</v>
      </c>
      <c r="T105" s="224"/>
      <c r="U105" s="255">
        <f>'6102'!U105+'6135'!U105</f>
        <v>0</v>
      </c>
      <c r="V105" s="255">
        <f>'6102'!V105+'6135'!V105</f>
        <v>0</v>
      </c>
      <c r="W105" s="255">
        <f>'6102'!W105+'6135'!W105</f>
        <v>0</v>
      </c>
      <c r="X105" s="94">
        <f t="shared" si="19"/>
        <v>0</v>
      </c>
      <c r="Y105" s="97"/>
      <c r="Z105" s="94">
        <f t="shared" si="14"/>
        <v>0</v>
      </c>
      <c r="AA105" s="182"/>
    </row>
    <row r="106" spans="1:27" s="214" customFormat="1" ht="15" hidden="1" x14ac:dyDescent="0.25">
      <c r="A106" s="72"/>
      <c r="B106" s="67" t="str">
        <f>'LPFN SUMMARY - Results'!B106</f>
        <v>Unused</v>
      </c>
      <c r="C106" s="71"/>
      <c r="D106" s="62"/>
      <c r="E106" s="63"/>
      <c r="F106" s="255">
        <f>'6102'!F106+'6135'!F106</f>
        <v>0</v>
      </c>
      <c r="G106" s="255">
        <f>'6102'!G106+'6135'!G106</f>
        <v>0</v>
      </c>
      <c r="H106" s="255">
        <f>'6102'!H106+'6135'!H106</f>
        <v>0</v>
      </c>
      <c r="I106" s="94">
        <f t="shared" si="16"/>
        <v>0</v>
      </c>
      <c r="J106" s="224"/>
      <c r="K106" s="255">
        <f>'6102'!K106+'6135'!K106</f>
        <v>0</v>
      </c>
      <c r="L106" s="255">
        <f>'6102'!L106+'6135'!L106</f>
        <v>0</v>
      </c>
      <c r="M106" s="255">
        <f>'6102'!M106+'6135'!M106</f>
        <v>0</v>
      </c>
      <c r="N106" s="94">
        <f t="shared" si="17"/>
        <v>0</v>
      </c>
      <c r="O106" s="224"/>
      <c r="P106" s="255">
        <f>'6102'!P106+'6135'!P106</f>
        <v>0</v>
      </c>
      <c r="Q106" s="255">
        <f>'6102'!Q106+'6135'!Q106</f>
        <v>0</v>
      </c>
      <c r="R106" s="255">
        <f>'6102'!R106+'6135'!R106</f>
        <v>0</v>
      </c>
      <c r="S106" s="94">
        <f t="shared" si="18"/>
        <v>0</v>
      </c>
      <c r="T106" s="224"/>
      <c r="U106" s="255">
        <f>'6102'!U106+'6135'!U106</f>
        <v>0</v>
      </c>
      <c r="V106" s="255">
        <f>'6102'!V106+'6135'!V106</f>
        <v>0</v>
      </c>
      <c r="W106" s="255">
        <f>'6102'!W106+'6135'!W106</f>
        <v>0</v>
      </c>
      <c r="X106" s="94">
        <f t="shared" si="19"/>
        <v>0</v>
      </c>
      <c r="Y106" s="97"/>
      <c r="Z106" s="94">
        <f t="shared" si="14"/>
        <v>0</v>
      </c>
      <c r="AA106" s="182"/>
    </row>
    <row r="107" spans="1:27" s="214" customFormat="1" ht="15" hidden="1" x14ac:dyDescent="0.25">
      <c r="A107" s="72"/>
      <c r="B107" s="67" t="str">
        <f>'LPFN SUMMARY - Results'!B107</f>
        <v>Unused</v>
      </c>
      <c r="C107" s="71"/>
      <c r="D107" s="62"/>
      <c r="E107" s="63"/>
      <c r="F107" s="255">
        <f>'6102'!F107+'6135'!F107</f>
        <v>0</v>
      </c>
      <c r="G107" s="255">
        <f>'6102'!G107+'6135'!G107</f>
        <v>0</v>
      </c>
      <c r="H107" s="255">
        <f>'6102'!H107+'6135'!H107</f>
        <v>0</v>
      </c>
      <c r="I107" s="94">
        <f t="shared" si="16"/>
        <v>0</v>
      </c>
      <c r="J107" s="224"/>
      <c r="K107" s="255">
        <f>'6102'!K107+'6135'!K107</f>
        <v>0</v>
      </c>
      <c r="L107" s="255">
        <f>'6102'!L107+'6135'!L107</f>
        <v>0</v>
      </c>
      <c r="M107" s="255">
        <f>'6102'!M107+'6135'!M107</f>
        <v>0</v>
      </c>
      <c r="N107" s="94">
        <f t="shared" si="17"/>
        <v>0</v>
      </c>
      <c r="O107" s="224"/>
      <c r="P107" s="255">
        <f>'6102'!P107+'6135'!P107</f>
        <v>0</v>
      </c>
      <c r="Q107" s="255">
        <f>'6102'!Q107+'6135'!Q107</f>
        <v>0</v>
      </c>
      <c r="R107" s="255">
        <f>'6102'!R107+'6135'!R107</f>
        <v>0</v>
      </c>
      <c r="S107" s="94">
        <f t="shared" si="18"/>
        <v>0</v>
      </c>
      <c r="T107" s="224"/>
      <c r="U107" s="255">
        <f>'6102'!U107+'6135'!U107</f>
        <v>0</v>
      </c>
      <c r="V107" s="255">
        <f>'6102'!V107+'6135'!V107</f>
        <v>0</v>
      </c>
      <c r="W107" s="255">
        <f>'6102'!W107+'6135'!W107</f>
        <v>0</v>
      </c>
      <c r="X107" s="94">
        <f t="shared" si="19"/>
        <v>0</v>
      </c>
      <c r="Y107" s="97"/>
      <c r="Z107" s="94">
        <f t="shared" si="14"/>
        <v>0</v>
      </c>
      <c r="AA107" s="182"/>
    </row>
    <row r="108" spans="1:27" s="214" customFormat="1" ht="15" x14ac:dyDescent="0.25">
      <c r="A108" s="72"/>
      <c r="B108" s="67" t="str">
        <f>'LPFN SUMMARY - Results'!B108</f>
        <v>Job creation initiative</v>
      </c>
      <c r="C108" s="71"/>
      <c r="D108" s="62"/>
      <c r="E108" s="63"/>
      <c r="F108" s="255">
        <f>'6102'!F108+'6135'!F108</f>
        <v>0</v>
      </c>
      <c r="G108" s="255">
        <f>'6102'!G108+'6135'!G108</f>
        <v>0</v>
      </c>
      <c r="H108" s="255">
        <f>'6102'!H108+'6135'!H108</f>
        <v>0</v>
      </c>
      <c r="I108" s="94">
        <f t="shared" si="16"/>
        <v>0</v>
      </c>
      <c r="J108" s="224"/>
      <c r="K108" s="255">
        <f>'6102'!K108+'6135'!K108</f>
        <v>0</v>
      </c>
      <c r="L108" s="255">
        <f>'6102'!L108+'6135'!L108</f>
        <v>0</v>
      </c>
      <c r="M108" s="255">
        <f>'6102'!M108+'6135'!M108</f>
        <v>0</v>
      </c>
      <c r="N108" s="94">
        <f t="shared" si="17"/>
        <v>0</v>
      </c>
      <c r="O108" s="224"/>
      <c r="P108" s="255">
        <f>'6102'!P108+'6135'!P108</f>
        <v>0</v>
      </c>
      <c r="Q108" s="255">
        <f>'6102'!Q108+'6135'!Q108</f>
        <v>0</v>
      </c>
      <c r="R108" s="255">
        <f>'6102'!R108+'6135'!R108</f>
        <v>0</v>
      </c>
      <c r="S108" s="94">
        <f t="shared" si="18"/>
        <v>0</v>
      </c>
      <c r="T108" s="224"/>
      <c r="U108" s="255">
        <f>'6102'!U108+'6135'!U108</f>
        <v>0</v>
      </c>
      <c r="V108" s="255">
        <f>'6102'!V108+'6135'!V108</f>
        <v>0</v>
      </c>
      <c r="W108" s="255">
        <f>'6102'!W108+'6135'!W108</f>
        <v>0</v>
      </c>
      <c r="X108" s="94">
        <f t="shared" si="19"/>
        <v>0</v>
      </c>
      <c r="Y108" s="97"/>
      <c r="Z108" s="94">
        <f t="shared" si="14"/>
        <v>0</v>
      </c>
      <c r="AA108" s="182"/>
    </row>
    <row r="109" spans="1:27" s="214" customFormat="1" ht="15" x14ac:dyDescent="0.25">
      <c r="A109" s="72"/>
      <c r="B109" s="67" t="str">
        <f>'LPFN SUMMARY - Results'!B109</f>
        <v>Training vocationnal</v>
      </c>
      <c r="C109" s="71"/>
      <c r="D109" s="62"/>
      <c r="E109" s="63"/>
      <c r="F109" s="255">
        <f>'6102'!F109+'6135'!F109</f>
        <v>0</v>
      </c>
      <c r="G109" s="255">
        <f>'6102'!G109+'6135'!G109</f>
        <v>0</v>
      </c>
      <c r="H109" s="255">
        <f>'6102'!H109+'6135'!H109</f>
        <v>0</v>
      </c>
      <c r="I109" s="94">
        <f t="shared" si="16"/>
        <v>0</v>
      </c>
      <c r="J109" s="224"/>
      <c r="K109" s="255">
        <f>'6102'!K109+'6135'!K109</f>
        <v>0</v>
      </c>
      <c r="L109" s="255">
        <f>'6102'!L109+'6135'!L109</f>
        <v>0</v>
      </c>
      <c r="M109" s="255">
        <f>'6102'!M109+'6135'!M109</f>
        <v>0</v>
      </c>
      <c r="N109" s="94">
        <f t="shared" si="17"/>
        <v>0</v>
      </c>
      <c r="O109" s="224"/>
      <c r="P109" s="255">
        <f>'6102'!P109+'6135'!P109</f>
        <v>0</v>
      </c>
      <c r="Q109" s="255">
        <f>'6102'!Q109+'6135'!Q109</f>
        <v>0</v>
      </c>
      <c r="R109" s="255">
        <f>'6102'!R109+'6135'!R109</f>
        <v>0</v>
      </c>
      <c r="S109" s="94">
        <f t="shared" si="18"/>
        <v>0</v>
      </c>
      <c r="T109" s="224"/>
      <c r="U109" s="255">
        <f>'6102'!U109+'6135'!U109</f>
        <v>0</v>
      </c>
      <c r="V109" s="255">
        <f>'6102'!V109+'6135'!V109</f>
        <v>0</v>
      </c>
      <c r="W109" s="255">
        <f>'6102'!W109+'6135'!W109</f>
        <v>0</v>
      </c>
      <c r="X109" s="94">
        <f t="shared" si="19"/>
        <v>0</v>
      </c>
      <c r="Y109" s="97"/>
      <c r="Z109" s="94">
        <f t="shared" si="14"/>
        <v>0</v>
      </c>
      <c r="AA109" s="182"/>
    </row>
    <row r="110" spans="1:27" s="214" customFormat="1" ht="15" x14ac:dyDescent="0.25">
      <c r="A110" s="72"/>
      <c r="B110" s="67" t="str">
        <f>'LPFN SUMMARY - Results'!B110</f>
        <v>Activities</v>
      </c>
      <c r="C110" s="71"/>
      <c r="D110" s="62"/>
      <c r="E110" s="63"/>
      <c r="F110" s="255">
        <f>'6102'!F110+'6135'!F110</f>
        <v>0</v>
      </c>
      <c r="G110" s="255">
        <f>'6102'!G110+'6135'!G110</f>
        <v>0</v>
      </c>
      <c r="H110" s="255">
        <f>'6102'!H110+'6135'!H110</f>
        <v>0</v>
      </c>
      <c r="I110" s="94">
        <f t="shared" si="16"/>
        <v>0</v>
      </c>
      <c r="J110" s="224"/>
      <c r="K110" s="255">
        <f>'6102'!K110+'6135'!K110</f>
        <v>0</v>
      </c>
      <c r="L110" s="255">
        <f>'6102'!L110+'6135'!L110</f>
        <v>0</v>
      </c>
      <c r="M110" s="255">
        <f>'6102'!M110+'6135'!M110</f>
        <v>0</v>
      </c>
      <c r="N110" s="94">
        <f t="shared" si="17"/>
        <v>0</v>
      </c>
      <c r="O110" s="224"/>
      <c r="P110" s="255">
        <f>'6102'!P110+'6135'!P110</f>
        <v>0</v>
      </c>
      <c r="Q110" s="255">
        <f>'6102'!Q110+'6135'!Q110</f>
        <v>0</v>
      </c>
      <c r="R110" s="255">
        <f>'6102'!R110+'6135'!R110</f>
        <v>0</v>
      </c>
      <c r="S110" s="94">
        <f t="shared" si="18"/>
        <v>0</v>
      </c>
      <c r="T110" s="224"/>
      <c r="U110" s="255">
        <f>'6102'!U110+'6135'!U110</f>
        <v>0</v>
      </c>
      <c r="V110" s="255">
        <f>'6102'!V110+'6135'!V110</f>
        <v>0</v>
      </c>
      <c r="W110" s="255">
        <f>'6102'!W110+'6135'!W110</f>
        <v>0</v>
      </c>
      <c r="X110" s="94">
        <f t="shared" si="19"/>
        <v>0</v>
      </c>
      <c r="Y110" s="97"/>
      <c r="Z110" s="94">
        <f t="shared" si="14"/>
        <v>0</v>
      </c>
      <c r="AA110" s="182"/>
    </row>
    <row r="111" spans="1:27" s="214" customFormat="1" ht="15" x14ac:dyDescent="0.25">
      <c r="A111" s="72"/>
      <c r="B111" s="67" t="str">
        <f>'LPFN SUMMARY - Results'!B111</f>
        <v>Contingency funds</v>
      </c>
      <c r="C111" s="71"/>
      <c r="D111" s="62"/>
      <c r="E111" s="63"/>
      <c r="F111" s="255">
        <f>'6102'!F111+'6135'!F111</f>
        <v>0</v>
      </c>
      <c r="G111" s="255">
        <f>'6102'!G111+'6135'!G111</f>
        <v>0</v>
      </c>
      <c r="H111" s="255">
        <f>'6102'!H111+'6135'!H111</f>
        <v>0</v>
      </c>
      <c r="I111" s="94">
        <f t="shared" si="16"/>
        <v>0</v>
      </c>
      <c r="J111" s="224"/>
      <c r="K111" s="255">
        <f>'6102'!K111+'6135'!K111</f>
        <v>0</v>
      </c>
      <c r="L111" s="255">
        <f>'6102'!L111+'6135'!L111</f>
        <v>0</v>
      </c>
      <c r="M111" s="255">
        <f>'6102'!M111+'6135'!M111</f>
        <v>0</v>
      </c>
      <c r="N111" s="94">
        <f t="shared" si="17"/>
        <v>0</v>
      </c>
      <c r="O111" s="224"/>
      <c r="P111" s="255">
        <f>'6102'!P111+'6135'!P111</f>
        <v>0</v>
      </c>
      <c r="Q111" s="255">
        <f>'6102'!Q111+'6135'!Q111</f>
        <v>0</v>
      </c>
      <c r="R111" s="255">
        <f>'6102'!R111+'6135'!R111</f>
        <v>0</v>
      </c>
      <c r="S111" s="94">
        <f t="shared" si="18"/>
        <v>0</v>
      </c>
      <c r="T111" s="224"/>
      <c r="U111" s="255">
        <f>'6102'!U111+'6135'!U111</f>
        <v>0</v>
      </c>
      <c r="V111" s="255">
        <f>'6102'!V111+'6135'!V111</f>
        <v>0</v>
      </c>
      <c r="W111" s="255">
        <f>'6102'!W111+'6135'!W111</f>
        <v>0</v>
      </c>
      <c r="X111" s="94">
        <f t="shared" si="19"/>
        <v>0</v>
      </c>
      <c r="Y111" s="97"/>
      <c r="Z111" s="94">
        <f t="shared" ref="Z111:Z126" si="20">X111+S111+N111+I111</f>
        <v>0</v>
      </c>
      <c r="AA111" s="182"/>
    </row>
    <row r="112" spans="1:27" s="214" customFormat="1" ht="15" x14ac:dyDescent="0.25">
      <c r="A112" s="72"/>
      <c r="B112" s="67" t="str">
        <f>'LPFN SUMMARY - Results'!B112</f>
        <v>Food</v>
      </c>
      <c r="C112" s="71"/>
      <c r="D112" s="62"/>
      <c r="E112" s="63"/>
      <c r="F112" s="255">
        <f>'6102'!F112+'6135'!F112</f>
        <v>0</v>
      </c>
      <c r="G112" s="255">
        <f>'6102'!G112+'6135'!G112</f>
        <v>0</v>
      </c>
      <c r="H112" s="255">
        <f>'6102'!H112+'6135'!H112</f>
        <v>0</v>
      </c>
      <c r="I112" s="94">
        <f t="shared" si="16"/>
        <v>0</v>
      </c>
      <c r="J112" s="224"/>
      <c r="K112" s="255">
        <f>'6102'!K112+'6135'!K112</f>
        <v>0</v>
      </c>
      <c r="L112" s="255">
        <f>'6102'!L112+'6135'!L112</f>
        <v>0</v>
      </c>
      <c r="M112" s="255">
        <f>'6102'!M112+'6135'!M112</f>
        <v>0</v>
      </c>
      <c r="N112" s="94">
        <f t="shared" si="17"/>
        <v>0</v>
      </c>
      <c r="O112" s="224"/>
      <c r="P112" s="255">
        <f>'6102'!P112+'6135'!P112</f>
        <v>0</v>
      </c>
      <c r="Q112" s="255">
        <f>'6102'!Q112+'6135'!Q112</f>
        <v>0</v>
      </c>
      <c r="R112" s="255">
        <f>'6102'!R112+'6135'!R112</f>
        <v>0</v>
      </c>
      <c r="S112" s="94">
        <f t="shared" si="18"/>
        <v>0</v>
      </c>
      <c r="T112" s="224"/>
      <c r="U112" s="255">
        <f>'6102'!U112+'6135'!U112</f>
        <v>0</v>
      </c>
      <c r="V112" s="255">
        <f>'6102'!V112+'6135'!V112</f>
        <v>0</v>
      </c>
      <c r="W112" s="255">
        <f>'6102'!W112+'6135'!W112</f>
        <v>0</v>
      </c>
      <c r="X112" s="94">
        <f t="shared" si="19"/>
        <v>0</v>
      </c>
      <c r="Y112" s="97"/>
      <c r="Z112" s="94">
        <f t="shared" si="20"/>
        <v>0</v>
      </c>
      <c r="AA112" s="182"/>
    </row>
    <row r="113" spans="1:28" s="214" customFormat="1" ht="15" x14ac:dyDescent="0.25">
      <c r="A113" s="72"/>
      <c r="B113" s="67" t="str">
        <f>'LPFN SUMMARY - Results'!B113</f>
        <v>Emergency preparedness plan</v>
      </c>
      <c r="C113" s="71"/>
      <c r="D113" s="62"/>
      <c r="E113" s="63"/>
      <c r="F113" s="255">
        <f>'6102'!F113+'6135'!F113</f>
        <v>0</v>
      </c>
      <c r="G113" s="255">
        <f>'6102'!G113+'6135'!G113</f>
        <v>0</v>
      </c>
      <c r="H113" s="255">
        <f>'6102'!H113+'6135'!H113</f>
        <v>0</v>
      </c>
      <c r="I113" s="94">
        <f t="shared" si="16"/>
        <v>0</v>
      </c>
      <c r="J113" s="224"/>
      <c r="K113" s="255">
        <f>'6102'!K113+'6135'!K113</f>
        <v>0</v>
      </c>
      <c r="L113" s="255">
        <f>'6102'!L113+'6135'!L113</f>
        <v>0</v>
      </c>
      <c r="M113" s="255">
        <f>'6102'!M113+'6135'!M113</f>
        <v>0</v>
      </c>
      <c r="N113" s="94">
        <f t="shared" si="17"/>
        <v>0</v>
      </c>
      <c r="O113" s="224"/>
      <c r="P113" s="255">
        <f>'6102'!P113+'6135'!P113</f>
        <v>0</v>
      </c>
      <c r="Q113" s="255">
        <f>'6102'!Q113+'6135'!Q113</f>
        <v>0</v>
      </c>
      <c r="R113" s="255">
        <f>'6102'!R113+'6135'!R113</f>
        <v>0</v>
      </c>
      <c r="S113" s="94">
        <f t="shared" si="18"/>
        <v>0</v>
      </c>
      <c r="T113" s="224"/>
      <c r="U113" s="255">
        <f>'6102'!U113+'6135'!U113</f>
        <v>0</v>
      </c>
      <c r="V113" s="255">
        <f>'6102'!V113+'6135'!V113</f>
        <v>0</v>
      </c>
      <c r="W113" s="255">
        <f>'6102'!W113+'6135'!W113</f>
        <v>0</v>
      </c>
      <c r="X113" s="94">
        <f t="shared" si="19"/>
        <v>0</v>
      </c>
      <c r="Y113" s="97"/>
      <c r="Z113" s="94">
        <f t="shared" si="20"/>
        <v>0</v>
      </c>
      <c r="AA113" s="182"/>
    </row>
    <row r="114" spans="1:28" s="214" customFormat="1" ht="15" x14ac:dyDescent="0.25">
      <c r="A114" s="72"/>
      <c r="B114" s="67" t="str">
        <f>'LPFN SUMMARY - Results'!B114</f>
        <v>Governance support</v>
      </c>
      <c r="C114" s="71"/>
      <c r="D114" s="62"/>
      <c r="E114" s="63"/>
      <c r="F114" s="255">
        <f>'6102'!F114+'6135'!F114</f>
        <v>0</v>
      </c>
      <c r="G114" s="255">
        <f>'6102'!G114+'6135'!G114</f>
        <v>0</v>
      </c>
      <c r="H114" s="255">
        <f>'6102'!H114+'6135'!H114</f>
        <v>0</v>
      </c>
      <c r="I114" s="94">
        <f t="shared" si="16"/>
        <v>0</v>
      </c>
      <c r="J114" s="224"/>
      <c r="K114" s="255">
        <f>'6102'!K114+'6135'!K114</f>
        <v>0</v>
      </c>
      <c r="L114" s="255">
        <f>'6102'!L114+'6135'!L114</f>
        <v>0</v>
      </c>
      <c r="M114" s="255">
        <f>'6102'!M114+'6135'!M114</f>
        <v>0</v>
      </c>
      <c r="N114" s="94">
        <f t="shared" si="17"/>
        <v>0</v>
      </c>
      <c r="O114" s="224"/>
      <c r="P114" s="255">
        <f>'6102'!P114+'6135'!P114</f>
        <v>0</v>
      </c>
      <c r="Q114" s="255">
        <f>'6102'!Q114+'6135'!Q114</f>
        <v>0</v>
      </c>
      <c r="R114" s="255">
        <f>'6102'!R114+'6135'!R114</f>
        <v>0</v>
      </c>
      <c r="S114" s="94">
        <f t="shared" si="18"/>
        <v>0</v>
      </c>
      <c r="T114" s="224"/>
      <c r="U114" s="255">
        <f>'6102'!U114+'6135'!U114</f>
        <v>0</v>
      </c>
      <c r="V114" s="255">
        <f>'6102'!V114+'6135'!V114</f>
        <v>0</v>
      </c>
      <c r="W114" s="255">
        <f>'6102'!W114+'6135'!W114</f>
        <v>0</v>
      </c>
      <c r="X114" s="94">
        <f t="shared" si="19"/>
        <v>0</v>
      </c>
      <c r="Y114" s="97"/>
      <c r="Z114" s="94">
        <f t="shared" si="20"/>
        <v>0</v>
      </c>
      <c r="AA114" s="182"/>
    </row>
    <row r="115" spans="1:28" s="214" customFormat="1" ht="15" x14ac:dyDescent="0.25">
      <c r="A115" s="72"/>
      <c r="B115" s="67" t="str">
        <f>'LPFN SUMMARY - Results'!B115</f>
        <v>Need assesment and priority</v>
      </c>
      <c r="C115" s="71"/>
      <c r="D115" s="62"/>
      <c r="E115" s="63"/>
      <c r="F115" s="255">
        <f>'6102'!F115+'6135'!F115</f>
        <v>0</v>
      </c>
      <c r="G115" s="255">
        <f>'6102'!G115+'6135'!G115</f>
        <v>0</v>
      </c>
      <c r="H115" s="255">
        <f>'6102'!H115+'6135'!H115</f>
        <v>0</v>
      </c>
      <c r="I115" s="94">
        <f t="shared" si="16"/>
        <v>0</v>
      </c>
      <c r="J115" s="224"/>
      <c r="K115" s="255">
        <f>'6102'!K115+'6135'!K115</f>
        <v>0</v>
      </c>
      <c r="L115" s="255">
        <f>'6102'!L115+'6135'!L115</f>
        <v>0</v>
      </c>
      <c r="M115" s="255">
        <f>'6102'!M115+'6135'!M115</f>
        <v>0</v>
      </c>
      <c r="N115" s="94">
        <f t="shared" si="17"/>
        <v>0</v>
      </c>
      <c r="O115" s="224"/>
      <c r="P115" s="255">
        <f>'6102'!P115+'6135'!P115</f>
        <v>0</v>
      </c>
      <c r="Q115" s="255">
        <f>'6102'!Q115+'6135'!Q115</f>
        <v>0</v>
      </c>
      <c r="R115" s="255">
        <f>'6102'!R115+'6135'!R115</f>
        <v>0</v>
      </c>
      <c r="S115" s="94">
        <f t="shared" si="18"/>
        <v>0</v>
      </c>
      <c r="T115" s="224"/>
      <c r="U115" s="255">
        <f>'6102'!U115+'6135'!U115</f>
        <v>0</v>
      </c>
      <c r="V115" s="255">
        <f>'6102'!V115+'6135'!V115</f>
        <v>0</v>
      </c>
      <c r="W115" s="255">
        <f>'6102'!W115+'6135'!W115</f>
        <v>0</v>
      </c>
      <c r="X115" s="94">
        <f t="shared" si="19"/>
        <v>0</v>
      </c>
      <c r="Y115" s="97"/>
      <c r="Z115" s="94">
        <f t="shared" si="20"/>
        <v>0</v>
      </c>
      <c r="AA115" s="182"/>
    </row>
    <row r="116" spans="1:28" s="214" customFormat="1" ht="15" x14ac:dyDescent="0.25">
      <c r="A116" s="72"/>
      <c r="B116" s="67" t="str">
        <f>'LPFN SUMMARY - Results'!B116</f>
        <v>Evaluation plan</v>
      </c>
      <c r="C116" s="71"/>
      <c r="D116" s="62"/>
      <c r="E116" s="63"/>
      <c r="F116" s="255">
        <f>'6102'!F116+'6135'!F116</f>
        <v>0</v>
      </c>
      <c r="G116" s="255">
        <f>'6102'!G116+'6135'!G116</f>
        <v>0</v>
      </c>
      <c r="H116" s="255">
        <f>'6102'!H116+'6135'!H116</f>
        <v>0</v>
      </c>
      <c r="I116" s="94">
        <f t="shared" si="16"/>
        <v>0</v>
      </c>
      <c r="J116" s="224"/>
      <c r="K116" s="255">
        <f>'6102'!K116+'6135'!K116</f>
        <v>0</v>
      </c>
      <c r="L116" s="255">
        <f>'6102'!L116+'6135'!L116</f>
        <v>0</v>
      </c>
      <c r="M116" s="255">
        <f>'6102'!M116+'6135'!M116</f>
        <v>0</v>
      </c>
      <c r="N116" s="94">
        <f t="shared" si="17"/>
        <v>0</v>
      </c>
      <c r="O116" s="224"/>
      <c r="P116" s="255">
        <f>'6102'!P116+'6135'!P116</f>
        <v>0</v>
      </c>
      <c r="Q116" s="255">
        <f>'6102'!Q116+'6135'!Q116</f>
        <v>0</v>
      </c>
      <c r="R116" s="255">
        <f>'6102'!R116+'6135'!R116</f>
        <v>0</v>
      </c>
      <c r="S116" s="94">
        <f t="shared" si="18"/>
        <v>0</v>
      </c>
      <c r="T116" s="224"/>
      <c r="U116" s="255">
        <f>'6102'!U116+'6135'!U116</f>
        <v>0</v>
      </c>
      <c r="V116" s="255">
        <f>'6102'!V116+'6135'!V116</f>
        <v>0</v>
      </c>
      <c r="W116" s="255">
        <f>'6102'!W116+'6135'!W116</f>
        <v>0</v>
      </c>
      <c r="X116" s="94">
        <f t="shared" si="19"/>
        <v>0</v>
      </c>
      <c r="Y116" s="97"/>
      <c r="Z116" s="94">
        <f t="shared" si="20"/>
        <v>0</v>
      </c>
      <c r="AA116" s="182"/>
    </row>
    <row r="117" spans="1:28" s="214" customFormat="1" ht="15" x14ac:dyDescent="0.25">
      <c r="A117" s="72"/>
      <c r="B117" s="67" t="str">
        <f>'LPFN SUMMARY - Results'!B117</f>
        <v>Renovations</v>
      </c>
      <c r="C117" s="71"/>
      <c r="D117" s="62"/>
      <c r="E117" s="63"/>
      <c r="F117" s="255">
        <f>'6102'!F117+'6135'!F117</f>
        <v>0</v>
      </c>
      <c r="G117" s="255">
        <f>'6102'!G117+'6135'!G117</f>
        <v>0</v>
      </c>
      <c r="H117" s="255">
        <f>'6102'!H117+'6135'!H117</f>
        <v>0</v>
      </c>
      <c r="I117" s="94">
        <f t="shared" si="16"/>
        <v>0</v>
      </c>
      <c r="J117" s="224"/>
      <c r="K117" s="255">
        <f>'6102'!K117+'6135'!K117</f>
        <v>0</v>
      </c>
      <c r="L117" s="255">
        <f>'6102'!L117+'6135'!L117</f>
        <v>0</v>
      </c>
      <c r="M117" s="255">
        <f>'6102'!M117+'6135'!M117</f>
        <v>0</v>
      </c>
      <c r="N117" s="94">
        <f t="shared" si="17"/>
        <v>0</v>
      </c>
      <c r="O117" s="224"/>
      <c r="P117" s="255">
        <f>'6102'!P117+'6135'!P117</f>
        <v>0</v>
      </c>
      <c r="Q117" s="255">
        <f>'6102'!Q117+'6135'!Q117</f>
        <v>0</v>
      </c>
      <c r="R117" s="255">
        <f>'6102'!R117+'6135'!R117</f>
        <v>0</v>
      </c>
      <c r="S117" s="94">
        <f t="shared" si="18"/>
        <v>0</v>
      </c>
      <c r="T117" s="224"/>
      <c r="U117" s="255">
        <f>'6102'!U117+'6135'!U117</f>
        <v>0</v>
      </c>
      <c r="V117" s="255">
        <f>'6102'!V117+'6135'!V117</f>
        <v>0</v>
      </c>
      <c r="W117" s="255">
        <f>'6102'!W117+'6135'!W117</f>
        <v>0</v>
      </c>
      <c r="X117" s="94">
        <f t="shared" si="19"/>
        <v>0</v>
      </c>
      <c r="Y117" s="97"/>
      <c r="Z117" s="94">
        <f t="shared" si="20"/>
        <v>0</v>
      </c>
      <c r="AA117" s="182"/>
    </row>
    <row r="118" spans="1:28" s="214" customFormat="1" ht="15" x14ac:dyDescent="0.25">
      <c r="A118" s="72"/>
      <c r="B118" s="67" t="str">
        <f>'LPFN SUMMARY - Results'!B118</f>
        <v>Consultant</v>
      </c>
      <c r="C118" s="71"/>
      <c r="D118" s="62"/>
      <c r="E118" s="63"/>
      <c r="F118" s="255">
        <f>'6102'!F118+'6135'!F118</f>
        <v>0</v>
      </c>
      <c r="G118" s="255">
        <f>'6102'!G118+'6135'!G118</f>
        <v>0</v>
      </c>
      <c r="H118" s="255">
        <f>'6102'!H118+'6135'!H118</f>
        <v>0</v>
      </c>
      <c r="I118" s="94">
        <f t="shared" si="16"/>
        <v>0</v>
      </c>
      <c r="J118" s="224"/>
      <c r="K118" s="255">
        <f>'6102'!K118+'6135'!K118</f>
        <v>0</v>
      </c>
      <c r="L118" s="255">
        <f>'6102'!L118+'6135'!L118</f>
        <v>0</v>
      </c>
      <c r="M118" s="255">
        <f>'6102'!M118+'6135'!M118</f>
        <v>0</v>
      </c>
      <c r="N118" s="94">
        <f t="shared" si="17"/>
        <v>0</v>
      </c>
      <c r="O118" s="224"/>
      <c r="P118" s="255">
        <f>'6102'!P118+'6135'!P118</f>
        <v>0</v>
      </c>
      <c r="Q118" s="255">
        <f>'6102'!Q118+'6135'!Q118</f>
        <v>0</v>
      </c>
      <c r="R118" s="255">
        <f>'6102'!R118+'6135'!R118</f>
        <v>0</v>
      </c>
      <c r="S118" s="94">
        <f t="shared" si="18"/>
        <v>0</v>
      </c>
      <c r="T118" s="224"/>
      <c r="U118" s="255">
        <f>'6102'!U118+'6135'!U118</f>
        <v>0</v>
      </c>
      <c r="V118" s="255">
        <f>'6102'!V118+'6135'!V118</f>
        <v>0</v>
      </c>
      <c r="W118" s="255">
        <f>'6102'!W118+'6135'!W118</f>
        <v>0</v>
      </c>
      <c r="X118" s="94">
        <f t="shared" si="19"/>
        <v>0</v>
      </c>
      <c r="Y118" s="97"/>
      <c r="Z118" s="94">
        <f t="shared" si="20"/>
        <v>0</v>
      </c>
      <c r="AA118" s="182"/>
      <c r="AB118" s="243"/>
    </row>
    <row r="119" spans="1:28" s="214" customFormat="1" ht="15" hidden="1" x14ac:dyDescent="0.25">
      <c r="A119" s="72"/>
      <c r="B119" s="67" t="str">
        <f>'LPFN SUMMARY - Results'!B119</f>
        <v>Unused</v>
      </c>
      <c r="C119" s="71"/>
      <c r="D119" s="62"/>
      <c r="E119" s="63"/>
      <c r="F119" s="255">
        <f>'6102'!F119+'6135'!F119</f>
        <v>0</v>
      </c>
      <c r="G119" s="255">
        <f>'6102'!G119+'6135'!G119</f>
        <v>0</v>
      </c>
      <c r="H119" s="255">
        <f>'6102'!H119+'6135'!H119</f>
        <v>0</v>
      </c>
      <c r="I119" s="94">
        <f t="shared" si="16"/>
        <v>0</v>
      </c>
      <c r="J119" s="224"/>
      <c r="K119" s="255">
        <f>'6102'!K119+'6135'!K119</f>
        <v>0</v>
      </c>
      <c r="L119" s="255">
        <f>'6102'!L119+'6135'!L119</f>
        <v>0</v>
      </c>
      <c r="M119" s="255">
        <f>'6102'!M119+'6135'!M119</f>
        <v>0</v>
      </c>
      <c r="N119" s="94">
        <f t="shared" si="17"/>
        <v>0</v>
      </c>
      <c r="O119" s="224"/>
      <c r="P119" s="255">
        <f>'6102'!P119+'6135'!P119</f>
        <v>0</v>
      </c>
      <c r="Q119" s="255">
        <f>'6102'!Q119+'6135'!Q119</f>
        <v>0</v>
      </c>
      <c r="R119" s="255">
        <f>'6102'!R119+'6135'!R119</f>
        <v>0</v>
      </c>
      <c r="S119" s="94">
        <f t="shared" si="18"/>
        <v>0</v>
      </c>
      <c r="T119" s="224"/>
      <c r="U119" s="255">
        <f>'6102'!U119+'6135'!U119</f>
        <v>0</v>
      </c>
      <c r="V119" s="255">
        <f>'6102'!V119+'6135'!V119</f>
        <v>0</v>
      </c>
      <c r="W119" s="255">
        <f>'6102'!W119+'6135'!W119</f>
        <v>0</v>
      </c>
      <c r="X119" s="94">
        <f t="shared" si="19"/>
        <v>0</v>
      </c>
      <c r="Y119" s="97"/>
      <c r="Z119" s="94">
        <f t="shared" si="20"/>
        <v>0</v>
      </c>
      <c r="AA119" s="182"/>
    </row>
    <row r="120" spans="1:28" s="214" customFormat="1" ht="15" hidden="1" x14ac:dyDescent="0.25">
      <c r="A120" s="72"/>
      <c r="B120" s="67" t="str">
        <f>'LPFN SUMMARY - Results'!B120</f>
        <v>Unused</v>
      </c>
      <c r="C120" s="71"/>
      <c r="D120" s="62"/>
      <c r="E120" s="63"/>
      <c r="F120" s="255">
        <f>'6102'!F120+'6135'!F120</f>
        <v>0</v>
      </c>
      <c r="G120" s="255">
        <f>'6102'!G120+'6135'!G120</f>
        <v>0</v>
      </c>
      <c r="H120" s="255">
        <f>'6102'!H120+'6135'!H120</f>
        <v>0</v>
      </c>
      <c r="I120" s="94">
        <f t="shared" si="16"/>
        <v>0</v>
      </c>
      <c r="J120" s="224"/>
      <c r="K120" s="255">
        <f>'6102'!K120+'6135'!K120</f>
        <v>0</v>
      </c>
      <c r="L120" s="255">
        <f>'6102'!L120+'6135'!L120</f>
        <v>0</v>
      </c>
      <c r="M120" s="255">
        <f>'6102'!M120+'6135'!M120</f>
        <v>0</v>
      </c>
      <c r="N120" s="94">
        <f t="shared" si="17"/>
        <v>0</v>
      </c>
      <c r="O120" s="224"/>
      <c r="P120" s="255">
        <f>'6102'!P120+'6135'!P120</f>
        <v>0</v>
      </c>
      <c r="Q120" s="255">
        <f>'6102'!Q120+'6135'!Q120</f>
        <v>0</v>
      </c>
      <c r="R120" s="255">
        <f>'6102'!R120+'6135'!R120</f>
        <v>0</v>
      </c>
      <c r="S120" s="94">
        <f t="shared" si="18"/>
        <v>0</v>
      </c>
      <c r="T120" s="224"/>
      <c r="U120" s="255">
        <f>'6102'!U120+'6135'!U120</f>
        <v>0</v>
      </c>
      <c r="V120" s="255">
        <f>'6102'!V120+'6135'!V120</f>
        <v>0</v>
      </c>
      <c r="W120" s="255">
        <f>'6102'!W120+'6135'!W120</f>
        <v>0</v>
      </c>
      <c r="X120" s="94">
        <f t="shared" si="19"/>
        <v>0</v>
      </c>
      <c r="Y120" s="97"/>
      <c r="Z120" s="94">
        <f t="shared" si="20"/>
        <v>0</v>
      </c>
      <c r="AA120" s="182"/>
    </row>
    <row r="121" spans="1:28" s="214" customFormat="1" ht="15" hidden="1" x14ac:dyDescent="0.25">
      <c r="A121" s="72"/>
      <c r="B121" s="67" t="str">
        <f>'LPFN SUMMARY - Results'!B121</f>
        <v>Unused</v>
      </c>
      <c r="C121" s="71"/>
      <c r="D121" s="62"/>
      <c r="E121" s="63"/>
      <c r="F121" s="255">
        <f>'6102'!F121+'6135'!F121</f>
        <v>0</v>
      </c>
      <c r="G121" s="255">
        <f>'6102'!G121+'6135'!G121</f>
        <v>0</v>
      </c>
      <c r="H121" s="255">
        <f>'6102'!H121+'6135'!H121</f>
        <v>0</v>
      </c>
      <c r="I121" s="94">
        <f t="shared" si="16"/>
        <v>0</v>
      </c>
      <c r="J121" s="224"/>
      <c r="K121" s="255">
        <f>'6102'!K121+'6135'!K121</f>
        <v>0</v>
      </c>
      <c r="L121" s="255">
        <f>'6102'!L121+'6135'!L121</f>
        <v>0</v>
      </c>
      <c r="M121" s="255">
        <f>'6102'!M121+'6135'!M121</f>
        <v>0</v>
      </c>
      <c r="N121" s="94">
        <f t="shared" si="17"/>
        <v>0</v>
      </c>
      <c r="O121" s="224"/>
      <c r="P121" s="255">
        <f>'6102'!P121+'6135'!P121</f>
        <v>0</v>
      </c>
      <c r="Q121" s="255">
        <f>'6102'!Q121+'6135'!Q121</f>
        <v>0</v>
      </c>
      <c r="R121" s="255">
        <f>'6102'!R121+'6135'!R121</f>
        <v>0</v>
      </c>
      <c r="S121" s="94">
        <f t="shared" si="18"/>
        <v>0</v>
      </c>
      <c r="T121" s="224"/>
      <c r="U121" s="255">
        <f>'6102'!U121+'6135'!U121</f>
        <v>0</v>
      </c>
      <c r="V121" s="255">
        <f>'6102'!V121+'6135'!V121</f>
        <v>0</v>
      </c>
      <c r="W121" s="255">
        <f>'6102'!W121+'6135'!W121</f>
        <v>0</v>
      </c>
      <c r="X121" s="94">
        <f t="shared" si="19"/>
        <v>0</v>
      </c>
      <c r="Y121" s="97"/>
      <c r="Z121" s="94">
        <f t="shared" si="20"/>
        <v>0</v>
      </c>
      <c r="AA121" s="182"/>
    </row>
    <row r="122" spans="1:28" s="214" customFormat="1" ht="15" hidden="1" x14ac:dyDescent="0.25">
      <c r="A122" s="72"/>
      <c r="B122" s="67" t="str">
        <f>'LPFN SUMMARY - Results'!B122</f>
        <v>Unused</v>
      </c>
      <c r="C122" s="71"/>
      <c r="D122" s="62"/>
      <c r="E122" s="63"/>
      <c r="F122" s="255">
        <f>'6102'!F122+'6135'!F122</f>
        <v>0</v>
      </c>
      <c r="G122" s="255">
        <f>'6102'!G122+'6135'!G122</f>
        <v>0</v>
      </c>
      <c r="H122" s="255">
        <f>'6102'!H122+'6135'!H122</f>
        <v>0</v>
      </c>
      <c r="I122" s="94">
        <f t="shared" si="16"/>
        <v>0</v>
      </c>
      <c r="J122" s="224"/>
      <c r="K122" s="255">
        <f>'6102'!K122+'6135'!K122</f>
        <v>0</v>
      </c>
      <c r="L122" s="255">
        <f>'6102'!L122+'6135'!L122</f>
        <v>0</v>
      </c>
      <c r="M122" s="255">
        <f>'6102'!M122+'6135'!M122</f>
        <v>0</v>
      </c>
      <c r="N122" s="94">
        <f t="shared" si="17"/>
        <v>0</v>
      </c>
      <c r="O122" s="224"/>
      <c r="P122" s="255">
        <f>'6102'!P122+'6135'!P122</f>
        <v>0</v>
      </c>
      <c r="Q122" s="255">
        <f>'6102'!Q122+'6135'!Q122</f>
        <v>0</v>
      </c>
      <c r="R122" s="255">
        <f>'6102'!R122+'6135'!R122</f>
        <v>0</v>
      </c>
      <c r="S122" s="94">
        <f t="shared" si="18"/>
        <v>0</v>
      </c>
      <c r="T122" s="224"/>
      <c r="U122" s="255">
        <f>'6102'!U122+'6135'!U122</f>
        <v>0</v>
      </c>
      <c r="V122" s="255">
        <f>'6102'!V122+'6135'!V122</f>
        <v>0</v>
      </c>
      <c r="W122" s="255">
        <f>'6102'!W122+'6135'!W122</f>
        <v>0</v>
      </c>
      <c r="X122" s="94">
        <f t="shared" si="19"/>
        <v>0</v>
      </c>
      <c r="Y122" s="97"/>
      <c r="Z122" s="94">
        <f t="shared" si="20"/>
        <v>0</v>
      </c>
      <c r="AA122" s="182"/>
    </row>
    <row r="123" spans="1:28" s="214" customFormat="1" ht="15" hidden="1" x14ac:dyDescent="0.25">
      <c r="A123" s="72"/>
      <c r="B123" s="67" t="str">
        <f>'LPFN SUMMARY - Results'!B123</f>
        <v>Unused</v>
      </c>
      <c r="C123" s="71"/>
      <c r="D123" s="62"/>
      <c r="E123" s="63"/>
      <c r="F123" s="255">
        <f>'6102'!F123+'6135'!F123</f>
        <v>0</v>
      </c>
      <c r="G123" s="255">
        <f>'6102'!G123+'6135'!G123</f>
        <v>0</v>
      </c>
      <c r="H123" s="255">
        <f>'6102'!H123+'6135'!H123</f>
        <v>0</v>
      </c>
      <c r="I123" s="94">
        <f t="shared" si="16"/>
        <v>0</v>
      </c>
      <c r="J123" s="224"/>
      <c r="K123" s="255">
        <f>'6102'!K123+'6135'!K123</f>
        <v>0</v>
      </c>
      <c r="L123" s="255">
        <f>'6102'!L123+'6135'!L123</f>
        <v>0</v>
      </c>
      <c r="M123" s="255">
        <f>'6102'!M123+'6135'!M123</f>
        <v>0</v>
      </c>
      <c r="N123" s="94">
        <f t="shared" si="17"/>
        <v>0</v>
      </c>
      <c r="O123" s="224"/>
      <c r="P123" s="255">
        <f>'6102'!P123+'6135'!P123</f>
        <v>0</v>
      </c>
      <c r="Q123" s="255">
        <f>'6102'!Q123+'6135'!Q123</f>
        <v>0</v>
      </c>
      <c r="R123" s="255">
        <f>'6102'!R123+'6135'!R123</f>
        <v>0</v>
      </c>
      <c r="S123" s="94">
        <f t="shared" si="18"/>
        <v>0</v>
      </c>
      <c r="T123" s="224"/>
      <c r="U123" s="255">
        <f>'6102'!U123+'6135'!U123</f>
        <v>0</v>
      </c>
      <c r="V123" s="255">
        <f>'6102'!V123+'6135'!V123</f>
        <v>0</v>
      </c>
      <c r="W123" s="255">
        <f>'6102'!W123+'6135'!W123</f>
        <v>0</v>
      </c>
      <c r="X123" s="94">
        <f t="shared" si="19"/>
        <v>0</v>
      </c>
      <c r="Y123" s="97"/>
      <c r="Z123" s="94">
        <f t="shared" si="20"/>
        <v>0</v>
      </c>
      <c r="AA123" s="182"/>
    </row>
    <row r="124" spans="1:28" s="214" customFormat="1" ht="15" hidden="1" x14ac:dyDescent="0.25">
      <c r="A124" s="72"/>
      <c r="B124" s="67" t="str">
        <f>'LPFN SUMMARY - Results'!B124</f>
        <v>Unused</v>
      </c>
      <c r="C124" s="71"/>
      <c r="D124" s="62"/>
      <c r="E124" s="63"/>
      <c r="F124" s="255">
        <f>'6102'!F124+'6135'!F124</f>
        <v>0</v>
      </c>
      <c r="G124" s="255">
        <f>'6102'!G124+'6135'!G124</f>
        <v>0</v>
      </c>
      <c r="H124" s="255">
        <f>'6102'!H124+'6135'!H124</f>
        <v>0</v>
      </c>
      <c r="I124" s="94">
        <f t="shared" si="16"/>
        <v>0</v>
      </c>
      <c r="J124" s="224"/>
      <c r="K124" s="255">
        <f>'6102'!K124+'6135'!K124</f>
        <v>0</v>
      </c>
      <c r="L124" s="255">
        <f>'6102'!L124+'6135'!L124</f>
        <v>0</v>
      </c>
      <c r="M124" s="255">
        <f>'6102'!M124+'6135'!M124</f>
        <v>0</v>
      </c>
      <c r="N124" s="94">
        <f t="shared" si="17"/>
        <v>0</v>
      </c>
      <c r="O124" s="224"/>
      <c r="P124" s="255">
        <f>'6102'!P124+'6135'!P124</f>
        <v>0</v>
      </c>
      <c r="Q124" s="255">
        <f>'6102'!Q124+'6135'!Q124</f>
        <v>0</v>
      </c>
      <c r="R124" s="255">
        <f>'6102'!R124+'6135'!R124</f>
        <v>0</v>
      </c>
      <c r="S124" s="94">
        <f t="shared" si="18"/>
        <v>0</v>
      </c>
      <c r="T124" s="224"/>
      <c r="U124" s="255">
        <f>'6102'!U124+'6135'!U124</f>
        <v>0</v>
      </c>
      <c r="V124" s="255">
        <f>'6102'!V124+'6135'!V124</f>
        <v>0</v>
      </c>
      <c r="W124" s="255">
        <f>'6102'!W124+'6135'!W124</f>
        <v>0</v>
      </c>
      <c r="X124" s="94">
        <f t="shared" si="19"/>
        <v>0</v>
      </c>
      <c r="Y124" s="97"/>
      <c r="Z124" s="94">
        <f t="shared" si="20"/>
        <v>0</v>
      </c>
      <c r="AA124" s="182"/>
    </row>
    <row r="125" spans="1:28" s="214" customFormat="1" ht="15" hidden="1" x14ac:dyDescent="0.25">
      <c r="A125" s="72"/>
      <c r="B125" s="67" t="str">
        <f>'LPFN SUMMARY - Results'!B125</f>
        <v>Unused</v>
      </c>
      <c r="C125" s="71"/>
      <c r="D125" s="62"/>
      <c r="E125" s="63"/>
      <c r="F125" s="255">
        <f>'6102'!F125+'6135'!F125</f>
        <v>0</v>
      </c>
      <c r="G125" s="255">
        <f>'6102'!G125+'6135'!G125</f>
        <v>0</v>
      </c>
      <c r="H125" s="255">
        <f>'6102'!H125+'6135'!H125</f>
        <v>0</v>
      </c>
      <c r="I125" s="94">
        <f t="shared" si="16"/>
        <v>0</v>
      </c>
      <c r="J125" s="224"/>
      <c r="K125" s="255">
        <f>'6102'!K125+'6135'!K125</f>
        <v>0</v>
      </c>
      <c r="L125" s="255">
        <f>'6102'!L125+'6135'!L125</f>
        <v>0</v>
      </c>
      <c r="M125" s="255">
        <f>'6102'!M125+'6135'!M125</f>
        <v>0</v>
      </c>
      <c r="N125" s="94">
        <f t="shared" si="17"/>
        <v>0</v>
      </c>
      <c r="O125" s="224"/>
      <c r="P125" s="255">
        <f>'6102'!P125+'6135'!P125</f>
        <v>0</v>
      </c>
      <c r="Q125" s="255">
        <f>'6102'!Q125+'6135'!Q125</f>
        <v>0</v>
      </c>
      <c r="R125" s="255">
        <f>'6102'!R125+'6135'!R125</f>
        <v>0</v>
      </c>
      <c r="S125" s="94">
        <f t="shared" si="18"/>
        <v>0</v>
      </c>
      <c r="T125" s="224"/>
      <c r="U125" s="255">
        <f>'6102'!U125+'6135'!U125</f>
        <v>0</v>
      </c>
      <c r="V125" s="255">
        <f>'6102'!V125+'6135'!V125</f>
        <v>0</v>
      </c>
      <c r="W125" s="255">
        <f>'6102'!W125+'6135'!W125</f>
        <v>0</v>
      </c>
      <c r="X125" s="94">
        <f t="shared" si="19"/>
        <v>0</v>
      </c>
      <c r="Y125" s="97"/>
      <c r="Z125" s="94">
        <f t="shared" si="20"/>
        <v>0</v>
      </c>
      <c r="AA125" s="182"/>
    </row>
    <row r="126" spans="1:28" s="214" customFormat="1" ht="15" hidden="1" x14ac:dyDescent="0.25">
      <c r="A126" s="72"/>
      <c r="B126" s="67" t="str">
        <f>'LPFN SUMMARY - Results'!B126</f>
        <v>Unused</v>
      </c>
      <c r="C126" s="71"/>
      <c r="D126" s="62"/>
      <c r="E126" s="63"/>
      <c r="F126" s="255">
        <f>'6102'!F126+'6135'!F126</f>
        <v>0</v>
      </c>
      <c r="G126" s="255">
        <f>'6102'!G126+'6135'!G126</f>
        <v>0</v>
      </c>
      <c r="H126" s="255">
        <f>'6102'!H126+'6135'!H126</f>
        <v>0</v>
      </c>
      <c r="I126" s="94">
        <f t="shared" si="16"/>
        <v>0</v>
      </c>
      <c r="J126" s="224"/>
      <c r="K126" s="255">
        <f>'6102'!K126+'6135'!K126</f>
        <v>0</v>
      </c>
      <c r="L126" s="255">
        <f>'6102'!L126+'6135'!L126</f>
        <v>0</v>
      </c>
      <c r="M126" s="255">
        <f>'6102'!M126+'6135'!M126</f>
        <v>0</v>
      </c>
      <c r="N126" s="94">
        <f t="shared" si="17"/>
        <v>0</v>
      </c>
      <c r="O126" s="224"/>
      <c r="P126" s="255">
        <f>'6102'!P126+'6135'!P126</f>
        <v>0</v>
      </c>
      <c r="Q126" s="255">
        <f>'6102'!Q126+'6135'!Q126</f>
        <v>0</v>
      </c>
      <c r="R126" s="255">
        <f>'6102'!R126+'6135'!R126</f>
        <v>0</v>
      </c>
      <c r="S126" s="94">
        <f t="shared" si="18"/>
        <v>0</v>
      </c>
      <c r="T126" s="224"/>
      <c r="U126" s="255">
        <f>'6102'!U126+'6135'!U126</f>
        <v>0</v>
      </c>
      <c r="V126" s="255">
        <f>'6102'!V126+'6135'!V126</f>
        <v>0</v>
      </c>
      <c r="W126" s="255">
        <f>'6102'!W126+'6135'!W126</f>
        <v>0</v>
      </c>
      <c r="X126" s="94">
        <f t="shared" si="19"/>
        <v>0</v>
      </c>
      <c r="Y126" s="97"/>
      <c r="Z126" s="94">
        <f t="shared" si="20"/>
        <v>0</v>
      </c>
      <c r="AA126" s="182"/>
    </row>
    <row r="127" spans="1:28" s="214" customFormat="1" ht="15" x14ac:dyDescent="0.25">
      <c r="A127" s="77"/>
      <c r="B127" s="78"/>
      <c r="C127" s="78"/>
      <c r="D127" s="78"/>
      <c r="E127" s="79"/>
      <c r="F127" s="83">
        <f>SUM(F46:F118)</f>
        <v>20778</v>
      </c>
      <c r="G127" s="83">
        <f t="shared" ref="G127:M127" si="21">SUM(G46:G118)</f>
        <v>13903</v>
      </c>
      <c r="H127" s="83">
        <f t="shared" si="21"/>
        <v>31403</v>
      </c>
      <c r="I127" s="85">
        <f t="shared" si="21"/>
        <v>66084</v>
      </c>
      <c r="J127" s="85"/>
      <c r="K127" s="102">
        <f t="shared" si="21"/>
        <v>13903</v>
      </c>
      <c r="L127" s="83">
        <f t="shared" si="21"/>
        <v>13903</v>
      </c>
      <c r="M127" s="87">
        <f t="shared" si="21"/>
        <v>38278</v>
      </c>
      <c r="N127" s="85">
        <f>SUM(N46:N118)</f>
        <v>66084</v>
      </c>
      <c r="O127" s="85"/>
      <c r="P127" s="83">
        <f>SUM(P46:P118)</f>
        <v>13903</v>
      </c>
      <c r="Q127" s="83">
        <f t="shared" ref="Q127:R127" si="22">SUM(Q46:Q118)</f>
        <v>13903</v>
      </c>
      <c r="R127" s="83">
        <f t="shared" si="22"/>
        <v>38278</v>
      </c>
      <c r="S127" s="85">
        <f>SUM(S46:S118)</f>
        <v>66084</v>
      </c>
      <c r="T127" s="85"/>
      <c r="U127" s="83">
        <f>SUM(U46:U118)</f>
        <v>27903</v>
      </c>
      <c r="V127" s="83">
        <f t="shared" ref="V127:W127" si="23">SUM(V46:V118)</f>
        <v>13903</v>
      </c>
      <c r="W127" s="83">
        <f t="shared" si="23"/>
        <v>38678</v>
      </c>
      <c r="X127" s="85">
        <f>SUM(X46:X118)</f>
        <v>80484</v>
      </c>
      <c r="Y127" s="84"/>
      <c r="Z127" s="85">
        <f>SUM(Z46:Z118)</f>
        <v>278736</v>
      </c>
      <c r="AA127" s="182"/>
      <c r="AB127" s="243"/>
    </row>
    <row r="128" spans="1:28" s="214" customFormat="1" ht="15.75" thickBot="1" x14ac:dyDescent="0.3">
      <c r="A128" s="80" t="s">
        <v>24</v>
      </c>
      <c r="B128" s="81"/>
      <c r="C128" s="260"/>
      <c r="D128" s="260"/>
      <c r="E128" s="261"/>
      <c r="F128" s="88">
        <f>F43-F127</f>
        <v>209222</v>
      </c>
      <c r="G128" s="88">
        <f>G43-G127</f>
        <v>-13903</v>
      </c>
      <c r="H128" s="88">
        <f>H43-H127</f>
        <v>-31403</v>
      </c>
      <c r="I128" s="89">
        <f>I43-I127</f>
        <v>163916</v>
      </c>
      <c r="J128" s="89"/>
      <c r="K128" s="88">
        <f>K43-K127</f>
        <v>-13903</v>
      </c>
      <c r="L128" s="88">
        <f>L43-L127</f>
        <v>-13903</v>
      </c>
      <c r="M128" s="88">
        <f>M43-M127</f>
        <v>-38278</v>
      </c>
      <c r="N128" s="89">
        <f>N43-N127</f>
        <v>-66084</v>
      </c>
      <c r="O128" s="89"/>
      <c r="P128" s="88">
        <f>P43-P127</f>
        <v>-13903</v>
      </c>
      <c r="Q128" s="88">
        <f>Q43-Q127</f>
        <v>-13903</v>
      </c>
      <c r="R128" s="88">
        <f>R43-R127</f>
        <v>-38278</v>
      </c>
      <c r="S128" s="89">
        <f>S43-S127</f>
        <v>-66084</v>
      </c>
      <c r="T128" s="89"/>
      <c r="U128" s="83">
        <f>SUM(U47:U119)</f>
        <v>15633</v>
      </c>
      <c r="V128" s="88">
        <f>V43-V127</f>
        <v>-13903</v>
      </c>
      <c r="W128" s="88">
        <f>W43-W127</f>
        <v>-38678</v>
      </c>
      <c r="X128" s="89">
        <f>X43-X127</f>
        <v>-80484</v>
      </c>
      <c r="Y128" s="90"/>
      <c r="Z128" s="89">
        <f>Z43-Z127</f>
        <v>-48736</v>
      </c>
      <c r="AA128" s="182"/>
    </row>
    <row r="129" spans="1:28" s="214" customFormat="1" x14ac:dyDescent="0.2">
      <c r="A129" s="1"/>
      <c r="B129" s="1"/>
      <c r="C129" s="1"/>
      <c r="D129" s="1"/>
      <c r="E129" s="1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82"/>
    </row>
    <row r="130" spans="1:28" s="214" customFormat="1" x14ac:dyDescent="0.2">
      <c r="A130" s="172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19"/>
      <c r="AA130" s="182"/>
      <c r="AB130" s="243"/>
    </row>
    <row r="131" spans="1:28" s="214" customFormat="1" x14ac:dyDescent="0.2">
      <c r="Z131" s="243"/>
      <c r="AA131" s="182"/>
    </row>
    <row r="132" spans="1:28" x14ac:dyDescent="0.2">
      <c r="Z132" s="137"/>
    </row>
    <row r="133" spans="1:28" x14ac:dyDescent="0.2">
      <c r="Z133" s="137"/>
    </row>
    <row r="135" spans="1:28" x14ac:dyDescent="0.2">
      <c r="Z135" s="137"/>
    </row>
    <row r="137" spans="1:28" x14ac:dyDescent="0.2">
      <c r="AB137" s="137"/>
    </row>
    <row r="138" spans="1:28" x14ac:dyDescent="0.2">
      <c r="AB138" s="137"/>
    </row>
    <row r="139" spans="1:28" x14ac:dyDescent="0.2">
      <c r="Z139" s="137"/>
    </row>
  </sheetData>
  <mergeCells count="2">
    <mergeCell ref="U5:Z5"/>
    <mergeCell ref="A6:B6"/>
  </mergeCells>
  <pageMargins left="0.22" right="0.17" top="0.74803149606299213" bottom="0.74803149606299213" header="0.31496062992125984" footer="0.31496062992125984"/>
  <pageSetup paperSize="5" scale="58" orientation="landscape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70"/>
  <dimension ref="A1:Z129"/>
  <sheetViews>
    <sheetView zoomScale="70" zoomScaleNormal="70" workbookViewId="0">
      <pane xSplit="2" ySplit="10" topLeftCell="C11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109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2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72">
    <tabColor theme="1" tint="0.39997558519241921"/>
    <pageSetUpPr fitToPage="1"/>
  </sheetPr>
  <dimension ref="A1:AA139"/>
  <sheetViews>
    <sheetView zoomScale="80" zoomScaleNormal="80" workbookViewId="0">
      <pane xSplit="2" ySplit="10" topLeftCell="N11" activePane="bottomRight" state="frozen"/>
      <selection activeCell="M42" sqref="M42"/>
      <selection pane="topRight" activeCell="M42" sqref="M42"/>
      <selection pane="bottomLeft" activeCell="M42" sqref="M42"/>
      <selection pane="bottomRight" activeCell="Z46" sqref="Z46:Z118"/>
    </sheetView>
  </sheetViews>
  <sheetFormatPr defaultColWidth="9.140625" defaultRowHeight="12.75" x14ac:dyDescent="0.2"/>
  <cols>
    <col min="1" max="1" width="9.5703125" customWidth="1"/>
    <col min="2" max="2" width="52.7109375" customWidth="1"/>
    <col min="3" max="4" width="9.140625" hidden="1" customWidth="1"/>
    <col min="5" max="5" width="14.85546875" customWidth="1"/>
    <col min="6" max="8" width="12.140625" bestFit="1" customWidth="1"/>
    <col min="9" max="9" width="14.28515625" bestFit="1" customWidth="1"/>
    <col min="10" max="10" width="2.7109375" customWidth="1"/>
    <col min="11" max="12" width="12.140625" bestFit="1" customWidth="1"/>
    <col min="13" max="13" width="12.140625" customWidth="1"/>
    <col min="14" max="14" width="14.5703125" bestFit="1" customWidth="1"/>
    <col min="15" max="15" width="2.7109375" customWidth="1"/>
    <col min="16" max="16" width="12.140625" bestFit="1" customWidth="1"/>
    <col min="17" max="17" width="13.5703125" bestFit="1" customWidth="1"/>
    <col min="18" max="18" width="12.140625" bestFit="1" customWidth="1"/>
    <col min="19" max="19" width="14.5703125" bestFit="1" customWidth="1"/>
    <col min="20" max="20" width="2.7109375" customWidth="1"/>
    <col min="21" max="23" width="12.140625" bestFit="1" customWidth="1"/>
    <col min="24" max="24" width="14.5703125" bestFit="1" customWidth="1"/>
    <col min="25" max="25" width="3.28515625" customWidth="1"/>
    <col min="26" max="26" width="13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160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>
        <v>135000</v>
      </c>
      <c r="G23" s="22"/>
      <c r="H23" s="22"/>
      <c r="I23" s="94">
        <f t="shared" si="4"/>
        <v>135000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135000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135000</v>
      </c>
      <c r="G43" s="83">
        <f>SUM(G11:G42)</f>
        <v>0</v>
      </c>
      <c r="H43" s="83">
        <f>SUM(H11:H42)</f>
        <v>0</v>
      </c>
      <c r="I43" s="85">
        <f>SUM(I8:I42)</f>
        <v>135000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135000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12270</v>
      </c>
      <c r="G46" s="22">
        <v>12270</v>
      </c>
      <c r="H46" s="22">
        <v>12270</v>
      </c>
      <c r="I46" s="94">
        <f t="shared" ref="I46:I126" si="5">F46+G46+H46</f>
        <v>36810</v>
      </c>
      <c r="J46" s="15"/>
      <c r="K46" s="22">
        <v>12270</v>
      </c>
      <c r="L46" s="22">
        <v>12270</v>
      </c>
      <c r="M46" s="22">
        <v>12270</v>
      </c>
      <c r="N46" s="94">
        <f t="shared" ref="N46:N126" si="6">K46+L46+M46</f>
        <v>36810</v>
      </c>
      <c r="O46" s="15"/>
      <c r="P46" s="22">
        <v>12270</v>
      </c>
      <c r="Q46" s="22">
        <v>12270</v>
      </c>
      <c r="R46" s="22">
        <v>12270</v>
      </c>
      <c r="S46" s="94">
        <f t="shared" ref="S46:S126" si="7">P46+Q46+R46</f>
        <v>36810</v>
      </c>
      <c r="T46" s="15"/>
      <c r="U46" s="22">
        <v>12270</v>
      </c>
      <c r="V46" s="22">
        <v>12270</v>
      </c>
      <c r="W46" s="22">
        <v>12270</v>
      </c>
      <c r="X46" s="94">
        <f t="shared" ref="X46:X126" si="8">U46+V46+W46</f>
        <v>36810</v>
      </c>
      <c r="Y46" s="97"/>
      <c r="Z46" s="94">
        <f t="shared" ref="Z46:Z126" si="9">X46+S46+N46+I46</f>
        <v>147240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3375</v>
      </c>
      <c r="G48" s="22"/>
      <c r="H48" s="22"/>
      <c r="I48" s="94">
        <f t="shared" si="5"/>
        <v>3375</v>
      </c>
      <c r="J48" s="15"/>
      <c r="K48" s="22"/>
      <c r="L48" s="22"/>
      <c r="M48" s="22">
        <v>3375</v>
      </c>
      <c r="N48" s="94">
        <f t="shared" si="6"/>
        <v>3375</v>
      </c>
      <c r="O48" s="15"/>
      <c r="P48" s="22"/>
      <c r="Q48" s="22"/>
      <c r="R48" s="22">
        <v>3375</v>
      </c>
      <c r="S48" s="94">
        <f t="shared" si="7"/>
        <v>3375</v>
      </c>
      <c r="T48" s="15"/>
      <c r="U48" s="22"/>
      <c r="V48" s="22"/>
      <c r="W48" s="22">
        <v>3375</v>
      </c>
      <c r="X48" s="94">
        <f t="shared" si="8"/>
        <v>3375</v>
      </c>
      <c r="Y48" s="97"/>
      <c r="Z48" s="94">
        <f t="shared" si="9"/>
        <v>13500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ref="I61" si="10">F61+G61+H61</f>
        <v>0</v>
      </c>
      <c r="J61" s="15"/>
      <c r="K61" s="22"/>
      <c r="L61" s="22"/>
      <c r="M61" s="22"/>
      <c r="N61" s="94">
        <f t="shared" ref="N61" si="11">K61+L61+M61</f>
        <v>0</v>
      </c>
      <c r="O61" s="15"/>
      <c r="P61" s="22"/>
      <c r="Q61" s="22"/>
      <c r="R61" s="22"/>
      <c r="S61" s="94">
        <f t="shared" ref="S61" si="12">P61+Q61+R61</f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7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7" ht="15" x14ac:dyDescent="0.25">
      <c r="A66" s="72"/>
      <c r="B66" s="70" t="str">
        <f>'LPFN SUMMARY - Results'!B66</f>
        <v>Insurances</v>
      </c>
      <c r="C66" s="71"/>
      <c r="D66" s="62"/>
      <c r="E66" s="63"/>
      <c r="F66" s="22">
        <v>278</v>
      </c>
      <c r="G66" s="22">
        <v>278</v>
      </c>
      <c r="H66" s="22">
        <v>278</v>
      </c>
      <c r="I66" s="94">
        <f t="shared" ref="I66" si="13">F66+G66+H66</f>
        <v>834</v>
      </c>
      <c r="J66" s="15"/>
      <c r="K66" s="22">
        <v>278</v>
      </c>
      <c r="L66" s="22">
        <v>278</v>
      </c>
      <c r="M66" s="22">
        <v>278</v>
      </c>
      <c r="N66" s="94">
        <f t="shared" ref="N66" si="14">K66+L66+M66</f>
        <v>834</v>
      </c>
      <c r="O66" s="15"/>
      <c r="P66" s="22">
        <v>278</v>
      </c>
      <c r="Q66" s="22">
        <v>278</v>
      </c>
      <c r="R66" s="22">
        <v>278</v>
      </c>
      <c r="S66" s="94">
        <f t="shared" ref="S66" si="15">P66+Q66+R66</f>
        <v>834</v>
      </c>
      <c r="T66" s="15"/>
      <c r="U66" s="22">
        <v>278</v>
      </c>
      <c r="V66" s="22">
        <v>278</v>
      </c>
      <c r="W66" s="22">
        <v>278</v>
      </c>
      <c r="X66" s="94">
        <f t="shared" si="8"/>
        <v>834</v>
      </c>
      <c r="Y66" s="97"/>
      <c r="Z66" s="94">
        <f t="shared" si="9"/>
        <v>3336</v>
      </c>
    </row>
    <row r="67" spans="1:27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ref="I67" si="16">F67+G67+H67</f>
        <v>0</v>
      </c>
      <c r="J67" s="15"/>
      <c r="K67" s="22"/>
      <c r="L67" s="22"/>
      <c r="M67" s="22"/>
      <c r="N67" s="94">
        <f t="shared" ref="N67" si="17">K67+L67+M67</f>
        <v>0</v>
      </c>
      <c r="O67" s="15"/>
      <c r="P67" s="22"/>
      <c r="Q67" s="22"/>
      <c r="R67" s="22"/>
      <c r="S67" s="94">
        <f t="shared" ref="S67" si="18">P67+Q67+R67</f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7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7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>
        <v>400</v>
      </c>
      <c r="X69" s="94">
        <f t="shared" si="8"/>
        <v>400</v>
      </c>
      <c r="Y69" s="97"/>
      <c r="Z69" s="94">
        <f t="shared" si="9"/>
        <v>400</v>
      </c>
    </row>
    <row r="70" spans="1:27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>
        <v>250</v>
      </c>
      <c r="I70" s="94">
        <f t="shared" si="5"/>
        <v>250</v>
      </c>
      <c r="J70" s="15"/>
      <c r="K70" s="22"/>
      <c r="L70" s="22"/>
      <c r="M70" s="22">
        <v>250</v>
      </c>
      <c r="N70" s="94">
        <f t="shared" si="6"/>
        <v>250</v>
      </c>
      <c r="O70" s="15"/>
      <c r="P70" s="22"/>
      <c r="Q70" s="22"/>
      <c r="R70" s="22">
        <v>250</v>
      </c>
      <c r="S70" s="94">
        <f t="shared" si="7"/>
        <v>250</v>
      </c>
      <c r="T70" s="15"/>
      <c r="U70" s="22"/>
      <c r="V70" s="22"/>
      <c r="W70" s="22">
        <v>250</v>
      </c>
      <c r="X70" s="94">
        <f t="shared" si="8"/>
        <v>250</v>
      </c>
      <c r="Y70" s="97"/>
      <c r="Z70" s="94">
        <f t="shared" si="9"/>
        <v>1000</v>
      </c>
    </row>
    <row r="71" spans="1:27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>
        <v>1625</v>
      </c>
      <c r="I71" s="94">
        <f t="shared" ref="I71" si="19">F71+G71+H71</f>
        <v>1625</v>
      </c>
      <c r="J71" s="15"/>
      <c r="K71" s="22"/>
      <c r="L71" s="22"/>
      <c r="M71" s="22">
        <v>1625</v>
      </c>
      <c r="N71" s="94">
        <f t="shared" ref="N71" si="20">K71+L71+M71</f>
        <v>1625</v>
      </c>
      <c r="O71" s="15"/>
      <c r="P71" s="22"/>
      <c r="Q71" s="22"/>
      <c r="R71" s="22">
        <v>1625</v>
      </c>
      <c r="S71" s="94">
        <f t="shared" ref="S71" si="21">P71+Q71+R71</f>
        <v>1625</v>
      </c>
      <c r="T71" s="15"/>
      <c r="U71" s="22"/>
      <c r="V71" s="22"/>
      <c r="W71" s="22">
        <v>1625</v>
      </c>
      <c r="X71" s="94">
        <f t="shared" si="8"/>
        <v>1625</v>
      </c>
      <c r="Y71" s="97"/>
      <c r="Z71" s="94">
        <f t="shared" si="9"/>
        <v>6500</v>
      </c>
      <c r="AA71" s="137">
        <f>W71/2</f>
        <v>812.5</v>
      </c>
    </row>
    <row r="72" spans="1:27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7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7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7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7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7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7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7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7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>
        <v>3500</v>
      </c>
      <c r="G83" s="22"/>
      <c r="H83" s="22"/>
      <c r="I83" s="94">
        <f t="shared" si="5"/>
        <v>3500</v>
      </c>
      <c r="J83" s="15"/>
      <c r="K83" s="22"/>
      <c r="L83" s="22"/>
      <c r="M83" s="22">
        <v>3500</v>
      </c>
      <c r="N83" s="94">
        <f t="shared" si="6"/>
        <v>3500</v>
      </c>
      <c r="O83" s="15"/>
      <c r="P83" s="22"/>
      <c r="Q83" s="22"/>
      <c r="R83" s="22">
        <v>3500</v>
      </c>
      <c r="S83" s="94">
        <f t="shared" si="7"/>
        <v>3500</v>
      </c>
      <c r="T83" s="15"/>
      <c r="U83" s="22"/>
      <c r="V83" s="22"/>
      <c r="W83" s="22">
        <v>3500</v>
      </c>
      <c r="X83" s="94">
        <f t="shared" si="8"/>
        <v>3500</v>
      </c>
      <c r="Y83" s="97"/>
      <c r="Z83" s="94">
        <f t="shared" si="9"/>
        <v>14000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>
        <v>875</v>
      </c>
      <c r="I86" s="94">
        <f t="shared" ref="I86" si="22">F86+G86+H86</f>
        <v>875</v>
      </c>
      <c r="J86" s="15"/>
      <c r="K86" s="22"/>
      <c r="L86" s="22"/>
      <c r="M86" s="22">
        <v>875</v>
      </c>
      <c r="N86" s="94">
        <f t="shared" ref="N86" si="23">K86+L86+M86</f>
        <v>875</v>
      </c>
      <c r="O86" s="15"/>
      <c r="P86" s="22"/>
      <c r="Q86" s="22"/>
      <c r="R86" s="22">
        <v>875</v>
      </c>
      <c r="S86" s="94">
        <f t="shared" ref="S86" si="24">P86+Q86+R86</f>
        <v>875</v>
      </c>
      <c r="T86" s="15"/>
      <c r="U86" s="22"/>
      <c r="V86" s="22"/>
      <c r="W86" s="22">
        <v>875</v>
      </c>
      <c r="X86" s="94">
        <f t="shared" si="8"/>
        <v>875</v>
      </c>
      <c r="Y86" s="97"/>
      <c r="Z86" s="94">
        <f t="shared" si="9"/>
        <v>3500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>
        <v>1300</v>
      </c>
      <c r="G88" s="22">
        <v>1300</v>
      </c>
      <c r="H88" s="22">
        <v>1300</v>
      </c>
      <c r="I88" s="94">
        <f t="shared" si="5"/>
        <v>3900</v>
      </c>
      <c r="J88" s="15"/>
      <c r="K88" s="22">
        <v>1300</v>
      </c>
      <c r="L88" s="22">
        <v>1300</v>
      </c>
      <c r="M88" s="22">
        <v>1300</v>
      </c>
      <c r="N88" s="94">
        <f t="shared" si="6"/>
        <v>3900</v>
      </c>
      <c r="O88" s="15"/>
      <c r="P88" s="22">
        <v>1300</v>
      </c>
      <c r="Q88" s="22">
        <v>1300</v>
      </c>
      <c r="R88" s="22">
        <v>1300</v>
      </c>
      <c r="S88" s="94">
        <f t="shared" si="7"/>
        <v>3900</v>
      </c>
      <c r="T88" s="15"/>
      <c r="U88" s="22">
        <v>1300</v>
      </c>
      <c r="V88" s="22">
        <v>1300</v>
      </c>
      <c r="W88" s="22">
        <v>1300</v>
      </c>
      <c r="X88" s="94">
        <f t="shared" si="8"/>
        <v>3900</v>
      </c>
      <c r="Y88" s="97"/>
      <c r="Z88" s="94">
        <f t="shared" si="9"/>
        <v>15600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>
        <v>55</v>
      </c>
      <c r="G90" s="22">
        <v>55</v>
      </c>
      <c r="H90" s="22">
        <v>55</v>
      </c>
      <c r="I90" s="94">
        <f t="shared" ref="I90" si="25">F90+G90+H90</f>
        <v>165</v>
      </c>
      <c r="J90" s="15"/>
      <c r="K90" s="22">
        <v>55</v>
      </c>
      <c r="L90" s="22">
        <v>55</v>
      </c>
      <c r="M90" s="22">
        <v>55</v>
      </c>
      <c r="N90" s="94">
        <f t="shared" ref="N90" si="26">K90+L90+M90</f>
        <v>165</v>
      </c>
      <c r="O90" s="15"/>
      <c r="P90" s="22">
        <v>55</v>
      </c>
      <c r="Q90" s="22">
        <v>55</v>
      </c>
      <c r="R90" s="22">
        <v>55</v>
      </c>
      <c r="S90" s="94">
        <f t="shared" ref="S90" si="27">P90+Q90+R90</f>
        <v>165</v>
      </c>
      <c r="T90" s="15"/>
      <c r="U90" s="22">
        <v>55</v>
      </c>
      <c r="V90" s="22">
        <v>55</v>
      </c>
      <c r="W90" s="22">
        <v>55</v>
      </c>
      <c r="X90" s="94">
        <f t="shared" si="8"/>
        <v>165</v>
      </c>
      <c r="Y90" s="97"/>
      <c r="Z90" s="94">
        <f t="shared" si="9"/>
        <v>660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>
        <v>750</v>
      </c>
      <c r="I96" s="94">
        <f t="shared" ref="I96" si="28">F96+G96+H96</f>
        <v>750</v>
      </c>
      <c r="J96" s="15"/>
      <c r="K96" s="22"/>
      <c r="L96" s="22"/>
      <c r="M96" s="22">
        <v>750</v>
      </c>
      <c r="N96" s="94">
        <f t="shared" ref="N96" si="29">K96+L96+M96</f>
        <v>750</v>
      </c>
      <c r="O96" s="15"/>
      <c r="P96" s="22"/>
      <c r="Q96" s="22"/>
      <c r="R96" s="22">
        <v>750</v>
      </c>
      <c r="S96" s="94">
        <f t="shared" ref="S96" si="30">P96+Q96+R96</f>
        <v>750</v>
      </c>
      <c r="T96" s="15"/>
      <c r="U96" s="22"/>
      <c r="V96" s="22"/>
      <c r="W96" s="22">
        <v>750</v>
      </c>
      <c r="X96" s="94">
        <f t="shared" si="8"/>
        <v>750</v>
      </c>
      <c r="Y96" s="97"/>
      <c r="Z96" s="94">
        <f t="shared" si="9"/>
        <v>3000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ref="I125" si="31">F125+G125+H125</f>
        <v>0</v>
      </c>
      <c r="J125" s="15"/>
      <c r="K125" s="22"/>
      <c r="L125" s="22"/>
      <c r="M125" s="22"/>
      <c r="N125" s="94">
        <f t="shared" ref="N125" si="32">K125+L125+M125</f>
        <v>0</v>
      </c>
      <c r="O125" s="15"/>
      <c r="P125" s="22"/>
      <c r="Q125" s="22"/>
      <c r="R125" s="22"/>
      <c r="S125" s="94">
        <f t="shared" ref="S125" si="33">P125+Q125+R125</f>
        <v>0</v>
      </c>
      <c r="T125" s="15"/>
      <c r="U125" s="22"/>
      <c r="V125" s="22"/>
      <c r="W125" s="22"/>
      <c r="X125" s="94">
        <f t="shared" ref="X125" si="34">U125+V125+W125</f>
        <v>0</v>
      </c>
      <c r="Y125" s="97"/>
      <c r="Z125" s="94">
        <f t="shared" ref="Z125" si="35">X125+S125+N125+I125</f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20778</v>
      </c>
      <c r="G127" s="83">
        <f>SUM(G46:G126)</f>
        <v>13903</v>
      </c>
      <c r="H127" s="83">
        <f>SUM(H46:H126)</f>
        <v>17403</v>
      </c>
      <c r="I127" s="85">
        <f>SUM(I46:I126)</f>
        <v>52084</v>
      </c>
      <c r="J127" s="85"/>
      <c r="K127" s="83">
        <f>SUM(K46:K126)</f>
        <v>13903</v>
      </c>
      <c r="L127" s="83">
        <f>SUM(L46:L126)</f>
        <v>13903</v>
      </c>
      <c r="M127" s="83">
        <f>SUM(M46:M126)</f>
        <v>24278</v>
      </c>
      <c r="N127" s="85">
        <f>SUM(N46:N126)</f>
        <v>52084</v>
      </c>
      <c r="O127" s="85"/>
      <c r="P127" s="83">
        <f>SUM(P46:P126)</f>
        <v>13903</v>
      </c>
      <c r="Q127" s="83">
        <f>SUM(Q46:Q126)</f>
        <v>13903</v>
      </c>
      <c r="R127" s="83">
        <f>SUM(R46:R126)</f>
        <v>24278</v>
      </c>
      <c r="S127" s="85">
        <f>SUM(S46:S126)</f>
        <v>52084</v>
      </c>
      <c r="T127" s="85"/>
      <c r="U127" s="83">
        <f>SUM(U46:U126)</f>
        <v>13903</v>
      </c>
      <c r="V127" s="83">
        <f>SUM(V46:V126)</f>
        <v>13903</v>
      </c>
      <c r="W127" s="83">
        <f>SUM(W46:W126)</f>
        <v>24678</v>
      </c>
      <c r="X127" s="85">
        <f>SUM(X46:X126)</f>
        <v>52484</v>
      </c>
      <c r="Y127" s="84"/>
      <c r="Z127" s="85">
        <f>SUM(Z46:Z126)</f>
        <v>208736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114222</v>
      </c>
      <c r="G128" s="88">
        <f>G43-G127</f>
        <v>-13903</v>
      </c>
      <c r="H128" s="88">
        <f>H43-H127</f>
        <v>-17403</v>
      </c>
      <c r="I128" s="89">
        <f>I43-I127</f>
        <v>82916</v>
      </c>
      <c r="J128" s="89"/>
      <c r="K128" s="88">
        <f>K43-K127</f>
        <v>-13903</v>
      </c>
      <c r="L128" s="88">
        <f>L43-L127</f>
        <v>-13903</v>
      </c>
      <c r="M128" s="88">
        <f>M43-M127</f>
        <v>-24278</v>
      </c>
      <c r="N128" s="89">
        <f>N43-N127</f>
        <v>-52084</v>
      </c>
      <c r="O128" s="89"/>
      <c r="P128" s="88">
        <f>P43-P127</f>
        <v>-13903</v>
      </c>
      <c r="Q128" s="88">
        <f>Q43-Q127</f>
        <v>-13903</v>
      </c>
      <c r="R128" s="88">
        <f>R43-R127</f>
        <v>-24278</v>
      </c>
      <c r="S128" s="89">
        <f>S43-S127</f>
        <v>-52084</v>
      </c>
      <c r="T128" s="89"/>
      <c r="U128" s="88">
        <f>U43-U127</f>
        <v>-13903</v>
      </c>
      <c r="V128" s="88">
        <f>V43-V127</f>
        <v>-13903</v>
      </c>
      <c r="W128" s="88">
        <f>W43-W127</f>
        <v>-24678</v>
      </c>
      <c r="X128" s="89">
        <f>X43-X127</f>
        <v>-52484</v>
      </c>
      <c r="Y128" s="90"/>
      <c r="Z128" s="89">
        <f>Z43-Z127</f>
        <v>-73736</v>
      </c>
    </row>
    <row r="129" spans="1:26" x14ac:dyDescent="0.2">
      <c r="A129" s="1"/>
      <c r="B129" s="1"/>
      <c r="C129" s="1"/>
      <c r="D129" s="1"/>
      <c r="E129" s="1"/>
      <c r="F129" s="173"/>
      <c r="G129" s="173"/>
      <c r="H129" s="173"/>
      <c r="I129" s="173"/>
      <c r="J129" s="173"/>
      <c r="K129" s="173" t="s">
        <v>246</v>
      </c>
      <c r="L129" s="173" t="s">
        <v>245</v>
      </c>
      <c r="M129" s="173" t="s">
        <v>244</v>
      </c>
      <c r="N129" s="173" t="s">
        <v>240</v>
      </c>
      <c r="O129" s="173"/>
      <c r="P129" s="173"/>
      <c r="Q129" s="17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17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76">
        <f>SUM(M130*26)</f>
        <v>0</v>
      </c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B131" s="37" t="s">
        <v>355</v>
      </c>
      <c r="K131">
        <v>1778.7</v>
      </c>
      <c r="L131">
        <v>296.52</v>
      </c>
      <c r="M131" s="1">
        <f>SUM(K131+L131)</f>
        <v>2075.2200000000003</v>
      </c>
      <c r="N131" s="176">
        <f>SUM(M131*26)</f>
        <v>53955.720000000008</v>
      </c>
      <c r="P131">
        <v>3714.64</v>
      </c>
      <c r="Q131" s="1"/>
    </row>
    <row r="132" spans="1:26" x14ac:dyDescent="0.2">
      <c r="B132" s="37" t="s">
        <v>305</v>
      </c>
      <c r="K132">
        <v>2701.3</v>
      </c>
      <c r="L132">
        <v>496.91</v>
      </c>
      <c r="M132" s="1">
        <f>SUM(K132+L132)</f>
        <v>3198.21</v>
      </c>
      <c r="N132" s="176">
        <f>SUM(M132*26)</f>
        <v>83153.460000000006</v>
      </c>
      <c r="P132">
        <v>6421.7</v>
      </c>
    </row>
    <row r="133" spans="1:26" x14ac:dyDescent="0.2">
      <c r="B133" t="s">
        <v>363</v>
      </c>
      <c r="N133" s="175">
        <f>SUM(N130:N132)</f>
        <v>137109.18000000002</v>
      </c>
      <c r="P133">
        <f>SUM(P130:P132)</f>
        <v>10136.34</v>
      </c>
      <c r="Q133" s="177">
        <f>SUM(N133+P133)</f>
        <v>147245.52000000002</v>
      </c>
    </row>
    <row r="134" spans="1:26" x14ac:dyDescent="0.2">
      <c r="N134" s="175"/>
      <c r="Q134" s="1"/>
    </row>
    <row r="135" spans="1:26" x14ac:dyDescent="0.2">
      <c r="N135" s="175"/>
      <c r="Q135" s="1"/>
    </row>
    <row r="136" spans="1:26" x14ac:dyDescent="0.2">
      <c r="N136" s="175"/>
      <c r="Q136" s="1"/>
    </row>
    <row r="137" spans="1:26" x14ac:dyDescent="0.2">
      <c r="N137" s="175"/>
      <c r="Q137" s="1"/>
    </row>
    <row r="138" spans="1:26" x14ac:dyDescent="0.2">
      <c r="N138" s="175"/>
    </row>
    <row r="139" spans="1:26" x14ac:dyDescent="0.2">
      <c r="N139" s="175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17" scale="3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75">
    <tabColor theme="1" tint="0.39997558519241921"/>
    <pageSetUpPr fitToPage="1"/>
  </sheetPr>
  <dimension ref="A1:AA132"/>
  <sheetViews>
    <sheetView zoomScale="70" zoomScaleNormal="70" workbookViewId="0">
      <pane xSplit="2" ySplit="10" topLeftCell="J11" activePane="bottomRight" state="frozen"/>
      <selection activeCell="M42" sqref="M42"/>
      <selection pane="topRight" activeCell="M42" sqref="M42"/>
      <selection pane="bottomLeft" activeCell="M42" sqref="M42"/>
      <selection pane="bottomRight" activeCell="Z37" sqref="Z37"/>
    </sheetView>
  </sheetViews>
  <sheetFormatPr defaultColWidth="9.140625" defaultRowHeight="12.75" x14ac:dyDescent="0.2"/>
  <cols>
    <col min="1" max="1" width="9.5703125" customWidth="1"/>
    <col min="2" max="2" width="52.7109375" customWidth="1"/>
    <col min="3" max="4" width="9.140625" hidden="1" customWidth="1"/>
    <col min="5" max="5" width="20.85546875" customWidth="1"/>
    <col min="6" max="7" width="12.140625" bestFit="1" customWidth="1"/>
    <col min="8" max="8" width="13.42578125" bestFit="1" customWidth="1"/>
    <col min="9" max="9" width="14.28515625" bestFit="1" customWidth="1"/>
    <col min="10" max="10" width="2.7109375" customWidth="1"/>
    <col min="11" max="12" width="12.140625" bestFit="1" customWidth="1"/>
    <col min="13" max="13" width="13.42578125" bestFit="1" customWidth="1"/>
    <col min="14" max="14" width="14.5703125" bestFit="1" customWidth="1"/>
    <col min="15" max="15" width="2.7109375" customWidth="1"/>
    <col min="16" max="17" width="12.140625" bestFit="1" customWidth="1"/>
    <col min="18" max="18" width="13.42578125" bestFit="1" customWidth="1"/>
    <col min="19" max="19" width="14.5703125" bestFit="1" customWidth="1"/>
    <col min="20" max="20" width="2.7109375" customWidth="1"/>
    <col min="21" max="21" width="12.140625" bestFit="1" customWidth="1"/>
    <col min="22" max="22" width="12.5703125" bestFit="1" customWidth="1"/>
    <col min="23" max="23" width="13.42578125" bestFit="1" customWidth="1"/>
    <col min="24" max="24" width="14.5703125" bestFit="1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86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 t="s">
        <v>364</v>
      </c>
      <c r="F37" s="22">
        <v>95000</v>
      </c>
      <c r="G37" s="22"/>
      <c r="H37" s="22"/>
      <c r="I37" s="94">
        <f t="shared" si="4"/>
        <v>95000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95000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95000</v>
      </c>
      <c r="G43" s="83">
        <f>SUM(G11:G42)</f>
        <v>0</v>
      </c>
      <c r="H43" s="83">
        <f>SUM(H11:H42)</f>
        <v>0</v>
      </c>
      <c r="I43" s="85">
        <f>SUM(I8:I42)</f>
        <v>95000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95000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>
        <v>5000</v>
      </c>
      <c r="I46" s="94">
        <f t="shared" ref="I46:I126" si="5">F46+G46+H46</f>
        <v>5000</v>
      </c>
      <c r="J46" s="15"/>
      <c r="K46" s="22"/>
      <c r="L46" s="22"/>
      <c r="M46" s="22">
        <v>5000</v>
      </c>
      <c r="N46" s="94">
        <f t="shared" ref="N46:N126" si="6">K46+L46+M46</f>
        <v>5000</v>
      </c>
      <c r="O46" s="15"/>
      <c r="P46" s="22"/>
      <c r="Q46" s="22"/>
      <c r="R46" s="22">
        <v>5000</v>
      </c>
      <c r="S46" s="94">
        <f t="shared" ref="S46:S126" si="7">P46+Q46+R46</f>
        <v>5000</v>
      </c>
      <c r="T46" s="15"/>
      <c r="U46" s="22"/>
      <c r="V46" s="22"/>
      <c r="W46" s="22">
        <v>5000</v>
      </c>
      <c r="X46" s="94">
        <f t="shared" ref="X46:X126" si="8">U46+V46+W46</f>
        <v>5000</v>
      </c>
      <c r="Y46" s="97"/>
      <c r="Z46" s="94">
        <f t="shared" ref="Z46:Z126" si="9">X46+S46+N46+I46</f>
        <v>20000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>
        <v>1250</v>
      </c>
      <c r="I55" s="94">
        <f t="shared" si="5"/>
        <v>1250</v>
      </c>
      <c r="J55" s="15"/>
      <c r="K55" s="22"/>
      <c r="L55" s="22"/>
      <c r="M55" s="22">
        <v>1250</v>
      </c>
      <c r="N55" s="94">
        <f t="shared" si="6"/>
        <v>1250</v>
      </c>
      <c r="O55" s="15"/>
      <c r="P55" s="22"/>
      <c r="Q55" s="22"/>
      <c r="R55" s="22">
        <v>1250</v>
      </c>
      <c r="S55" s="94">
        <f t="shared" si="7"/>
        <v>1250</v>
      </c>
      <c r="T55" s="15"/>
      <c r="U55" s="22"/>
      <c r="V55" s="22"/>
      <c r="W55" s="22">
        <v>1250</v>
      </c>
      <c r="X55" s="94">
        <f t="shared" si="8"/>
        <v>1250</v>
      </c>
      <c r="Y55" s="97"/>
      <c r="Z55" s="94">
        <f t="shared" si="9"/>
        <v>5000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7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ref="I65" si="10">F65+G65+H65</f>
        <v>0</v>
      </c>
      <c r="J65" s="15"/>
      <c r="K65" s="22"/>
      <c r="L65" s="22"/>
      <c r="M65" s="22"/>
      <c r="N65" s="94">
        <f t="shared" ref="N65" si="11">K65+L65+M65</f>
        <v>0</v>
      </c>
      <c r="O65" s="15"/>
      <c r="P65" s="22"/>
      <c r="Q65" s="22"/>
      <c r="R65" s="22"/>
      <c r="S65" s="94">
        <f t="shared" ref="S65" si="12">P65+Q65+R65</f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7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7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7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7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7" ht="15" x14ac:dyDescent="0.25">
      <c r="A70" s="72"/>
      <c r="B70" s="70" t="s">
        <v>357</v>
      </c>
      <c r="C70" s="71"/>
      <c r="D70" s="62"/>
      <c r="E70" s="63"/>
      <c r="F70" s="22"/>
      <c r="G70" s="22"/>
      <c r="H70" s="22">
        <v>750</v>
      </c>
      <c r="I70" s="94">
        <f t="shared" ref="I70:I71" si="13">F70+G70+H70</f>
        <v>750</v>
      </c>
      <c r="J70" s="15"/>
      <c r="K70" s="22"/>
      <c r="L70" s="22"/>
      <c r="M70" s="22">
        <v>750</v>
      </c>
      <c r="N70" s="94">
        <f t="shared" ref="N70:N71" si="14">K70+L70+M70</f>
        <v>750</v>
      </c>
      <c r="O70" s="15"/>
      <c r="P70" s="22"/>
      <c r="Q70" s="22"/>
      <c r="R70" s="22">
        <v>750</v>
      </c>
      <c r="S70" s="94">
        <f t="shared" ref="S70:S71" si="15">P70+Q70+R70</f>
        <v>750</v>
      </c>
      <c r="T70" s="15"/>
      <c r="U70" s="22"/>
      <c r="V70" s="22"/>
      <c r="W70" s="22">
        <v>750</v>
      </c>
      <c r="X70" s="94">
        <f t="shared" si="8"/>
        <v>750</v>
      </c>
      <c r="Y70" s="97"/>
      <c r="Z70" s="94">
        <f t="shared" si="9"/>
        <v>3000</v>
      </c>
    </row>
    <row r="71" spans="1:27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>
        <v>6250</v>
      </c>
      <c r="I71" s="94">
        <f t="shared" si="13"/>
        <v>6250</v>
      </c>
      <c r="J71" s="15"/>
      <c r="K71" s="22"/>
      <c r="L71" s="22"/>
      <c r="M71" s="22">
        <v>6250</v>
      </c>
      <c r="N71" s="94">
        <f t="shared" si="14"/>
        <v>6250</v>
      </c>
      <c r="O71" s="15"/>
      <c r="P71" s="22"/>
      <c r="Q71" s="22"/>
      <c r="R71" s="22">
        <v>6250</v>
      </c>
      <c r="S71" s="94">
        <f t="shared" si="15"/>
        <v>6250</v>
      </c>
      <c r="T71" s="15"/>
      <c r="U71" s="22">
        <v>14000</v>
      </c>
      <c r="V71" s="22"/>
      <c r="W71" s="22">
        <v>6250</v>
      </c>
      <c r="X71" s="94">
        <f t="shared" si="8"/>
        <v>20250</v>
      </c>
      <c r="Y71" s="97"/>
      <c r="Z71" s="94">
        <f t="shared" si="9"/>
        <v>39000</v>
      </c>
      <c r="AA71" s="137"/>
    </row>
    <row r="72" spans="1:27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7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7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7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ref="I75" si="16">F75+G75+H75</f>
        <v>0</v>
      </c>
      <c r="J75" s="15"/>
      <c r="K75" s="22"/>
      <c r="L75" s="22"/>
      <c r="M75" s="22"/>
      <c r="N75" s="94">
        <f t="shared" ref="N75" si="17">K75+L75+M75</f>
        <v>0</v>
      </c>
      <c r="O75" s="15"/>
      <c r="P75" s="22"/>
      <c r="Q75" s="22"/>
      <c r="R75" s="22"/>
      <c r="S75" s="94">
        <f t="shared" ref="S75" si="18">P75+Q75+R75</f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7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7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7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7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7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ref="I83" si="19">F83+G83+H83</f>
        <v>0</v>
      </c>
      <c r="J83" s="15"/>
      <c r="K83" s="22"/>
      <c r="L83" s="22"/>
      <c r="M83" s="22"/>
      <c r="N83" s="94">
        <f t="shared" ref="N83" si="20">K83+L83+M83</f>
        <v>0</v>
      </c>
      <c r="O83" s="15"/>
      <c r="P83" s="22"/>
      <c r="Q83" s="22"/>
      <c r="R83" s="22"/>
      <c r="S83" s="94">
        <f t="shared" ref="S83" si="21">P83+Q83+R83</f>
        <v>0</v>
      </c>
      <c r="T83" s="15"/>
      <c r="U83" s="22"/>
      <c r="V83" s="22"/>
      <c r="W83" s="22"/>
      <c r="X83" s="94">
        <f t="shared" ref="X83" si="22">U83+V83+W83</f>
        <v>0</v>
      </c>
      <c r="Y83" s="97"/>
      <c r="Z83" s="94">
        <f t="shared" ref="Z83" si="23">X83+S83+N83+I83</f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>
        <v>500</v>
      </c>
      <c r="I86" s="94">
        <f t="shared" ref="I86" si="24">F86+G86+H86</f>
        <v>500</v>
      </c>
      <c r="J86" s="15"/>
      <c r="K86" s="22"/>
      <c r="L86" s="22"/>
      <c r="M86" s="22">
        <v>500</v>
      </c>
      <c r="N86" s="94">
        <f t="shared" ref="N86" si="25">K86+L86+M86</f>
        <v>500</v>
      </c>
      <c r="O86" s="15"/>
      <c r="P86" s="22"/>
      <c r="Q86" s="22"/>
      <c r="R86" s="22">
        <v>500</v>
      </c>
      <c r="S86" s="94">
        <f t="shared" ref="S86" si="26">P86+Q86+R86</f>
        <v>500</v>
      </c>
      <c r="T86" s="15"/>
      <c r="U86" s="22"/>
      <c r="V86" s="22"/>
      <c r="W86" s="22">
        <v>500</v>
      </c>
      <c r="X86" s="94">
        <f t="shared" si="8"/>
        <v>500</v>
      </c>
      <c r="Y86" s="97"/>
      <c r="Z86" s="94">
        <f t="shared" si="9"/>
        <v>2000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ref="I90:I91" si="27">F90+G90+H90</f>
        <v>0</v>
      </c>
      <c r="J90" s="15"/>
      <c r="K90" s="22"/>
      <c r="L90" s="22"/>
      <c r="M90" s="22"/>
      <c r="N90" s="94">
        <f t="shared" ref="N90:N91" si="28">K90+L90+M90</f>
        <v>0</v>
      </c>
      <c r="O90" s="15"/>
      <c r="P90" s="22"/>
      <c r="Q90" s="22"/>
      <c r="R90" s="22"/>
      <c r="S90" s="94">
        <f t="shared" ref="S90:S91" si="29">P90+Q90+R90</f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27"/>
        <v>0</v>
      </c>
      <c r="J91" s="15"/>
      <c r="K91" s="22"/>
      <c r="L91" s="22"/>
      <c r="M91" s="22"/>
      <c r="N91" s="94">
        <f t="shared" si="28"/>
        <v>0</v>
      </c>
      <c r="O91" s="15"/>
      <c r="P91" s="22"/>
      <c r="Q91" s="22"/>
      <c r="R91" s="22"/>
      <c r="S91" s="94">
        <f t="shared" si="29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>
        <v>250</v>
      </c>
      <c r="I96" s="94">
        <f t="shared" ref="I96" si="30">F96+G96+H96</f>
        <v>250</v>
      </c>
      <c r="J96" s="15"/>
      <c r="K96" s="22"/>
      <c r="L96" s="22"/>
      <c r="M96" s="22">
        <v>250</v>
      </c>
      <c r="N96" s="94">
        <f t="shared" ref="N96" si="31">K96+L96+M96</f>
        <v>250</v>
      </c>
      <c r="O96" s="15"/>
      <c r="P96" s="22"/>
      <c r="Q96" s="22"/>
      <c r="R96" s="22">
        <v>250</v>
      </c>
      <c r="S96" s="94">
        <f t="shared" ref="S96" si="32">P96+Q96+R96</f>
        <v>250</v>
      </c>
      <c r="T96" s="15"/>
      <c r="U96" s="22"/>
      <c r="V96" s="22"/>
      <c r="W96" s="22">
        <v>250</v>
      </c>
      <c r="X96" s="94">
        <f t="shared" si="8"/>
        <v>250</v>
      </c>
      <c r="Y96" s="97"/>
      <c r="Z96" s="94">
        <f t="shared" si="9"/>
        <v>1000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ref="I125" si="33">F125+G125+H125</f>
        <v>0</v>
      </c>
      <c r="J125" s="15"/>
      <c r="K125" s="22"/>
      <c r="L125" s="22"/>
      <c r="M125" s="22"/>
      <c r="N125" s="94">
        <f t="shared" ref="N125" si="34">K125+L125+M125</f>
        <v>0</v>
      </c>
      <c r="O125" s="15"/>
      <c r="P125" s="22"/>
      <c r="Q125" s="22"/>
      <c r="R125" s="22"/>
      <c r="S125" s="94">
        <f t="shared" ref="S125" si="35">P125+Q125+R125</f>
        <v>0</v>
      </c>
      <c r="T125" s="15"/>
      <c r="U125" s="22"/>
      <c r="V125" s="22"/>
      <c r="W125" s="22"/>
      <c r="X125" s="94">
        <f t="shared" ref="X125" si="36">U125+V125+W125</f>
        <v>0</v>
      </c>
      <c r="Y125" s="97"/>
      <c r="Z125" s="94">
        <f t="shared" ref="Z125" si="37">X125+S125+N125+I125</f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14000</v>
      </c>
      <c r="I127" s="85">
        <f>SUM(I46:I126)</f>
        <v>14000</v>
      </c>
      <c r="J127" s="85"/>
      <c r="K127" s="83">
        <f>SUM(K46:K126)</f>
        <v>0</v>
      </c>
      <c r="L127" s="83">
        <f>SUM(L46:L126)</f>
        <v>0</v>
      </c>
      <c r="M127" s="83">
        <f>SUM(M46:M126)</f>
        <v>14000</v>
      </c>
      <c r="N127" s="85">
        <f>SUM(N46:N126)</f>
        <v>14000</v>
      </c>
      <c r="O127" s="85"/>
      <c r="P127" s="83">
        <f>SUM(P46:P126)</f>
        <v>0</v>
      </c>
      <c r="Q127" s="83">
        <f>SUM(Q46:Q126)</f>
        <v>0</v>
      </c>
      <c r="R127" s="83">
        <f>SUM(R46:R126)</f>
        <v>14000</v>
      </c>
      <c r="S127" s="85">
        <f>SUM(S46:S126)</f>
        <v>14000</v>
      </c>
      <c r="T127" s="85"/>
      <c r="U127" s="83">
        <f>SUM(U46:U126)</f>
        <v>14000</v>
      </c>
      <c r="V127" s="83">
        <f>SUM(V46:V126)</f>
        <v>0</v>
      </c>
      <c r="W127" s="83">
        <f>SUM(W46:W126)</f>
        <v>14000</v>
      </c>
      <c r="X127" s="85">
        <f>SUM(X46:X126)</f>
        <v>28000</v>
      </c>
      <c r="Y127" s="84"/>
      <c r="Z127" s="85">
        <f>SUM(Z46:Z126)</f>
        <v>70000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95000</v>
      </c>
      <c r="G128" s="88">
        <f>G43-G127</f>
        <v>0</v>
      </c>
      <c r="H128" s="88">
        <f>H43-H127</f>
        <v>-14000</v>
      </c>
      <c r="I128" s="89">
        <f>I43-I127</f>
        <v>81000</v>
      </c>
      <c r="J128" s="89"/>
      <c r="K128" s="88">
        <f>K43-K127</f>
        <v>0</v>
      </c>
      <c r="L128" s="88">
        <f>L43-L127</f>
        <v>0</v>
      </c>
      <c r="M128" s="88">
        <f>M43-M127</f>
        <v>-14000</v>
      </c>
      <c r="N128" s="89">
        <f>N43-N127</f>
        <v>-14000</v>
      </c>
      <c r="O128" s="89"/>
      <c r="P128" s="88">
        <f>P43-P127</f>
        <v>0</v>
      </c>
      <c r="Q128" s="88">
        <f>Q43-Q127</f>
        <v>0</v>
      </c>
      <c r="R128" s="88">
        <f>R43-R127</f>
        <v>-14000</v>
      </c>
      <c r="S128" s="89">
        <f>S43-S127</f>
        <v>-14000</v>
      </c>
      <c r="T128" s="89"/>
      <c r="U128" s="88">
        <f>U43-U127</f>
        <v>-14000</v>
      </c>
      <c r="V128" s="88">
        <f>V43-V127</f>
        <v>0</v>
      </c>
      <c r="W128" s="88">
        <f>W43-W127</f>
        <v>-14000</v>
      </c>
      <c r="X128" s="89">
        <f>X43-X127</f>
        <v>-28000</v>
      </c>
      <c r="Y128" s="90"/>
      <c r="Z128" s="89">
        <f>Z43-Z127</f>
        <v>25000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">
        <v>1400</v>
      </c>
      <c r="G130" s="1">
        <v>41.61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B131" s="37" t="s">
        <v>354</v>
      </c>
      <c r="F131">
        <v>1400</v>
      </c>
      <c r="G131">
        <v>42.28</v>
      </c>
    </row>
    <row r="132" spans="1:26" x14ac:dyDescent="0.2">
      <c r="B132" s="37" t="s">
        <v>356</v>
      </c>
      <c r="F132">
        <v>1400</v>
      </c>
      <c r="G132">
        <v>42.28</v>
      </c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5" scale="26"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9F9AE-E23A-4BE1-811F-B7467F03B73C}">
  <sheetPr codeName="Sheet182">
    <tabColor theme="9" tint="0.39997558519241921"/>
    <pageSetUpPr fitToPage="1"/>
  </sheetPr>
  <dimension ref="A1:AB142"/>
  <sheetViews>
    <sheetView zoomScale="90" zoomScaleNormal="90" workbookViewId="0">
      <pane xSplit="5" ySplit="6" topLeftCell="Q9" activePane="bottomRight" state="frozen"/>
      <selection activeCell="M42" sqref="M42"/>
      <selection pane="topRight" activeCell="M42" sqref="M42"/>
      <selection pane="bottomLeft" activeCell="M42" sqref="M42"/>
      <selection pane="bottomRight" activeCell="Z96" sqref="Z96"/>
    </sheetView>
  </sheetViews>
  <sheetFormatPr defaultColWidth="9.140625" defaultRowHeight="12.75" x14ac:dyDescent="0.2"/>
  <cols>
    <col min="1" max="1" width="9.5703125" customWidth="1"/>
    <col min="2" max="2" width="52.7109375" customWidth="1"/>
    <col min="3" max="4" width="9.140625" hidden="1" customWidth="1"/>
    <col min="5" max="5" width="36.28515625" hidden="1" customWidth="1"/>
    <col min="6" max="6" width="13.85546875" bestFit="1" customWidth="1"/>
    <col min="7" max="8" width="12.5703125" bestFit="1" customWidth="1"/>
    <col min="9" max="9" width="14.28515625" bestFit="1" customWidth="1"/>
    <col min="10" max="10" width="3.28515625" customWidth="1"/>
    <col min="11" max="12" width="12.5703125" bestFit="1" customWidth="1"/>
    <col min="13" max="13" width="13.42578125" bestFit="1" customWidth="1"/>
    <col min="14" max="14" width="14.5703125" bestFit="1" customWidth="1"/>
    <col min="15" max="15" width="3.28515625" customWidth="1"/>
    <col min="16" max="17" width="12.5703125" bestFit="1" customWidth="1"/>
    <col min="18" max="18" width="13.42578125" bestFit="1" customWidth="1"/>
    <col min="19" max="19" width="14.5703125" bestFit="1" customWidth="1"/>
    <col min="20" max="20" width="3.5703125" customWidth="1"/>
    <col min="21" max="22" width="12.5703125" bestFit="1" customWidth="1"/>
    <col min="23" max="23" width="13" bestFit="1" customWidth="1"/>
    <col min="24" max="24" width="14.5703125" bestFit="1" customWidth="1"/>
    <col min="25" max="25" width="3.7109375" customWidth="1"/>
    <col min="26" max="26" width="14" bestFit="1" customWidth="1"/>
    <col min="27" max="27" width="9.140625" style="182" bestFit="1" customWidth="1"/>
    <col min="28" max="28" width="13" bestFit="1" customWidth="1"/>
  </cols>
  <sheetData>
    <row r="1" spans="1:27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7" ht="19.5" customHeight="1" x14ac:dyDescent="0.2">
      <c r="A4" s="23" t="s">
        <v>323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7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7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11"/>
      <c r="K7" s="48" t="s">
        <v>9</v>
      </c>
      <c r="L7" s="48" t="s">
        <v>10</v>
      </c>
      <c r="M7" s="48" t="s">
        <v>11</v>
      </c>
      <c r="N7" s="104" t="s">
        <v>59</v>
      </c>
      <c r="O7" s="40"/>
      <c r="P7" s="48" t="s">
        <v>12</v>
      </c>
      <c r="Q7" s="48" t="s">
        <v>13</v>
      </c>
      <c r="R7" s="48" t="s">
        <v>14</v>
      </c>
      <c r="S7" s="104" t="s">
        <v>60</v>
      </c>
      <c r="T7" s="41"/>
      <c r="U7" s="48" t="s">
        <v>15</v>
      </c>
      <c r="V7" s="48" t="s">
        <v>16</v>
      </c>
      <c r="W7" s="48" t="s">
        <v>5</v>
      </c>
      <c r="X7" s="104" t="s">
        <v>61</v>
      </c>
      <c r="Y7" s="41"/>
      <c r="Z7" s="52" t="s">
        <v>100</v>
      </c>
    </row>
    <row r="8" spans="1:27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12"/>
      <c r="K8" s="53" t="s">
        <v>18</v>
      </c>
      <c r="L8" s="53" t="s">
        <v>18</v>
      </c>
      <c r="M8" s="53" t="s">
        <v>18</v>
      </c>
      <c r="N8" s="91"/>
      <c r="O8" s="12"/>
      <c r="P8" s="53" t="s">
        <v>18</v>
      </c>
      <c r="Q8" s="53" t="s">
        <v>18</v>
      </c>
      <c r="R8" s="53" t="s">
        <v>18</v>
      </c>
      <c r="S8" s="91"/>
      <c r="T8" s="12"/>
      <c r="U8" s="53" t="s">
        <v>18</v>
      </c>
      <c r="V8" s="53" t="s">
        <v>18</v>
      </c>
      <c r="W8" s="53" t="s">
        <v>18</v>
      </c>
      <c r="X8" s="91"/>
      <c r="Y8" s="95"/>
      <c r="Z8" s="105" t="s">
        <v>18</v>
      </c>
    </row>
    <row r="9" spans="1:27" x14ac:dyDescent="0.2">
      <c r="A9" s="59"/>
      <c r="B9" s="62"/>
      <c r="C9" s="61"/>
      <c r="D9" s="62"/>
      <c r="E9" s="63"/>
      <c r="F9" s="106"/>
      <c r="G9" s="106"/>
      <c r="H9" s="106"/>
      <c r="I9" s="92"/>
      <c r="J9" s="13"/>
      <c r="K9" s="106"/>
      <c r="L9" s="106"/>
      <c r="M9" s="106"/>
      <c r="N9" s="92"/>
      <c r="O9" s="13"/>
      <c r="P9" s="106"/>
      <c r="Q9" s="106"/>
      <c r="R9" s="107"/>
      <c r="S9" s="93"/>
      <c r="T9" s="12"/>
      <c r="U9" s="107"/>
      <c r="V9" s="107"/>
      <c r="W9" s="107"/>
      <c r="X9" s="93"/>
      <c r="Y9" s="95"/>
      <c r="Z9" s="93"/>
    </row>
    <row r="10" spans="1:27" ht="14.25" x14ac:dyDescent="0.2">
      <c r="A10" s="65" t="s">
        <v>19</v>
      </c>
      <c r="B10" s="62"/>
      <c r="C10" s="62"/>
      <c r="D10" s="62"/>
      <c r="E10" s="63"/>
      <c r="F10" s="107"/>
      <c r="G10" s="107"/>
      <c r="H10" s="107"/>
      <c r="I10" s="93"/>
      <c r="J10" s="12"/>
      <c r="K10" s="107"/>
      <c r="L10" s="107"/>
      <c r="M10" s="107"/>
      <c r="N10" s="94"/>
      <c r="O10" s="12"/>
      <c r="P10" s="107"/>
      <c r="Q10" s="107"/>
      <c r="R10" s="107"/>
      <c r="S10" s="93"/>
      <c r="T10" s="12"/>
      <c r="U10" s="107"/>
      <c r="V10" s="107"/>
      <c r="W10" s="107"/>
      <c r="X10" s="93"/>
      <c r="Y10" s="95"/>
      <c r="Z10" s="93"/>
    </row>
    <row r="11" spans="1:27" s="214" customFormat="1" ht="15" x14ac:dyDescent="0.25">
      <c r="A11" s="59"/>
      <c r="B11" s="67" t="str">
        <f>'LPFN SUMMARY - Results'!B11</f>
        <v>ISC</v>
      </c>
      <c r="C11" s="254"/>
      <c r="D11" s="254"/>
      <c r="E11" s="232"/>
      <c r="F11" s="255">
        <f>'5100'!F11+'2552'!F11+'5105'!F11</f>
        <v>0</v>
      </c>
      <c r="G11" s="255">
        <f>'5100'!G11+'2552'!G11+'5105'!G11</f>
        <v>0</v>
      </c>
      <c r="H11" s="255">
        <f>'5100'!H11+'2552'!H11+'5105'!H11</f>
        <v>0</v>
      </c>
      <c r="I11" s="94">
        <f>F11+G11+H11</f>
        <v>0</v>
      </c>
      <c r="J11" s="248"/>
      <c r="K11" s="255">
        <f>'5100'!K11+'2552'!K11+'5105'!K11</f>
        <v>0</v>
      </c>
      <c r="L11" s="255">
        <f>'5100'!L11+'2552'!L11+'5105'!L11</f>
        <v>0</v>
      </c>
      <c r="M11" s="255">
        <f>'5100'!M11+'2552'!M11+'5105'!M11</f>
        <v>0</v>
      </c>
      <c r="N11" s="94">
        <f>K11+L11+M11</f>
        <v>0</v>
      </c>
      <c r="O11" s="248"/>
      <c r="P11" s="255">
        <f>'5100'!P11+'2552'!P11+'5105'!P11</f>
        <v>0</v>
      </c>
      <c r="Q11" s="255">
        <f>'5100'!Q11+'2552'!Q11+'5105'!Q11</f>
        <v>0</v>
      </c>
      <c r="R11" s="255">
        <f>'5100'!R11+'2552'!R11+'5105'!R11</f>
        <v>0</v>
      </c>
      <c r="S11" s="94">
        <f>P11+Q11+R11</f>
        <v>0</v>
      </c>
      <c r="T11" s="248"/>
      <c r="U11" s="255">
        <f>'5100'!U11+'2552'!U11+'5105'!U11</f>
        <v>0</v>
      </c>
      <c r="V11" s="255">
        <f>'5100'!V11+'2552'!V11+'5105'!V11</f>
        <v>0</v>
      </c>
      <c r="W11" s="255">
        <f>'5100'!W11+'2552'!W11+'5105'!W11</f>
        <v>0</v>
      </c>
      <c r="X11" s="94">
        <f>U11+V11+W11</f>
        <v>0</v>
      </c>
      <c r="Y11" s="96"/>
      <c r="Z11" s="94">
        <f>X11+S11+N11+I11</f>
        <v>0</v>
      </c>
      <c r="AA11" s="182"/>
    </row>
    <row r="12" spans="1:27" s="214" customFormat="1" ht="15" x14ac:dyDescent="0.25">
      <c r="A12" s="59"/>
      <c r="B12" s="67" t="str">
        <f>'LPFN SUMMARY - Results'!B12</f>
        <v>Administration fees</v>
      </c>
      <c r="C12" s="62"/>
      <c r="D12" s="62"/>
      <c r="E12" s="63"/>
      <c r="F12" s="255">
        <f>'5100'!F12+'2552'!F12+'5105'!F12</f>
        <v>0</v>
      </c>
      <c r="G12" s="255">
        <f>'5100'!G12+'2552'!G12+'5105'!G12</f>
        <v>0</v>
      </c>
      <c r="H12" s="255">
        <f>'5100'!H12+'2552'!H12+'5105'!H12</f>
        <v>0</v>
      </c>
      <c r="I12" s="94">
        <f>F12+G12+H12</f>
        <v>0</v>
      </c>
      <c r="J12" s="224"/>
      <c r="K12" s="255">
        <f>'5100'!K12+'2552'!K12+'5105'!K12</f>
        <v>0</v>
      </c>
      <c r="L12" s="255">
        <f>'5100'!L12+'2552'!L12+'5105'!L12</f>
        <v>0</v>
      </c>
      <c r="M12" s="255">
        <f>'5100'!M12+'2552'!M12+'5105'!M12</f>
        <v>0</v>
      </c>
      <c r="N12" s="94">
        <f t="shared" ref="N12:N42" si="0">K12+L12+M12</f>
        <v>0</v>
      </c>
      <c r="O12" s="224"/>
      <c r="P12" s="255">
        <f>'5100'!P12+'2552'!P12+'5105'!P12</f>
        <v>0</v>
      </c>
      <c r="Q12" s="255">
        <f>'5100'!Q12+'2552'!Q12+'5105'!Q12</f>
        <v>0</v>
      </c>
      <c r="R12" s="255">
        <f>'5100'!R12+'2552'!R12+'5105'!R12</f>
        <v>0</v>
      </c>
      <c r="S12" s="94">
        <f t="shared" ref="S12:S42" si="1">P12+Q12+R12</f>
        <v>0</v>
      </c>
      <c r="T12" s="224"/>
      <c r="U12" s="255">
        <f>'5100'!U12+'2552'!U12+'5105'!U12</f>
        <v>0</v>
      </c>
      <c r="V12" s="255">
        <f>'5100'!V12+'2552'!V12+'5105'!V12</f>
        <v>0</v>
      </c>
      <c r="W12" s="255">
        <f>'5100'!W12+'2552'!W12+'5105'!W12</f>
        <v>0</v>
      </c>
      <c r="X12" s="94">
        <f t="shared" ref="X12:X42" si="2">U12+V12+W12</f>
        <v>0</v>
      </c>
      <c r="Y12" s="97"/>
      <c r="Z12" s="94">
        <f t="shared" ref="Z12:Z42" si="3">X12+S12+N12+I12</f>
        <v>0</v>
      </c>
      <c r="AA12" s="182"/>
    </row>
    <row r="13" spans="1:27" s="214" customFormat="1" ht="15" x14ac:dyDescent="0.25">
      <c r="A13" s="59"/>
      <c r="B13" s="67" t="str">
        <f>'LPFN SUMMARY - Results'!B13</f>
        <v>Canadian Mortgage and Housing Corporation</v>
      </c>
      <c r="C13" s="62"/>
      <c r="D13" s="62"/>
      <c r="E13" s="63"/>
      <c r="F13" s="255">
        <f>'5100'!F13+'2552'!F13+'5105'!F13</f>
        <v>0</v>
      </c>
      <c r="G13" s="255">
        <f>'5100'!G13+'2552'!G13+'5105'!G13</f>
        <v>0</v>
      </c>
      <c r="H13" s="255">
        <f>'5100'!H13+'2552'!H13+'5105'!H13</f>
        <v>0</v>
      </c>
      <c r="I13" s="94">
        <f>F13+G13+H13</f>
        <v>0</v>
      </c>
      <c r="J13" s="224"/>
      <c r="K13" s="255">
        <f>'5100'!K13+'2552'!K13+'5105'!K13</f>
        <v>0</v>
      </c>
      <c r="L13" s="255">
        <f>'5100'!L13+'2552'!L13+'5105'!L13</f>
        <v>0</v>
      </c>
      <c r="M13" s="255">
        <f>'5100'!M13+'2552'!M13+'5105'!M13</f>
        <v>0</v>
      </c>
      <c r="N13" s="94">
        <f t="shared" si="0"/>
        <v>0</v>
      </c>
      <c r="O13" s="224"/>
      <c r="P13" s="255">
        <f>'5100'!P13+'2552'!P13+'5105'!P13</f>
        <v>0</v>
      </c>
      <c r="Q13" s="255">
        <f>'5100'!Q13+'2552'!Q13+'5105'!Q13</f>
        <v>0</v>
      </c>
      <c r="R13" s="255">
        <f>'5100'!R13+'2552'!R13+'5105'!R13</f>
        <v>0</v>
      </c>
      <c r="S13" s="94">
        <f t="shared" si="1"/>
        <v>0</v>
      </c>
      <c r="T13" s="224"/>
      <c r="U13" s="255">
        <f>'5100'!U13+'2552'!U13+'5105'!U13</f>
        <v>0</v>
      </c>
      <c r="V13" s="255">
        <f>'5100'!V13+'2552'!V13+'5105'!V13</f>
        <v>0</v>
      </c>
      <c r="W13" s="255">
        <f>'5100'!W13+'2552'!W13+'5105'!W13</f>
        <v>0</v>
      </c>
      <c r="X13" s="94">
        <f t="shared" si="2"/>
        <v>0</v>
      </c>
      <c r="Y13" s="97"/>
      <c r="Z13" s="94">
        <f t="shared" si="3"/>
        <v>0</v>
      </c>
      <c r="AA13" s="182"/>
    </row>
    <row r="14" spans="1:27" s="214" customFormat="1" ht="15" x14ac:dyDescent="0.25">
      <c r="A14" s="59"/>
      <c r="B14" s="67" t="str">
        <f>'LPFN SUMMARY - Results'!B14</f>
        <v>Centre Jeunesse de l'Abitibi-Témiscamingue</v>
      </c>
      <c r="C14" s="62"/>
      <c r="D14" s="62"/>
      <c r="E14" s="63"/>
      <c r="F14" s="255">
        <f>'5100'!F14+'2552'!F14+'5105'!F14</f>
        <v>0</v>
      </c>
      <c r="G14" s="255">
        <f>'5100'!G14+'2552'!G14+'5105'!G14</f>
        <v>0</v>
      </c>
      <c r="H14" s="255">
        <f>'5100'!H14+'2552'!H14+'5105'!H14</f>
        <v>0</v>
      </c>
      <c r="I14" s="94">
        <f>F14+G14+H14</f>
        <v>0</v>
      </c>
      <c r="J14" s="224"/>
      <c r="K14" s="255">
        <f>'5100'!K14+'2552'!K14+'5105'!K14</f>
        <v>0</v>
      </c>
      <c r="L14" s="255">
        <f>'5100'!L14+'2552'!L14+'5105'!L14</f>
        <v>0</v>
      </c>
      <c r="M14" s="255">
        <f>'5100'!M14+'2552'!M14+'5105'!M14</f>
        <v>0</v>
      </c>
      <c r="N14" s="94">
        <f t="shared" si="0"/>
        <v>0</v>
      </c>
      <c r="O14" s="224"/>
      <c r="P14" s="255">
        <f>'5100'!P14+'2552'!P14+'5105'!P14</f>
        <v>0</v>
      </c>
      <c r="Q14" s="255">
        <f>'5100'!Q14+'2552'!Q14+'5105'!Q14</f>
        <v>0</v>
      </c>
      <c r="R14" s="255">
        <f>'5100'!R14+'2552'!R14+'5105'!R14</f>
        <v>0</v>
      </c>
      <c r="S14" s="94">
        <f t="shared" si="1"/>
        <v>0</v>
      </c>
      <c r="T14" s="224"/>
      <c r="U14" s="255">
        <f>'5100'!U14+'2552'!U14+'5105'!U14</f>
        <v>0</v>
      </c>
      <c r="V14" s="255">
        <f>'5100'!V14+'2552'!V14+'5105'!V14</f>
        <v>0</v>
      </c>
      <c r="W14" s="255">
        <f>'5100'!W14+'2552'!W14+'5105'!W14</f>
        <v>0</v>
      </c>
      <c r="X14" s="94">
        <f t="shared" si="2"/>
        <v>0</v>
      </c>
      <c r="Y14" s="97"/>
      <c r="Z14" s="94">
        <f t="shared" si="3"/>
        <v>0</v>
      </c>
      <c r="AA14" s="182"/>
    </row>
    <row r="15" spans="1:27" s="214" customFormat="1" ht="15" hidden="1" x14ac:dyDescent="0.25">
      <c r="A15" s="59"/>
      <c r="B15" s="67" t="str">
        <f>'LPFN SUMMARY - Results'!B15</f>
        <v>Unused</v>
      </c>
      <c r="C15" s="62"/>
      <c r="D15" s="62"/>
      <c r="E15" s="63"/>
      <c r="F15" s="255">
        <f>'5100'!F15+'2552'!F15+'5105'!F15</f>
        <v>0</v>
      </c>
      <c r="G15" s="255">
        <f>'5100'!G15+'2552'!G15+'5105'!G15</f>
        <v>0</v>
      </c>
      <c r="H15" s="255">
        <f>'5100'!H15+'2552'!H15+'5105'!H15</f>
        <v>0</v>
      </c>
      <c r="I15" s="94">
        <f t="shared" ref="I15:I42" si="4">F15+G15+H15</f>
        <v>0</v>
      </c>
      <c r="J15" s="224"/>
      <c r="K15" s="255">
        <f>'5100'!K15+'2552'!K15+'5105'!K15</f>
        <v>0</v>
      </c>
      <c r="L15" s="255">
        <f>'5100'!L15+'2552'!L15+'5105'!L15</f>
        <v>0</v>
      </c>
      <c r="M15" s="255">
        <f>'5100'!M15+'2552'!M15+'5105'!M15</f>
        <v>0</v>
      </c>
      <c r="N15" s="94">
        <f t="shared" si="0"/>
        <v>0</v>
      </c>
      <c r="O15" s="224"/>
      <c r="P15" s="255">
        <f>'5100'!P15+'2552'!P15+'5105'!P15</f>
        <v>0</v>
      </c>
      <c r="Q15" s="255">
        <f>'5100'!Q15+'2552'!Q15+'5105'!Q15</f>
        <v>0</v>
      </c>
      <c r="R15" s="255">
        <f>'5100'!R15+'2552'!R15+'5105'!R15</f>
        <v>0</v>
      </c>
      <c r="S15" s="94">
        <f t="shared" si="1"/>
        <v>0</v>
      </c>
      <c r="T15" s="224"/>
      <c r="U15" s="255">
        <f>'5100'!U15+'2552'!U15+'5105'!U15</f>
        <v>0</v>
      </c>
      <c r="V15" s="255">
        <f>'5100'!V15+'2552'!V15+'5105'!V15</f>
        <v>0</v>
      </c>
      <c r="W15" s="255">
        <f>'5100'!W15+'2552'!W15+'5105'!W15</f>
        <v>0</v>
      </c>
      <c r="X15" s="94">
        <f t="shared" si="2"/>
        <v>0</v>
      </c>
      <c r="Y15" s="97"/>
      <c r="Z15" s="94">
        <f t="shared" si="3"/>
        <v>0</v>
      </c>
      <c r="AA15" s="182"/>
    </row>
    <row r="16" spans="1:27" s="214" customFormat="1" ht="15" hidden="1" x14ac:dyDescent="0.25">
      <c r="A16" s="59"/>
      <c r="B16" s="67" t="str">
        <f>'LPFN SUMMARY - Results'!B16</f>
        <v>Unused</v>
      </c>
      <c r="C16" s="62"/>
      <c r="D16" s="62"/>
      <c r="E16" s="63"/>
      <c r="F16" s="255">
        <f>'5100'!F16+'2552'!F16+'5105'!F16</f>
        <v>0</v>
      </c>
      <c r="G16" s="255">
        <f>'5100'!G16+'2552'!G16+'5105'!G16</f>
        <v>0</v>
      </c>
      <c r="H16" s="255">
        <f>'5100'!H16+'2552'!H16+'5105'!H16</f>
        <v>0</v>
      </c>
      <c r="I16" s="94">
        <f t="shared" si="4"/>
        <v>0</v>
      </c>
      <c r="J16" s="224"/>
      <c r="K16" s="255">
        <f>'5100'!K16+'2552'!K16+'5105'!K16</f>
        <v>0</v>
      </c>
      <c r="L16" s="255">
        <f>'5100'!L16+'2552'!L16+'5105'!L16</f>
        <v>0</v>
      </c>
      <c r="M16" s="255">
        <f>'5100'!M16+'2552'!M16+'5105'!M16</f>
        <v>0</v>
      </c>
      <c r="N16" s="94">
        <f t="shared" si="0"/>
        <v>0</v>
      </c>
      <c r="O16" s="224"/>
      <c r="P16" s="255">
        <f>'5100'!P16+'2552'!P16+'5105'!P16</f>
        <v>0</v>
      </c>
      <c r="Q16" s="255">
        <f>'5100'!Q16+'2552'!Q16+'5105'!Q16</f>
        <v>0</v>
      </c>
      <c r="R16" s="255">
        <f>'5100'!R16+'2552'!R16+'5105'!R16</f>
        <v>0</v>
      </c>
      <c r="S16" s="94">
        <f t="shared" si="1"/>
        <v>0</v>
      </c>
      <c r="T16" s="224"/>
      <c r="U16" s="255">
        <f>'5100'!U16+'2552'!U16+'5105'!U16</f>
        <v>0</v>
      </c>
      <c r="V16" s="255">
        <f>'5100'!V16+'2552'!V16+'5105'!V16</f>
        <v>0</v>
      </c>
      <c r="W16" s="255">
        <f>'5100'!W16+'2552'!W16+'5105'!W16</f>
        <v>0</v>
      </c>
      <c r="X16" s="94">
        <f t="shared" si="2"/>
        <v>0</v>
      </c>
      <c r="Y16" s="97"/>
      <c r="Z16" s="94">
        <f t="shared" si="3"/>
        <v>0</v>
      </c>
      <c r="AA16" s="182"/>
    </row>
    <row r="17" spans="1:27" s="214" customFormat="1" ht="18" customHeight="1" x14ac:dyDescent="0.25">
      <c r="A17" s="59"/>
      <c r="B17" s="67" t="str">
        <f>'LPFN SUMMARY - Results'!B17</f>
        <v>First Nations Education Council</v>
      </c>
      <c r="C17" s="67"/>
      <c r="D17" s="67"/>
      <c r="E17" s="68"/>
      <c r="F17" s="255">
        <f>'5100'!F17+'2552'!F17+'5105'!F17</f>
        <v>0</v>
      </c>
      <c r="G17" s="255">
        <f>'5100'!G17+'2552'!G17+'5105'!G17</f>
        <v>0</v>
      </c>
      <c r="H17" s="255">
        <f>'5100'!H17+'2552'!H17+'5105'!H17</f>
        <v>0</v>
      </c>
      <c r="I17" s="94">
        <f t="shared" si="4"/>
        <v>0</v>
      </c>
      <c r="J17" s="224"/>
      <c r="K17" s="255">
        <f>'5100'!K17+'2552'!K17+'5105'!K17</f>
        <v>0</v>
      </c>
      <c r="L17" s="255">
        <f>'5100'!L17+'2552'!L17+'5105'!L17</f>
        <v>0</v>
      </c>
      <c r="M17" s="255">
        <f>'5100'!M17+'2552'!M17+'5105'!M17</f>
        <v>0</v>
      </c>
      <c r="N17" s="94">
        <f t="shared" si="0"/>
        <v>0</v>
      </c>
      <c r="O17" s="224"/>
      <c r="P17" s="255">
        <f>'5100'!P17+'2552'!P17+'5105'!P17</f>
        <v>0</v>
      </c>
      <c r="Q17" s="255">
        <f>'5100'!Q17+'2552'!Q17+'5105'!Q17</f>
        <v>0</v>
      </c>
      <c r="R17" s="255">
        <f>'5100'!R17+'2552'!R17+'5105'!R17</f>
        <v>0</v>
      </c>
      <c r="S17" s="94">
        <f t="shared" si="1"/>
        <v>0</v>
      </c>
      <c r="T17" s="224"/>
      <c r="U17" s="255">
        <f>'5100'!U17+'2552'!U17+'5105'!U17</f>
        <v>0</v>
      </c>
      <c r="V17" s="255">
        <f>'5100'!V17+'2552'!V17+'5105'!V17</f>
        <v>0</v>
      </c>
      <c r="W17" s="255">
        <f>'5100'!W17+'2552'!W17+'5105'!W17</f>
        <v>0</v>
      </c>
      <c r="X17" s="94">
        <f t="shared" si="2"/>
        <v>0</v>
      </c>
      <c r="Y17" s="97"/>
      <c r="Z17" s="94">
        <f t="shared" si="3"/>
        <v>0</v>
      </c>
      <c r="AA17" s="182"/>
    </row>
    <row r="18" spans="1:27" s="214" customFormat="1" ht="15" x14ac:dyDescent="0.25">
      <c r="A18" s="59"/>
      <c r="B18" s="67" t="str">
        <f>'LPFN SUMMARY - Results'!B18</f>
        <v>First Nations of Quebec and Labrador Health and Social Services Commission</v>
      </c>
      <c r="C18" s="62"/>
      <c r="D18" s="62"/>
      <c r="E18" s="63"/>
      <c r="F18" s="255">
        <f>'5100'!F18+'2552'!F18+'5105'!F18</f>
        <v>164186</v>
      </c>
      <c r="G18" s="255">
        <f>'5100'!G18+'2552'!G18+'5105'!G18</f>
        <v>0</v>
      </c>
      <c r="H18" s="255">
        <f>'5100'!H18+'2552'!H18+'5105'!H18</f>
        <v>0</v>
      </c>
      <c r="I18" s="94">
        <f t="shared" si="4"/>
        <v>164186</v>
      </c>
      <c r="J18" s="224"/>
      <c r="K18" s="255">
        <f>'5100'!K18+'2552'!K18+'5105'!K18</f>
        <v>0</v>
      </c>
      <c r="L18" s="255">
        <f>'5100'!L18+'2552'!L18+'5105'!L18</f>
        <v>0</v>
      </c>
      <c r="M18" s="255">
        <f>'5100'!M18+'2552'!M18+'5105'!M18</f>
        <v>0</v>
      </c>
      <c r="N18" s="94">
        <f t="shared" si="0"/>
        <v>0</v>
      </c>
      <c r="O18" s="224"/>
      <c r="P18" s="255">
        <f>'5100'!P18+'2552'!P18+'5105'!P18</f>
        <v>0</v>
      </c>
      <c r="Q18" s="255">
        <f>'5100'!Q18+'2552'!Q18+'5105'!Q18</f>
        <v>0</v>
      </c>
      <c r="R18" s="255">
        <f>'5100'!R18+'2552'!R18+'5105'!R18</f>
        <v>0</v>
      </c>
      <c r="S18" s="94">
        <f t="shared" si="1"/>
        <v>0</v>
      </c>
      <c r="T18" s="224"/>
      <c r="U18" s="255">
        <f>'5100'!U18+'2552'!U18+'5105'!U18</f>
        <v>0</v>
      </c>
      <c r="V18" s="255">
        <f>'5100'!V18+'2552'!V18+'5105'!V18</f>
        <v>0</v>
      </c>
      <c r="W18" s="255">
        <f>'5100'!W18+'2552'!W18+'5105'!W18</f>
        <v>0</v>
      </c>
      <c r="X18" s="94">
        <f t="shared" si="2"/>
        <v>0</v>
      </c>
      <c r="Y18" s="97"/>
      <c r="Z18" s="94">
        <f t="shared" si="3"/>
        <v>164186</v>
      </c>
      <c r="AA18" s="182"/>
    </row>
    <row r="19" spans="1:27" s="214" customFormat="1" ht="15" x14ac:dyDescent="0.25">
      <c r="A19" s="59"/>
      <c r="B19" s="67" t="str">
        <f>'LPFN SUMMARY - Results'!B19</f>
        <v>Government of Quebec</v>
      </c>
      <c r="C19" s="62"/>
      <c r="D19" s="62"/>
      <c r="E19" s="63"/>
      <c r="F19" s="255">
        <f>'5100'!F19+'2552'!F19+'5105'!F19</f>
        <v>0</v>
      </c>
      <c r="G19" s="255">
        <f>'5100'!G19+'2552'!G19+'5105'!G19</f>
        <v>0</v>
      </c>
      <c r="H19" s="255">
        <f>'5100'!H19+'2552'!H19+'5105'!H19</f>
        <v>0</v>
      </c>
      <c r="I19" s="94">
        <f t="shared" si="4"/>
        <v>0</v>
      </c>
      <c r="J19" s="224"/>
      <c r="K19" s="255">
        <f>'5100'!K19+'2552'!K19+'5105'!K19</f>
        <v>0</v>
      </c>
      <c r="L19" s="255">
        <f>'5100'!L19+'2552'!L19+'5105'!L19</f>
        <v>0</v>
      </c>
      <c r="M19" s="255">
        <f>'5100'!M19+'2552'!M19+'5105'!M19</f>
        <v>0</v>
      </c>
      <c r="N19" s="94">
        <f t="shared" si="0"/>
        <v>0</v>
      </c>
      <c r="O19" s="224"/>
      <c r="P19" s="255">
        <f>'5100'!P19+'2552'!P19+'5105'!P19</f>
        <v>0</v>
      </c>
      <c r="Q19" s="255">
        <f>'5100'!Q19+'2552'!Q19+'5105'!Q19</f>
        <v>0</v>
      </c>
      <c r="R19" s="255">
        <f>'5100'!R19+'2552'!R19+'5105'!R19</f>
        <v>0</v>
      </c>
      <c r="S19" s="94">
        <f t="shared" si="1"/>
        <v>0</v>
      </c>
      <c r="T19" s="224"/>
      <c r="U19" s="255">
        <f>'5100'!U19+'2552'!U19+'5105'!U19</f>
        <v>0</v>
      </c>
      <c r="V19" s="255">
        <f>'5100'!V19+'2552'!V19+'5105'!V19</f>
        <v>0</v>
      </c>
      <c r="W19" s="255">
        <f>'5100'!W19+'2552'!W19+'5105'!W19</f>
        <v>0</v>
      </c>
      <c r="X19" s="94">
        <f t="shared" si="2"/>
        <v>0</v>
      </c>
      <c r="Y19" s="97"/>
      <c r="Z19" s="94">
        <f t="shared" si="3"/>
        <v>0</v>
      </c>
      <c r="AA19" s="182"/>
    </row>
    <row r="20" spans="1:27" s="214" customFormat="1" ht="15" x14ac:dyDescent="0.25">
      <c r="A20" s="59"/>
      <c r="B20" s="67" t="str">
        <f>'LPFN SUMMARY - Results'!B20</f>
        <v>ISC - Health Canada</v>
      </c>
      <c r="C20" s="62"/>
      <c r="D20" s="62"/>
      <c r="E20" s="63"/>
      <c r="F20" s="255">
        <f>'5100'!F20+'2552'!F20+'5105'!F20</f>
        <v>0</v>
      </c>
      <c r="G20" s="255">
        <f>'5100'!G20+'2552'!G20+'5105'!G20</f>
        <v>0</v>
      </c>
      <c r="H20" s="255">
        <f>'5100'!H20+'2552'!H20+'5105'!H20</f>
        <v>0</v>
      </c>
      <c r="I20" s="94">
        <f t="shared" si="4"/>
        <v>0</v>
      </c>
      <c r="J20" s="224"/>
      <c r="K20" s="255">
        <f>'5100'!K20+'2552'!K20+'5105'!K20</f>
        <v>0</v>
      </c>
      <c r="L20" s="255">
        <f>'5100'!L20+'2552'!L20+'5105'!L20</f>
        <v>0</v>
      </c>
      <c r="M20" s="255">
        <f>'5100'!M20+'2552'!M20+'5105'!M20</f>
        <v>0</v>
      </c>
      <c r="N20" s="94">
        <f t="shared" si="0"/>
        <v>0</v>
      </c>
      <c r="O20" s="224"/>
      <c r="P20" s="255">
        <f>'5100'!P20+'2552'!P20+'5105'!P20</f>
        <v>0</v>
      </c>
      <c r="Q20" s="255">
        <f>'5100'!Q20+'2552'!Q20+'5105'!Q20</f>
        <v>0</v>
      </c>
      <c r="R20" s="255">
        <f>'5100'!R20+'2552'!R20+'5105'!R20</f>
        <v>0</v>
      </c>
      <c r="S20" s="94">
        <f t="shared" si="1"/>
        <v>0</v>
      </c>
      <c r="T20" s="224"/>
      <c r="U20" s="255">
        <f>'5100'!U20+'2552'!U20+'5105'!U20</f>
        <v>0</v>
      </c>
      <c r="V20" s="255">
        <f>'5100'!V20+'2552'!V20+'5105'!V20</f>
        <v>0</v>
      </c>
      <c r="W20" s="255">
        <f>'5100'!W20+'2552'!W20+'5105'!W20</f>
        <v>0</v>
      </c>
      <c r="X20" s="94">
        <f t="shared" si="2"/>
        <v>0</v>
      </c>
      <c r="Y20" s="97"/>
      <c r="Z20" s="94">
        <f t="shared" si="3"/>
        <v>0</v>
      </c>
      <c r="AA20" s="182"/>
    </row>
    <row r="21" spans="1:27" s="214" customFormat="1" ht="15" x14ac:dyDescent="0.25">
      <c r="A21" s="59"/>
      <c r="B21" s="67" t="str">
        <f>'LPFN SUMMARY - Results'!B21</f>
        <v>Human Ressources Development Canada</v>
      </c>
      <c r="C21" s="62"/>
      <c r="D21" s="62"/>
      <c r="E21" s="63"/>
      <c r="F21" s="255">
        <f>'5100'!F21+'2552'!F21+'5105'!F21</f>
        <v>0</v>
      </c>
      <c r="G21" s="255">
        <f>'5100'!G21+'2552'!G21+'5105'!G21</f>
        <v>0</v>
      </c>
      <c r="H21" s="255">
        <f>'5100'!H21+'2552'!H21+'5105'!H21</f>
        <v>0</v>
      </c>
      <c r="I21" s="94">
        <f t="shared" si="4"/>
        <v>0</v>
      </c>
      <c r="J21" s="224"/>
      <c r="K21" s="255">
        <f>'5100'!K21+'2552'!K21+'5105'!K21</f>
        <v>0</v>
      </c>
      <c r="L21" s="255">
        <f>'5100'!L21+'2552'!L21+'5105'!L21</f>
        <v>0</v>
      </c>
      <c r="M21" s="255">
        <f>'5100'!M21+'2552'!M21+'5105'!M21</f>
        <v>0</v>
      </c>
      <c r="N21" s="94">
        <f t="shared" si="0"/>
        <v>0</v>
      </c>
      <c r="O21" s="224"/>
      <c r="P21" s="255">
        <f>'5100'!P21+'2552'!P21+'5105'!P21</f>
        <v>0</v>
      </c>
      <c r="Q21" s="255">
        <f>'5100'!Q21+'2552'!Q21+'5105'!Q21</f>
        <v>0</v>
      </c>
      <c r="R21" s="255">
        <f>'5100'!R21+'2552'!R21+'5105'!R21</f>
        <v>0</v>
      </c>
      <c r="S21" s="94">
        <f t="shared" si="1"/>
        <v>0</v>
      </c>
      <c r="T21" s="224"/>
      <c r="U21" s="255">
        <f>'5100'!U21+'2552'!U21+'5105'!U21</f>
        <v>0</v>
      </c>
      <c r="V21" s="255">
        <f>'5100'!V21+'2552'!V21+'5105'!V21</f>
        <v>0</v>
      </c>
      <c r="W21" s="255">
        <f>'5100'!W21+'2552'!W21+'5105'!W21</f>
        <v>0</v>
      </c>
      <c r="X21" s="94">
        <f t="shared" si="2"/>
        <v>0</v>
      </c>
      <c r="Y21" s="97"/>
      <c r="Z21" s="94">
        <f t="shared" si="3"/>
        <v>0</v>
      </c>
      <c r="AA21" s="182"/>
    </row>
    <row r="22" spans="1:27" s="214" customFormat="1" ht="15" x14ac:dyDescent="0.25">
      <c r="A22" s="59"/>
      <c r="B22" s="67" t="str">
        <f>'LPFN SUMMARY - Results'!B22</f>
        <v>Ministère de la culture et des communications</v>
      </c>
      <c r="C22" s="62"/>
      <c r="D22" s="62"/>
      <c r="E22" s="63"/>
      <c r="F22" s="255">
        <f>'5100'!F22+'2552'!F22+'5105'!F22</f>
        <v>0</v>
      </c>
      <c r="G22" s="255">
        <f>'5100'!G22+'2552'!G22+'5105'!G22</f>
        <v>0</v>
      </c>
      <c r="H22" s="255">
        <f>'5100'!H22+'2552'!H22+'5105'!H22</f>
        <v>11250</v>
      </c>
      <c r="I22" s="94">
        <f t="shared" si="4"/>
        <v>11250</v>
      </c>
      <c r="J22" s="224"/>
      <c r="K22" s="255">
        <f>'5100'!K22+'2552'!K22+'5105'!K22</f>
        <v>0</v>
      </c>
      <c r="L22" s="255">
        <f>'5100'!L22+'2552'!L22+'5105'!L22</f>
        <v>0</v>
      </c>
      <c r="M22" s="255">
        <f>'5100'!M22+'2552'!M22+'5105'!M22</f>
        <v>11250</v>
      </c>
      <c r="N22" s="94">
        <f t="shared" si="0"/>
        <v>11250</v>
      </c>
      <c r="O22" s="224"/>
      <c r="P22" s="255">
        <f>'5100'!P22+'2552'!P22+'5105'!P22</f>
        <v>0</v>
      </c>
      <c r="Q22" s="255">
        <f>'5100'!Q22+'2552'!Q22+'5105'!Q22</f>
        <v>0</v>
      </c>
      <c r="R22" s="255">
        <f>'5100'!R22+'2552'!R22+'5105'!R22</f>
        <v>11250</v>
      </c>
      <c r="S22" s="94">
        <f t="shared" si="1"/>
        <v>11250</v>
      </c>
      <c r="T22" s="224"/>
      <c r="U22" s="255">
        <f>'5100'!U22+'2552'!U22+'5105'!U22</f>
        <v>0</v>
      </c>
      <c r="V22" s="255">
        <f>'5100'!V22+'2552'!V22+'5105'!V22</f>
        <v>0</v>
      </c>
      <c r="W22" s="255">
        <f>'5100'!W22+'2552'!W22+'5105'!W22</f>
        <v>11250</v>
      </c>
      <c r="X22" s="94">
        <f t="shared" si="2"/>
        <v>11250</v>
      </c>
      <c r="Y22" s="97"/>
      <c r="Z22" s="94">
        <f t="shared" si="3"/>
        <v>45000</v>
      </c>
      <c r="AA22" s="182"/>
    </row>
    <row r="23" spans="1:27" s="214" customFormat="1" ht="15" x14ac:dyDescent="0.25">
      <c r="A23" s="59"/>
      <c r="B23" s="67" t="str">
        <f>'LPFN SUMMARY - Results'!B23</f>
        <v>Natural Ressources</v>
      </c>
      <c r="C23" s="62"/>
      <c r="D23" s="62"/>
      <c r="E23" s="63"/>
      <c r="F23" s="255">
        <f>'5100'!F23+'2552'!F23+'5105'!F23</f>
        <v>0</v>
      </c>
      <c r="G23" s="255">
        <f>'5100'!G23+'2552'!G23+'5105'!G23</f>
        <v>0</v>
      </c>
      <c r="H23" s="255">
        <f>'5100'!H23+'2552'!H23+'5105'!H23</f>
        <v>0</v>
      </c>
      <c r="I23" s="94">
        <f t="shared" si="4"/>
        <v>0</v>
      </c>
      <c r="J23" s="224"/>
      <c r="K23" s="255">
        <f>'5100'!K23+'2552'!K23+'5105'!K23</f>
        <v>0</v>
      </c>
      <c r="L23" s="255">
        <f>'5100'!L23+'2552'!L23+'5105'!L23</f>
        <v>0</v>
      </c>
      <c r="M23" s="255">
        <f>'5100'!M23+'2552'!M23+'5105'!M23</f>
        <v>0</v>
      </c>
      <c r="N23" s="94">
        <f t="shared" si="0"/>
        <v>0</v>
      </c>
      <c r="O23" s="224"/>
      <c r="P23" s="255">
        <f>'5100'!P23+'2552'!P23+'5105'!P23</f>
        <v>0</v>
      </c>
      <c r="Q23" s="255">
        <f>'5100'!Q23+'2552'!Q23+'5105'!Q23</f>
        <v>0</v>
      </c>
      <c r="R23" s="255">
        <f>'5100'!R23+'2552'!R23+'5105'!R23</f>
        <v>0</v>
      </c>
      <c r="S23" s="94">
        <f t="shared" si="1"/>
        <v>0</v>
      </c>
      <c r="T23" s="224"/>
      <c r="U23" s="255">
        <f>'5100'!U23+'2552'!U23+'5105'!U23</f>
        <v>0</v>
      </c>
      <c r="V23" s="255">
        <f>'5100'!V23+'2552'!V23+'5105'!V23</f>
        <v>0</v>
      </c>
      <c r="W23" s="255">
        <f>'5100'!W23+'2552'!W23+'5105'!W23</f>
        <v>0</v>
      </c>
      <c r="X23" s="94">
        <f t="shared" si="2"/>
        <v>0</v>
      </c>
      <c r="Y23" s="97"/>
      <c r="Z23" s="94">
        <f t="shared" si="3"/>
        <v>0</v>
      </c>
      <c r="AA23" s="182"/>
    </row>
    <row r="24" spans="1:27" s="214" customFormat="1" ht="15" x14ac:dyDescent="0.25">
      <c r="A24" s="59"/>
      <c r="B24" s="67" t="str">
        <f>'LPFN SUMMARY - Results'!B24</f>
        <v>Other revenue</v>
      </c>
      <c r="C24" s="62"/>
      <c r="D24" s="62"/>
      <c r="E24" s="63"/>
      <c r="F24" s="255">
        <f>'5100'!F24+'2552'!F24+'5105'!F24</f>
        <v>321041</v>
      </c>
      <c r="G24" s="255">
        <f>'5100'!G24+'2552'!G24+'5105'!G24</f>
        <v>0</v>
      </c>
      <c r="H24" s="255">
        <f>'5100'!H24+'2552'!H24+'5105'!H24</f>
        <v>0</v>
      </c>
      <c r="I24" s="94">
        <f t="shared" si="4"/>
        <v>321041</v>
      </c>
      <c r="J24" s="224"/>
      <c r="K24" s="255">
        <f>'5100'!K24+'2552'!K24+'5105'!K24</f>
        <v>0</v>
      </c>
      <c r="L24" s="255">
        <f>'5100'!L24+'2552'!L24+'5105'!L24</f>
        <v>0</v>
      </c>
      <c r="M24" s="255">
        <f>'5100'!M24+'2552'!M24+'5105'!M24</f>
        <v>0</v>
      </c>
      <c r="N24" s="94">
        <f t="shared" si="0"/>
        <v>0</v>
      </c>
      <c r="O24" s="224"/>
      <c r="P24" s="255">
        <f>'5100'!P24+'2552'!P24+'5105'!P24</f>
        <v>0</v>
      </c>
      <c r="Q24" s="255">
        <f>'5100'!Q24+'2552'!Q24+'5105'!Q24</f>
        <v>0</v>
      </c>
      <c r="R24" s="255">
        <f>'5100'!R24+'2552'!R24+'5105'!R24</f>
        <v>0</v>
      </c>
      <c r="S24" s="94">
        <f t="shared" si="1"/>
        <v>0</v>
      </c>
      <c r="T24" s="224"/>
      <c r="U24" s="255">
        <f>'5100'!U24+'2552'!U24+'5105'!U24</f>
        <v>0</v>
      </c>
      <c r="V24" s="255">
        <f>'5100'!V24+'2552'!V24+'5105'!V24</f>
        <v>0</v>
      </c>
      <c r="W24" s="255">
        <f>'5100'!W24+'2552'!W24+'5105'!W24</f>
        <v>0</v>
      </c>
      <c r="X24" s="94">
        <f t="shared" si="2"/>
        <v>0</v>
      </c>
      <c r="Y24" s="97"/>
      <c r="Z24" s="94">
        <f t="shared" si="3"/>
        <v>321041</v>
      </c>
      <c r="AA24" s="182"/>
    </row>
    <row r="25" spans="1:27" s="214" customFormat="1" ht="15" x14ac:dyDescent="0.25">
      <c r="A25" s="59"/>
      <c r="B25" s="67" t="str">
        <f>'LPFN SUMMARY - Results'!B25</f>
        <v>Rent revenue</v>
      </c>
      <c r="C25" s="62"/>
      <c r="D25" s="62"/>
      <c r="E25" s="63"/>
      <c r="F25" s="255">
        <f>'5100'!F25+'2552'!F25+'5105'!F25</f>
        <v>0</v>
      </c>
      <c r="G25" s="255">
        <f>'5100'!G25+'2552'!G25+'5105'!G25</f>
        <v>0</v>
      </c>
      <c r="H25" s="255">
        <f>'5100'!H25+'2552'!H25+'5105'!H25</f>
        <v>0</v>
      </c>
      <c r="I25" s="94">
        <f t="shared" si="4"/>
        <v>0</v>
      </c>
      <c r="J25" s="224"/>
      <c r="K25" s="255">
        <f>'5100'!K25+'2552'!K25+'5105'!K25</f>
        <v>0</v>
      </c>
      <c r="L25" s="255">
        <f>'5100'!L25+'2552'!L25+'5105'!L25</f>
        <v>0</v>
      </c>
      <c r="M25" s="255">
        <f>'5100'!M25+'2552'!M25+'5105'!M25</f>
        <v>0</v>
      </c>
      <c r="N25" s="94">
        <f t="shared" si="0"/>
        <v>0</v>
      </c>
      <c r="O25" s="224"/>
      <c r="P25" s="255">
        <f>'5100'!P25+'2552'!P25+'5105'!P25</f>
        <v>0</v>
      </c>
      <c r="Q25" s="255">
        <f>'5100'!Q25+'2552'!Q25+'5105'!Q25</f>
        <v>0</v>
      </c>
      <c r="R25" s="255">
        <f>'5100'!R25+'2552'!R25+'5105'!R25</f>
        <v>0</v>
      </c>
      <c r="S25" s="94">
        <f t="shared" si="1"/>
        <v>0</v>
      </c>
      <c r="T25" s="224"/>
      <c r="U25" s="255">
        <f>'5100'!U25+'2552'!U25+'5105'!U25</f>
        <v>0</v>
      </c>
      <c r="V25" s="255">
        <f>'5100'!V25+'2552'!V25+'5105'!V25</f>
        <v>0</v>
      </c>
      <c r="W25" s="255">
        <f>'5100'!W25+'2552'!W25+'5105'!W25</f>
        <v>0</v>
      </c>
      <c r="X25" s="94">
        <f t="shared" si="2"/>
        <v>0</v>
      </c>
      <c r="Y25" s="97"/>
      <c r="Z25" s="94">
        <f t="shared" si="3"/>
        <v>0</v>
      </c>
      <c r="AA25" s="182"/>
    </row>
    <row r="26" spans="1:27" s="214" customFormat="1" ht="15" x14ac:dyDescent="0.25">
      <c r="A26" s="59"/>
      <c r="B26" s="67" t="str">
        <f>'LPFN SUMMARY - Results'!B26</f>
        <v>SAT</v>
      </c>
      <c r="C26" s="62"/>
      <c r="D26" s="62"/>
      <c r="E26" s="63"/>
      <c r="F26" s="255">
        <f>'5100'!F26+'2552'!F26+'5105'!F26</f>
        <v>0</v>
      </c>
      <c r="G26" s="255">
        <f>'5100'!G26+'2552'!G26+'5105'!G26</f>
        <v>0</v>
      </c>
      <c r="H26" s="255">
        <f>'5100'!H26+'2552'!H26+'5105'!H26</f>
        <v>0</v>
      </c>
      <c r="I26" s="94">
        <f t="shared" si="4"/>
        <v>0</v>
      </c>
      <c r="J26" s="224"/>
      <c r="K26" s="255">
        <f>'5100'!K26+'2552'!K26+'5105'!K26</f>
        <v>0</v>
      </c>
      <c r="L26" s="255">
        <f>'5100'!L26+'2552'!L26+'5105'!L26</f>
        <v>0</v>
      </c>
      <c r="M26" s="255">
        <f>'5100'!M26+'2552'!M26+'5105'!M26</f>
        <v>0</v>
      </c>
      <c r="N26" s="94">
        <f t="shared" si="0"/>
        <v>0</v>
      </c>
      <c r="O26" s="224"/>
      <c r="P26" s="255">
        <f>'5100'!P26+'2552'!P26+'5105'!P26</f>
        <v>0</v>
      </c>
      <c r="Q26" s="255">
        <f>'5100'!Q26+'2552'!Q26+'5105'!Q26</f>
        <v>0</v>
      </c>
      <c r="R26" s="255">
        <f>'5100'!R26+'2552'!R26+'5105'!R26</f>
        <v>0</v>
      </c>
      <c r="S26" s="94">
        <f t="shared" si="1"/>
        <v>0</v>
      </c>
      <c r="T26" s="224"/>
      <c r="U26" s="255">
        <f>'5100'!U26+'2552'!U26+'5105'!U26</f>
        <v>0</v>
      </c>
      <c r="V26" s="255">
        <f>'5100'!V26+'2552'!V26+'5105'!V26</f>
        <v>0</v>
      </c>
      <c r="W26" s="255">
        <f>'5100'!W26+'2552'!W26+'5105'!W26</f>
        <v>0</v>
      </c>
      <c r="X26" s="94">
        <f t="shared" si="2"/>
        <v>0</v>
      </c>
      <c r="Y26" s="97"/>
      <c r="Z26" s="94">
        <f t="shared" si="3"/>
        <v>0</v>
      </c>
      <c r="AA26" s="182"/>
    </row>
    <row r="27" spans="1:27" s="214" customFormat="1" ht="15" x14ac:dyDescent="0.25">
      <c r="A27" s="59"/>
      <c r="B27" s="67" t="str">
        <f>'LPFN SUMMARY - Results'!B27</f>
        <v>Tax Reimbursement</v>
      </c>
      <c r="C27" s="62"/>
      <c r="D27" s="62"/>
      <c r="E27" s="63"/>
      <c r="F27" s="255">
        <f>'5100'!F27+'2552'!F27+'5105'!F27</f>
        <v>0</v>
      </c>
      <c r="G27" s="255">
        <f>'5100'!G27+'2552'!G27+'5105'!G27</f>
        <v>0</v>
      </c>
      <c r="H27" s="255">
        <f>'5100'!H27+'2552'!H27+'5105'!H27</f>
        <v>0</v>
      </c>
      <c r="I27" s="94">
        <f t="shared" si="4"/>
        <v>0</v>
      </c>
      <c r="J27" s="224"/>
      <c r="K27" s="255">
        <f>'5100'!K27+'2552'!K27+'5105'!K27</f>
        <v>0</v>
      </c>
      <c r="L27" s="255">
        <f>'5100'!L27+'2552'!L27+'5105'!L27</f>
        <v>0</v>
      </c>
      <c r="M27" s="255">
        <f>'5100'!M27+'2552'!M27+'5105'!M27</f>
        <v>0</v>
      </c>
      <c r="N27" s="94">
        <f t="shared" si="0"/>
        <v>0</v>
      </c>
      <c r="O27" s="224"/>
      <c r="P27" s="255">
        <f>'5100'!P27+'2552'!P27+'5105'!P27</f>
        <v>0</v>
      </c>
      <c r="Q27" s="255">
        <f>'5100'!Q27+'2552'!Q27+'5105'!Q27</f>
        <v>0</v>
      </c>
      <c r="R27" s="255">
        <f>'5100'!R27+'2552'!R27+'5105'!R27</f>
        <v>0</v>
      </c>
      <c r="S27" s="94">
        <f t="shared" si="1"/>
        <v>0</v>
      </c>
      <c r="T27" s="224"/>
      <c r="U27" s="255">
        <f>'5100'!U27+'2552'!U27+'5105'!U27</f>
        <v>0</v>
      </c>
      <c r="V27" s="255">
        <f>'5100'!V27+'2552'!V27+'5105'!V27</f>
        <v>0</v>
      </c>
      <c r="W27" s="255">
        <f>'5100'!W27+'2552'!W27+'5105'!W27</f>
        <v>0</v>
      </c>
      <c r="X27" s="94">
        <f t="shared" si="2"/>
        <v>0</v>
      </c>
      <c r="Y27" s="97"/>
      <c r="Z27" s="94">
        <f t="shared" si="3"/>
        <v>0</v>
      </c>
      <c r="AA27" s="182"/>
    </row>
    <row r="28" spans="1:27" s="214" customFormat="1" ht="15" x14ac:dyDescent="0.25">
      <c r="A28" s="59"/>
      <c r="B28" s="67" t="str">
        <f>'LPFN SUMMARY - Results'!B28</f>
        <v>Transfer from (to) other projects</v>
      </c>
      <c r="C28" s="62"/>
      <c r="D28" s="62"/>
      <c r="E28" s="63"/>
      <c r="F28" s="255">
        <f>'5100'!F28+'2552'!F28+'5105'!F28</f>
        <v>0</v>
      </c>
      <c r="G28" s="255">
        <f>'5100'!G28+'2552'!G28+'5105'!G28</f>
        <v>0</v>
      </c>
      <c r="H28" s="255">
        <f>'5100'!H28+'2552'!H28+'5105'!H28</f>
        <v>0</v>
      </c>
      <c r="I28" s="94">
        <f t="shared" si="4"/>
        <v>0</v>
      </c>
      <c r="J28" s="224"/>
      <c r="K28" s="255">
        <f>'5100'!K28+'2552'!K28+'5105'!K28</f>
        <v>0</v>
      </c>
      <c r="L28" s="255">
        <f>'5100'!L28+'2552'!L28+'5105'!L28</f>
        <v>0</v>
      </c>
      <c r="M28" s="255">
        <f>'5100'!M28+'2552'!M28+'5105'!M28</f>
        <v>0</v>
      </c>
      <c r="N28" s="94">
        <f t="shared" si="0"/>
        <v>0</v>
      </c>
      <c r="O28" s="224"/>
      <c r="P28" s="255">
        <f>'5100'!P28+'2552'!P28+'5105'!P28</f>
        <v>0</v>
      </c>
      <c r="Q28" s="255">
        <f>'5100'!Q28+'2552'!Q28+'5105'!Q28</f>
        <v>0</v>
      </c>
      <c r="R28" s="255">
        <f>'5100'!R28+'2552'!R28+'5105'!R28</f>
        <v>0</v>
      </c>
      <c r="S28" s="94">
        <f t="shared" si="1"/>
        <v>0</v>
      </c>
      <c r="T28" s="224"/>
      <c r="U28" s="255">
        <f>'5100'!U28+'2552'!U28+'5105'!U28</f>
        <v>0</v>
      </c>
      <c r="V28" s="255">
        <f>'5100'!V28+'2552'!V28+'5105'!V28</f>
        <v>0</v>
      </c>
      <c r="W28" s="255">
        <f>'5100'!W28+'2552'!W28+'5105'!W28</f>
        <v>0</v>
      </c>
      <c r="X28" s="94">
        <f t="shared" si="2"/>
        <v>0</v>
      </c>
      <c r="Y28" s="97"/>
      <c r="Z28" s="94">
        <f t="shared" si="3"/>
        <v>0</v>
      </c>
      <c r="AA28" s="182"/>
    </row>
    <row r="29" spans="1:27" s="214" customFormat="1" ht="15" x14ac:dyDescent="0.25">
      <c r="A29" s="59"/>
      <c r="B29" s="67" t="str">
        <f>'LPFN SUMMARY - Results'!B29</f>
        <v>Unexpended Funding</v>
      </c>
      <c r="C29" s="62"/>
      <c r="D29" s="62"/>
      <c r="E29" s="63"/>
      <c r="F29" s="255">
        <f>'5100'!F29+'2552'!F29+'5105'!F29</f>
        <v>0</v>
      </c>
      <c r="G29" s="255">
        <f>'5100'!G29+'2552'!G29+'5105'!G29</f>
        <v>0</v>
      </c>
      <c r="H29" s="255">
        <f>'5100'!H29+'2552'!H29+'5105'!H29</f>
        <v>0</v>
      </c>
      <c r="I29" s="94">
        <f t="shared" si="4"/>
        <v>0</v>
      </c>
      <c r="J29" s="224"/>
      <c r="K29" s="255">
        <f>'5100'!K29+'2552'!K29+'5105'!K29</f>
        <v>0</v>
      </c>
      <c r="L29" s="255">
        <f>'5100'!L29+'2552'!L29+'5105'!L29</f>
        <v>0</v>
      </c>
      <c r="M29" s="255">
        <f>'5100'!M29+'2552'!M29+'5105'!M29</f>
        <v>0</v>
      </c>
      <c r="N29" s="94">
        <f t="shared" si="0"/>
        <v>0</v>
      </c>
      <c r="O29" s="224"/>
      <c r="P29" s="255">
        <f>'5100'!P29+'2552'!P29+'5105'!P29</f>
        <v>0</v>
      </c>
      <c r="Q29" s="255">
        <f>'5100'!Q29+'2552'!Q29+'5105'!Q29</f>
        <v>0</v>
      </c>
      <c r="R29" s="255">
        <f>'5100'!R29+'2552'!R29+'5105'!R29</f>
        <v>0</v>
      </c>
      <c r="S29" s="94">
        <f t="shared" si="1"/>
        <v>0</v>
      </c>
      <c r="T29" s="224"/>
      <c r="U29" s="255">
        <f>'5100'!U29+'2552'!U29+'5105'!U29</f>
        <v>0</v>
      </c>
      <c r="V29" s="255">
        <f>'5100'!V29+'2552'!V29+'5105'!V29</f>
        <v>0</v>
      </c>
      <c r="W29" s="255">
        <f>'5100'!W29+'2552'!W29+'5105'!W29</f>
        <v>0</v>
      </c>
      <c r="X29" s="94">
        <f t="shared" si="2"/>
        <v>0</v>
      </c>
      <c r="Y29" s="97"/>
      <c r="Z29" s="94">
        <f t="shared" si="3"/>
        <v>0</v>
      </c>
      <c r="AA29" s="182"/>
    </row>
    <row r="30" spans="1:27" s="214" customFormat="1" ht="15" x14ac:dyDescent="0.25">
      <c r="A30" s="59"/>
      <c r="B30" s="67" t="str">
        <f>'LPFN SUMMARY - Results'!B30</f>
        <v>Deferred from last year</v>
      </c>
      <c r="C30" s="62"/>
      <c r="D30" s="62"/>
      <c r="E30" s="63"/>
      <c r="F30" s="255">
        <f>'5100'!F30+'2552'!F30+'5105'!F30</f>
        <v>0</v>
      </c>
      <c r="G30" s="255">
        <f>'5100'!G30+'2552'!G30+'5105'!G30</f>
        <v>0</v>
      </c>
      <c r="H30" s="255">
        <f>'5100'!H30+'2552'!H30+'5105'!H30</f>
        <v>0</v>
      </c>
      <c r="I30" s="94">
        <f t="shared" si="4"/>
        <v>0</v>
      </c>
      <c r="J30" s="224"/>
      <c r="K30" s="255">
        <f>'5100'!K30+'2552'!K30+'5105'!K30</f>
        <v>0</v>
      </c>
      <c r="L30" s="255">
        <f>'5100'!L30+'2552'!L30+'5105'!L30</f>
        <v>0</v>
      </c>
      <c r="M30" s="255">
        <f>'5100'!M30+'2552'!M30+'5105'!M30</f>
        <v>0</v>
      </c>
      <c r="N30" s="94">
        <f t="shared" si="0"/>
        <v>0</v>
      </c>
      <c r="O30" s="224"/>
      <c r="P30" s="255">
        <f>'5100'!P30+'2552'!P30+'5105'!P30</f>
        <v>0</v>
      </c>
      <c r="Q30" s="255">
        <f>'5100'!Q30+'2552'!Q30+'5105'!Q30</f>
        <v>0</v>
      </c>
      <c r="R30" s="255">
        <f>'5100'!R30+'2552'!R30+'5105'!R30</f>
        <v>0</v>
      </c>
      <c r="S30" s="94">
        <f t="shared" si="1"/>
        <v>0</v>
      </c>
      <c r="T30" s="224"/>
      <c r="U30" s="255">
        <f>'5100'!U30+'2552'!U30+'5105'!U30</f>
        <v>0</v>
      </c>
      <c r="V30" s="255">
        <f>'5100'!V30+'2552'!V30+'5105'!V30</f>
        <v>0</v>
      </c>
      <c r="W30" s="255">
        <f>'5100'!W30+'2552'!W30+'5105'!W30</f>
        <v>0</v>
      </c>
      <c r="X30" s="94">
        <f t="shared" si="2"/>
        <v>0</v>
      </c>
      <c r="Y30" s="97"/>
      <c r="Z30" s="94">
        <f t="shared" si="3"/>
        <v>0</v>
      </c>
      <c r="AA30" s="182"/>
    </row>
    <row r="31" spans="1:27" s="214" customFormat="1" ht="15" x14ac:dyDescent="0.25">
      <c r="A31" s="59"/>
      <c r="B31" s="67" t="str">
        <f>'LPFN SUMMARY - Results'!B31</f>
        <v>SAA</v>
      </c>
      <c r="C31" s="62"/>
      <c r="D31" s="62"/>
      <c r="E31" s="63"/>
      <c r="F31" s="255">
        <f>'5100'!F31+'2552'!F31+'5105'!F31</f>
        <v>0</v>
      </c>
      <c r="G31" s="255">
        <f>'5100'!G31+'2552'!G31+'5105'!G31</f>
        <v>0</v>
      </c>
      <c r="H31" s="255">
        <f>'5100'!H31+'2552'!H31+'5105'!H31</f>
        <v>0</v>
      </c>
      <c r="I31" s="94">
        <f t="shared" si="4"/>
        <v>0</v>
      </c>
      <c r="J31" s="224"/>
      <c r="K31" s="255">
        <f>'5100'!K31+'2552'!K31+'5105'!K31</f>
        <v>0</v>
      </c>
      <c r="L31" s="255">
        <f>'5100'!L31+'2552'!L31+'5105'!L31</f>
        <v>0</v>
      </c>
      <c r="M31" s="255">
        <f>'5100'!M31+'2552'!M31+'5105'!M31</f>
        <v>0</v>
      </c>
      <c r="N31" s="94">
        <f t="shared" si="0"/>
        <v>0</v>
      </c>
      <c r="O31" s="224"/>
      <c r="P31" s="255">
        <f>'5100'!P31+'2552'!P31+'5105'!P31</f>
        <v>0</v>
      </c>
      <c r="Q31" s="255">
        <f>'5100'!Q31+'2552'!Q31+'5105'!Q31</f>
        <v>0</v>
      </c>
      <c r="R31" s="255">
        <f>'5100'!R31+'2552'!R31+'5105'!R31</f>
        <v>0</v>
      </c>
      <c r="S31" s="94">
        <f t="shared" si="1"/>
        <v>0</v>
      </c>
      <c r="T31" s="224"/>
      <c r="U31" s="255">
        <f>'5100'!U31+'2552'!U31+'5105'!U31</f>
        <v>0</v>
      </c>
      <c r="V31" s="255">
        <f>'5100'!V31+'2552'!V31+'5105'!V31</f>
        <v>0</v>
      </c>
      <c r="W31" s="255">
        <f>'5100'!W31+'2552'!W31+'5105'!W31</f>
        <v>0</v>
      </c>
      <c r="X31" s="94">
        <f t="shared" si="2"/>
        <v>0</v>
      </c>
      <c r="Y31" s="97"/>
      <c r="Z31" s="94">
        <f t="shared" si="3"/>
        <v>0</v>
      </c>
      <c r="AA31" s="182"/>
    </row>
    <row r="32" spans="1:27" s="214" customFormat="1" ht="15" x14ac:dyDescent="0.25">
      <c r="A32" s="59"/>
      <c r="B32" s="67" t="str">
        <f>'LPFN SUMMARY - Results'!B32</f>
        <v>Recoverable Deficit</v>
      </c>
      <c r="C32" s="62"/>
      <c r="D32" s="62"/>
      <c r="E32" s="63"/>
      <c r="F32" s="255">
        <f>'5100'!F32+'2552'!F32+'5105'!F32</f>
        <v>0</v>
      </c>
      <c r="G32" s="255">
        <f>'5100'!G32+'2552'!G32+'5105'!G32</f>
        <v>0</v>
      </c>
      <c r="H32" s="255">
        <f>'5100'!H32+'2552'!H32+'5105'!H32</f>
        <v>0</v>
      </c>
      <c r="I32" s="94">
        <f t="shared" si="4"/>
        <v>0</v>
      </c>
      <c r="J32" s="224"/>
      <c r="K32" s="255">
        <f>'5100'!K32+'2552'!K32+'5105'!K32</f>
        <v>0</v>
      </c>
      <c r="L32" s="255">
        <f>'5100'!L32+'2552'!L32+'5105'!L32</f>
        <v>0</v>
      </c>
      <c r="M32" s="255">
        <f>'5100'!M32+'2552'!M32+'5105'!M32</f>
        <v>0</v>
      </c>
      <c r="N32" s="94">
        <f t="shared" si="0"/>
        <v>0</v>
      </c>
      <c r="O32" s="224"/>
      <c r="P32" s="255">
        <f>'5100'!P32+'2552'!P32+'5105'!P32</f>
        <v>0</v>
      </c>
      <c r="Q32" s="255">
        <f>'5100'!Q32+'2552'!Q32+'5105'!Q32</f>
        <v>0</v>
      </c>
      <c r="R32" s="255">
        <f>'5100'!R32+'2552'!R32+'5105'!R32</f>
        <v>0</v>
      </c>
      <c r="S32" s="94">
        <f t="shared" si="1"/>
        <v>0</v>
      </c>
      <c r="T32" s="224"/>
      <c r="U32" s="255">
        <f>'5100'!U32+'2552'!U32+'5105'!U32</f>
        <v>0</v>
      </c>
      <c r="V32" s="255">
        <f>'5100'!V32+'2552'!V32+'5105'!V32</f>
        <v>0</v>
      </c>
      <c r="W32" s="255">
        <f>'5100'!W32+'2552'!W32+'5105'!W32</f>
        <v>0</v>
      </c>
      <c r="X32" s="94">
        <f t="shared" si="2"/>
        <v>0</v>
      </c>
      <c r="Y32" s="97"/>
      <c r="Z32" s="94">
        <f t="shared" si="3"/>
        <v>0</v>
      </c>
      <c r="AA32" s="182"/>
    </row>
    <row r="33" spans="1:28" s="214" customFormat="1" ht="15" x14ac:dyDescent="0.25">
      <c r="A33" s="59"/>
      <c r="B33" s="67" t="str">
        <f>'LPFN SUMMARY - Results'!B33</f>
        <v>Interest</v>
      </c>
      <c r="C33" s="62"/>
      <c r="D33" s="62"/>
      <c r="E33" s="63"/>
      <c r="F33" s="255">
        <f>'5100'!F33+'2552'!F33+'5105'!F33</f>
        <v>0</v>
      </c>
      <c r="G33" s="255">
        <f>'5100'!G33+'2552'!G33+'5105'!G33</f>
        <v>0</v>
      </c>
      <c r="H33" s="255">
        <f>'5100'!H33+'2552'!H33+'5105'!H33</f>
        <v>0</v>
      </c>
      <c r="I33" s="94">
        <f t="shared" si="4"/>
        <v>0</v>
      </c>
      <c r="J33" s="224"/>
      <c r="K33" s="255">
        <f>'5100'!K33+'2552'!K33+'5105'!K33</f>
        <v>0</v>
      </c>
      <c r="L33" s="255">
        <f>'5100'!L33+'2552'!L33+'5105'!L33</f>
        <v>0</v>
      </c>
      <c r="M33" s="255">
        <f>'5100'!M33+'2552'!M33+'5105'!M33</f>
        <v>0</v>
      </c>
      <c r="N33" s="94">
        <f t="shared" si="0"/>
        <v>0</v>
      </c>
      <c r="O33" s="224"/>
      <c r="P33" s="255">
        <f>'5100'!P33+'2552'!P33+'5105'!P33</f>
        <v>0</v>
      </c>
      <c r="Q33" s="255">
        <f>'5100'!Q33+'2552'!Q33+'5105'!Q33</f>
        <v>0</v>
      </c>
      <c r="R33" s="255">
        <f>'5100'!R33+'2552'!R33+'5105'!R33</f>
        <v>0</v>
      </c>
      <c r="S33" s="94">
        <f t="shared" si="1"/>
        <v>0</v>
      </c>
      <c r="T33" s="224"/>
      <c r="U33" s="255">
        <f>'5100'!U33+'2552'!U33+'5105'!U33</f>
        <v>0</v>
      </c>
      <c r="V33" s="255">
        <f>'5100'!V33+'2552'!V33+'5105'!V33</f>
        <v>0</v>
      </c>
      <c r="W33" s="255">
        <f>'5100'!W33+'2552'!W33+'5105'!W33</f>
        <v>0</v>
      </c>
      <c r="X33" s="94">
        <f t="shared" si="2"/>
        <v>0</v>
      </c>
      <c r="Y33" s="97"/>
      <c r="Z33" s="94">
        <f t="shared" si="3"/>
        <v>0</v>
      </c>
      <c r="AA33" s="182"/>
    </row>
    <row r="34" spans="1:28" s="214" customFormat="1" ht="15" hidden="1" x14ac:dyDescent="0.25">
      <c r="A34" s="59"/>
      <c r="B34" s="67" t="str">
        <f>'LPFN SUMMARY - Results'!B34</f>
        <v>Unused</v>
      </c>
      <c r="C34" s="62"/>
      <c r="D34" s="62"/>
      <c r="E34" s="63"/>
      <c r="F34" s="255">
        <f>'5100'!F34+'2552'!F34+'5105'!F34</f>
        <v>0</v>
      </c>
      <c r="G34" s="255">
        <f>'5100'!G34+'2552'!G34+'5105'!G34</f>
        <v>0</v>
      </c>
      <c r="H34" s="255">
        <f>'5100'!H34+'2552'!H34+'5105'!H34</f>
        <v>0</v>
      </c>
      <c r="I34" s="94">
        <f t="shared" si="4"/>
        <v>0</v>
      </c>
      <c r="J34" s="224"/>
      <c r="K34" s="255">
        <f>'5100'!K34+'2552'!K34+'5105'!K34</f>
        <v>0</v>
      </c>
      <c r="L34" s="255">
        <f>'5100'!L34+'2552'!L34+'5105'!L34</f>
        <v>0</v>
      </c>
      <c r="M34" s="255">
        <f>'5100'!M34+'2552'!M34+'5105'!M34</f>
        <v>0</v>
      </c>
      <c r="N34" s="94">
        <f t="shared" si="0"/>
        <v>0</v>
      </c>
      <c r="O34" s="224"/>
      <c r="P34" s="255">
        <f>'5100'!P34+'2552'!P34+'5105'!P34</f>
        <v>0</v>
      </c>
      <c r="Q34" s="255">
        <f>'5100'!Q34+'2552'!Q34+'5105'!Q34</f>
        <v>0</v>
      </c>
      <c r="R34" s="255">
        <f>'5100'!R34+'2552'!R34+'5105'!R34</f>
        <v>0</v>
      </c>
      <c r="S34" s="94">
        <f t="shared" si="1"/>
        <v>0</v>
      </c>
      <c r="T34" s="224"/>
      <c r="U34" s="255">
        <f>'5100'!U34+'2552'!U34+'5105'!U34</f>
        <v>0</v>
      </c>
      <c r="V34" s="255">
        <f>'5100'!V34+'2552'!V34+'5105'!V34</f>
        <v>0</v>
      </c>
      <c r="W34" s="255">
        <f>'5100'!W34+'2552'!W34+'5105'!W34</f>
        <v>0</v>
      </c>
      <c r="X34" s="94">
        <f t="shared" si="2"/>
        <v>0</v>
      </c>
      <c r="Y34" s="97"/>
      <c r="Z34" s="94">
        <f t="shared" si="3"/>
        <v>0</v>
      </c>
      <c r="AA34" s="182"/>
    </row>
    <row r="35" spans="1:28" s="214" customFormat="1" ht="15" x14ac:dyDescent="0.25">
      <c r="A35" s="59"/>
      <c r="B35" s="67" t="str">
        <f>'LPFN SUMMARY - Results'!B35</f>
        <v>Eacom</v>
      </c>
      <c r="C35" s="62"/>
      <c r="D35" s="62"/>
      <c r="E35" s="63"/>
      <c r="F35" s="255">
        <f>'5100'!F35+'2552'!F35+'5105'!F35</f>
        <v>0</v>
      </c>
      <c r="G35" s="255">
        <f>'5100'!G35+'2552'!G35+'5105'!G35</f>
        <v>0</v>
      </c>
      <c r="H35" s="255">
        <f>'5100'!H35+'2552'!H35+'5105'!H35</f>
        <v>0</v>
      </c>
      <c r="I35" s="94">
        <f t="shared" si="4"/>
        <v>0</v>
      </c>
      <c r="J35" s="224"/>
      <c r="K35" s="255">
        <f>'5100'!K35+'2552'!K35+'5105'!K35</f>
        <v>0</v>
      </c>
      <c r="L35" s="255">
        <f>'5100'!L35+'2552'!L35+'5105'!L35</f>
        <v>0</v>
      </c>
      <c r="M35" s="255">
        <f>'5100'!M35+'2552'!M35+'5105'!M35</f>
        <v>0</v>
      </c>
      <c r="N35" s="94">
        <f t="shared" si="0"/>
        <v>0</v>
      </c>
      <c r="O35" s="224"/>
      <c r="P35" s="255">
        <f>'5100'!P35+'2552'!P35+'5105'!P35</f>
        <v>0</v>
      </c>
      <c r="Q35" s="255">
        <f>'5100'!Q35+'2552'!Q35+'5105'!Q35</f>
        <v>0</v>
      </c>
      <c r="R35" s="255">
        <f>'5100'!R35+'2552'!R35+'5105'!R35</f>
        <v>0</v>
      </c>
      <c r="S35" s="94">
        <f t="shared" si="1"/>
        <v>0</v>
      </c>
      <c r="T35" s="224"/>
      <c r="U35" s="255">
        <f>'5100'!U35+'2552'!U35+'5105'!U35</f>
        <v>0</v>
      </c>
      <c r="V35" s="255">
        <f>'5100'!V35+'2552'!V35+'5105'!V35</f>
        <v>0</v>
      </c>
      <c r="W35" s="255">
        <f>'5100'!W35+'2552'!W35+'5105'!W35</f>
        <v>0</v>
      </c>
      <c r="X35" s="94">
        <f t="shared" si="2"/>
        <v>0</v>
      </c>
      <c r="Y35" s="97"/>
      <c r="Z35" s="94">
        <f t="shared" si="3"/>
        <v>0</v>
      </c>
      <c r="AA35" s="182"/>
    </row>
    <row r="36" spans="1:28" s="214" customFormat="1" ht="15" hidden="1" x14ac:dyDescent="0.25">
      <c r="A36" s="59"/>
      <c r="B36" s="67" t="str">
        <f>'LPFN SUMMARY - Results'!B36</f>
        <v>Unused</v>
      </c>
      <c r="C36" s="62"/>
      <c r="D36" s="62"/>
      <c r="E36" s="63"/>
      <c r="F36" s="255">
        <f>'5100'!F36+'2552'!F36+'5105'!F36</f>
        <v>0</v>
      </c>
      <c r="G36" s="255">
        <f>'5100'!G36+'2552'!G36+'5105'!G36</f>
        <v>0</v>
      </c>
      <c r="H36" s="255">
        <f>'5100'!H36+'2552'!H36+'5105'!H36</f>
        <v>0</v>
      </c>
      <c r="I36" s="94">
        <f t="shared" si="4"/>
        <v>0</v>
      </c>
      <c r="J36" s="224"/>
      <c r="K36" s="255">
        <f>'5100'!K36+'2552'!K36+'5105'!K36</f>
        <v>0</v>
      </c>
      <c r="L36" s="255">
        <f>'5100'!L36+'2552'!L36+'5105'!L36</f>
        <v>0</v>
      </c>
      <c r="M36" s="255">
        <f>'5100'!M36+'2552'!M36+'5105'!M36</f>
        <v>0</v>
      </c>
      <c r="N36" s="94">
        <f t="shared" si="0"/>
        <v>0</v>
      </c>
      <c r="O36" s="224"/>
      <c r="P36" s="255">
        <f>'5100'!P36+'2552'!P36+'5105'!P36</f>
        <v>0</v>
      </c>
      <c r="Q36" s="255">
        <f>'5100'!Q36+'2552'!Q36+'5105'!Q36</f>
        <v>0</v>
      </c>
      <c r="R36" s="255">
        <f>'5100'!R36+'2552'!R36+'5105'!R36</f>
        <v>0</v>
      </c>
      <c r="S36" s="94">
        <f t="shared" si="1"/>
        <v>0</v>
      </c>
      <c r="T36" s="224"/>
      <c r="U36" s="255">
        <f>'5100'!U36+'2552'!U36+'5105'!U36</f>
        <v>0</v>
      </c>
      <c r="V36" s="255">
        <f>'5100'!V36+'2552'!V36+'5105'!V36</f>
        <v>0</v>
      </c>
      <c r="W36" s="255">
        <f>'5100'!W36+'2552'!W36+'5105'!W36</f>
        <v>0</v>
      </c>
      <c r="X36" s="94">
        <f t="shared" si="2"/>
        <v>0</v>
      </c>
      <c r="Y36" s="97"/>
      <c r="Z36" s="94">
        <f t="shared" si="3"/>
        <v>0</v>
      </c>
      <c r="AA36" s="182"/>
    </row>
    <row r="37" spans="1:28" s="214" customFormat="1" ht="15" x14ac:dyDescent="0.25">
      <c r="A37" s="59"/>
      <c r="B37" s="67" t="str">
        <f>'LPFN SUMMARY - Results'!B37</f>
        <v>Rayonier Advanced Material</v>
      </c>
      <c r="C37" s="62"/>
      <c r="D37" s="62"/>
      <c r="E37" s="63"/>
      <c r="F37" s="255">
        <f>'5100'!F37+'2552'!F37+'5105'!F37</f>
        <v>0</v>
      </c>
      <c r="G37" s="255">
        <f>'5100'!G37+'2552'!G37+'5105'!G37</f>
        <v>0</v>
      </c>
      <c r="H37" s="255">
        <f>'5100'!H37+'2552'!H37+'5105'!H37</f>
        <v>0</v>
      </c>
      <c r="I37" s="94">
        <f t="shared" si="4"/>
        <v>0</v>
      </c>
      <c r="J37" s="224"/>
      <c r="K37" s="255">
        <f>'5100'!K37+'2552'!K37+'5105'!K37</f>
        <v>0</v>
      </c>
      <c r="L37" s="255">
        <f>'5100'!L37+'2552'!L37+'5105'!L37</f>
        <v>0</v>
      </c>
      <c r="M37" s="255">
        <f>'5100'!M37+'2552'!M37+'5105'!M37</f>
        <v>0</v>
      </c>
      <c r="N37" s="94">
        <f t="shared" si="0"/>
        <v>0</v>
      </c>
      <c r="O37" s="224"/>
      <c r="P37" s="255">
        <f>'5100'!P37+'2552'!P37+'5105'!P37</f>
        <v>0</v>
      </c>
      <c r="Q37" s="255">
        <f>'5100'!Q37+'2552'!Q37+'5105'!Q37</f>
        <v>0</v>
      </c>
      <c r="R37" s="255">
        <f>'5100'!R37+'2552'!R37+'5105'!R37</f>
        <v>0</v>
      </c>
      <c r="S37" s="94">
        <f t="shared" si="1"/>
        <v>0</v>
      </c>
      <c r="T37" s="224"/>
      <c r="U37" s="255">
        <f>'5100'!U37+'2552'!U37+'5105'!U37</f>
        <v>0</v>
      </c>
      <c r="V37" s="255">
        <f>'5100'!V37+'2552'!V37+'5105'!V37</f>
        <v>0</v>
      </c>
      <c r="W37" s="255">
        <f>'5100'!W37+'2552'!W37+'5105'!W37</f>
        <v>0</v>
      </c>
      <c r="X37" s="94">
        <f t="shared" si="2"/>
        <v>0</v>
      </c>
      <c r="Y37" s="97"/>
      <c r="Z37" s="94">
        <f t="shared" si="3"/>
        <v>0</v>
      </c>
      <c r="AA37" s="182"/>
    </row>
    <row r="38" spans="1:28" s="214" customFormat="1" ht="15" x14ac:dyDescent="0.25">
      <c r="A38" s="59"/>
      <c r="B38" s="67" t="str">
        <f>'LPFN SUMMARY - Results'!B38</f>
        <v>Canadian Malartic</v>
      </c>
      <c r="C38" s="62"/>
      <c r="D38" s="62"/>
      <c r="E38" s="63"/>
      <c r="F38" s="255">
        <f>'5100'!F38+'2552'!F38+'5105'!F38</f>
        <v>0</v>
      </c>
      <c r="G38" s="255">
        <f>'5100'!G38+'2552'!G38+'5105'!G38</f>
        <v>0</v>
      </c>
      <c r="H38" s="255">
        <f>'5100'!H38+'2552'!H38+'5105'!H38</f>
        <v>0</v>
      </c>
      <c r="I38" s="94">
        <f t="shared" si="4"/>
        <v>0</v>
      </c>
      <c r="J38" s="224"/>
      <c r="K38" s="255">
        <f>'5100'!K38+'2552'!K38+'5105'!K38</f>
        <v>0</v>
      </c>
      <c r="L38" s="255">
        <f>'5100'!L38+'2552'!L38+'5105'!L38</f>
        <v>0</v>
      </c>
      <c r="M38" s="255">
        <f>'5100'!M38+'2552'!M38+'5105'!M38</f>
        <v>0</v>
      </c>
      <c r="N38" s="94">
        <f t="shared" si="0"/>
        <v>0</v>
      </c>
      <c r="O38" s="224"/>
      <c r="P38" s="255">
        <f>'5100'!P38+'2552'!P38+'5105'!P38</f>
        <v>0</v>
      </c>
      <c r="Q38" s="255">
        <f>'5100'!Q38+'2552'!Q38+'5105'!Q38</f>
        <v>0</v>
      </c>
      <c r="R38" s="255">
        <f>'5100'!R38+'2552'!R38+'5105'!R38</f>
        <v>0</v>
      </c>
      <c r="S38" s="94">
        <f t="shared" si="1"/>
        <v>0</v>
      </c>
      <c r="T38" s="224"/>
      <c r="U38" s="255">
        <f>'5100'!U38+'2552'!U38+'5105'!U38</f>
        <v>0</v>
      </c>
      <c r="V38" s="255">
        <f>'5100'!V38+'2552'!V38+'5105'!V38</f>
        <v>0</v>
      </c>
      <c r="W38" s="255">
        <f>'5100'!W38+'2552'!W38+'5105'!W38</f>
        <v>0</v>
      </c>
      <c r="X38" s="94">
        <f t="shared" si="2"/>
        <v>0</v>
      </c>
      <c r="Y38" s="97"/>
      <c r="Z38" s="94">
        <f t="shared" si="3"/>
        <v>0</v>
      </c>
      <c r="AA38" s="182"/>
    </row>
    <row r="39" spans="1:28" s="214" customFormat="1" ht="15" x14ac:dyDescent="0.25">
      <c r="A39" s="59"/>
      <c r="B39" s="67" t="str">
        <f>'LPFN SUMMARY - Results'!B39</f>
        <v>Breakfast club</v>
      </c>
      <c r="C39" s="62"/>
      <c r="D39" s="62"/>
      <c r="E39" s="63"/>
      <c r="F39" s="255">
        <f>'5100'!F39+'2552'!F39+'5105'!F39</f>
        <v>0</v>
      </c>
      <c r="G39" s="255">
        <f>'5100'!G39+'2552'!G39+'5105'!G39</f>
        <v>0</v>
      </c>
      <c r="H39" s="255">
        <f>'5100'!H39+'2552'!H39+'5105'!H39</f>
        <v>0</v>
      </c>
      <c r="I39" s="94">
        <f t="shared" si="4"/>
        <v>0</v>
      </c>
      <c r="J39" s="224"/>
      <c r="K39" s="255">
        <f>'5100'!K39+'2552'!K39+'5105'!K39</f>
        <v>0</v>
      </c>
      <c r="L39" s="255">
        <f>'5100'!L39+'2552'!L39+'5105'!L39</f>
        <v>0</v>
      </c>
      <c r="M39" s="255">
        <f>'5100'!M39+'2552'!M39+'5105'!M39</f>
        <v>0</v>
      </c>
      <c r="N39" s="94">
        <f t="shared" si="0"/>
        <v>0</v>
      </c>
      <c r="O39" s="224"/>
      <c r="P39" s="255">
        <f>'5100'!P39+'2552'!P39+'5105'!P39</f>
        <v>0</v>
      </c>
      <c r="Q39" s="255">
        <f>'5100'!Q39+'2552'!Q39+'5105'!Q39</f>
        <v>0</v>
      </c>
      <c r="R39" s="255">
        <f>'5100'!R39+'2552'!R39+'5105'!R39</f>
        <v>0</v>
      </c>
      <c r="S39" s="94">
        <f t="shared" si="1"/>
        <v>0</v>
      </c>
      <c r="T39" s="224"/>
      <c r="U39" s="255">
        <f>'5100'!U39+'2552'!U39+'5105'!U39</f>
        <v>0</v>
      </c>
      <c r="V39" s="255">
        <f>'5100'!V39+'2552'!V39+'5105'!V39</f>
        <v>0</v>
      </c>
      <c r="W39" s="255">
        <f>'5100'!W39+'2552'!W39+'5105'!W39</f>
        <v>0</v>
      </c>
      <c r="X39" s="94">
        <f t="shared" si="2"/>
        <v>0</v>
      </c>
      <c r="Y39" s="97"/>
      <c r="Z39" s="94">
        <f t="shared" si="3"/>
        <v>0</v>
      </c>
      <c r="AA39" s="182"/>
    </row>
    <row r="40" spans="1:28" s="214" customFormat="1" ht="15" x14ac:dyDescent="0.25">
      <c r="A40" s="59"/>
      <c r="B40" s="67" t="str">
        <f>'LPFN SUMMARY - Results'!B40</f>
        <v>Wasamac Mining</v>
      </c>
      <c r="C40" s="62"/>
      <c r="D40" s="62"/>
      <c r="E40" s="63"/>
      <c r="F40" s="255">
        <f>'5100'!F40+'2552'!F40+'5105'!F40</f>
        <v>0</v>
      </c>
      <c r="G40" s="255">
        <f>'5100'!G40+'2552'!G40+'5105'!G40</f>
        <v>0</v>
      </c>
      <c r="H40" s="255">
        <f>'5100'!H40+'2552'!H40+'5105'!H40</f>
        <v>0</v>
      </c>
      <c r="I40" s="94">
        <f t="shared" si="4"/>
        <v>0</v>
      </c>
      <c r="J40" s="224"/>
      <c r="K40" s="255">
        <f>'5100'!K40+'2552'!K40+'5105'!K40</f>
        <v>0</v>
      </c>
      <c r="L40" s="255">
        <f>'5100'!L40+'2552'!L40+'5105'!L40</f>
        <v>0</v>
      </c>
      <c r="M40" s="255">
        <f>'5100'!M40+'2552'!M40+'5105'!M40</f>
        <v>0</v>
      </c>
      <c r="N40" s="94">
        <f t="shared" si="0"/>
        <v>0</v>
      </c>
      <c r="O40" s="224"/>
      <c r="P40" s="255">
        <f>'5100'!P40+'2552'!P40+'5105'!P40</f>
        <v>0</v>
      </c>
      <c r="Q40" s="255">
        <f>'5100'!Q40+'2552'!Q40+'5105'!Q40</f>
        <v>0</v>
      </c>
      <c r="R40" s="255">
        <f>'5100'!R40+'2552'!R40+'5105'!R40</f>
        <v>0</v>
      </c>
      <c r="S40" s="94">
        <f t="shared" si="1"/>
        <v>0</v>
      </c>
      <c r="T40" s="224"/>
      <c r="U40" s="255">
        <f>'5100'!U40+'2552'!U40+'5105'!U40</f>
        <v>0</v>
      </c>
      <c r="V40" s="255">
        <f>'5100'!V40+'2552'!V40+'5105'!V40</f>
        <v>0</v>
      </c>
      <c r="W40" s="255">
        <f>'5100'!W40+'2552'!W40+'5105'!W40</f>
        <v>0</v>
      </c>
      <c r="X40" s="94">
        <f t="shared" si="2"/>
        <v>0</v>
      </c>
      <c r="Y40" s="97"/>
      <c r="Z40" s="94">
        <f t="shared" si="3"/>
        <v>0</v>
      </c>
      <c r="AA40" s="182"/>
    </row>
    <row r="41" spans="1:28" s="214" customFormat="1" ht="15" x14ac:dyDescent="0.25">
      <c r="A41" s="59"/>
      <c r="B41" s="67" t="str">
        <f>'LPFN SUMMARY - Results'!B41</f>
        <v>Grand conseil de la Nation Waban-Aki</v>
      </c>
      <c r="C41" s="62"/>
      <c r="D41" s="62"/>
      <c r="E41" s="63"/>
      <c r="F41" s="255">
        <f>'5100'!F41+'2552'!F41+'5105'!F41</f>
        <v>0</v>
      </c>
      <c r="G41" s="255">
        <f>'5100'!G41+'2552'!G41+'5105'!G41</f>
        <v>0</v>
      </c>
      <c r="H41" s="255">
        <f>'5100'!H41+'2552'!H41+'5105'!H41</f>
        <v>0</v>
      </c>
      <c r="I41" s="94">
        <f t="shared" si="4"/>
        <v>0</v>
      </c>
      <c r="J41" s="224"/>
      <c r="K41" s="255">
        <f>'5100'!K41+'2552'!K41+'5105'!K41</f>
        <v>0</v>
      </c>
      <c r="L41" s="255">
        <f>'5100'!L41+'2552'!L41+'5105'!L41</f>
        <v>0</v>
      </c>
      <c r="M41" s="255">
        <f>'5100'!M41+'2552'!M41+'5105'!M41</f>
        <v>0</v>
      </c>
      <c r="N41" s="94">
        <f t="shared" si="0"/>
        <v>0</v>
      </c>
      <c r="O41" s="224"/>
      <c r="P41" s="255">
        <f>'5100'!P41+'2552'!P41+'5105'!P41</f>
        <v>0</v>
      </c>
      <c r="Q41" s="255">
        <f>'5100'!Q41+'2552'!Q41+'5105'!Q41</f>
        <v>0</v>
      </c>
      <c r="R41" s="255">
        <f>'5100'!R41+'2552'!R41+'5105'!R41</f>
        <v>0</v>
      </c>
      <c r="S41" s="94">
        <f t="shared" si="1"/>
        <v>0</v>
      </c>
      <c r="T41" s="224"/>
      <c r="U41" s="255">
        <f>'5100'!U41+'2552'!U41+'5105'!U41</f>
        <v>0</v>
      </c>
      <c r="V41" s="255">
        <f>'5100'!V41+'2552'!V41+'5105'!V41</f>
        <v>0</v>
      </c>
      <c r="W41" s="255">
        <f>'5100'!W41+'2552'!W41+'5105'!W41</f>
        <v>0</v>
      </c>
      <c r="X41" s="94">
        <f t="shared" si="2"/>
        <v>0</v>
      </c>
      <c r="Y41" s="97"/>
      <c r="Z41" s="94">
        <f t="shared" si="3"/>
        <v>0</v>
      </c>
      <c r="AA41" s="182"/>
    </row>
    <row r="42" spans="1:28" s="214" customFormat="1" ht="15" x14ac:dyDescent="0.25">
      <c r="A42" s="59"/>
      <c r="B42" s="67" t="str">
        <f>'LPFN SUMMARY - Results'!B42</f>
        <v>Rexforet</v>
      </c>
      <c r="C42" s="62"/>
      <c r="D42" s="62"/>
      <c r="E42" s="63"/>
      <c r="F42" s="255">
        <f>'5100'!F42+'2552'!F42+'5105'!F42</f>
        <v>0</v>
      </c>
      <c r="G42" s="255">
        <f>'5100'!G42+'2552'!G42+'5105'!G42</f>
        <v>0</v>
      </c>
      <c r="H42" s="255">
        <f>'5100'!H42+'2552'!H42+'5105'!H42</f>
        <v>0</v>
      </c>
      <c r="I42" s="94">
        <f t="shared" si="4"/>
        <v>0</v>
      </c>
      <c r="J42" s="224"/>
      <c r="K42" s="255">
        <f>'5100'!K42+'2552'!K42+'5105'!K42</f>
        <v>0</v>
      </c>
      <c r="L42" s="255">
        <f>'5100'!L42+'2552'!L42+'5105'!L42</f>
        <v>0</v>
      </c>
      <c r="M42" s="255">
        <f>'5100'!M42+'2552'!M42+'5105'!M42</f>
        <v>0</v>
      </c>
      <c r="N42" s="94">
        <f t="shared" si="0"/>
        <v>0</v>
      </c>
      <c r="O42" s="224"/>
      <c r="P42" s="255">
        <f>'5100'!P42+'2552'!P42+'5105'!P42</f>
        <v>0</v>
      </c>
      <c r="Q42" s="255">
        <f>'5100'!Q42+'2552'!Q42+'5105'!Q42</f>
        <v>0</v>
      </c>
      <c r="R42" s="255">
        <f>'5100'!R42+'2552'!R42+'5105'!R42</f>
        <v>0</v>
      </c>
      <c r="S42" s="94">
        <f t="shared" si="1"/>
        <v>0</v>
      </c>
      <c r="T42" s="224"/>
      <c r="U42" s="255">
        <f>'5100'!U42+'2552'!U42+'5105'!U42</f>
        <v>0</v>
      </c>
      <c r="V42" s="255">
        <f>'5100'!V42+'2552'!V42+'5105'!V42</f>
        <v>0</v>
      </c>
      <c r="W42" s="255">
        <f>'5100'!W42+'2552'!W42+'5105'!W42</f>
        <v>0</v>
      </c>
      <c r="X42" s="94">
        <f t="shared" si="2"/>
        <v>0</v>
      </c>
      <c r="Y42" s="97"/>
      <c r="Z42" s="94">
        <f t="shared" si="3"/>
        <v>0</v>
      </c>
      <c r="AA42" s="182"/>
    </row>
    <row r="43" spans="1:28" s="214" customFormat="1" x14ac:dyDescent="0.2">
      <c r="A43" s="256"/>
      <c r="B43" s="199"/>
      <c r="C43" s="199"/>
      <c r="D43" s="257"/>
      <c r="E43" s="258"/>
      <c r="F43" s="83">
        <f>SUM(F11:F42)</f>
        <v>485227</v>
      </c>
      <c r="G43" s="83">
        <f t="shared" ref="G43:H43" si="5">SUM(G11:G42)</f>
        <v>0</v>
      </c>
      <c r="H43" s="83">
        <f t="shared" si="5"/>
        <v>11250</v>
      </c>
      <c r="I43" s="85">
        <f>SUM(I8:I42)</f>
        <v>496477</v>
      </c>
      <c r="J43" s="85"/>
      <c r="K43" s="83">
        <f>SUM(K11:K42)</f>
        <v>0</v>
      </c>
      <c r="L43" s="83">
        <f t="shared" ref="L43:M43" si="6">SUM(L11:L42)</f>
        <v>0</v>
      </c>
      <c r="M43" s="83">
        <f t="shared" si="6"/>
        <v>11250</v>
      </c>
      <c r="N43" s="85">
        <f>SUM(N8:N42)</f>
        <v>11250</v>
      </c>
      <c r="O43" s="85"/>
      <c r="P43" s="83">
        <f>SUM(P11:P42)</f>
        <v>0</v>
      </c>
      <c r="Q43" s="83">
        <f t="shared" ref="Q43:R43" si="7">SUM(Q11:Q42)</f>
        <v>0</v>
      </c>
      <c r="R43" s="83">
        <f t="shared" si="7"/>
        <v>11250</v>
      </c>
      <c r="S43" s="85">
        <f>SUM(S8:S42)</f>
        <v>11250</v>
      </c>
      <c r="T43" s="85"/>
      <c r="U43" s="83">
        <f>SUM(U11:U42)</f>
        <v>0</v>
      </c>
      <c r="V43" s="83">
        <f t="shared" ref="V43:W43" si="8">SUM(V11:V42)</f>
        <v>0</v>
      </c>
      <c r="W43" s="83">
        <f t="shared" si="8"/>
        <v>11250</v>
      </c>
      <c r="X43" s="85">
        <f>SUM(X8:X42)</f>
        <v>11250</v>
      </c>
      <c r="Y43" s="84"/>
      <c r="Z43" s="87">
        <f>SUM(Z8:Z42)</f>
        <v>530227</v>
      </c>
      <c r="AA43" s="182"/>
      <c r="AB43" s="243"/>
    </row>
    <row r="44" spans="1:28" s="214" customFormat="1" x14ac:dyDescent="0.2">
      <c r="A44" s="259"/>
      <c r="B44" s="254"/>
      <c r="C44" s="254"/>
      <c r="D44" s="254"/>
      <c r="E44" s="232"/>
      <c r="F44" s="240"/>
      <c r="G44" s="240"/>
      <c r="H44" s="240"/>
      <c r="I44" s="94"/>
      <c r="J44" s="224"/>
      <c r="K44" s="240"/>
      <c r="L44" s="240"/>
      <c r="M44" s="240"/>
      <c r="N44" s="94"/>
      <c r="O44" s="224"/>
      <c r="P44" s="240"/>
      <c r="Q44" s="240"/>
      <c r="R44" s="240"/>
      <c r="S44" s="94"/>
      <c r="T44" s="224"/>
      <c r="U44" s="240"/>
      <c r="V44" s="240"/>
      <c r="W44" s="240"/>
      <c r="X44" s="94"/>
      <c r="Y44" s="97"/>
      <c r="Z44" s="94"/>
      <c r="AA44" s="182"/>
    </row>
    <row r="45" spans="1:28" s="214" customFormat="1" ht="14.25" x14ac:dyDescent="0.2">
      <c r="A45" s="65" t="s">
        <v>21</v>
      </c>
      <c r="B45" s="62"/>
      <c r="C45" s="62"/>
      <c r="D45" s="62"/>
      <c r="E45" s="63"/>
      <c r="F45" s="255"/>
      <c r="G45" s="255"/>
      <c r="H45" s="255"/>
      <c r="I45" s="94"/>
      <c r="J45" s="224"/>
      <c r="K45" s="255"/>
      <c r="L45" s="255"/>
      <c r="M45" s="255"/>
      <c r="N45" s="94"/>
      <c r="O45" s="224"/>
      <c r="P45" s="255"/>
      <c r="Q45" s="255"/>
      <c r="R45" s="255"/>
      <c r="S45" s="94"/>
      <c r="T45" s="224"/>
      <c r="U45" s="255"/>
      <c r="V45" s="255"/>
      <c r="W45" s="255"/>
      <c r="X45" s="94"/>
      <c r="Y45" s="97"/>
      <c r="Z45" s="94"/>
      <c r="AA45" s="182"/>
      <c r="AB45" s="243"/>
    </row>
    <row r="46" spans="1:28" s="214" customFormat="1" ht="15" x14ac:dyDescent="0.25">
      <c r="A46" s="65"/>
      <c r="B46" s="67" t="str">
        <f>'LPFN SUMMARY - Results'!B46</f>
        <v>Salaries &amp; fringe benefits</v>
      </c>
      <c r="C46" s="71"/>
      <c r="D46" s="62"/>
      <c r="E46" s="63"/>
      <c r="F46" s="255">
        <f>'5100'!F46+'2552'!F46+'5105'!F46</f>
        <v>77277</v>
      </c>
      <c r="G46" s="255">
        <f>'5100'!G46+'2552'!G46+'5105'!G46</f>
        <v>22277</v>
      </c>
      <c r="H46" s="255">
        <f>'5100'!H46+'2552'!H46+'5105'!H46</f>
        <v>22277</v>
      </c>
      <c r="I46" s="94">
        <f>F46+G46+H46</f>
        <v>121831</v>
      </c>
      <c r="J46" s="224"/>
      <c r="K46" s="255">
        <f>'5100'!K46+'2552'!K46+'5105'!K46</f>
        <v>22277</v>
      </c>
      <c r="L46" s="255">
        <f>'5100'!L46+'2552'!L46+'5105'!L46</f>
        <v>22277</v>
      </c>
      <c r="M46" s="255">
        <f>'5100'!M46+'2552'!M46+'5105'!M46</f>
        <v>22277</v>
      </c>
      <c r="N46" s="94">
        <f>K46+L46+M46</f>
        <v>66831</v>
      </c>
      <c r="O46" s="224"/>
      <c r="P46" s="255">
        <f>'5100'!P46+'2552'!P46+'5105'!P46</f>
        <v>22277</v>
      </c>
      <c r="Q46" s="255">
        <f>'5100'!Q46+'2552'!Q46+'5105'!Q46</f>
        <v>22277</v>
      </c>
      <c r="R46" s="255">
        <f>'5100'!R46+'2552'!R46+'5105'!R46</f>
        <v>22277</v>
      </c>
      <c r="S46" s="94">
        <f>P46+Q46+R46</f>
        <v>66831</v>
      </c>
      <c r="T46" s="224"/>
      <c r="U46" s="255">
        <f>'5100'!U46+'2552'!U46+'5105'!U46</f>
        <v>22277</v>
      </c>
      <c r="V46" s="255">
        <f>'5100'!V46+'2552'!V46+'5105'!V46</f>
        <v>22277</v>
      </c>
      <c r="W46" s="255">
        <f>'5100'!W46+'2552'!W46+'5105'!W46</f>
        <v>22275</v>
      </c>
      <c r="X46" s="94">
        <f>U46+V46+W46</f>
        <v>66829</v>
      </c>
      <c r="Y46" s="97"/>
      <c r="Z46" s="94">
        <f>X46+S46+N46+I46</f>
        <v>322322</v>
      </c>
      <c r="AA46" s="182"/>
    </row>
    <row r="47" spans="1:28" s="214" customFormat="1" ht="15.75" customHeight="1" x14ac:dyDescent="0.25">
      <c r="A47" s="72"/>
      <c r="B47" s="67" t="str">
        <f>'LPFN SUMMARY - Results'!B47</f>
        <v>Accommodation and meals</v>
      </c>
      <c r="C47" s="71"/>
      <c r="D47" s="62"/>
      <c r="E47" s="63"/>
      <c r="F47" s="255">
        <f>'5100'!F47+'2552'!F47+'5105'!F47</f>
        <v>0</v>
      </c>
      <c r="G47" s="255">
        <f>'5100'!G47+'2552'!G47+'5105'!G47</f>
        <v>0</v>
      </c>
      <c r="H47" s="255">
        <f>'5100'!H47+'2552'!H47+'5105'!H47</f>
        <v>0</v>
      </c>
      <c r="I47" s="94">
        <f t="shared" ref="I47:I110" si="9">F47+G47+H47</f>
        <v>0</v>
      </c>
      <c r="J47" s="224"/>
      <c r="K47" s="255">
        <f>'5100'!K47+'2552'!K47+'5105'!K47</f>
        <v>0</v>
      </c>
      <c r="L47" s="255">
        <f>'5100'!L47+'2552'!L47+'5105'!L47</f>
        <v>0</v>
      </c>
      <c r="M47" s="255">
        <f>'5100'!M47+'2552'!M47+'5105'!M47</f>
        <v>0</v>
      </c>
      <c r="N47" s="94">
        <f t="shared" ref="N47:N110" si="10">K47+L47+M47</f>
        <v>0</v>
      </c>
      <c r="O47" s="224"/>
      <c r="P47" s="255">
        <f>'5100'!P47+'2552'!P47+'5105'!P47</f>
        <v>0</v>
      </c>
      <c r="Q47" s="255">
        <f>'5100'!Q47+'2552'!Q47+'5105'!Q47</f>
        <v>0</v>
      </c>
      <c r="R47" s="255">
        <f>'5100'!R47+'2552'!R47+'5105'!R47</f>
        <v>0</v>
      </c>
      <c r="S47" s="94">
        <f t="shared" ref="S47:S110" si="11">P47+Q47+R47</f>
        <v>0</v>
      </c>
      <c r="T47" s="224"/>
      <c r="U47" s="255">
        <f>'5100'!U47+'2552'!U47+'5105'!U47</f>
        <v>0</v>
      </c>
      <c r="V47" s="255">
        <f>'5100'!V47+'2552'!V47+'5105'!V47</f>
        <v>0</v>
      </c>
      <c r="W47" s="255">
        <f>'5100'!W47+'2552'!W47+'5105'!W47</f>
        <v>0</v>
      </c>
      <c r="X47" s="94">
        <f t="shared" ref="X47:X110" si="12">U47+V47+W47</f>
        <v>0</v>
      </c>
      <c r="Y47" s="97"/>
      <c r="Z47" s="94">
        <f t="shared" ref="Z47:Z110" si="13">X47+S47+N47+I47</f>
        <v>0</v>
      </c>
      <c r="AA47" s="182"/>
      <c r="AB47" s="243"/>
    </row>
    <row r="48" spans="1:28" s="214" customFormat="1" ht="15" x14ac:dyDescent="0.25">
      <c r="A48" s="72"/>
      <c r="B48" s="67" t="str">
        <f>'LPFN SUMMARY - Results'!B48</f>
        <v>Administration fees</v>
      </c>
      <c r="C48" s="71"/>
      <c r="D48" s="62"/>
      <c r="E48" s="63"/>
      <c r="F48" s="255">
        <f>'5100'!F48+'2552'!F48+'5105'!F48</f>
        <v>57457</v>
      </c>
      <c r="G48" s="255">
        <f>'5100'!G48+'2552'!G48+'5105'!G48</f>
        <v>0</v>
      </c>
      <c r="H48" s="255">
        <f>'5100'!H48+'2552'!H48+'5105'!H48</f>
        <v>0</v>
      </c>
      <c r="I48" s="94">
        <f t="shared" si="9"/>
        <v>57457</v>
      </c>
      <c r="J48" s="224"/>
      <c r="K48" s="255">
        <f>'5100'!K48+'2552'!K48+'5105'!K48</f>
        <v>0</v>
      </c>
      <c r="L48" s="255">
        <f>'5100'!L48+'2552'!L48+'5105'!L48</f>
        <v>0</v>
      </c>
      <c r="M48" s="255">
        <f>'5100'!M48+'2552'!M48+'5105'!M48</f>
        <v>0</v>
      </c>
      <c r="N48" s="94">
        <f t="shared" si="10"/>
        <v>0</v>
      </c>
      <c r="O48" s="224"/>
      <c r="P48" s="255">
        <f>'5100'!P48+'2552'!P48+'5105'!P48</f>
        <v>0</v>
      </c>
      <c r="Q48" s="255">
        <f>'5100'!Q48+'2552'!Q48+'5105'!Q48</f>
        <v>0</v>
      </c>
      <c r="R48" s="255">
        <f>'5100'!R48+'2552'!R48+'5105'!R48</f>
        <v>0</v>
      </c>
      <c r="S48" s="94">
        <f t="shared" si="11"/>
        <v>0</v>
      </c>
      <c r="T48" s="224"/>
      <c r="U48" s="255">
        <f>'5100'!U48+'2552'!U48+'5105'!U48</f>
        <v>0</v>
      </c>
      <c r="V48" s="255">
        <f>'5100'!V48+'2552'!V48+'5105'!V48</f>
        <v>0</v>
      </c>
      <c r="W48" s="255">
        <f>'5100'!W48+'2552'!W48+'5105'!W48</f>
        <v>0</v>
      </c>
      <c r="X48" s="94">
        <f t="shared" si="12"/>
        <v>0</v>
      </c>
      <c r="Y48" s="97"/>
      <c r="Z48" s="94">
        <f t="shared" si="13"/>
        <v>57457</v>
      </c>
      <c r="AA48" s="182"/>
    </row>
    <row r="49" spans="1:27" s="214" customFormat="1" ht="15" x14ac:dyDescent="0.25">
      <c r="A49" s="72"/>
      <c r="B49" s="67" t="str">
        <f>'LPFN SUMMARY - Results'!B49</f>
        <v>Allocations - Other</v>
      </c>
      <c r="C49" s="71"/>
      <c r="D49" s="62"/>
      <c r="E49" s="63"/>
      <c r="F49" s="255">
        <f>'5100'!F49+'2552'!F49+'5105'!F49</f>
        <v>0</v>
      </c>
      <c r="G49" s="255">
        <f>'5100'!G49+'2552'!G49+'5105'!G49</f>
        <v>0</v>
      </c>
      <c r="H49" s="255">
        <f>'5100'!H49+'2552'!H49+'5105'!H49</f>
        <v>0</v>
      </c>
      <c r="I49" s="94">
        <f t="shared" si="9"/>
        <v>0</v>
      </c>
      <c r="J49" s="224"/>
      <c r="K49" s="255">
        <f>'5100'!K49+'2552'!K49+'5105'!K49</f>
        <v>0</v>
      </c>
      <c r="L49" s="255">
        <f>'5100'!L49+'2552'!L49+'5105'!L49</f>
        <v>0</v>
      </c>
      <c r="M49" s="255">
        <f>'5100'!M49+'2552'!M49+'5105'!M49</f>
        <v>0</v>
      </c>
      <c r="N49" s="94">
        <f t="shared" si="10"/>
        <v>0</v>
      </c>
      <c r="O49" s="224"/>
      <c r="P49" s="255">
        <f>'5100'!P49+'2552'!P49+'5105'!P49</f>
        <v>0</v>
      </c>
      <c r="Q49" s="255">
        <f>'5100'!Q49+'2552'!Q49+'5105'!Q49</f>
        <v>0</v>
      </c>
      <c r="R49" s="255">
        <f>'5100'!R49+'2552'!R49+'5105'!R49</f>
        <v>0</v>
      </c>
      <c r="S49" s="94">
        <f t="shared" si="11"/>
        <v>0</v>
      </c>
      <c r="T49" s="224"/>
      <c r="U49" s="255">
        <f>'5100'!U49+'2552'!U49+'5105'!U49</f>
        <v>0</v>
      </c>
      <c r="V49" s="255">
        <f>'5100'!V49+'2552'!V49+'5105'!V49</f>
        <v>0</v>
      </c>
      <c r="W49" s="255">
        <f>'5100'!W49+'2552'!W49+'5105'!W49</f>
        <v>0</v>
      </c>
      <c r="X49" s="94">
        <f t="shared" si="12"/>
        <v>0</v>
      </c>
      <c r="Y49" s="97"/>
      <c r="Z49" s="94">
        <f t="shared" si="13"/>
        <v>0</v>
      </c>
      <c r="AA49" s="182"/>
    </row>
    <row r="50" spans="1:27" s="214" customFormat="1" ht="15" x14ac:dyDescent="0.25">
      <c r="A50" s="72"/>
      <c r="B50" s="67" t="str">
        <f>'LPFN SUMMARY - Results'!B50</f>
        <v>Allocations for Education</v>
      </c>
      <c r="C50" s="71"/>
      <c r="D50" s="62"/>
      <c r="E50" s="63"/>
      <c r="F50" s="255">
        <f>'5100'!F50+'2552'!F50+'5105'!F50</f>
        <v>0</v>
      </c>
      <c r="G50" s="255">
        <f>'5100'!G50+'2552'!G50+'5105'!G50</f>
        <v>0</v>
      </c>
      <c r="H50" s="255">
        <f>'5100'!H50+'2552'!H50+'5105'!H50</f>
        <v>0</v>
      </c>
      <c r="I50" s="94">
        <f t="shared" si="9"/>
        <v>0</v>
      </c>
      <c r="J50" s="224"/>
      <c r="K50" s="255">
        <f>'5100'!K50+'2552'!K50+'5105'!K50</f>
        <v>0</v>
      </c>
      <c r="L50" s="255">
        <f>'5100'!L50+'2552'!L50+'5105'!L50</f>
        <v>0</v>
      </c>
      <c r="M50" s="255">
        <f>'5100'!M50+'2552'!M50+'5105'!M50</f>
        <v>0</v>
      </c>
      <c r="N50" s="94">
        <f t="shared" si="10"/>
        <v>0</v>
      </c>
      <c r="O50" s="224"/>
      <c r="P50" s="255">
        <f>'5100'!P50+'2552'!P50+'5105'!P50</f>
        <v>0</v>
      </c>
      <c r="Q50" s="255">
        <f>'5100'!Q50+'2552'!Q50+'5105'!Q50</f>
        <v>0</v>
      </c>
      <c r="R50" s="255">
        <f>'5100'!R50+'2552'!R50+'5105'!R50</f>
        <v>0</v>
      </c>
      <c r="S50" s="94">
        <f t="shared" si="11"/>
        <v>0</v>
      </c>
      <c r="T50" s="224"/>
      <c r="U50" s="255">
        <f>'5100'!U50+'2552'!U50+'5105'!U50</f>
        <v>0</v>
      </c>
      <c r="V50" s="255">
        <f>'5100'!V50+'2552'!V50+'5105'!V50</f>
        <v>0</v>
      </c>
      <c r="W50" s="255">
        <f>'5100'!W50+'2552'!W50+'5105'!W50</f>
        <v>0</v>
      </c>
      <c r="X50" s="94">
        <f t="shared" si="12"/>
        <v>0</v>
      </c>
      <c r="Y50" s="97"/>
      <c r="Z50" s="94">
        <f t="shared" si="13"/>
        <v>0</v>
      </c>
      <c r="AA50" s="182"/>
    </row>
    <row r="51" spans="1:27" s="214" customFormat="1" ht="15" x14ac:dyDescent="0.25">
      <c r="A51" s="72"/>
      <c r="B51" s="67" t="str">
        <f>'LPFN SUMMARY - Results'!B51</f>
        <v>Allocations for Social Assistance</v>
      </c>
      <c r="C51" s="71"/>
      <c r="D51" s="62"/>
      <c r="E51" s="63"/>
      <c r="F51" s="255">
        <f>'5100'!F51+'2552'!F51+'5105'!F51</f>
        <v>0</v>
      </c>
      <c r="G51" s="255">
        <f>'5100'!G51+'2552'!G51+'5105'!G51</f>
        <v>0</v>
      </c>
      <c r="H51" s="255">
        <f>'5100'!H51+'2552'!H51+'5105'!H51</f>
        <v>0</v>
      </c>
      <c r="I51" s="94">
        <f t="shared" si="9"/>
        <v>0</v>
      </c>
      <c r="J51" s="224"/>
      <c r="K51" s="255">
        <f>'5100'!K51+'2552'!K51+'5105'!K51</f>
        <v>0</v>
      </c>
      <c r="L51" s="255">
        <f>'5100'!L51+'2552'!L51+'5105'!L51</f>
        <v>0</v>
      </c>
      <c r="M51" s="255">
        <f>'5100'!M51+'2552'!M51+'5105'!M51</f>
        <v>0</v>
      </c>
      <c r="N51" s="94">
        <f t="shared" si="10"/>
        <v>0</v>
      </c>
      <c r="O51" s="224"/>
      <c r="P51" s="255">
        <f>'5100'!P51+'2552'!P51+'5105'!P51</f>
        <v>0</v>
      </c>
      <c r="Q51" s="255">
        <f>'5100'!Q51+'2552'!Q51+'5105'!Q51</f>
        <v>0</v>
      </c>
      <c r="R51" s="255">
        <f>'5100'!R51+'2552'!R51+'5105'!R51</f>
        <v>0</v>
      </c>
      <c r="S51" s="94">
        <f t="shared" si="11"/>
        <v>0</v>
      </c>
      <c r="T51" s="224"/>
      <c r="U51" s="255">
        <f>'5100'!U51+'2552'!U51+'5105'!U51</f>
        <v>0</v>
      </c>
      <c r="V51" s="255">
        <f>'5100'!V51+'2552'!V51+'5105'!V51</f>
        <v>0</v>
      </c>
      <c r="W51" s="255">
        <f>'5100'!W51+'2552'!W51+'5105'!W51</f>
        <v>0</v>
      </c>
      <c r="X51" s="94">
        <f t="shared" si="12"/>
        <v>0</v>
      </c>
      <c r="Y51" s="97"/>
      <c r="Z51" s="94">
        <f t="shared" si="13"/>
        <v>0</v>
      </c>
      <c r="AA51" s="182"/>
    </row>
    <row r="52" spans="1:27" s="214" customFormat="1" ht="15" x14ac:dyDescent="0.25">
      <c r="A52" s="72"/>
      <c r="B52" s="67" t="str">
        <f>'LPFN SUMMARY - Results'!B52</f>
        <v>Allowance</v>
      </c>
      <c r="C52" s="71"/>
      <c r="D52" s="62"/>
      <c r="E52" s="63"/>
      <c r="F52" s="255">
        <f>'5100'!F52+'2552'!F52+'5105'!F52</f>
        <v>0</v>
      </c>
      <c r="G52" s="255">
        <f>'5100'!G52+'2552'!G52+'5105'!G52</f>
        <v>0</v>
      </c>
      <c r="H52" s="255">
        <f>'5100'!H52+'2552'!H52+'5105'!H52</f>
        <v>0</v>
      </c>
      <c r="I52" s="94">
        <f t="shared" si="9"/>
        <v>0</v>
      </c>
      <c r="J52" s="224"/>
      <c r="K52" s="255">
        <f>'5100'!K52+'2552'!K52+'5105'!K52</f>
        <v>0</v>
      </c>
      <c r="L52" s="255">
        <f>'5100'!L52+'2552'!L52+'5105'!L52</f>
        <v>0</v>
      </c>
      <c r="M52" s="255">
        <f>'5100'!M52+'2552'!M52+'5105'!M52</f>
        <v>0</v>
      </c>
      <c r="N52" s="94">
        <f t="shared" si="10"/>
        <v>0</v>
      </c>
      <c r="O52" s="224"/>
      <c r="P52" s="255">
        <f>'5100'!P52+'2552'!P52+'5105'!P52</f>
        <v>0</v>
      </c>
      <c r="Q52" s="255">
        <f>'5100'!Q52+'2552'!Q52+'5105'!Q52</f>
        <v>0</v>
      </c>
      <c r="R52" s="255">
        <f>'5100'!R52+'2552'!R52+'5105'!R52</f>
        <v>0</v>
      </c>
      <c r="S52" s="94">
        <f t="shared" si="11"/>
        <v>0</v>
      </c>
      <c r="T52" s="224"/>
      <c r="U52" s="255">
        <f>'5100'!U52+'2552'!U52+'5105'!U52</f>
        <v>0</v>
      </c>
      <c r="V52" s="255">
        <f>'5100'!V52+'2552'!V52+'5105'!V52</f>
        <v>0</v>
      </c>
      <c r="W52" s="255">
        <f>'5100'!W52+'2552'!W52+'5105'!W52</f>
        <v>0</v>
      </c>
      <c r="X52" s="94">
        <f t="shared" si="12"/>
        <v>0</v>
      </c>
      <c r="Y52" s="97"/>
      <c r="Z52" s="94">
        <f t="shared" si="13"/>
        <v>0</v>
      </c>
      <c r="AA52" s="182"/>
    </row>
    <row r="53" spans="1:27" s="214" customFormat="1" ht="15" x14ac:dyDescent="0.25">
      <c r="A53" s="72"/>
      <c r="B53" s="67" t="str">
        <f>'LPFN SUMMARY - Results'!B53</f>
        <v>Bad debts</v>
      </c>
      <c r="C53" s="71"/>
      <c r="D53" s="62"/>
      <c r="E53" s="63"/>
      <c r="F53" s="255">
        <f>'5100'!F53+'2552'!F53+'5105'!F53</f>
        <v>0</v>
      </c>
      <c r="G53" s="255">
        <f>'5100'!G53+'2552'!G53+'5105'!G53</f>
        <v>0</v>
      </c>
      <c r="H53" s="255">
        <f>'5100'!H53+'2552'!H53+'5105'!H53</f>
        <v>0</v>
      </c>
      <c r="I53" s="94">
        <f t="shared" si="9"/>
        <v>0</v>
      </c>
      <c r="J53" s="224"/>
      <c r="K53" s="255">
        <f>'5100'!K53+'2552'!K53+'5105'!K53</f>
        <v>0</v>
      </c>
      <c r="L53" s="255">
        <f>'5100'!L53+'2552'!L53+'5105'!L53</f>
        <v>0</v>
      </c>
      <c r="M53" s="255">
        <f>'5100'!M53+'2552'!M53+'5105'!M53</f>
        <v>0</v>
      </c>
      <c r="N53" s="94">
        <f t="shared" si="10"/>
        <v>0</v>
      </c>
      <c r="O53" s="224"/>
      <c r="P53" s="255">
        <f>'5100'!P53+'2552'!P53+'5105'!P53</f>
        <v>0</v>
      </c>
      <c r="Q53" s="255">
        <f>'5100'!Q53+'2552'!Q53+'5105'!Q53</f>
        <v>0</v>
      </c>
      <c r="R53" s="255">
        <f>'5100'!R53+'2552'!R53+'5105'!R53</f>
        <v>0</v>
      </c>
      <c r="S53" s="94">
        <f t="shared" si="11"/>
        <v>0</v>
      </c>
      <c r="T53" s="224"/>
      <c r="U53" s="255">
        <f>'5100'!U53+'2552'!U53+'5105'!U53</f>
        <v>0</v>
      </c>
      <c r="V53" s="255">
        <f>'5100'!V53+'2552'!V53+'5105'!V53</f>
        <v>0</v>
      </c>
      <c r="W53" s="255">
        <f>'5100'!W53+'2552'!W53+'5105'!W53</f>
        <v>0</v>
      </c>
      <c r="X53" s="94">
        <f t="shared" si="12"/>
        <v>0</v>
      </c>
      <c r="Y53" s="97"/>
      <c r="Z53" s="94">
        <f t="shared" si="13"/>
        <v>0</v>
      </c>
      <c r="AA53" s="182"/>
    </row>
    <row r="54" spans="1:27" s="214" customFormat="1" ht="15" x14ac:dyDescent="0.25">
      <c r="A54" s="72"/>
      <c r="B54" s="67" t="str">
        <f>'LPFN SUMMARY - Results'!B54</f>
        <v>Contingency Funds</v>
      </c>
      <c r="C54" s="71"/>
      <c r="D54" s="62"/>
      <c r="E54" s="63"/>
      <c r="F54" s="255">
        <f>'5100'!F54+'2552'!F54+'5105'!F54</f>
        <v>0</v>
      </c>
      <c r="G54" s="255">
        <f>'5100'!G54+'2552'!G54+'5105'!G54</f>
        <v>0</v>
      </c>
      <c r="H54" s="255">
        <f>'5100'!H54+'2552'!H54+'5105'!H54</f>
        <v>0</v>
      </c>
      <c r="I54" s="94">
        <f t="shared" si="9"/>
        <v>0</v>
      </c>
      <c r="J54" s="224"/>
      <c r="K54" s="255">
        <f>'5100'!K54+'2552'!K54+'5105'!K54</f>
        <v>0</v>
      </c>
      <c r="L54" s="255">
        <f>'5100'!L54+'2552'!L54+'5105'!L54</f>
        <v>0</v>
      </c>
      <c r="M54" s="255">
        <f>'5100'!M54+'2552'!M54+'5105'!M54</f>
        <v>0</v>
      </c>
      <c r="N54" s="94">
        <f t="shared" si="10"/>
        <v>0</v>
      </c>
      <c r="O54" s="224"/>
      <c r="P54" s="255">
        <f>'5100'!P54+'2552'!P54+'5105'!P54</f>
        <v>0</v>
      </c>
      <c r="Q54" s="255">
        <f>'5100'!Q54+'2552'!Q54+'5105'!Q54</f>
        <v>0</v>
      </c>
      <c r="R54" s="255">
        <f>'5100'!R54+'2552'!R54+'5105'!R54</f>
        <v>0</v>
      </c>
      <c r="S54" s="94">
        <f t="shared" si="11"/>
        <v>0</v>
      </c>
      <c r="T54" s="224"/>
      <c r="U54" s="255">
        <f>'5100'!U54+'2552'!U54+'5105'!U54</f>
        <v>0</v>
      </c>
      <c r="V54" s="255">
        <f>'5100'!V54+'2552'!V54+'5105'!V54</f>
        <v>0</v>
      </c>
      <c r="W54" s="255">
        <f>'5100'!W54+'2552'!W54+'5105'!W54</f>
        <v>0</v>
      </c>
      <c r="X54" s="94">
        <f t="shared" si="12"/>
        <v>0</v>
      </c>
      <c r="Y54" s="97"/>
      <c r="Z54" s="94">
        <f t="shared" si="13"/>
        <v>0</v>
      </c>
      <c r="AA54" s="182"/>
    </row>
    <row r="55" spans="1:27" s="214" customFormat="1" ht="15" x14ac:dyDescent="0.25">
      <c r="A55" s="72"/>
      <c r="B55" s="67" t="str">
        <f>'LPFN SUMMARY - Results'!B55</f>
        <v>Contracts</v>
      </c>
      <c r="C55" s="71"/>
      <c r="D55" s="62"/>
      <c r="E55" s="63"/>
      <c r="F55" s="255">
        <f>'5100'!F55+'2552'!F55+'5105'!F55</f>
        <v>0</v>
      </c>
      <c r="G55" s="255">
        <f>'5100'!G55+'2552'!G55+'5105'!G55</f>
        <v>0</v>
      </c>
      <c r="H55" s="255">
        <f>'5100'!H55+'2552'!H55+'5105'!H55</f>
        <v>0</v>
      </c>
      <c r="I55" s="94">
        <f t="shared" si="9"/>
        <v>0</v>
      </c>
      <c r="J55" s="224"/>
      <c r="K55" s="255">
        <f>'5100'!K55+'2552'!K55+'5105'!K55</f>
        <v>0</v>
      </c>
      <c r="L55" s="255">
        <f>'5100'!L55+'2552'!L55+'5105'!L55</f>
        <v>0</v>
      </c>
      <c r="M55" s="255">
        <f>'5100'!M55+'2552'!M55+'5105'!M55</f>
        <v>0</v>
      </c>
      <c r="N55" s="94">
        <f t="shared" si="10"/>
        <v>0</v>
      </c>
      <c r="O55" s="224"/>
      <c r="P55" s="255">
        <f>'5100'!P55+'2552'!P55+'5105'!P55</f>
        <v>0</v>
      </c>
      <c r="Q55" s="255">
        <f>'5100'!Q55+'2552'!Q55+'5105'!Q55</f>
        <v>0</v>
      </c>
      <c r="R55" s="255">
        <f>'5100'!R55+'2552'!R55+'5105'!R55</f>
        <v>0</v>
      </c>
      <c r="S55" s="94">
        <f t="shared" si="11"/>
        <v>0</v>
      </c>
      <c r="T55" s="224"/>
      <c r="U55" s="255">
        <f>'5100'!U55+'2552'!U55+'5105'!U55</f>
        <v>0</v>
      </c>
      <c r="V55" s="255">
        <f>'5100'!V55+'2552'!V55+'5105'!V55</f>
        <v>0</v>
      </c>
      <c r="W55" s="255">
        <f>'5100'!W55+'2552'!W55+'5105'!W55</f>
        <v>0</v>
      </c>
      <c r="X55" s="94">
        <f t="shared" si="12"/>
        <v>0</v>
      </c>
      <c r="Y55" s="97"/>
      <c r="Z55" s="94">
        <f t="shared" si="13"/>
        <v>0</v>
      </c>
      <c r="AA55" s="182"/>
    </row>
    <row r="56" spans="1:27" s="214" customFormat="1" ht="15" x14ac:dyDescent="0.25">
      <c r="A56" s="72"/>
      <c r="B56" s="67" t="str">
        <f>'LPFN SUMMARY - Results'!B56</f>
        <v>Cultural Activities</v>
      </c>
      <c r="C56" s="71"/>
      <c r="D56" s="62"/>
      <c r="E56" s="63"/>
      <c r="F56" s="255">
        <f>'5100'!F56+'2552'!F56+'5105'!F56</f>
        <v>25000</v>
      </c>
      <c r="G56" s="255">
        <f>'5100'!G56+'2552'!G56+'5105'!G56</f>
        <v>0</v>
      </c>
      <c r="H56" s="255">
        <f>'5100'!H56+'2552'!H56+'5105'!H56</f>
        <v>0</v>
      </c>
      <c r="I56" s="94">
        <f t="shared" si="9"/>
        <v>25000</v>
      </c>
      <c r="J56" s="224"/>
      <c r="K56" s="255">
        <f>'5100'!K56+'2552'!K56+'5105'!K56</f>
        <v>0</v>
      </c>
      <c r="L56" s="255">
        <f>'5100'!L56+'2552'!L56+'5105'!L56</f>
        <v>0</v>
      </c>
      <c r="M56" s="255">
        <f>'5100'!M56+'2552'!M56+'5105'!M56</f>
        <v>0</v>
      </c>
      <c r="N56" s="94">
        <f t="shared" si="10"/>
        <v>0</v>
      </c>
      <c r="O56" s="224"/>
      <c r="P56" s="255">
        <f>'5100'!P56+'2552'!P56+'5105'!P56</f>
        <v>0</v>
      </c>
      <c r="Q56" s="255">
        <f>'5100'!Q56+'2552'!Q56+'5105'!Q56</f>
        <v>0</v>
      </c>
      <c r="R56" s="255">
        <f>'5100'!R56+'2552'!R56+'5105'!R56</f>
        <v>0</v>
      </c>
      <c r="S56" s="94">
        <f t="shared" si="11"/>
        <v>0</v>
      </c>
      <c r="T56" s="224"/>
      <c r="U56" s="255">
        <f>'5100'!U56+'2552'!U56+'5105'!U56</f>
        <v>0</v>
      </c>
      <c r="V56" s="255">
        <f>'5100'!V56+'2552'!V56+'5105'!V56</f>
        <v>0</v>
      </c>
      <c r="W56" s="255">
        <f>'5100'!W56+'2552'!W56+'5105'!W56</f>
        <v>0</v>
      </c>
      <c r="X56" s="94">
        <f t="shared" si="12"/>
        <v>0</v>
      </c>
      <c r="Y56" s="97"/>
      <c r="Z56" s="94">
        <f t="shared" si="13"/>
        <v>25000</v>
      </c>
      <c r="AA56" s="182"/>
    </row>
    <row r="57" spans="1:27" s="214" customFormat="1" ht="15" x14ac:dyDescent="0.25">
      <c r="A57" s="72"/>
      <c r="B57" s="67" t="str">
        <f>'LPFN SUMMARY - Results'!B57</f>
        <v>Cultural Week</v>
      </c>
      <c r="C57" s="71"/>
      <c r="D57" s="62"/>
      <c r="E57" s="63"/>
      <c r="F57" s="255">
        <f>'5100'!F57+'2552'!F57+'5105'!F57</f>
        <v>0</v>
      </c>
      <c r="G57" s="255">
        <f>'5100'!G57+'2552'!G57+'5105'!G57</f>
        <v>0</v>
      </c>
      <c r="H57" s="255">
        <f>'5100'!H57+'2552'!H57+'5105'!H57</f>
        <v>0</v>
      </c>
      <c r="I57" s="94">
        <f t="shared" si="9"/>
        <v>0</v>
      </c>
      <c r="J57" s="224"/>
      <c r="K57" s="255">
        <f>'5100'!K57+'2552'!K57+'5105'!K57</f>
        <v>0</v>
      </c>
      <c r="L57" s="255">
        <f>'5100'!L57+'2552'!L57+'5105'!L57</f>
        <v>0</v>
      </c>
      <c r="M57" s="255">
        <f>'5100'!M57+'2552'!M57+'5105'!M57</f>
        <v>0</v>
      </c>
      <c r="N57" s="94">
        <f t="shared" si="10"/>
        <v>0</v>
      </c>
      <c r="O57" s="224"/>
      <c r="P57" s="255">
        <f>'5100'!P57+'2552'!P57+'5105'!P57</f>
        <v>0</v>
      </c>
      <c r="Q57" s="255">
        <f>'5100'!Q57+'2552'!Q57+'5105'!Q57</f>
        <v>0</v>
      </c>
      <c r="R57" s="255">
        <f>'5100'!R57+'2552'!R57+'5105'!R57</f>
        <v>0</v>
      </c>
      <c r="S57" s="94">
        <f t="shared" si="11"/>
        <v>0</v>
      </c>
      <c r="T57" s="224"/>
      <c r="U57" s="255">
        <f>'5100'!U57+'2552'!U57+'5105'!U57</f>
        <v>0</v>
      </c>
      <c r="V57" s="255">
        <f>'5100'!V57+'2552'!V57+'5105'!V57</f>
        <v>0</v>
      </c>
      <c r="W57" s="255">
        <f>'5100'!W57+'2552'!W57+'5105'!W57</f>
        <v>0</v>
      </c>
      <c r="X57" s="94">
        <f t="shared" si="12"/>
        <v>0</v>
      </c>
      <c r="Y57" s="97"/>
      <c r="Z57" s="94">
        <f t="shared" si="13"/>
        <v>0</v>
      </c>
      <c r="AA57" s="182"/>
    </row>
    <row r="58" spans="1:27" s="214" customFormat="1" ht="15" x14ac:dyDescent="0.25">
      <c r="A58" s="72"/>
      <c r="B58" s="67" t="str">
        <f>'LPFN SUMMARY - Results'!B58</f>
        <v>Daycare fees</v>
      </c>
      <c r="C58" s="71"/>
      <c r="D58" s="62"/>
      <c r="E58" s="63"/>
      <c r="F58" s="255">
        <f>'5100'!F58+'2552'!F58+'5105'!F58</f>
        <v>0</v>
      </c>
      <c r="G58" s="255">
        <f>'5100'!G58+'2552'!G58+'5105'!G58</f>
        <v>0</v>
      </c>
      <c r="H58" s="255">
        <f>'5100'!H58+'2552'!H58+'5105'!H58</f>
        <v>0</v>
      </c>
      <c r="I58" s="94">
        <f t="shared" si="9"/>
        <v>0</v>
      </c>
      <c r="J58" s="224"/>
      <c r="K58" s="255">
        <f>'5100'!K58+'2552'!K58+'5105'!K58</f>
        <v>0</v>
      </c>
      <c r="L58" s="255">
        <f>'5100'!L58+'2552'!L58+'5105'!L58</f>
        <v>0</v>
      </c>
      <c r="M58" s="255">
        <f>'5100'!M58+'2552'!M58+'5105'!M58</f>
        <v>0</v>
      </c>
      <c r="N58" s="94">
        <f t="shared" si="10"/>
        <v>0</v>
      </c>
      <c r="O58" s="224"/>
      <c r="P58" s="255">
        <f>'5100'!P58+'2552'!P58+'5105'!P58</f>
        <v>0</v>
      </c>
      <c r="Q58" s="255">
        <f>'5100'!Q58+'2552'!Q58+'5105'!Q58</f>
        <v>0</v>
      </c>
      <c r="R58" s="255">
        <f>'5100'!R58+'2552'!R58+'5105'!R58</f>
        <v>0</v>
      </c>
      <c r="S58" s="94">
        <f t="shared" si="11"/>
        <v>0</v>
      </c>
      <c r="T58" s="224"/>
      <c r="U58" s="255">
        <f>'5100'!U58+'2552'!U58+'5105'!U58</f>
        <v>0</v>
      </c>
      <c r="V58" s="255">
        <f>'5100'!V58+'2552'!V58+'5105'!V58</f>
        <v>0</v>
      </c>
      <c r="W58" s="255">
        <f>'5100'!W58+'2552'!W58+'5105'!W58</f>
        <v>0</v>
      </c>
      <c r="X58" s="94">
        <f t="shared" si="12"/>
        <v>0</v>
      </c>
      <c r="Y58" s="97"/>
      <c r="Z58" s="94">
        <f t="shared" si="13"/>
        <v>0</v>
      </c>
      <c r="AA58" s="182"/>
    </row>
    <row r="59" spans="1:27" s="214" customFormat="1" ht="15" x14ac:dyDescent="0.25">
      <c r="A59" s="72"/>
      <c r="B59" s="67" t="str">
        <f>'LPFN SUMMARY - Results'!B59</f>
        <v>Election expenses</v>
      </c>
      <c r="C59" s="71"/>
      <c r="D59" s="62"/>
      <c r="E59" s="63"/>
      <c r="F59" s="255">
        <f>'5100'!F59+'2552'!F59+'5105'!F59</f>
        <v>0</v>
      </c>
      <c r="G59" s="255">
        <f>'5100'!G59+'2552'!G59+'5105'!G59</f>
        <v>0</v>
      </c>
      <c r="H59" s="255">
        <f>'5100'!H59+'2552'!H59+'5105'!H59</f>
        <v>0</v>
      </c>
      <c r="I59" s="94">
        <f t="shared" si="9"/>
        <v>0</v>
      </c>
      <c r="J59" s="224"/>
      <c r="K59" s="255">
        <f>'5100'!K59+'2552'!K59+'5105'!K59</f>
        <v>0</v>
      </c>
      <c r="L59" s="255">
        <f>'5100'!L59+'2552'!L59+'5105'!L59</f>
        <v>0</v>
      </c>
      <c r="M59" s="255">
        <f>'5100'!M59+'2552'!M59+'5105'!M59</f>
        <v>0</v>
      </c>
      <c r="N59" s="94">
        <f t="shared" si="10"/>
        <v>0</v>
      </c>
      <c r="O59" s="224"/>
      <c r="P59" s="255">
        <f>'5100'!P59+'2552'!P59+'5105'!P59</f>
        <v>0</v>
      </c>
      <c r="Q59" s="255">
        <f>'5100'!Q59+'2552'!Q59+'5105'!Q59</f>
        <v>0</v>
      </c>
      <c r="R59" s="255">
        <f>'5100'!R59+'2552'!R59+'5105'!R59</f>
        <v>0</v>
      </c>
      <c r="S59" s="94">
        <f t="shared" si="11"/>
        <v>0</v>
      </c>
      <c r="T59" s="224"/>
      <c r="U59" s="255">
        <f>'5100'!U59+'2552'!U59+'5105'!U59</f>
        <v>0</v>
      </c>
      <c r="V59" s="255">
        <f>'5100'!V59+'2552'!V59+'5105'!V59</f>
        <v>0</v>
      </c>
      <c r="W59" s="255">
        <f>'5100'!W59+'2552'!W59+'5105'!W59</f>
        <v>0</v>
      </c>
      <c r="X59" s="94">
        <f t="shared" si="12"/>
        <v>0</v>
      </c>
      <c r="Y59" s="97"/>
      <c r="Z59" s="94">
        <f t="shared" si="13"/>
        <v>0</v>
      </c>
      <c r="AA59" s="182"/>
    </row>
    <row r="60" spans="1:27" s="214" customFormat="1" ht="15" x14ac:dyDescent="0.25">
      <c r="A60" s="72"/>
      <c r="B60" s="67" t="str">
        <f>'LPFN SUMMARY - Results'!B60</f>
        <v>Electricity</v>
      </c>
      <c r="C60" s="71"/>
      <c r="D60" s="62"/>
      <c r="E60" s="63"/>
      <c r="F60" s="255">
        <f>'5100'!F60+'2552'!F60+'5105'!F60</f>
        <v>0</v>
      </c>
      <c r="G60" s="255">
        <f>'5100'!G60+'2552'!G60+'5105'!G60</f>
        <v>0</v>
      </c>
      <c r="H60" s="255">
        <f>'5100'!H60+'2552'!H60+'5105'!H60</f>
        <v>0</v>
      </c>
      <c r="I60" s="94">
        <f t="shared" si="9"/>
        <v>0</v>
      </c>
      <c r="J60" s="224"/>
      <c r="K60" s="255">
        <f>'5100'!K60+'2552'!K60+'5105'!K60</f>
        <v>0</v>
      </c>
      <c r="L60" s="255">
        <f>'5100'!L60+'2552'!L60+'5105'!L60</f>
        <v>0</v>
      </c>
      <c r="M60" s="255">
        <f>'5100'!M60+'2552'!M60+'5105'!M60</f>
        <v>0</v>
      </c>
      <c r="N60" s="94">
        <f t="shared" si="10"/>
        <v>0</v>
      </c>
      <c r="O60" s="224"/>
      <c r="P60" s="255">
        <f>'5100'!P60+'2552'!P60+'5105'!P60</f>
        <v>0</v>
      </c>
      <c r="Q60" s="255">
        <f>'5100'!Q60+'2552'!Q60+'5105'!Q60</f>
        <v>0</v>
      </c>
      <c r="R60" s="255">
        <f>'5100'!R60+'2552'!R60+'5105'!R60</f>
        <v>0</v>
      </c>
      <c r="S60" s="94">
        <f t="shared" si="11"/>
        <v>0</v>
      </c>
      <c r="T60" s="224"/>
      <c r="U60" s="255">
        <f>'5100'!U60+'2552'!U60+'5105'!U60</f>
        <v>0</v>
      </c>
      <c r="V60" s="255">
        <f>'5100'!V60+'2552'!V60+'5105'!V60</f>
        <v>0</v>
      </c>
      <c r="W60" s="255">
        <f>'5100'!W60+'2552'!W60+'5105'!W60</f>
        <v>0</v>
      </c>
      <c r="X60" s="94">
        <f t="shared" si="12"/>
        <v>0</v>
      </c>
      <c r="Y60" s="97"/>
      <c r="Z60" s="94">
        <f t="shared" si="13"/>
        <v>0</v>
      </c>
      <c r="AA60" s="182"/>
    </row>
    <row r="61" spans="1:27" s="214" customFormat="1" ht="15" x14ac:dyDescent="0.25">
      <c r="A61" s="72"/>
      <c r="B61" s="67" t="str">
        <f>'LPFN SUMMARY - Results'!B61</f>
        <v>Facility Rental</v>
      </c>
      <c r="C61" s="71"/>
      <c r="D61" s="62"/>
      <c r="E61" s="63"/>
      <c r="F61" s="255">
        <f>'5100'!F61+'2552'!F61+'5105'!F61</f>
        <v>16680</v>
      </c>
      <c r="G61" s="255">
        <f>'5100'!G61+'2552'!G61+'5105'!G61</f>
        <v>0</v>
      </c>
      <c r="H61" s="255">
        <f>'5100'!H61+'2552'!H61+'5105'!H61</f>
        <v>0</v>
      </c>
      <c r="I61" s="94">
        <f t="shared" si="9"/>
        <v>16680</v>
      </c>
      <c r="J61" s="224"/>
      <c r="K61" s="255">
        <f>'5100'!K61+'2552'!K61+'5105'!K61</f>
        <v>0</v>
      </c>
      <c r="L61" s="255">
        <f>'5100'!L61+'2552'!L61+'5105'!L61</f>
        <v>0</v>
      </c>
      <c r="M61" s="255">
        <f>'5100'!M61+'2552'!M61+'5105'!M61</f>
        <v>0</v>
      </c>
      <c r="N61" s="94">
        <f t="shared" si="10"/>
        <v>0</v>
      </c>
      <c r="O61" s="224"/>
      <c r="P61" s="255">
        <f>'5100'!P61+'2552'!P61+'5105'!P61</f>
        <v>0</v>
      </c>
      <c r="Q61" s="255">
        <f>'5100'!Q61+'2552'!Q61+'5105'!Q61</f>
        <v>0</v>
      </c>
      <c r="R61" s="255">
        <f>'5100'!R61+'2552'!R61+'5105'!R61</f>
        <v>0</v>
      </c>
      <c r="S61" s="94">
        <f t="shared" si="11"/>
        <v>0</v>
      </c>
      <c r="T61" s="224"/>
      <c r="U61" s="255">
        <f>'5100'!U61+'2552'!U61+'5105'!U61</f>
        <v>0</v>
      </c>
      <c r="V61" s="255">
        <f>'5100'!V61+'2552'!V61+'5105'!V61</f>
        <v>0</v>
      </c>
      <c r="W61" s="255">
        <f>'5100'!W61+'2552'!W61+'5105'!W61</f>
        <v>0</v>
      </c>
      <c r="X61" s="94">
        <f t="shared" si="12"/>
        <v>0</v>
      </c>
      <c r="Y61" s="97"/>
      <c r="Z61" s="94">
        <f t="shared" si="13"/>
        <v>16680</v>
      </c>
      <c r="AA61" s="182"/>
    </row>
    <row r="62" spans="1:27" s="214" customFormat="1" ht="15" x14ac:dyDescent="0.25">
      <c r="A62" s="72"/>
      <c r="B62" s="67" t="str">
        <f>'LPFN SUMMARY - Results'!B62</f>
        <v>Field Trip</v>
      </c>
      <c r="C62" s="71"/>
      <c r="D62" s="62"/>
      <c r="E62" s="63"/>
      <c r="F62" s="255">
        <f>'5100'!F62+'2552'!F62+'5105'!F62</f>
        <v>0</v>
      </c>
      <c r="G62" s="255">
        <f>'5100'!G62+'2552'!G62+'5105'!G62</f>
        <v>0</v>
      </c>
      <c r="H62" s="255">
        <f>'5100'!H62+'2552'!H62+'5105'!H62</f>
        <v>0</v>
      </c>
      <c r="I62" s="94">
        <f t="shared" si="9"/>
        <v>0</v>
      </c>
      <c r="J62" s="224"/>
      <c r="K62" s="255">
        <f>'5100'!K62+'2552'!K62+'5105'!K62</f>
        <v>0</v>
      </c>
      <c r="L62" s="255">
        <f>'5100'!L62+'2552'!L62+'5105'!L62</f>
        <v>0</v>
      </c>
      <c r="M62" s="255">
        <f>'5100'!M62+'2552'!M62+'5105'!M62</f>
        <v>0</v>
      </c>
      <c r="N62" s="94">
        <f t="shared" si="10"/>
        <v>0</v>
      </c>
      <c r="O62" s="224"/>
      <c r="P62" s="255">
        <f>'5100'!P62+'2552'!P62+'5105'!P62</f>
        <v>0</v>
      </c>
      <c r="Q62" s="255">
        <f>'5100'!Q62+'2552'!Q62+'5105'!Q62</f>
        <v>0</v>
      </c>
      <c r="R62" s="255">
        <f>'5100'!R62+'2552'!R62+'5105'!R62</f>
        <v>0</v>
      </c>
      <c r="S62" s="94">
        <f t="shared" si="11"/>
        <v>0</v>
      </c>
      <c r="T62" s="224"/>
      <c r="U62" s="255">
        <f>'5100'!U62+'2552'!U62+'5105'!U62</f>
        <v>0</v>
      </c>
      <c r="V62" s="255">
        <f>'5100'!V62+'2552'!V62+'5105'!V62</f>
        <v>0</v>
      </c>
      <c r="W62" s="255">
        <f>'5100'!W62+'2552'!W62+'5105'!W62</f>
        <v>0</v>
      </c>
      <c r="X62" s="94">
        <f t="shared" si="12"/>
        <v>0</v>
      </c>
      <c r="Y62" s="97"/>
      <c r="Z62" s="94">
        <f t="shared" si="13"/>
        <v>0</v>
      </c>
      <c r="AA62" s="182"/>
    </row>
    <row r="63" spans="1:27" s="214" customFormat="1" ht="15" x14ac:dyDescent="0.25">
      <c r="A63" s="72"/>
      <c r="B63" s="67" t="str">
        <f>'LPFN SUMMARY - Results'!B63</f>
        <v>Graduation</v>
      </c>
      <c r="C63" s="71"/>
      <c r="D63" s="62"/>
      <c r="E63" s="63"/>
      <c r="F63" s="255">
        <f>'5100'!F63+'2552'!F63+'5105'!F63</f>
        <v>0</v>
      </c>
      <c r="G63" s="255">
        <f>'5100'!G63+'2552'!G63+'5105'!G63</f>
        <v>0</v>
      </c>
      <c r="H63" s="255">
        <f>'5100'!H63+'2552'!H63+'5105'!H63</f>
        <v>0</v>
      </c>
      <c r="I63" s="94">
        <f t="shared" si="9"/>
        <v>0</v>
      </c>
      <c r="J63" s="224"/>
      <c r="K63" s="255">
        <f>'5100'!K63+'2552'!K63+'5105'!K63</f>
        <v>0</v>
      </c>
      <c r="L63" s="255">
        <f>'5100'!L63+'2552'!L63+'5105'!L63</f>
        <v>0</v>
      </c>
      <c r="M63" s="255">
        <f>'5100'!M63+'2552'!M63+'5105'!M63</f>
        <v>0</v>
      </c>
      <c r="N63" s="94">
        <f t="shared" si="10"/>
        <v>0</v>
      </c>
      <c r="O63" s="224"/>
      <c r="P63" s="255">
        <f>'5100'!P63+'2552'!P63+'5105'!P63</f>
        <v>0</v>
      </c>
      <c r="Q63" s="255">
        <f>'5100'!Q63+'2552'!Q63+'5105'!Q63</f>
        <v>0</v>
      </c>
      <c r="R63" s="255">
        <f>'5100'!R63+'2552'!R63+'5105'!R63</f>
        <v>0</v>
      </c>
      <c r="S63" s="94">
        <f t="shared" si="11"/>
        <v>0</v>
      </c>
      <c r="T63" s="224"/>
      <c r="U63" s="255">
        <f>'5100'!U63+'2552'!U63+'5105'!U63</f>
        <v>0</v>
      </c>
      <c r="V63" s="255">
        <f>'5100'!V63+'2552'!V63+'5105'!V63</f>
        <v>0</v>
      </c>
      <c r="W63" s="255">
        <f>'5100'!W63+'2552'!W63+'5105'!W63</f>
        <v>0</v>
      </c>
      <c r="X63" s="94">
        <f t="shared" si="12"/>
        <v>0</v>
      </c>
      <c r="Y63" s="97"/>
      <c r="Z63" s="94">
        <f t="shared" si="13"/>
        <v>0</v>
      </c>
      <c r="AA63" s="182"/>
    </row>
    <row r="64" spans="1:27" s="214" customFormat="1" ht="15" x14ac:dyDescent="0.25">
      <c r="A64" s="72"/>
      <c r="B64" s="67" t="str">
        <f>'LPFN SUMMARY - Results'!B64</f>
        <v>Guest Speakers</v>
      </c>
      <c r="C64" s="71"/>
      <c r="D64" s="62"/>
      <c r="E64" s="63"/>
      <c r="F64" s="255">
        <f>'5100'!F64+'2552'!F64+'5105'!F64</f>
        <v>0</v>
      </c>
      <c r="G64" s="255">
        <f>'5100'!G64+'2552'!G64+'5105'!G64</f>
        <v>0</v>
      </c>
      <c r="H64" s="255">
        <f>'5100'!H64+'2552'!H64+'5105'!H64</f>
        <v>0</v>
      </c>
      <c r="I64" s="94">
        <f t="shared" si="9"/>
        <v>0</v>
      </c>
      <c r="J64" s="224"/>
      <c r="K64" s="255">
        <f>'5100'!K64+'2552'!K64+'5105'!K64</f>
        <v>0</v>
      </c>
      <c r="L64" s="255">
        <f>'5100'!L64+'2552'!L64+'5105'!L64</f>
        <v>0</v>
      </c>
      <c r="M64" s="255">
        <f>'5100'!M64+'2552'!M64+'5105'!M64</f>
        <v>0</v>
      </c>
      <c r="N64" s="94">
        <f t="shared" si="10"/>
        <v>0</v>
      </c>
      <c r="O64" s="224"/>
      <c r="P64" s="255">
        <f>'5100'!P64+'2552'!P64+'5105'!P64</f>
        <v>0</v>
      </c>
      <c r="Q64" s="255">
        <f>'5100'!Q64+'2552'!Q64+'5105'!Q64</f>
        <v>0</v>
      </c>
      <c r="R64" s="255">
        <f>'5100'!R64+'2552'!R64+'5105'!R64</f>
        <v>0</v>
      </c>
      <c r="S64" s="94">
        <f t="shared" si="11"/>
        <v>0</v>
      </c>
      <c r="T64" s="224"/>
      <c r="U64" s="255">
        <f>'5100'!U64+'2552'!U64+'5105'!U64</f>
        <v>0</v>
      </c>
      <c r="V64" s="255">
        <f>'5100'!V64+'2552'!V64+'5105'!V64</f>
        <v>0</v>
      </c>
      <c r="W64" s="255">
        <f>'5100'!W64+'2552'!W64+'5105'!W64</f>
        <v>0</v>
      </c>
      <c r="X64" s="94">
        <f t="shared" si="12"/>
        <v>0</v>
      </c>
      <c r="Y64" s="97"/>
      <c r="Z64" s="94">
        <f t="shared" si="13"/>
        <v>0</v>
      </c>
      <c r="AA64" s="182"/>
    </row>
    <row r="65" spans="1:27" s="214" customFormat="1" ht="15" x14ac:dyDescent="0.25">
      <c r="A65" s="72"/>
      <c r="B65" s="67" t="str">
        <f>'LPFN SUMMARY - Results'!B65</f>
        <v>Honoraria</v>
      </c>
      <c r="C65" s="71"/>
      <c r="D65" s="62"/>
      <c r="E65" s="63"/>
      <c r="F65" s="255">
        <f>'5100'!F65+'2552'!F65+'5105'!F65</f>
        <v>0</v>
      </c>
      <c r="G65" s="255">
        <f>'5100'!G65+'2552'!G65+'5105'!G65</f>
        <v>0</v>
      </c>
      <c r="H65" s="255">
        <f>'5100'!H65+'2552'!H65+'5105'!H65</f>
        <v>0</v>
      </c>
      <c r="I65" s="94">
        <f t="shared" si="9"/>
        <v>0</v>
      </c>
      <c r="J65" s="224"/>
      <c r="K65" s="255">
        <f>'5100'!K65+'2552'!K65+'5105'!K65</f>
        <v>0</v>
      </c>
      <c r="L65" s="255">
        <f>'5100'!L65+'2552'!L65+'5105'!L65</f>
        <v>0</v>
      </c>
      <c r="M65" s="255">
        <f>'5100'!M65+'2552'!M65+'5105'!M65</f>
        <v>0</v>
      </c>
      <c r="N65" s="94">
        <f t="shared" si="10"/>
        <v>0</v>
      </c>
      <c r="O65" s="224"/>
      <c r="P65" s="255">
        <f>'5100'!P65+'2552'!P65+'5105'!P65</f>
        <v>0</v>
      </c>
      <c r="Q65" s="255">
        <f>'5100'!Q65+'2552'!Q65+'5105'!Q65</f>
        <v>0</v>
      </c>
      <c r="R65" s="255">
        <f>'5100'!R65+'2552'!R65+'5105'!R65</f>
        <v>0</v>
      </c>
      <c r="S65" s="94">
        <f t="shared" si="11"/>
        <v>0</v>
      </c>
      <c r="T65" s="224"/>
      <c r="U65" s="255">
        <f>'5100'!U65+'2552'!U65+'5105'!U65</f>
        <v>0</v>
      </c>
      <c r="V65" s="255">
        <f>'5100'!V65+'2552'!V65+'5105'!V65</f>
        <v>0</v>
      </c>
      <c r="W65" s="255">
        <f>'5100'!W65+'2552'!W65+'5105'!W65</f>
        <v>0</v>
      </c>
      <c r="X65" s="94">
        <f t="shared" si="12"/>
        <v>0</v>
      </c>
      <c r="Y65" s="97"/>
      <c r="Z65" s="94">
        <f t="shared" si="13"/>
        <v>0</v>
      </c>
      <c r="AA65" s="182"/>
    </row>
    <row r="66" spans="1:27" s="214" customFormat="1" ht="15" x14ac:dyDescent="0.25">
      <c r="A66" s="72"/>
      <c r="B66" s="67" t="str">
        <f>'LPFN SUMMARY - Results'!B66</f>
        <v>Insurances</v>
      </c>
      <c r="C66" s="71"/>
      <c r="D66" s="62"/>
      <c r="E66" s="63"/>
      <c r="F66" s="255">
        <f>'5100'!F66+'2552'!F66+'5105'!F66</f>
        <v>0</v>
      </c>
      <c r="G66" s="255">
        <f>'5100'!G66+'2552'!G66+'5105'!G66</f>
        <v>0</v>
      </c>
      <c r="H66" s="255">
        <f>'5100'!H66+'2552'!H66+'5105'!H66</f>
        <v>0</v>
      </c>
      <c r="I66" s="94">
        <f t="shared" si="9"/>
        <v>0</v>
      </c>
      <c r="J66" s="224"/>
      <c r="K66" s="255">
        <f>'5100'!K66+'2552'!K66+'5105'!K66</f>
        <v>0</v>
      </c>
      <c r="L66" s="255">
        <f>'5100'!L66+'2552'!L66+'5105'!L66</f>
        <v>0</v>
      </c>
      <c r="M66" s="255">
        <f>'5100'!M66+'2552'!M66+'5105'!M66</f>
        <v>0</v>
      </c>
      <c r="N66" s="94">
        <f t="shared" si="10"/>
        <v>0</v>
      </c>
      <c r="O66" s="224"/>
      <c r="P66" s="255">
        <f>'5100'!P66+'2552'!P66+'5105'!P66</f>
        <v>0</v>
      </c>
      <c r="Q66" s="255">
        <f>'5100'!Q66+'2552'!Q66+'5105'!Q66</f>
        <v>0</v>
      </c>
      <c r="R66" s="255">
        <f>'5100'!R66+'2552'!R66+'5105'!R66</f>
        <v>0</v>
      </c>
      <c r="S66" s="94">
        <f t="shared" si="11"/>
        <v>0</v>
      </c>
      <c r="T66" s="224"/>
      <c r="U66" s="255">
        <f>'5100'!U66+'2552'!U66+'5105'!U66</f>
        <v>0</v>
      </c>
      <c r="V66" s="255">
        <f>'5100'!V66+'2552'!V66+'5105'!V66</f>
        <v>0</v>
      </c>
      <c r="W66" s="255">
        <f>'5100'!W66+'2552'!W66+'5105'!W66</f>
        <v>0</v>
      </c>
      <c r="X66" s="94">
        <f t="shared" si="12"/>
        <v>0</v>
      </c>
      <c r="Y66" s="97"/>
      <c r="Z66" s="94">
        <f t="shared" si="13"/>
        <v>0</v>
      </c>
      <c r="AA66" s="182"/>
    </row>
    <row r="67" spans="1:27" s="214" customFormat="1" ht="15" x14ac:dyDescent="0.25">
      <c r="A67" s="72"/>
      <c r="B67" s="67" t="str">
        <f>'LPFN SUMMARY - Results'!B67</f>
        <v>Interests and bank charges</v>
      </c>
      <c r="C67" s="71"/>
      <c r="D67" s="62"/>
      <c r="E67" s="63"/>
      <c r="F67" s="255">
        <f>'5100'!F67+'2552'!F67+'5105'!F67</f>
        <v>0</v>
      </c>
      <c r="G67" s="255">
        <f>'5100'!G67+'2552'!G67+'5105'!G67</f>
        <v>0</v>
      </c>
      <c r="H67" s="255">
        <f>'5100'!H67+'2552'!H67+'5105'!H67</f>
        <v>0</v>
      </c>
      <c r="I67" s="94">
        <f t="shared" si="9"/>
        <v>0</v>
      </c>
      <c r="J67" s="224"/>
      <c r="K67" s="255">
        <f>'5100'!K67+'2552'!K67+'5105'!K67</f>
        <v>0</v>
      </c>
      <c r="L67" s="255">
        <f>'5100'!L67+'2552'!L67+'5105'!L67</f>
        <v>0</v>
      </c>
      <c r="M67" s="255">
        <f>'5100'!M67+'2552'!M67+'5105'!M67</f>
        <v>0</v>
      </c>
      <c r="N67" s="94">
        <f t="shared" si="10"/>
        <v>0</v>
      </c>
      <c r="O67" s="224"/>
      <c r="P67" s="255">
        <f>'5100'!P67+'2552'!P67+'5105'!P67</f>
        <v>0</v>
      </c>
      <c r="Q67" s="255">
        <f>'5100'!Q67+'2552'!Q67+'5105'!Q67</f>
        <v>0</v>
      </c>
      <c r="R67" s="255">
        <f>'5100'!R67+'2552'!R67+'5105'!R67</f>
        <v>0</v>
      </c>
      <c r="S67" s="94">
        <f t="shared" si="11"/>
        <v>0</v>
      </c>
      <c r="T67" s="224"/>
      <c r="U67" s="255">
        <f>'5100'!U67+'2552'!U67+'5105'!U67</f>
        <v>0</v>
      </c>
      <c r="V67" s="255">
        <f>'5100'!V67+'2552'!V67+'5105'!V67</f>
        <v>0</v>
      </c>
      <c r="W67" s="255">
        <f>'5100'!W67+'2552'!W67+'5105'!W67</f>
        <v>0</v>
      </c>
      <c r="X67" s="94">
        <f t="shared" si="12"/>
        <v>0</v>
      </c>
      <c r="Y67" s="97"/>
      <c r="Z67" s="94">
        <f t="shared" si="13"/>
        <v>0</v>
      </c>
      <c r="AA67" s="182"/>
    </row>
    <row r="68" spans="1:27" s="214" customFormat="1" ht="15" hidden="1" x14ac:dyDescent="0.25">
      <c r="A68" s="72"/>
      <c r="B68" s="67" t="str">
        <f>'LPFN SUMMARY - Results'!B68</f>
        <v>Unused</v>
      </c>
      <c r="C68" s="71"/>
      <c r="D68" s="62"/>
      <c r="E68" s="63"/>
      <c r="F68" s="255">
        <f>'5100'!F68+'2552'!F68+'5105'!F68</f>
        <v>0</v>
      </c>
      <c r="G68" s="255">
        <f>'5100'!G68+'2552'!G68+'5105'!G68</f>
        <v>0</v>
      </c>
      <c r="H68" s="255">
        <f>'5100'!H68+'2552'!H68+'5105'!H68</f>
        <v>0</v>
      </c>
      <c r="I68" s="94">
        <f t="shared" si="9"/>
        <v>0</v>
      </c>
      <c r="J68" s="224"/>
      <c r="K68" s="255">
        <f>'5100'!K68+'2552'!K68+'5105'!K68</f>
        <v>0</v>
      </c>
      <c r="L68" s="255">
        <f>'5100'!L68+'2552'!L68+'5105'!L68</f>
        <v>0</v>
      </c>
      <c r="M68" s="255">
        <f>'5100'!M68+'2552'!M68+'5105'!M68</f>
        <v>0</v>
      </c>
      <c r="N68" s="94">
        <f t="shared" si="10"/>
        <v>0</v>
      </c>
      <c r="O68" s="224"/>
      <c r="P68" s="255">
        <f>'5100'!P68+'2552'!P68+'5105'!P68</f>
        <v>0</v>
      </c>
      <c r="Q68" s="255">
        <f>'5100'!Q68+'2552'!Q68+'5105'!Q68</f>
        <v>0</v>
      </c>
      <c r="R68" s="255">
        <f>'5100'!R68+'2552'!R68+'5105'!R68</f>
        <v>0</v>
      </c>
      <c r="S68" s="94">
        <f t="shared" si="11"/>
        <v>0</v>
      </c>
      <c r="T68" s="224"/>
      <c r="U68" s="255">
        <f>'5100'!U68+'2552'!U68+'5105'!U68</f>
        <v>0</v>
      </c>
      <c r="V68" s="255">
        <f>'5100'!V68+'2552'!V68+'5105'!V68</f>
        <v>0</v>
      </c>
      <c r="W68" s="255">
        <f>'5100'!W68+'2552'!W68+'5105'!W68</f>
        <v>0</v>
      </c>
      <c r="X68" s="94">
        <f t="shared" si="12"/>
        <v>0</v>
      </c>
      <c r="Y68" s="97"/>
      <c r="Z68" s="94">
        <f t="shared" si="13"/>
        <v>0</v>
      </c>
      <c r="AA68" s="182"/>
    </row>
    <row r="69" spans="1:27" s="214" customFormat="1" ht="15" x14ac:dyDescent="0.25">
      <c r="A69" s="72"/>
      <c r="B69" s="67" t="str">
        <f>'LPFN SUMMARY - Results'!B69</f>
        <v>Licence fees</v>
      </c>
      <c r="C69" s="71"/>
      <c r="D69" s="62"/>
      <c r="E69" s="63"/>
      <c r="F69" s="255">
        <f>'5100'!F69+'2552'!F69+'5105'!F69</f>
        <v>0</v>
      </c>
      <c r="G69" s="255">
        <f>'5100'!G69+'2552'!G69+'5105'!G69</f>
        <v>0</v>
      </c>
      <c r="H69" s="255">
        <f>'5100'!H69+'2552'!H69+'5105'!H69</f>
        <v>0</v>
      </c>
      <c r="I69" s="94">
        <f t="shared" si="9"/>
        <v>0</v>
      </c>
      <c r="J69" s="224"/>
      <c r="K69" s="255">
        <f>'5100'!K69+'2552'!K69+'5105'!K69</f>
        <v>0</v>
      </c>
      <c r="L69" s="255">
        <f>'5100'!L69+'2552'!L69+'5105'!L69</f>
        <v>0</v>
      </c>
      <c r="M69" s="255">
        <f>'5100'!M69+'2552'!M69+'5105'!M69</f>
        <v>0</v>
      </c>
      <c r="N69" s="94">
        <f t="shared" si="10"/>
        <v>0</v>
      </c>
      <c r="O69" s="224"/>
      <c r="P69" s="255">
        <f>'5100'!P69+'2552'!P69+'5105'!P69</f>
        <v>0</v>
      </c>
      <c r="Q69" s="255">
        <f>'5100'!Q69+'2552'!Q69+'5105'!Q69</f>
        <v>0</v>
      </c>
      <c r="R69" s="255">
        <f>'5100'!R69+'2552'!R69+'5105'!R69</f>
        <v>0</v>
      </c>
      <c r="S69" s="94">
        <f t="shared" si="11"/>
        <v>0</v>
      </c>
      <c r="T69" s="224"/>
      <c r="U69" s="255">
        <f>'5100'!U69+'2552'!U69+'5105'!U69</f>
        <v>0</v>
      </c>
      <c r="V69" s="255">
        <f>'5100'!V69+'2552'!V69+'5105'!V69</f>
        <v>0</v>
      </c>
      <c r="W69" s="255">
        <f>'5100'!W69+'2552'!W69+'5105'!W69</f>
        <v>0</v>
      </c>
      <c r="X69" s="94">
        <f t="shared" si="12"/>
        <v>0</v>
      </c>
      <c r="Y69" s="97"/>
      <c r="Z69" s="94">
        <f t="shared" si="13"/>
        <v>0</v>
      </c>
      <c r="AA69" s="182"/>
    </row>
    <row r="70" spans="1:27" s="214" customFormat="1" ht="15" x14ac:dyDescent="0.25">
      <c r="A70" s="72"/>
      <c r="B70" s="67" t="str">
        <f>'LPFN SUMMARY - Results'!B70</f>
        <v>Maintenance</v>
      </c>
      <c r="C70" s="71"/>
      <c r="D70" s="62"/>
      <c r="E70" s="63"/>
      <c r="F70" s="255">
        <f>'5100'!F70+'2552'!F70+'5105'!F70</f>
        <v>0</v>
      </c>
      <c r="G70" s="255">
        <f>'5100'!G70+'2552'!G70+'5105'!G70</f>
        <v>0</v>
      </c>
      <c r="H70" s="255">
        <f>'5100'!H70+'2552'!H70+'5105'!H70</f>
        <v>0</v>
      </c>
      <c r="I70" s="94">
        <f t="shared" si="9"/>
        <v>0</v>
      </c>
      <c r="J70" s="224"/>
      <c r="K70" s="255">
        <f>'5100'!K70+'2552'!K70+'5105'!K70</f>
        <v>0</v>
      </c>
      <c r="L70" s="255">
        <f>'5100'!L70+'2552'!L70+'5105'!L70</f>
        <v>0</v>
      </c>
      <c r="M70" s="255">
        <f>'5100'!M70+'2552'!M70+'5105'!M70</f>
        <v>0</v>
      </c>
      <c r="N70" s="94">
        <f t="shared" si="10"/>
        <v>0</v>
      </c>
      <c r="O70" s="224"/>
      <c r="P70" s="255">
        <f>'5100'!P70+'2552'!P70+'5105'!P70</f>
        <v>0</v>
      </c>
      <c r="Q70" s="255">
        <f>'5100'!Q70+'2552'!Q70+'5105'!Q70</f>
        <v>0</v>
      </c>
      <c r="R70" s="255">
        <f>'5100'!R70+'2552'!R70+'5105'!R70</f>
        <v>0</v>
      </c>
      <c r="S70" s="94">
        <f t="shared" si="11"/>
        <v>0</v>
      </c>
      <c r="T70" s="224"/>
      <c r="U70" s="255">
        <f>'5100'!U70+'2552'!U70+'5105'!U70</f>
        <v>0</v>
      </c>
      <c r="V70" s="255">
        <f>'5100'!V70+'2552'!V70+'5105'!V70</f>
        <v>0</v>
      </c>
      <c r="W70" s="255">
        <f>'5100'!W70+'2552'!W70+'5105'!W70</f>
        <v>0</v>
      </c>
      <c r="X70" s="94">
        <f t="shared" si="12"/>
        <v>0</v>
      </c>
      <c r="Y70" s="97"/>
      <c r="Z70" s="94">
        <f t="shared" si="13"/>
        <v>0</v>
      </c>
      <c r="AA70" s="182"/>
    </row>
    <row r="71" spans="1:27" s="214" customFormat="1" ht="15" x14ac:dyDescent="0.25">
      <c r="A71" s="72"/>
      <c r="B71" s="67" t="str">
        <f>'LPFN SUMMARY - Results'!B71</f>
        <v>Material and supplies</v>
      </c>
      <c r="C71" s="71"/>
      <c r="D71" s="62"/>
      <c r="E71" s="63"/>
      <c r="F71" s="255">
        <f>'5100'!F71+'2552'!F71+'5105'!F71</f>
        <v>20840</v>
      </c>
      <c r="G71" s="255">
        <f>'5100'!G71+'2552'!G71+'5105'!G71</f>
        <v>0</v>
      </c>
      <c r="H71" s="255">
        <f>'5100'!H71+'2552'!H71+'5105'!H71</f>
        <v>0</v>
      </c>
      <c r="I71" s="94">
        <f t="shared" si="9"/>
        <v>20840</v>
      </c>
      <c r="J71" s="224"/>
      <c r="K71" s="255">
        <f>'5100'!K71+'2552'!K71+'5105'!K71</f>
        <v>0</v>
      </c>
      <c r="L71" s="255">
        <f>'5100'!L71+'2552'!L71+'5105'!L71</f>
        <v>0</v>
      </c>
      <c r="M71" s="255">
        <f>'5100'!M71+'2552'!M71+'5105'!M71</f>
        <v>0</v>
      </c>
      <c r="N71" s="94">
        <f t="shared" si="10"/>
        <v>0</v>
      </c>
      <c r="O71" s="224"/>
      <c r="P71" s="255">
        <f>'5100'!P71+'2552'!P71+'5105'!P71</f>
        <v>0</v>
      </c>
      <c r="Q71" s="255">
        <f>'5100'!Q71+'2552'!Q71+'5105'!Q71</f>
        <v>0</v>
      </c>
      <c r="R71" s="255">
        <f>'5100'!R71+'2552'!R71+'5105'!R71</f>
        <v>0</v>
      </c>
      <c r="S71" s="94">
        <f t="shared" si="11"/>
        <v>0</v>
      </c>
      <c r="T71" s="224"/>
      <c r="U71" s="255">
        <f>'5100'!U71+'2552'!U71+'5105'!U71</f>
        <v>0</v>
      </c>
      <c r="V71" s="255">
        <f>'5100'!V71+'2552'!V71+'5105'!V71</f>
        <v>0</v>
      </c>
      <c r="W71" s="255">
        <f>'5100'!W71+'2552'!W71+'5105'!W71</f>
        <v>0</v>
      </c>
      <c r="X71" s="94">
        <f t="shared" si="12"/>
        <v>0</v>
      </c>
      <c r="Y71" s="97"/>
      <c r="Z71" s="94">
        <f t="shared" si="13"/>
        <v>20840</v>
      </c>
      <c r="AA71" s="182"/>
    </row>
    <row r="72" spans="1:27" s="214" customFormat="1" ht="15" x14ac:dyDescent="0.25">
      <c r="A72" s="72"/>
      <c r="B72" s="67" t="str">
        <f>'LPFN SUMMARY - Results'!B72</f>
        <v>Medical transportation</v>
      </c>
      <c r="C72" s="71"/>
      <c r="D72" s="62"/>
      <c r="E72" s="63"/>
      <c r="F72" s="255">
        <f>'5100'!F72+'2552'!F72+'5105'!F72</f>
        <v>0</v>
      </c>
      <c r="G72" s="255">
        <f>'5100'!G72+'2552'!G72+'5105'!G72</f>
        <v>0</v>
      </c>
      <c r="H72" s="255">
        <f>'5100'!H72+'2552'!H72+'5105'!H72</f>
        <v>0</v>
      </c>
      <c r="I72" s="94">
        <f t="shared" si="9"/>
        <v>0</v>
      </c>
      <c r="J72" s="224"/>
      <c r="K72" s="255">
        <f>'5100'!K72+'2552'!K72+'5105'!K72</f>
        <v>0</v>
      </c>
      <c r="L72" s="255">
        <f>'5100'!L72+'2552'!L72+'5105'!L72</f>
        <v>0</v>
      </c>
      <c r="M72" s="255">
        <f>'5100'!M72+'2552'!M72+'5105'!M72</f>
        <v>0</v>
      </c>
      <c r="N72" s="94">
        <f t="shared" si="10"/>
        <v>0</v>
      </c>
      <c r="O72" s="224"/>
      <c r="P72" s="255">
        <f>'5100'!P72+'2552'!P72+'5105'!P72</f>
        <v>0</v>
      </c>
      <c r="Q72" s="255">
        <f>'5100'!Q72+'2552'!Q72+'5105'!Q72</f>
        <v>0</v>
      </c>
      <c r="R72" s="255">
        <f>'5100'!R72+'2552'!R72+'5105'!R72</f>
        <v>0</v>
      </c>
      <c r="S72" s="94">
        <f t="shared" si="11"/>
        <v>0</v>
      </c>
      <c r="T72" s="224"/>
      <c r="U72" s="255">
        <f>'5100'!U72+'2552'!U72+'5105'!U72</f>
        <v>0</v>
      </c>
      <c r="V72" s="255">
        <f>'5100'!V72+'2552'!V72+'5105'!V72</f>
        <v>0</v>
      </c>
      <c r="W72" s="255">
        <f>'5100'!W72+'2552'!W72+'5105'!W72</f>
        <v>0</v>
      </c>
      <c r="X72" s="94">
        <f t="shared" si="12"/>
        <v>0</v>
      </c>
      <c r="Y72" s="97"/>
      <c r="Z72" s="94">
        <f t="shared" si="13"/>
        <v>0</v>
      </c>
      <c r="AA72" s="182"/>
    </row>
    <row r="73" spans="1:27" s="214" customFormat="1" ht="15" hidden="1" x14ac:dyDescent="0.25">
      <c r="A73" s="72"/>
      <c r="B73" s="67" t="str">
        <f>'LPFN SUMMARY - Results'!B73</f>
        <v>Unused</v>
      </c>
      <c r="C73" s="71"/>
      <c r="D73" s="62"/>
      <c r="E73" s="63"/>
      <c r="F73" s="255">
        <f>'5100'!F73+'2552'!F73+'5105'!F73</f>
        <v>0</v>
      </c>
      <c r="G73" s="255">
        <f>'5100'!G73+'2552'!G73+'5105'!G73</f>
        <v>0</v>
      </c>
      <c r="H73" s="255">
        <f>'5100'!H73+'2552'!H73+'5105'!H73</f>
        <v>0</v>
      </c>
      <c r="I73" s="94">
        <f t="shared" si="9"/>
        <v>0</v>
      </c>
      <c r="J73" s="224"/>
      <c r="K73" s="255">
        <f>'5100'!K73+'2552'!K73+'5105'!K73</f>
        <v>0</v>
      </c>
      <c r="L73" s="255">
        <f>'5100'!L73+'2552'!L73+'5105'!L73</f>
        <v>0</v>
      </c>
      <c r="M73" s="255">
        <f>'5100'!M73+'2552'!M73+'5105'!M73</f>
        <v>0</v>
      </c>
      <c r="N73" s="94">
        <f t="shared" si="10"/>
        <v>0</v>
      </c>
      <c r="O73" s="224"/>
      <c r="P73" s="255">
        <f>'5100'!P73+'2552'!P73+'5105'!P73</f>
        <v>0</v>
      </c>
      <c r="Q73" s="255">
        <f>'5100'!Q73+'2552'!Q73+'5105'!Q73</f>
        <v>0</v>
      </c>
      <c r="R73" s="255">
        <f>'5100'!R73+'2552'!R73+'5105'!R73</f>
        <v>0</v>
      </c>
      <c r="S73" s="94">
        <f t="shared" si="11"/>
        <v>0</v>
      </c>
      <c r="T73" s="224"/>
      <c r="U73" s="255">
        <f>'5100'!U73+'2552'!U73+'5105'!U73</f>
        <v>0</v>
      </c>
      <c r="V73" s="255">
        <f>'5100'!V73+'2552'!V73+'5105'!V73</f>
        <v>0</v>
      </c>
      <c r="W73" s="255">
        <f>'5100'!W73+'2552'!W73+'5105'!W73</f>
        <v>0</v>
      </c>
      <c r="X73" s="94">
        <f t="shared" si="12"/>
        <v>0</v>
      </c>
      <c r="Y73" s="97"/>
      <c r="Z73" s="94">
        <f t="shared" si="13"/>
        <v>0</v>
      </c>
      <c r="AA73" s="182"/>
    </row>
    <row r="74" spans="1:27" s="214" customFormat="1" ht="15" x14ac:dyDescent="0.25">
      <c r="A74" s="72"/>
      <c r="B74" s="67" t="str">
        <f>'LPFN SUMMARY - Results'!B74</f>
        <v>NNADAP Certification</v>
      </c>
      <c r="C74" s="71"/>
      <c r="D74" s="62"/>
      <c r="E74" s="63"/>
      <c r="F74" s="255">
        <f>'5100'!F74+'2552'!F74+'5105'!F74</f>
        <v>0</v>
      </c>
      <c r="G74" s="255">
        <f>'5100'!G74+'2552'!G74+'5105'!G74</f>
        <v>0</v>
      </c>
      <c r="H74" s="255">
        <f>'5100'!H74+'2552'!H74+'5105'!H74</f>
        <v>0</v>
      </c>
      <c r="I74" s="94">
        <f t="shared" si="9"/>
        <v>0</v>
      </c>
      <c r="J74" s="224"/>
      <c r="K74" s="255">
        <f>'5100'!K74+'2552'!K74+'5105'!K74</f>
        <v>0</v>
      </c>
      <c r="L74" s="255">
        <f>'5100'!L74+'2552'!L74+'5105'!L74</f>
        <v>0</v>
      </c>
      <c r="M74" s="255">
        <f>'5100'!M74+'2552'!M74+'5105'!M74</f>
        <v>0</v>
      </c>
      <c r="N74" s="94">
        <f t="shared" si="10"/>
        <v>0</v>
      </c>
      <c r="O74" s="224"/>
      <c r="P74" s="255">
        <f>'5100'!P74+'2552'!P74+'5105'!P74</f>
        <v>0</v>
      </c>
      <c r="Q74" s="255">
        <f>'5100'!Q74+'2552'!Q74+'5105'!Q74</f>
        <v>0</v>
      </c>
      <c r="R74" s="255">
        <f>'5100'!R74+'2552'!R74+'5105'!R74</f>
        <v>0</v>
      </c>
      <c r="S74" s="94">
        <f t="shared" si="11"/>
        <v>0</v>
      </c>
      <c r="T74" s="224"/>
      <c r="U74" s="255">
        <f>'5100'!U74+'2552'!U74+'5105'!U74</f>
        <v>0</v>
      </c>
      <c r="V74" s="255">
        <f>'5100'!V74+'2552'!V74+'5105'!V74</f>
        <v>0</v>
      </c>
      <c r="W74" s="255">
        <f>'5100'!W74+'2552'!W74+'5105'!W74</f>
        <v>0</v>
      </c>
      <c r="X74" s="94">
        <f t="shared" si="12"/>
        <v>0</v>
      </c>
      <c r="Y74" s="97"/>
      <c r="Z74" s="94">
        <f t="shared" si="13"/>
        <v>0</v>
      </c>
      <c r="AA74" s="182"/>
    </row>
    <row r="75" spans="1:27" s="214" customFormat="1" ht="15" x14ac:dyDescent="0.25">
      <c r="A75" s="72"/>
      <c r="B75" s="67" t="str">
        <f>'LPFN SUMMARY - Results'!B75</f>
        <v>Other expenses</v>
      </c>
      <c r="C75" s="71"/>
      <c r="D75" s="62"/>
      <c r="E75" s="63"/>
      <c r="F75" s="255">
        <f>'5100'!F75+'2552'!F75+'5105'!F75</f>
        <v>17768</v>
      </c>
      <c r="G75" s="255">
        <f>'5100'!G75+'2552'!G75+'5105'!G75</f>
        <v>0</v>
      </c>
      <c r="H75" s="255">
        <f>'5100'!H75+'2552'!H75+'5105'!H75</f>
        <v>0</v>
      </c>
      <c r="I75" s="94">
        <f t="shared" si="9"/>
        <v>17768</v>
      </c>
      <c r="J75" s="224"/>
      <c r="K75" s="255">
        <f>'5100'!K75+'2552'!K75+'5105'!K75</f>
        <v>0</v>
      </c>
      <c r="L75" s="255">
        <f>'5100'!L75+'2552'!L75+'5105'!L75</f>
        <v>0</v>
      </c>
      <c r="M75" s="255">
        <f>'5100'!M75+'2552'!M75+'5105'!M75</f>
        <v>0</v>
      </c>
      <c r="N75" s="94">
        <f t="shared" si="10"/>
        <v>0</v>
      </c>
      <c r="O75" s="224"/>
      <c r="P75" s="255">
        <f>'5100'!P75+'2552'!P75+'5105'!P75</f>
        <v>0</v>
      </c>
      <c r="Q75" s="255">
        <f>'5100'!Q75+'2552'!Q75+'5105'!Q75</f>
        <v>0</v>
      </c>
      <c r="R75" s="255">
        <f>'5100'!R75+'2552'!R75+'5105'!R75</f>
        <v>0</v>
      </c>
      <c r="S75" s="94">
        <f t="shared" si="11"/>
        <v>0</v>
      </c>
      <c r="T75" s="224"/>
      <c r="U75" s="255">
        <f>'5100'!U75+'2552'!U75+'5105'!U75</f>
        <v>0</v>
      </c>
      <c r="V75" s="255">
        <f>'5100'!V75+'2552'!V75+'5105'!V75</f>
        <v>0</v>
      </c>
      <c r="W75" s="255">
        <f>'5100'!W75+'2552'!W75+'5105'!W75</f>
        <v>0</v>
      </c>
      <c r="X75" s="94">
        <f t="shared" si="12"/>
        <v>0</v>
      </c>
      <c r="Y75" s="97"/>
      <c r="Z75" s="94">
        <f t="shared" si="13"/>
        <v>17768</v>
      </c>
      <c r="AA75" s="182"/>
    </row>
    <row r="76" spans="1:27" s="214" customFormat="1" ht="15" x14ac:dyDescent="0.25">
      <c r="A76" s="72"/>
      <c r="B76" s="67" t="str">
        <f>'LPFN SUMMARY - Results'!B76</f>
        <v>Prevention General</v>
      </c>
      <c r="C76" s="71"/>
      <c r="D76" s="62"/>
      <c r="E76" s="63"/>
      <c r="F76" s="255">
        <f>'5100'!F76+'2552'!F76+'5105'!F76</f>
        <v>0</v>
      </c>
      <c r="G76" s="255">
        <f>'5100'!G76+'2552'!G76+'5105'!G76</f>
        <v>0</v>
      </c>
      <c r="H76" s="255">
        <f>'5100'!H76+'2552'!H76+'5105'!H76</f>
        <v>0</v>
      </c>
      <c r="I76" s="94">
        <f t="shared" si="9"/>
        <v>0</v>
      </c>
      <c r="J76" s="224"/>
      <c r="K76" s="255">
        <f>'5100'!K76+'2552'!K76+'5105'!K76</f>
        <v>0</v>
      </c>
      <c r="L76" s="255">
        <f>'5100'!L76+'2552'!L76+'5105'!L76</f>
        <v>0</v>
      </c>
      <c r="M76" s="255">
        <f>'5100'!M76+'2552'!M76+'5105'!M76</f>
        <v>0</v>
      </c>
      <c r="N76" s="94">
        <f t="shared" si="10"/>
        <v>0</v>
      </c>
      <c r="O76" s="224"/>
      <c r="P76" s="255">
        <f>'5100'!P76+'2552'!P76+'5105'!P76</f>
        <v>0</v>
      </c>
      <c r="Q76" s="255">
        <f>'5100'!Q76+'2552'!Q76+'5105'!Q76</f>
        <v>0</v>
      </c>
      <c r="R76" s="255">
        <f>'5100'!R76+'2552'!R76+'5105'!R76</f>
        <v>0</v>
      </c>
      <c r="S76" s="94">
        <f t="shared" si="11"/>
        <v>0</v>
      </c>
      <c r="T76" s="224"/>
      <c r="U76" s="255">
        <f>'5100'!U76+'2552'!U76+'5105'!U76</f>
        <v>0</v>
      </c>
      <c r="V76" s="255">
        <f>'5100'!V76+'2552'!V76+'5105'!V76</f>
        <v>0</v>
      </c>
      <c r="W76" s="255">
        <f>'5100'!W76+'2552'!W76+'5105'!W76</f>
        <v>0</v>
      </c>
      <c r="X76" s="94">
        <f t="shared" si="12"/>
        <v>0</v>
      </c>
      <c r="Y76" s="97"/>
      <c r="Z76" s="94">
        <f t="shared" si="13"/>
        <v>0</v>
      </c>
      <c r="AA76" s="182"/>
    </row>
    <row r="77" spans="1:27" s="214" customFormat="1" ht="15" hidden="1" x14ac:dyDescent="0.25">
      <c r="A77" s="72"/>
      <c r="B77" s="67" t="str">
        <f>'LPFN SUMMARY - Results'!B77</f>
        <v>Unused</v>
      </c>
      <c r="C77" s="71"/>
      <c r="D77" s="62"/>
      <c r="E77" s="63"/>
      <c r="F77" s="255">
        <f>'5100'!F77+'2552'!F77+'5105'!F77</f>
        <v>0</v>
      </c>
      <c r="G77" s="255">
        <f>'5100'!G77+'2552'!G77+'5105'!G77</f>
        <v>0</v>
      </c>
      <c r="H77" s="255">
        <f>'5100'!H77+'2552'!H77+'5105'!H77</f>
        <v>0</v>
      </c>
      <c r="I77" s="94">
        <f t="shared" si="9"/>
        <v>0</v>
      </c>
      <c r="J77" s="224"/>
      <c r="K77" s="255">
        <f>'5100'!K77+'2552'!K77+'5105'!K77</f>
        <v>0</v>
      </c>
      <c r="L77" s="255">
        <f>'5100'!L77+'2552'!L77+'5105'!L77</f>
        <v>0</v>
      </c>
      <c r="M77" s="255">
        <f>'5100'!M77+'2552'!M77+'5105'!M77</f>
        <v>0</v>
      </c>
      <c r="N77" s="94">
        <f t="shared" si="10"/>
        <v>0</v>
      </c>
      <c r="O77" s="224"/>
      <c r="P77" s="255">
        <f>'5100'!P77+'2552'!P77+'5105'!P77</f>
        <v>0</v>
      </c>
      <c r="Q77" s="255">
        <f>'5100'!Q77+'2552'!Q77+'5105'!Q77</f>
        <v>0</v>
      </c>
      <c r="R77" s="255">
        <f>'5100'!R77+'2552'!R77+'5105'!R77</f>
        <v>0</v>
      </c>
      <c r="S77" s="94">
        <f t="shared" si="11"/>
        <v>0</v>
      </c>
      <c r="T77" s="224"/>
      <c r="U77" s="255">
        <f>'5100'!U77+'2552'!U77+'5105'!U77</f>
        <v>0</v>
      </c>
      <c r="V77" s="255">
        <f>'5100'!V77+'2552'!V77+'5105'!V77</f>
        <v>0</v>
      </c>
      <c r="W77" s="255">
        <f>'5100'!W77+'2552'!W77+'5105'!W77</f>
        <v>0</v>
      </c>
      <c r="X77" s="94">
        <f t="shared" si="12"/>
        <v>0</v>
      </c>
      <c r="Y77" s="97"/>
      <c r="Z77" s="94">
        <f t="shared" si="13"/>
        <v>0</v>
      </c>
      <c r="AA77" s="182"/>
    </row>
    <row r="78" spans="1:27" s="214" customFormat="1" ht="15" x14ac:dyDescent="0.25">
      <c r="A78" s="72"/>
      <c r="B78" s="67" t="str">
        <f>'LPFN SUMMARY - Results'!B78</f>
        <v>Preventitive Measures</v>
      </c>
      <c r="C78" s="71"/>
      <c r="D78" s="62"/>
      <c r="E78" s="63"/>
      <c r="F78" s="255">
        <f>'5100'!F78+'2552'!F78+'5105'!F78</f>
        <v>0</v>
      </c>
      <c r="G78" s="255">
        <f>'5100'!G78+'2552'!G78+'5105'!G78</f>
        <v>0</v>
      </c>
      <c r="H78" s="255">
        <f>'5100'!H78+'2552'!H78+'5105'!H78</f>
        <v>0</v>
      </c>
      <c r="I78" s="94">
        <f t="shared" si="9"/>
        <v>0</v>
      </c>
      <c r="J78" s="224"/>
      <c r="K78" s="255">
        <f>'5100'!K78+'2552'!K78+'5105'!K78</f>
        <v>0</v>
      </c>
      <c r="L78" s="255">
        <f>'5100'!L78+'2552'!L78+'5105'!L78</f>
        <v>0</v>
      </c>
      <c r="M78" s="255">
        <f>'5100'!M78+'2552'!M78+'5105'!M78</f>
        <v>0</v>
      </c>
      <c r="N78" s="94">
        <f t="shared" si="10"/>
        <v>0</v>
      </c>
      <c r="O78" s="224"/>
      <c r="P78" s="255">
        <f>'5100'!P78+'2552'!P78+'5105'!P78</f>
        <v>0</v>
      </c>
      <c r="Q78" s="255">
        <f>'5100'!Q78+'2552'!Q78+'5105'!Q78</f>
        <v>0</v>
      </c>
      <c r="R78" s="255">
        <f>'5100'!R78+'2552'!R78+'5105'!R78</f>
        <v>0</v>
      </c>
      <c r="S78" s="94">
        <f t="shared" si="11"/>
        <v>0</v>
      </c>
      <c r="T78" s="224"/>
      <c r="U78" s="255">
        <f>'5100'!U78+'2552'!U78+'5105'!U78</f>
        <v>0</v>
      </c>
      <c r="V78" s="255">
        <f>'5100'!V78+'2552'!V78+'5105'!V78</f>
        <v>0</v>
      </c>
      <c r="W78" s="255">
        <f>'5100'!W78+'2552'!W78+'5105'!W78</f>
        <v>0</v>
      </c>
      <c r="X78" s="94">
        <f t="shared" si="12"/>
        <v>0</v>
      </c>
      <c r="Y78" s="97"/>
      <c r="Z78" s="94">
        <f t="shared" si="13"/>
        <v>0</v>
      </c>
      <c r="AA78" s="182"/>
    </row>
    <row r="79" spans="1:27" s="214" customFormat="1" ht="15" hidden="1" x14ac:dyDescent="0.25">
      <c r="A79" s="72"/>
      <c r="B79" s="67" t="str">
        <f>'LPFN SUMMARY - Results'!B79</f>
        <v>Unused</v>
      </c>
      <c r="C79" s="71"/>
      <c r="D79" s="62"/>
      <c r="E79" s="63"/>
      <c r="F79" s="255">
        <f>'5100'!F79+'2552'!F79+'5105'!F79</f>
        <v>0</v>
      </c>
      <c r="G79" s="255">
        <f>'5100'!G79+'2552'!G79+'5105'!G79</f>
        <v>0</v>
      </c>
      <c r="H79" s="255">
        <f>'5100'!H79+'2552'!H79+'5105'!H79</f>
        <v>0</v>
      </c>
      <c r="I79" s="94">
        <f t="shared" si="9"/>
        <v>0</v>
      </c>
      <c r="J79" s="224"/>
      <c r="K79" s="255">
        <f>'5100'!K79+'2552'!K79+'5105'!K79</f>
        <v>0</v>
      </c>
      <c r="L79" s="255">
        <f>'5100'!L79+'2552'!L79+'5105'!L79</f>
        <v>0</v>
      </c>
      <c r="M79" s="255">
        <f>'5100'!M79+'2552'!M79+'5105'!M79</f>
        <v>0</v>
      </c>
      <c r="N79" s="94">
        <f t="shared" si="10"/>
        <v>0</v>
      </c>
      <c r="O79" s="224"/>
      <c r="P79" s="255">
        <f>'5100'!P79+'2552'!P79+'5105'!P79</f>
        <v>0</v>
      </c>
      <c r="Q79" s="255">
        <f>'5100'!Q79+'2552'!Q79+'5105'!Q79</f>
        <v>0</v>
      </c>
      <c r="R79" s="255">
        <f>'5100'!R79+'2552'!R79+'5105'!R79</f>
        <v>0</v>
      </c>
      <c r="S79" s="94">
        <f t="shared" si="11"/>
        <v>0</v>
      </c>
      <c r="T79" s="224"/>
      <c r="U79" s="255">
        <f>'5100'!U79+'2552'!U79+'5105'!U79</f>
        <v>0</v>
      </c>
      <c r="V79" s="255">
        <f>'5100'!V79+'2552'!V79+'5105'!V79</f>
        <v>0</v>
      </c>
      <c r="W79" s="255">
        <f>'5100'!W79+'2552'!W79+'5105'!W79</f>
        <v>0</v>
      </c>
      <c r="X79" s="94">
        <f t="shared" si="12"/>
        <v>0</v>
      </c>
      <c r="Y79" s="97"/>
      <c r="Z79" s="94">
        <f t="shared" si="13"/>
        <v>0</v>
      </c>
      <c r="AA79" s="182"/>
    </row>
    <row r="80" spans="1:27" s="214" customFormat="1" ht="15" hidden="1" x14ac:dyDescent="0.25">
      <c r="A80" s="72"/>
      <c r="B80" s="67" t="str">
        <f>'LPFN SUMMARY - Results'!B80</f>
        <v>Unused</v>
      </c>
      <c r="C80" s="71"/>
      <c r="D80" s="62"/>
      <c r="E80" s="63"/>
      <c r="F80" s="255">
        <f>'5100'!F80+'2552'!F80+'5105'!F80</f>
        <v>0</v>
      </c>
      <c r="G80" s="255">
        <f>'5100'!G80+'2552'!G80+'5105'!G80</f>
        <v>0</v>
      </c>
      <c r="H80" s="255">
        <f>'5100'!H80+'2552'!H80+'5105'!H80</f>
        <v>0</v>
      </c>
      <c r="I80" s="94">
        <f t="shared" si="9"/>
        <v>0</v>
      </c>
      <c r="J80" s="224"/>
      <c r="K80" s="255">
        <f>'5100'!K80+'2552'!K80+'5105'!K80</f>
        <v>0</v>
      </c>
      <c r="L80" s="255">
        <f>'5100'!L80+'2552'!L80+'5105'!L80</f>
        <v>0</v>
      </c>
      <c r="M80" s="255">
        <f>'5100'!M80+'2552'!M80+'5105'!M80</f>
        <v>0</v>
      </c>
      <c r="N80" s="94">
        <f t="shared" si="10"/>
        <v>0</v>
      </c>
      <c r="O80" s="224"/>
      <c r="P80" s="255">
        <f>'5100'!P80+'2552'!P80+'5105'!P80</f>
        <v>0</v>
      </c>
      <c r="Q80" s="255">
        <f>'5100'!Q80+'2552'!Q80+'5105'!Q80</f>
        <v>0</v>
      </c>
      <c r="R80" s="255">
        <f>'5100'!R80+'2552'!R80+'5105'!R80</f>
        <v>0</v>
      </c>
      <c r="S80" s="94">
        <f t="shared" si="11"/>
        <v>0</v>
      </c>
      <c r="T80" s="224"/>
      <c r="U80" s="255">
        <f>'5100'!U80+'2552'!U80+'5105'!U80</f>
        <v>0</v>
      </c>
      <c r="V80" s="255">
        <f>'5100'!V80+'2552'!V80+'5105'!V80</f>
        <v>0</v>
      </c>
      <c r="W80" s="255">
        <f>'5100'!W80+'2552'!W80+'5105'!W80</f>
        <v>0</v>
      </c>
      <c r="X80" s="94">
        <f t="shared" si="12"/>
        <v>0</v>
      </c>
      <c r="Y80" s="97"/>
      <c r="Z80" s="94">
        <f t="shared" si="13"/>
        <v>0</v>
      </c>
      <c r="AA80" s="182"/>
    </row>
    <row r="81" spans="1:27" s="214" customFormat="1" ht="15" hidden="1" x14ac:dyDescent="0.25">
      <c r="A81" s="72"/>
      <c r="B81" s="67" t="str">
        <f>'LPFN SUMMARY - Results'!B81</f>
        <v>Unused</v>
      </c>
      <c r="C81" s="71"/>
      <c r="D81" s="62"/>
      <c r="E81" s="63"/>
      <c r="F81" s="255">
        <f>'5100'!F81+'2552'!F81+'5105'!F81</f>
        <v>0</v>
      </c>
      <c r="G81" s="255">
        <f>'5100'!G81+'2552'!G81+'5105'!G81</f>
        <v>0</v>
      </c>
      <c r="H81" s="255">
        <f>'5100'!H81+'2552'!H81+'5105'!H81</f>
        <v>0</v>
      </c>
      <c r="I81" s="94">
        <f t="shared" si="9"/>
        <v>0</v>
      </c>
      <c r="J81" s="224"/>
      <c r="K81" s="255">
        <f>'5100'!K81+'2552'!K81+'5105'!K81</f>
        <v>0</v>
      </c>
      <c r="L81" s="255">
        <f>'5100'!L81+'2552'!L81+'5105'!L81</f>
        <v>0</v>
      </c>
      <c r="M81" s="255">
        <f>'5100'!M81+'2552'!M81+'5105'!M81</f>
        <v>0</v>
      </c>
      <c r="N81" s="94">
        <f t="shared" si="10"/>
        <v>0</v>
      </c>
      <c r="O81" s="224"/>
      <c r="P81" s="255">
        <f>'5100'!P81+'2552'!P81+'5105'!P81</f>
        <v>0</v>
      </c>
      <c r="Q81" s="255">
        <f>'5100'!Q81+'2552'!Q81+'5105'!Q81</f>
        <v>0</v>
      </c>
      <c r="R81" s="255">
        <f>'5100'!R81+'2552'!R81+'5105'!R81</f>
        <v>0</v>
      </c>
      <c r="S81" s="94">
        <f t="shared" si="11"/>
        <v>0</v>
      </c>
      <c r="T81" s="224"/>
      <c r="U81" s="255">
        <f>'5100'!U81+'2552'!U81+'5105'!U81</f>
        <v>0</v>
      </c>
      <c r="V81" s="255">
        <f>'5100'!V81+'2552'!V81+'5105'!V81</f>
        <v>0</v>
      </c>
      <c r="W81" s="255">
        <f>'5100'!W81+'2552'!W81+'5105'!W81</f>
        <v>0</v>
      </c>
      <c r="X81" s="94">
        <f t="shared" si="12"/>
        <v>0</v>
      </c>
      <c r="Y81" s="97"/>
      <c r="Z81" s="94">
        <f t="shared" si="13"/>
        <v>0</v>
      </c>
      <c r="AA81" s="182"/>
    </row>
    <row r="82" spans="1:27" s="214" customFormat="1" ht="15" hidden="1" x14ac:dyDescent="0.25">
      <c r="A82" s="72"/>
      <c r="B82" s="67" t="str">
        <f>'LPFN SUMMARY - Results'!B82</f>
        <v>Unused</v>
      </c>
      <c r="C82" s="71"/>
      <c r="D82" s="62"/>
      <c r="E82" s="63"/>
      <c r="F82" s="255">
        <f>'5100'!F82+'2552'!F82+'5105'!F82</f>
        <v>0</v>
      </c>
      <c r="G82" s="255">
        <f>'5100'!G82+'2552'!G82+'5105'!G82</f>
        <v>0</v>
      </c>
      <c r="H82" s="255">
        <f>'5100'!H82+'2552'!H82+'5105'!H82</f>
        <v>0</v>
      </c>
      <c r="I82" s="94">
        <f t="shared" si="9"/>
        <v>0</v>
      </c>
      <c r="J82" s="224"/>
      <c r="K82" s="255">
        <f>'5100'!K82+'2552'!K82+'5105'!K82</f>
        <v>0</v>
      </c>
      <c r="L82" s="255">
        <f>'5100'!L82+'2552'!L82+'5105'!L82</f>
        <v>0</v>
      </c>
      <c r="M82" s="255">
        <f>'5100'!M82+'2552'!M82+'5105'!M82</f>
        <v>0</v>
      </c>
      <c r="N82" s="94">
        <f t="shared" si="10"/>
        <v>0</v>
      </c>
      <c r="O82" s="224"/>
      <c r="P82" s="255">
        <f>'5100'!P82+'2552'!P82+'5105'!P82</f>
        <v>0</v>
      </c>
      <c r="Q82" s="255">
        <f>'5100'!Q82+'2552'!Q82+'5105'!Q82</f>
        <v>0</v>
      </c>
      <c r="R82" s="255">
        <f>'5100'!R82+'2552'!R82+'5105'!R82</f>
        <v>0</v>
      </c>
      <c r="S82" s="94">
        <f t="shared" si="11"/>
        <v>0</v>
      </c>
      <c r="T82" s="224"/>
      <c r="U82" s="255">
        <f>'5100'!U82+'2552'!U82+'5105'!U82</f>
        <v>0</v>
      </c>
      <c r="V82" s="255">
        <f>'5100'!V82+'2552'!V82+'5105'!V82</f>
        <v>0</v>
      </c>
      <c r="W82" s="255">
        <f>'5100'!W82+'2552'!W82+'5105'!W82</f>
        <v>0</v>
      </c>
      <c r="X82" s="94">
        <f t="shared" si="12"/>
        <v>0</v>
      </c>
      <c r="Y82" s="97"/>
      <c r="Z82" s="94">
        <f t="shared" si="13"/>
        <v>0</v>
      </c>
      <c r="AA82" s="182"/>
    </row>
    <row r="83" spans="1:27" s="214" customFormat="1" ht="15" x14ac:dyDescent="0.25">
      <c r="A83" s="72"/>
      <c r="B83" s="67" t="str">
        <f>'LPFN SUMMARY - Results'!B83</f>
        <v>Professional fees</v>
      </c>
      <c r="C83" s="71"/>
      <c r="D83" s="62"/>
      <c r="E83" s="63"/>
      <c r="F83" s="255">
        <f>'5100'!F83+'2552'!F83+'5105'!F83</f>
        <v>0</v>
      </c>
      <c r="G83" s="255">
        <f>'5100'!G83+'2552'!G83+'5105'!G83</f>
        <v>0</v>
      </c>
      <c r="H83" s="255">
        <f>'5100'!H83+'2552'!H83+'5105'!H83</f>
        <v>0</v>
      </c>
      <c r="I83" s="94">
        <f t="shared" si="9"/>
        <v>0</v>
      </c>
      <c r="J83" s="224"/>
      <c r="K83" s="255">
        <f>'5100'!K83+'2552'!K83+'5105'!K83</f>
        <v>0</v>
      </c>
      <c r="L83" s="255">
        <f>'5100'!L83+'2552'!L83+'5105'!L83</f>
        <v>0</v>
      </c>
      <c r="M83" s="255">
        <f>'5100'!M83+'2552'!M83+'5105'!M83</f>
        <v>0</v>
      </c>
      <c r="N83" s="94">
        <f t="shared" si="10"/>
        <v>0</v>
      </c>
      <c r="O83" s="224"/>
      <c r="P83" s="255">
        <f>'5100'!P83+'2552'!P83+'5105'!P83</f>
        <v>0</v>
      </c>
      <c r="Q83" s="255">
        <f>'5100'!Q83+'2552'!Q83+'5105'!Q83</f>
        <v>0</v>
      </c>
      <c r="R83" s="255">
        <f>'5100'!R83+'2552'!R83+'5105'!R83</f>
        <v>0</v>
      </c>
      <c r="S83" s="94">
        <f t="shared" si="11"/>
        <v>0</v>
      </c>
      <c r="T83" s="224"/>
      <c r="U83" s="255">
        <f>'5100'!U83+'2552'!U83+'5105'!U83</f>
        <v>0</v>
      </c>
      <c r="V83" s="255">
        <f>'5100'!V83+'2552'!V83+'5105'!V83</f>
        <v>0</v>
      </c>
      <c r="W83" s="255">
        <f>'5100'!W83+'2552'!W83+'5105'!W83</f>
        <v>0</v>
      </c>
      <c r="X83" s="94">
        <f t="shared" si="12"/>
        <v>0</v>
      </c>
      <c r="Y83" s="97"/>
      <c r="Z83" s="94">
        <f t="shared" si="13"/>
        <v>0</v>
      </c>
      <c r="AA83" s="182"/>
    </row>
    <row r="84" spans="1:27" s="214" customFormat="1" ht="15" x14ac:dyDescent="0.25">
      <c r="A84" s="72"/>
      <c r="B84" s="67" t="str">
        <f>'LPFN SUMMARY - Results'!B84</f>
        <v>Promotional Awareness/Material</v>
      </c>
      <c r="C84" s="71"/>
      <c r="D84" s="62"/>
      <c r="E84" s="63"/>
      <c r="F84" s="255">
        <f>'5100'!F84+'2552'!F84+'5105'!F84</f>
        <v>10000</v>
      </c>
      <c r="G84" s="255">
        <f>'5100'!G84+'2552'!G84+'5105'!G84</f>
        <v>0</v>
      </c>
      <c r="H84" s="255">
        <f>'5100'!H84+'2552'!H84+'5105'!H84</f>
        <v>0</v>
      </c>
      <c r="I84" s="94">
        <f t="shared" si="9"/>
        <v>10000</v>
      </c>
      <c r="J84" s="224"/>
      <c r="K84" s="255">
        <f>'5100'!K84+'2552'!K84+'5105'!K84</f>
        <v>0</v>
      </c>
      <c r="L84" s="255">
        <f>'5100'!L84+'2552'!L84+'5105'!L84</f>
        <v>0</v>
      </c>
      <c r="M84" s="255">
        <f>'5100'!M84+'2552'!M84+'5105'!M84</f>
        <v>0</v>
      </c>
      <c r="N84" s="94">
        <f t="shared" si="10"/>
        <v>0</v>
      </c>
      <c r="O84" s="224"/>
      <c r="P84" s="255">
        <f>'5100'!P84+'2552'!P84+'5105'!P84</f>
        <v>0</v>
      </c>
      <c r="Q84" s="255">
        <f>'5100'!Q84+'2552'!Q84+'5105'!Q84</f>
        <v>0</v>
      </c>
      <c r="R84" s="255">
        <f>'5100'!R84+'2552'!R84+'5105'!R84</f>
        <v>0</v>
      </c>
      <c r="S84" s="94">
        <f t="shared" si="11"/>
        <v>0</v>
      </c>
      <c r="T84" s="224"/>
      <c r="U84" s="255">
        <f>'5100'!U84+'2552'!U84+'5105'!U84</f>
        <v>0</v>
      </c>
      <c r="V84" s="255">
        <f>'5100'!V84+'2552'!V84+'5105'!V84</f>
        <v>0</v>
      </c>
      <c r="W84" s="255">
        <f>'5100'!W84+'2552'!W84+'5105'!W84</f>
        <v>0</v>
      </c>
      <c r="X84" s="94">
        <f t="shared" si="12"/>
        <v>0</v>
      </c>
      <c r="Y84" s="97"/>
      <c r="Z84" s="94">
        <f t="shared" si="13"/>
        <v>10000</v>
      </c>
      <c r="AA84" s="182"/>
    </row>
    <row r="85" spans="1:27" s="214" customFormat="1" ht="15" x14ac:dyDescent="0.25">
      <c r="A85" s="72"/>
      <c r="B85" s="67" t="str">
        <f>'LPFN SUMMARY - Results'!B85</f>
        <v>Purchase of capital assets</v>
      </c>
      <c r="C85" s="71"/>
      <c r="D85" s="62"/>
      <c r="E85" s="63"/>
      <c r="F85" s="255">
        <f>'5100'!F85+'2552'!F85+'5105'!F85</f>
        <v>0</v>
      </c>
      <c r="G85" s="255">
        <f>'5100'!G85+'2552'!G85+'5105'!G85</f>
        <v>0</v>
      </c>
      <c r="H85" s="255">
        <f>'5100'!H85+'2552'!H85+'5105'!H85</f>
        <v>0</v>
      </c>
      <c r="I85" s="94">
        <f t="shared" si="9"/>
        <v>0</v>
      </c>
      <c r="J85" s="224"/>
      <c r="K85" s="255">
        <f>'5100'!K85+'2552'!K85+'5105'!K85</f>
        <v>0</v>
      </c>
      <c r="L85" s="255">
        <f>'5100'!L85+'2552'!L85+'5105'!L85</f>
        <v>0</v>
      </c>
      <c r="M85" s="255">
        <f>'5100'!M85+'2552'!M85+'5105'!M85</f>
        <v>0</v>
      </c>
      <c r="N85" s="94">
        <f t="shared" si="10"/>
        <v>0</v>
      </c>
      <c r="O85" s="224"/>
      <c r="P85" s="255">
        <f>'5100'!P85+'2552'!P85+'5105'!P85</f>
        <v>0</v>
      </c>
      <c r="Q85" s="255">
        <f>'5100'!Q85+'2552'!Q85+'5105'!Q85</f>
        <v>0</v>
      </c>
      <c r="R85" s="255">
        <f>'5100'!R85+'2552'!R85+'5105'!R85</f>
        <v>0</v>
      </c>
      <c r="S85" s="94">
        <f t="shared" si="11"/>
        <v>0</v>
      </c>
      <c r="T85" s="224"/>
      <c r="U85" s="255">
        <f>'5100'!U85+'2552'!U85+'5105'!U85</f>
        <v>0</v>
      </c>
      <c r="V85" s="255">
        <f>'5100'!V85+'2552'!V85+'5105'!V85</f>
        <v>0</v>
      </c>
      <c r="W85" s="255">
        <f>'5100'!W85+'2552'!W85+'5105'!W85</f>
        <v>0</v>
      </c>
      <c r="X85" s="94">
        <f t="shared" si="12"/>
        <v>0</v>
      </c>
      <c r="Y85" s="97"/>
      <c r="Z85" s="94">
        <f t="shared" si="13"/>
        <v>0</v>
      </c>
      <c r="AA85" s="182"/>
    </row>
    <row r="86" spans="1:27" s="214" customFormat="1" ht="15" x14ac:dyDescent="0.25">
      <c r="A86" s="72"/>
      <c r="B86" s="67" t="str">
        <f>'LPFN SUMMARY - Results'!B86</f>
        <v>Purchase of fuel</v>
      </c>
      <c r="C86" s="71"/>
      <c r="D86" s="62"/>
      <c r="E86" s="63"/>
      <c r="F86" s="255">
        <f>'5100'!F86+'2552'!F86+'5105'!F86</f>
        <v>0</v>
      </c>
      <c r="G86" s="255">
        <f>'5100'!G86+'2552'!G86+'5105'!G86</f>
        <v>0</v>
      </c>
      <c r="H86" s="255">
        <f>'5100'!H86+'2552'!H86+'5105'!H86</f>
        <v>0</v>
      </c>
      <c r="I86" s="94">
        <f t="shared" si="9"/>
        <v>0</v>
      </c>
      <c r="J86" s="224"/>
      <c r="K86" s="255">
        <f>'5100'!K86+'2552'!K86+'5105'!K86</f>
        <v>0</v>
      </c>
      <c r="L86" s="255">
        <f>'5100'!L86+'2552'!L86+'5105'!L86</f>
        <v>0</v>
      </c>
      <c r="M86" s="255">
        <f>'5100'!M86+'2552'!M86+'5105'!M86</f>
        <v>0</v>
      </c>
      <c r="N86" s="94">
        <f t="shared" si="10"/>
        <v>0</v>
      </c>
      <c r="O86" s="224"/>
      <c r="P86" s="255">
        <f>'5100'!P86+'2552'!P86+'5105'!P86</f>
        <v>0</v>
      </c>
      <c r="Q86" s="255">
        <f>'5100'!Q86+'2552'!Q86+'5105'!Q86</f>
        <v>0</v>
      </c>
      <c r="R86" s="255">
        <f>'5100'!R86+'2552'!R86+'5105'!R86</f>
        <v>0</v>
      </c>
      <c r="S86" s="94">
        <f t="shared" si="11"/>
        <v>0</v>
      </c>
      <c r="T86" s="224"/>
      <c r="U86" s="255">
        <f>'5100'!U86+'2552'!U86+'5105'!U86</f>
        <v>0</v>
      </c>
      <c r="V86" s="255">
        <f>'5100'!V86+'2552'!V86+'5105'!V86</f>
        <v>0</v>
      </c>
      <c r="W86" s="255">
        <f>'5100'!W86+'2552'!W86+'5105'!W86</f>
        <v>0</v>
      </c>
      <c r="X86" s="94">
        <f t="shared" si="12"/>
        <v>0</v>
      </c>
      <c r="Y86" s="97"/>
      <c r="Z86" s="94">
        <f t="shared" si="13"/>
        <v>0</v>
      </c>
      <c r="AA86" s="182"/>
    </row>
    <row r="87" spans="1:27" s="214" customFormat="1" ht="15" x14ac:dyDescent="0.25">
      <c r="A87" s="72"/>
      <c r="B87" s="67" t="str">
        <f>'LPFN SUMMARY - Results'!B87</f>
        <v>Reimbursement of long-term debt (capital and interests)</v>
      </c>
      <c r="C87" s="71"/>
      <c r="D87" s="62"/>
      <c r="E87" s="63"/>
      <c r="F87" s="255">
        <f>'5100'!F87+'2552'!F87+'5105'!F87</f>
        <v>0</v>
      </c>
      <c r="G87" s="255">
        <f>'5100'!G87+'2552'!G87+'5105'!G87</f>
        <v>0</v>
      </c>
      <c r="H87" s="255">
        <f>'5100'!H87+'2552'!H87+'5105'!H87</f>
        <v>0</v>
      </c>
      <c r="I87" s="94">
        <f t="shared" si="9"/>
        <v>0</v>
      </c>
      <c r="J87" s="224"/>
      <c r="K87" s="255">
        <f>'5100'!K87+'2552'!K87+'5105'!K87</f>
        <v>0</v>
      </c>
      <c r="L87" s="255">
        <f>'5100'!L87+'2552'!L87+'5105'!L87</f>
        <v>0</v>
      </c>
      <c r="M87" s="255">
        <f>'5100'!M87+'2552'!M87+'5105'!M87</f>
        <v>0</v>
      </c>
      <c r="N87" s="94">
        <f t="shared" si="10"/>
        <v>0</v>
      </c>
      <c r="O87" s="224"/>
      <c r="P87" s="255">
        <f>'5100'!P87+'2552'!P87+'5105'!P87</f>
        <v>0</v>
      </c>
      <c r="Q87" s="255">
        <f>'5100'!Q87+'2552'!Q87+'5105'!Q87</f>
        <v>0</v>
      </c>
      <c r="R87" s="255">
        <f>'5100'!R87+'2552'!R87+'5105'!R87</f>
        <v>0</v>
      </c>
      <c r="S87" s="94">
        <f t="shared" si="11"/>
        <v>0</v>
      </c>
      <c r="T87" s="224"/>
      <c r="U87" s="255">
        <f>'5100'!U87+'2552'!U87+'5105'!U87</f>
        <v>0</v>
      </c>
      <c r="V87" s="255">
        <f>'5100'!V87+'2552'!V87+'5105'!V87</f>
        <v>0</v>
      </c>
      <c r="W87" s="255">
        <f>'5100'!W87+'2552'!W87+'5105'!W87</f>
        <v>0</v>
      </c>
      <c r="X87" s="94">
        <f t="shared" si="12"/>
        <v>0</v>
      </c>
      <c r="Y87" s="97"/>
      <c r="Z87" s="94">
        <f t="shared" si="13"/>
        <v>0</v>
      </c>
      <c r="AA87" s="182"/>
    </row>
    <row r="88" spans="1:27" s="214" customFormat="1" ht="15" x14ac:dyDescent="0.25">
      <c r="A88" s="72"/>
      <c r="B88" s="67" t="str">
        <f>'LPFN SUMMARY - Results'!B88</f>
        <v xml:space="preserve">Rental expense-facility/equipment </v>
      </c>
      <c r="C88" s="71"/>
      <c r="D88" s="62"/>
      <c r="E88" s="63"/>
      <c r="F88" s="255">
        <f>'5100'!F88+'2552'!F88+'5105'!F88</f>
        <v>0</v>
      </c>
      <c r="G88" s="255">
        <f>'5100'!G88+'2552'!G88+'5105'!G88</f>
        <v>0</v>
      </c>
      <c r="H88" s="255">
        <f>'5100'!H88+'2552'!H88+'5105'!H88</f>
        <v>0</v>
      </c>
      <c r="I88" s="94">
        <f t="shared" si="9"/>
        <v>0</v>
      </c>
      <c r="J88" s="224"/>
      <c r="K88" s="255">
        <f>'5100'!K88+'2552'!K88+'5105'!K88</f>
        <v>0</v>
      </c>
      <c r="L88" s="255">
        <f>'5100'!L88+'2552'!L88+'5105'!L88</f>
        <v>0</v>
      </c>
      <c r="M88" s="255">
        <f>'5100'!M88+'2552'!M88+'5105'!M88</f>
        <v>0</v>
      </c>
      <c r="N88" s="94">
        <f t="shared" si="10"/>
        <v>0</v>
      </c>
      <c r="O88" s="224"/>
      <c r="P88" s="255">
        <f>'5100'!P88+'2552'!P88+'5105'!P88</f>
        <v>0</v>
      </c>
      <c r="Q88" s="255">
        <f>'5100'!Q88+'2552'!Q88+'5105'!Q88</f>
        <v>0</v>
      </c>
      <c r="R88" s="255">
        <f>'5100'!R88+'2552'!R88+'5105'!R88</f>
        <v>0</v>
      </c>
      <c r="S88" s="94">
        <f t="shared" si="11"/>
        <v>0</v>
      </c>
      <c r="T88" s="224"/>
      <c r="U88" s="255">
        <f>'5100'!U88+'2552'!U88+'5105'!U88</f>
        <v>0</v>
      </c>
      <c r="V88" s="255">
        <f>'5100'!V88+'2552'!V88+'5105'!V88</f>
        <v>0</v>
      </c>
      <c r="W88" s="255">
        <f>'5100'!W88+'2552'!W88+'5105'!W88</f>
        <v>0</v>
      </c>
      <c r="X88" s="94">
        <f t="shared" si="12"/>
        <v>0</v>
      </c>
      <c r="Y88" s="97"/>
      <c r="Z88" s="94">
        <f t="shared" si="13"/>
        <v>0</v>
      </c>
      <c r="AA88" s="182"/>
    </row>
    <row r="89" spans="1:27" s="214" customFormat="1" ht="15" x14ac:dyDescent="0.25">
      <c r="A89" s="72"/>
      <c r="B89" s="67" t="str">
        <f>'LPFN SUMMARY - Results'!B89</f>
        <v>Social Events/Programs</v>
      </c>
      <c r="C89" s="71"/>
      <c r="D89" s="62"/>
      <c r="E89" s="63"/>
      <c r="F89" s="255">
        <f>'5100'!F89+'2552'!F89+'5105'!F89</f>
        <v>10000</v>
      </c>
      <c r="G89" s="255">
        <f>'5100'!G89+'2552'!G89+'5105'!G89</f>
        <v>0</v>
      </c>
      <c r="H89" s="255">
        <f>'5100'!H89+'2552'!H89+'5105'!H89</f>
        <v>0</v>
      </c>
      <c r="I89" s="94">
        <f t="shared" si="9"/>
        <v>10000</v>
      </c>
      <c r="J89" s="224"/>
      <c r="K89" s="255">
        <f>'5100'!K89+'2552'!K89+'5105'!K89</f>
        <v>0</v>
      </c>
      <c r="L89" s="255">
        <f>'5100'!L89+'2552'!L89+'5105'!L89</f>
        <v>0</v>
      </c>
      <c r="M89" s="255">
        <f>'5100'!M89+'2552'!M89+'5105'!M89</f>
        <v>0</v>
      </c>
      <c r="N89" s="94">
        <f t="shared" si="10"/>
        <v>0</v>
      </c>
      <c r="O89" s="224"/>
      <c r="P89" s="255">
        <f>'5100'!P89+'2552'!P89+'5105'!P89</f>
        <v>0</v>
      </c>
      <c r="Q89" s="255">
        <f>'5100'!Q89+'2552'!Q89+'5105'!Q89</f>
        <v>0</v>
      </c>
      <c r="R89" s="255">
        <f>'5100'!R89+'2552'!R89+'5105'!R89</f>
        <v>0</v>
      </c>
      <c r="S89" s="94">
        <f t="shared" si="11"/>
        <v>0</v>
      </c>
      <c r="T89" s="224"/>
      <c r="U89" s="255">
        <f>'5100'!U89+'2552'!U89+'5105'!U89</f>
        <v>0</v>
      </c>
      <c r="V89" s="255">
        <f>'5100'!V89+'2552'!V89+'5105'!V89</f>
        <v>0</v>
      </c>
      <c r="W89" s="255">
        <f>'5100'!W89+'2552'!W89+'5105'!W89</f>
        <v>0</v>
      </c>
      <c r="X89" s="94">
        <f t="shared" si="12"/>
        <v>0</v>
      </c>
      <c r="Y89" s="97"/>
      <c r="Z89" s="94">
        <f t="shared" si="13"/>
        <v>10000</v>
      </c>
      <c r="AA89" s="182"/>
    </row>
    <row r="90" spans="1:27" s="214" customFormat="1" ht="15" x14ac:dyDescent="0.25">
      <c r="A90" s="72"/>
      <c r="B90" s="67" t="str">
        <f>'LPFN SUMMARY - Results'!B90</f>
        <v>Telephone</v>
      </c>
      <c r="C90" s="71"/>
      <c r="D90" s="62"/>
      <c r="E90" s="63"/>
      <c r="F90" s="255">
        <f>'5100'!F90+'2552'!F90+'5105'!F90</f>
        <v>0</v>
      </c>
      <c r="G90" s="255">
        <f>'5100'!G90+'2552'!G90+'5105'!G90</f>
        <v>0</v>
      </c>
      <c r="H90" s="255">
        <f>'5100'!H90+'2552'!H90+'5105'!H90</f>
        <v>0</v>
      </c>
      <c r="I90" s="94">
        <f t="shared" si="9"/>
        <v>0</v>
      </c>
      <c r="J90" s="224"/>
      <c r="K90" s="255">
        <f>'5100'!K90+'2552'!K90+'5105'!K90</f>
        <v>0</v>
      </c>
      <c r="L90" s="255">
        <f>'5100'!L90+'2552'!L90+'5105'!L90</f>
        <v>0</v>
      </c>
      <c r="M90" s="255">
        <f>'5100'!M90+'2552'!M90+'5105'!M90</f>
        <v>0</v>
      </c>
      <c r="N90" s="94">
        <f t="shared" si="10"/>
        <v>0</v>
      </c>
      <c r="O90" s="224"/>
      <c r="P90" s="255">
        <f>'5100'!P90+'2552'!P90+'5105'!P90</f>
        <v>0</v>
      </c>
      <c r="Q90" s="255">
        <f>'5100'!Q90+'2552'!Q90+'5105'!Q90</f>
        <v>0</v>
      </c>
      <c r="R90" s="255">
        <f>'5100'!R90+'2552'!R90+'5105'!R90</f>
        <v>0</v>
      </c>
      <c r="S90" s="94">
        <f t="shared" si="11"/>
        <v>0</v>
      </c>
      <c r="T90" s="224"/>
      <c r="U90" s="255">
        <f>'5100'!U90+'2552'!U90+'5105'!U90</f>
        <v>0</v>
      </c>
      <c r="V90" s="255">
        <f>'5100'!V90+'2552'!V90+'5105'!V90</f>
        <v>0</v>
      </c>
      <c r="W90" s="255">
        <f>'5100'!W90+'2552'!W90+'5105'!W90</f>
        <v>0</v>
      </c>
      <c r="X90" s="94">
        <f t="shared" si="12"/>
        <v>0</v>
      </c>
      <c r="Y90" s="97"/>
      <c r="Z90" s="94">
        <f t="shared" si="13"/>
        <v>0</v>
      </c>
      <c r="AA90" s="182"/>
    </row>
    <row r="91" spans="1:27" s="214" customFormat="1" ht="15" x14ac:dyDescent="0.25">
      <c r="A91" s="72"/>
      <c r="B91" s="67" t="str">
        <f>'LPFN SUMMARY - Results'!B91</f>
        <v>Training</v>
      </c>
      <c r="C91" s="71"/>
      <c r="D91" s="62"/>
      <c r="E91" s="63"/>
      <c r="F91" s="255">
        <f>'5100'!F91+'2552'!F91+'5105'!F91</f>
        <v>0</v>
      </c>
      <c r="G91" s="255">
        <f>'5100'!G91+'2552'!G91+'5105'!G91</f>
        <v>0</v>
      </c>
      <c r="H91" s="255">
        <f>'5100'!H91+'2552'!H91+'5105'!H91</f>
        <v>0</v>
      </c>
      <c r="I91" s="94">
        <f t="shared" si="9"/>
        <v>0</v>
      </c>
      <c r="J91" s="224"/>
      <c r="K91" s="255">
        <f>'5100'!K91+'2552'!K91+'5105'!K91</f>
        <v>0</v>
      </c>
      <c r="L91" s="255">
        <f>'5100'!L91+'2552'!L91+'5105'!L91</f>
        <v>0</v>
      </c>
      <c r="M91" s="255">
        <f>'5100'!M91+'2552'!M91+'5105'!M91</f>
        <v>0</v>
      </c>
      <c r="N91" s="94">
        <f t="shared" si="10"/>
        <v>0</v>
      </c>
      <c r="O91" s="224"/>
      <c r="P91" s="255">
        <f>'5100'!P91+'2552'!P91+'5105'!P91</f>
        <v>0</v>
      </c>
      <c r="Q91" s="255">
        <f>'5100'!Q91+'2552'!Q91+'5105'!Q91</f>
        <v>0</v>
      </c>
      <c r="R91" s="255">
        <f>'5100'!R91+'2552'!R91+'5105'!R91</f>
        <v>0</v>
      </c>
      <c r="S91" s="94">
        <f t="shared" si="11"/>
        <v>0</v>
      </c>
      <c r="T91" s="224"/>
      <c r="U91" s="255">
        <f>'5100'!U91+'2552'!U91+'5105'!U91</f>
        <v>0</v>
      </c>
      <c r="V91" s="255">
        <f>'5100'!V91+'2552'!V91+'5105'!V91</f>
        <v>0</v>
      </c>
      <c r="W91" s="255">
        <f>'5100'!W91+'2552'!W91+'5105'!W91</f>
        <v>0</v>
      </c>
      <c r="X91" s="94">
        <f t="shared" si="12"/>
        <v>0</v>
      </c>
      <c r="Y91" s="97"/>
      <c r="Z91" s="94">
        <f t="shared" si="13"/>
        <v>0</v>
      </c>
      <c r="AA91" s="182"/>
    </row>
    <row r="92" spans="1:27" s="214" customFormat="1" ht="15" x14ac:dyDescent="0.25">
      <c r="A92" s="72"/>
      <c r="B92" s="67" t="str">
        <f>'LPFN SUMMARY - Results'!B92</f>
        <v>Transfer to Amosesag Child Care Centre</v>
      </c>
      <c r="C92" s="71"/>
      <c r="D92" s="62"/>
      <c r="E92" s="63"/>
      <c r="F92" s="255">
        <f>'5100'!F92+'2552'!F92+'5105'!F92</f>
        <v>0</v>
      </c>
      <c r="G92" s="255">
        <f>'5100'!G92+'2552'!G92+'5105'!G92</f>
        <v>0</v>
      </c>
      <c r="H92" s="255">
        <f>'5100'!H92+'2552'!H92+'5105'!H92</f>
        <v>0</v>
      </c>
      <c r="I92" s="94">
        <f t="shared" si="9"/>
        <v>0</v>
      </c>
      <c r="J92" s="224"/>
      <c r="K92" s="255">
        <f>'5100'!K92+'2552'!K92+'5105'!K92</f>
        <v>0</v>
      </c>
      <c r="L92" s="255">
        <f>'5100'!L92+'2552'!L92+'5105'!L92</f>
        <v>0</v>
      </c>
      <c r="M92" s="255">
        <f>'5100'!M92+'2552'!M92+'5105'!M92</f>
        <v>0</v>
      </c>
      <c r="N92" s="94">
        <f t="shared" si="10"/>
        <v>0</v>
      </c>
      <c r="O92" s="224"/>
      <c r="P92" s="255">
        <f>'5100'!P92+'2552'!P92+'5105'!P92</f>
        <v>0</v>
      </c>
      <c r="Q92" s="255">
        <f>'5100'!Q92+'2552'!Q92+'5105'!Q92</f>
        <v>0</v>
      </c>
      <c r="R92" s="255">
        <f>'5100'!R92+'2552'!R92+'5105'!R92</f>
        <v>0</v>
      </c>
      <c r="S92" s="94">
        <f t="shared" si="11"/>
        <v>0</v>
      </c>
      <c r="T92" s="224"/>
      <c r="U92" s="255">
        <f>'5100'!U92+'2552'!U92+'5105'!U92</f>
        <v>0</v>
      </c>
      <c r="V92" s="255">
        <f>'5100'!V92+'2552'!V92+'5105'!V92</f>
        <v>0</v>
      </c>
      <c r="W92" s="255">
        <f>'5100'!W92+'2552'!W92+'5105'!W92</f>
        <v>0</v>
      </c>
      <c r="X92" s="94">
        <f t="shared" si="12"/>
        <v>0</v>
      </c>
      <c r="Y92" s="97"/>
      <c r="Z92" s="94">
        <f t="shared" si="13"/>
        <v>0</v>
      </c>
      <c r="AA92" s="182"/>
    </row>
    <row r="93" spans="1:27" s="214" customFormat="1" ht="15" x14ac:dyDescent="0.25">
      <c r="A93" s="72"/>
      <c r="B93" s="67" t="str">
        <f>'LPFN SUMMARY - Results'!B93</f>
        <v>Transfer to Businesses</v>
      </c>
      <c r="C93" s="71"/>
      <c r="D93" s="62"/>
      <c r="E93" s="63"/>
      <c r="F93" s="255">
        <f>'5100'!F93+'2552'!F93+'5105'!F93</f>
        <v>0</v>
      </c>
      <c r="G93" s="255">
        <f>'5100'!G93+'2552'!G93+'5105'!G93</f>
        <v>0</v>
      </c>
      <c r="H93" s="255">
        <f>'5100'!H93+'2552'!H93+'5105'!H93</f>
        <v>0</v>
      </c>
      <c r="I93" s="94">
        <f t="shared" si="9"/>
        <v>0</v>
      </c>
      <c r="J93" s="224"/>
      <c r="K93" s="255">
        <f>'5100'!K93+'2552'!K93+'5105'!K93</f>
        <v>0</v>
      </c>
      <c r="L93" s="255">
        <f>'5100'!L93+'2552'!L93+'5105'!L93</f>
        <v>0</v>
      </c>
      <c r="M93" s="255">
        <f>'5100'!M93+'2552'!M93+'5105'!M93</f>
        <v>0</v>
      </c>
      <c r="N93" s="94">
        <f t="shared" si="10"/>
        <v>0</v>
      </c>
      <c r="O93" s="224"/>
      <c r="P93" s="255">
        <f>'5100'!P93+'2552'!P93+'5105'!P93</f>
        <v>0</v>
      </c>
      <c r="Q93" s="255">
        <f>'5100'!Q93+'2552'!Q93+'5105'!Q93</f>
        <v>0</v>
      </c>
      <c r="R93" s="255">
        <f>'5100'!R93+'2552'!R93+'5105'!R93</f>
        <v>0</v>
      </c>
      <c r="S93" s="94">
        <f t="shared" si="11"/>
        <v>0</v>
      </c>
      <c r="T93" s="224"/>
      <c r="U93" s="255">
        <f>'5100'!U93+'2552'!U93+'5105'!U93</f>
        <v>0</v>
      </c>
      <c r="V93" s="255">
        <f>'5100'!V93+'2552'!V93+'5105'!V93</f>
        <v>0</v>
      </c>
      <c r="W93" s="255">
        <f>'5100'!W93+'2552'!W93+'5105'!W93</f>
        <v>0</v>
      </c>
      <c r="X93" s="94">
        <f t="shared" si="12"/>
        <v>0</v>
      </c>
      <c r="Y93" s="97"/>
      <c r="Z93" s="94">
        <f t="shared" si="13"/>
        <v>0</v>
      </c>
      <c r="AA93" s="182"/>
    </row>
    <row r="94" spans="1:27" s="214" customFormat="1" ht="15" x14ac:dyDescent="0.25">
      <c r="A94" s="72"/>
      <c r="B94" s="67" t="str">
        <f>'LPFN SUMMARY - Results'!B94</f>
        <v>Transfer to Replacement Reserve/Algonquin Anishinabeg Nation</v>
      </c>
      <c r="C94" s="71"/>
      <c r="D94" s="62"/>
      <c r="E94" s="63"/>
      <c r="F94" s="255">
        <f>'5100'!F94+'2552'!F94+'5105'!F94</f>
        <v>0</v>
      </c>
      <c r="G94" s="255">
        <f>'5100'!G94+'2552'!G94+'5105'!G94</f>
        <v>0</v>
      </c>
      <c r="H94" s="255">
        <f>'5100'!H94+'2552'!H94+'5105'!H94</f>
        <v>0</v>
      </c>
      <c r="I94" s="94">
        <f t="shared" si="9"/>
        <v>0</v>
      </c>
      <c r="J94" s="224"/>
      <c r="K94" s="255">
        <f>'5100'!K94+'2552'!K94+'5105'!K94</f>
        <v>0</v>
      </c>
      <c r="L94" s="255">
        <f>'5100'!L94+'2552'!L94+'5105'!L94</f>
        <v>0</v>
      </c>
      <c r="M94" s="255">
        <f>'5100'!M94+'2552'!M94+'5105'!M94</f>
        <v>0</v>
      </c>
      <c r="N94" s="94">
        <f t="shared" si="10"/>
        <v>0</v>
      </c>
      <c r="O94" s="224"/>
      <c r="P94" s="255">
        <f>'5100'!P94+'2552'!P94+'5105'!P94</f>
        <v>0</v>
      </c>
      <c r="Q94" s="255">
        <f>'5100'!Q94+'2552'!Q94+'5105'!Q94</f>
        <v>0</v>
      </c>
      <c r="R94" s="255">
        <f>'5100'!R94+'2552'!R94+'5105'!R94</f>
        <v>0</v>
      </c>
      <c r="S94" s="94">
        <f t="shared" si="11"/>
        <v>0</v>
      </c>
      <c r="T94" s="224"/>
      <c r="U94" s="255">
        <f>'5100'!U94+'2552'!U94+'5105'!U94</f>
        <v>0</v>
      </c>
      <c r="V94" s="255">
        <f>'5100'!V94+'2552'!V94+'5105'!V94</f>
        <v>0</v>
      </c>
      <c r="W94" s="255">
        <f>'5100'!W94+'2552'!W94+'5105'!W94</f>
        <v>0</v>
      </c>
      <c r="X94" s="94">
        <f t="shared" si="12"/>
        <v>0</v>
      </c>
      <c r="Y94" s="97"/>
      <c r="Z94" s="94">
        <f t="shared" si="13"/>
        <v>0</v>
      </c>
      <c r="AA94" s="182"/>
    </row>
    <row r="95" spans="1:27" s="214" customFormat="1" ht="15" x14ac:dyDescent="0.25">
      <c r="A95" s="72"/>
      <c r="B95" s="67" t="str">
        <f>'LPFN SUMMARY - Results'!B95</f>
        <v>Transportation expenses</v>
      </c>
      <c r="C95" s="71"/>
      <c r="D95" s="62"/>
      <c r="E95" s="63"/>
      <c r="F95" s="255">
        <f>'5100'!F95+'2552'!F95+'5105'!F95</f>
        <v>0</v>
      </c>
      <c r="G95" s="255">
        <f>'5100'!G95+'2552'!G95+'5105'!G95</f>
        <v>0</v>
      </c>
      <c r="H95" s="255">
        <f>'5100'!H95+'2552'!H95+'5105'!H95</f>
        <v>0</v>
      </c>
      <c r="I95" s="94">
        <f t="shared" si="9"/>
        <v>0</v>
      </c>
      <c r="J95" s="224"/>
      <c r="K95" s="255">
        <f>'5100'!K95+'2552'!K95+'5105'!K95</f>
        <v>0</v>
      </c>
      <c r="L95" s="255">
        <f>'5100'!L95+'2552'!L95+'5105'!L95</f>
        <v>0</v>
      </c>
      <c r="M95" s="255">
        <f>'5100'!M95+'2552'!M95+'5105'!M95</f>
        <v>0</v>
      </c>
      <c r="N95" s="94">
        <f t="shared" si="10"/>
        <v>0</v>
      </c>
      <c r="O95" s="224"/>
      <c r="P95" s="255">
        <f>'5100'!P95+'2552'!P95+'5105'!P95</f>
        <v>0</v>
      </c>
      <c r="Q95" s="255">
        <f>'5100'!Q95+'2552'!Q95+'5105'!Q95</f>
        <v>0</v>
      </c>
      <c r="R95" s="255">
        <f>'5100'!R95+'2552'!R95+'5105'!R95</f>
        <v>0</v>
      </c>
      <c r="S95" s="94">
        <f t="shared" si="11"/>
        <v>0</v>
      </c>
      <c r="T95" s="224"/>
      <c r="U95" s="255">
        <f>'5100'!U95+'2552'!U95+'5105'!U95</f>
        <v>0</v>
      </c>
      <c r="V95" s="255">
        <f>'5100'!V95+'2552'!V95+'5105'!V95</f>
        <v>0</v>
      </c>
      <c r="W95" s="255">
        <f>'5100'!W95+'2552'!W95+'5105'!W95</f>
        <v>0</v>
      </c>
      <c r="X95" s="94">
        <f t="shared" si="12"/>
        <v>0</v>
      </c>
      <c r="Y95" s="97"/>
      <c r="Z95" s="94">
        <f t="shared" si="13"/>
        <v>0</v>
      </c>
      <c r="AA95" s="182"/>
    </row>
    <row r="96" spans="1:27" s="214" customFormat="1" ht="15" x14ac:dyDescent="0.25">
      <c r="A96" s="72"/>
      <c r="B96" s="67" t="str">
        <f>'LPFN SUMMARY - Results'!B96</f>
        <v>Travel expenses</v>
      </c>
      <c r="C96" s="71"/>
      <c r="D96" s="62"/>
      <c r="E96" s="63"/>
      <c r="F96" s="255">
        <f>'5100'!F96+'2552'!F96+'5105'!F96</f>
        <v>25160</v>
      </c>
      <c r="G96" s="255">
        <f>'5100'!G96+'2552'!G96+'5105'!G96</f>
        <v>0</v>
      </c>
      <c r="H96" s="255">
        <f>'5100'!H96+'2552'!H96+'5105'!H96</f>
        <v>0</v>
      </c>
      <c r="I96" s="94">
        <f t="shared" si="9"/>
        <v>25160</v>
      </c>
      <c r="J96" s="224"/>
      <c r="K96" s="255">
        <f>'5100'!K96+'2552'!K96+'5105'!K96</f>
        <v>0</v>
      </c>
      <c r="L96" s="255">
        <f>'5100'!L96+'2552'!L96+'5105'!L96</f>
        <v>0</v>
      </c>
      <c r="M96" s="255">
        <f>'5100'!M96+'2552'!M96+'5105'!M96</f>
        <v>0</v>
      </c>
      <c r="N96" s="94">
        <f t="shared" si="10"/>
        <v>0</v>
      </c>
      <c r="O96" s="224"/>
      <c r="P96" s="255">
        <f>'5100'!P96+'2552'!P96+'5105'!P96</f>
        <v>0</v>
      </c>
      <c r="Q96" s="255">
        <f>'5100'!Q96+'2552'!Q96+'5105'!Q96</f>
        <v>0</v>
      </c>
      <c r="R96" s="255">
        <f>'5100'!R96+'2552'!R96+'5105'!R96</f>
        <v>0</v>
      </c>
      <c r="S96" s="94">
        <f t="shared" si="11"/>
        <v>0</v>
      </c>
      <c r="T96" s="224"/>
      <c r="U96" s="255">
        <f>'5100'!U96+'2552'!U96+'5105'!U96</f>
        <v>0</v>
      </c>
      <c r="V96" s="255">
        <f>'5100'!V96+'2552'!V96+'5105'!V96</f>
        <v>0</v>
      </c>
      <c r="W96" s="255">
        <f>'5100'!W96+'2552'!W96+'5105'!W96</f>
        <v>0</v>
      </c>
      <c r="X96" s="94">
        <f t="shared" si="12"/>
        <v>0</v>
      </c>
      <c r="Y96" s="97"/>
      <c r="Z96" s="94">
        <f t="shared" si="13"/>
        <v>25160</v>
      </c>
      <c r="AA96" s="182"/>
    </row>
    <row r="97" spans="1:27" s="214" customFormat="1" ht="15" x14ac:dyDescent="0.25">
      <c r="A97" s="72"/>
      <c r="B97" s="67" t="str">
        <f>'LPFN SUMMARY - Results'!B97</f>
        <v>Tuition fees</v>
      </c>
      <c r="C97" s="71"/>
      <c r="D97" s="62"/>
      <c r="E97" s="63"/>
      <c r="F97" s="255">
        <f>'5100'!F97+'2552'!F97+'5105'!F97</f>
        <v>0</v>
      </c>
      <c r="G97" s="255">
        <f>'5100'!G97+'2552'!G97+'5105'!G97</f>
        <v>0</v>
      </c>
      <c r="H97" s="255">
        <f>'5100'!H97+'2552'!H97+'5105'!H97</f>
        <v>0</v>
      </c>
      <c r="I97" s="94">
        <f t="shared" si="9"/>
        <v>0</v>
      </c>
      <c r="J97" s="224"/>
      <c r="K97" s="255">
        <f>'5100'!K97+'2552'!K97+'5105'!K97</f>
        <v>0</v>
      </c>
      <c r="L97" s="255">
        <f>'5100'!L97+'2552'!L97+'5105'!L97</f>
        <v>0</v>
      </c>
      <c r="M97" s="255">
        <f>'5100'!M97+'2552'!M97+'5105'!M97</f>
        <v>0</v>
      </c>
      <c r="N97" s="94">
        <f t="shared" si="10"/>
        <v>0</v>
      </c>
      <c r="O97" s="224"/>
      <c r="P97" s="255">
        <f>'5100'!P97+'2552'!P97+'5105'!P97</f>
        <v>0</v>
      </c>
      <c r="Q97" s="255">
        <f>'5100'!Q97+'2552'!Q97+'5105'!Q97</f>
        <v>0</v>
      </c>
      <c r="R97" s="255">
        <f>'5100'!R97+'2552'!R97+'5105'!R97</f>
        <v>0</v>
      </c>
      <c r="S97" s="94">
        <f t="shared" si="11"/>
        <v>0</v>
      </c>
      <c r="T97" s="224"/>
      <c r="U97" s="255">
        <f>'5100'!U97+'2552'!U97+'5105'!U97</f>
        <v>0</v>
      </c>
      <c r="V97" s="255">
        <f>'5100'!V97+'2552'!V97+'5105'!V97</f>
        <v>0</v>
      </c>
      <c r="W97" s="255">
        <f>'5100'!W97+'2552'!W97+'5105'!W97</f>
        <v>0</v>
      </c>
      <c r="X97" s="94">
        <f t="shared" si="12"/>
        <v>0</v>
      </c>
      <c r="Y97" s="97"/>
      <c r="Z97" s="94">
        <f t="shared" si="13"/>
        <v>0</v>
      </c>
      <c r="AA97" s="182"/>
    </row>
    <row r="98" spans="1:27" s="214" customFormat="1" ht="15" x14ac:dyDescent="0.25">
      <c r="A98" s="72"/>
      <c r="B98" s="67" t="str">
        <f>'LPFN SUMMARY - Results'!B98</f>
        <v>Vehicle Registration</v>
      </c>
      <c r="C98" s="71"/>
      <c r="D98" s="62"/>
      <c r="E98" s="63"/>
      <c r="F98" s="255">
        <f>'5100'!F98+'2552'!F98+'5105'!F98</f>
        <v>0</v>
      </c>
      <c r="G98" s="255">
        <f>'5100'!G98+'2552'!G98+'5105'!G98</f>
        <v>0</v>
      </c>
      <c r="H98" s="255">
        <f>'5100'!H98+'2552'!H98+'5105'!H98</f>
        <v>0</v>
      </c>
      <c r="I98" s="94">
        <f t="shared" si="9"/>
        <v>0</v>
      </c>
      <c r="J98" s="224"/>
      <c r="K98" s="255">
        <f>'5100'!K98+'2552'!K98+'5105'!K98</f>
        <v>0</v>
      </c>
      <c r="L98" s="255">
        <f>'5100'!L98+'2552'!L98+'5105'!L98</f>
        <v>0</v>
      </c>
      <c r="M98" s="255">
        <f>'5100'!M98+'2552'!M98+'5105'!M98</f>
        <v>0</v>
      </c>
      <c r="N98" s="94">
        <f t="shared" si="10"/>
        <v>0</v>
      </c>
      <c r="O98" s="224"/>
      <c r="P98" s="255">
        <f>'5100'!P98+'2552'!P98+'5105'!P98</f>
        <v>0</v>
      </c>
      <c r="Q98" s="255">
        <f>'5100'!Q98+'2552'!Q98+'5105'!Q98</f>
        <v>0</v>
      </c>
      <c r="R98" s="255">
        <f>'5100'!R98+'2552'!R98+'5105'!R98</f>
        <v>0</v>
      </c>
      <c r="S98" s="94">
        <f t="shared" si="11"/>
        <v>0</v>
      </c>
      <c r="T98" s="224"/>
      <c r="U98" s="255">
        <f>'5100'!U98+'2552'!U98+'5105'!U98</f>
        <v>0</v>
      </c>
      <c r="V98" s="255">
        <f>'5100'!V98+'2552'!V98+'5105'!V98</f>
        <v>0</v>
      </c>
      <c r="W98" s="255">
        <f>'5100'!W98+'2552'!W98+'5105'!W98</f>
        <v>0</v>
      </c>
      <c r="X98" s="94">
        <f t="shared" si="12"/>
        <v>0</v>
      </c>
      <c r="Y98" s="97"/>
      <c r="Z98" s="94">
        <f t="shared" si="13"/>
        <v>0</v>
      </c>
      <c r="AA98" s="182"/>
    </row>
    <row r="99" spans="1:27" s="214" customFormat="1" ht="15" x14ac:dyDescent="0.25">
      <c r="A99" s="72"/>
      <c r="B99" s="67" t="str">
        <f>'LPFN SUMMARY - Results'!B99</f>
        <v>Workshops</v>
      </c>
      <c r="C99" s="71"/>
      <c r="D99" s="62"/>
      <c r="E99" s="63"/>
      <c r="F99" s="255">
        <f>'5100'!F99+'2552'!F99+'5105'!F99</f>
        <v>0</v>
      </c>
      <c r="G99" s="255">
        <f>'5100'!G99+'2552'!G99+'5105'!G99</f>
        <v>0</v>
      </c>
      <c r="H99" s="255">
        <f>'5100'!H99+'2552'!H99+'5105'!H99</f>
        <v>0</v>
      </c>
      <c r="I99" s="94">
        <f t="shared" si="9"/>
        <v>0</v>
      </c>
      <c r="J99" s="224"/>
      <c r="K99" s="255">
        <f>'5100'!K99+'2552'!K99+'5105'!K99</f>
        <v>0</v>
      </c>
      <c r="L99" s="255">
        <f>'5100'!L99+'2552'!L99+'5105'!L99</f>
        <v>0</v>
      </c>
      <c r="M99" s="255">
        <f>'5100'!M99+'2552'!M99+'5105'!M99</f>
        <v>0</v>
      </c>
      <c r="N99" s="94">
        <f t="shared" si="10"/>
        <v>0</v>
      </c>
      <c r="O99" s="224"/>
      <c r="P99" s="255">
        <f>'5100'!P99+'2552'!P99+'5105'!P99</f>
        <v>0</v>
      </c>
      <c r="Q99" s="255">
        <f>'5100'!Q99+'2552'!Q99+'5105'!Q99</f>
        <v>0</v>
      </c>
      <c r="R99" s="255">
        <f>'5100'!R99+'2552'!R99+'5105'!R99</f>
        <v>0</v>
      </c>
      <c r="S99" s="94">
        <f t="shared" si="11"/>
        <v>0</v>
      </c>
      <c r="T99" s="224"/>
      <c r="U99" s="255">
        <f>'5100'!U99+'2552'!U99+'5105'!U99</f>
        <v>0</v>
      </c>
      <c r="V99" s="255">
        <f>'5100'!V99+'2552'!V99+'5105'!V99</f>
        <v>0</v>
      </c>
      <c r="W99" s="255">
        <f>'5100'!W99+'2552'!W99+'5105'!W99</f>
        <v>0</v>
      </c>
      <c r="X99" s="94">
        <f t="shared" si="12"/>
        <v>0</v>
      </c>
      <c r="Y99" s="97"/>
      <c r="Z99" s="94">
        <f t="shared" si="13"/>
        <v>0</v>
      </c>
      <c r="AA99" s="182"/>
    </row>
    <row r="100" spans="1:27" s="214" customFormat="1" ht="15" x14ac:dyDescent="0.25">
      <c r="A100" s="72"/>
      <c r="B100" s="67" t="str">
        <f>'LPFN SUMMARY - Results'!B100</f>
        <v>Equipment</v>
      </c>
      <c r="C100" s="71"/>
      <c r="D100" s="62"/>
      <c r="E100" s="63"/>
      <c r="F100" s="255">
        <f>'5100'!F100+'2552'!F100+'5105'!F100</f>
        <v>10000</v>
      </c>
      <c r="G100" s="255">
        <f>'5100'!G100+'2552'!G100+'5105'!G100</f>
        <v>0</v>
      </c>
      <c r="H100" s="255">
        <f>'5100'!H100+'2552'!H100+'5105'!H100</f>
        <v>0</v>
      </c>
      <c r="I100" s="94">
        <f t="shared" si="9"/>
        <v>10000</v>
      </c>
      <c r="J100" s="224"/>
      <c r="K100" s="255">
        <f>'5100'!K100+'2552'!K100+'5105'!K100</f>
        <v>0</v>
      </c>
      <c r="L100" s="255">
        <f>'5100'!L100+'2552'!L100+'5105'!L100</f>
        <v>0</v>
      </c>
      <c r="M100" s="255">
        <f>'5100'!M100+'2552'!M100+'5105'!M100</f>
        <v>0</v>
      </c>
      <c r="N100" s="94">
        <f t="shared" si="10"/>
        <v>0</v>
      </c>
      <c r="O100" s="224"/>
      <c r="P100" s="255">
        <f>'5100'!P100+'2552'!P100+'5105'!P100</f>
        <v>0</v>
      </c>
      <c r="Q100" s="255">
        <f>'5100'!Q100+'2552'!Q100+'5105'!Q100</f>
        <v>0</v>
      </c>
      <c r="R100" s="255">
        <f>'5100'!R100+'2552'!R100+'5105'!R100</f>
        <v>0</v>
      </c>
      <c r="S100" s="94">
        <f t="shared" si="11"/>
        <v>0</v>
      </c>
      <c r="T100" s="224"/>
      <c r="U100" s="255">
        <f>'5100'!U100+'2552'!U100+'5105'!U100</f>
        <v>0</v>
      </c>
      <c r="V100" s="255">
        <f>'5100'!V100+'2552'!V100+'5105'!V100</f>
        <v>0</v>
      </c>
      <c r="W100" s="255">
        <f>'5100'!W100+'2552'!W100+'5105'!W100</f>
        <v>0</v>
      </c>
      <c r="X100" s="94">
        <f t="shared" si="12"/>
        <v>0</v>
      </c>
      <c r="Y100" s="97"/>
      <c r="Z100" s="94">
        <f t="shared" si="13"/>
        <v>10000</v>
      </c>
      <c r="AA100" s="182"/>
    </row>
    <row r="101" spans="1:27" s="214" customFormat="1" ht="15" hidden="1" x14ac:dyDescent="0.25">
      <c r="A101" s="72"/>
      <c r="B101" s="67" t="str">
        <f>'LPFN SUMMARY - Results'!B101</f>
        <v>Unused</v>
      </c>
      <c r="C101" s="71"/>
      <c r="D101" s="62"/>
      <c r="E101" s="63"/>
      <c r="F101" s="255">
        <f>'5100'!F101+'2552'!F101+'5105'!F101</f>
        <v>0</v>
      </c>
      <c r="G101" s="255">
        <f>'5100'!G101+'2552'!G101+'5105'!G101</f>
        <v>0</v>
      </c>
      <c r="H101" s="255">
        <f>'5100'!H101+'2552'!H101+'5105'!H101</f>
        <v>0</v>
      </c>
      <c r="I101" s="94">
        <f t="shared" si="9"/>
        <v>0</v>
      </c>
      <c r="J101" s="224"/>
      <c r="K101" s="255">
        <f>'5100'!K101+'2552'!K101+'5105'!K101</f>
        <v>0</v>
      </c>
      <c r="L101" s="255">
        <f>'5100'!L101+'2552'!L101+'5105'!L101</f>
        <v>0</v>
      </c>
      <c r="M101" s="255">
        <f>'5100'!M101+'2552'!M101+'5105'!M101</f>
        <v>0</v>
      </c>
      <c r="N101" s="94">
        <f t="shared" si="10"/>
        <v>0</v>
      </c>
      <c r="O101" s="224"/>
      <c r="P101" s="255">
        <f>'5100'!P101+'2552'!P101+'5105'!P101</f>
        <v>0</v>
      </c>
      <c r="Q101" s="255">
        <f>'5100'!Q101+'2552'!Q101+'5105'!Q101</f>
        <v>0</v>
      </c>
      <c r="R101" s="255">
        <f>'5100'!R101+'2552'!R101+'5105'!R101</f>
        <v>0</v>
      </c>
      <c r="S101" s="94">
        <f t="shared" si="11"/>
        <v>0</v>
      </c>
      <c r="T101" s="224"/>
      <c r="U101" s="255">
        <f>'5100'!U101+'2552'!U101+'5105'!U101</f>
        <v>0</v>
      </c>
      <c r="V101" s="255">
        <f>'5100'!V101+'2552'!V101+'5105'!V101</f>
        <v>0</v>
      </c>
      <c r="W101" s="255">
        <f>'5100'!W101+'2552'!W101+'5105'!W101</f>
        <v>0</v>
      </c>
      <c r="X101" s="94">
        <f t="shared" si="12"/>
        <v>0</v>
      </c>
      <c r="Y101" s="97"/>
      <c r="Z101" s="94">
        <f t="shared" si="13"/>
        <v>0</v>
      </c>
      <c r="AA101" s="182"/>
    </row>
    <row r="102" spans="1:27" s="214" customFormat="1" ht="15" x14ac:dyDescent="0.25">
      <c r="A102" s="72"/>
      <c r="B102" s="67" t="str">
        <f>'LPFN SUMMARY - Results'!B102</f>
        <v>Legal Fees</v>
      </c>
      <c r="C102" s="71"/>
      <c r="D102" s="62"/>
      <c r="E102" s="63"/>
      <c r="F102" s="255">
        <f>'5100'!F102+'2552'!F102+'5105'!F102</f>
        <v>0</v>
      </c>
      <c r="G102" s="255">
        <f>'5100'!G102+'2552'!G102+'5105'!G102</f>
        <v>0</v>
      </c>
      <c r="H102" s="255">
        <f>'5100'!H102+'2552'!H102+'5105'!H102</f>
        <v>0</v>
      </c>
      <c r="I102" s="94">
        <f t="shared" si="9"/>
        <v>0</v>
      </c>
      <c r="J102" s="224"/>
      <c r="K102" s="255">
        <f>'5100'!K102+'2552'!K102+'5105'!K102</f>
        <v>0</v>
      </c>
      <c r="L102" s="255">
        <f>'5100'!L102+'2552'!L102+'5105'!L102</f>
        <v>0</v>
      </c>
      <c r="M102" s="255">
        <f>'5100'!M102+'2552'!M102+'5105'!M102</f>
        <v>0</v>
      </c>
      <c r="N102" s="94">
        <f t="shared" si="10"/>
        <v>0</v>
      </c>
      <c r="O102" s="224"/>
      <c r="P102" s="255">
        <f>'5100'!P102+'2552'!P102+'5105'!P102</f>
        <v>0</v>
      </c>
      <c r="Q102" s="255">
        <f>'5100'!Q102+'2552'!Q102+'5105'!Q102</f>
        <v>0</v>
      </c>
      <c r="R102" s="255">
        <f>'5100'!R102+'2552'!R102+'5105'!R102</f>
        <v>0</v>
      </c>
      <c r="S102" s="94">
        <f t="shared" si="11"/>
        <v>0</v>
      </c>
      <c r="T102" s="224"/>
      <c r="U102" s="255">
        <f>'5100'!U102+'2552'!U102+'5105'!U102</f>
        <v>0</v>
      </c>
      <c r="V102" s="255">
        <f>'5100'!V102+'2552'!V102+'5105'!V102</f>
        <v>0</v>
      </c>
      <c r="W102" s="255">
        <f>'5100'!W102+'2552'!W102+'5105'!W102</f>
        <v>0</v>
      </c>
      <c r="X102" s="94">
        <f t="shared" si="12"/>
        <v>0</v>
      </c>
      <c r="Y102" s="97"/>
      <c r="Z102" s="94">
        <f t="shared" si="13"/>
        <v>0</v>
      </c>
      <c r="AA102" s="182"/>
    </row>
    <row r="103" spans="1:27" s="214" customFormat="1" ht="15" hidden="1" x14ac:dyDescent="0.25">
      <c r="A103" s="72"/>
      <c r="B103" s="67" t="str">
        <f>'LPFN SUMMARY - Results'!B103</f>
        <v>Unused</v>
      </c>
      <c r="C103" s="71"/>
      <c r="D103" s="62"/>
      <c r="E103" s="63"/>
      <c r="F103" s="255">
        <f>'5100'!F103+'2552'!F103+'5105'!F103</f>
        <v>0</v>
      </c>
      <c r="G103" s="255">
        <f>'5100'!G103+'2552'!G103+'5105'!G103</f>
        <v>0</v>
      </c>
      <c r="H103" s="255">
        <f>'5100'!H103+'2552'!H103+'5105'!H103</f>
        <v>0</v>
      </c>
      <c r="I103" s="94">
        <f t="shared" si="9"/>
        <v>0</v>
      </c>
      <c r="J103" s="224"/>
      <c r="K103" s="255">
        <f>'5100'!K103+'2552'!K103+'5105'!K103</f>
        <v>0</v>
      </c>
      <c r="L103" s="255">
        <f>'5100'!L103+'2552'!L103+'5105'!L103</f>
        <v>0</v>
      </c>
      <c r="M103" s="255">
        <f>'5100'!M103+'2552'!M103+'5105'!M103</f>
        <v>0</v>
      </c>
      <c r="N103" s="94">
        <f t="shared" si="10"/>
        <v>0</v>
      </c>
      <c r="O103" s="224"/>
      <c r="P103" s="255">
        <f>'5100'!P103+'2552'!P103+'5105'!P103</f>
        <v>0</v>
      </c>
      <c r="Q103" s="255">
        <f>'5100'!Q103+'2552'!Q103+'5105'!Q103</f>
        <v>0</v>
      </c>
      <c r="R103" s="255">
        <f>'5100'!R103+'2552'!R103+'5105'!R103</f>
        <v>0</v>
      </c>
      <c r="S103" s="94">
        <f t="shared" si="11"/>
        <v>0</v>
      </c>
      <c r="T103" s="224"/>
      <c r="U103" s="255">
        <f>'5100'!U103+'2552'!U103+'5105'!U103</f>
        <v>0</v>
      </c>
      <c r="V103" s="255">
        <f>'5100'!V103+'2552'!V103+'5105'!V103</f>
        <v>0</v>
      </c>
      <c r="W103" s="255">
        <f>'5100'!W103+'2552'!W103+'5105'!W103</f>
        <v>0</v>
      </c>
      <c r="X103" s="94">
        <f t="shared" si="12"/>
        <v>0</v>
      </c>
      <c r="Y103" s="97"/>
      <c r="Z103" s="94">
        <f t="shared" si="13"/>
        <v>0</v>
      </c>
      <c r="AA103" s="182"/>
    </row>
    <row r="104" spans="1:27" s="214" customFormat="1" ht="15" x14ac:dyDescent="0.25">
      <c r="A104" s="72"/>
      <c r="B104" s="67" t="str">
        <f>'LPFN SUMMARY - Results'!B104</f>
        <v>Living allowance</v>
      </c>
      <c r="C104" s="71"/>
      <c r="D104" s="62"/>
      <c r="E104" s="63"/>
      <c r="F104" s="255">
        <f>'5100'!F104+'2552'!F104+'5105'!F104</f>
        <v>0</v>
      </c>
      <c r="G104" s="255">
        <f>'5100'!G104+'2552'!G104+'5105'!G104</f>
        <v>0</v>
      </c>
      <c r="H104" s="255">
        <f>'5100'!H104+'2552'!H104+'5105'!H104</f>
        <v>0</v>
      </c>
      <c r="I104" s="94">
        <f t="shared" si="9"/>
        <v>0</v>
      </c>
      <c r="J104" s="224"/>
      <c r="K104" s="255">
        <f>'5100'!K104+'2552'!K104+'5105'!K104</f>
        <v>0</v>
      </c>
      <c r="L104" s="255">
        <f>'5100'!L104+'2552'!L104+'5105'!L104</f>
        <v>0</v>
      </c>
      <c r="M104" s="255">
        <f>'5100'!M104+'2552'!M104+'5105'!M104</f>
        <v>0</v>
      </c>
      <c r="N104" s="94">
        <f t="shared" si="10"/>
        <v>0</v>
      </c>
      <c r="O104" s="224"/>
      <c r="P104" s="255">
        <f>'5100'!P104+'2552'!P104+'5105'!P104</f>
        <v>0</v>
      </c>
      <c r="Q104" s="255">
        <f>'5100'!Q104+'2552'!Q104+'5105'!Q104</f>
        <v>0</v>
      </c>
      <c r="R104" s="255">
        <f>'5100'!R104+'2552'!R104+'5105'!R104</f>
        <v>0</v>
      </c>
      <c r="S104" s="94">
        <f t="shared" si="11"/>
        <v>0</v>
      </c>
      <c r="T104" s="224"/>
      <c r="U104" s="255">
        <f>'5100'!U104+'2552'!U104+'5105'!U104</f>
        <v>0</v>
      </c>
      <c r="V104" s="255">
        <f>'5100'!V104+'2552'!V104+'5105'!V104</f>
        <v>0</v>
      </c>
      <c r="W104" s="255">
        <f>'5100'!W104+'2552'!W104+'5105'!W104</f>
        <v>0</v>
      </c>
      <c r="X104" s="94">
        <f t="shared" si="12"/>
        <v>0</v>
      </c>
      <c r="Y104" s="97"/>
      <c r="Z104" s="94">
        <f t="shared" si="13"/>
        <v>0</v>
      </c>
      <c r="AA104" s="182"/>
    </row>
    <row r="105" spans="1:27" s="214" customFormat="1" ht="15" hidden="1" x14ac:dyDescent="0.25">
      <c r="A105" s="72"/>
      <c r="B105" s="67" t="str">
        <f>'LPFN SUMMARY - Results'!B105</f>
        <v>Unused</v>
      </c>
      <c r="C105" s="71"/>
      <c r="D105" s="62"/>
      <c r="E105" s="63"/>
      <c r="F105" s="255">
        <f>'5100'!F105+'2552'!F105+'5105'!F105</f>
        <v>0</v>
      </c>
      <c r="G105" s="255">
        <f>'5100'!G105+'2552'!G105+'5105'!G105</f>
        <v>0</v>
      </c>
      <c r="H105" s="255">
        <f>'5100'!H105+'2552'!H105+'5105'!H105</f>
        <v>0</v>
      </c>
      <c r="I105" s="94">
        <f t="shared" si="9"/>
        <v>0</v>
      </c>
      <c r="J105" s="224"/>
      <c r="K105" s="255">
        <f>'5100'!K105+'2552'!K105+'5105'!K105</f>
        <v>0</v>
      </c>
      <c r="L105" s="255">
        <f>'5100'!L105+'2552'!L105+'5105'!L105</f>
        <v>0</v>
      </c>
      <c r="M105" s="255">
        <f>'5100'!M105+'2552'!M105+'5105'!M105</f>
        <v>0</v>
      </c>
      <c r="N105" s="94">
        <f t="shared" si="10"/>
        <v>0</v>
      </c>
      <c r="O105" s="224"/>
      <c r="P105" s="255">
        <f>'5100'!P105+'2552'!P105+'5105'!P105</f>
        <v>0</v>
      </c>
      <c r="Q105" s="255">
        <f>'5100'!Q105+'2552'!Q105+'5105'!Q105</f>
        <v>0</v>
      </c>
      <c r="R105" s="255">
        <f>'5100'!R105+'2552'!R105+'5105'!R105</f>
        <v>0</v>
      </c>
      <c r="S105" s="94">
        <f t="shared" si="11"/>
        <v>0</v>
      </c>
      <c r="T105" s="224"/>
      <c r="U105" s="255">
        <f>'5100'!U105+'2552'!U105+'5105'!U105</f>
        <v>0</v>
      </c>
      <c r="V105" s="255">
        <f>'5100'!V105+'2552'!V105+'5105'!V105</f>
        <v>0</v>
      </c>
      <c r="W105" s="255">
        <f>'5100'!W105+'2552'!W105+'5105'!W105</f>
        <v>0</v>
      </c>
      <c r="X105" s="94">
        <f t="shared" si="12"/>
        <v>0</v>
      </c>
      <c r="Y105" s="97"/>
      <c r="Z105" s="94">
        <f t="shared" si="13"/>
        <v>0</v>
      </c>
      <c r="AA105" s="182"/>
    </row>
    <row r="106" spans="1:27" s="214" customFormat="1" ht="15" hidden="1" x14ac:dyDescent="0.25">
      <c r="A106" s="72"/>
      <c r="B106" s="67" t="str">
        <f>'LPFN SUMMARY - Results'!B106</f>
        <v>Unused</v>
      </c>
      <c r="C106" s="71"/>
      <c r="D106" s="62"/>
      <c r="E106" s="63"/>
      <c r="F106" s="255">
        <f>'5100'!F106+'2552'!F106+'5105'!F106</f>
        <v>0</v>
      </c>
      <c r="G106" s="255">
        <f>'5100'!G106+'2552'!G106+'5105'!G106</f>
        <v>0</v>
      </c>
      <c r="H106" s="255">
        <f>'5100'!H106+'2552'!H106+'5105'!H106</f>
        <v>0</v>
      </c>
      <c r="I106" s="94">
        <f t="shared" si="9"/>
        <v>0</v>
      </c>
      <c r="J106" s="224"/>
      <c r="K106" s="255">
        <f>'5100'!K106+'2552'!K106+'5105'!K106</f>
        <v>0</v>
      </c>
      <c r="L106" s="255">
        <f>'5100'!L106+'2552'!L106+'5105'!L106</f>
        <v>0</v>
      </c>
      <c r="M106" s="255">
        <f>'5100'!M106+'2552'!M106+'5105'!M106</f>
        <v>0</v>
      </c>
      <c r="N106" s="94">
        <f t="shared" si="10"/>
        <v>0</v>
      </c>
      <c r="O106" s="224"/>
      <c r="P106" s="255">
        <f>'5100'!P106+'2552'!P106+'5105'!P106</f>
        <v>0</v>
      </c>
      <c r="Q106" s="255">
        <f>'5100'!Q106+'2552'!Q106+'5105'!Q106</f>
        <v>0</v>
      </c>
      <c r="R106" s="255">
        <f>'5100'!R106+'2552'!R106+'5105'!R106</f>
        <v>0</v>
      </c>
      <c r="S106" s="94">
        <f t="shared" si="11"/>
        <v>0</v>
      </c>
      <c r="T106" s="224"/>
      <c r="U106" s="255">
        <f>'5100'!U106+'2552'!U106+'5105'!U106</f>
        <v>0</v>
      </c>
      <c r="V106" s="255">
        <f>'5100'!V106+'2552'!V106+'5105'!V106</f>
        <v>0</v>
      </c>
      <c r="W106" s="255">
        <f>'5100'!W106+'2552'!W106+'5105'!W106</f>
        <v>0</v>
      </c>
      <c r="X106" s="94">
        <f t="shared" si="12"/>
        <v>0</v>
      </c>
      <c r="Y106" s="97"/>
      <c r="Z106" s="94">
        <f t="shared" si="13"/>
        <v>0</v>
      </c>
      <c r="AA106" s="182"/>
    </row>
    <row r="107" spans="1:27" s="214" customFormat="1" ht="15" hidden="1" x14ac:dyDescent="0.25">
      <c r="A107" s="72"/>
      <c r="B107" s="67" t="str">
        <f>'LPFN SUMMARY - Results'!B107</f>
        <v>Unused</v>
      </c>
      <c r="C107" s="71"/>
      <c r="D107" s="62"/>
      <c r="E107" s="63"/>
      <c r="F107" s="255">
        <f>'5100'!F107+'2552'!F107+'5105'!F107</f>
        <v>0</v>
      </c>
      <c r="G107" s="255">
        <f>'5100'!G107+'2552'!G107+'5105'!G107</f>
        <v>0</v>
      </c>
      <c r="H107" s="255">
        <f>'5100'!H107+'2552'!H107+'5105'!H107</f>
        <v>0</v>
      </c>
      <c r="I107" s="94">
        <f t="shared" si="9"/>
        <v>0</v>
      </c>
      <c r="J107" s="224"/>
      <c r="K107" s="255">
        <f>'5100'!K107+'2552'!K107+'5105'!K107</f>
        <v>0</v>
      </c>
      <c r="L107" s="255">
        <f>'5100'!L107+'2552'!L107+'5105'!L107</f>
        <v>0</v>
      </c>
      <c r="M107" s="255">
        <f>'5100'!M107+'2552'!M107+'5105'!M107</f>
        <v>0</v>
      </c>
      <c r="N107" s="94">
        <f t="shared" si="10"/>
        <v>0</v>
      </c>
      <c r="O107" s="224"/>
      <c r="P107" s="255">
        <f>'5100'!P107+'2552'!P107+'5105'!P107</f>
        <v>0</v>
      </c>
      <c r="Q107" s="255">
        <f>'5100'!Q107+'2552'!Q107+'5105'!Q107</f>
        <v>0</v>
      </c>
      <c r="R107" s="255">
        <f>'5100'!R107+'2552'!R107+'5105'!R107</f>
        <v>0</v>
      </c>
      <c r="S107" s="94">
        <f t="shared" si="11"/>
        <v>0</v>
      </c>
      <c r="T107" s="224"/>
      <c r="U107" s="255">
        <f>'5100'!U107+'2552'!U107+'5105'!U107</f>
        <v>0</v>
      </c>
      <c r="V107" s="255">
        <f>'5100'!V107+'2552'!V107+'5105'!V107</f>
        <v>0</v>
      </c>
      <c r="W107" s="255">
        <f>'5100'!W107+'2552'!W107+'5105'!W107</f>
        <v>0</v>
      </c>
      <c r="X107" s="94">
        <f t="shared" si="12"/>
        <v>0</v>
      </c>
      <c r="Y107" s="97"/>
      <c r="Z107" s="94">
        <f t="shared" si="13"/>
        <v>0</v>
      </c>
      <c r="AA107" s="182"/>
    </row>
    <row r="108" spans="1:27" s="214" customFormat="1" ht="15" x14ac:dyDescent="0.25">
      <c r="A108" s="72"/>
      <c r="B108" s="67" t="str">
        <f>'LPFN SUMMARY - Results'!B108</f>
        <v>Job creation initiative</v>
      </c>
      <c r="C108" s="71"/>
      <c r="D108" s="62"/>
      <c r="E108" s="63"/>
      <c r="F108" s="255">
        <f>'5100'!F108+'2552'!F108+'5105'!F108</f>
        <v>0</v>
      </c>
      <c r="G108" s="255">
        <f>'5100'!G108+'2552'!G108+'5105'!G108</f>
        <v>0</v>
      </c>
      <c r="H108" s="255">
        <f>'5100'!H108+'2552'!H108+'5105'!H108</f>
        <v>0</v>
      </c>
      <c r="I108" s="94">
        <f t="shared" si="9"/>
        <v>0</v>
      </c>
      <c r="J108" s="224"/>
      <c r="K108" s="255">
        <f>'5100'!K108+'2552'!K108+'5105'!K108</f>
        <v>0</v>
      </c>
      <c r="L108" s="255">
        <f>'5100'!L108+'2552'!L108+'5105'!L108</f>
        <v>0</v>
      </c>
      <c r="M108" s="255">
        <f>'5100'!M108+'2552'!M108+'5105'!M108</f>
        <v>0</v>
      </c>
      <c r="N108" s="94">
        <f t="shared" si="10"/>
        <v>0</v>
      </c>
      <c r="O108" s="224"/>
      <c r="P108" s="255">
        <f>'5100'!P108+'2552'!P108+'5105'!P108</f>
        <v>0</v>
      </c>
      <c r="Q108" s="255">
        <f>'5100'!Q108+'2552'!Q108+'5105'!Q108</f>
        <v>0</v>
      </c>
      <c r="R108" s="255">
        <f>'5100'!R108+'2552'!R108+'5105'!R108</f>
        <v>0</v>
      </c>
      <c r="S108" s="94">
        <f t="shared" si="11"/>
        <v>0</v>
      </c>
      <c r="T108" s="224"/>
      <c r="U108" s="255">
        <f>'5100'!U108+'2552'!U108+'5105'!U108</f>
        <v>0</v>
      </c>
      <c r="V108" s="255">
        <f>'5100'!V108+'2552'!V108+'5105'!V108</f>
        <v>0</v>
      </c>
      <c r="W108" s="255">
        <f>'5100'!W108+'2552'!W108+'5105'!W108</f>
        <v>0</v>
      </c>
      <c r="X108" s="94">
        <f t="shared" si="12"/>
        <v>0</v>
      </c>
      <c r="Y108" s="97"/>
      <c r="Z108" s="94">
        <f t="shared" si="13"/>
        <v>0</v>
      </c>
      <c r="AA108" s="182"/>
    </row>
    <row r="109" spans="1:27" s="214" customFormat="1" ht="15" x14ac:dyDescent="0.25">
      <c r="A109" s="72"/>
      <c r="B109" s="67" t="str">
        <f>'LPFN SUMMARY - Results'!B109</f>
        <v>Training vocationnal</v>
      </c>
      <c r="C109" s="71"/>
      <c r="D109" s="62"/>
      <c r="E109" s="63"/>
      <c r="F109" s="255">
        <f>'5100'!F109+'2552'!F109+'5105'!F109</f>
        <v>0</v>
      </c>
      <c r="G109" s="255">
        <f>'5100'!G109+'2552'!G109+'5105'!G109</f>
        <v>0</v>
      </c>
      <c r="H109" s="255">
        <f>'5100'!H109+'2552'!H109+'5105'!H109</f>
        <v>0</v>
      </c>
      <c r="I109" s="94">
        <f t="shared" si="9"/>
        <v>0</v>
      </c>
      <c r="J109" s="224"/>
      <c r="K109" s="255">
        <f>'5100'!K109+'2552'!K109+'5105'!K109</f>
        <v>0</v>
      </c>
      <c r="L109" s="255">
        <f>'5100'!L109+'2552'!L109+'5105'!L109</f>
        <v>0</v>
      </c>
      <c r="M109" s="255">
        <f>'5100'!M109+'2552'!M109+'5105'!M109</f>
        <v>0</v>
      </c>
      <c r="N109" s="94">
        <f t="shared" si="10"/>
        <v>0</v>
      </c>
      <c r="O109" s="224"/>
      <c r="P109" s="255">
        <f>'5100'!P109+'2552'!P109+'5105'!P109</f>
        <v>0</v>
      </c>
      <c r="Q109" s="255">
        <f>'5100'!Q109+'2552'!Q109+'5105'!Q109</f>
        <v>0</v>
      </c>
      <c r="R109" s="255">
        <f>'5100'!R109+'2552'!R109+'5105'!R109</f>
        <v>0</v>
      </c>
      <c r="S109" s="94">
        <f t="shared" si="11"/>
        <v>0</v>
      </c>
      <c r="T109" s="224"/>
      <c r="U109" s="255">
        <f>'5100'!U109+'2552'!U109+'5105'!U109</f>
        <v>0</v>
      </c>
      <c r="V109" s="255">
        <f>'5100'!V109+'2552'!V109+'5105'!V109</f>
        <v>0</v>
      </c>
      <c r="W109" s="255">
        <f>'5100'!W109+'2552'!W109+'5105'!W109</f>
        <v>0</v>
      </c>
      <c r="X109" s="94">
        <f t="shared" si="12"/>
        <v>0</v>
      </c>
      <c r="Y109" s="97"/>
      <c r="Z109" s="94">
        <f t="shared" si="13"/>
        <v>0</v>
      </c>
      <c r="AA109" s="182"/>
    </row>
    <row r="110" spans="1:27" s="214" customFormat="1" ht="15" x14ac:dyDescent="0.25">
      <c r="A110" s="72"/>
      <c r="B110" s="67" t="str">
        <f>'LPFN SUMMARY - Results'!B110</f>
        <v>Activities</v>
      </c>
      <c r="C110" s="71"/>
      <c r="D110" s="62"/>
      <c r="E110" s="63"/>
      <c r="F110" s="255">
        <f>'5100'!F110+'2552'!F110+'5105'!F110</f>
        <v>15000</v>
      </c>
      <c r="G110" s="255">
        <f>'5100'!G110+'2552'!G110+'5105'!G110</f>
        <v>0</v>
      </c>
      <c r="H110" s="255">
        <f>'5100'!H110+'2552'!H110+'5105'!H110</f>
        <v>0</v>
      </c>
      <c r="I110" s="94">
        <f t="shared" si="9"/>
        <v>15000</v>
      </c>
      <c r="J110" s="224"/>
      <c r="K110" s="255">
        <f>'5100'!K110+'2552'!K110+'5105'!K110</f>
        <v>0</v>
      </c>
      <c r="L110" s="255">
        <f>'5100'!L110+'2552'!L110+'5105'!L110</f>
        <v>0</v>
      </c>
      <c r="M110" s="255">
        <f>'5100'!M110+'2552'!M110+'5105'!M110</f>
        <v>0</v>
      </c>
      <c r="N110" s="94">
        <f t="shared" si="10"/>
        <v>0</v>
      </c>
      <c r="O110" s="224"/>
      <c r="P110" s="255">
        <f>'5100'!P110+'2552'!P110+'5105'!P110</f>
        <v>0</v>
      </c>
      <c r="Q110" s="255">
        <f>'5100'!Q110+'2552'!Q110+'5105'!Q110</f>
        <v>0</v>
      </c>
      <c r="R110" s="255">
        <f>'5100'!R110+'2552'!R110+'5105'!R110</f>
        <v>0</v>
      </c>
      <c r="S110" s="94">
        <f t="shared" si="11"/>
        <v>0</v>
      </c>
      <c r="T110" s="224"/>
      <c r="U110" s="255">
        <f>'5100'!U110+'2552'!U110+'5105'!U110</f>
        <v>0</v>
      </c>
      <c r="V110" s="255">
        <f>'5100'!V110+'2552'!V110+'5105'!V110</f>
        <v>0</v>
      </c>
      <c r="W110" s="255">
        <f>'5100'!W110+'2552'!W110+'5105'!W110</f>
        <v>0</v>
      </c>
      <c r="X110" s="94">
        <f t="shared" si="12"/>
        <v>0</v>
      </c>
      <c r="Y110" s="97"/>
      <c r="Z110" s="94">
        <f t="shared" si="13"/>
        <v>15000</v>
      </c>
      <c r="AA110" s="182"/>
    </row>
    <row r="111" spans="1:27" s="214" customFormat="1" ht="15" x14ac:dyDescent="0.25">
      <c r="A111" s="72"/>
      <c r="B111" s="67" t="str">
        <f>'LPFN SUMMARY - Results'!B111</f>
        <v>Contingency funds</v>
      </c>
      <c r="C111" s="71"/>
      <c r="D111" s="62"/>
      <c r="E111" s="63"/>
      <c r="F111" s="255">
        <f>'5100'!F111+'2552'!F111+'5105'!F111</f>
        <v>0</v>
      </c>
      <c r="G111" s="255">
        <f>'5100'!G111+'2552'!G111+'5105'!G111</f>
        <v>0</v>
      </c>
      <c r="H111" s="255">
        <f>'5100'!H111+'2552'!H111+'5105'!H111</f>
        <v>0</v>
      </c>
      <c r="I111" s="94">
        <f t="shared" ref="I111:I126" si="14">F111+G111+H111</f>
        <v>0</v>
      </c>
      <c r="J111" s="224"/>
      <c r="K111" s="255">
        <f>'5100'!K111+'2552'!K111+'5105'!K111</f>
        <v>0</v>
      </c>
      <c r="L111" s="255">
        <f>'5100'!L111+'2552'!L111+'5105'!L111</f>
        <v>0</v>
      </c>
      <c r="M111" s="255">
        <f>'5100'!M111+'2552'!M111+'5105'!M111</f>
        <v>0</v>
      </c>
      <c r="N111" s="94">
        <f t="shared" ref="N111:N126" si="15">K111+L111+M111</f>
        <v>0</v>
      </c>
      <c r="O111" s="224"/>
      <c r="P111" s="255">
        <f>'5100'!P111+'2552'!P111+'5105'!P111</f>
        <v>0</v>
      </c>
      <c r="Q111" s="255">
        <f>'5100'!Q111+'2552'!Q111+'5105'!Q111</f>
        <v>0</v>
      </c>
      <c r="R111" s="255">
        <f>'5100'!R111+'2552'!R111+'5105'!R111</f>
        <v>0</v>
      </c>
      <c r="S111" s="94">
        <f t="shared" ref="S111:S126" si="16">P111+Q111+R111</f>
        <v>0</v>
      </c>
      <c r="T111" s="224"/>
      <c r="U111" s="255">
        <f>'5100'!U111+'2552'!U111+'5105'!U111</f>
        <v>0</v>
      </c>
      <c r="V111" s="255">
        <f>'5100'!V111+'2552'!V111+'5105'!V111</f>
        <v>0</v>
      </c>
      <c r="W111" s="255">
        <f>'5100'!W111+'2552'!W111+'5105'!W111</f>
        <v>0</v>
      </c>
      <c r="X111" s="94">
        <f t="shared" ref="X111:X126" si="17">U111+V111+W111</f>
        <v>0</v>
      </c>
      <c r="Y111" s="97"/>
      <c r="Z111" s="94">
        <f t="shared" ref="Z111:Z126" si="18">X111+S111+N111+I111</f>
        <v>0</v>
      </c>
      <c r="AA111" s="182"/>
    </row>
    <row r="112" spans="1:27" s="214" customFormat="1" ht="15" x14ac:dyDescent="0.25">
      <c r="A112" s="72"/>
      <c r="B112" s="67" t="str">
        <f>'LPFN SUMMARY - Results'!B112</f>
        <v>Food</v>
      </c>
      <c r="C112" s="71"/>
      <c r="D112" s="62"/>
      <c r="E112" s="63"/>
      <c r="F112" s="255">
        <f>'5100'!F112+'2552'!F112+'5105'!F112</f>
        <v>0</v>
      </c>
      <c r="G112" s="255">
        <f>'5100'!G112+'2552'!G112+'5105'!G112</f>
        <v>0</v>
      </c>
      <c r="H112" s="255">
        <f>'5100'!H112+'2552'!H112+'5105'!H112</f>
        <v>0</v>
      </c>
      <c r="I112" s="94">
        <f t="shared" si="14"/>
        <v>0</v>
      </c>
      <c r="J112" s="224"/>
      <c r="K112" s="255">
        <f>'5100'!K112+'2552'!K112+'5105'!K112</f>
        <v>0</v>
      </c>
      <c r="L112" s="255">
        <f>'5100'!L112+'2552'!L112+'5105'!L112</f>
        <v>0</v>
      </c>
      <c r="M112" s="255">
        <f>'5100'!M112+'2552'!M112+'5105'!M112</f>
        <v>0</v>
      </c>
      <c r="N112" s="94">
        <f t="shared" si="15"/>
        <v>0</v>
      </c>
      <c r="O112" s="224"/>
      <c r="P112" s="255">
        <f>'5100'!P112+'2552'!P112+'5105'!P112</f>
        <v>0</v>
      </c>
      <c r="Q112" s="255">
        <f>'5100'!Q112+'2552'!Q112+'5105'!Q112</f>
        <v>0</v>
      </c>
      <c r="R112" s="255">
        <f>'5100'!R112+'2552'!R112+'5105'!R112</f>
        <v>0</v>
      </c>
      <c r="S112" s="94">
        <f t="shared" si="16"/>
        <v>0</v>
      </c>
      <c r="T112" s="224"/>
      <c r="U112" s="255">
        <f>'5100'!U112+'2552'!U112+'5105'!U112</f>
        <v>0</v>
      </c>
      <c r="V112" s="255">
        <f>'5100'!V112+'2552'!V112+'5105'!V112</f>
        <v>0</v>
      </c>
      <c r="W112" s="255">
        <f>'5100'!W112+'2552'!W112+'5105'!W112</f>
        <v>0</v>
      </c>
      <c r="X112" s="94">
        <f t="shared" si="17"/>
        <v>0</v>
      </c>
      <c r="Y112" s="97"/>
      <c r="Z112" s="94">
        <f t="shared" si="18"/>
        <v>0</v>
      </c>
      <c r="AA112" s="182"/>
    </row>
    <row r="113" spans="1:28" s="214" customFormat="1" ht="15" x14ac:dyDescent="0.25">
      <c r="A113" s="72"/>
      <c r="B113" s="67" t="str">
        <f>'LPFN SUMMARY - Results'!B113</f>
        <v>Emergency preparedness plan</v>
      </c>
      <c r="C113" s="71"/>
      <c r="D113" s="62"/>
      <c r="E113" s="63"/>
      <c r="F113" s="255">
        <f>'5100'!F113+'2552'!F113+'5105'!F113</f>
        <v>0</v>
      </c>
      <c r="G113" s="255">
        <f>'5100'!G113+'2552'!G113+'5105'!G113</f>
        <v>0</v>
      </c>
      <c r="H113" s="255">
        <f>'5100'!H113+'2552'!H113+'5105'!H113</f>
        <v>0</v>
      </c>
      <c r="I113" s="94">
        <f t="shared" si="14"/>
        <v>0</v>
      </c>
      <c r="J113" s="224"/>
      <c r="K113" s="255">
        <f>'5100'!K113+'2552'!K113+'5105'!K113</f>
        <v>0</v>
      </c>
      <c r="L113" s="255">
        <f>'5100'!L113+'2552'!L113+'5105'!L113</f>
        <v>0</v>
      </c>
      <c r="M113" s="255">
        <f>'5100'!M113+'2552'!M113+'5105'!M113</f>
        <v>0</v>
      </c>
      <c r="N113" s="94">
        <f t="shared" si="15"/>
        <v>0</v>
      </c>
      <c r="O113" s="224"/>
      <c r="P113" s="255">
        <f>'5100'!P113+'2552'!P113+'5105'!P113</f>
        <v>0</v>
      </c>
      <c r="Q113" s="255">
        <f>'5100'!Q113+'2552'!Q113+'5105'!Q113</f>
        <v>0</v>
      </c>
      <c r="R113" s="255">
        <f>'5100'!R113+'2552'!R113+'5105'!R113</f>
        <v>0</v>
      </c>
      <c r="S113" s="94">
        <f t="shared" si="16"/>
        <v>0</v>
      </c>
      <c r="T113" s="224"/>
      <c r="U113" s="255">
        <f>'5100'!U113+'2552'!U113+'5105'!U113</f>
        <v>0</v>
      </c>
      <c r="V113" s="255">
        <f>'5100'!V113+'2552'!V113+'5105'!V113</f>
        <v>0</v>
      </c>
      <c r="W113" s="255">
        <f>'5100'!W113+'2552'!W113+'5105'!W113</f>
        <v>0</v>
      </c>
      <c r="X113" s="94">
        <f t="shared" si="17"/>
        <v>0</v>
      </c>
      <c r="Y113" s="97"/>
      <c r="Z113" s="94">
        <f t="shared" si="18"/>
        <v>0</v>
      </c>
      <c r="AA113" s="182"/>
    </row>
    <row r="114" spans="1:28" s="214" customFormat="1" ht="15" x14ac:dyDescent="0.25">
      <c r="A114" s="72"/>
      <c r="B114" s="67" t="str">
        <f>'LPFN SUMMARY - Results'!B114</f>
        <v>Governance support</v>
      </c>
      <c r="C114" s="71"/>
      <c r="D114" s="62"/>
      <c r="E114" s="63"/>
      <c r="F114" s="255">
        <f>'5100'!F114+'2552'!F114+'5105'!F114</f>
        <v>0</v>
      </c>
      <c r="G114" s="255">
        <f>'5100'!G114+'2552'!G114+'5105'!G114</f>
        <v>0</v>
      </c>
      <c r="H114" s="255">
        <f>'5100'!H114+'2552'!H114+'5105'!H114</f>
        <v>0</v>
      </c>
      <c r="I114" s="94">
        <f t="shared" si="14"/>
        <v>0</v>
      </c>
      <c r="J114" s="224"/>
      <c r="K114" s="255">
        <f>'5100'!K114+'2552'!K114+'5105'!K114</f>
        <v>0</v>
      </c>
      <c r="L114" s="255">
        <f>'5100'!L114+'2552'!L114+'5105'!L114</f>
        <v>0</v>
      </c>
      <c r="M114" s="255">
        <f>'5100'!M114+'2552'!M114+'5105'!M114</f>
        <v>0</v>
      </c>
      <c r="N114" s="94">
        <f t="shared" si="15"/>
        <v>0</v>
      </c>
      <c r="O114" s="224"/>
      <c r="P114" s="255">
        <f>'5100'!P114+'2552'!P114+'5105'!P114</f>
        <v>0</v>
      </c>
      <c r="Q114" s="255">
        <f>'5100'!Q114+'2552'!Q114+'5105'!Q114</f>
        <v>0</v>
      </c>
      <c r="R114" s="255">
        <f>'5100'!R114+'2552'!R114+'5105'!R114</f>
        <v>0</v>
      </c>
      <c r="S114" s="94">
        <f t="shared" si="16"/>
        <v>0</v>
      </c>
      <c r="T114" s="224"/>
      <c r="U114" s="255">
        <f>'5100'!U114+'2552'!U114+'5105'!U114</f>
        <v>0</v>
      </c>
      <c r="V114" s="255">
        <f>'5100'!V114+'2552'!V114+'5105'!V114</f>
        <v>0</v>
      </c>
      <c r="W114" s="255">
        <f>'5100'!W114+'2552'!W114+'5105'!W114</f>
        <v>0</v>
      </c>
      <c r="X114" s="94">
        <f t="shared" si="17"/>
        <v>0</v>
      </c>
      <c r="Y114" s="97"/>
      <c r="Z114" s="94">
        <f t="shared" si="18"/>
        <v>0</v>
      </c>
      <c r="AA114" s="182"/>
    </row>
    <row r="115" spans="1:28" s="214" customFormat="1" ht="15" x14ac:dyDescent="0.25">
      <c r="A115" s="72"/>
      <c r="B115" s="67" t="str">
        <f>'LPFN SUMMARY - Results'!B115</f>
        <v>Need assesment and priority</v>
      </c>
      <c r="C115" s="71"/>
      <c r="D115" s="62"/>
      <c r="E115" s="63"/>
      <c r="F115" s="255">
        <f>'5100'!F115+'2552'!F115+'5105'!F115</f>
        <v>0</v>
      </c>
      <c r="G115" s="255">
        <f>'5100'!G115+'2552'!G115+'5105'!G115</f>
        <v>0</v>
      </c>
      <c r="H115" s="255">
        <f>'5100'!H115+'2552'!H115+'5105'!H115</f>
        <v>0</v>
      </c>
      <c r="I115" s="94">
        <f t="shared" si="14"/>
        <v>0</v>
      </c>
      <c r="J115" s="224"/>
      <c r="K115" s="255">
        <f>'5100'!K115+'2552'!K115+'5105'!K115</f>
        <v>0</v>
      </c>
      <c r="L115" s="255">
        <f>'5100'!L115+'2552'!L115+'5105'!L115</f>
        <v>0</v>
      </c>
      <c r="M115" s="255">
        <f>'5100'!M115+'2552'!M115+'5105'!M115</f>
        <v>0</v>
      </c>
      <c r="N115" s="94">
        <f t="shared" si="15"/>
        <v>0</v>
      </c>
      <c r="O115" s="224"/>
      <c r="P115" s="255">
        <f>'5100'!P115+'2552'!P115+'5105'!P115</f>
        <v>0</v>
      </c>
      <c r="Q115" s="255">
        <f>'5100'!Q115+'2552'!Q115+'5105'!Q115</f>
        <v>0</v>
      </c>
      <c r="R115" s="255">
        <f>'5100'!R115+'2552'!R115+'5105'!R115</f>
        <v>0</v>
      </c>
      <c r="S115" s="94">
        <f t="shared" si="16"/>
        <v>0</v>
      </c>
      <c r="T115" s="224"/>
      <c r="U115" s="255">
        <f>'5100'!U115+'2552'!U115+'5105'!U115</f>
        <v>0</v>
      </c>
      <c r="V115" s="255">
        <f>'5100'!V115+'2552'!V115+'5105'!V115</f>
        <v>0</v>
      </c>
      <c r="W115" s="255">
        <f>'5100'!W115+'2552'!W115+'5105'!W115</f>
        <v>0</v>
      </c>
      <c r="X115" s="94">
        <f t="shared" si="17"/>
        <v>0</v>
      </c>
      <c r="Y115" s="97"/>
      <c r="Z115" s="94">
        <f t="shared" si="18"/>
        <v>0</v>
      </c>
      <c r="AA115" s="182"/>
    </row>
    <row r="116" spans="1:28" s="214" customFormat="1" ht="15" x14ac:dyDescent="0.25">
      <c r="A116" s="72"/>
      <c r="B116" s="67" t="str">
        <f>'LPFN SUMMARY - Results'!B116</f>
        <v>Evaluation plan</v>
      </c>
      <c r="C116" s="71"/>
      <c r="D116" s="62"/>
      <c r="E116" s="63"/>
      <c r="F116" s="255">
        <f>'5100'!F116+'2552'!F116+'5105'!F116</f>
        <v>0</v>
      </c>
      <c r="G116" s="255">
        <f>'5100'!G116+'2552'!G116+'5105'!G116</f>
        <v>0</v>
      </c>
      <c r="H116" s="255">
        <f>'5100'!H116+'2552'!H116+'5105'!H116</f>
        <v>0</v>
      </c>
      <c r="I116" s="94">
        <f t="shared" si="14"/>
        <v>0</v>
      </c>
      <c r="J116" s="224"/>
      <c r="K116" s="255">
        <f>'5100'!K116+'2552'!K116+'5105'!K116</f>
        <v>0</v>
      </c>
      <c r="L116" s="255">
        <f>'5100'!L116+'2552'!L116+'5105'!L116</f>
        <v>0</v>
      </c>
      <c r="M116" s="255">
        <f>'5100'!M116+'2552'!M116+'5105'!M116</f>
        <v>0</v>
      </c>
      <c r="N116" s="94">
        <f t="shared" si="15"/>
        <v>0</v>
      </c>
      <c r="O116" s="224"/>
      <c r="P116" s="255">
        <f>'5100'!P116+'2552'!P116+'5105'!P116</f>
        <v>0</v>
      </c>
      <c r="Q116" s="255">
        <f>'5100'!Q116+'2552'!Q116+'5105'!Q116</f>
        <v>0</v>
      </c>
      <c r="R116" s="255">
        <f>'5100'!R116+'2552'!R116+'5105'!R116</f>
        <v>0</v>
      </c>
      <c r="S116" s="94">
        <f t="shared" si="16"/>
        <v>0</v>
      </c>
      <c r="T116" s="224"/>
      <c r="U116" s="255">
        <f>'5100'!U116+'2552'!U116+'5105'!U116</f>
        <v>0</v>
      </c>
      <c r="V116" s="255">
        <f>'5100'!V116+'2552'!V116+'5105'!V116</f>
        <v>0</v>
      </c>
      <c r="W116" s="255">
        <f>'5100'!W116+'2552'!W116+'5105'!W116</f>
        <v>0</v>
      </c>
      <c r="X116" s="94">
        <f t="shared" si="17"/>
        <v>0</v>
      </c>
      <c r="Y116" s="97"/>
      <c r="Z116" s="94">
        <f t="shared" si="18"/>
        <v>0</v>
      </c>
      <c r="AA116" s="182"/>
    </row>
    <row r="117" spans="1:28" s="214" customFormat="1" ht="15" x14ac:dyDescent="0.25">
      <c r="A117" s="72"/>
      <c r="B117" s="67" t="str">
        <f>'LPFN SUMMARY - Results'!B117</f>
        <v>Renovations</v>
      </c>
      <c r="C117" s="71"/>
      <c r="D117" s="62"/>
      <c r="E117" s="63"/>
      <c r="F117" s="255">
        <f>'5100'!F117+'2552'!F117+'5105'!F117</f>
        <v>0</v>
      </c>
      <c r="G117" s="255">
        <f>'5100'!G117+'2552'!G117+'5105'!G117</f>
        <v>0</v>
      </c>
      <c r="H117" s="255">
        <f>'5100'!H117+'2552'!H117+'5105'!H117</f>
        <v>0</v>
      </c>
      <c r="I117" s="94">
        <f t="shared" si="14"/>
        <v>0</v>
      </c>
      <c r="J117" s="224"/>
      <c r="K117" s="255">
        <f>'5100'!K117+'2552'!K117+'5105'!K117</f>
        <v>0</v>
      </c>
      <c r="L117" s="255">
        <f>'5100'!L117+'2552'!L117+'5105'!L117</f>
        <v>0</v>
      </c>
      <c r="M117" s="255">
        <f>'5100'!M117+'2552'!M117+'5105'!M117</f>
        <v>0</v>
      </c>
      <c r="N117" s="94">
        <f t="shared" si="15"/>
        <v>0</v>
      </c>
      <c r="O117" s="224"/>
      <c r="P117" s="255">
        <f>'5100'!P117+'2552'!P117+'5105'!P117</f>
        <v>0</v>
      </c>
      <c r="Q117" s="255">
        <f>'5100'!Q117+'2552'!Q117+'5105'!Q117</f>
        <v>0</v>
      </c>
      <c r="R117" s="255">
        <f>'5100'!R117+'2552'!R117+'5105'!R117</f>
        <v>0</v>
      </c>
      <c r="S117" s="94">
        <f t="shared" si="16"/>
        <v>0</v>
      </c>
      <c r="T117" s="224"/>
      <c r="U117" s="255">
        <f>'5100'!U117+'2552'!U117+'5105'!U117</f>
        <v>0</v>
      </c>
      <c r="V117" s="255">
        <f>'5100'!V117+'2552'!V117+'5105'!V117</f>
        <v>0</v>
      </c>
      <c r="W117" s="255">
        <f>'5100'!W117+'2552'!W117+'5105'!W117</f>
        <v>0</v>
      </c>
      <c r="X117" s="94">
        <f t="shared" si="17"/>
        <v>0</v>
      </c>
      <c r="Y117" s="97"/>
      <c r="Z117" s="94">
        <f t="shared" si="18"/>
        <v>0</v>
      </c>
      <c r="AA117" s="182"/>
    </row>
    <row r="118" spans="1:28" s="214" customFormat="1" ht="15" x14ac:dyDescent="0.25">
      <c r="A118" s="72"/>
      <c r="B118" s="67" t="str">
        <f>'LPFN SUMMARY - Results'!B118</f>
        <v>Consultant</v>
      </c>
      <c r="C118" s="71"/>
      <c r="D118" s="62"/>
      <c r="E118" s="63"/>
      <c r="F118" s="255">
        <f>'5100'!F118+'2552'!F118+'5105'!F118</f>
        <v>0</v>
      </c>
      <c r="G118" s="255">
        <f>'5100'!G118+'2552'!G118+'5105'!G118</f>
        <v>0</v>
      </c>
      <c r="H118" s="255">
        <f>'5100'!H118+'2552'!H118+'5105'!H118</f>
        <v>0</v>
      </c>
      <c r="I118" s="94">
        <f t="shared" si="14"/>
        <v>0</v>
      </c>
      <c r="J118" s="224"/>
      <c r="K118" s="255">
        <f>'5100'!K118+'2552'!K118+'5105'!K118</f>
        <v>0</v>
      </c>
      <c r="L118" s="255">
        <f>'5100'!L118+'2552'!L118+'5105'!L118</f>
        <v>0</v>
      </c>
      <c r="M118" s="255">
        <f>'5100'!M118+'2552'!M118+'5105'!M118</f>
        <v>0</v>
      </c>
      <c r="N118" s="94">
        <f t="shared" si="15"/>
        <v>0</v>
      </c>
      <c r="O118" s="224"/>
      <c r="P118" s="255">
        <f>'5100'!P118+'2552'!P118+'5105'!P118</f>
        <v>0</v>
      </c>
      <c r="Q118" s="255">
        <f>'5100'!Q118+'2552'!Q118+'5105'!Q118</f>
        <v>0</v>
      </c>
      <c r="R118" s="255">
        <f>'5100'!R118+'2552'!R118+'5105'!R118</f>
        <v>0</v>
      </c>
      <c r="S118" s="94">
        <f t="shared" si="16"/>
        <v>0</v>
      </c>
      <c r="T118" s="224"/>
      <c r="U118" s="255">
        <f>'5100'!U118+'2552'!U118+'5105'!U118</f>
        <v>0</v>
      </c>
      <c r="V118" s="255">
        <f>'5100'!V118+'2552'!V118+'5105'!V118</f>
        <v>0</v>
      </c>
      <c r="W118" s="255">
        <f>'5100'!W118+'2552'!W118+'5105'!W118</f>
        <v>0</v>
      </c>
      <c r="X118" s="94">
        <f t="shared" si="17"/>
        <v>0</v>
      </c>
      <c r="Y118" s="97"/>
      <c r="Z118" s="94">
        <f t="shared" si="18"/>
        <v>0</v>
      </c>
      <c r="AA118" s="182"/>
    </row>
    <row r="119" spans="1:28" s="214" customFormat="1" ht="15" hidden="1" x14ac:dyDescent="0.25">
      <c r="A119" s="72"/>
      <c r="B119" s="67" t="str">
        <f>'LPFN SUMMARY - Results'!B119</f>
        <v>Unused</v>
      </c>
      <c r="C119" s="71"/>
      <c r="D119" s="62"/>
      <c r="E119" s="63"/>
      <c r="F119" s="255">
        <f>'5100'!F119+'2552'!F119+'5105'!F119</f>
        <v>0</v>
      </c>
      <c r="G119" s="255">
        <f>'5100'!G119+'2552'!G119+'5105'!G119</f>
        <v>0</v>
      </c>
      <c r="H119" s="255">
        <f>'5100'!H119+'2552'!H119+'5105'!H119</f>
        <v>0</v>
      </c>
      <c r="I119" s="94">
        <f t="shared" si="14"/>
        <v>0</v>
      </c>
      <c r="J119" s="224"/>
      <c r="K119" s="255">
        <f>'5100'!K119+'2552'!K119+'5105'!K119</f>
        <v>0</v>
      </c>
      <c r="L119" s="255">
        <f>'5100'!L119+'2552'!L119+'5105'!L119</f>
        <v>0</v>
      </c>
      <c r="M119" s="255">
        <f>'5100'!M119+'2552'!M119+'5105'!M119</f>
        <v>0</v>
      </c>
      <c r="N119" s="94">
        <f t="shared" si="15"/>
        <v>0</v>
      </c>
      <c r="O119" s="224"/>
      <c r="P119" s="255">
        <f>'5100'!P119+'2552'!P119+'5105'!P119</f>
        <v>0</v>
      </c>
      <c r="Q119" s="255">
        <f>'5100'!Q119+'2552'!Q119+'5105'!Q119</f>
        <v>0</v>
      </c>
      <c r="R119" s="255">
        <f>'5100'!R119+'2552'!R119+'5105'!R119</f>
        <v>0</v>
      </c>
      <c r="S119" s="94">
        <f t="shared" si="16"/>
        <v>0</v>
      </c>
      <c r="T119" s="224"/>
      <c r="U119" s="255">
        <f>'5100'!U119+'2552'!U119+'5105'!U119</f>
        <v>0</v>
      </c>
      <c r="V119" s="255">
        <f>'5100'!V119+'2552'!V119+'5105'!V119</f>
        <v>0</v>
      </c>
      <c r="W119" s="255">
        <f>'5100'!W119+'2552'!W119+'5105'!W119</f>
        <v>0</v>
      </c>
      <c r="X119" s="94">
        <f t="shared" si="17"/>
        <v>0</v>
      </c>
      <c r="Y119" s="97"/>
      <c r="Z119" s="94">
        <f t="shared" si="18"/>
        <v>0</v>
      </c>
      <c r="AA119" s="182"/>
    </row>
    <row r="120" spans="1:28" s="214" customFormat="1" ht="15" hidden="1" x14ac:dyDescent="0.25">
      <c r="A120" s="72"/>
      <c r="B120" s="67" t="str">
        <f>'LPFN SUMMARY - Results'!B120</f>
        <v>Unused</v>
      </c>
      <c r="C120" s="71"/>
      <c r="D120" s="62"/>
      <c r="E120" s="63"/>
      <c r="F120" s="255">
        <f>'5100'!F120+'2552'!F120+'5105'!F120</f>
        <v>0</v>
      </c>
      <c r="G120" s="255">
        <f>'5100'!G120+'2552'!G120+'5105'!G120</f>
        <v>0</v>
      </c>
      <c r="H120" s="255">
        <f>'5100'!H120+'2552'!H120+'5105'!H120</f>
        <v>0</v>
      </c>
      <c r="I120" s="94">
        <f t="shared" si="14"/>
        <v>0</v>
      </c>
      <c r="J120" s="224"/>
      <c r="K120" s="255">
        <f>'5100'!K120+'2552'!K120+'5105'!K120</f>
        <v>0</v>
      </c>
      <c r="L120" s="255">
        <f>'5100'!L120+'2552'!L120+'5105'!L120</f>
        <v>0</v>
      </c>
      <c r="M120" s="255">
        <f>'5100'!M120+'2552'!M120+'5105'!M120</f>
        <v>0</v>
      </c>
      <c r="N120" s="94">
        <f t="shared" si="15"/>
        <v>0</v>
      </c>
      <c r="O120" s="224"/>
      <c r="P120" s="255">
        <f>'5100'!P120+'2552'!P120+'5105'!P120</f>
        <v>0</v>
      </c>
      <c r="Q120" s="255">
        <f>'5100'!Q120+'2552'!Q120+'5105'!Q120</f>
        <v>0</v>
      </c>
      <c r="R120" s="255">
        <f>'5100'!R120+'2552'!R120+'5105'!R120</f>
        <v>0</v>
      </c>
      <c r="S120" s="94">
        <f t="shared" si="16"/>
        <v>0</v>
      </c>
      <c r="T120" s="224"/>
      <c r="U120" s="255">
        <f>'5100'!U120+'2552'!U120+'5105'!U120</f>
        <v>0</v>
      </c>
      <c r="V120" s="255">
        <f>'5100'!V120+'2552'!V120+'5105'!V120</f>
        <v>0</v>
      </c>
      <c r="W120" s="255">
        <f>'5100'!W120+'2552'!W120+'5105'!W120</f>
        <v>0</v>
      </c>
      <c r="X120" s="94">
        <f t="shared" si="17"/>
        <v>0</v>
      </c>
      <c r="Y120" s="97"/>
      <c r="Z120" s="94">
        <f t="shared" si="18"/>
        <v>0</v>
      </c>
      <c r="AA120" s="182"/>
    </row>
    <row r="121" spans="1:28" s="214" customFormat="1" ht="15" hidden="1" x14ac:dyDescent="0.25">
      <c r="A121" s="72"/>
      <c r="B121" s="67" t="str">
        <f>'LPFN SUMMARY - Results'!B121</f>
        <v>Unused</v>
      </c>
      <c r="C121" s="71"/>
      <c r="D121" s="62"/>
      <c r="E121" s="63"/>
      <c r="F121" s="255">
        <f>'5100'!F121+'2552'!F121+'5105'!F121</f>
        <v>0</v>
      </c>
      <c r="G121" s="255">
        <f>'5100'!G121+'2552'!G121+'5105'!G121</f>
        <v>0</v>
      </c>
      <c r="H121" s="255">
        <f>'5100'!H121+'2552'!H121+'5105'!H121</f>
        <v>0</v>
      </c>
      <c r="I121" s="94">
        <f t="shared" si="14"/>
        <v>0</v>
      </c>
      <c r="J121" s="224"/>
      <c r="K121" s="255">
        <f>'5100'!K121+'2552'!K121+'5105'!K121</f>
        <v>0</v>
      </c>
      <c r="L121" s="255">
        <f>'5100'!L121+'2552'!L121+'5105'!L121</f>
        <v>0</v>
      </c>
      <c r="M121" s="255">
        <f>'5100'!M121+'2552'!M121+'5105'!M121</f>
        <v>0</v>
      </c>
      <c r="N121" s="94">
        <f t="shared" si="15"/>
        <v>0</v>
      </c>
      <c r="O121" s="224"/>
      <c r="P121" s="255">
        <f>'5100'!P121+'2552'!P121+'5105'!P121</f>
        <v>0</v>
      </c>
      <c r="Q121" s="255">
        <f>'5100'!Q121+'2552'!Q121+'5105'!Q121</f>
        <v>0</v>
      </c>
      <c r="R121" s="255">
        <f>'5100'!R121+'2552'!R121+'5105'!R121</f>
        <v>0</v>
      </c>
      <c r="S121" s="94">
        <f t="shared" si="16"/>
        <v>0</v>
      </c>
      <c r="T121" s="224"/>
      <c r="U121" s="255">
        <f>'5100'!U121+'2552'!U121+'5105'!U121</f>
        <v>0</v>
      </c>
      <c r="V121" s="255">
        <f>'5100'!V121+'2552'!V121+'5105'!V121</f>
        <v>0</v>
      </c>
      <c r="W121" s="255">
        <f>'5100'!W121+'2552'!W121+'5105'!W121</f>
        <v>0</v>
      </c>
      <c r="X121" s="94">
        <f t="shared" si="17"/>
        <v>0</v>
      </c>
      <c r="Y121" s="97"/>
      <c r="Z121" s="94">
        <f t="shared" si="18"/>
        <v>0</v>
      </c>
      <c r="AA121" s="182"/>
    </row>
    <row r="122" spans="1:28" s="214" customFormat="1" ht="15" hidden="1" x14ac:dyDescent="0.25">
      <c r="A122" s="72"/>
      <c r="B122" s="67" t="str">
        <f>'LPFN SUMMARY - Results'!B122</f>
        <v>Unused</v>
      </c>
      <c r="C122" s="71"/>
      <c r="D122" s="62"/>
      <c r="E122" s="63"/>
      <c r="F122" s="255">
        <f>'5100'!F122+'2552'!F122+'5105'!F122</f>
        <v>0</v>
      </c>
      <c r="G122" s="255">
        <f>'5100'!G122+'2552'!G122+'5105'!G122</f>
        <v>0</v>
      </c>
      <c r="H122" s="255">
        <f>'5100'!H122+'2552'!H122+'5105'!H122</f>
        <v>0</v>
      </c>
      <c r="I122" s="94">
        <f t="shared" si="14"/>
        <v>0</v>
      </c>
      <c r="J122" s="224"/>
      <c r="K122" s="255">
        <f>'5100'!K122+'2552'!K122+'5105'!K122</f>
        <v>0</v>
      </c>
      <c r="L122" s="255">
        <f>'5100'!L122+'2552'!L122+'5105'!L122</f>
        <v>0</v>
      </c>
      <c r="M122" s="255">
        <f>'5100'!M122+'2552'!M122+'5105'!M122</f>
        <v>0</v>
      </c>
      <c r="N122" s="94">
        <f t="shared" si="15"/>
        <v>0</v>
      </c>
      <c r="O122" s="224"/>
      <c r="P122" s="255">
        <f>'5100'!P122+'2552'!P122+'5105'!P122</f>
        <v>0</v>
      </c>
      <c r="Q122" s="255">
        <f>'5100'!Q122+'2552'!Q122+'5105'!Q122</f>
        <v>0</v>
      </c>
      <c r="R122" s="255">
        <f>'5100'!R122+'2552'!R122+'5105'!R122</f>
        <v>0</v>
      </c>
      <c r="S122" s="94">
        <f t="shared" si="16"/>
        <v>0</v>
      </c>
      <c r="T122" s="224"/>
      <c r="U122" s="255">
        <f>'5100'!U122+'2552'!U122+'5105'!U122</f>
        <v>0</v>
      </c>
      <c r="V122" s="255">
        <f>'5100'!V122+'2552'!V122+'5105'!V122</f>
        <v>0</v>
      </c>
      <c r="W122" s="255">
        <f>'5100'!W122+'2552'!W122+'5105'!W122</f>
        <v>0</v>
      </c>
      <c r="X122" s="94">
        <f t="shared" si="17"/>
        <v>0</v>
      </c>
      <c r="Y122" s="97"/>
      <c r="Z122" s="94">
        <f t="shared" si="18"/>
        <v>0</v>
      </c>
      <c r="AA122" s="182"/>
    </row>
    <row r="123" spans="1:28" s="214" customFormat="1" ht="15" hidden="1" x14ac:dyDescent="0.25">
      <c r="A123" s="72"/>
      <c r="B123" s="67" t="str">
        <f>'LPFN SUMMARY - Results'!B123</f>
        <v>Unused</v>
      </c>
      <c r="C123" s="71"/>
      <c r="D123" s="62"/>
      <c r="E123" s="63"/>
      <c r="F123" s="255">
        <f>'5100'!F123+'2552'!F123+'5105'!F123</f>
        <v>0</v>
      </c>
      <c r="G123" s="255">
        <f>'5100'!G123+'2552'!G123+'5105'!G123</f>
        <v>0</v>
      </c>
      <c r="H123" s="255">
        <f>'5100'!H123+'2552'!H123+'5105'!H123</f>
        <v>0</v>
      </c>
      <c r="I123" s="94">
        <f t="shared" si="14"/>
        <v>0</v>
      </c>
      <c r="J123" s="224"/>
      <c r="K123" s="255">
        <f>'5100'!K123+'2552'!K123+'5105'!K123</f>
        <v>0</v>
      </c>
      <c r="L123" s="255">
        <f>'5100'!L123+'2552'!L123+'5105'!L123</f>
        <v>0</v>
      </c>
      <c r="M123" s="255">
        <f>'5100'!M123+'2552'!M123+'5105'!M123</f>
        <v>0</v>
      </c>
      <c r="N123" s="94">
        <f t="shared" si="15"/>
        <v>0</v>
      </c>
      <c r="O123" s="224"/>
      <c r="P123" s="255">
        <f>'5100'!P123+'2552'!P123+'5105'!P123</f>
        <v>0</v>
      </c>
      <c r="Q123" s="255">
        <f>'5100'!Q123+'2552'!Q123+'5105'!Q123</f>
        <v>0</v>
      </c>
      <c r="R123" s="255">
        <f>'5100'!R123+'2552'!R123+'5105'!R123</f>
        <v>0</v>
      </c>
      <c r="S123" s="94">
        <f t="shared" si="16"/>
        <v>0</v>
      </c>
      <c r="T123" s="224"/>
      <c r="U123" s="255">
        <f>'5100'!U123+'2552'!U123+'5105'!U123</f>
        <v>0</v>
      </c>
      <c r="V123" s="255">
        <f>'5100'!V123+'2552'!V123+'5105'!V123</f>
        <v>0</v>
      </c>
      <c r="W123" s="255">
        <f>'5100'!W123+'2552'!W123+'5105'!W123</f>
        <v>0</v>
      </c>
      <c r="X123" s="94">
        <f t="shared" si="17"/>
        <v>0</v>
      </c>
      <c r="Y123" s="97"/>
      <c r="Z123" s="94">
        <f t="shared" si="18"/>
        <v>0</v>
      </c>
      <c r="AA123" s="182"/>
    </row>
    <row r="124" spans="1:28" s="214" customFormat="1" ht="15" hidden="1" x14ac:dyDescent="0.25">
      <c r="A124" s="72"/>
      <c r="B124" s="67" t="str">
        <f>'LPFN SUMMARY - Results'!B124</f>
        <v>Unused</v>
      </c>
      <c r="C124" s="71"/>
      <c r="D124" s="62"/>
      <c r="E124" s="63"/>
      <c r="F124" s="255">
        <f>'5100'!F124+'2552'!F124+'5105'!F124</f>
        <v>0</v>
      </c>
      <c r="G124" s="255">
        <f>'5100'!G124+'2552'!G124+'5105'!G124</f>
        <v>0</v>
      </c>
      <c r="H124" s="255">
        <f>'5100'!H124+'2552'!H124+'5105'!H124</f>
        <v>0</v>
      </c>
      <c r="I124" s="94">
        <f t="shared" si="14"/>
        <v>0</v>
      </c>
      <c r="J124" s="224"/>
      <c r="K124" s="255">
        <f>'5100'!K124+'2552'!K124+'5105'!K124</f>
        <v>0</v>
      </c>
      <c r="L124" s="255">
        <f>'5100'!L124+'2552'!L124+'5105'!L124</f>
        <v>0</v>
      </c>
      <c r="M124" s="255">
        <f>'5100'!M124+'2552'!M124+'5105'!M124</f>
        <v>0</v>
      </c>
      <c r="N124" s="94">
        <f t="shared" si="15"/>
        <v>0</v>
      </c>
      <c r="O124" s="224"/>
      <c r="P124" s="255">
        <f>'5100'!P124+'2552'!P124+'5105'!P124</f>
        <v>0</v>
      </c>
      <c r="Q124" s="255">
        <f>'5100'!Q124+'2552'!Q124+'5105'!Q124</f>
        <v>0</v>
      </c>
      <c r="R124" s="255">
        <f>'5100'!R124+'2552'!R124+'5105'!R124</f>
        <v>0</v>
      </c>
      <c r="S124" s="94">
        <f t="shared" si="16"/>
        <v>0</v>
      </c>
      <c r="T124" s="224"/>
      <c r="U124" s="255">
        <f>'5100'!U124+'2552'!U124+'5105'!U124</f>
        <v>0</v>
      </c>
      <c r="V124" s="255">
        <f>'5100'!V124+'2552'!V124+'5105'!V124</f>
        <v>0</v>
      </c>
      <c r="W124" s="255">
        <f>'5100'!W124+'2552'!W124+'5105'!W124</f>
        <v>0</v>
      </c>
      <c r="X124" s="94">
        <f t="shared" si="17"/>
        <v>0</v>
      </c>
      <c r="Y124" s="97"/>
      <c r="Z124" s="94">
        <f t="shared" si="18"/>
        <v>0</v>
      </c>
      <c r="AA124" s="182"/>
    </row>
    <row r="125" spans="1:28" s="214" customFormat="1" ht="15" hidden="1" x14ac:dyDescent="0.25">
      <c r="A125" s="72"/>
      <c r="B125" s="67" t="str">
        <f>'LPFN SUMMARY - Results'!B125</f>
        <v>Unused</v>
      </c>
      <c r="C125" s="71"/>
      <c r="D125" s="62"/>
      <c r="E125" s="63"/>
      <c r="F125" s="255">
        <f>'5100'!F125+'2552'!F125+'5105'!F125</f>
        <v>0</v>
      </c>
      <c r="G125" s="255">
        <f>'5100'!G125+'2552'!G125+'5105'!G125</f>
        <v>0</v>
      </c>
      <c r="H125" s="255">
        <f>'5100'!H125+'2552'!H125+'5105'!H125</f>
        <v>0</v>
      </c>
      <c r="I125" s="94">
        <f t="shared" si="14"/>
        <v>0</v>
      </c>
      <c r="J125" s="224"/>
      <c r="K125" s="255">
        <f>'5100'!K125+'2552'!K125+'5105'!K125</f>
        <v>0</v>
      </c>
      <c r="L125" s="255">
        <f>'5100'!L125+'2552'!L125+'5105'!L125</f>
        <v>0</v>
      </c>
      <c r="M125" s="255">
        <f>'5100'!M125+'2552'!M125+'5105'!M125</f>
        <v>0</v>
      </c>
      <c r="N125" s="94">
        <f t="shared" si="15"/>
        <v>0</v>
      </c>
      <c r="O125" s="224"/>
      <c r="P125" s="255">
        <f>'5100'!P125+'2552'!P125+'5105'!P125</f>
        <v>0</v>
      </c>
      <c r="Q125" s="255">
        <f>'5100'!Q125+'2552'!Q125+'5105'!Q125</f>
        <v>0</v>
      </c>
      <c r="R125" s="255">
        <f>'5100'!R125+'2552'!R125+'5105'!R125</f>
        <v>0</v>
      </c>
      <c r="S125" s="94">
        <f t="shared" si="16"/>
        <v>0</v>
      </c>
      <c r="T125" s="224"/>
      <c r="U125" s="255">
        <f>'5100'!U125+'2552'!U125+'5105'!U125</f>
        <v>0</v>
      </c>
      <c r="V125" s="255">
        <f>'5100'!V125+'2552'!V125+'5105'!V125</f>
        <v>0</v>
      </c>
      <c r="W125" s="255">
        <f>'5100'!W125+'2552'!W125+'5105'!W125</f>
        <v>0</v>
      </c>
      <c r="X125" s="94">
        <f t="shared" si="17"/>
        <v>0</v>
      </c>
      <c r="Y125" s="97"/>
      <c r="Z125" s="94">
        <f t="shared" si="18"/>
        <v>0</v>
      </c>
      <c r="AA125" s="182"/>
    </row>
    <row r="126" spans="1:28" s="214" customFormat="1" ht="15" hidden="1" x14ac:dyDescent="0.25">
      <c r="A126" s="72"/>
      <c r="B126" s="67" t="str">
        <f>'LPFN SUMMARY - Results'!B126</f>
        <v>Unused</v>
      </c>
      <c r="C126" s="71"/>
      <c r="D126" s="62"/>
      <c r="E126" s="63"/>
      <c r="F126" s="255">
        <f>'5100'!F126+'2552'!F126+'5105'!F126</f>
        <v>0</v>
      </c>
      <c r="G126" s="255">
        <f>'5100'!G126+'2552'!G126+'5105'!G126</f>
        <v>0</v>
      </c>
      <c r="H126" s="255">
        <f>'5100'!H126+'2552'!H126+'5105'!H126</f>
        <v>0</v>
      </c>
      <c r="I126" s="94">
        <f t="shared" si="14"/>
        <v>0</v>
      </c>
      <c r="J126" s="224"/>
      <c r="K126" s="255">
        <f>'5100'!K126+'2552'!K126+'5105'!K126</f>
        <v>0</v>
      </c>
      <c r="L126" s="255">
        <f>'5100'!L126+'2552'!L126+'5105'!L126</f>
        <v>0</v>
      </c>
      <c r="M126" s="255">
        <f>'5100'!M126+'2552'!M126+'5105'!M126</f>
        <v>0</v>
      </c>
      <c r="N126" s="94">
        <f t="shared" si="15"/>
        <v>0</v>
      </c>
      <c r="O126" s="224"/>
      <c r="P126" s="255">
        <f>'5100'!P126+'2552'!P126+'5105'!P126</f>
        <v>0</v>
      </c>
      <c r="Q126" s="255">
        <f>'5100'!Q126+'2552'!Q126+'5105'!Q126</f>
        <v>0</v>
      </c>
      <c r="R126" s="255">
        <f>'5100'!R126+'2552'!R126+'5105'!R126</f>
        <v>0</v>
      </c>
      <c r="S126" s="94">
        <f t="shared" si="16"/>
        <v>0</v>
      </c>
      <c r="T126" s="224"/>
      <c r="U126" s="255">
        <f>'5100'!U126+'2552'!U126+'5105'!U126</f>
        <v>0</v>
      </c>
      <c r="V126" s="255">
        <f>'5100'!V126+'2552'!V126+'5105'!V126</f>
        <v>0</v>
      </c>
      <c r="W126" s="255">
        <f>'5100'!W126+'2552'!W126+'5105'!W126</f>
        <v>0</v>
      </c>
      <c r="X126" s="94">
        <f t="shared" si="17"/>
        <v>0</v>
      </c>
      <c r="Y126" s="97"/>
      <c r="Z126" s="94">
        <f t="shared" si="18"/>
        <v>0</v>
      </c>
      <c r="AA126" s="182"/>
    </row>
    <row r="127" spans="1:28" s="214" customFormat="1" ht="15" x14ac:dyDescent="0.25">
      <c r="A127" s="77"/>
      <c r="B127" s="78"/>
      <c r="C127" s="78"/>
      <c r="D127" s="78"/>
      <c r="E127" s="79"/>
      <c r="F127" s="83">
        <f>SUM(F44:F118)</f>
        <v>285182</v>
      </c>
      <c r="G127" s="83">
        <f t="shared" ref="G127:H127" si="19">SUM(G44:G118)</f>
        <v>22277</v>
      </c>
      <c r="H127" s="83">
        <f t="shared" si="19"/>
        <v>22277</v>
      </c>
      <c r="I127" s="85">
        <f>SUM(I46:I118)</f>
        <v>329736</v>
      </c>
      <c r="J127" s="85"/>
      <c r="K127" s="83">
        <f t="shared" ref="K127:M127" si="20">SUM(K44:K118)</f>
        <v>22277</v>
      </c>
      <c r="L127" s="83">
        <f t="shared" si="20"/>
        <v>22277</v>
      </c>
      <c r="M127" s="83">
        <f t="shared" si="20"/>
        <v>22277</v>
      </c>
      <c r="N127" s="85">
        <f>SUM(N46:N118)</f>
        <v>66831</v>
      </c>
      <c r="O127" s="85"/>
      <c r="P127" s="83">
        <f t="shared" ref="P127:R127" si="21">SUM(P44:P118)</f>
        <v>22277</v>
      </c>
      <c r="Q127" s="83">
        <f t="shared" si="21"/>
        <v>22277</v>
      </c>
      <c r="R127" s="83">
        <f t="shared" si="21"/>
        <v>22277</v>
      </c>
      <c r="S127" s="85">
        <f>SUM(S46:S118)</f>
        <v>66831</v>
      </c>
      <c r="T127" s="85"/>
      <c r="U127" s="83">
        <f t="shared" ref="U127:W127" si="22">SUM(U44:U118)</f>
        <v>22277</v>
      </c>
      <c r="V127" s="83">
        <f t="shared" si="22"/>
        <v>22277</v>
      </c>
      <c r="W127" s="83">
        <f t="shared" si="22"/>
        <v>22275</v>
      </c>
      <c r="X127" s="85">
        <f>SUM(X46:X118)</f>
        <v>66829</v>
      </c>
      <c r="Y127" s="84"/>
      <c r="Z127" s="85">
        <f>SUM(Z46:Z118)</f>
        <v>530227</v>
      </c>
      <c r="AA127" s="182"/>
    </row>
    <row r="128" spans="1:28" s="214" customFormat="1" ht="15.75" thickBot="1" x14ac:dyDescent="0.3">
      <c r="A128" s="80" t="s">
        <v>24</v>
      </c>
      <c r="B128" s="81"/>
      <c r="C128" s="260"/>
      <c r="D128" s="260"/>
      <c r="E128" s="261"/>
      <c r="F128" s="88">
        <f>F43-F127</f>
        <v>200045</v>
      </c>
      <c r="G128" s="88">
        <f>G43-G127</f>
        <v>-22277</v>
      </c>
      <c r="H128" s="88">
        <f>H43-H127</f>
        <v>-11027</v>
      </c>
      <c r="I128" s="89">
        <f>I43-I127</f>
        <v>166741</v>
      </c>
      <c r="J128" s="89"/>
      <c r="K128" s="88">
        <f>K43-K127</f>
        <v>-22277</v>
      </c>
      <c r="L128" s="88">
        <f>L43-L127</f>
        <v>-22277</v>
      </c>
      <c r="M128" s="88">
        <f>M43-M127</f>
        <v>-11027</v>
      </c>
      <c r="N128" s="89">
        <f>N43-N127</f>
        <v>-55581</v>
      </c>
      <c r="O128" s="89"/>
      <c r="P128" s="88">
        <f>P43-P127</f>
        <v>-22277</v>
      </c>
      <c r="Q128" s="88">
        <f>Q43-Q127</f>
        <v>-22277</v>
      </c>
      <c r="R128" s="88">
        <f>R43-R127</f>
        <v>-11027</v>
      </c>
      <c r="S128" s="89">
        <f>S43-S127</f>
        <v>-55581</v>
      </c>
      <c r="T128" s="89"/>
      <c r="U128" s="88">
        <f>U43-U127</f>
        <v>-22277</v>
      </c>
      <c r="V128" s="88">
        <f>V43-V127</f>
        <v>-22277</v>
      </c>
      <c r="W128" s="88">
        <f>W43-W127</f>
        <v>-11025</v>
      </c>
      <c r="X128" s="89">
        <f>X43-X127</f>
        <v>-55579</v>
      </c>
      <c r="Y128" s="90"/>
      <c r="Z128" s="89">
        <f>Z43-Z127</f>
        <v>0</v>
      </c>
      <c r="AA128" s="182"/>
      <c r="AB128" s="243"/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Z131" s="137"/>
    </row>
    <row r="137" spans="1:26" x14ac:dyDescent="0.2">
      <c r="Z137" s="137"/>
    </row>
    <row r="142" spans="1:26" x14ac:dyDescent="0.2">
      <c r="N142" s="137"/>
    </row>
  </sheetData>
  <mergeCells count="2">
    <mergeCell ref="U5:Z5"/>
    <mergeCell ref="A6:B6"/>
  </mergeCells>
  <pageMargins left="0.22" right="0.17" top="0.74803149606299213" bottom="0.74803149606299213" header="0.31496062992125984" footer="0.31496062992125984"/>
  <pageSetup paperSize="5" scale="58" orientation="landscape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B4278-FAC9-468C-A0DF-E76FCCB2389A}">
  <sheetPr>
    <tabColor theme="1" tint="0.39997558519241921"/>
    <pageSetUpPr fitToPage="1"/>
  </sheetPr>
  <dimension ref="A1:Z130"/>
  <sheetViews>
    <sheetView zoomScale="80" zoomScaleNormal="80" workbookViewId="0">
      <pane xSplit="2" ySplit="10" topLeftCell="K11" activePane="bottomRight" state="frozen"/>
      <selection activeCell="M42" sqref="M42"/>
      <selection pane="topRight" activeCell="M42" sqref="M42"/>
      <selection pane="bottomLeft" activeCell="M42" sqref="M42"/>
      <selection pane="bottomRight" activeCell="S130" sqref="S130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6" width="11.5703125" bestFit="1" customWidth="1"/>
    <col min="7" max="7" width="12.5703125" bestFit="1" customWidth="1"/>
    <col min="8" max="8" width="10.140625" bestFit="1" customWidth="1"/>
    <col min="9" max="9" width="14.28515625" bestFit="1" customWidth="1"/>
    <col min="10" max="10" width="2.7109375" customWidth="1"/>
    <col min="11" max="11" width="12.5703125" bestFit="1" customWidth="1"/>
    <col min="12" max="12" width="10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10.140625" bestFit="1" customWidth="1"/>
    <col min="17" max="17" width="12.140625" bestFit="1" customWidth="1"/>
    <col min="18" max="18" width="10.140625" bestFit="1" customWidth="1"/>
    <col min="19" max="19" width="14.5703125" bestFit="1" customWidth="1"/>
    <col min="20" max="20" width="2.7109375" customWidth="1"/>
    <col min="21" max="22" width="10.140625" bestFit="1" customWidth="1"/>
    <col min="23" max="23" width="11.42578125" bestFit="1" customWidth="1"/>
    <col min="24" max="24" width="14.140625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365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>
        <v>164186</v>
      </c>
      <c r="G18" s="22"/>
      <c r="H18" s="22"/>
      <c r="I18" s="94">
        <f t="shared" si="4"/>
        <v>164186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164186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164186</v>
      </c>
      <c r="G43" s="83">
        <f>SUM(G11:G42)</f>
        <v>0</v>
      </c>
      <c r="H43" s="83">
        <f>SUM(H11:H42)</f>
        <v>0</v>
      </c>
      <c r="I43" s="85">
        <f>SUM(I8:I42)</f>
        <v>164186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164186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55000</v>
      </c>
      <c r="G46" s="22"/>
      <c r="H46" s="22"/>
      <c r="I46" s="94">
        <f t="shared" ref="I46:I126" si="5">F46+G46+H46</f>
        <v>55000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55000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16418</v>
      </c>
      <c r="G48" s="22"/>
      <c r="H48" s="22"/>
      <c r="I48" s="94">
        <f t="shared" si="5"/>
        <v>16418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16418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40.5" customHeight="1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>
        <v>25000</v>
      </c>
      <c r="G56" s="22"/>
      <c r="H56" s="22"/>
      <c r="I56" s="94">
        <f t="shared" si="5"/>
        <v>25000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25000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>
        <v>17768</v>
      </c>
      <c r="G75" s="22"/>
      <c r="H75" s="22"/>
      <c r="I75" s="94">
        <f t="shared" si="5"/>
        <v>17768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17768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>
        <v>10000</v>
      </c>
      <c r="G84" s="22"/>
      <c r="H84" s="22"/>
      <c r="I84" s="94">
        <f t="shared" si="5"/>
        <v>10000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10000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>
        <v>10000</v>
      </c>
      <c r="G89" s="22"/>
      <c r="H89" s="22"/>
      <c r="I89" s="94">
        <f t="shared" si="5"/>
        <v>10000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10000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5000</v>
      </c>
      <c r="G96" s="22"/>
      <c r="H96" s="22"/>
      <c r="I96" s="94">
        <f t="shared" si="5"/>
        <v>5000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5000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>
        <v>10000</v>
      </c>
      <c r="G100" s="22"/>
      <c r="H100" s="22"/>
      <c r="I100" s="94">
        <f t="shared" si="5"/>
        <v>10000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10000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>
        <v>15000</v>
      </c>
      <c r="G110" s="22"/>
      <c r="H110" s="22"/>
      <c r="I110" s="94">
        <f t="shared" si="5"/>
        <v>15000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15000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164186</v>
      </c>
      <c r="G127" s="83">
        <f>SUM(G46:G126)</f>
        <v>0</v>
      </c>
      <c r="H127" s="83">
        <f>SUM(H46:H126)</f>
        <v>0</v>
      </c>
      <c r="I127" s="85">
        <f>SUM(I46:I126)</f>
        <v>164186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164186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0</v>
      </c>
      <c r="G128" s="88">
        <f>G43-G127</f>
        <v>0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86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5" scale="26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4">
    <tabColor rgb="FF00B050"/>
    <pageSetUpPr fitToPage="1"/>
  </sheetPr>
  <dimension ref="A1:Z130"/>
  <sheetViews>
    <sheetView zoomScale="80" zoomScaleNormal="80" workbookViewId="0">
      <pane xSplit="2" ySplit="10" topLeftCell="F11" activePane="bottomRight" state="frozen"/>
      <selection activeCell="P142" sqref="P142"/>
      <selection pane="topRight" activeCell="P142" sqref="P142"/>
      <selection pane="bottomLeft" activeCell="P142" sqref="P142"/>
      <selection pane="bottomRight" activeCell="A10" sqref="A10"/>
    </sheetView>
  </sheetViews>
  <sheetFormatPr defaultColWidth="9.140625" defaultRowHeight="12.75" x14ac:dyDescent="0.2"/>
  <cols>
    <col min="1" max="1" width="7.42578125" customWidth="1"/>
    <col min="2" max="2" width="65.28515625" customWidth="1"/>
    <col min="3" max="4" width="9.140625" hidden="1" customWidth="1"/>
    <col min="5" max="5" width="36.28515625" hidden="1" customWidth="1"/>
    <col min="6" max="6" width="11.140625" customWidth="1"/>
    <col min="7" max="7" width="9.140625" bestFit="1" customWidth="1"/>
    <col min="8" max="8" width="24.140625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5703125" bestFit="1" customWidth="1"/>
    <col min="25" max="25" width="3.28515625" customWidth="1"/>
    <col min="26" max="26" width="15.140625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124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 t="shared" ref="Z11:Z42" si="0"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1">K12+L12+M12</f>
        <v>0</v>
      </c>
      <c r="O12" s="15"/>
      <c r="P12" s="22"/>
      <c r="Q12" s="22"/>
      <c r="R12" s="22"/>
      <c r="S12" s="94">
        <f t="shared" ref="S12:S42" si="2">P12+Q12+R12</f>
        <v>0</v>
      </c>
      <c r="T12" s="15"/>
      <c r="U12" s="22"/>
      <c r="V12" s="22"/>
      <c r="W12" s="22"/>
      <c r="X12" s="94">
        <f t="shared" ref="X12:X42" si="3">U12+V12+W12</f>
        <v>0</v>
      </c>
      <c r="Y12" s="97"/>
      <c r="Z12" s="94">
        <f t="shared" si="0"/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1"/>
        <v>0</v>
      </c>
      <c r="O13" s="15"/>
      <c r="P13" s="22"/>
      <c r="Q13" s="22"/>
      <c r="R13" s="22"/>
      <c r="S13" s="94">
        <f t="shared" si="2"/>
        <v>0</v>
      </c>
      <c r="T13" s="15"/>
      <c r="U13" s="22"/>
      <c r="V13" s="22"/>
      <c r="W13" s="22"/>
      <c r="X13" s="94">
        <f t="shared" si="3"/>
        <v>0</v>
      </c>
      <c r="Y13" s="97"/>
      <c r="Z13" s="94">
        <f t="shared" si="0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1"/>
        <v>0</v>
      </c>
      <c r="O14" s="15"/>
      <c r="P14" s="22"/>
      <c r="Q14" s="22"/>
      <c r="R14" s="22"/>
      <c r="S14" s="94">
        <f t="shared" si="2"/>
        <v>0</v>
      </c>
      <c r="T14" s="15"/>
      <c r="U14" s="22"/>
      <c r="V14" s="22"/>
      <c r="W14" s="22"/>
      <c r="X14" s="94">
        <f t="shared" si="3"/>
        <v>0</v>
      </c>
      <c r="Y14" s="97"/>
      <c r="Z14" s="94">
        <f t="shared" si="0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1"/>
        <v>0</v>
      </c>
      <c r="O15" s="15"/>
      <c r="P15" s="22"/>
      <c r="Q15" s="22"/>
      <c r="R15" s="22"/>
      <c r="S15" s="94">
        <f t="shared" si="2"/>
        <v>0</v>
      </c>
      <c r="T15" s="15"/>
      <c r="U15" s="22"/>
      <c r="V15" s="22"/>
      <c r="W15" s="22"/>
      <c r="X15" s="94">
        <f t="shared" si="3"/>
        <v>0</v>
      </c>
      <c r="Y15" s="97"/>
      <c r="Z15" s="94">
        <f t="shared" si="0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1"/>
        <v>0</v>
      </c>
      <c r="O16" s="15"/>
      <c r="P16" s="22"/>
      <c r="Q16" s="22"/>
      <c r="R16" s="22"/>
      <c r="S16" s="94">
        <f t="shared" si="2"/>
        <v>0</v>
      </c>
      <c r="T16" s="15"/>
      <c r="U16" s="22"/>
      <c r="V16" s="22"/>
      <c r="W16" s="22"/>
      <c r="X16" s="94">
        <f t="shared" si="3"/>
        <v>0</v>
      </c>
      <c r="Y16" s="97"/>
      <c r="Z16" s="94">
        <f t="shared" si="0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1"/>
        <v>0</v>
      </c>
      <c r="O17" s="15"/>
      <c r="P17" s="22"/>
      <c r="Q17" s="22"/>
      <c r="R17" s="22"/>
      <c r="S17" s="94">
        <f t="shared" si="2"/>
        <v>0</v>
      </c>
      <c r="T17" s="15"/>
      <c r="U17" s="22"/>
      <c r="V17" s="22"/>
      <c r="W17" s="22"/>
      <c r="X17" s="94">
        <f t="shared" si="3"/>
        <v>0</v>
      </c>
      <c r="Y17" s="97"/>
      <c r="Z17" s="94">
        <f t="shared" si="0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1"/>
        <v>0</v>
      </c>
      <c r="O18" s="15"/>
      <c r="P18" s="22"/>
      <c r="Q18" s="22"/>
      <c r="R18" s="22"/>
      <c r="S18" s="94">
        <f t="shared" si="2"/>
        <v>0</v>
      </c>
      <c r="T18" s="15"/>
      <c r="U18" s="22"/>
      <c r="V18" s="22"/>
      <c r="W18" s="22"/>
      <c r="X18" s="94">
        <f t="shared" si="3"/>
        <v>0</v>
      </c>
      <c r="Y18" s="97"/>
      <c r="Z18" s="94">
        <f t="shared" si="0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1"/>
        <v>0</v>
      </c>
      <c r="O19" s="15"/>
      <c r="P19" s="22"/>
      <c r="Q19" s="22"/>
      <c r="R19" s="22"/>
      <c r="S19" s="94">
        <f t="shared" si="2"/>
        <v>0</v>
      </c>
      <c r="T19" s="15"/>
      <c r="U19" s="22"/>
      <c r="V19" s="22"/>
      <c r="W19" s="22"/>
      <c r="X19" s="94">
        <f t="shared" si="3"/>
        <v>0</v>
      </c>
      <c r="Y19" s="97"/>
      <c r="Z19" s="94">
        <f t="shared" si="0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1"/>
        <v>0</v>
      </c>
      <c r="O20" s="15"/>
      <c r="P20" s="22"/>
      <c r="Q20" s="22"/>
      <c r="R20" s="22"/>
      <c r="S20" s="94">
        <f t="shared" si="2"/>
        <v>0</v>
      </c>
      <c r="T20" s="15"/>
      <c r="U20" s="22"/>
      <c r="V20" s="22"/>
      <c r="W20" s="22"/>
      <c r="X20" s="94">
        <f t="shared" si="3"/>
        <v>0</v>
      </c>
      <c r="Y20" s="97"/>
      <c r="Z20" s="94">
        <f t="shared" si="0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1"/>
        <v>0</v>
      </c>
      <c r="O21" s="15"/>
      <c r="P21" s="22"/>
      <c r="Q21" s="22"/>
      <c r="R21" s="22"/>
      <c r="S21" s="94">
        <f t="shared" si="2"/>
        <v>0</v>
      </c>
      <c r="T21" s="15"/>
      <c r="U21" s="22"/>
      <c r="V21" s="22"/>
      <c r="W21" s="22"/>
      <c r="X21" s="94">
        <f t="shared" si="3"/>
        <v>0</v>
      </c>
      <c r="Y21" s="97"/>
      <c r="Z21" s="94">
        <f t="shared" si="0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1"/>
        <v>0</v>
      </c>
      <c r="O22" s="15"/>
      <c r="P22" s="22"/>
      <c r="Q22" s="22"/>
      <c r="R22" s="22"/>
      <c r="S22" s="94">
        <f t="shared" si="2"/>
        <v>0</v>
      </c>
      <c r="T22" s="15"/>
      <c r="U22" s="22"/>
      <c r="V22" s="22"/>
      <c r="W22" s="22"/>
      <c r="X22" s="94">
        <f t="shared" si="3"/>
        <v>0</v>
      </c>
      <c r="Y22" s="97"/>
      <c r="Z22" s="94">
        <f t="shared" si="0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1"/>
        <v>0</v>
      </c>
      <c r="O23" s="15"/>
      <c r="P23" s="22"/>
      <c r="Q23" s="22"/>
      <c r="R23" s="22"/>
      <c r="S23" s="94">
        <f t="shared" si="2"/>
        <v>0</v>
      </c>
      <c r="T23" s="15"/>
      <c r="U23" s="22"/>
      <c r="V23" s="22"/>
      <c r="W23" s="22"/>
      <c r="X23" s="94">
        <f t="shared" si="3"/>
        <v>0</v>
      </c>
      <c r="Y23" s="97"/>
      <c r="Z23" s="94">
        <f t="shared" si="0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1"/>
        <v>0</v>
      </c>
      <c r="O24" s="15"/>
      <c r="P24" s="22"/>
      <c r="Q24" s="22"/>
      <c r="R24" s="22"/>
      <c r="S24" s="94">
        <f t="shared" si="2"/>
        <v>0</v>
      </c>
      <c r="T24" s="15"/>
      <c r="U24" s="22"/>
      <c r="V24" s="22"/>
      <c r="W24" s="22"/>
      <c r="X24" s="94">
        <f t="shared" si="3"/>
        <v>0</v>
      </c>
      <c r="Y24" s="97"/>
      <c r="Z24" s="94">
        <f t="shared" si="0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1"/>
        <v>0</v>
      </c>
      <c r="O25" s="15"/>
      <c r="P25" s="22"/>
      <c r="Q25" s="22"/>
      <c r="R25" s="22"/>
      <c r="S25" s="94">
        <f t="shared" si="2"/>
        <v>0</v>
      </c>
      <c r="T25" s="15"/>
      <c r="U25" s="22"/>
      <c r="V25" s="22"/>
      <c r="W25" s="22"/>
      <c r="X25" s="94">
        <f t="shared" si="3"/>
        <v>0</v>
      </c>
      <c r="Y25" s="97"/>
      <c r="Z25" s="94">
        <f t="shared" si="0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1"/>
        <v>0</v>
      </c>
      <c r="O26" s="15"/>
      <c r="P26" s="22"/>
      <c r="Q26" s="22"/>
      <c r="R26" s="22"/>
      <c r="S26" s="94">
        <f t="shared" si="2"/>
        <v>0</v>
      </c>
      <c r="T26" s="15"/>
      <c r="U26" s="22"/>
      <c r="V26" s="22"/>
      <c r="W26" s="22"/>
      <c r="X26" s="94">
        <f t="shared" si="3"/>
        <v>0</v>
      </c>
      <c r="Y26" s="97"/>
      <c r="Z26" s="94">
        <f t="shared" si="0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1"/>
        <v>0</v>
      </c>
      <c r="O27" s="15"/>
      <c r="P27" s="22"/>
      <c r="Q27" s="22"/>
      <c r="R27" s="22"/>
      <c r="S27" s="94">
        <f t="shared" si="2"/>
        <v>0</v>
      </c>
      <c r="T27" s="15"/>
      <c r="U27" s="22"/>
      <c r="V27" s="22"/>
      <c r="W27" s="22"/>
      <c r="X27" s="94">
        <f t="shared" si="3"/>
        <v>0</v>
      </c>
      <c r="Y27" s="97"/>
      <c r="Z27" s="94">
        <f t="shared" si="0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>
        <v>-14972</v>
      </c>
      <c r="G28" s="22"/>
      <c r="H28" s="22"/>
      <c r="I28" s="94">
        <f t="shared" si="4"/>
        <v>-14972</v>
      </c>
      <c r="J28" s="15"/>
      <c r="K28" s="22"/>
      <c r="L28" s="22"/>
      <c r="M28" s="22"/>
      <c r="N28" s="94">
        <f t="shared" si="1"/>
        <v>0</v>
      </c>
      <c r="O28" s="15"/>
      <c r="P28" s="22"/>
      <c r="Q28" s="22"/>
      <c r="R28" s="22"/>
      <c r="S28" s="94">
        <f t="shared" si="2"/>
        <v>0</v>
      </c>
      <c r="T28" s="15"/>
      <c r="U28" s="22"/>
      <c r="V28" s="22"/>
      <c r="W28" s="22"/>
      <c r="X28" s="94">
        <f t="shared" si="3"/>
        <v>0</v>
      </c>
      <c r="Y28" s="97"/>
      <c r="Z28" s="94">
        <f t="shared" si="0"/>
        <v>-14972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1"/>
        <v>0</v>
      </c>
      <c r="O29" s="15"/>
      <c r="P29" s="22"/>
      <c r="Q29" s="22"/>
      <c r="R29" s="22"/>
      <c r="S29" s="94">
        <f t="shared" si="2"/>
        <v>0</v>
      </c>
      <c r="T29" s="15"/>
      <c r="U29" s="22"/>
      <c r="V29" s="22"/>
      <c r="W29" s="22"/>
      <c r="X29" s="94">
        <f t="shared" si="3"/>
        <v>0</v>
      </c>
      <c r="Y29" s="97"/>
      <c r="Z29" s="94">
        <f t="shared" si="0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1"/>
        <v>0</v>
      </c>
      <c r="O30" s="15"/>
      <c r="P30" s="22"/>
      <c r="Q30" s="22"/>
      <c r="R30" s="22"/>
      <c r="S30" s="94">
        <f t="shared" si="2"/>
        <v>0</v>
      </c>
      <c r="T30" s="15"/>
      <c r="U30" s="22"/>
      <c r="V30" s="22"/>
      <c r="W30" s="22"/>
      <c r="X30" s="94">
        <f t="shared" si="3"/>
        <v>0</v>
      </c>
      <c r="Y30" s="97"/>
      <c r="Z30" s="94">
        <f t="shared" si="0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1"/>
        <v>0</v>
      </c>
      <c r="O31" s="15"/>
      <c r="P31" s="22"/>
      <c r="Q31" s="22"/>
      <c r="R31" s="22"/>
      <c r="S31" s="94">
        <f t="shared" si="2"/>
        <v>0</v>
      </c>
      <c r="T31" s="15"/>
      <c r="U31" s="22"/>
      <c r="V31" s="22"/>
      <c r="W31" s="22"/>
      <c r="X31" s="94">
        <f t="shared" si="3"/>
        <v>0</v>
      </c>
      <c r="Y31" s="97"/>
      <c r="Z31" s="94">
        <f t="shared" si="0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1"/>
        <v>0</v>
      </c>
      <c r="O32" s="15"/>
      <c r="P32" s="22"/>
      <c r="Q32" s="22"/>
      <c r="R32" s="22"/>
      <c r="S32" s="94">
        <f t="shared" si="2"/>
        <v>0</v>
      </c>
      <c r="T32" s="15"/>
      <c r="U32" s="22"/>
      <c r="V32" s="22"/>
      <c r="W32" s="22"/>
      <c r="X32" s="94">
        <f t="shared" si="3"/>
        <v>0</v>
      </c>
      <c r="Y32" s="97"/>
      <c r="Z32" s="94">
        <f t="shared" si="0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1"/>
        <v>0</v>
      </c>
      <c r="O33" s="15"/>
      <c r="P33" s="22"/>
      <c r="Q33" s="22"/>
      <c r="R33" s="22"/>
      <c r="S33" s="94">
        <f t="shared" si="2"/>
        <v>0</v>
      </c>
      <c r="T33" s="15"/>
      <c r="U33" s="22"/>
      <c r="V33" s="22"/>
      <c r="W33" s="22"/>
      <c r="X33" s="94">
        <f t="shared" si="3"/>
        <v>0</v>
      </c>
      <c r="Y33" s="97"/>
      <c r="Z33" s="94">
        <f t="shared" si="0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1"/>
        <v>0</v>
      </c>
      <c r="O34" s="15"/>
      <c r="P34" s="22"/>
      <c r="Q34" s="22"/>
      <c r="R34" s="22"/>
      <c r="S34" s="94">
        <f t="shared" si="2"/>
        <v>0</v>
      </c>
      <c r="T34" s="15"/>
      <c r="U34" s="22"/>
      <c r="V34" s="22"/>
      <c r="W34" s="22"/>
      <c r="X34" s="94">
        <f t="shared" si="3"/>
        <v>0</v>
      </c>
      <c r="Y34" s="97"/>
      <c r="Z34" s="94">
        <f t="shared" si="0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1"/>
        <v>0</v>
      </c>
      <c r="O35" s="15"/>
      <c r="P35" s="22"/>
      <c r="Q35" s="22"/>
      <c r="R35" s="22"/>
      <c r="S35" s="94">
        <f t="shared" si="2"/>
        <v>0</v>
      </c>
      <c r="T35" s="15"/>
      <c r="U35" s="22"/>
      <c r="V35" s="22"/>
      <c r="W35" s="22"/>
      <c r="X35" s="94">
        <f t="shared" si="3"/>
        <v>0</v>
      </c>
      <c r="Y35" s="97"/>
      <c r="Z35" s="94">
        <f t="shared" si="0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1"/>
        <v>0</v>
      </c>
      <c r="O36" s="15"/>
      <c r="P36" s="22"/>
      <c r="Q36" s="22"/>
      <c r="R36" s="22"/>
      <c r="S36" s="94">
        <f t="shared" si="2"/>
        <v>0</v>
      </c>
      <c r="T36" s="15"/>
      <c r="U36" s="22"/>
      <c r="V36" s="22"/>
      <c r="W36" s="22"/>
      <c r="X36" s="94">
        <f t="shared" si="3"/>
        <v>0</v>
      </c>
      <c r="Y36" s="97"/>
      <c r="Z36" s="94">
        <f t="shared" si="0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1"/>
        <v>0</v>
      </c>
      <c r="O37" s="15"/>
      <c r="P37" s="22"/>
      <c r="Q37" s="22"/>
      <c r="R37" s="22"/>
      <c r="S37" s="94">
        <f t="shared" si="2"/>
        <v>0</v>
      </c>
      <c r="T37" s="15"/>
      <c r="U37" s="22"/>
      <c r="V37" s="22"/>
      <c r="W37" s="22"/>
      <c r="X37" s="94">
        <f t="shared" si="3"/>
        <v>0</v>
      </c>
      <c r="Y37" s="97"/>
      <c r="Z37" s="94">
        <f t="shared" si="0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1"/>
        <v>0</v>
      </c>
      <c r="O38" s="15"/>
      <c r="P38" s="22"/>
      <c r="Q38" s="22"/>
      <c r="R38" s="22"/>
      <c r="S38" s="94">
        <f t="shared" si="2"/>
        <v>0</v>
      </c>
      <c r="T38" s="15"/>
      <c r="U38" s="22"/>
      <c r="V38" s="22"/>
      <c r="W38" s="22"/>
      <c r="X38" s="94">
        <f t="shared" si="3"/>
        <v>0</v>
      </c>
      <c r="Y38" s="97"/>
      <c r="Z38" s="94">
        <f t="shared" si="0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1"/>
        <v>0</v>
      </c>
      <c r="O39" s="15"/>
      <c r="P39" s="22"/>
      <c r="Q39" s="22"/>
      <c r="R39" s="22"/>
      <c r="S39" s="94">
        <f t="shared" si="2"/>
        <v>0</v>
      </c>
      <c r="T39" s="15"/>
      <c r="U39" s="22"/>
      <c r="V39" s="22"/>
      <c r="W39" s="22"/>
      <c r="X39" s="94">
        <f t="shared" si="3"/>
        <v>0</v>
      </c>
      <c r="Y39" s="97"/>
      <c r="Z39" s="94">
        <f t="shared" si="0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1"/>
        <v>0</v>
      </c>
      <c r="O40" s="15"/>
      <c r="P40" s="22"/>
      <c r="Q40" s="22"/>
      <c r="R40" s="22"/>
      <c r="S40" s="94">
        <f t="shared" si="2"/>
        <v>0</v>
      </c>
      <c r="T40" s="15"/>
      <c r="U40" s="22"/>
      <c r="V40" s="22"/>
      <c r="W40" s="22"/>
      <c r="X40" s="94">
        <f t="shared" si="3"/>
        <v>0</v>
      </c>
      <c r="Y40" s="97"/>
      <c r="Z40" s="94">
        <f t="shared" si="0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1"/>
        <v>0</v>
      </c>
      <c r="O41" s="15"/>
      <c r="P41" s="22"/>
      <c r="Q41" s="22"/>
      <c r="R41" s="22"/>
      <c r="S41" s="94">
        <f t="shared" si="2"/>
        <v>0</v>
      </c>
      <c r="T41" s="15"/>
      <c r="U41" s="22"/>
      <c r="V41" s="22"/>
      <c r="W41" s="22"/>
      <c r="X41" s="94">
        <f t="shared" si="3"/>
        <v>0</v>
      </c>
      <c r="Y41" s="97"/>
      <c r="Z41" s="94">
        <f t="shared" si="0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1"/>
        <v>0</v>
      </c>
      <c r="O42" s="15"/>
      <c r="P42" s="22"/>
      <c r="Q42" s="22"/>
      <c r="R42" s="22"/>
      <c r="S42" s="94">
        <f t="shared" si="2"/>
        <v>0</v>
      </c>
      <c r="T42" s="15"/>
      <c r="U42" s="22"/>
      <c r="V42" s="22"/>
      <c r="W42" s="22"/>
      <c r="X42" s="94">
        <f t="shared" si="3"/>
        <v>0</v>
      </c>
      <c r="Y42" s="97"/>
      <c r="Z42" s="94">
        <f t="shared" si="0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-14972</v>
      </c>
      <c r="G43" s="83">
        <f>SUM(G11:G42)</f>
        <v>0</v>
      </c>
      <c r="H43" s="83">
        <f>SUM(H11:H42)</f>
        <v>0</v>
      </c>
      <c r="I43" s="85">
        <f>SUM(I8:I42)</f>
        <v>-14972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-14972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4" si="5">F46+G46+H46</f>
        <v>0</v>
      </c>
      <c r="J46" s="15"/>
      <c r="K46" s="22"/>
      <c r="L46" s="22"/>
      <c r="M46" s="22"/>
      <c r="N46" s="94">
        <f t="shared" ref="N46:N124" si="6">K46+L46+M46</f>
        <v>0</v>
      </c>
      <c r="O46" s="15"/>
      <c r="P46" s="22"/>
      <c r="Q46" s="22"/>
      <c r="R46" s="22"/>
      <c r="S46" s="94">
        <f t="shared" ref="S46:S124" si="7">P46+Q46+R46</f>
        <v>0</v>
      </c>
      <c r="T46" s="15"/>
      <c r="U46" s="22"/>
      <c r="V46" s="22"/>
      <c r="W46" s="22"/>
      <c r="X46" s="94">
        <f t="shared" ref="X46:X124" si="8">U46+V46+W46</f>
        <v>0</v>
      </c>
      <c r="Y46" s="97"/>
      <c r="Z46" s="94">
        <f t="shared" ref="Z46:Z124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ref="I125:I126" si="10">F125+G125+H125</f>
        <v>0</v>
      </c>
      <c r="J125" s="15"/>
      <c r="K125" s="22"/>
      <c r="L125" s="22"/>
      <c r="M125" s="22"/>
      <c r="N125" s="94">
        <f t="shared" ref="N125:N126" si="11">K125+L125+M125</f>
        <v>0</v>
      </c>
      <c r="O125" s="15"/>
      <c r="P125" s="22"/>
      <c r="Q125" s="22"/>
      <c r="R125" s="22"/>
      <c r="S125" s="94">
        <f t="shared" ref="S125:S126" si="12">P125+Q125+R125</f>
        <v>0</v>
      </c>
      <c r="T125" s="15"/>
      <c r="U125" s="22"/>
      <c r="V125" s="22"/>
      <c r="W125" s="22"/>
      <c r="X125" s="94">
        <f t="shared" ref="X125:X126" si="13">U125+V125+W125</f>
        <v>0</v>
      </c>
      <c r="Y125" s="97"/>
      <c r="Z125" s="94">
        <f t="shared" ref="Z125:Z126" si="14">X125+S125+N125+I125</f>
        <v>0</v>
      </c>
    </row>
    <row r="126" spans="1:26" ht="15" hidden="1" x14ac:dyDescent="0.25">
      <c r="A126" s="72"/>
      <c r="B126" s="70" t="str">
        <f>'LPFN SUMMARY - Results'!B126</f>
        <v>Unused</v>
      </c>
      <c r="C126" s="71"/>
      <c r="D126" s="62"/>
      <c r="E126" s="63"/>
      <c r="F126" s="22"/>
      <c r="G126" s="22"/>
      <c r="H126" s="22"/>
      <c r="I126" s="94">
        <f t="shared" si="10"/>
        <v>0</v>
      </c>
      <c r="J126" s="15"/>
      <c r="K126" s="22"/>
      <c r="L126" s="22"/>
      <c r="M126" s="22"/>
      <c r="N126" s="94">
        <f t="shared" si="11"/>
        <v>0</v>
      </c>
      <c r="O126" s="15"/>
      <c r="P126" s="22"/>
      <c r="Q126" s="22"/>
      <c r="R126" s="22"/>
      <c r="S126" s="94">
        <f t="shared" si="12"/>
        <v>0</v>
      </c>
      <c r="T126" s="15"/>
      <c r="U126" s="22"/>
      <c r="V126" s="22"/>
      <c r="W126" s="22"/>
      <c r="X126" s="94">
        <f t="shared" si="13"/>
        <v>0</v>
      </c>
      <c r="Y126" s="97"/>
      <c r="Z126" s="94">
        <f t="shared" si="14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0</v>
      </c>
      <c r="I127" s="85">
        <f>SUM(I46:I126)</f>
        <v>0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-14972</v>
      </c>
      <c r="G128" s="88">
        <f>G43-G127</f>
        <v>0</v>
      </c>
      <c r="H128" s="88">
        <f>H43-H127</f>
        <v>0</v>
      </c>
      <c r="I128" s="89">
        <f>I43-I127</f>
        <v>-14972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-14972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86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42" right="0.23" top="0.35" bottom="0.38" header="0.31496062992125984" footer="0.31496062992125984"/>
  <pageSetup paperSize="5" scale="35" orientation="landscape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CA745-4E28-4649-A9AA-0BDB308B57E1}">
  <sheetPr codeName="Sheet184">
    <tabColor theme="1" tint="0.39997558519241921"/>
    <pageSetUpPr fitToPage="1"/>
  </sheetPr>
  <dimension ref="A1:Z130"/>
  <sheetViews>
    <sheetView zoomScale="80" zoomScaleNormal="80" workbookViewId="0">
      <pane xSplit="2" ySplit="10" topLeftCell="K11" activePane="bottomRight" state="frozen"/>
      <selection activeCell="M42" sqref="M42"/>
      <selection pane="topRight" activeCell="M42" sqref="M42"/>
      <selection pane="bottomLeft" activeCell="M42" sqref="M42"/>
      <selection pane="bottomRight" activeCell="Z22" sqref="Z22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16.42578125" customWidth="1"/>
    <col min="6" max="6" width="10.5703125" bestFit="1" customWidth="1"/>
    <col min="7" max="7" width="12.5703125" bestFit="1" customWidth="1"/>
    <col min="8" max="8" width="10.140625" bestFit="1" customWidth="1"/>
    <col min="9" max="9" width="14.28515625" bestFit="1" customWidth="1"/>
    <col min="10" max="10" width="2.7109375" customWidth="1"/>
    <col min="11" max="11" width="12.5703125" bestFit="1" customWidth="1"/>
    <col min="12" max="12" width="10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10.140625" bestFit="1" customWidth="1"/>
    <col min="17" max="17" width="12.140625" bestFit="1" customWidth="1"/>
    <col min="18" max="18" width="10.140625" bestFit="1" customWidth="1"/>
    <col min="19" max="19" width="14.5703125" bestFit="1" customWidth="1"/>
    <col min="20" max="20" width="2.7109375" customWidth="1"/>
    <col min="21" max="22" width="10.140625" bestFit="1" customWidth="1"/>
    <col min="23" max="23" width="11.42578125" bestFit="1" customWidth="1"/>
    <col min="24" max="24" width="14.140625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325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>
        <v>11250</v>
      </c>
      <c r="I22" s="94">
        <f t="shared" si="4"/>
        <v>11250</v>
      </c>
      <c r="J22" s="15"/>
      <c r="K22" s="22"/>
      <c r="L22" s="22"/>
      <c r="M22" s="22">
        <v>11250</v>
      </c>
      <c r="N22" s="94">
        <f t="shared" si="0"/>
        <v>11250</v>
      </c>
      <c r="O22" s="15"/>
      <c r="P22" s="22"/>
      <c r="Q22" s="22"/>
      <c r="R22" s="22">
        <v>11250</v>
      </c>
      <c r="S22" s="94">
        <f t="shared" si="1"/>
        <v>11250</v>
      </c>
      <c r="T22" s="15"/>
      <c r="U22" s="22"/>
      <c r="V22" s="22"/>
      <c r="W22" s="22">
        <v>11250</v>
      </c>
      <c r="X22" s="94">
        <f t="shared" si="2"/>
        <v>11250</v>
      </c>
      <c r="Y22" s="97"/>
      <c r="Z22" s="94">
        <f t="shared" si="3"/>
        <v>45000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11250</v>
      </c>
      <c r="I43" s="85">
        <f>SUM(I8:I42)</f>
        <v>11250</v>
      </c>
      <c r="J43" s="85"/>
      <c r="K43" s="83">
        <f>SUM(K11:K42)</f>
        <v>0</v>
      </c>
      <c r="L43" s="83">
        <f>SUM(L11:L42)</f>
        <v>0</v>
      </c>
      <c r="M43" s="83">
        <f>SUM(M11:M42)</f>
        <v>11250</v>
      </c>
      <c r="N43" s="85">
        <f>SUM(N8:N42)</f>
        <v>11250</v>
      </c>
      <c r="O43" s="85"/>
      <c r="P43" s="83">
        <f>SUM(P11:P42)</f>
        <v>0</v>
      </c>
      <c r="Q43" s="83">
        <f>SUM(Q11:Q42)</f>
        <v>0</v>
      </c>
      <c r="R43" s="83">
        <f>SUM(R11:R42)</f>
        <v>11250</v>
      </c>
      <c r="S43" s="85">
        <f>SUM(S8:S42)</f>
        <v>11250</v>
      </c>
      <c r="T43" s="85"/>
      <c r="U43" s="83">
        <f>SUM(U11:U42)</f>
        <v>0</v>
      </c>
      <c r="V43" s="83">
        <f>SUM(V11:V42)</f>
        <v>0</v>
      </c>
      <c r="W43" s="83">
        <f>SUM(W11:W42)</f>
        <v>11250</v>
      </c>
      <c r="X43" s="85">
        <f>SUM(X8:X42)</f>
        <v>11250</v>
      </c>
      <c r="Y43" s="84"/>
      <c r="Z43" s="87">
        <f>SUM(Z8:Z42)</f>
        <v>45000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3750</v>
      </c>
      <c r="G46" s="22">
        <v>3750</v>
      </c>
      <c r="H46" s="22">
        <v>3750</v>
      </c>
      <c r="I46" s="94">
        <f t="shared" ref="I46:I126" si="5">F46+G46+H46</f>
        <v>11250</v>
      </c>
      <c r="J46" s="15"/>
      <c r="K46" s="22">
        <v>3750</v>
      </c>
      <c r="L46" s="22">
        <v>3750</v>
      </c>
      <c r="M46" s="22">
        <v>3750</v>
      </c>
      <c r="N46" s="94">
        <f t="shared" ref="N46:N126" si="6">K46+L46+M46</f>
        <v>11250</v>
      </c>
      <c r="O46" s="15"/>
      <c r="P46" s="22">
        <v>3750</v>
      </c>
      <c r="Q46" s="22">
        <v>3750</v>
      </c>
      <c r="R46" s="22">
        <v>3750</v>
      </c>
      <c r="S46" s="94">
        <f t="shared" ref="S46:S126" si="7">P46+Q46+R46</f>
        <v>11250</v>
      </c>
      <c r="T46" s="15"/>
      <c r="U46" s="22">
        <v>3750</v>
      </c>
      <c r="V46" s="22">
        <v>3750</v>
      </c>
      <c r="W46" s="22">
        <v>3750</v>
      </c>
      <c r="X46" s="94">
        <f t="shared" ref="X46:X126" si="8">U46+V46+W46</f>
        <v>11250</v>
      </c>
      <c r="Y46" s="97"/>
      <c r="Z46" s="94">
        <f t="shared" ref="Z46:Z126" si="9">X46+S46+N46+I46</f>
        <v>45000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3750</v>
      </c>
      <c r="G127" s="83">
        <f>SUM(G46:G126)</f>
        <v>3750</v>
      </c>
      <c r="H127" s="83">
        <f>SUM(H46:H126)</f>
        <v>3750</v>
      </c>
      <c r="I127" s="85">
        <f>SUM(I46:I126)</f>
        <v>11250</v>
      </c>
      <c r="J127" s="85"/>
      <c r="K127" s="83">
        <f>SUM(K46:K126)</f>
        <v>3750</v>
      </c>
      <c r="L127" s="83">
        <f>SUM(L46:L126)</f>
        <v>3750</v>
      </c>
      <c r="M127" s="83">
        <f>SUM(M46:M126)</f>
        <v>3750</v>
      </c>
      <c r="N127" s="85">
        <f>SUM(N46:N126)</f>
        <v>11250</v>
      </c>
      <c r="O127" s="85"/>
      <c r="P127" s="83">
        <f>SUM(P46:P126)</f>
        <v>3750</v>
      </c>
      <c r="Q127" s="83">
        <f>SUM(Q46:Q126)</f>
        <v>3750</v>
      </c>
      <c r="R127" s="83">
        <f>SUM(R46:R126)</f>
        <v>3750</v>
      </c>
      <c r="S127" s="85">
        <f>SUM(S46:S126)</f>
        <v>11250</v>
      </c>
      <c r="T127" s="85"/>
      <c r="U127" s="83">
        <f>SUM(U46:U126)</f>
        <v>3750</v>
      </c>
      <c r="V127" s="83">
        <f>SUM(V46:V126)</f>
        <v>3750</v>
      </c>
      <c r="W127" s="83">
        <f>SUM(W46:W126)</f>
        <v>3750</v>
      </c>
      <c r="X127" s="85">
        <f>SUM(X46:X126)</f>
        <v>11250</v>
      </c>
      <c r="Y127" s="84"/>
      <c r="Z127" s="85">
        <f>SUM(Z46:Z126)</f>
        <v>45000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-3750</v>
      </c>
      <c r="G128" s="88">
        <f>G43-G127</f>
        <v>-3750</v>
      </c>
      <c r="H128" s="88">
        <f>H43-H127</f>
        <v>7500</v>
      </c>
      <c r="I128" s="89">
        <f>I43-I127</f>
        <v>0</v>
      </c>
      <c r="J128" s="89"/>
      <c r="K128" s="88">
        <f>K43-K127</f>
        <v>-3750</v>
      </c>
      <c r="L128" s="88">
        <f>L43-L127</f>
        <v>-3750</v>
      </c>
      <c r="M128" s="88">
        <f>M43-M127</f>
        <v>7500</v>
      </c>
      <c r="N128" s="89">
        <f>N43-N127</f>
        <v>0</v>
      </c>
      <c r="O128" s="89"/>
      <c r="P128" s="88">
        <f>P43-P127</f>
        <v>-3750</v>
      </c>
      <c r="Q128" s="88">
        <f>Q43-Q127</f>
        <v>-3750</v>
      </c>
      <c r="R128" s="88">
        <f>R43-R127</f>
        <v>7500</v>
      </c>
      <c r="S128" s="89">
        <f>S43-S127</f>
        <v>0</v>
      </c>
      <c r="T128" s="89"/>
      <c r="U128" s="88">
        <f>U43-U127</f>
        <v>-3750</v>
      </c>
      <c r="V128" s="88">
        <f>V43-V127</f>
        <v>-3750</v>
      </c>
      <c r="W128" s="88">
        <f>W43-W127</f>
        <v>7500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5" scale="26" orientation="landscape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F045E-11B2-4519-AE50-EE7EFC27435B}">
  <sheetPr>
    <tabColor theme="1" tint="0.39997558519241921"/>
    <pageSetUpPr fitToPage="1"/>
  </sheetPr>
  <dimension ref="A1:Z130"/>
  <sheetViews>
    <sheetView zoomScale="80" zoomScaleNormal="80" workbookViewId="0">
      <pane xSplit="2" ySplit="10" topLeftCell="K11" activePane="bottomRight" state="frozen"/>
      <selection activeCell="M42" sqref="M42"/>
      <selection pane="topRight" activeCell="M42" sqref="M42"/>
      <selection pane="bottomLeft" activeCell="M42" sqref="M42"/>
      <selection pane="bottomRight" activeCell="Z24" sqref="Z24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16.42578125" customWidth="1"/>
    <col min="6" max="6" width="10.5703125" bestFit="1" customWidth="1"/>
    <col min="7" max="7" width="12.5703125" bestFit="1" customWidth="1"/>
    <col min="8" max="8" width="10.140625" bestFit="1" customWidth="1"/>
    <col min="9" max="9" width="14.28515625" bestFit="1" customWidth="1"/>
    <col min="10" max="10" width="2.7109375" customWidth="1"/>
    <col min="11" max="11" width="12.5703125" bestFit="1" customWidth="1"/>
    <col min="12" max="12" width="10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10.140625" bestFit="1" customWidth="1"/>
    <col min="17" max="17" width="12.140625" bestFit="1" customWidth="1"/>
    <col min="18" max="18" width="10.140625" bestFit="1" customWidth="1"/>
    <col min="19" max="19" width="14.5703125" bestFit="1" customWidth="1"/>
    <col min="20" max="20" width="2.7109375" customWidth="1"/>
    <col min="21" max="22" width="10.140625" bestFit="1" customWidth="1"/>
    <col min="23" max="23" width="11.42578125" bestFit="1" customWidth="1"/>
    <col min="24" max="24" width="14.140625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370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>
        <v>321041</v>
      </c>
      <c r="G24" s="22"/>
      <c r="H24" s="22"/>
      <c r="I24" s="94">
        <f t="shared" si="4"/>
        <v>321041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321041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321041</v>
      </c>
      <c r="G43" s="83">
        <f>SUM(G11:G42)</f>
        <v>0</v>
      </c>
      <c r="H43" s="83">
        <f>SUM(H11:H42)</f>
        <v>0</v>
      </c>
      <c r="I43" s="85">
        <f>SUM(I8:I42)</f>
        <v>321041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321041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18527</v>
      </c>
      <c r="G46" s="22">
        <v>18527</v>
      </c>
      <c r="H46" s="22">
        <v>18527</v>
      </c>
      <c r="I46" s="94">
        <f t="shared" ref="I46:I126" si="5">F46+G46+H46</f>
        <v>55581</v>
      </c>
      <c r="J46" s="15"/>
      <c r="K46" s="22">
        <v>18527</v>
      </c>
      <c r="L46" s="22">
        <v>18527</v>
      </c>
      <c r="M46" s="22">
        <v>18527</v>
      </c>
      <c r="N46" s="94">
        <f t="shared" ref="N46:N126" si="6">K46+L46+M46</f>
        <v>55581</v>
      </c>
      <c r="O46" s="15"/>
      <c r="P46" s="22">
        <v>18527</v>
      </c>
      <c r="Q46" s="22">
        <v>18527</v>
      </c>
      <c r="R46" s="22">
        <v>18527</v>
      </c>
      <c r="S46" s="94">
        <f t="shared" ref="S46:S126" si="7">P46+Q46+R46</f>
        <v>55581</v>
      </c>
      <c r="T46" s="15"/>
      <c r="U46" s="22">
        <v>18527</v>
      </c>
      <c r="V46" s="22">
        <v>18527</v>
      </c>
      <c r="W46" s="22">
        <v>18525</v>
      </c>
      <c r="X46" s="94">
        <f t="shared" ref="X46:X126" si="8">U46+V46+W46</f>
        <v>55579</v>
      </c>
      <c r="Y46" s="97"/>
      <c r="Z46" s="94">
        <f t="shared" ref="Z46:Z126" si="9">X46+S46+N46+I46</f>
        <v>222322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41039</v>
      </c>
      <c r="G48" s="22"/>
      <c r="H48" s="22"/>
      <c r="I48" s="94">
        <f t="shared" si="5"/>
        <v>41039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41039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>
        <v>16680</v>
      </c>
      <c r="G61" s="22"/>
      <c r="H61" s="22"/>
      <c r="I61" s="94">
        <f t="shared" si="5"/>
        <v>16680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16680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>
        <v>20840</v>
      </c>
      <c r="G71" s="22"/>
      <c r="H71" s="22"/>
      <c r="I71" s="94">
        <f t="shared" si="5"/>
        <v>20840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20840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20160</v>
      </c>
      <c r="G96" s="22"/>
      <c r="H96" s="22"/>
      <c r="I96" s="94">
        <f t="shared" si="5"/>
        <v>20160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20160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117246</v>
      </c>
      <c r="G127" s="83">
        <f>SUM(G46:G126)</f>
        <v>18527</v>
      </c>
      <c r="H127" s="83">
        <f>SUM(H46:H126)</f>
        <v>18527</v>
      </c>
      <c r="I127" s="85">
        <f>SUM(I46:I126)</f>
        <v>154300</v>
      </c>
      <c r="J127" s="85"/>
      <c r="K127" s="83">
        <f>SUM(K46:K126)</f>
        <v>18527</v>
      </c>
      <c r="L127" s="83">
        <f>SUM(L46:L126)</f>
        <v>18527</v>
      </c>
      <c r="M127" s="83">
        <f>SUM(M46:M126)</f>
        <v>18527</v>
      </c>
      <c r="N127" s="85">
        <f>SUM(N46:N126)</f>
        <v>55581</v>
      </c>
      <c r="O127" s="85"/>
      <c r="P127" s="83">
        <f>SUM(P46:P126)</f>
        <v>18527</v>
      </c>
      <c r="Q127" s="83">
        <f>SUM(Q46:Q126)</f>
        <v>18527</v>
      </c>
      <c r="R127" s="83">
        <f>SUM(R46:R126)</f>
        <v>18527</v>
      </c>
      <c r="S127" s="85">
        <f>SUM(S46:S126)</f>
        <v>55581</v>
      </c>
      <c r="T127" s="85"/>
      <c r="U127" s="83">
        <f>SUM(U46:U126)</f>
        <v>18527</v>
      </c>
      <c r="V127" s="83">
        <f>SUM(V46:V126)</f>
        <v>18527</v>
      </c>
      <c r="W127" s="83">
        <f>SUM(W46:W126)</f>
        <v>18525</v>
      </c>
      <c r="X127" s="85">
        <f>SUM(X46:X126)</f>
        <v>55579</v>
      </c>
      <c r="Y127" s="84"/>
      <c r="Z127" s="85">
        <f>SUM(Z46:Z126)</f>
        <v>321041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203795</v>
      </c>
      <c r="G128" s="88">
        <f>G43-G127</f>
        <v>-18527</v>
      </c>
      <c r="H128" s="88">
        <f>H43-H127</f>
        <v>-18527</v>
      </c>
      <c r="I128" s="89">
        <f>I43-I127</f>
        <v>166741</v>
      </c>
      <c r="J128" s="89"/>
      <c r="K128" s="88">
        <f>K43-K127</f>
        <v>-18527</v>
      </c>
      <c r="L128" s="88">
        <f>L43-L127</f>
        <v>-18527</v>
      </c>
      <c r="M128" s="88">
        <f>M43-M127</f>
        <v>-18527</v>
      </c>
      <c r="N128" s="89">
        <f>N43-N127</f>
        <v>-55581</v>
      </c>
      <c r="O128" s="89"/>
      <c r="P128" s="88">
        <f>P43-P127</f>
        <v>-18527</v>
      </c>
      <c r="Q128" s="88">
        <f>Q43-Q127</f>
        <v>-18527</v>
      </c>
      <c r="R128" s="88">
        <f>R43-R127</f>
        <v>-18527</v>
      </c>
      <c r="S128" s="89">
        <f>S43-S127</f>
        <v>-55581</v>
      </c>
      <c r="T128" s="89"/>
      <c r="U128" s="88">
        <f>U43-U127</f>
        <v>-18527</v>
      </c>
      <c r="V128" s="88">
        <f>V43-V127</f>
        <v>-18527</v>
      </c>
      <c r="W128" s="88">
        <f>W43-W127</f>
        <v>-18525</v>
      </c>
      <c r="X128" s="89">
        <f>X43-X127</f>
        <v>-55579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5" scale="26" orientation="landscape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50032-7FF7-4FA8-97B4-FEC96DFFB5EC}">
  <sheetPr codeName="Sheet186">
    <tabColor theme="5" tint="-0.499984740745262"/>
    <pageSetUpPr fitToPage="1"/>
  </sheetPr>
  <dimension ref="A1:AA142"/>
  <sheetViews>
    <sheetView zoomScale="90" zoomScaleNormal="90" workbookViewId="0">
      <pane xSplit="5" ySplit="6" topLeftCell="P7" activePane="bottomRight" state="frozen"/>
      <selection activeCell="M42" sqref="M42"/>
      <selection pane="topRight" activeCell="M42" sqref="M42"/>
      <selection pane="bottomLeft" activeCell="M42" sqref="M42"/>
      <selection pane="bottomRight" activeCell="Z96" sqref="Z96"/>
    </sheetView>
  </sheetViews>
  <sheetFormatPr defaultColWidth="9.140625" defaultRowHeight="12.75" x14ac:dyDescent="0.2"/>
  <cols>
    <col min="1" max="1" width="9.5703125" customWidth="1"/>
    <col min="2" max="2" width="52.7109375" customWidth="1"/>
    <col min="3" max="4" width="9.140625" hidden="1" customWidth="1"/>
    <col min="5" max="5" width="36.28515625" hidden="1" customWidth="1"/>
    <col min="6" max="6" width="13.85546875" bestFit="1" customWidth="1"/>
    <col min="7" max="8" width="12.5703125" bestFit="1" customWidth="1"/>
    <col min="9" max="9" width="14.28515625" bestFit="1" customWidth="1"/>
    <col min="10" max="10" width="3.28515625" customWidth="1"/>
    <col min="11" max="12" width="12.5703125" bestFit="1" customWidth="1"/>
    <col min="13" max="13" width="13.42578125" bestFit="1" customWidth="1"/>
    <col min="14" max="14" width="14.5703125" bestFit="1" customWidth="1"/>
    <col min="15" max="15" width="3.28515625" customWidth="1"/>
    <col min="16" max="17" width="12.5703125" bestFit="1" customWidth="1"/>
    <col min="18" max="18" width="13.42578125" bestFit="1" customWidth="1"/>
    <col min="19" max="19" width="14.5703125" bestFit="1" customWidth="1"/>
    <col min="20" max="20" width="3.5703125" customWidth="1"/>
    <col min="21" max="22" width="12.5703125" bestFit="1" customWidth="1"/>
    <col min="23" max="23" width="13" bestFit="1" customWidth="1"/>
    <col min="24" max="24" width="14.5703125" bestFit="1" customWidth="1"/>
    <col min="25" max="25" width="3.7109375" customWidth="1"/>
    <col min="26" max="26" width="14" bestFit="1" customWidth="1"/>
    <col min="27" max="27" width="13" style="182" bestFit="1" customWidth="1"/>
  </cols>
  <sheetData>
    <row r="1" spans="1:27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7" ht="19.5" customHeight="1" x14ac:dyDescent="0.2">
      <c r="A4" s="23" t="s">
        <v>322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7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7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11"/>
      <c r="K7" s="48" t="s">
        <v>9</v>
      </c>
      <c r="L7" s="48" t="s">
        <v>10</v>
      </c>
      <c r="M7" s="48" t="s">
        <v>11</v>
      </c>
      <c r="N7" s="104" t="s">
        <v>59</v>
      </c>
      <c r="O7" s="40"/>
      <c r="P7" s="48" t="s">
        <v>12</v>
      </c>
      <c r="Q7" s="48" t="s">
        <v>13</v>
      </c>
      <c r="R7" s="48" t="s">
        <v>14</v>
      </c>
      <c r="S7" s="104" t="s">
        <v>60</v>
      </c>
      <c r="T7" s="41"/>
      <c r="U7" s="48" t="s">
        <v>15</v>
      </c>
      <c r="V7" s="48" t="s">
        <v>16</v>
      </c>
      <c r="W7" s="48" t="s">
        <v>5</v>
      </c>
      <c r="X7" s="104" t="s">
        <v>61</v>
      </c>
      <c r="Y7" s="41"/>
      <c r="Z7" s="52" t="s">
        <v>100</v>
      </c>
    </row>
    <row r="8" spans="1:27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12"/>
      <c r="K8" s="53" t="s">
        <v>18</v>
      </c>
      <c r="L8" s="53" t="s">
        <v>18</v>
      </c>
      <c r="M8" s="53" t="s">
        <v>18</v>
      </c>
      <c r="N8" s="91"/>
      <c r="O8" s="12"/>
      <c r="P8" s="53" t="s">
        <v>18</v>
      </c>
      <c r="Q8" s="53" t="s">
        <v>18</v>
      </c>
      <c r="R8" s="53" t="s">
        <v>18</v>
      </c>
      <c r="S8" s="91"/>
      <c r="T8" s="12"/>
      <c r="U8" s="53" t="s">
        <v>18</v>
      </c>
      <c r="V8" s="53" t="s">
        <v>18</v>
      </c>
      <c r="W8" s="53" t="s">
        <v>18</v>
      </c>
      <c r="X8" s="91"/>
      <c r="Y8" s="95"/>
      <c r="Z8" s="105" t="s">
        <v>18</v>
      </c>
    </row>
    <row r="9" spans="1:27" x14ac:dyDescent="0.2">
      <c r="A9" s="59"/>
      <c r="B9" s="62"/>
      <c r="C9" s="61"/>
      <c r="D9" s="62"/>
      <c r="E9" s="63"/>
      <c r="F9" s="106"/>
      <c r="G9" s="106"/>
      <c r="H9" s="106"/>
      <c r="I9" s="92"/>
      <c r="J9" s="13"/>
      <c r="K9" s="106"/>
      <c r="L9" s="106"/>
      <c r="M9" s="106"/>
      <c r="N9" s="92"/>
      <c r="O9" s="13"/>
      <c r="P9" s="106"/>
      <c r="Q9" s="106"/>
      <c r="R9" s="107"/>
      <c r="S9" s="93"/>
      <c r="T9" s="12"/>
      <c r="U9" s="107"/>
      <c r="V9" s="107"/>
      <c r="W9" s="107"/>
      <c r="X9" s="93"/>
      <c r="Y9" s="95"/>
      <c r="Z9" s="93"/>
    </row>
    <row r="10" spans="1:27" ht="14.25" x14ac:dyDescent="0.2">
      <c r="A10" s="65" t="s">
        <v>19</v>
      </c>
      <c r="B10" s="62"/>
      <c r="C10" s="62"/>
      <c r="D10" s="62"/>
      <c r="E10" s="63"/>
      <c r="F10" s="107"/>
      <c r="G10" s="107"/>
      <c r="H10" s="107"/>
      <c r="I10" s="93"/>
      <c r="J10" s="12"/>
      <c r="K10" s="107"/>
      <c r="L10" s="107"/>
      <c r="M10" s="107"/>
      <c r="N10" s="94"/>
      <c r="O10" s="12"/>
      <c r="P10" s="107"/>
      <c r="Q10" s="107"/>
      <c r="R10" s="107"/>
      <c r="S10" s="93"/>
      <c r="T10" s="12"/>
      <c r="U10" s="107"/>
      <c r="V10" s="107"/>
      <c r="W10" s="107"/>
      <c r="X10" s="93"/>
      <c r="Y10" s="95"/>
      <c r="Z10" s="93"/>
    </row>
    <row r="11" spans="1:27" s="214" customFormat="1" ht="15" x14ac:dyDescent="0.25">
      <c r="A11" s="59"/>
      <c r="B11" s="67" t="str">
        <f>'LPFN SUMMARY - Results'!B11</f>
        <v>ISC</v>
      </c>
      <c r="C11" s="254"/>
      <c r="D11" s="254"/>
      <c r="E11" s="232"/>
      <c r="F11" s="255">
        <f>'9200'!F11</f>
        <v>0</v>
      </c>
      <c r="G11" s="255">
        <f>'9200'!G11</f>
        <v>0</v>
      </c>
      <c r="H11" s="255">
        <f>'9200'!H11</f>
        <v>0</v>
      </c>
      <c r="I11" s="94">
        <f>F11+G11+H11</f>
        <v>0</v>
      </c>
      <c r="J11" s="248"/>
      <c r="K11" s="255">
        <f>'9200'!K11</f>
        <v>0</v>
      </c>
      <c r="L11" s="255">
        <f>'9200'!L11</f>
        <v>0</v>
      </c>
      <c r="M11" s="255">
        <f>'9200'!M11</f>
        <v>0</v>
      </c>
      <c r="N11" s="94">
        <f>K11+L11+M11</f>
        <v>0</v>
      </c>
      <c r="O11" s="248"/>
      <c r="P11" s="255">
        <f>'9200'!P11</f>
        <v>0</v>
      </c>
      <c r="Q11" s="255">
        <f>'9200'!Q11</f>
        <v>0</v>
      </c>
      <c r="R11" s="255">
        <f>'9200'!R11</f>
        <v>0</v>
      </c>
      <c r="S11" s="94">
        <f>P11+Q11+R11</f>
        <v>0</v>
      </c>
      <c r="T11" s="248"/>
      <c r="U11" s="255">
        <f>'9200'!U11</f>
        <v>0</v>
      </c>
      <c r="V11" s="255">
        <f>'9200'!V11</f>
        <v>0</v>
      </c>
      <c r="W11" s="255">
        <f>'9200'!W11</f>
        <v>0</v>
      </c>
      <c r="X11" s="94">
        <f>U11+V11+W11</f>
        <v>0</v>
      </c>
      <c r="Y11" s="96"/>
      <c r="Z11" s="94">
        <f>X11+S11+N11+I11</f>
        <v>0</v>
      </c>
      <c r="AA11" s="182"/>
    </row>
    <row r="12" spans="1:27" s="214" customFormat="1" ht="15" x14ac:dyDescent="0.25">
      <c r="A12" s="59"/>
      <c r="B12" s="67" t="str">
        <f>'LPFN SUMMARY - Results'!B12</f>
        <v>Administration fees</v>
      </c>
      <c r="C12" s="62"/>
      <c r="D12" s="62"/>
      <c r="E12" s="63"/>
      <c r="F12" s="255">
        <f>'9200'!F12</f>
        <v>0</v>
      </c>
      <c r="G12" s="255">
        <f>'9200'!G12</f>
        <v>0</v>
      </c>
      <c r="H12" s="255">
        <f>'9200'!H12</f>
        <v>0</v>
      </c>
      <c r="I12" s="94">
        <f>F12+G12+H12</f>
        <v>0</v>
      </c>
      <c r="J12" s="224"/>
      <c r="K12" s="255">
        <f>'9200'!K12</f>
        <v>0</v>
      </c>
      <c r="L12" s="255">
        <f>'9200'!L12</f>
        <v>0</v>
      </c>
      <c r="M12" s="255">
        <f>'9200'!M12</f>
        <v>0</v>
      </c>
      <c r="N12" s="94">
        <f t="shared" ref="N12:N42" si="0">K12+L12+M12</f>
        <v>0</v>
      </c>
      <c r="O12" s="224"/>
      <c r="P12" s="255">
        <f>'9200'!P12</f>
        <v>0</v>
      </c>
      <c r="Q12" s="255">
        <f>'9200'!Q12</f>
        <v>0</v>
      </c>
      <c r="R12" s="255">
        <f>'9200'!R12</f>
        <v>0</v>
      </c>
      <c r="S12" s="94">
        <f t="shared" ref="S12:S42" si="1">P12+Q12+R12</f>
        <v>0</v>
      </c>
      <c r="T12" s="224"/>
      <c r="U12" s="255">
        <f>'9200'!U12</f>
        <v>0</v>
      </c>
      <c r="V12" s="255">
        <f>'9200'!V12</f>
        <v>0</v>
      </c>
      <c r="W12" s="255">
        <f>'9200'!W12</f>
        <v>0</v>
      </c>
      <c r="X12" s="94">
        <f t="shared" ref="X12:X42" si="2">U12+V12+W12</f>
        <v>0</v>
      </c>
      <c r="Y12" s="97"/>
      <c r="Z12" s="94">
        <f t="shared" ref="Z12:Z42" si="3">X12+S12+N12+I12</f>
        <v>0</v>
      </c>
      <c r="AA12" s="182"/>
    </row>
    <row r="13" spans="1:27" s="214" customFormat="1" ht="15" x14ac:dyDescent="0.25">
      <c r="A13" s="59"/>
      <c r="B13" s="67" t="str">
        <f>'LPFN SUMMARY - Results'!B13</f>
        <v>Canadian Mortgage and Housing Corporation</v>
      </c>
      <c r="C13" s="62"/>
      <c r="D13" s="62"/>
      <c r="E13" s="63"/>
      <c r="F13" s="255">
        <f>'9200'!F13</f>
        <v>0</v>
      </c>
      <c r="G13" s="255">
        <f>'9200'!G13</f>
        <v>0</v>
      </c>
      <c r="H13" s="255">
        <f>'9200'!H13</f>
        <v>0</v>
      </c>
      <c r="I13" s="94">
        <f>F13+G13+H13</f>
        <v>0</v>
      </c>
      <c r="J13" s="224"/>
      <c r="K13" s="255">
        <f>'9200'!K13</f>
        <v>0</v>
      </c>
      <c r="L13" s="255">
        <f>'9200'!L13</f>
        <v>0</v>
      </c>
      <c r="M13" s="255">
        <f>'9200'!M13</f>
        <v>0</v>
      </c>
      <c r="N13" s="94">
        <f t="shared" si="0"/>
        <v>0</v>
      </c>
      <c r="O13" s="224"/>
      <c r="P13" s="255">
        <f>'9200'!P13</f>
        <v>0</v>
      </c>
      <c r="Q13" s="255">
        <f>'9200'!Q13</f>
        <v>0</v>
      </c>
      <c r="R13" s="255">
        <f>'9200'!R13</f>
        <v>0</v>
      </c>
      <c r="S13" s="94">
        <f t="shared" si="1"/>
        <v>0</v>
      </c>
      <c r="T13" s="224"/>
      <c r="U13" s="255">
        <f>'9200'!U13</f>
        <v>0</v>
      </c>
      <c r="V13" s="255">
        <f>'9200'!V13</f>
        <v>0</v>
      </c>
      <c r="W13" s="255">
        <f>'9200'!W13</f>
        <v>0</v>
      </c>
      <c r="X13" s="94">
        <f t="shared" si="2"/>
        <v>0</v>
      </c>
      <c r="Y13" s="97"/>
      <c r="Z13" s="94">
        <f t="shared" si="3"/>
        <v>0</v>
      </c>
      <c r="AA13" s="182"/>
    </row>
    <row r="14" spans="1:27" s="214" customFormat="1" ht="15" x14ac:dyDescent="0.25">
      <c r="A14" s="59"/>
      <c r="B14" s="67" t="str">
        <f>'LPFN SUMMARY - Results'!B14</f>
        <v>Centre Jeunesse de l'Abitibi-Témiscamingue</v>
      </c>
      <c r="C14" s="62"/>
      <c r="D14" s="62"/>
      <c r="E14" s="63"/>
      <c r="F14" s="255">
        <f>'9200'!F14</f>
        <v>0</v>
      </c>
      <c r="G14" s="255">
        <f>'9200'!G14</f>
        <v>0</v>
      </c>
      <c r="H14" s="255">
        <f>'9200'!H14</f>
        <v>0</v>
      </c>
      <c r="I14" s="94">
        <f>F14+G14+H14</f>
        <v>0</v>
      </c>
      <c r="J14" s="224"/>
      <c r="K14" s="255">
        <f>'9200'!K14</f>
        <v>0</v>
      </c>
      <c r="L14" s="255">
        <f>'9200'!L14</f>
        <v>0</v>
      </c>
      <c r="M14" s="255">
        <f>'9200'!M14</f>
        <v>0</v>
      </c>
      <c r="N14" s="94">
        <f t="shared" si="0"/>
        <v>0</v>
      </c>
      <c r="O14" s="224"/>
      <c r="P14" s="255">
        <f>'9200'!P14</f>
        <v>0</v>
      </c>
      <c r="Q14" s="255">
        <f>'9200'!Q14</f>
        <v>0</v>
      </c>
      <c r="R14" s="255">
        <f>'9200'!R14</f>
        <v>0</v>
      </c>
      <c r="S14" s="94">
        <f t="shared" si="1"/>
        <v>0</v>
      </c>
      <c r="T14" s="224"/>
      <c r="U14" s="255">
        <f>'9200'!U14</f>
        <v>0</v>
      </c>
      <c r="V14" s="255">
        <f>'9200'!V14</f>
        <v>0</v>
      </c>
      <c r="W14" s="255">
        <f>'9200'!W14</f>
        <v>0</v>
      </c>
      <c r="X14" s="94">
        <f t="shared" si="2"/>
        <v>0</v>
      </c>
      <c r="Y14" s="97"/>
      <c r="Z14" s="94">
        <f t="shared" si="3"/>
        <v>0</v>
      </c>
      <c r="AA14" s="182"/>
    </row>
    <row r="15" spans="1:27" s="214" customFormat="1" ht="15" hidden="1" x14ac:dyDescent="0.25">
      <c r="A15" s="59"/>
      <c r="B15" s="67" t="str">
        <f>'LPFN SUMMARY - Results'!B15</f>
        <v>Unused</v>
      </c>
      <c r="C15" s="62"/>
      <c r="D15" s="62"/>
      <c r="E15" s="63"/>
      <c r="F15" s="255">
        <f>'9200'!F15</f>
        <v>0</v>
      </c>
      <c r="G15" s="255">
        <f>'9200'!G15</f>
        <v>0</v>
      </c>
      <c r="H15" s="255">
        <f>'9200'!H15</f>
        <v>0</v>
      </c>
      <c r="I15" s="94">
        <f t="shared" ref="I15:I42" si="4">F15+G15+H15</f>
        <v>0</v>
      </c>
      <c r="J15" s="224"/>
      <c r="K15" s="255">
        <f>'9200'!K15</f>
        <v>0</v>
      </c>
      <c r="L15" s="255">
        <f>'9200'!L15</f>
        <v>0</v>
      </c>
      <c r="M15" s="255">
        <f>'9200'!M15</f>
        <v>0</v>
      </c>
      <c r="N15" s="94">
        <f t="shared" si="0"/>
        <v>0</v>
      </c>
      <c r="O15" s="224"/>
      <c r="P15" s="255">
        <f>'9200'!P15</f>
        <v>0</v>
      </c>
      <c r="Q15" s="255">
        <f>'9200'!Q15</f>
        <v>0</v>
      </c>
      <c r="R15" s="255">
        <f>'9200'!R15</f>
        <v>0</v>
      </c>
      <c r="S15" s="94">
        <f t="shared" si="1"/>
        <v>0</v>
      </c>
      <c r="T15" s="224"/>
      <c r="U15" s="255">
        <f>'9200'!U15</f>
        <v>0</v>
      </c>
      <c r="V15" s="255">
        <f>'9200'!V15</f>
        <v>0</v>
      </c>
      <c r="W15" s="255">
        <f>'9200'!W15</f>
        <v>0</v>
      </c>
      <c r="X15" s="94">
        <f t="shared" si="2"/>
        <v>0</v>
      </c>
      <c r="Y15" s="97"/>
      <c r="Z15" s="94">
        <f t="shared" si="3"/>
        <v>0</v>
      </c>
      <c r="AA15" s="182"/>
    </row>
    <row r="16" spans="1:27" s="214" customFormat="1" ht="15" hidden="1" x14ac:dyDescent="0.25">
      <c r="A16" s="59"/>
      <c r="B16" s="67" t="str">
        <f>'LPFN SUMMARY - Results'!B16</f>
        <v>Unused</v>
      </c>
      <c r="C16" s="62"/>
      <c r="D16" s="62"/>
      <c r="E16" s="63"/>
      <c r="F16" s="255">
        <f>'9200'!F16</f>
        <v>0</v>
      </c>
      <c r="G16" s="255">
        <f>'9200'!G16</f>
        <v>0</v>
      </c>
      <c r="H16" s="255">
        <f>'9200'!H16</f>
        <v>0</v>
      </c>
      <c r="I16" s="94">
        <f t="shared" si="4"/>
        <v>0</v>
      </c>
      <c r="J16" s="224"/>
      <c r="K16" s="255">
        <f>'9200'!K16</f>
        <v>0</v>
      </c>
      <c r="L16" s="255">
        <f>'9200'!L16</f>
        <v>0</v>
      </c>
      <c r="M16" s="255">
        <f>'9200'!M16</f>
        <v>0</v>
      </c>
      <c r="N16" s="94">
        <f t="shared" si="0"/>
        <v>0</v>
      </c>
      <c r="O16" s="224"/>
      <c r="P16" s="255">
        <f>'9200'!P16</f>
        <v>0</v>
      </c>
      <c r="Q16" s="255">
        <f>'9200'!Q16</f>
        <v>0</v>
      </c>
      <c r="R16" s="255">
        <f>'9200'!R16</f>
        <v>0</v>
      </c>
      <c r="S16" s="94">
        <f t="shared" si="1"/>
        <v>0</v>
      </c>
      <c r="T16" s="224"/>
      <c r="U16" s="255">
        <f>'9200'!U16</f>
        <v>0</v>
      </c>
      <c r="V16" s="255">
        <f>'9200'!V16</f>
        <v>0</v>
      </c>
      <c r="W16" s="255">
        <f>'9200'!W16</f>
        <v>0</v>
      </c>
      <c r="X16" s="94">
        <f t="shared" si="2"/>
        <v>0</v>
      </c>
      <c r="Y16" s="97"/>
      <c r="Z16" s="94">
        <f t="shared" si="3"/>
        <v>0</v>
      </c>
      <c r="AA16" s="182"/>
    </row>
    <row r="17" spans="1:27" s="214" customFormat="1" ht="18" customHeight="1" x14ac:dyDescent="0.25">
      <c r="A17" s="59"/>
      <c r="B17" s="67" t="str">
        <f>'LPFN SUMMARY - Results'!B17</f>
        <v>First Nations Education Council</v>
      </c>
      <c r="C17" s="67"/>
      <c r="D17" s="67"/>
      <c r="E17" s="68"/>
      <c r="F17" s="255">
        <f>'9200'!F17</f>
        <v>0</v>
      </c>
      <c r="G17" s="255">
        <f>'9200'!G17</f>
        <v>0</v>
      </c>
      <c r="H17" s="255">
        <f>'9200'!H17</f>
        <v>0</v>
      </c>
      <c r="I17" s="94">
        <f t="shared" si="4"/>
        <v>0</v>
      </c>
      <c r="J17" s="224"/>
      <c r="K17" s="255">
        <f>'9200'!K17</f>
        <v>0</v>
      </c>
      <c r="L17" s="255">
        <f>'9200'!L17</f>
        <v>0</v>
      </c>
      <c r="M17" s="255">
        <f>'9200'!M17</f>
        <v>0</v>
      </c>
      <c r="N17" s="94">
        <f t="shared" si="0"/>
        <v>0</v>
      </c>
      <c r="O17" s="224"/>
      <c r="P17" s="255">
        <f>'9200'!P17</f>
        <v>0</v>
      </c>
      <c r="Q17" s="255">
        <f>'9200'!Q17</f>
        <v>0</v>
      </c>
      <c r="R17" s="255">
        <f>'9200'!R17</f>
        <v>0</v>
      </c>
      <c r="S17" s="94">
        <f t="shared" si="1"/>
        <v>0</v>
      </c>
      <c r="T17" s="224"/>
      <c r="U17" s="255">
        <f>'9200'!U17</f>
        <v>0</v>
      </c>
      <c r="V17" s="255">
        <f>'9200'!V17</f>
        <v>0</v>
      </c>
      <c r="W17" s="255">
        <f>'9200'!W17</f>
        <v>0</v>
      </c>
      <c r="X17" s="94">
        <f t="shared" si="2"/>
        <v>0</v>
      </c>
      <c r="Y17" s="97"/>
      <c r="Z17" s="94">
        <f t="shared" si="3"/>
        <v>0</v>
      </c>
      <c r="AA17" s="182"/>
    </row>
    <row r="18" spans="1:27" s="214" customFormat="1" ht="15" x14ac:dyDescent="0.25">
      <c r="A18" s="59"/>
      <c r="B18" s="67" t="str">
        <f>'LPFN SUMMARY - Results'!B18</f>
        <v>First Nations of Quebec and Labrador Health and Social Services Commission</v>
      </c>
      <c r="C18" s="62"/>
      <c r="D18" s="62"/>
      <c r="E18" s="63"/>
      <c r="F18" s="255">
        <f>'9200'!F18</f>
        <v>0</v>
      </c>
      <c r="G18" s="255">
        <f>'9200'!G18</f>
        <v>0</v>
      </c>
      <c r="H18" s="255">
        <f>'9200'!H18</f>
        <v>0</v>
      </c>
      <c r="I18" s="94">
        <f t="shared" si="4"/>
        <v>0</v>
      </c>
      <c r="J18" s="224"/>
      <c r="K18" s="255">
        <f>'9200'!K18</f>
        <v>0</v>
      </c>
      <c r="L18" s="255">
        <f>'9200'!L18</f>
        <v>0</v>
      </c>
      <c r="M18" s="255">
        <f>'9200'!M18</f>
        <v>0</v>
      </c>
      <c r="N18" s="94">
        <f t="shared" si="0"/>
        <v>0</v>
      </c>
      <c r="O18" s="224"/>
      <c r="P18" s="255">
        <f>'9200'!P18</f>
        <v>0</v>
      </c>
      <c r="Q18" s="255">
        <f>'9200'!Q18</f>
        <v>0</v>
      </c>
      <c r="R18" s="255">
        <f>'9200'!R18</f>
        <v>0</v>
      </c>
      <c r="S18" s="94">
        <f t="shared" si="1"/>
        <v>0</v>
      </c>
      <c r="T18" s="224"/>
      <c r="U18" s="255">
        <f>'9200'!U18</f>
        <v>0</v>
      </c>
      <c r="V18" s="255">
        <f>'9200'!V18</f>
        <v>0</v>
      </c>
      <c r="W18" s="255">
        <f>'9200'!W18</f>
        <v>0</v>
      </c>
      <c r="X18" s="94">
        <f t="shared" si="2"/>
        <v>0</v>
      </c>
      <c r="Y18" s="97"/>
      <c r="Z18" s="94">
        <f t="shared" si="3"/>
        <v>0</v>
      </c>
      <c r="AA18" s="182"/>
    </row>
    <row r="19" spans="1:27" s="214" customFormat="1" ht="15" x14ac:dyDescent="0.25">
      <c r="A19" s="59"/>
      <c r="B19" s="67" t="str">
        <f>'LPFN SUMMARY - Results'!B19</f>
        <v>Government of Quebec</v>
      </c>
      <c r="C19" s="62"/>
      <c r="D19" s="62"/>
      <c r="E19" s="63"/>
      <c r="F19" s="255">
        <f>'9200'!F19</f>
        <v>0</v>
      </c>
      <c r="G19" s="255">
        <f>'9200'!G19</f>
        <v>0</v>
      </c>
      <c r="H19" s="255">
        <f>'9200'!H19</f>
        <v>0</v>
      </c>
      <c r="I19" s="94">
        <f t="shared" si="4"/>
        <v>0</v>
      </c>
      <c r="J19" s="224"/>
      <c r="K19" s="255">
        <f>'9200'!K19</f>
        <v>0</v>
      </c>
      <c r="L19" s="255">
        <f>'9200'!L19</f>
        <v>0</v>
      </c>
      <c r="M19" s="255">
        <f>'9200'!M19</f>
        <v>0</v>
      </c>
      <c r="N19" s="94">
        <f t="shared" si="0"/>
        <v>0</v>
      </c>
      <c r="O19" s="224"/>
      <c r="P19" s="255">
        <f>'9200'!P19</f>
        <v>0</v>
      </c>
      <c r="Q19" s="255">
        <f>'9200'!Q19</f>
        <v>0</v>
      </c>
      <c r="R19" s="255">
        <f>'9200'!R19</f>
        <v>0</v>
      </c>
      <c r="S19" s="94">
        <f t="shared" si="1"/>
        <v>0</v>
      </c>
      <c r="T19" s="224"/>
      <c r="U19" s="255">
        <f>'9200'!U19</f>
        <v>0</v>
      </c>
      <c r="V19" s="255">
        <f>'9200'!V19</f>
        <v>0</v>
      </c>
      <c r="W19" s="255">
        <f>'9200'!W19</f>
        <v>0</v>
      </c>
      <c r="X19" s="94">
        <f t="shared" si="2"/>
        <v>0</v>
      </c>
      <c r="Y19" s="97"/>
      <c r="Z19" s="94">
        <f t="shared" si="3"/>
        <v>0</v>
      </c>
      <c r="AA19" s="182"/>
    </row>
    <row r="20" spans="1:27" s="214" customFormat="1" ht="15" x14ac:dyDescent="0.25">
      <c r="A20" s="59"/>
      <c r="B20" s="67" t="str">
        <f>'LPFN SUMMARY - Results'!B20</f>
        <v>ISC - Health Canada</v>
      </c>
      <c r="C20" s="62"/>
      <c r="D20" s="62"/>
      <c r="E20" s="63"/>
      <c r="F20" s="255">
        <f>'9200'!F20</f>
        <v>0</v>
      </c>
      <c r="G20" s="255">
        <f>'9200'!G20</f>
        <v>0</v>
      </c>
      <c r="H20" s="255">
        <f>'9200'!H20</f>
        <v>0</v>
      </c>
      <c r="I20" s="94">
        <f t="shared" si="4"/>
        <v>0</v>
      </c>
      <c r="J20" s="224"/>
      <c r="K20" s="255">
        <f>'9200'!K20</f>
        <v>0</v>
      </c>
      <c r="L20" s="255">
        <f>'9200'!L20</f>
        <v>0</v>
      </c>
      <c r="M20" s="255">
        <f>'9200'!M20</f>
        <v>0</v>
      </c>
      <c r="N20" s="94">
        <f t="shared" si="0"/>
        <v>0</v>
      </c>
      <c r="O20" s="224"/>
      <c r="P20" s="255">
        <f>'9200'!P20</f>
        <v>0</v>
      </c>
      <c r="Q20" s="255">
        <f>'9200'!Q20</f>
        <v>0</v>
      </c>
      <c r="R20" s="255">
        <f>'9200'!R20</f>
        <v>0</v>
      </c>
      <c r="S20" s="94">
        <f t="shared" si="1"/>
        <v>0</v>
      </c>
      <c r="T20" s="224"/>
      <c r="U20" s="255">
        <f>'9200'!U20</f>
        <v>0</v>
      </c>
      <c r="V20" s="255">
        <f>'9200'!V20</f>
        <v>0</v>
      </c>
      <c r="W20" s="255">
        <f>'9200'!W20</f>
        <v>0</v>
      </c>
      <c r="X20" s="94">
        <f t="shared" si="2"/>
        <v>0</v>
      </c>
      <c r="Y20" s="97"/>
      <c r="Z20" s="94">
        <f t="shared" si="3"/>
        <v>0</v>
      </c>
      <c r="AA20" s="182"/>
    </row>
    <row r="21" spans="1:27" s="214" customFormat="1" ht="15" x14ac:dyDescent="0.25">
      <c r="A21" s="59"/>
      <c r="B21" s="67" t="str">
        <f>'LPFN SUMMARY - Results'!B21</f>
        <v>Human Ressources Development Canada</v>
      </c>
      <c r="C21" s="62"/>
      <c r="D21" s="62"/>
      <c r="E21" s="63"/>
      <c r="F21" s="255">
        <f>'9200'!F21</f>
        <v>0</v>
      </c>
      <c r="G21" s="255">
        <f>'9200'!G21</f>
        <v>0</v>
      </c>
      <c r="H21" s="255">
        <f>'9200'!H21</f>
        <v>0</v>
      </c>
      <c r="I21" s="94">
        <f t="shared" si="4"/>
        <v>0</v>
      </c>
      <c r="J21" s="224"/>
      <c r="K21" s="255">
        <f>'9200'!K21</f>
        <v>0</v>
      </c>
      <c r="L21" s="255">
        <f>'9200'!L21</f>
        <v>0</v>
      </c>
      <c r="M21" s="255">
        <f>'9200'!M21</f>
        <v>0</v>
      </c>
      <c r="N21" s="94">
        <f t="shared" si="0"/>
        <v>0</v>
      </c>
      <c r="O21" s="224"/>
      <c r="P21" s="255">
        <f>'9200'!P21</f>
        <v>0</v>
      </c>
      <c r="Q21" s="255">
        <f>'9200'!Q21</f>
        <v>0</v>
      </c>
      <c r="R21" s="255">
        <f>'9200'!R21</f>
        <v>0</v>
      </c>
      <c r="S21" s="94">
        <f t="shared" si="1"/>
        <v>0</v>
      </c>
      <c r="T21" s="224"/>
      <c r="U21" s="255">
        <f>'9200'!U21</f>
        <v>0</v>
      </c>
      <c r="V21" s="255">
        <f>'9200'!V21</f>
        <v>0</v>
      </c>
      <c r="W21" s="255">
        <f>'9200'!W21</f>
        <v>0</v>
      </c>
      <c r="X21" s="94">
        <f t="shared" si="2"/>
        <v>0</v>
      </c>
      <c r="Y21" s="97"/>
      <c r="Z21" s="94">
        <f t="shared" si="3"/>
        <v>0</v>
      </c>
      <c r="AA21" s="182"/>
    </row>
    <row r="22" spans="1:27" s="214" customFormat="1" ht="15" x14ac:dyDescent="0.25">
      <c r="A22" s="59"/>
      <c r="B22" s="67" t="str">
        <f>'LPFN SUMMARY - Results'!B22</f>
        <v>Ministère de la culture et des communications</v>
      </c>
      <c r="C22" s="62"/>
      <c r="D22" s="62"/>
      <c r="E22" s="63"/>
      <c r="F22" s="255">
        <f>'9200'!F22</f>
        <v>35000</v>
      </c>
      <c r="G22" s="255">
        <f>'9200'!G22</f>
        <v>0</v>
      </c>
      <c r="H22" s="255">
        <f>'9200'!H22</f>
        <v>0</v>
      </c>
      <c r="I22" s="94">
        <f t="shared" si="4"/>
        <v>35000</v>
      </c>
      <c r="J22" s="224"/>
      <c r="K22" s="255">
        <f>'9200'!K22</f>
        <v>0</v>
      </c>
      <c r="L22" s="255">
        <f>'9200'!L22</f>
        <v>0</v>
      </c>
      <c r="M22" s="255">
        <f>'9200'!M22</f>
        <v>0</v>
      </c>
      <c r="N22" s="94">
        <f t="shared" si="0"/>
        <v>0</v>
      </c>
      <c r="O22" s="224"/>
      <c r="P22" s="255">
        <f>'9200'!P22</f>
        <v>0</v>
      </c>
      <c r="Q22" s="255">
        <f>'9200'!Q22</f>
        <v>0</v>
      </c>
      <c r="R22" s="255">
        <f>'9200'!R22</f>
        <v>0</v>
      </c>
      <c r="S22" s="94">
        <f t="shared" si="1"/>
        <v>0</v>
      </c>
      <c r="T22" s="224"/>
      <c r="U22" s="255">
        <f>'9200'!U22</f>
        <v>0</v>
      </c>
      <c r="V22" s="255">
        <f>'9200'!V22</f>
        <v>0</v>
      </c>
      <c r="W22" s="255">
        <f>'9200'!W22</f>
        <v>0</v>
      </c>
      <c r="X22" s="94">
        <f t="shared" si="2"/>
        <v>0</v>
      </c>
      <c r="Y22" s="97"/>
      <c r="Z22" s="94">
        <f t="shared" si="3"/>
        <v>35000</v>
      </c>
      <c r="AA22" s="182"/>
    </row>
    <row r="23" spans="1:27" s="214" customFormat="1" ht="15" x14ac:dyDescent="0.25">
      <c r="A23" s="59"/>
      <c r="B23" s="67" t="str">
        <f>'LPFN SUMMARY - Results'!B23</f>
        <v>Natural Ressources</v>
      </c>
      <c r="C23" s="62"/>
      <c r="D23" s="62"/>
      <c r="E23" s="63"/>
      <c r="F23" s="255">
        <f>'9200'!F23</f>
        <v>0</v>
      </c>
      <c r="G23" s="255">
        <f>'9200'!G23</f>
        <v>0</v>
      </c>
      <c r="H23" s="255">
        <f>'9200'!H23</f>
        <v>0</v>
      </c>
      <c r="I23" s="94">
        <f t="shared" si="4"/>
        <v>0</v>
      </c>
      <c r="J23" s="224"/>
      <c r="K23" s="255">
        <f>'9200'!K23</f>
        <v>0</v>
      </c>
      <c r="L23" s="255">
        <f>'9200'!L23</f>
        <v>0</v>
      </c>
      <c r="M23" s="255">
        <f>'9200'!M23</f>
        <v>0</v>
      </c>
      <c r="N23" s="94">
        <f t="shared" si="0"/>
        <v>0</v>
      </c>
      <c r="O23" s="224"/>
      <c r="P23" s="255">
        <f>'9200'!P23</f>
        <v>0</v>
      </c>
      <c r="Q23" s="255">
        <f>'9200'!Q23</f>
        <v>0</v>
      </c>
      <c r="R23" s="255">
        <f>'9200'!R23</f>
        <v>0</v>
      </c>
      <c r="S23" s="94">
        <f t="shared" si="1"/>
        <v>0</v>
      </c>
      <c r="T23" s="224"/>
      <c r="U23" s="255">
        <f>'9200'!U23</f>
        <v>0</v>
      </c>
      <c r="V23" s="255">
        <f>'9200'!V23</f>
        <v>0</v>
      </c>
      <c r="W23" s="255">
        <f>'9200'!W23</f>
        <v>0</v>
      </c>
      <c r="X23" s="94">
        <f t="shared" si="2"/>
        <v>0</v>
      </c>
      <c r="Y23" s="97"/>
      <c r="Z23" s="94">
        <f t="shared" si="3"/>
        <v>0</v>
      </c>
      <c r="AA23" s="182"/>
    </row>
    <row r="24" spans="1:27" s="214" customFormat="1" ht="15" x14ac:dyDescent="0.25">
      <c r="A24" s="59"/>
      <c r="B24" s="67" t="str">
        <f>'LPFN SUMMARY - Results'!B24</f>
        <v>Other revenue</v>
      </c>
      <c r="C24" s="62"/>
      <c r="D24" s="62"/>
      <c r="E24" s="63"/>
      <c r="F24" s="255">
        <f>'9200'!F24</f>
        <v>0</v>
      </c>
      <c r="G24" s="255">
        <f>'9200'!G24</f>
        <v>0</v>
      </c>
      <c r="H24" s="255">
        <f>'9200'!H24</f>
        <v>0</v>
      </c>
      <c r="I24" s="94">
        <f t="shared" si="4"/>
        <v>0</v>
      </c>
      <c r="J24" s="224"/>
      <c r="K24" s="255">
        <f>'9200'!K24</f>
        <v>0</v>
      </c>
      <c r="L24" s="255">
        <f>'9200'!L24</f>
        <v>0</v>
      </c>
      <c r="M24" s="255">
        <f>'9200'!M24</f>
        <v>0</v>
      </c>
      <c r="N24" s="94">
        <f t="shared" si="0"/>
        <v>0</v>
      </c>
      <c r="O24" s="224"/>
      <c r="P24" s="255">
        <f>'9200'!P24</f>
        <v>0</v>
      </c>
      <c r="Q24" s="255">
        <f>'9200'!Q24</f>
        <v>0</v>
      </c>
      <c r="R24" s="255">
        <f>'9200'!R24</f>
        <v>0</v>
      </c>
      <c r="S24" s="94">
        <f t="shared" si="1"/>
        <v>0</v>
      </c>
      <c r="T24" s="224"/>
      <c r="U24" s="255">
        <f>'9200'!U24</f>
        <v>0</v>
      </c>
      <c r="V24" s="255">
        <f>'9200'!V24</f>
        <v>0</v>
      </c>
      <c r="W24" s="255">
        <f>'9200'!W24</f>
        <v>0</v>
      </c>
      <c r="X24" s="94">
        <f t="shared" si="2"/>
        <v>0</v>
      </c>
      <c r="Y24" s="97"/>
      <c r="Z24" s="94">
        <f t="shared" si="3"/>
        <v>0</v>
      </c>
      <c r="AA24" s="182"/>
    </row>
    <row r="25" spans="1:27" s="214" customFormat="1" ht="15" x14ac:dyDescent="0.25">
      <c r="A25" s="59"/>
      <c r="B25" s="67" t="str">
        <f>'LPFN SUMMARY - Results'!B25</f>
        <v>Rent revenue</v>
      </c>
      <c r="C25" s="62"/>
      <c r="D25" s="62"/>
      <c r="E25" s="63"/>
      <c r="F25" s="255">
        <f>'9200'!F25</f>
        <v>0</v>
      </c>
      <c r="G25" s="255">
        <f>'9200'!G25</f>
        <v>0</v>
      </c>
      <c r="H25" s="255">
        <f>'9200'!H25</f>
        <v>0</v>
      </c>
      <c r="I25" s="94">
        <f t="shared" si="4"/>
        <v>0</v>
      </c>
      <c r="J25" s="224"/>
      <c r="K25" s="255">
        <f>'9200'!K25</f>
        <v>0</v>
      </c>
      <c r="L25" s="255">
        <f>'9200'!L25</f>
        <v>0</v>
      </c>
      <c r="M25" s="255">
        <f>'9200'!M25</f>
        <v>0</v>
      </c>
      <c r="N25" s="94">
        <f t="shared" si="0"/>
        <v>0</v>
      </c>
      <c r="O25" s="224"/>
      <c r="P25" s="255">
        <f>'9200'!P25</f>
        <v>0</v>
      </c>
      <c r="Q25" s="255">
        <f>'9200'!Q25</f>
        <v>0</v>
      </c>
      <c r="R25" s="255">
        <f>'9200'!R25</f>
        <v>0</v>
      </c>
      <c r="S25" s="94">
        <f t="shared" si="1"/>
        <v>0</v>
      </c>
      <c r="T25" s="224"/>
      <c r="U25" s="255">
        <f>'9200'!U25</f>
        <v>0</v>
      </c>
      <c r="V25" s="255">
        <f>'9200'!V25</f>
        <v>0</v>
      </c>
      <c r="W25" s="255">
        <f>'9200'!W25</f>
        <v>0</v>
      </c>
      <c r="X25" s="94">
        <f t="shared" si="2"/>
        <v>0</v>
      </c>
      <c r="Y25" s="97"/>
      <c r="Z25" s="94">
        <f t="shared" si="3"/>
        <v>0</v>
      </c>
      <c r="AA25" s="182"/>
    </row>
    <row r="26" spans="1:27" s="214" customFormat="1" ht="15" x14ac:dyDescent="0.25">
      <c r="A26" s="59"/>
      <c r="B26" s="67" t="str">
        <f>'LPFN SUMMARY - Results'!B26</f>
        <v>SAT</v>
      </c>
      <c r="C26" s="62"/>
      <c r="D26" s="62"/>
      <c r="E26" s="63"/>
      <c r="F26" s="255">
        <f>'9200'!F26</f>
        <v>0</v>
      </c>
      <c r="G26" s="255">
        <f>'9200'!G26</f>
        <v>0</v>
      </c>
      <c r="H26" s="255">
        <f>'9200'!H26</f>
        <v>0</v>
      </c>
      <c r="I26" s="94">
        <f t="shared" si="4"/>
        <v>0</v>
      </c>
      <c r="J26" s="224"/>
      <c r="K26" s="255">
        <f>'9200'!K26</f>
        <v>0</v>
      </c>
      <c r="L26" s="255">
        <f>'9200'!L26</f>
        <v>0</v>
      </c>
      <c r="M26" s="255">
        <f>'9200'!M26</f>
        <v>0</v>
      </c>
      <c r="N26" s="94">
        <f t="shared" si="0"/>
        <v>0</v>
      </c>
      <c r="O26" s="224"/>
      <c r="P26" s="255">
        <f>'9200'!P26</f>
        <v>0</v>
      </c>
      <c r="Q26" s="255">
        <f>'9200'!Q26</f>
        <v>0</v>
      </c>
      <c r="R26" s="255">
        <f>'9200'!R26</f>
        <v>0</v>
      </c>
      <c r="S26" s="94">
        <f t="shared" si="1"/>
        <v>0</v>
      </c>
      <c r="T26" s="224"/>
      <c r="U26" s="255">
        <f>'9200'!U26</f>
        <v>0</v>
      </c>
      <c r="V26" s="255">
        <f>'9200'!V26</f>
        <v>0</v>
      </c>
      <c r="W26" s="255">
        <f>'9200'!W26</f>
        <v>0</v>
      </c>
      <c r="X26" s="94">
        <f t="shared" si="2"/>
        <v>0</v>
      </c>
      <c r="Y26" s="97"/>
      <c r="Z26" s="94">
        <f t="shared" si="3"/>
        <v>0</v>
      </c>
      <c r="AA26" s="182"/>
    </row>
    <row r="27" spans="1:27" s="214" customFormat="1" ht="15" x14ac:dyDescent="0.25">
      <c r="A27" s="59"/>
      <c r="B27" s="67" t="str">
        <f>'LPFN SUMMARY - Results'!B27</f>
        <v>Tax Reimbursement</v>
      </c>
      <c r="C27" s="62"/>
      <c r="D27" s="62"/>
      <c r="E27" s="63"/>
      <c r="F27" s="255">
        <f>'9200'!F27</f>
        <v>0</v>
      </c>
      <c r="G27" s="255">
        <f>'9200'!G27</f>
        <v>0</v>
      </c>
      <c r="H27" s="255">
        <f>'9200'!H27</f>
        <v>0</v>
      </c>
      <c r="I27" s="94">
        <f t="shared" si="4"/>
        <v>0</v>
      </c>
      <c r="J27" s="224"/>
      <c r="K27" s="255">
        <f>'9200'!K27</f>
        <v>0</v>
      </c>
      <c r="L27" s="255">
        <f>'9200'!L27</f>
        <v>0</v>
      </c>
      <c r="M27" s="255">
        <f>'9200'!M27</f>
        <v>0</v>
      </c>
      <c r="N27" s="94">
        <f t="shared" si="0"/>
        <v>0</v>
      </c>
      <c r="O27" s="224"/>
      <c r="P27" s="255">
        <f>'9200'!P27</f>
        <v>0</v>
      </c>
      <c r="Q27" s="255">
        <f>'9200'!Q27</f>
        <v>0</v>
      </c>
      <c r="R27" s="255">
        <f>'9200'!R27</f>
        <v>0</v>
      </c>
      <c r="S27" s="94">
        <f t="shared" si="1"/>
        <v>0</v>
      </c>
      <c r="T27" s="224"/>
      <c r="U27" s="255">
        <f>'9200'!U27</f>
        <v>0</v>
      </c>
      <c r="V27" s="255">
        <f>'9200'!V27</f>
        <v>0</v>
      </c>
      <c r="W27" s="255">
        <f>'9200'!W27</f>
        <v>0</v>
      </c>
      <c r="X27" s="94">
        <f t="shared" si="2"/>
        <v>0</v>
      </c>
      <c r="Y27" s="97"/>
      <c r="Z27" s="94">
        <f t="shared" si="3"/>
        <v>0</v>
      </c>
      <c r="AA27" s="182"/>
    </row>
    <row r="28" spans="1:27" s="214" customFormat="1" ht="15" x14ac:dyDescent="0.25">
      <c r="A28" s="59"/>
      <c r="B28" s="67" t="str">
        <f>'LPFN SUMMARY - Results'!B28</f>
        <v>Transfer from (to) other projects</v>
      </c>
      <c r="C28" s="62"/>
      <c r="D28" s="62"/>
      <c r="E28" s="63"/>
      <c r="F28" s="255">
        <f>'9200'!F28</f>
        <v>0</v>
      </c>
      <c r="G28" s="255">
        <f>'9200'!G28</f>
        <v>0</v>
      </c>
      <c r="H28" s="255">
        <f>'9200'!H28</f>
        <v>0</v>
      </c>
      <c r="I28" s="94">
        <f t="shared" si="4"/>
        <v>0</v>
      </c>
      <c r="J28" s="224"/>
      <c r="K28" s="255">
        <f>'9200'!K28</f>
        <v>0</v>
      </c>
      <c r="L28" s="255">
        <f>'9200'!L28</f>
        <v>0</v>
      </c>
      <c r="M28" s="255">
        <f>'9200'!M28</f>
        <v>0</v>
      </c>
      <c r="N28" s="94">
        <f t="shared" si="0"/>
        <v>0</v>
      </c>
      <c r="O28" s="224"/>
      <c r="P28" s="255">
        <f>'9200'!P28</f>
        <v>0</v>
      </c>
      <c r="Q28" s="255">
        <f>'9200'!Q28</f>
        <v>0</v>
      </c>
      <c r="R28" s="255">
        <f>'9200'!R28</f>
        <v>0</v>
      </c>
      <c r="S28" s="94">
        <f t="shared" si="1"/>
        <v>0</v>
      </c>
      <c r="T28" s="224"/>
      <c r="U28" s="255">
        <f>'9200'!U28</f>
        <v>0</v>
      </c>
      <c r="V28" s="255">
        <f>'9200'!V28</f>
        <v>0</v>
      </c>
      <c r="W28" s="255">
        <f>'9200'!W28</f>
        <v>0</v>
      </c>
      <c r="X28" s="94">
        <f t="shared" si="2"/>
        <v>0</v>
      </c>
      <c r="Y28" s="97"/>
      <c r="Z28" s="94">
        <f t="shared" si="3"/>
        <v>0</v>
      </c>
      <c r="AA28" s="182"/>
    </row>
    <row r="29" spans="1:27" s="214" customFormat="1" ht="15" x14ac:dyDescent="0.25">
      <c r="A29" s="59"/>
      <c r="B29" s="67" t="str">
        <f>'LPFN SUMMARY - Results'!B29</f>
        <v>Unexpended Funding</v>
      </c>
      <c r="C29" s="62"/>
      <c r="D29" s="62"/>
      <c r="E29" s="63"/>
      <c r="F29" s="255">
        <f>'9200'!F29</f>
        <v>0</v>
      </c>
      <c r="G29" s="255">
        <f>'9200'!G29</f>
        <v>0</v>
      </c>
      <c r="H29" s="255">
        <f>'9200'!H29</f>
        <v>0</v>
      </c>
      <c r="I29" s="94">
        <f t="shared" si="4"/>
        <v>0</v>
      </c>
      <c r="J29" s="224"/>
      <c r="K29" s="255">
        <f>'9200'!K29</f>
        <v>0</v>
      </c>
      <c r="L29" s="255">
        <f>'9200'!L29</f>
        <v>0</v>
      </c>
      <c r="M29" s="255">
        <f>'9200'!M29</f>
        <v>0</v>
      </c>
      <c r="N29" s="94">
        <f t="shared" si="0"/>
        <v>0</v>
      </c>
      <c r="O29" s="224"/>
      <c r="P29" s="255">
        <f>'9200'!P29</f>
        <v>0</v>
      </c>
      <c r="Q29" s="255">
        <f>'9200'!Q29</f>
        <v>0</v>
      </c>
      <c r="R29" s="255">
        <f>'9200'!R29</f>
        <v>0</v>
      </c>
      <c r="S29" s="94">
        <f t="shared" si="1"/>
        <v>0</v>
      </c>
      <c r="T29" s="224"/>
      <c r="U29" s="255">
        <f>'9200'!U29</f>
        <v>0</v>
      </c>
      <c r="V29" s="255">
        <f>'9200'!V29</f>
        <v>0</v>
      </c>
      <c r="W29" s="255">
        <f>'9200'!W29</f>
        <v>0</v>
      </c>
      <c r="X29" s="94">
        <f t="shared" si="2"/>
        <v>0</v>
      </c>
      <c r="Y29" s="97"/>
      <c r="Z29" s="94">
        <f t="shared" si="3"/>
        <v>0</v>
      </c>
      <c r="AA29" s="182"/>
    </row>
    <row r="30" spans="1:27" s="214" customFormat="1" ht="15" x14ac:dyDescent="0.25">
      <c r="A30" s="59"/>
      <c r="B30" s="67" t="str">
        <f>'LPFN SUMMARY - Results'!B30</f>
        <v>Deferred from last year</v>
      </c>
      <c r="C30" s="62"/>
      <c r="D30" s="62"/>
      <c r="E30" s="63"/>
      <c r="F30" s="255">
        <f>'9200'!F30</f>
        <v>0</v>
      </c>
      <c r="G30" s="255">
        <f>'9200'!G30</f>
        <v>0</v>
      </c>
      <c r="H30" s="255">
        <f>'9200'!H30</f>
        <v>0</v>
      </c>
      <c r="I30" s="94">
        <f t="shared" si="4"/>
        <v>0</v>
      </c>
      <c r="J30" s="224"/>
      <c r="K30" s="255">
        <f>'9200'!K30</f>
        <v>0</v>
      </c>
      <c r="L30" s="255">
        <f>'9200'!L30</f>
        <v>0</v>
      </c>
      <c r="M30" s="255">
        <f>'9200'!M30</f>
        <v>0</v>
      </c>
      <c r="N30" s="94">
        <f t="shared" si="0"/>
        <v>0</v>
      </c>
      <c r="O30" s="224"/>
      <c r="P30" s="255">
        <f>'9200'!P30</f>
        <v>0</v>
      </c>
      <c r="Q30" s="255">
        <f>'9200'!Q30</f>
        <v>0</v>
      </c>
      <c r="R30" s="255">
        <f>'9200'!R30</f>
        <v>0</v>
      </c>
      <c r="S30" s="94">
        <f t="shared" si="1"/>
        <v>0</v>
      </c>
      <c r="T30" s="224"/>
      <c r="U30" s="255">
        <f>'9200'!U30</f>
        <v>0</v>
      </c>
      <c r="V30" s="255">
        <f>'9200'!V30</f>
        <v>0</v>
      </c>
      <c r="W30" s="255">
        <f>'9200'!W30</f>
        <v>0</v>
      </c>
      <c r="X30" s="94">
        <f t="shared" si="2"/>
        <v>0</v>
      </c>
      <c r="Y30" s="97"/>
      <c r="Z30" s="94">
        <f t="shared" si="3"/>
        <v>0</v>
      </c>
      <c r="AA30" s="182"/>
    </row>
    <row r="31" spans="1:27" s="214" customFormat="1" ht="15" x14ac:dyDescent="0.25">
      <c r="A31" s="59"/>
      <c r="B31" s="67" t="str">
        <f>'LPFN SUMMARY - Results'!B31</f>
        <v>SAA</v>
      </c>
      <c r="C31" s="62"/>
      <c r="D31" s="62"/>
      <c r="E31" s="63"/>
      <c r="F31" s="255">
        <f>'9200'!F31</f>
        <v>0</v>
      </c>
      <c r="G31" s="255">
        <f>'9200'!G31</f>
        <v>0</v>
      </c>
      <c r="H31" s="255">
        <f>'9200'!H31</f>
        <v>0</v>
      </c>
      <c r="I31" s="94">
        <f t="shared" si="4"/>
        <v>0</v>
      </c>
      <c r="J31" s="224"/>
      <c r="K31" s="255">
        <f>'9200'!K31</f>
        <v>0</v>
      </c>
      <c r="L31" s="255">
        <f>'9200'!L31</f>
        <v>0</v>
      </c>
      <c r="M31" s="255">
        <f>'9200'!M31</f>
        <v>0</v>
      </c>
      <c r="N31" s="94">
        <f t="shared" si="0"/>
        <v>0</v>
      </c>
      <c r="O31" s="224"/>
      <c r="P31" s="255">
        <f>'9200'!P31</f>
        <v>0</v>
      </c>
      <c r="Q31" s="255">
        <f>'9200'!Q31</f>
        <v>0</v>
      </c>
      <c r="R31" s="255">
        <f>'9200'!R31</f>
        <v>0</v>
      </c>
      <c r="S31" s="94">
        <f t="shared" si="1"/>
        <v>0</v>
      </c>
      <c r="T31" s="224"/>
      <c r="U31" s="255">
        <f>'9200'!U31</f>
        <v>0</v>
      </c>
      <c r="V31" s="255">
        <f>'9200'!V31</f>
        <v>0</v>
      </c>
      <c r="W31" s="255">
        <f>'9200'!W31</f>
        <v>0</v>
      </c>
      <c r="X31" s="94">
        <f t="shared" si="2"/>
        <v>0</v>
      </c>
      <c r="Y31" s="97"/>
      <c r="Z31" s="94">
        <f t="shared" si="3"/>
        <v>0</v>
      </c>
      <c r="AA31" s="182"/>
    </row>
    <row r="32" spans="1:27" s="214" customFormat="1" ht="15" x14ac:dyDescent="0.25">
      <c r="A32" s="59"/>
      <c r="B32" s="67" t="str">
        <f>'LPFN SUMMARY - Results'!B32</f>
        <v>Recoverable Deficit</v>
      </c>
      <c r="C32" s="62"/>
      <c r="D32" s="62"/>
      <c r="E32" s="63"/>
      <c r="F32" s="255">
        <f>'9200'!F32</f>
        <v>0</v>
      </c>
      <c r="G32" s="255">
        <f>'9200'!G32</f>
        <v>0</v>
      </c>
      <c r="H32" s="255">
        <f>'9200'!H32</f>
        <v>0</v>
      </c>
      <c r="I32" s="94">
        <f t="shared" si="4"/>
        <v>0</v>
      </c>
      <c r="J32" s="224"/>
      <c r="K32" s="255">
        <f>'9200'!K32</f>
        <v>0</v>
      </c>
      <c r="L32" s="255">
        <f>'9200'!L32</f>
        <v>0</v>
      </c>
      <c r="M32" s="255">
        <f>'9200'!M32</f>
        <v>0</v>
      </c>
      <c r="N32" s="94">
        <f t="shared" si="0"/>
        <v>0</v>
      </c>
      <c r="O32" s="224"/>
      <c r="P32" s="255">
        <f>'9200'!P32</f>
        <v>0</v>
      </c>
      <c r="Q32" s="255">
        <f>'9200'!Q32</f>
        <v>0</v>
      </c>
      <c r="R32" s="255">
        <f>'9200'!R32</f>
        <v>0</v>
      </c>
      <c r="S32" s="94">
        <f t="shared" si="1"/>
        <v>0</v>
      </c>
      <c r="T32" s="224"/>
      <c r="U32" s="255">
        <f>'9200'!U32</f>
        <v>0</v>
      </c>
      <c r="V32" s="255">
        <f>'9200'!V32</f>
        <v>0</v>
      </c>
      <c r="W32" s="255">
        <f>'9200'!W32</f>
        <v>0</v>
      </c>
      <c r="X32" s="94">
        <f t="shared" si="2"/>
        <v>0</v>
      </c>
      <c r="Y32" s="97"/>
      <c r="Z32" s="94">
        <f t="shared" si="3"/>
        <v>0</v>
      </c>
      <c r="AA32" s="182"/>
    </row>
    <row r="33" spans="1:27" s="214" customFormat="1" ht="15" x14ac:dyDescent="0.25">
      <c r="A33" s="59"/>
      <c r="B33" s="67" t="str">
        <f>'LPFN SUMMARY - Results'!B33</f>
        <v>Interest</v>
      </c>
      <c r="C33" s="62"/>
      <c r="D33" s="62"/>
      <c r="E33" s="63"/>
      <c r="F33" s="255">
        <f>'9200'!F33</f>
        <v>0</v>
      </c>
      <c r="G33" s="255">
        <f>'9200'!G33</f>
        <v>0</v>
      </c>
      <c r="H33" s="255">
        <f>'9200'!H33</f>
        <v>0</v>
      </c>
      <c r="I33" s="94">
        <f t="shared" si="4"/>
        <v>0</v>
      </c>
      <c r="J33" s="224"/>
      <c r="K33" s="255">
        <f>'9200'!K33</f>
        <v>0</v>
      </c>
      <c r="L33" s="255">
        <f>'9200'!L33</f>
        <v>0</v>
      </c>
      <c r="M33" s="255">
        <f>'9200'!M33</f>
        <v>0</v>
      </c>
      <c r="N33" s="94">
        <f t="shared" si="0"/>
        <v>0</v>
      </c>
      <c r="O33" s="224"/>
      <c r="P33" s="255">
        <f>'9200'!P33</f>
        <v>0</v>
      </c>
      <c r="Q33" s="255">
        <f>'9200'!Q33</f>
        <v>0</v>
      </c>
      <c r="R33" s="255">
        <f>'9200'!R33</f>
        <v>0</v>
      </c>
      <c r="S33" s="94">
        <f t="shared" si="1"/>
        <v>0</v>
      </c>
      <c r="T33" s="224"/>
      <c r="U33" s="255">
        <f>'9200'!U33</f>
        <v>0</v>
      </c>
      <c r="V33" s="255">
        <f>'9200'!V33</f>
        <v>0</v>
      </c>
      <c r="W33" s="255">
        <f>'9200'!W33</f>
        <v>0</v>
      </c>
      <c r="X33" s="94">
        <f t="shared" si="2"/>
        <v>0</v>
      </c>
      <c r="Y33" s="97"/>
      <c r="Z33" s="94">
        <f t="shared" si="3"/>
        <v>0</v>
      </c>
      <c r="AA33" s="182"/>
    </row>
    <row r="34" spans="1:27" s="214" customFormat="1" ht="15" hidden="1" x14ac:dyDescent="0.25">
      <c r="A34" s="59"/>
      <c r="B34" s="67" t="str">
        <f>'LPFN SUMMARY - Results'!B34</f>
        <v>Unused</v>
      </c>
      <c r="C34" s="62"/>
      <c r="D34" s="62"/>
      <c r="E34" s="63"/>
      <c r="F34" s="255">
        <f>'9200'!F34</f>
        <v>0</v>
      </c>
      <c r="G34" s="255">
        <f>'9200'!G34</f>
        <v>0</v>
      </c>
      <c r="H34" s="255">
        <f>'9200'!H34</f>
        <v>0</v>
      </c>
      <c r="I34" s="94">
        <f t="shared" si="4"/>
        <v>0</v>
      </c>
      <c r="J34" s="224"/>
      <c r="K34" s="255">
        <f>'9200'!K34</f>
        <v>0</v>
      </c>
      <c r="L34" s="255">
        <f>'9200'!L34</f>
        <v>0</v>
      </c>
      <c r="M34" s="255">
        <f>'9200'!M34</f>
        <v>0</v>
      </c>
      <c r="N34" s="94">
        <f t="shared" si="0"/>
        <v>0</v>
      </c>
      <c r="O34" s="224"/>
      <c r="P34" s="255">
        <f>'9200'!P34</f>
        <v>0</v>
      </c>
      <c r="Q34" s="255">
        <f>'9200'!Q34</f>
        <v>0</v>
      </c>
      <c r="R34" s="255">
        <f>'9200'!R34</f>
        <v>0</v>
      </c>
      <c r="S34" s="94">
        <f t="shared" si="1"/>
        <v>0</v>
      </c>
      <c r="T34" s="224"/>
      <c r="U34" s="255">
        <f>'9200'!U34</f>
        <v>0</v>
      </c>
      <c r="V34" s="255">
        <f>'9200'!V34</f>
        <v>0</v>
      </c>
      <c r="W34" s="255">
        <f>'9200'!W34</f>
        <v>0</v>
      </c>
      <c r="X34" s="94">
        <f t="shared" si="2"/>
        <v>0</v>
      </c>
      <c r="Y34" s="97"/>
      <c r="Z34" s="94">
        <f t="shared" si="3"/>
        <v>0</v>
      </c>
      <c r="AA34" s="182"/>
    </row>
    <row r="35" spans="1:27" s="214" customFormat="1" ht="15" x14ac:dyDescent="0.25">
      <c r="A35" s="59"/>
      <c r="B35" s="67" t="str">
        <f>'LPFN SUMMARY - Results'!B35</f>
        <v>Eacom</v>
      </c>
      <c r="C35" s="62"/>
      <c r="D35" s="62"/>
      <c r="E35" s="63"/>
      <c r="F35" s="255">
        <f>'9200'!F35</f>
        <v>0</v>
      </c>
      <c r="G35" s="255">
        <f>'9200'!G35</f>
        <v>0</v>
      </c>
      <c r="H35" s="255">
        <f>'9200'!H35</f>
        <v>0</v>
      </c>
      <c r="I35" s="94">
        <f t="shared" si="4"/>
        <v>0</v>
      </c>
      <c r="J35" s="224"/>
      <c r="K35" s="255">
        <f>'9200'!K35</f>
        <v>0</v>
      </c>
      <c r="L35" s="255">
        <f>'9200'!L35</f>
        <v>0</v>
      </c>
      <c r="M35" s="255">
        <f>'9200'!M35</f>
        <v>0</v>
      </c>
      <c r="N35" s="94">
        <f t="shared" si="0"/>
        <v>0</v>
      </c>
      <c r="O35" s="224"/>
      <c r="P35" s="255">
        <f>'9200'!P35</f>
        <v>0</v>
      </c>
      <c r="Q35" s="255">
        <f>'9200'!Q35</f>
        <v>0</v>
      </c>
      <c r="R35" s="255">
        <f>'9200'!R35</f>
        <v>0</v>
      </c>
      <c r="S35" s="94">
        <f t="shared" si="1"/>
        <v>0</v>
      </c>
      <c r="T35" s="224"/>
      <c r="U35" s="255">
        <f>'9200'!U35</f>
        <v>0</v>
      </c>
      <c r="V35" s="255">
        <f>'9200'!V35</f>
        <v>0</v>
      </c>
      <c r="W35" s="255">
        <f>'9200'!W35</f>
        <v>0</v>
      </c>
      <c r="X35" s="94">
        <f t="shared" si="2"/>
        <v>0</v>
      </c>
      <c r="Y35" s="97"/>
      <c r="Z35" s="94">
        <f t="shared" si="3"/>
        <v>0</v>
      </c>
      <c r="AA35" s="182"/>
    </row>
    <row r="36" spans="1:27" s="214" customFormat="1" ht="15" hidden="1" x14ac:dyDescent="0.25">
      <c r="A36" s="59"/>
      <c r="B36" s="67" t="str">
        <f>'LPFN SUMMARY - Results'!B36</f>
        <v>Unused</v>
      </c>
      <c r="C36" s="62"/>
      <c r="D36" s="62"/>
      <c r="E36" s="63"/>
      <c r="F36" s="255">
        <f>'9200'!F36</f>
        <v>0</v>
      </c>
      <c r="G36" s="255">
        <f>'9200'!G36</f>
        <v>0</v>
      </c>
      <c r="H36" s="255">
        <f>'9200'!H36</f>
        <v>0</v>
      </c>
      <c r="I36" s="94">
        <f t="shared" si="4"/>
        <v>0</v>
      </c>
      <c r="J36" s="224"/>
      <c r="K36" s="255">
        <f>'9200'!K36</f>
        <v>0</v>
      </c>
      <c r="L36" s="255">
        <f>'9200'!L36</f>
        <v>0</v>
      </c>
      <c r="M36" s="255">
        <f>'9200'!M36</f>
        <v>0</v>
      </c>
      <c r="N36" s="94">
        <f t="shared" si="0"/>
        <v>0</v>
      </c>
      <c r="O36" s="224"/>
      <c r="P36" s="255">
        <f>'9200'!P36</f>
        <v>0</v>
      </c>
      <c r="Q36" s="255">
        <f>'9200'!Q36</f>
        <v>0</v>
      </c>
      <c r="R36" s="255">
        <f>'9200'!R36</f>
        <v>0</v>
      </c>
      <c r="S36" s="94">
        <f t="shared" si="1"/>
        <v>0</v>
      </c>
      <c r="T36" s="224"/>
      <c r="U36" s="255">
        <f>'9200'!U36</f>
        <v>0</v>
      </c>
      <c r="V36" s="255">
        <f>'9200'!V36</f>
        <v>0</v>
      </c>
      <c r="W36" s="255">
        <f>'9200'!W36</f>
        <v>0</v>
      </c>
      <c r="X36" s="94">
        <f t="shared" si="2"/>
        <v>0</v>
      </c>
      <c r="Y36" s="97"/>
      <c r="Z36" s="94">
        <f t="shared" si="3"/>
        <v>0</v>
      </c>
      <c r="AA36" s="182"/>
    </row>
    <row r="37" spans="1:27" s="214" customFormat="1" ht="15" x14ac:dyDescent="0.25">
      <c r="A37" s="59"/>
      <c r="B37" s="67" t="str">
        <f>'LPFN SUMMARY - Results'!B37</f>
        <v>Rayonier Advanced Material</v>
      </c>
      <c r="C37" s="62"/>
      <c r="D37" s="62"/>
      <c r="E37" s="63"/>
      <c r="F37" s="255">
        <f>'9200'!F37</f>
        <v>0</v>
      </c>
      <c r="G37" s="255">
        <f>'9200'!G37</f>
        <v>0</v>
      </c>
      <c r="H37" s="255">
        <f>'9200'!H37</f>
        <v>0</v>
      </c>
      <c r="I37" s="94">
        <f t="shared" si="4"/>
        <v>0</v>
      </c>
      <c r="J37" s="224"/>
      <c r="K37" s="255">
        <f>'9200'!K37</f>
        <v>0</v>
      </c>
      <c r="L37" s="255">
        <f>'9200'!L37</f>
        <v>0</v>
      </c>
      <c r="M37" s="255">
        <f>'9200'!M37</f>
        <v>0</v>
      </c>
      <c r="N37" s="94">
        <f t="shared" si="0"/>
        <v>0</v>
      </c>
      <c r="O37" s="224"/>
      <c r="P37" s="255">
        <f>'9200'!P37</f>
        <v>0</v>
      </c>
      <c r="Q37" s="255">
        <f>'9200'!Q37</f>
        <v>0</v>
      </c>
      <c r="R37" s="255">
        <f>'9200'!R37</f>
        <v>0</v>
      </c>
      <c r="S37" s="94">
        <f t="shared" si="1"/>
        <v>0</v>
      </c>
      <c r="T37" s="224"/>
      <c r="U37" s="255">
        <f>'9200'!U37</f>
        <v>0</v>
      </c>
      <c r="V37" s="255">
        <f>'9200'!V37</f>
        <v>0</v>
      </c>
      <c r="W37" s="255">
        <f>'9200'!W37</f>
        <v>0</v>
      </c>
      <c r="X37" s="94">
        <f t="shared" si="2"/>
        <v>0</v>
      </c>
      <c r="Y37" s="97"/>
      <c r="Z37" s="94">
        <f t="shared" si="3"/>
        <v>0</v>
      </c>
      <c r="AA37" s="182"/>
    </row>
    <row r="38" spans="1:27" s="214" customFormat="1" ht="15" x14ac:dyDescent="0.25">
      <c r="A38" s="59"/>
      <c r="B38" s="67" t="str">
        <f>'LPFN SUMMARY - Results'!B38</f>
        <v>Canadian Malartic</v>
      </c>
      <c r="C38" s="62"/>
      <c r="D38" s="62"/>
      <c r="E38" s="63"/>
      <c r="F38" s="255">
        <f>'9200'!F38</f>
        <v>0</v>
      </c>
      <c r="G38" s="255">
        <f>'9200'!G38</f>
        <v>0</v>
      </c>
      <c r="H38" s="255">
        <f>'9200'!H38</f>
        <v>0</v>
      </c>
      <c r="I38" s="94">
        <f t="shared" si="4"/>
        <v>0</v>
      </c>
      <c r="J38" s="224"/>
      <c r="K38" s="255">
        <f>'9200'!K38</f>
        <v>0</v>
      </c>
      <c r="L38" s="255">
        <f>'9200'!L38</f>
        <v>0</v>
      </c>
      <c r="M38" s="255">
        <f>'9200'!M38</f>
        <v>0</v>
      </c>
      <c r="N38" s="94">
        <f t="shared" si="0"/>
        <v>0</v>
      </c>
      <c r="O38" s="224"/>
      <c r="P38" s="255">
        <f>'9200'!P38</f>
        <v>0</v>
      </c>
      <c r="Q38" s="255">
        <f>'9200'!Q38</f>
        <v>0</v>
      </c>
      <c r="R38" s="255">
        <f>'9200'!R38</f>
        <v>0</v>
      </c>
      <c r="S38" s="94">
        <f t="shared" si="1"/>
        <v>0</v>
      </c>
      <c r="T38" s="224"/>
      <c r="U38" s="255">
        <f>'9200'!U38</f>
        <v>0</v>
      </c>
      <c r="V38" s="255">
        <f>'9200'!V38</f>
        <v>0</v>
      </c>
      <c r="W38" s="255">
        <f>'9200'!W38</f>
        <v>0</v>
      </c>
      <c r="X38" s="94">
        <f t="shared" si="2"/>
        <v>0</v>
      </c>
      <c r="Y38" s="97"/>
      <c r="Z38" s="94">
        <f t="shared" si="3"/>
        <v>0</v>
      </c>
      <c r="AA38" s="182"/>
    </row>
    <row r="39" spans="1:27" s="214" customFormat="1" ht="15" x14ac:dyDescent="0.25">
      <c r="A39" s="59"/>
      <c r="B39" s="67" t="str">
        <f>'LPFN SUMMARY - Results'!B39</f>
        <v>Breakfast club</v>
      </c>
      <c r="C39" s="62"/>
      <c r="D39" s="62"/>
      <c r="E39" s="63"/>
      <c r="F39" s="255">
        <f>'9200'!F39</f>
        <v>0</v>
      </c>
      <c r="G39" s="255">
        <f>'9200'!G39</f>
        <v>0</v>
      </c>
      <c r="H39" s="255">
        <f>'9200'!H39</f>
        <v>0</v>
      </c>
      <c r="I39" s="94">
        <f t="shared" si="4"/>
        <v>0</v>
      </c>
      <c r="J39" s="224"/>
      <c r="K39" s="255">
        <f>'9200'!K39</f>
        <v>0</v>
      </c>
      <c r="L39" s="255">
        <f>'9200'!L39</f>
        <v>0</v>
      </c>
      <c r="M39" s="255">
        <f>'9200'!M39</f>
        <v>0</v>
      </c>
      <c r="N39" s="94">
        <f t="shared" si="0"/>
        <v>0</v>
      </c>
      <c r="O39" s="224"/>
      <c r="P39" s="255">
        <f>'9200'!P39</f>
        <v>0</v>
      </c>
      <c r="Q39" s="255">
        <f>'9200'!Q39</f>
        <v>0</v>
      </c>
      <c r="R39" s="255">
        <f>'9200'!R39</f>
        <v>0</v>
      </c>
      <c r="S39" s="94">
        <f t="shared" si="1"/>
        <v>0</v>
      </c>
      <c r="T39" s="224"/>
      <c r="U39" s="255">
        <f>'9200'!U39</f>
        <v>0</v>
      </c>
      <c r="V39" s="255">
        <f>'9200'!V39</f>
        <v>0</v>
      </c>
      <c r="W39" s="255">
        <f>'9200'!W39</f>
        <v>0</v>
      </c>
      <c r="X39" s="94">
        <f t="shared" si="2"/>
        <v>0</v>
      </c>
      <c r="Y39" s="97"/>
      <c r="Z39" s="94">
        <f t="shared" si="3"/>
        <v>0</v>
      </c>
      <c r="AA39" s="182"/>
    </row>
    <row r="40" spans="1:27" s="214" customFormat="1" ht="15" x14ac:dyDescent="0.25">
      <c r="A40" s="59"/>
      <c r="B40" s="67" t="str">
        <f>'LPFN SUMMARY - Results'!B40</f>
        <v>Wasamac Mining</v>
      </c>
      <c r="C40" s="62"/>
      <c r="D40" s="62"/>
      <c r="E40" s="63"/>
      <c r="F40" s="255">
        <f>'9200'!F40</f>
        <v>0</v>
      </c>
      <c r="G40" s="255">
        <f>'9200'!G40</f>
        <v>0</v>
      </c>
      <c r="H40" s="255">
        <f>'9200'!H40</f>
        <v>0</v>
      </c>
      <c r="I40" s="94">
        <f t="shared" si="4"/>
        <v>0</v>
      </c>
      <c r="J40" s="224"/>
      <c r="K40" s="255">
        <f>'9200'!K40</f>
        <v>0</v>
      </c>
      <c r="L40" s="255">
        <f>'9200'!L40</f>
        <v>0</v>
      </c>
      <c r="M40" s="255">
        <f>'9200'!M40</f>
        <v>0</v>
      </c>
      <c r="N40" s="94">
        <f t="shared" si="0"/>
        <v>0</v>
      </c>
      <c r="O40" s="224"/>
      <c r="P40" s="255">
        <f>'9200'!P40</f>
        <v>0</v>
      </c>
      <c r="Q40" s="255">
        <f>'9200'!Q40</f>
        <v>0</v>
      </c>
      <c r="R40" s="255">
        <f>'9200'!R40</f>
        <v>0</v>
      </c>
      <c r="S40" s="94">
        <f t="shared" si="1"/>
        <v>0</v>
      </c>
      <c r="T40" s="224"/>
      <c r="U40" s="255">
        <f>'9200'!U40</f>
        <v>0</v>
      </c>
      <c r="V40" s="255">
        <f>'9200'!V40</f>
        <v>0</v>
      </c>
      <c r="W40" s="255">
        <f>'9200'!W40</f>
        <v>0</v>
      </c>
      <c r="X40" s="94">
        <f t="shared" si="2"/>
        <v>0</v>
      </c>
      <c r="Y40" s="97"/>
      <c r="Z40" s="94">
        <f t="shared" si="3"/>
        <v>0</v>
      </c>
      <c r="AA40" s="182"/>
    </row>
    <row r="41" spans="1:27" s="214" customFormat="1" ht="15" x14ac:dyDescent="0.25">
      <c r="A41" s="59"/>
      <c r="B41" s="67" t="str">
        <f>'LPFN SUMMARY - Results'!B41</f>
        <v>Grand conseil de la Nation Waban-Aki</v>
      </c>
      <c r="C41" s="62"/>
      <c r="D41" s="62"/>
      <c r="E41" s="63"/>
      <c r="F41" s="255">
        <f>'9200'!F41</f>
        <v>0</v>
      </c>
      <c r="G41" s="255">
        <f>'9200'!G41</f>
        <v>0</v>
      </c>
      <c r="H41" s="255">
        <f>'9200'!H41</f>
        <v>0</v>
      </c>
      <c r="I41" s="94">
        <f t="shared" si="4"/>
        <v>0</v>
      </c>
      <c r="J41" s="224"/>
      <c r="K41" s="255">
        <f>'9200'!K41</f>
        <v>0</v>
      </c>
      <c r="L41" s="255">
        <f>'9200'!L41</f>
        <v>0</v>
      </c>
      <c r="M41" s="255">
        <f>'9200'!M41</f>
        <v>0</v>
      </c>
      <c r="N41" s="94">
        <f t="shared" si="0"/>
        <v>0</v>
      </c>
      <c r="O41" s="224"/>
      <c r="P41" s="255">
        <f>'9200'!P41</f>
        <v>0</v>
      </c>
      <c r="Q41" s="255">
        <f>'9200'!Q41</f>
        <v>0</v>
      </c>
      <c r="R41" s="255">
        <f>'9200'!R41</f>
        <v>0</v>
      </c>
      <c r="S41" s="94">
        <f t="shared" si="1"/>
        <v>0</v>
      </c>
      <c r="T41" s="224"/>
      <c r="U41" s="255">
        <f>'9200'!U41</f>
        <v>0</v>
      </c>
      <c r="V41" s="255">
        <f>'9200'!V41</f>
        <v>0</v>
      </c>
      <c r="W41" s="255">
        <f>'9200'!W41</f>
        <v>0</v>
      </c>
      <c r="X41" s="94">
        <f t="shared" si="2"/>
        <v>0</v>
      </c>
      <c r="Y41" s="97"/>
      <c r="Z41" s="94">
        <f t="shared" si="3"/>
        <v>0</v>
      </c>
      <c r="AA41" s="182"/>
    </row>
    <row r="42" spans="1:27" s="214" customFormat="1" ht="15" x14ac:dyDescent="0.25">
      <c r="A42" s="59"/>
      <c r="B42" s="67" t="str">
        <f>'LPFN SUMMARY - Results'!B42</f>
        <v>Rexforet</v>
      </c>
      <c r="C42" s="62"/>
      <c r="D42" s="62"/>
      <c r="E42" s="63"/>
      <c r="F42" s="255">
        <f>'9200'!F42</f>
        <v>0</v>
      </c>
      <c r="G42" s="255">
        <f>'9200'!G42</f>
        <v>0</v>
      </c>
      <c r="H42" s="255">
        <f>'9200'!H42</f>
        <v>0</v>
      </c>
      <c r="I42" s="94">
        <f t="shared" si="4"/>
        <v>0</v>
      </c>
      <c r="J42" s="224"/>
      <c r="K42" s="255">
        <f>'9200'!K42</f>
        <v>0</v>
      </c>
      <c r="L42" s="255">
        <f>'9200'!L42</f>
        <v>0</v>
      </c>
      <c r="M42" s="255">
        <f>'9200'!M42</f>
        <v>0</v>
      </c>
      <c r="N42" s="94">
        <f t="shared" si="0"/>
        <v>0</v>
      </c>
      <c r="O42" s="224"/>
      <c r="P42" s="255">
        <f>'9200'!P42</f>
        <v>0</v>
      </c>
      <c r="Q42" s="255">
        <f>'9200'!Q42</f>
        <v>0</v>
      </c>
      <c r="R42" s="255">
        <f>'9200'!R42</f>
        <v>0</v>
      </c>
      <c r="S42" s="94">
        <f t="shared" si="1"/>
        <v>0</v>
      </c>
      <c r="T42" s="224"/>
      <c r="U42" s="255">
        <f>'9200'!U42</f>
        <v>0</v>
      </c>
      <c r="V42" s="255">
        <f>'9200'!V42</f>
        <v>0</v>
      </c>
      <c r="W42" s="255">
        <f>'9200'!W42</f>
        <v>0</v>
      </c>
      <c r="X42" s="94">
        <f t="shared" si="2"/>
        <v>0</v>
      </c>
      <c r="Y42" s="97"/>
      <c r="Z42" s="94">
        <f t="shared" si="3"/>
        <v>0</v>
      </c>
      <c r="AA42" s="182"/>
    </row>
    <row r="43" spans="1:27" s="214" customFormat="1" x14ac:dyDescent="0.2">
      <c r="A43" s="256"/>
      <c r="B43" s="199"/>
      <c r="C43" s="199"/>
      <c r="D43" s="257"/>
      <c r="E43" s="258"/>
      <c r="F43" s="83">
        <f>SUM(F11:F42)</f>
        <v>35000</v>
      </c>
      <c r="G43" s="83">
        <f t="shared" ref="G43:H43" si="5">SUM(G11:G42)</f>
        <v>0</v>
      </c>
      <c r="H43" s="83">
        <f t="shared" si="5"/>
        <v>0</v>
      </c>
      <c r="I43" s="85">
        <f>SUM(I8:I42)</f>
        <v>35000</v>
      </c>
      <c r="J43" s="85"/>
      <c r="K43" s="83">
        <f>SUM(K11:K42)</f>
        <v>0</v>
      </c>
      <c r="L43" s="83">
        <f t="shared" ref="L43:M43" si="6">SUM(L11:L42)</f>
        <v>0</v>
      </c>
      <c r="M43" s="83">
        <f t="shared" si="6"/>
        <v>0</v>
      </c>
      <c r="N43" s="85">
        <f>SUM(N8:N42)</f>
        <v>0</v>
      </c>
      <c r="O43" s="85"/>
      <c r="P43" s="83">
        <f>SUM(P11:P42)</f>
        <v>0</v>
      </c>
      <c r="Q43" s="83">
        <f t="shared" ref="Q43:R43" si="7">SUM(Q11:Q42)</f>
        <v>0</v>
      </c>
      <c r="R43" s="83">
        <f t="shared" si="7"/>
        <v>0</v>
      </c>
      <c r="S43" s="85">
        <f>SUM(S8:S42)</f>
        <v>0</v>
      </c>
      <c r="T43" s="85"/>
      <c r="U43" s="83">
        <f>SUM(U11:U42)</f>
        <v>0</v>
      </c>
      <c r="V43" s="83">
        <f t="shared" ref="V43:W43" si="8">SUM(V11:V42)</f>
        <v>0</v>
      </c>
      <c r="W43" s="83">
        <f t="shared" si="8"/>
        <v>0</v>
      </c>
      <c r="X43" s="85">
        <f>SUM(X8:X42)</f>
        <v>0</v>
      </c>
      <c r="Y43" s="84"/>
      <c r="Z43" s="87">
        <f>SUM(Z8:Z42)</f>
        <v>35000</v>
      </c>
      <c r="AA43" s="182"/>
    </row>
    <row r="44" spans="1:27" s="214" customFormat="1" x14ac:dyDescent="0.2">
      <c r="A44" s="259"/>
      <c r="B44" s="254"/>
      <c r="C44" s="254"/>
      <c r="D44" s="254"/>
      <c r="E44" s="232"/>
      <c r="F44" s="240"/>
      <c r="G44" s="240"/>
      <c r="H44" s="240"/>
      <c r="I44" s="94"/>
      <c r="J44" s="224"/>
      <c r="K44" s="240"/>
      <c r="L44" s="240"/>
      <c r="M44" s="240"/>
      <c r="N44" s="94"/>
      <c r="O44" s="224"/>
      <c r="P44" s="240"/>
      <c r="Q44" s="240"/>
      <c r="R44" s="240"/>
      <c r="S44" s="94"/>
      <c r="T44" s="224"/>
      <c r="U44" s="240"/>
      <c r="V44" s="240"/>
      <c r="W44" s="240"/>
      <c r="X44" s="94"/>
      <c r="Y44" s="97"/>
      <c r="Z44" s="94"/>
      <c r="AA44" s="182"/>
    </row>
    <row r="45" spans="1:27" s="214" customFormat="1" ht="14.25" x14ac:dyDescent="0.2">
      <c r="A45" s="65" t="s">
        <v>21</v>
      </c>
      <c r="B45" s="62"/>
      <c r="C45" s="62"/>
      <c r="D45" s="62"/>
      <c r="E45" s="63"/>
      <c r="F45" s="255"/>
      <c r="G45" s="255"/>
      <c r="H45" s="255"/>
      <c r="I45" s="94"/>
      <c r="J45" s="224"/>
      <c r="K45" s="255"/>
      <c r="L45" s="255"/>
      <c r="M45" s="255"/>
      <c r="N45" s="94"/>
      <c r="O45" s="224"/>
      <c r="P45" s="255"/>
      <c r="Q45" s="255"/>
      <c r="R45" s="255"/>
      <c r="S45" s="94"/>
      <c r="T45" s="224"/>
      <c r="U45" s="255"/>
      <c r="V45" s="255"/>
      <c r="W45" s="255"/>
      <c r="X45" s="94"/>
      <c r="Y45" s="97"/>
      <c r="Z45" s="94"/>
      <c r="AA45" s="182"/>
    </row>
    <row r="46" spans="1:27" s="214" customFormat="1" ht="15" x14ac:dyDescent="0.25">
      <c r="A46" s="65"/>
      <c r="B46" s="67" t="str">
        <f>'LPFN SUMMARY - Results'!B46</f>
        <v>Salaries &amp; fringe benefits</v>
      </c>
      <c r="C46" s="71"/>
      <c r="D46" s="62"/>
      <c r="E46" s="63"/>
      <c r="F46" s="255">
        <f>'9200'!F46</f>
        <v>0</v>
      </c>
      <c r="G46" s="255">
        <f>'9200'!G46</f>
        <v>0</v>
      </c>
      <c r="H46" s="255">
        <f>'9200'!H46</f>
        <v>0</v>
      </c>
      <c r="I46" s="94">
        <f>F46+G46+H46</f>
        <v>0</v>
      </c>
      <c r="J46" s="224"/>
      <c r="K46" s="255">
        <f>'9200'!K46</f>
        <v>0</v>
      </c>
      <c r="L46" s="255">
        <f>'9200'!L46</f>
        <v>0</v>
      </c>
      <c r="M46" s="255">
        <f>'9200'!M46</f>
        <v>0</v>
      </c>
      <c r="N46" s="94">
        <f>K46+L46+M46</f>
        <v>0</v>
      </c>
      <c r="O46" s="224"/>
      <c r="P46" s="255">
        <f>'9200'!P46</f>
        <v>0</v>
      </c>
      <c r="Q46" s="255">
        <f>'9200'!Q46</f>
        <v>0</v>
      </c>
      <c r="R46" s="255">
        <f>'9200'!R46</f>
        <v>0</v>
      </c>
      <c r="S46" s="94">
        <f>P46+Q46+R46</f>
        <v>0</v>
      </c>
      <c r="T46" s="224"/>
      <c r="U46" s="255">
        <f>'9200'!U46</f>
        <v>0</v>
      </c>
      <c r="V46" s="255">
        <f>'9200'!V46</f>
        <v>0</v>
      </c>
      <c r="W46" s="255">
        <f>'9200'!W46</f>
        <v>0</v>
      </c>
      <c r="X46" s="94">
        <f>U46+V46+W46</f>
        <v>0</v>
      </c>
      <c r="Y46" s="97"/>
      <c r="Z46" s="94">
        <f>X46+S46+N46+I46</f>
        <v>0</v>
      </c>
      <c r="AA46" s="182"/>
    </row>
    <row r="47" spans="1:27" s="214" customFormat="1" ht="15.75" customHeight="1" x14ac:dyDescent="0.25">
      <c r="A47" s="72"/>
      <c r="B47" s="67" t="str">
        <f>'LPFN SUMMARY - Results'!B47</f>
        <v>Accommodation and meals</v>
      </c>
      <c r="C47" s="71"/>
      <c r="D47" s="62"/>
      <c r="E47" s="63"/>
      <c r="F47" s="255">
        <f>'9200'!F47</f>
        <v>0</v>
      </c>
      <c r="G47" s="255">
        <f>'9200'!G47</f>
        <v>0</v>
      </c>
      <c r="H47" s="255">
        <f>'9200'!H47</f>
        <v>0</v>
      </c>
      <c r="I47" s="94">
        <f t="shared" ref="I47:I110" si="9">F47+G47+H47</f>
        <v>0</v>
      </c>
      <c r="J47" s="224"/>
      <c r="K47" s="255">
        <f>'9200'!K47</f>
        <v>0</v>
      </c>
      <c r="L47" s="255">
        <f>'9200'!L47</f>
        <v>0</v>
      </c>
      <c r="M47" s="255">
        <f>'9200'!M47</f>
        <v>0</v>
      </c>
      <c r="N47" s="94">
        <f t="shared" ref="N47:N110" si="10">K47+L47+M47</f>
        <v>0</v>
      </c>
      <c r="O47" s="224"/>
      <c r="P47" s="255">
        <f>'9200'!P47</f>
        <v>0</v>
      </c>
      <c r="Q47" s="255">
        <f>'9200'!Q47</f>
        <v>0</v>
      </c>
      <c r="R47" s="255">
        <f>'9200'!R47</f>
        <v>0</v>
      </c>
      <c r="S47" s="94">
        <f t="shared" ref="S47:S110" si="11">P47+Q47+R47</f>
        <v>0</v>
      </c>
      <c r="T47" s="224"/>
      <c r="U47" s="255">
        <f>'9200'!U47</f>
        <v>0</v>
      </c>
      <c r="V47" s="255">
        <f>'9200'!V47</f>
        <v>0</v>
      </c>
      <c r="W47" s="255">
        <f>'9200'!W47</f>
        <v>0</v>
      </c>
      <c r="X47" s="94">
        <f t="shared" ref="X47:X110" si="12">U47+V47+W47</f>
        <v>0</v>
      </c>
      <c r="Y47" s="97"/>
      <c r="Z47" s="94">
        <f t="shared" ref="Z47:Z110" si="13">X47+S47+N47+I47</f>
        <v>0</v>
      </c>
      <c r="AA47" s="182"/>
    </row>
    <row r="48" spans="1:27" s="214" customFormat="1" ht="15" x14ac:dyDescent="0.25">
      <c r="A48" s="72"/>
      <c r="B48" s="67" t="str">
        <f>'LPFN SUMMARY - Results'!B48</f>
        <v>Administration fees</v>
      </c>
      <c r="C48" s="71"/>
      <c r="D48" s="62"/>
      <c r="E48" s="63"/>
      <c r="F48" s="255">
        <f>'9200'!F48</f>
        <v>0</v>
      </c>
      <c r="G48" s="255">
        <f>'9200'!G48</f>
        <v>0</v>
      </c>
      <c r="H48" s="255">
        <f>'9200'!H48</f>
        <v>0</v>
      </c>
      <c r="I48" s="94">
        <f t="shared" si="9"/>
        <v>0</v>
      </c>
      <c r="J48" s="224"/>
      <c r="K48" s="255">
        <f>'9200'!K48</f>
        <v>0</v>
      </c>
      <c r="L48" s="255">
        <f>'9200'!L48</f>
        <v>0</v>
      </c>
      <c r="M48" s="255">
        <f>'9200'!M48</f>
        <v>0</v>
      </c>
      <c r="N48" s="94">
        <f t="shared" si="10"/>
        <v>0</v>
      </c>
      <c r="O48" s="224"/>
      <c r="P48" s="255">
        <f>'9200'!P48</f>
        <v>0</v>
      </c>
      <c r="Q48" s="255">
        <f>'9200'!Q48</f>
        <v>0</v>
      </c>
      <c r="R48" s="255">
        <f>'9200'!R48</f>
        <v>0</v>
      </c>
      <c r="S48" s="94">
        <f t="shared" si="11"/>
        <v>0</v>
      </c>
      <c r="T48" s="224"/>
      <c r="U48" s="255">
        <f>'9200'!U48</f>
        <v>0</v>
      </c>
      <c r="V48" s="255">
        <f>'9200'!V48</f>
        <v>0</v>
      </c>
      <c r="W48" s="255">
        <f>'9200'!W48</f>
        <v>0</v>
      </c>
      <c r="X48" s="94">
        <f t="shared" si="12"/>
        <v>0</v>
      </c>
      <c r="Y48" s="97"/>
      <c r="Z48" s="94">
        <f t="shared" si="13"/>
        <v>0</v>
      </c>
      <c r="AA48" s="182"/>
    </row>
    <row r="49" spans="1:27" s="214" customFormat="1" ht="15" x14ac:dyDescent="0.25">
      <c r="A49" s="72"/>
      <c r="B49" s="67" t="str">
        <f>'LPFN SUMMARY - Results'!B49</f>
        <v>Allocations - Other</v>
      </c>
      <c r="C49" s="71"/>
      <c r="D49" s="62"/>
      <c r="E49" s="63"/>
      <c r="F49" s="255">
        <f>'9200'!F49</f>
        <v>0</v>
      </c>
      <c r="G49" s="255">
        <f>'9200'!G49</f>
        <v>0</v>
      </c>
      <c r="H49" s="255">
        <f>'9200'!H49</f>
        <v>0</v>
      </c>
      <c r="I49" s="94">
        <f t="shared" si="9"/>
        <v>0</v>
      </c>
      <c r="J49" s="224"/>
      <c r="K49" s="255">
        <f>'9200'!K49</f>
        <v>0</v>
      </c>
      <c r="L49" s="255">
        <f>'9200'!L49</f>
        <v>0</v>
      </c>
      <c r="M49" s="255">
        <f>'9200'!M49</f>
        <v>0</v>
      </c>
      <c r="N49" s="94">
        <f t="shared" si="10"/>
        <v>0</v>
      </c>
      <c r="O49" s="224"/>
      <c r="P49" s="255">
        <f>'9200'!P49</f>
        <v>0</v>
      </c>
      <c r="Q49" s="255">
        <f>'9200'!Q49</f>
        <v>0</v>
      </c>
      <c r="R49" s="255">
        <f>'9200'!R49</f>
        <v>0</v>
      </c>
      <c r="S49" s="94">
        <f t="shared" si="11"/>
        <v>0</v>
      </c>
      <c r="T49" s="224"/>
      <c r="U49" s="255">
        <f>'9200'!U49</f>
        <v>0</v>
      </c>
      <c r="V49" s="255">
        <f>'9200'!V49</f>
        <v>0</v>
      </c>
      <c r="W49" s="255">
        <f>'9200'!W49</f>
        <v>0</v>
      </c>
      <c r="X49" s="94">
        <f t="shared" si="12"/>
        <v>0</v>
      </c>
      <c r="Y49" s="97"/>
      <c r="Z49" s="94">
        <f t="shared" si="13"/>
        <v>0</v>
      </c>
      <c r="AA49" s="182"/>
    </row>
    <row r="50" spans="1:27" s="214" customFormat="1" ht="15" x14ac:dyDescent="0.25">
      <c r="A50" s="72"/>
      <c r="B50" s="67" t="str">
        <f>'LPFN SUMMARY - Results'!B50</f>
        <v>Allocations for Education</v>
      </c>
      <c r="C50" s="71"/>
      <c r="D50" s="62"/>
      <c r="E50" s="63"/>
      <c r="F50" s="255">
        <f>'9200'!F50</f>
        <v>0</v>
      </c>
      <c r="G50" s="255">
        <f>'9200'!G50</f>
        <v>0</v>
      </c>
      <c r="H50" s="255">
        <f>'9200'!H50</f>
        <v>0</v>
      </c>
      <c r="I50" s="94">
        <f t="shared" si="9"/>
        <v>0</v>
      </c>
      <c r="J50" s="224"/>
      <c r="K50" s="255">
        <f>'9200'!K50</f>
        <v>0</v>
      </c>
      <c r="L50" s="255">
        <f>'9200'!L50</f>
        <v>0</v>
      </c>
      <c r="M50" s="255">
        <f>'9200'!M50</f>
        <v>0</v>
      </c>
      <c r="N50" s="94">
        <f t="shared" si="10"/>
        <v>0</v>
      </c>
      <c r="O50" s="224"/>
      <c r="P50" s="255">
        <f>'9200'!P50</f>
        <v>0</v>
      </c>
      <c r="Q50" s="255">
        <f>'9200'!Q50</f>
        <v>0</v>
      </c>
      <c r="R50" s="255">
        <f>'9200'!R50</f>
        <v>0</v>
      </c>
      <c r="S50" s="94">
        <f t="shared" si="11"/>
        <v>0</v>
      </c>
      <c r="T50" s="224"/>
      <c r="U50" s="255">
        <f>'9200'!U50</f>
        <v>0</v>
      </c>
      <c r="V50" s="255">
        <f>'9200'!V50</f>
        <v>0</v>
      </c>
      <c r="W50" s="255">
        <f>'9200'!W50</f>
        <v>0</v>
      </c>
      <c r="X50" s="94">
        <f t="shared" si="12"/>
        <v>0</v>
      </c>
      <c r="Y50" s="97"/>
      <c r="Z50" s="94">
        <f t="shared" si="13"/>
        <v>0</v>
      </c>
      <c r="AA50" s="182"/>
    </row>
    <row r="51" spans="1:27" s="214" customFormat="1" ht="15" x14ac:dyDescent="0.25">
      <c r="A51" s="72"/>
      <c r="B51" s="67" t="str">
        <f>'LPFN SUMMARY - Results'!B51</f>
        <v>Allocations for Social Assistance</v>
      </c>
      <c r="C51" s="71"/>
      <c r="D51" s="62"/>
      <c r="E51" s="63"/>
      <c r="F51" s="255">
        <f>'9200'!F51</f>
        <v>0</v>
      </c>
      <c r="G51" s="255">
        <f>'9200'!G51</f>
        <v>0</v>
      </c>
      <c r="H51" s="255">
        <f>'9200'!H51</f>
        <v>0</v>
      </c>
      <c r="I51" s="94">
        <f t="shared" si="9"/>
        <v>0</v>
      </c>
      <c r="J51" s="224"/>
      <c r="K51" s="255">
        <f>'9200'!K51</f>
        <v>0</v>
      </c>
      <c r="L51" s="255">
        <f>'9200'!L51</f>
        <v>0</v>
      </c>
      <c r="M51" s="255">
        <f>'9200'!M51</f>
        <v>0</v>
      </c>
      <c r="N51" s="94">
        <f t="shared" si="10"/>
        <v>0</v>
      </c>
      <c r="O51" s="224"/>
      <c r="P51" s="255">
        <f>'9200'!P51</f>
        <v>0</v>
      </c>
      <c r="Q51" s="255">
        <f>'9200'!Q51</f>
        <v>0</v>
      </c>
      <c r="R51" s="255">
        <f>'9200'!R51</f>
        <v>0</v>
      </c>
      <c r="S51" s="94">
        <f t="shared" si="11"/>
        <v>0</v>
      </c>
      <c r="T51" s="224"/>
      <c r="U51" s="255">
        <f>'9200'!U51</f>
        <v>0</v>
      </c>
      <c r="V51" s="255">
        <f>'9200'!V51</f>
        <v>0</v>
      </c>
      <c r="W51" s="255">
        <f>'9200'!W51</f>
        <v>0</v>
      </c>
      <c r="X51" s="94">
        <f t="shared" si="12"/>
        <v>0</v>
      </c>
      <c r="Y51" s="97"/>
      <c r="Z51" s="94">
        <f t="shared" si="13"/>
        <v>0</v>
      </c>
      <c r="AA51" s="182"/>
    </row>
    <row r="52" spans="1:27" s="214" customFormat="1" ht="15" x14ac:dyDescent="0.25">
      <c r="A52" s="72"/>
      <c r="B52" s="67" t="str">
        <f>'LPFN SUMMARY - Results'!B52</f>
        <v>Allowance</v>
      </c>
      <c r="C52" s="71"/>
      <c r="D52" s="62"/>
      <c r="E52" s="63"/>
      <c r="F52" s="255">
        <f>'9200'!F52</f>
        <v>0</v>
      </c>
      <c r="G52" s="255">
        <f>'9200'!G52</f>
        <v>0</v>
      </c>
      <c r="H52" s="255">
        <f>'9200'!H52</f>
        <v>0</v>
      </c>
      <c r="I52" s="94">
        <f t="shared" si="9"/>
        <v>0</v>
      </c>
      <c r="J52" s="224"/>
      <c r="K52" s="255">
        <f>'9200'!K52</f>
        <v>0</v>
      </c>
      <c r="L52" s="255">
        <f>'9200'!L52</f>
        <v>0</v>
      </c>
      <c r="M52" s="255">
        <f>'9200'!M52</f>
        <v>0</v>
      </c>
      <c r="N52" s="94">
        <f t="shared" si="10"/>
        <v>0</v>
      </c>
      <c r="O52" s="224"/>
      <c r="P52" s="255">
        <f>'9200'!P52</f>
        <v>0</v>
      </c>
      <c r="Q52" s="255">
        <f>'9200'!Q52</f>
        <v>0</v>
      </c>
      <c r="R52" s="255">
        <f>'9200'!R52</f>
        <v>0</v>
      </c>
      <c r="S52" s="94">
        <f t="shared" si="11"/>
        <v>0</v>
      </c>
      <c r="T52" s="224"/>
      <c r="U52" s="255">
        <f>'9200'!U52</f>
        <v>0</v>
      </c>
      <c r="V52" s="255">
        <f>'9200'!V52</f>
        <v>0</v>
      </c>
      <c r="W52" s="255">
        <f>'9200'!W52</f>
        <v>0</v>
      </c>
      <c r="X52" s="94">
        <f t="shared" si="12"/>
        <v>0</v>
      </c>
      <c r="Y52" s="97"/>
      <c r="Z52" s="94">
        <f t="shared" si="13"/>
        <v>0</v>
      </c>
      <c r="AA52" s="182"/>
    </row>
    <row r="53" spans="1:27" s="214" customFormat="1" ht="15" x14ac:dyDescent="0.25">
      <c r="A53" s="72"/>
      <c r="B53" s="67" t="str">
        <f>'LPFN SUMMARY - Results'!B53</f>
        <v>Bad debts</v>
      </c>
      <c r="C53" s="71"/>
      <c r="D53" s="62"/>
      <c r="E53" s="63"/>
      <c r="F53" s="255">
        <f>'9200'!F53</f>
        <v>0</v>
      </c>
      <c r="G53" s="255">
        <f>'9200'!G53</f>
        <v>0</v>
      </c>
      <c r="H53" s="255">
        <f>'9200'!H53</f>
        <v>0</v>
      </c>
      <c r="I53" s="94">
        <f t="shared" si="9"/>
        <v>0</v>
      </c>
      <c r="J53" s="224"/>
      <c r="K53" s="255">
        <f>'9200'!K53</f>
        <v>0</v>
      </c>
      <c r="L53" s="255">
        <f>'9200'!L53</f>
        <v>0</v>
      </c>
      <c r="M53" s="255">
        <f>'9200'!M53</f>
        <v>0</v>
      </c>
      <c r="N53" s="94">
        <f t="shared" si="10"/>
        <v>0</v>
      </c>
      <c r="O53" s="224"/>
      <c r="P53" s="255">
        <f>'9200'!P53</f>
        <v>0</v>
      </c>
      <c r="Q53" s="255">
        <f>'9200'!Q53</f>
        <v>0</v>
      </c>
      <c r="R53" s="255">
        <f>'9200'!R53</f>
        <v>0</v>
      </c>
      <c r="S53" s="94">
        <f t="shared" si="11"/>
        <v>0</v>
      </c>
      <c r="T53" s="224"/>
      <c r="U53" s="255">
        <f>'9200'!U53</f>
        <v>0</v>
      </c>
      <c r="V53" s="255">
        <f>'9200'!V53</f>
        <v>0</v>
      </c>
      <c r="W53" s="255">
        <f>'9200'!W53</f>
        <v>0</v>
      </c>
      <c r="X53" s="94">
        <f t="shared" si="12"/>
        <v>0</v>
      </c>
      <c r="Y53" s="97"/>
      <c r="Z53" s="94">
        <f t="shared" si="13"/>
        <v>0</v>
      </c>
      <c r="AA53" s="182"/>
    </row>
    <row r="54" spans="1:27" s="214" customFormat="1" ht="15" x14ac:dyDescent="0.25">
      <c r="A54" s="72"/>
      <c r="B54" s="67" t="str">
        <f>'LPFN SUMMARY - Results'!B54</f>
        <v>Contingency Funds</v>
      </c>
      <c r="C54" s="71"/>
      <c r="D54" s="62"/>
      <c r="E54" s="63"/>
      <c r="F54" s="255">
        <f>'9200'!F54</f>
        <v>0</v>
      </c>
      <c r="G54" s="255">
        <f>'9200'!G54</f>
        <v>0</v>
      </c>
      <c r="H54" s="255">
        <f>'9200'!H54</f>
        <v>0</v>
      </c>
      <c r="I54" s="94">
        <f t="shared" si="9"/>
        <v>0</v>
      </c>
      <c r="J54" s="224"/>
      <c r="K54" s="255">
        <f>'9200'!K54</f>
        <v>0</v>
      </c>
      <c r="L54" s="255">
        <f>'9200'!L54</f>
        <v>0</v>
      </c>
      <c r="M54" s="255">
        <f>'9200'!M54</f>
        <v>0</v>
      </c>
      <c r="N54" s="94">
        <f t="shared" si="10"/>
        <v>0</v>
      </c>
      <c r="O54" s="224"/>
      <c r="P54" s="255">
        <f>'9200'!P54</f>
        <v>0</v>
      </c>
      <c r="Q54" s="255">
        <f>'9200'!Q54</f>
        <v>0</v>
      </c>
      <c r="R54" s="255">
        <f>'9200'!R54</f>
        <v>0</v>
      </c>
      <c r="S54" s="94">
        <f t="shared" si="11"/>
        <v>0</v>
      </c>
      <c r="T54" s="224"/>
      <c r="U54" s="255">
        <f>'9200'!U54</f>
        <v>0</v>
      </c>
      <c r="V54" s="255">
        <f>'9200'!V54</f>
        <v>0</v>
      </c>
      <c r="W54" s="255">
        <f>'9200'!W54</f>
        <v>0</v>
      </c>
      <c r="X54" s="94">
        <f t="shared" si="12"/>
        <v>0</v>
      </c>
      <c r="Y54" s="97"/>
      <c r="Z54" s="94">
        <f t="shared" si="13"/>
        <v>0</v>
      </c>
      <c r="AA54" s="182"/>
    </row>
    <row r="55" spans="1:27" s="214" customFormat="1" ht="15" x14ac:dyDescent="0.25">
      <c r="A55" s="72"/>
      <c r="B55" s="67" t="str">
        <f>'LPFN SUMMARY - Results'!B55</f>
        <v>Contracts</v>
      </c>
      <c r="C55" s="71"/>
      <c r="D55" s="62"/>
      <c r="E55" s="63"/>
      <c r="F55" s="255">
        <f>'9200'!F55</f>
        <v>0</v>
      </c>
      <c r="G55" s="255">
        <f>'9200'!G55</f>
        <v>0</v>
      </c>
      <c r="H55" s="255">
        <f>'9200'!H55</f>
        <v>250</v>
      </c>
      <c r="I55" s="94">
        <f t="shared" si="9"/>
        <v>250</v>
      </c>
      <c r="J55" s="224"/>
      <c r="K55" s="255">
        <f>'9200'!K55</f>
        <v>0</v>
      </c>
      <c r="L55" s="255">
        <f>'9200'!L55</f>
        <v>0</v>
      </c>
      <c r="M55" s="255">
        <f>'9200'!M55</f>
        <v>250</v>
      </c>
      <c r="N55" s="94">
        <f t="shared" si="10"/>
        <v>250</v>
      </c>
      <c r="O55" s="224"/>
      <c r="P55" s="255">
        <f>'9200'!P55</f>
        <v>0</v>
      </c>
      <c r="Q55" s="255">
        <f>'9200'!Q55</f>
        <v>0</v>
      </c>
      <c r="R55" s="255">
        <f>'9200'!R55</f>
        <v>250</v>
      </c>
      <c r="S55" s="94">
        <f t="shared" si="11"/>
        <v>250</v>
      </c>
      <c r="T55" s="224"/>
      <c r="U55" s="255">
        <f>'9200'!U55</f>
        <v>0</v>
      </c>
      <c r="V55" s="255">
        <f>'9200'!V55</f>
        <v>0</v>
      </c>
      <c r="W55" s="255">
        <f>'9200'!W55</f>
        <v>250</v>
      </c>
      <c r="X55" s="94">
        <f t="shared" si="12"/>
        <v>250</v>
      </c>
      <c r="Y55" s="97"/>
      <c r="Z55" s="94">
        <f t="shared" si="13"/>
        <v>1000</v>
      </c>
      <c r="AA55" s="182"/>
    </row>
    <row r="56" spans="1:27" s="214" customFormat="1" ht="15" x14ac:dyDescent="0.25">
      <c r="A56" s="72"/>
      <c r="B56" s="67" t="str">
        <f>'LPFN SUMMARY - Results'!B56</f>
        <v>Cultural Activities</v>
      </c>
      <c r="C56" s="71"/>
      <c r="D56" s="62"/>
      <c r="E56" s="63"/>
      <c r="F56" s="255">
        <f>'9200'!F56</f>
        <v>0</v>
      </c>
      <c r="G56" s="255">
        <f>'9200'!G56</f>
        <v>0</v>
      </c>
      <c r="H56" s="255">
        <f>'9200'!H56</f>
        <v>0</v>
      </c>
      <c r="I56" s="94">
        <f t="shared" si="9"/>
        <v>0</v>
      </c>
      <c r="J56" s="224"/>
      <c r="K56" s="255">
        <f>'9200'!K56</f>
        <v>0</v>
      </c>
      <c r="L56" s="255">
        <f>'9200'!L56</f>
        <v>0</v>
      </c>
      <c r="M56" s="255">
        <f>'9200'!M56</f>
        <v>0</v>
      </c>
      <c r="N56" s="94">
        <f t="shared" si="10"/>
        <v>0</v>
      </c>
      <c r="O56" s="224"/>
      <c r="P56" s="255">
        <f>'9200'!P56</f>
        <v>0</v>
      </c>
      <c r="Q56" s="255">
        <f>'9200'!Q56</f>
        <v>0</v>
      </c>
      <c r="R56" s="255">
        <f>'9200'!R56</f>
        <v>0</v>
      </c>
      <c r="S56" s="94">
        <f t="shared" si="11"/>
        <v>0</v>
      </c>
      <c r="T56" s="224"/>
      <c r="U56" s="255">
        <f>'9200'!U56</f>
        <v>0</v>
      </c>
      <c r="V56" s="255">
        <f>'9200'!V56</f>
        <v>0</v>
      </c>
      <c r="W56" s="255">
        <f>'9200'!W56</f>
        <v>0</v>
      </c>
      <c r="X56" s="94">
        <f t="shared" si="12"/>
        <v>0</v>
      </c>
      <c r="Y56" s="97"/>
      <c r="Z56" s="94">
        <f t="shared" si="13"/>
        <v>0</v>
      </c>
      <c r="AA56" s="182"/>
    </row>
    <row r="57" spans="1:27" s="214" customFormat="1" ht="15" x14ac:dyDescent="0.25">
      <c r="A57" s="72"/>
      <c r="B57" s="67" t="str">
        <f>'LPFN SUMMARY - Results'!B57</f>
        <v>Cultural Week</v>
      </c>
      <c r="C57" s="71"/>
      <c r="D57" s="62"/>
      <c r="E57" s="63"/>
      <c r="F57" s="255">
        <f>'9200'!F57</f>
        <v>0</v>
      </c>
      <c r="G57" s="255">
        <f>'9200'!G57</f>
        <v>0</v>
      </c>
      <c r="H57" s="255">
        <f>'9200'!H57</f>
        <v>0</v>
      </c>
      <c r="I57" s="94">
        <f t="shared" si="9"/>
        <v>0</v>
      </c>
      <c r="J57" s="224"/>
      <c r="K57" s="255">
        <f>'9200'!K57</f>
        <v>0</v>
      </c>
      <c r="L57" s="255">
        <f>'9200'!L57</f>
        <v>0</v>
      </c>
      <c r="M57" s="255">
        <f>'9200'!M57</f>
        <v>0</v>
      </c>
      <c r="N57" s="94">
        <f t="shared" si="10"/>
        <v>0</v>
      </c>
      <c r="O57" s="224"/>
      <c r="P57" s="255">
        <f>'9200'!P57</f>
        <v>0</v>
      </c>
      <c r="Q57" s="255">
        <f>'9200'!Q57</f>
        <v>0</v>
      </c>
      <c r="R57" s="255">
        <f>'9200'!R57</f>
        <v>0</v>
      </c>
      <c r="S57" s="94">
        <f t="shared" si="11"/>
        <v>0</v>
      </c>
      <c r="T57" s="224"/>
      <c r="U57" s="255">
        <f>'9200'!U57</f>
        <v>0</v>
      </c>
      <c r="V57" s="255">
        <f>'9200'!V57</f>
        <v>0</v>
      </c>
      <c r="W57" s="255">
        <f>'9200'!W57</f>
        <v>0</v>
      </c>
      <c r="X57" s="94">
        <f t="shared" si="12"/>
        <v>0</v>
      </c>
      <c r="Y57" s="97"/>
      <c r="Z57" s="94">
        <f t="shared" si="13"/>
        <v>0</v>
      </c>
      <c r="AA57" s="182"/>
    </row>
    <row r="58" spans="1:27" s="214" customFormat="1" ht="15" x14ac:dyDescent="0.25">
      <c r="A58" s="72"/>
      <c r="B58" s="67" t="str">
        <f>'LPFN SUMMARY - Results'!B58</f>
        <v>Daycare fees</v>
      </c>
      <c r="C58" s="71"/>
      <c r="D58" s="62"/>
      <c r="E58" s="63"/>
      <c r="F58" s="255">
        <f>'9200'!F58</f>
        <v>0</v>
      </c>
      <c r="G58" s="255">
        <f>'9200'!G58</f>
        <v>0</v>
      </c>
      <c r="H58" s="255">
        <f>'9200'!H58</f>
        <v>0</v>
      </c>
      <c r="I58" s="94"/>
      <c r="J58" s="224"/>
      <c r="K58" s="255">
        <f>'9200'!K58</f>
        <v>0</v>
      </c>
      <c r="L58" s="255">
        <f>'9200'!L58</f>
        <v>0</v>
      </c>
      <c r="M58" s="255">
        <f>'9200'!M58</f>
        <v>0</v>
      </c>
      <c r="N58" s="94"/>
      <c r="O58" s="224"/>
      <c r="P58" s="255">
        <f>'9200'!P58</f>
        <v>0</v>
      </c>
      <c r="Q58" s="255">
        <f>'9200'!Q58</f>
        <v>0</v>
      </c>
      <c r="R58" s="255">
        <f>'9200'!R58</f>
        <v>0</v>
      </c>
      <c r="S58" s="94">
        <f t="shared" si="11"/>
        <v>0</v>
      </c>
      <c r="T58" s="224"/>
      <c r="U58" s="255">
        <f>'9200'!U58</f>
        <v>0</v>
      </c>
      <c r="V58" s="255">
        <f>'9200'!V58</f>
        <v>0</v>
      </c>
      <c r="W58" s="255">
        <f>'9200'!W58</f>
        <v>0</v>
      </c>
      <c r="X58" s="94"/>
      <c r="Y58" s="97"/>
      <c r="Z58" s="94">
        <f t="shared" si="13"/>
        <v>0</v>
      </c>
      <c r="AA58" s="182"/>
    </row>
    <row r="59" spans="1:27" s="214" customFormat="1" ht="15" x14ac:dyDescent="0.25">
      <c r="A59" s="72"/>
      <c r="B59" s="67" t="str">
        <f>'LPFN SUMMARY - Results'!B59</f>
        <v>Election expenses</v>
      </c>
      <c r="C59" s="71"/>
      <c r="D59" s="62"/>
      <c r="E59" s="63"/>
      <c r="F59" s="255">
        <f>'9200'!F59</f>
        <v>0</v>
      </c>
      <c r="G59" s="255">
        <f>'9200'!G59</f>
        <v>0</v>
      </c>
      <c r="H59" s="255">
        <f>'9200'!H59</f>
        <v>0</v>
      </c>
      <c r="I59" s="94">
        <f t="shared" si="9"/>
        <v>0</v>
      </c>
      <c r="J59" s="224"/>
      <c r="K59" s="255">
        <f>'9200'!K59</f>
        <v>0</v>
      </c>
      <c r="L59" s="255">
        <f>'9200'!L59</f>
        <v>0</v>
      </c>
      <c r="M59" s="255">
        <f>'9200'!M59</f>
        <v>0</v>
      </c>
      <c r="N59" s="94">
        <f t="shared" si="10"/>
        <v>0</v>
      </c>
      <c r="O59" s="224"/>
      <c r="P59" s="255">
        <f>'9200'!P59</f>
        <v>0</v>
      </c>
      <c r="Q59" s="255">
        <f>'9200'!Q59</f>
        <v>0</v>
      </c>
      <c r="R59" s="255">
        <f>'9200'!R59</f>
        <v>0</v>
      </c>
      <c r="S59" s="94">
        <f t="shared" si="11"/>
        <v>0</v>
      </c>
      <c r="T59" s="224"/>
      <c r="U59" s="255">
        <f>'9200'!U59</f>
        <v>0</v>
      </c>
      <c r="V59" s="255">
        <f>'9200'!V59</f>
        <v>0</v>
      </c>
      <c r="W59" s="255">
        <f>'9200'!W59</f>
        <v>0</v>
      </c>
      <c r="X59" s="94">
        <f t="shared" si="12"/>
        <v>0</v>
      </c>
      <c r="Y59" s="97"/>
      <c r="Z59" s="94">
        <f t="shared" si="13"/>
        <v>0</v>
      </c>
      <c r="AA59" s="182"/>
    </row>
    <row r="60" spans="1:27" s="214" customFormat="1" ht="15" x14ac:dyDescent="0.25">
      <c r="A60" s="72"/>
      <c r="B60" s="67" t="str">
        <f>'LPFN SUMMARY - Results'!B60</f>
        <v>Electricity</v>
      </c>
      <c r="C60" s="71"/>
      <c r="D60" s="62"/>
      <c r="E60" s="63"/>
      <c r="F60" s="255">
        <f>'9200'!F60</f>
        <v>0</v>
      </c>
      <c r="G60" s="255">
        <f>'9200'!G60</f>
        <v>0</v>
      </c>
      <c r="H60" s="255">
        <f>'9200'!H60</f>
        <v>500</v>
      </c>
      <c r="I60" s="94">
        <f t="shared" si="9"/>
        <v>500</v>
      </c>
      <c r="J60" s="224"/>
      <c r="K60" s="255">
        <f>'9200'!K60</f>
        <v>0</v>
      </c>
      <c r="L60" s="255">
        <f>'9200'!L60</f>
        <v>0</v>
      </c>
      <c r="M60" s="255">
        <f>'9200'!M60</f>
        <v>500</v>
      </c>
      <c r="N60" s="94">
        <f t="shared" si="10"/>
        <v>500</v>
      </c>
      <c r="O60" s="224"/>
      <c r="P60" s="255">
        <f>'9200'!P60</f>
        <v>0</v>
      </c>
      <c r="Q60" s="255">
        <f>'9200'!Q60</f>
        <v>0</v>
      </c>
      <c r="R60" s="255">
        <f>'9200'!R60</f>
        <v>500</v>
      </c>
      <c r="S60" s="94">
        <f t="shared" si="11"/>
        <v>500</v>
      </c>
      <c r="T60" s="224"/>
      <c r="U60" s="255">
        <f>'9200'!U60</f>
        <v>0</v>
      </c>
      <c r="V60" s="255">
        <f>'9200'!V60</f>
        <v>0</v>
      </c>
      <c r="W60" s="255">
        <f>'9200'!W60</f>
        <v>500</v>
      </c>
      <c r="X60" s="94">
        <f t="shared" si="12"/>
        <v>500</v>
      </c>
      <c r="Y60" s="97"/>
      <c r="Z60" s="94">
        <f t="shared" si="13"/>
        <v>2000</v>
      </c>
      <c r="AA60" s="182"/>
    </row>
    <row r="61" spans="1:27" s="214" customFormat="1" ht="15" x14ac:dyDescent="0.25">
      <c r="A61" s="72"/>
      <c r="B61" s="67" t="str">
        <f>'LPFN SUMMARY - Results'!B61</f>
        <v>Facility Rental</v>
      </c>
      <c r="C61" s="71"/>
      <c r="D61" s="62"/>
      <c r="E61" s="63"/>
      <c r="F61" s="255">
        <f>'9200'!F61</f>
        <v>0</v>
      </c>
      <c r="G61" s="255">
        <f>'9200'!G61</f>
        <v>0</v>
      </c>
      <c r="H61" s="255">
        <f>'9200'!H61</f>
        <v>0</v>
      </c>
      <c r="I61" s="94">
        <f t="shared" si="9"/>
        <v>0</v>
      </c>
      <c r="J61" s="224"/>
      <c r="K61" s="255">
        <f>'9200'!K61</f>
        <v>0</v>
      </c>
      <c r="L61" s="255">
        <f>'9200'!L61</f>
        <v>0</v>
      </c>
      <c r="M61" s="255">
        <f>'9200'!M61</f>
        <v>0</v>
      </c>
      <c r="N61" s="94">
        <f t="shared" si="10"/>
        <v>0</v>
      </c>
      <c r="O61" s="224"/>
      <c r="P61" s="255">
        <f>'9200'!P61</f>
        <v>0</v>
      </c>
      <c r="Q61" s="255">
        <f>'9200'!Q61</f>
        <v>0</v>
      </c>
      <c r="R61" s="255">
        <f>'9200'!R61</f>
        <v>0</v>
      </c>
      <c r="S61" s="94">
        <f t="shared" si="11"/>
        <v>0</v>
      </c>
      <c r="T61" s="224"/>
      <c r="U61" s="255">
        <f>'9200'!U61</f>
        <v>0</v>
      </c>
      <c r="V61" s="255">
        <f>'9200'!V61</f>
        <v>0</v>
      </c>
      <c r="W61" s="255">
        <f>'9200'!W61</f>
        <v>0</v>
      </c>
      <c r="X61" s="94">
        <f t="shared" si="12"/>
        <v>0</v>
      </c>
      <c r="Y61" s="97"/>
      <c r="Z61" s="94">
        <f t="shared" si="13"/>
        <v>0</v>
      </c>
      <c r="AA61" s="182"/>
    </row>
    <row r="62" spans="1:27" s="214" customFormat="1" ht="15" x14ac:dyDescent="0.25">
      <c r="A62" s="72"/>
      <c r="B62" s="67" t="str">
        <f>'LPFN SUMMARY - Results'!B62</f>
        <v>Field Trip</v>
      </c>
      <c r="C62" s="71"/>
      <c r="D62" s="62"/>
      <c r="E62" s="63"/>
      <c r="F62" s="255">
        <f>'9200'!F62</f>
        <v>0</v>
      </c>
      <c r="G62" s="255">
        <f>'9200'!G62</f>
        <v>0</v>
      </c>
      <c r="H62" s="255">
        <f>'9200'!H62</f>
        <v>0</v>
      </c>
      <c r="I62" s="94">
        <f t="shared" si="9"/>
        <v>0</v>
      </c>
      <c r="J62" s="224"/>
      <c r="K62" s="255">
        <f>'9200'!K62</f>
        <v>0</v>
      </c>
      <c r="L62" s="255">
        <f>'9200'!L62</f>
        <v>0</v>
      </c>
      <c r="M62" s="255">
        <f>'9200'!M62</f>
        <v>0</v>
      </c>
      <c r="N62" s="94">
        <f t="shared" si="10"/>
        <v>0</v>
      </c>
      <c r="O62" s="224"/>
      <c r="P62" s="255">
        <f>'9200'!P62</f>
        <v>0</v>
      </c>
      <c r="Q62" s="255">
        <f>'9200'!Q62</f>
        <v>0</v>
      </c>
      <c r="R62" s="255">
        <f>'9200'!R62</f>
        <v>0</v>
      </c>
      <c r="S62" s="94">
        <f t="shared" si="11"/>
        <v>0</v>
      </c>
      <c r="T62" s="224"/>
      <c r="U62" s="255">
        <f>'9200'!U62</f>
        <v>0</v>
      </c>
      <c r="V62" s="255">
        <f>'9200'!V62</f>
        <v>0</v>
      </c>
      <c r="W62" s="255">
        <f>'9200'!W62</f>
        <v>0</v>
      </c>
      <c r="X62" s="94">
        <f t="shared" si="12"/>
        <v>0</v>
      </c>
      <c r="Y62" s="97"/>
      <c r="Z62" s="94">
        <f t="shared" si="13"/>
        <v>0</v>
      </c>
      <c r="AA62" s="182"/>
    </row>
    <row r="63" spans="1:27" s="214" customFormat="1" ht="15" x14ac:dyDescent="0.25">
      <c r="A63" s="72"/>
      <c r="B63" s="67" t="str">
        <f>'LPFN SUMMARY - Results'!B63</f>
        <v>Graduation</v>
      </c>
      <c r="C63" s="71"/>
      <c r="D63" s="62"/>
      <c r="E63" s="63"/>
      <c r="F63" s="255">
        <f>'9200'!F63</f>
        <v>0</v>
      </c>
      <c r="G63" s="255">
        <f>'9200'!G63</f>
        <v>0</v>
      </c>
      <c r="H63" s="255">
        <f>'9200'!H63</f>
        <v>0</v>
      </c>
      <c r="I63" s="94">
        <f t="shared" si="9"/>
        <v>0</v>
      </c>
      <c r="J63" s="224"/>
      <c r="K63" s="255">
        <f>'9200'!K63</f>
        <v>0</v>
      </c>
      <c r="L63" s="255">
        <f>'9200'!L63</f>
        <v>0</v>
      </c>
      <c r="M63" s="255">
        <f>'9200'!M63</f>
        <v>0</v>
      </c>
      <c r="N63" s="94">
        <f t="shared" si="10"/>
        <v>0</v>
      </c>
      <c r="O63" s="224"/>
      <c r="P63" s="255">
        <f>'9200'!P63</f>
        <v>0</v>
      </c>
      <c r="Q63" s="255">
        <f>'9200'!Q63</f>
        <v>0</v>
      </c>
      <c r="R63" s="255">
        <f>'9200'!R63</f>
        <v>0</v>
      </c>
      <c r="S63" s="94">
        <f t="shared" si="11"/>
        <v>0</v>
      </c>
      <c r="T63" s="224"/>
      <c r="U63" s="255">
        <f>'9200'!U63</f>
        <v>0</v>
      </c>
      <c r="V63" s="255">
        <f>'9200'!V63</f>
        <v>0</v>
      </c>
      <c r="W63" s="255">
        <f>'9200'!W63</f>
        <v>0</v>
      </c>
      <c r="X63" s="94">
        <f t="shared" si="12"/>
        <v>0</v>
      </c>
      <c r="Y63" s="97"/>
      <c r="Z63" s="94">
        <f t="shared" si="13"/>
        <v>0</v>
      </c>
      <c r="AA63" s="182"/>
    </row>
    <row r="64" spans="1:27" s="214" customFormat="1" ht="15" x14ac:dyDescent="0.25">
      <c r="A64" s="72"/>
      <c r="B64" s="67" t="str">
        <f>'LPFN SUMMARY - Results'!B64</f>
        <v>Guest Speakers</v>
      </c>
      <c r="C64" s="71"/>
      <c r="D64" s="62"/>
      <c r="E64" s="63"/>
      <c r="F64" s="255">
        <f>'9200'!F64</f>
        <v>0</v>
      </c>
      <c r="G64" s="255">
        <f>'9200'!G64</f>
        <v>0</v>
      </c>
      <c r="H64" s="255">
        <f>'9200'!H64</f>
        <v>0</v>
      </c>
      <c r="I64" s="94">
        <f t="shared" si="9"/>
        <v>0</v>
      </c>
      <c r="J64" s="224"/>
      <c r="K64" s="255">
        <f>'9200'!K64</f>
        <v>0</v>
      </c>
      <c r="L64" s="255">
        <f>'9200'!L64</f>
        <v>0</v>
      </c>
      <c r="M64" s="255">
        <f>'9200'!M64</f>
        <v>0</v>
      </c>
      <c r="N64" s="94">
        <f t="shared" si="10"/>
        <v>0</v>
      </c>
      <c r="O64" s="224"/>
      <c r="P64" s="255">
        <f>'9200'!P64</f>
        <v>0</v>
      </c>
      <c r="Q64" s="255">
        <f>'9200'!Q64</f>
        <v>0</v>
      </c>
      <c r="R64" s="255">
        <f>'9200'!R64</f>
        <v>0</v>
      </c>
      <c r="S64" s="94">
        <f t="shared" si="11"/>
        <v>0</v>
      </c>
      <c r="T64" s="224"/>
      <c r="U64" s="255">
        <f>'9200'!U64</f>
        <v>0</v>
      </c>
      <c r="V64" s="255">
        <f>'9200'!V64</f>
        <v>0</v>
      </c>
      <c r="W64" s="255">
        <f>'9200'!W64</f>
        <v>0</v>
      </c>
      <c r="X64" s="94">
        <f t="shared" si="12"/>
        <v>0</v>
      </c>
      <c r="Y64" s="97"/>
      <c r="Z64" s="94">
        <f t="shared" si="13"/>
        <v>0</v>
      </c>
      <c r="AA64" s="182"/>
    </row>
    <row r="65" spans="1:27" s="214" customFormat="1" ht="15" x14ac:dyDescent="0.25">
      <c r="A65" s="72"/>
      <c r="B65" s="67" t="str">
        <f>'LPFN SUMMARY - Results'!B65</f>
        <v>Honoraria</v>
      </c>
      <c r="C65" s="71"/>
      <c r="D65" s="62"/>
      <c r="E65" s="63"/>
      <c r="F65" s="255">
        <f>'9200'!F65</f>
        <v>0</v>
      </c>
      <c r="G65" s="255">
        <f>'9200'!G65</f>
        <v>0</v>
      </c>
      <c r="H65" s="255">
        <f>'9200'!H65</f>
        <v>0</v>
      </c>
      <c r="I65" s="94">
        <f t="shared" si="9"/>
        <v>0</v>
      </c>
      <c r="J65" s="224"/>
      <c r="K65" s="255">
        <f>'9200'!K65</f>
        <v>0</v>
      </c>
      <c r="L65" s="255">
        <f>'9200'!L65</f>
        <v>0</v>
      </c>
      <c r="M65" s="255">
        <f>'9200'!M65</f>
        <v>0</v>
      </c>
      <c r="N65" s="94">
        <f t="shared" si="10"/>
        <v>0</v>
      </c>
      <c r="O65" s="224"/>
      <c r="P65" s="255">
        <f>'9200'!P65</f>
        <v>0</v>
      </c>
      <c r="Q65" s="255">
        <f>'9200'!Q65</f>
        <v>0</v>
      </c>
      <c r="R65" s="255">
        <f>'9200'!R65</f>
        <v>0</v>
      </c>
      <c r="S65" s="94">
        <f t="shared" si="11"/>
        <v>0</v>
      </c>
      <c r="T65" s="224"/>
      <c r="U65" s="255">
        <f>'9200'!U65</f>
        <v>0</v>
      </c>
      <c r="V65" s="255">
        <f>'9200'!V65</f>
        <v>0</v>
      </c>
      <c r="W65" s="255">
        <f>'9200'!W65</f>
        <v>0</v>
      </c>
      <c r="X65" s="94">
        <f t="shared" si="12"/>
        <v>0</v>
      </c>
      <c r="Y65" s="97"/>
      <c r="Z65" s="94">
        <f t="shared" si="13"/>
        <v>0</v>
      </c>
      <c r="AA65" s="182"/>
    </row>
    <row r="66" spans="1:27" s="214" customFormat="1" ht="15" x14ac:dyDescent="0.25">
      <c r="A66" s="72"/>
      <c r="B66" s="67" t="str">
        <f>'LPFN SUMMARY - Results'!B66</f>
        <v>Insurances</v>
      </c>
      <c r="C66" s="71"/>
      <c r="D66" s="62"/>
      <c r="E66" s="63"/>
      <c r="F66" s="255">
        <f>'9200'!F66</f>
        <v>0</v>
      </c>
      <c r="G66" s="255">
        <f>'9200'!G66</f>
        <v>0</v>
      </c>
      <c r="H66" s="255">
        <f>'9200'!H66</f>
        <v>750</v>
      </c>
      <c r="I66" s="94">
        <f t="shared" si="9"/>
        <v>750</v>
      </c>
      <c r="J66" s="224"/>
      <c r="K66" s="255">
        <f>'9200'!K66</f>
        <v>0</v>
      </c>
      <c r="L66" s="255">
        <f>'9200'!L66</f>
        <v>0</v>
      </c>
      <c r="M66" s="255">
        <f>'9200'!M66</f>
        <v>750</v>
      </c>
      <c r="N66" s="94">
        <f t="shared" si="10"/>
        <v>750</v>
      </c>
      <c r="O66" s="224"/>
      <c r="P66" s="255">
        <f>'9200'!P66</f>
        <v>0</v>
      </c>
      <c r="Q66" s="255">
        <f>'9200'!Q66</f>
        <v>0</v>
      </c>
      <c r="R66" s="255">
        <f>'9200'!R66</f>
        <v>750</v>
      </c>
      <c r="S66" s="94">
        <f t="shared" si="11"/>
        <v>750</v>
      </c>
      <c r="T66" s="224"/>
      <c r="U66" s="255">
        <f>'9200'!U66</f>
        <v>500</v>
      </c>
      <c r="V66" s="255">
        <f>'9200'!V66</f>
        <v>0</v>
      </c>
      <c r="W66" s="255">
        <f>'9200'!W66</f>
        <v>750</v>
      </c>
      <c r="X66" s="94">
        <f t="shared" si="12"/>
        <v>1250</v>
      </c>
      <c r="Y66" s="97"/>
      <c r="Z66" s="94">
        <f t="shared" si="13"/>
        <v>3500</v>
      </c>
      <c r="AA66" s="182"/>
    </row>
    <row r="67" spans="1:27" s="214" customFormat="1" ht="15" x14ac:dyDescent="0.25">
      <c r="A67" s="72"/>
      <c r="B67" s="67" t="str">
        <f>'LPFN SUMMARY - Results'!B67</f>
        <v>Interests and bank charges</v>
      </c>
      <c r="C67" s="71"/>
      <c r="D67" s="62"/>
      <c r="E67" s="63"/>
      <c r="F67" s="255">
        <f>'9200'!F67</f>
        <v>0</v>
      </c>
      <c r="G67" s="255">
        <f>'9200'!G67</f>
        <v>0</v>
      </c>
      <c r="H67" s="255">
        <f>'9200'!H67</f>
        <v>0</v>
      </c>
      <c r="I67" s="94">
        <f t="shared" si="9"/>
        <v>0</v>
      </c>
      <c r="J67" s="224"/>
      <c r="K67" s="255">
        <f>'9200'!K67</f>
        <v>0</v>
      </c>
      <c r="L67" s="255">
        <f>'9200'!L67</f>
        <v>0</v>
      </c>
      <c r="M67" s="255">
        <f>'9200'!M67</f>
        <v>0</v>
      </c>
      <c r="N67" s="94">
        <f t="shared" si="10"/>
        <v>0</v>
      </c>
      <c r="O67" s="224"/>
      <c r="P67" s="255">
        <f>'9200'!P67</f>
        <v>0</v>
      </c>
      <c r="Q67" s="255">
        <f>'9200'!Q67</f>
        <v>0</v>
      </c>
      <c r="R67" s="255">
        <f>'9200'!R67</f>
        <v>0</v>
      </c>
      <c r="S67" s="94">
        <f t="shared" si="11"/>
        <v>0</v>
      </c>
      <c r="T67" s="224"/>
      <c r="U67" s="255">
        <f>'9200'!U67</f>
        <v>0</v>
      </c>
      <c r="V67" s="255">
        <f>'9200'!V67</f>
        <v>0</v>
      </c>
      <c r="W67" s="255">
        <f>'9200'!W67</f>
        <v>0</v>
      </c>
      <c r="X67" s="94">
        <f t="shared" si="12"/>
        <v>0</v>
      </c>
      <c r="Y67" s="97"/>
      <c r="Z67" s="94">
        <f t="shared" si="13"/>
        <v>0</v>
      </c>
      <c r="AA67" s="182"/>
    </row>
    <row r="68" spans="1:27" s="214" customFormat="1" ht="15" hidden="1" x14ac:dyDescent="0.25">
      <c r="A68" s="72"/>
      <c r="B68" s="67" t="str">
        <f>'LPFN SUMMARY - Results'!B68</f>
        <v>Unused</v>
      </c>
      <c r="C68" s="71"/>
      <c r="D68" s="62"/>
      <c r="E68" s="63"/>
      <c r="F68" s="255">
        <f>'9200'!F68</f>
        <v>0</v>
      </c>
      <c r="G68" s="255">
        <f>'9200'!G68</f>
        <v>0</v>
      </c>
      <c r="H68" s="255">
        <f>'9200'!H68</f>
        <v>0</v>
      </c>
      <c r="I68" s="94">
        <f t="shared" si="9"/>
        <v>0</v>
      </c>
      <c r="J68" s="224"/>
      <c r="K68" s="255">
        <f>'9200'!K68</f>
        <v>0</v>
      </c>
      <c r="L68" s="255">
        <f>'9200'!L68</f>
        <v>0</v>
      </c>
      <c r="M68" s="255">
        <f>'9200'!M68</f>
        <v>0</v>
      </c>
      <c r="N68" s="94">
        <f t="shared" si="10"/>
        <v>0</v>
      </c>
      <c r="O68" s="224"/>
      <c r="P68" s="255">
        <f>'9200'!P68</f>
        <v>0</v>
      </c>
      <c r="Q68" s="255">
        <f>'9200'!Q68</f>
        <v>0</v>
      </c>
      <c r="R68" s="255">
        <f>'9200'!R68</f>
        <v>0</v>
      </c>
      <c r="S68" s="94">
        <f t="shared" si="11"/>
        <v>0</v>
      </c>
      <c r="T68" s="224"/>
      <c r="U68" s="255">
        <f>'9200'!U68</f>
        <v>0</v>
      </c>
      <c r="V68" s="255">
        <f>'9200'!V68</f>
        <v>0</v>
      </c>
      <c r="W68" s="255">
        <f>'9200'!W68</f>
        <v>0</v>
      </c>
      <c r="X68" s="94">
        <f t="shared" si="12"/>
        <v>0</v>
      </c>
      <c r="Y68" s="97"/>
      <c r="Z68" s="94">
        <f t="shared" si="13"/>
        <v>0</v>
      </c>
      <c r="AA68" s="182"/>
    </row>
    <row r="69" spans="1:27" s="214" customFormat="1" ht="15" x14ac:dyDescent="0.25">
      <c r="A69" s="72"/>
      <c r="B69" s="67" t="str">
        <f>'LPFN SUMMARY - Results'!B69</f>
        <v>Licence fees</v>
      </c>
      <c r="C69" s="71"/>
      <c r="D69" s="62"/>
      <c r="E69" s="63"/>
      <c r="F69" s="255">
        <f>'9200'!F69</f>
        <v>0</v>
      </c>
      <c r="G69" s="255">
        <f>'9200'!G69</f>
        <v>0</v>
      </c>
      <c r="H69" s="255">
        <f>'9200'!H69</f>
        <v>1200</v>
      </c>
      <c r="I69" s="94">
        <f t="shared" si="9"/>
        <v>1200</v>
      </c>
      <c r="J69" s="224"/>
      <c r="K69" s="255">
        <f>'9200'!K69</f>
        <v>0</v>
      </c>
      <c r="L69" s="255">
        <f>'9200'!L69</f>
        <v>0</v>
      </c>
      <c r="M69" s="255">
        <f>'9200'!M69</f>
        <v>0</v>
      </c>
      <c r="N69" s="94">
        <f t="shared" si="10"/>
        <v>0</v>
      </c>
      <c r="O69" s="224"/>
      <c r="P69" s="255">
        <f>'9200'!P69</f>
        <v>0</v>
      </c>
      <c r="Q69" s="255">
        <f>'9200'!Q69</f>
        <v>0</v>
      </c>
      <c r="R69" s="255">
        <f>'9200'!R69</f>
        <v>0</v>
      </c>
      <c r="S69" s="94">
        <f t="shared" si="11"/>
        <v>0</v>
      </c>
      <c r="T69" s="224"/>
      <c r="U69" s="255">
        <f>'9200'!U69</f>
        <v>0</v>
      </c>
      <c r="V69" s="255">
        <f>'9200'!V69</f>
        <v>0</v>
      </c>
      <c r="W69" s="255">
        <f>'9200'!W69</f>
        <v>0</v>
      </c>
      <c r="X69" s="94">
        <f t="shared" si="12"/>
        <v>0</v>
      </c>
      <c r="Y69" s="97"/>
      <c r="Z69" s="94">
        <f t="shared" si="13"/>
        <v>1200</v>
      </c>
      <c r="AA69" s="182"/>
    </row>
    <row r="70" spans="1:27" s="214" customFormat="1" ht="15" x14ac:dyDescent="0.25">
      <c r="A70" s="72"/>
      <c r="B70" s="67" t="str">
        <f>'LPFN SUMMARY - Results'!B70</f>
        <v>Maintenance</v>
      </c>
      <c r="C70" s="71"/>
      <c r="D70" s="62"/>
      <c r="E70" s="63"/>
      <c r="F70" s="255">
        <f>'9200'!F70</f>
        <v>0</v>
      </c>
      <c r="G70" s="255">
        <f>'9200'!G70</f>
        <v>0</v>
      </c>
      <c r="H70" s="255">
        <f>'9200'!H70</f>
        <v>0</v>
      </c>
      <c r="I70" s="94">
        <f t="shared" si="9"/>
        <v>0</v>
      </c>
      <c r="J70" s="224"/>
      <c r="K70" s="255">
        <f>'9200'!K70</f>
        <v>0</v>
      </c>
      <c r="L70" s="255">
        <f>'9200'!L70</f>
        <v>0</v>
      </c>
      <c r="M70" s="255">
        <f>'9200'!M70</f>
        <v>0</v>
      </c>
      <c r="N70" s="94">
        <f t="shared" si="10"/>
        <v>0</v>
      </c>
      <c r="O70" s="224"/>
      <c r="P70" s="255">
        <f>'9200'!P70</f>
        <v>0</v>
      </c>
      <c r="Q70" s="255">
        <f>'9200'!Q70</f>
        <v>0</v>
      </c>
      <c r="R70" s="255">
        <f>'9200'!R70</f>
        <v>0</v>
      </c>
      <c r="S70" s="94">
        <f t="shared" si="11"/>
        <v>0</v>
      </c>
      <c r="T70" s="224"/>
      <c r="U70" s="255">
        <f>'9200'!U70</f>
        <v>0</v>
      </c>
      <c r="V70" s="255">
        <f>'9200'!V70</f>
        <v>0</v>
      </c>
      <c r="W70" s="255">
        <f>'9200'!W70</f>
        <v>0</v>
      </c>
      <c r="X70" s="94">
        <f t="shared" si="12"/>
        <v>0</v>
      </c>
      <c r="Y70" s="97"/>
      <c r="Z70" s="94">
        <f t="shared" si="13"/>
        <v>0</v>
      </c>
      <c r="AA70" s="182"/>
    </row>
    <row r="71" spans="1:27" s="214" customFormat="1" ht="15" x14ac:dyDescent="0.25">
      <c r="A71" s="72"/>
      <c r="B71" s="67" t="str">
        <f>'LPFN SUMMARY - Results'!B71</f>
        <v>Material and supplies</v>
      </c>
      <c r="C71" s="71"/>
      <c r="D71" s="62"/>
      <c r="E71" s="63"/>
      <c r="F71" s="255">
        <f>'9200'!F71</f>
        <v>0</v>
      </c>
      <c r="G71" s="255">
        <f>'9200'!G71</f>
        <v>0</v>
      </c>
      <c r="H71" s="255">
        <f>'9200'!H71</f>
        <v>700</v>
      </c>
      <c r="I71" s="94">
        <f t="shared" si="9"/>
        <v>700</v>
      </c>
      <c r="J71" s="224"/>
      <c r="K71" s="255">
        <f>'9200'!K71</f>
        <v>0</v>
      </c>
      <c r="L71" s="255">
        <f>'9200'!L71</f>
        <v>0</v>
      </c>
      <c r="M71" s="255">
        <f>'9200'!M71</f>
        <v>700</v>
      </c>
      <c r="N71" s="94">
        <f t="shared" si="10"/>
        <v>700</v>
      </c>
      <c r="O71" s="224"/>
      <c r="P71" s="255">
        <f>'9200'!P71</f>
        <v>0</v>
      </c>
      <c r="Q71" s="255">
        <f>'9200'!Q71</f>
        <v>0</v>
      </c>
      <c r="R71" s="255">
        <f>'9200'!R71</f>
        <v>700</v>
      </c>
      <c r="S71" s="94">
        <f t="shared" si="11"/>
        <v>700</v>
      </c>
      <c r="T71" s="224"/>
      <c r="U71" s="255">
        <f>'9200'!U71</f>
        <v>0</v>
      </c>
      <c r="V71" s="255">
        <f>'9200'!V71</f>
        <v>0</v>
      </c>
      <c r="W71" s="255">
        <f>'9200'!W71</f>
        <v>700</v>
      </c>
      <c r="X71" s="94">
        <f t="shared" si="12"/>
        <v>700</v>
      </c>
      <c r="Y71" s="97"/>
      <c r="Z71" s="94">
        <f t="shared" si="13"/>
        <v>2800</v>
      </c>
      <c r="AA71" s="182"/>
    </row>
    <row r="72" spans="1:27" s="214" customFormat="1" ht="15" x14ac:dyDescent="0.25">
      <c r="A72" s="72"/>
      <c r="B72" s="67" t="str">
        <f>'LPFN SUMMARY - Results'!B72</f>
        <v>Medical transportation</v>
      </c>
      <c r="C72" s="71"/>
      <c r="D72" s="62"/>
      <c r="E72" s="63"/>
      <c r="F72" s="255">
        <f>'9200'!F72</f>
        <v>0</v>
      </c>
      <c r="G72" s="255">
        <f>'9200'!G72</f>
        <v>0</v>
      </c>
      <c r="H72" s="255">
        <f>'9200'!H72</f>
        <v>0</v>
      </c>
      <c r="I72" s="94">
        <f t="shared" si="9"/>
        <v>0</v>
      </c>
      <c r="J72" s="224"/>
      <c r="K72" s="255">
        <f>'9200'!K72</f>
        <v>0</v>
      </c>
      <c r="L72" s="255">
        <f>'9200'!L72</f>
        <v>0</v>
      </c>
      <c r="M72" s="255">
        <f>'9200'!M72</f>
        <v>0</v>
      </c>
      <c r="N72" s="94">
        <f t="shared" si="10"/>
        <v>0</v>
      </c>
      <c r="O72" s="224"/>
      <c r="P72" s="255">
        <f>'9200'!P72</f>
        <v>0</v>
      </c>
      <c r="Q72" s="255">
        <f>'9200'!Q72</f>
        <v>0</v>
      </c>
      <c r="R72" s="255">
        <f>'9200'!R72</f>
        <v>0</v>
      </c>
      <c r="S72" s="94">
        <f t="shared" si="11"/>
        <v>0</v>
      </c>
      <c r="T72" s="224"/>
      <c r="U72" s="255">
        <f>'9200'!U72</f>
        <v>0</v>
      </c>
      <c r="V72" s="255">
        <f>'9200'!V72</f>
        <v>0</v>
      </c>
      <c r="W72" s="255">
        <f>'9200'!W72</f>
        <v>0</v>
      </c>
      <c r="X72" s="94">
        <f t="shared" si="12"/>
        <v>0</v>
      </c>
      <c r="Y72" s="97"/>
      <c r="Z72" s="94">
        <f t="shared" si="13"/>
        <v>0</v>
      </c>
      <c r="AA72" s="182"/>
    </row>
    <row r="73" spans="1:27" s="214" customFormat="1" ht="15" hidden="1" x14ac:dyDescent="0.25">
      <c r="A73" s="72"/>
      <c r="B73" s="67" t="str">
        <f>'LPFN SUMMARY - Results'!B73</f>
        <v>Unused</v>
      </c>
      <c r="C73" s="71"/>
      <c r="D73" s="62"/>
      <c r="E73" s="63"/>
      <c r="F73" s="255">
        <f>'9200'!F73</f>
        <v>0</v>
      </c>
      <c r="G73" s="255">
        <f>'9200'!G73</f>
        <v>0</v>
      </c>
      <c r="H73" s="255">
        <f>'9200'!H73</f>
        <v>0</v>
      </c>
      <c r="I73" s="94">
        <f t="shared" si="9"/>
        <v>0</v>
      </c>
      <c r="J73" s="224"/>
      <c r="K73" s="255">
        <f>'9200'!K73</f>
        <v>0</v>
      </c>
      <c r="L73" s="255">
        <f>'9200'!L73</f>
        <v>0</v>
      </c>
      <c r="M73" s="255">
        <f>'9200'!M73</f>
        <v>0</v>
      </c>
      <c r="N73" s="94">
        <f t="shared" si="10"/>
        <v>0</v>
      </c>
      <c r="O73" s="224"/>
      <c r="P73" s="255">
        <f>'9200'!P73</f>
        <v>0</v>
      </c>
      <c r="Q73" s="255">
        <f>'9200'!Q73</f>
        <v>0</v>
      </c>
      <c r="R73" s="255">
        <f>'9200'!R73</f>
        <v>0</v>
      </c>
      <c r="S73" s="94">
        <f t="shared" si="11"/>
        <v>0</v>
      </c>
      <c r="T73" s="224"/>
      <c r="U73" s="255">
        <f>'9200'!U73</f>
        <v>0</v>
      </c>
      <c r="V73" s="255">
        <f>'9200'!V73</f>
        <v>0</v>
      </c>
      <c r="W73" s="255">
        <f>'9200'!W73</f>
        <v>0</v>
      </c>
      <c r="X73" s="94">
        <f t="shared" si="12"/>
        <v>0</v>
      </c>
      <c r="Y73" s="97"/>
      <c r="Z73" s="94">
        <f t="shared" si="13"/>
        <v>0</v>
      </c>
      <c r="AA73" s="182"/>
    </row>
    <row r="74" spans="1:27" s="214" customFormat="1" ht="15" x14ac:dyDescent="0.25">
      <c r="A74" s="72"/>
      <c r="B74" s="67" t="str">
        <f>'LPFN SUMMARY - Results'!B74</f>
        <v>NNADAP Certification</v>
      </c>
      <c r="C74" s="71"/>
      <c r="D74" s="62"/>
      <c r="E74" s="63"/>
      <c r="F74" s="255">
        <f>'9200'!F74</f>
        <v>0</v>
      </c>
      <c r="G74" s="255">
        <f>'9200'!G74</f>
        <v>0</v>
      </c>
      <c r="H74" s="255">
        <f>'9200'!H74</f>
        <v>0</v>
      </c>
      <c r="I74" s="94">
        <f t="shared" si="9"/>
        <v>0</v>
      </c>
      <c r="J74" s="224"/>
      <c r="K74" s="255">
        <f>'9200'!K74</f>
        <v>0</v>
      </c>
      <c r="L74" s="255">
        <f>'9200'!L74</f>
        <v>0</v>
      </c>
      <c r="M74" s="255">
        <f>'9200'!M74</f>
        <v>0</v>
      </c>
      <c r="N74" s="94">
        <f t="shared" si="10"/>
        <v>0</v>
      </c>
      <c r="O74" s="224"/>
      <c r="P74" s="255">
        <f>'9200'!P74</f>
        <v>0</v>
      </c>
      <c r="Q74" s="255">
        <f>'9200'!Q74</f>
        <v>0</v>
      </c>
      <c r="R74" s="255">
        <f>'9200'!R74</f>
        <v>0</v>
      </c>
      <c r="S74" s="94">
        <f t="shared" si="11"/>
        <v>0</v>
      </c>
      <c r="T74" s="224"/>
      <c r="U74" s="255">
        <f>'9200'!U74</f>
        <v>0</v>
      </c>
      <c r="V74" s="255">
        <f>'9200'!V74</f>
        <v>0</v>
      </c>
      <c r="W74" s="255">
        <f>'9200'!W74</f>
        <v>0</v>
      </c>
      <c r="X74" s="94">
        <f t="shared" si="12"/>
        <v>0</v>
      </c>
      <c r="Y74" s="97"/>
      <c r="Z74" s="94">
        <f t="shared" si="13"/>
        <v>0</v>
      </c>
      <c r="AA74" s="182"/>
    </row>
    <row r="75" spans="1:27" s="214" customFormat="1" ht="15" x14ac:dyDescent="0.25">
      <c r="A75" s="72"/>
      <c r="B75" s="67" t="str">
        <f>'LPFN SUMMARY - Results'!B75</f>
        <v>Other expenses</v>
      </c>
      <c r="C75" s="71"/>
      <c r="D75" s="62"/>
      <c r="E75" s="63"/>
      <c r="F75" s="255">
        <f>'9200'!F75</f>
        <v>0</v>
      </c>
      <c r="G75" s="255">
        <f>'9200'!G75</f>
        <v>0</v>
      </c>
      <c r="H75" s="255">
        <f>'9200'!H75</f>
        <v>0</v>
      </c>
      <c r="I75" s="94">
        <f t="shared" si="9"/>
        <v>0</v>
      </c>
      <c r="J75" s="224"/>
      <c r="K75" s="255">
        <f>'9200'!K75</f>
        <v>0</v>
      </c>
      <c r="L75" s="255">
        <f>'9200'!L75</f>
        <v>0</v>
      </c>
      <c r="M75" s="255">
        <f>'9200'!M75</f>
        <v>0</v>
      </c>
      <c r="N75" s="94">
        <f t="shared" si="10"/>
        <v>0</v>
      </c>
      <c r="O75" s="224"/>
      <c r="P75" s="255">
        <f>'9200'!P75</f>
        <v>0</v>
      </c>
      <c r="Q75" s="255">
        <f>'9200'!Q75</f>
        <v>0</v>
      </c>
      <c r="R75" s="255">
        <f>'9200'!R75</f>
        <v>0</v>
      </c>
      <c r="S75" s="94">
        <f t="shared" si="11"/>
        <v>0</v>
      </c>
      <c r="T75" s="224"/>
      <c r="U75" s="255">
        <f>'9200'!U75</f>
        <v>0</v>
      </c>
      <c r="V75" s="255">
        <f>'9200'!V75</f>
        <v>0</v>
      </c>
      <c r="W75" s="255">
        <f>'9200'!W75</f>
        <v>0</v>
      </c>
      <c r="X75" s="94">
        <f t="shared" si="12"/>
        <v>0</v>
      </c>
      <c r="Y75" s="97"/>
      <c r="Z75" s="94">
        <f t="shared" si="13"/>
        <v>0</v>
      </c>
      <c r="AA75" s="182"/>
    </row>
    <row r="76" spans="1:27" s="214" customFormat="1" ht="15" x14ac:dyDescent="0.25">
      <c r="A76" s="72"/>
      <c r="B76" s="67" t="str">
        <f>'LPFN SUMMARY - Results'!B76</f>
        <v>Prevention General</v>
      </c>
      <c r="C76" s="71"/>
      <c r="D76" s="62"/>
      <c r="E76" s="63"/>
      <c r="F76" s="255">
        <f>'9200'!F76</f>
        <v>0</v>
      </c>
      <c r="G76" s="255">
        <f>'9200'!G76</f>
        <v>0</v>
      </c>
      <c r="H76" s="255">
        <f>'9200'!H76</f>
        <v>0</v>
      </c>
      <c r="I76" s="94">
        <f t="shared" si="9"/>
        <v>0</v>
      </c>
      <c r="J76" s="224"/>
      <c r="K76" s="255">
        <f>'9200'!K76</f>
        <v>0</v>
      </c>
      <c r="L76" s="255">
        <f>'9200'!L76</f>
        <v>0</v>
      </c>
      <c r="M76" s="255">
        <f>'9200'!M76</f>
        <v>0</v>
      </c>
      <c r="N76" s="94">
        <f t="shared" si="10"/>
        <v>0</v>
      </c>
      <c r="O76" s="224"/>
      <c r="P76" s="255">
        <f>'9200'!P76</f>
        <v>0</v>
      </c>
      <c r="Q76" s="255">
        <f>'9200'!Q76</f>
        <v>0</v>
      </c>
      <c r="R76" s="255">
        <f>'9200'!R76</f>
        <v>0</v>
      </c>
      <c r="S76" s="94">
        <f t="shared" si="11"/>
        <v>0</v>
      </c>
      <c r="T76" s="224"/>
      <c r="U76" s="255">
        <f>'9200'!U76</f>
        <v>0</v>
      </c>
      <c r="V76" s="255">
        <f>'9200'!V76</f>
        <v>0</v>
      </c>
      <c r="W76" s="255">
        <f>'9200'!W76</f>
        <v>0</v>
      </c>
      <c r="X76" s="94">
        <f t="shared" si="12"/>
        <v>0</v>
      </c>
      <c r="Y76" s="97"/>
      <c r="Z76" s="94">
        <f t="shared" si="13"/>
        <v>0</v>
      </c>
      <c r="AA76" s="182"/>
    </row>
    <row r="77" spans="1:27" s="214" customFormat="1" ht="15" hidden="1" x14ac:dyDescent="0.25">
      <c r="A77" s="72"/>
      <c r="B77" s="67" t="str">
        <f>'LPFN SUMMARY - Results'!B77</f>
        <v>Unused</v>
      </c>
      <c r="C77" s="71"/>
      <c r="D77" s="62"/>
      <c r="E77" s="63"/>
      <c r="F77" s="255">
        <f>'9200'!F77</f>
        <v>0</v>
      </c>
      <c r="G77" s="255">
        <f>'9200'!G77</f>
        <v>0</v>
      </c>
      <c r="H77" s="255">
        <f>'9200'!H77</f>
        <v>0</v>
      </c>
      <c r="I77" s="94">
        <f t="shared" si="9"/>
        <v>0</v>
      </c>
      <c r="J77" s="224"/>
      <c r="K77" s="255">
        <f>'9200'!K77</f>
        <v>0</v>
      </c>
      <c r="L77" s="255">
        <f>'9200'!L77</f>
        <v>0</v>
      </c>
      <c r="M77" s="255">
        <f>'9200'!M77</f>
        <v>0</v>
      </c>
      <c r="N77" s="94">
        <f t="shared" si="10"/>
        <v>0</v>
      </c>
      <c r="O77" s="224"/>
      <c r="P77" s="255">
        <f>'9200'!P77</f>
        <v>0</v>
      </c>
      <c r="Q77" s="255">
        <f>'9200'!Q77</f>
        <v>0</v>
      </c>
      <c r="R77" s="255">
        <f>'9200'!R77</f>
        <v>0</v>
      </c>
      <c r="S77" s="94">
        <f t="shared" si="11"/>
        <v>0</v>
      </c>
      <c r="T77" s="224"/>
      <c r="U77" s="255">
        <f>'9200'!U77</f>
        <v>0</v>
      </c>
      <c r="V77" s="255">
        <f>'9200'!V77</f>
        <v>0</v>
      </c>
      <c r="W77" s="255">
        <f>'9200'!W77</f>
        <v>0</v>
      </c>
      <c r="X77" s="94">
        <f t="shared" si="12"/>
        <v>0</v>
      </c>
      <c r="Y77" s="97"/>
      <c r="Z77" s="94">
        <f t="shared" si="13"/>
        <v>0</v>
      </c>
      <c r="AA77" s="182"/>
    </row>
    <row r="78" spans="1:27" s="214" customFormat="1" ht="15" x14ac:dyDescent="0.25">
      <c r="A78" s="72"/>
      <c r="B78" s="67" t="str">
        <f>'LPFN SUMMARY - Results'!B78</f>
        <v>Preventitive Measures</v>
      </c>
      <c r="C78" s="71"/>
      <c r="D78" s="62"/>
      <c r="E78" s="63"/>
      <c r="F78" s="255">
        <f>'9200'!F78</f>
        <v>0</v>
      </c>
      <c r="G78" s="255">
        <f>'9200'!G78</f>
        <v>0</v>
      </c>
      <c r="H78" s="255">
        <f>'9200'!H78</f>
        <v>0</v>
      </c>
      <c r="I78" s="94">
        <f t="shared" si="9"/>
        <v>0</v>
      </c>
      <c r="J78" s="224"/>
      <c r="K78" s="255">
        <f>'9200'!K78</f>
        <v>0</v>
      </c>
      <c r="L78" s="255">
        <f>'9200'!L78</f>
        <v>0</v>
      </c>
      <c r="M78" s="255">
        <f>'9200'!M78</f>
        <v>0</v>
      </c>
      <c r="N78" s="94">
        <f t="shared" si="10"/>
        <v>0</v>
      </c>
      <c r="O78" s="224"/>
      <c r="P78" s="255">
        <f>'9200'!P78</f>
        <v>0</v>
      </c>
      <c r="Q78" s="255">
        <f>'9200'!Q78</f>
        <v>0</v>
      </c>
      <c r="R78" s="255">
        <f>'9200'!R78</f>
        <v>0</v>
      </c>
      <c r="S78" s="94">
        <f t="shared" si="11"/>
        <v>0</v>
      </c>
      <c r="T78" s="224"/>
      <c r="U78" s="255">
        <f>'9200'!U78</f>
        <v>0</v>
      </c>
      <c r="V78" s="255">
        <f>'9200'!V78</f>
        <v>0</v>
      </c>
      <c r="W78" s="255">
        <f>'9200'!W78</f>
        <v>0</v>
      </c>
      <c r="X78" s="94">
        <f t="shared" si="12"/>
        <v>0</v>
      </c>
      <c r="Y78" s="97"/>
      <c r="Z78" s="94">
        <f t="shared" si="13"/>
        <v>0</v>
      </c>
      <c r="AA78" s="182"/>
    </row>
    <row r="79" spans="1:27" s="214" customFormat="1" ht="15" hidden="1" x14ac:dyDescent="0.25">
      <c r="A79" s="72"/>
      <c r="B79" s="67" t="str">
        <f>'LPFN SUMMARY - Results'!B79</f>
        <v>Unused</v>
      </c>
      <c r="C79" s="71"/>
      <c r="D79" s="62"/>
      <c r="E79" s="63"/>
      <c r="F79" s="255">
        <f>'9200'!F79</f>
        <v>0</v>
      </c>
      <c r="G79" s="255">
        <f>'9200'!G79</f>
        <v>0</v>
      </c>
      <c r="H79" s="255">
        <f>'9200'!H79</f>
        <v>0</v>
      </c>
      <c r="I79" s="94">
        <f t="shared" si="9"/>
        <v>0</v>
      </c>
      <c r="J79" s="224"/>
      <c r="K79" s="255">
        <f>'9200'!K79</f>
        <v>0</v>
      </c>
      <c r="L79" s="255">
        <f>'9200'!L79</f>
        <v>0</v>
      </c>
      <c r="M79" s="255">
        <f>'9200'!M79</f>
        <v>0</v>
      </c>
      <c r="N79" s="94">
        <f t="shared" si="10"/>
        <v>0</v>
      </c>
      <c r="O79" s="224"/>
      <c r="P79" s="255">
        <f>'9200'!P79</f>
        <v>0</v>
      </c>
      <c r="Q79" s="255">
        <f>'9200'!Q79</f>
        <v>0</v>
      </c>
      <c r="R79" s="255">
        <f>'9200'!R79</f>
        <v>0</v>
      </c>
      <c r="S79" s="94">
        <f t="shared" si="11"/>
        <v>0</v>
      </c>
      <c r="T79" s="224"/>
      <c r="U79" s="255">
        <f>'9200'!U79</f>
        <v>0</v>
      </c>
      <c r="V79" s="255">
        <f>'9200'!V79</f>
        <v>0</v>
      </c>
      <c r="W79" s="255">
        <f>'9200'!W79</f>
        <v>0</v>
      </c>
      <c r="X79" s="94">
        <f t="shared" si="12"/>
        <v>0</v>
      </c>
      <c r="Y79" s="97"/>
      <c r="Z79" s="94">
        <f t="shared" si="13"/>
        <v>0</v>
      </c>
      <c r="AA79" s="182"/>
    </row>
    <row r="80" spans="1:27" s="214" customFormat="1" ht="15" hidden="1" x14ac:dyDescent="0.25">
      <c r="A80" s="72"/>
      <c r="B80" s="67" t="str">
        <f>'LPFN SUMMARY - Results'!B80</f>
        <v>Unused</v>
      </c>
      <c r="C80" s="71"/>
      <c r="D80" s="62"/>
      <c r="E80" s="63"/>
      <c r="F80" s="255">
        <f>'9200'!F80</f>
        <v>0</v>
      </c>
      <c r="G80" s="255">
        <f>'9200'!G80</f>
        <v>0</v>
      </c>
      <c r="H80" s="255">
        <f>'9200'!H80</f>
        <v>0</v>
      </c>
      <c r="I80" s="94">
        <f t="shared" si="9"/>
        <v>0</v>
      </c>
      <c r="J80" s="224"/>
      <c r="K80" s="255">
        <f>'9200'!K80</f>
        <v>0</v>
      </c>
      <c r="L80" s="255">
        <f>'9200'!L80</f>
        <v>0</v>
      </c>
      <c r="M80" s="255">
        <f>'9200'!M80</f>
        <v>0</v>
      </c>
      <c r="N80" s="94">
        <f t="shared" si="10"/>
        <v>0</v>
      </c>
      <c r="O80" s="224"/>
      <c r="P80" s="255">
        <f>'9200'!P80</f>
        <v>0</v>
      </c>
      <c r="Q80" s="255">
        <f>'9200'!Q80</f>
        <v>0</v>
      </c>
      <c r="R80" s="255">
        <f>'9200'!R80</f>
        <v>0</v>
      </c>
      <c r="S80" s="94">
        <f t="shared" si="11"/>
        <v>0</v>
      </c>
      <c r="T80" s="224"/>
      <c r="U80" s="255">
        <f>'9200'!U80</f>
        <v>0</v>
      </c>
      <c r="V80" s="255">
        <f>'9200'!V80</f>
        <v>0</v>
      </c>
      <c r="W80" s="255">
        <f>'9200'!W80</f>
        <v>0</v>
      </c>
      <c r="X80" s="94">
        <f t="shared" si="12"/>
        <v>0</v>
      </c>
      <c r="Y80" s="97"/>
      <c r="Z80" s="94">
        <f t="shared" si="13"/>
        <v>0</v>
      </c>
      <c r="AA80" s="182"/>
    </row>
    <row r="81" spans="1:27" s="214" customFormat="1" ht="15" hidden="1" x14ac:dyDescent="0.25">
      <c r="A81" s="72"/>
      <c r="B81" s="67" t="str">
        <f>'LPFN SUMMARY - Results'!B81</f>
        <v>Unused</v>
      </c>
      <c r="C81" s="71"/>
      <c r="D81" s="62"/>
      <c r="E81" s="63"/>
      <c r="F81" s="255">
        <f>'9200'!F81</f>
        <v>0</v>
      </c>
      <c r="G81" s="255">
        <f>'9200'!G81</f>
        <v>0</v>
      </c>
      <c r="H81" s="255">
        <f>'9200'!H81</f>
        <v>0</v>
      </c>
      <c r="I81" s="94">
        <f t="shared" si="9"/>
        <v>0</v>
      </c>
      <c r="J81" s="224"/>
      <c r="K81" s="255">
        <f>'9200'!K81</f>
        <v>0</v>
      </c>
      <c r="L81" s="255">
        <f>'9200'!L81</f>
        <v>0</v>
      </c>
      <c r="M81" s="255">
        <f>'9200'!M81</f>
        <v>0</v>
      </c>
      <c r="N81" s="94">
        <f t="shared" si="10"/>
        <v>0</v>
      </c>
      <c r="O81" s="224"/>
      <c r="P81" s="255">
        <f>'9200'!P81</f>
        <v>0</v>
      </c>
      <c r="Q81" s="255">
        <f>'9200'!Q81</f>
        <v>0</v>
      </c>
      <c r="R81" s="255">
        <f>'9200'!R81</f>
        <v>0</v>
      </c>
      <c r="S81" s="94">
        <f t="shared" si="11"/>
        <v>0</v>
      </c>
      <c r="T81" s="224"/>
      <c r="U81" s="255">
        <f>'9200'!U81</f>
        <v>0</v>
      </c>
      <c r="V81" s="255">
        <f>'9200'!V81</f>
        <v>0</v>
      </c>
      <c r="W81" s="255">
        <f>'9200'!W81</f>
        <v>0</v>
      </c>
      <c r="X81" s="94">
        <f t="shared" si="12"/>
        <v>0</v>
      </c>
      <c r="Y81" s="97"/>
      <c r="Z81" s="94">
        <f t="shared" si="13"/>
        <v>0</v>
      </c>
      <c r="AA81" s="182"/>
    </row>
    <row r="82" spans="1:27" s="214" customFormat="1" ht="15" hidden="1" x14ac:dyDescent="0.25">
      <c r="A82" s="72"/>
      <c r="B82" s="67" t="str">
        <f>'LPFN SUMMARY - Results'!B82</f>
        <v>Unused</v>
      </c>
      <c r="C82" s="71"/>
      <c r="D82" s="62"/>
      <c r="E82" s="63"/>
      <c r="F82" s="255">
        <f>'9200'!F82</f>
        <v>0</v>
      </c>
      <c r="G82" s="255">
        <f>'9200'!G82</f>
        <v>0</v>
      </c>
      <c r="H82" s="255">
        <f>'9200'!H82</f>
        <v>0</v>
      </c>
      <c r="I82" s="94">
        <f t="shared" si="9"/>
        <v>0</v>
      </c>
      <c r="J82" s="224"/>
      <c r="K82" s="255">
        <f>'9200'!K82</f>
        <v>0</v>
      </c>
      <c r="L82" s="255">
        <f>'9200'!L82</f>
        <v>0</v>
      </c>
      <c r="M82" s="255">
        <f>'9200'!M82</f>
        <v>0</v>
      </c>
      <c r="N82" s="94">
        <f t="shared" si="10"/>
        <v>0</v>
      </c>
      <c r="O82" s="224"/>
      <c r="P82" s="255">
        <f>'9200'!P82</f>
        <v>0</v>
      </c>
      <c r="Q82" s="255">
        <f>'9200'!Q82</f>
        <v>0</v>
      </c>
      <c r="R82" s="255">
        <f>'9200'!R82</f>
        <v>0</v>
      </c>
      <c r="S82" s="94">
        <f t="shared" si="11"/>
        <v>0</v>
      </c>
      <c r="T82" s="224"/>
      <c r="U82" s="255">
        <f>'9200'!U82</f>
        <v>0</v>
      </c>
      <c r="V82" s="255">
        <f>'9200'!V82</f>
        <v>0</v>
      </c>
      <c r="W82" s="255">
        <f>'9200'!W82</f>
        <v>0</v>
      </c>
      <c r="X82" s="94">
        <f t="shared" si="12"/>
        <v>0</v>
      </c>
      <c r="Y82" s="97"/>
      <c r="Z82" s="94">
        <f t="shared" si="13"/>
        <v>0</v>
      </c>
      <c r="AA82" s="182"/>
    </row>
    <row r="83" spans="1:27" s="214" customFormat="1" ht="15" x14ac:dyDescent="0.25">
      <c r="A83" s="72"/>
      <c r="B83" s="67" t="str">
        <f>'LPFN SUMMARY - Results'!B83</f>
        <v>Professional fees</v>
      </c>
      <c r="C83" s="71"/>
      <c r="D83" s="62"/>
      <c r="E83" s="63"/>
      <c r="F83" s="255">
        <f>'9200'!F83</f>
        <v>0</v>
      </c>
      <c r="G83" s="255">
        <f>'9200'!G83</f>
        <v>0</v>
      </c>
      <c r="H83" s="255">
        <f>'9200'!H83</f>
        <v>0</v>
      </c>
      <c r="I83" s="94">
        <f t="shared" si="9"/>
        <v>0</v>
      </c>
      <c r="J83" s="224"/>
      <c r="K83" s="255">
        <f>'9200'!K83</f>
        <v>0</v>
      </c>
      <c r="L83" s="255">
        <f>'9200'!L83</f>
        <v>0</v>
      </c>
      <c r="M83" s="255">
        <f>'9200'!M83</f>
        <v>0</v>
      </c>
      <c r="N83" s="94">
        <f t="shared" si="10"/>
        <v>0</v>
      </c>
      <c r="O83" s="224"/>
      <c r="P83" s="255">
        <f>'9200'!P83</f>
        <v>0</v>
      </c>
      <c r="Q83" s="255">
        <f>'9200'!Q83</f>
        <v>0</v>
      </c>
      <c r="R83" s="255">
        <f>'9200'!R83</f>
        <v>0</v>
      </c>
      <c r="S83" s="94">
        <f t="shared" si="11"/>
        <v>0</v>
      </c>
      <c r="T83" s="224"/>
      <c r="U83" s="255">
        <f>'9200'!U83</f>
        <v>0</v>
      </c>
      <c r="V83" s="255">
        <f>'9200'!V83</f>
        <v>0</v>
      </c>
      <c r="W83" s="255">
        <f>'9200'!W83</f>
        <v>0</v>
      </c>
      <c r="X83" s="94">
        <f t="shared" si="12"/>
        <v>0</v>
      </c>
      <c r="Y83" s="97"/>
      <c r="Z83" s="94">
        <f t="shared" si="13"/>
        <v>0</v>
      </c>
      <c r="AA83" s="182"/>
    </row>
    <row r="84" spans="1:27" s="214" customFormat="1" ht="15" x14ac:dyDescent="0.25">
      <c r="A84" s="72"/>
      <c r="B84" s="67" t="str">
        <f>'LPFN SUMMARY - Results'!B84</f>
        <v>Promotional Awareness/Material</v>
      </c>
      <c r="C84" s="71"/>
      <c r="D84" s="62"/>
      <c r="E84" s="63"/>
      <c r="F84" s="255">
        <f>'9200'!F84</f>
        <v>0</v>
      </c>
      <c r="G84" s="255">
        <f>'9200'!G84</f>
        <v>0</v>
      </c>
      <c r="H84" s="255">
        <f>'9200'!H84</f>
        <v>0</v>
      </c>
      <c r="I84" s="94">
        <f t="shared" si="9"/>
        <v>0</v>
      </c>
      <c r="J84" s="224"/>
      <c r="K84" s="255">
        <f>'9200'!K84</f>
        <v>0</v>
      </c>
      <c r="L84" s="255">
        <f>'9200'!L84</f>
        <v>0</v>
      </c>
      <c r="M84" s="255">
        <f>'9200'!M84</f>
        <v>0</v>
      </c>
      <c r="N84" s="94">
        <f t="shared" si="10"/>
        <v>0</v>
      </c>
      <c r="O84" s="224"/>
      <c r="P84" s="255">
        <f>'9200'!P84</f>
        <v>0</v>
      </c>
      <c r="Q84" s="255">
        <f>'9200'!Q84</f>
        <v>0</v>
      </c>
      <c r="R84" s="255">
        <f>'9200'!R84</f>
        <v>0</v>
      </c>
      <c r="S84" s="94">
        <f t="shared" si="11"/>
        <v>0</v>
      </c>
      <c r="T84" s="224"/>
      <c r="U84" s="255">
        <f>'9200'!U84</f>
        <v>0</v>
      </c>
      <c r="V84" s="255">
        <f>'9200'!V84</f>
        <v>0</v>
      </c>
      <c r="W84" s="255">
        <f>'9200'!W84</f>
        <v>0</v>
      </c>
      <c r="X84" s="94">
        <f t="shared" si="12"/>
        <v>0</v>
      </c>
      <c r="Y84" s="97"/>
      <c r="Z84" s="94">
        <f t="shared" si="13"/>
        <v>0</v>
      </c>
      <c r="AA84" s="182"/>
    </row>
    <row r="85" spans="1:27" s="214" customFormat="1" ht="15" x14ac:dyDescent="0.25">
      <c r="A85" s="72"/>
      <c r="B85" s="67" t="str">
        <f>'LPFN SUMMARY - Results'!B85</f>
        <v>Purchase of capital assets</v>
      </c>
      <c r="C85" s="71"/>
      <c r="D85" s="62"/>
      <c r="E85" s="63"/>
      <c r="F85" s="255">
        <f>'9200'!F85</f>
        <v>9500</v>
      </c>
      <c r="G85" s="255">
        <f>'9200'!G85</f>
        <v>0</v>
      </c>
      <c r="H85" s="255">
        <f>'9200'!H85</f>
        <v>0</v>
      </c>
      <c r="I85" s="94">
        <f t="shared" si="9"/>
        <v>9500</v>
      </c>
      <c r="J85" s="224"/>
      <c r="K85" s="255">
        <f>'9200'!K85</f>
        <v>0</v>
      </c>
      <c r="L85" s="255">
        <f>'9200'!L85</f>
        <v>0</v>
      </c>
      <c r="M85" s="255">
        <f>'9200'!M85</f>
        <v>0</v>
      </c>
      <c r="N85" s="94">
        <f t="shared" si="10"/>
        <v>0</v>
      </c>
      <c r="O85" s="224"/>
      <c r="P85" s="255">
        <f>'9200'!P85</f>
        <v>0</v>
      </c>
      <c r="Q85" s="255">
        <f>'9200'!Q85</f>
        <v>0</v>
      </c>
      <c r="R85" s="255">
        <f>'9200'!R85</f>
        <v>0</v>
      </c>
      <c r="S85" s="94">
        <f t="shared" si="11"/>
        <v>0</v>
      </c>
      <c r="T85" s="224"/>
      <c r="U85" s="255">
        <f>'9200'!U85</f>
        <v>0</v>
      </c>
      <c r="V85" s="255">
        <f>'9200'!V85</f>
        <v>0</v>
      </c>
      <c r="W85" s="255">
        <f>'9200'!W85</f>
        <v>0</v>
      </c>
      <c r="X85" s="94">
        <f t="shared" si="12"/>
        <v>0</v>
      </c>
      <c r="Y85" s="97"/>
      <c r="Z85" s="94">
        <f t="shared" si="13"/>
        <v>9500</v>
      </c>
      <c r="AA85" s="182"/>
    </row>
    <row r="86" spans="1:27" s="214" customFormat="1" ht="15" x14ac:dyDescent="0.25">
      <c r="A86" s="72"/>
      <c r="B86" s="67" t="str">
        <f>'LPFN SUMMARY - Results'!B86</f>
        <v>Purchase of fuel</v>
      </c>
      <c r="C86" s="71"/>
      <c r="D86" s="62"/>
      <c r="E86" s="63"/>
      <c r="F86" s="255">
        <f>'9200'!F86</f>
        <v>0</v>
      </c>
      <c r="G86" s="255">
        <f>'9200'!G86</f>
        <v>0</v>
      </c>
      <c r="H86" s="255">
        <f>'9200'!H86</f>
        <v>0</v>
      </c>
      <c r="I86" s="94">
        <f t="shared" si="9"/>
        <v>0</v>
      </c>
      <c r="J86" s="224"/>
      <c r="K86" s="255">
        <f>'9200'!K86</f>
        <v>0</v>
      </c>
      <c r="L86" s="255">
        <f>'9200'!L86</f>
        <v>0</v>
      </c>
      <c r="M86" s="255">
        <f>'9200'!M86</f>
        <v>0</v>
      </c>
      <c r="N86" s="94">
        <f t="shared" si="10"/>
        <v>0</v>
      </c>
      <c r="O86" s="224"/>
      <c r="P86" s="255">
        <f>'9200'!P86</f>
        <v>0</v>
      </c>
      <c r="Q86" s="255">
        <f>'9200'!Q86</f>
        <v>0</v>
      </c>
      <c r="R86" s="255">
        <f>'9200'!R86</f>
        <v>0</v>
      </c>
      <c r="S86" s="94">
        <f t="shared" si="11"/>
        <v>0</v>
      </c>
      <c r="T86" s="224"/>
      <c r="U86" s="255">
        <f>'9200'!U86</f>
        <v>0</v>
      </c>
      <c r="V86" s="255">
        <f>'9200'!V86</f>
        <v>0</v>
      </c>
      <c r="W86" s="255">
        <f>'9200'!W86</f>
        <v>0</v>
      </c>
      <c r="X86" s="94">
        <f t="shared" si="12"/>
        <v>0</v>
      </c>
      <c r="Y86" s="97"/>
      <c r="Z86" s="94">
        <f t="shared" si="13"/>
        <v>0</v>
      </c>
      <c r="AA86" s="182"/>
    </row>
    <row r="87" spans="1:27" s="214" customFormat="1" ht="15" x14ac:dyDescent="0.25">
      <c r="A87" s="72"/>
      <c r="B87" s="67" t="str">
        <f>'LPFN SUMMARY - Results'!B87</f>
        <v>Reimbursement of long-term debt (capital and interests)</v>
      </c>
      <c r="C87" s="71"/>
      <c r="D87" s="62"/>
      <c r="E87" s="63"/>
      <c r="F87" s="255">
        <f>'9200'!F87</f>
        <v>0</v>
      </c>
      <c r="G87" s="255">
        <f>'9200'!G87</f>
        <v>0</v>
      </c>
      <c r="H87" s="255">
        <f>'9200'!H87</f>
        <v>0</v>
      </c>
      <c r="I87" s="94">
        <f t="shared" si="9"/>
        <v>0</v>
      </c>
      <c r="J87" s="224"/>
      <c r="K87" s="255">
        <f>'9200'!K87</f>
        <v>0</v>
      </c>
      <c r="L87" s="255">
        <f>'9200'!L87</f>
        <v>0</v>
      </c>
      <c r="M87" s="255">
        <f>'9200'!M87</f>
        <v>0</v>
      </c>
      <c r="N87" s="94">
        <f t="shared" si="10"/>
        <v>0</v>
      </c>
      <c r="O87" s="224"/>
      <c r="P87" s="255">
        <f>'9200'!P87</f>
        <v>0</v>
      </c>
      <c r="Q87" s="255">
        <f>'9200'!Q87</f>
        <v>0</v>
      </c>
      <c r="R87" s="255">
        <f>'9200'!R87</f>
        <v>0</v>
      </c>
      <c r="S87" s="94">
        <f t="shared" si="11"/>
        <v>0</v>
      </c>
      <c r="T87" s="224"/>
      <c r="U87" s="255">
        <f>'9200'!U87</f>
        <v>0</v>
      </c>
      <c r="V87" s="255">
        <f>'9200'!V87</f>
        <v>0</v>
      </c>
      <c r="W87" s="255">
        <f>'9200'!W87</f>
        <v>0</v>
      </c>
      <c r="X87" s="94">
        <f t="shared" si="12"/>
        <v>0</v>
      </c>
      <c r="Y87" s="97"/>
      <c r="Z87" s="94">
        <f t="shared" si="13"/>
        <v>0</v>
      </c>
      <c r="AA87" s="182"/>
    </row>
    <row r="88" spans="1:27" s="214" customFormat="1" ht="15" x14ac:dyDescent="0.25">
      <c r="A88" s="72"/>
      <c r="B88" s="67" t="str">
        <f>'LPFN SUMMARY - Results'!B88</f>
        <v xml:space="preserve">Rental expense-facility/equipment </v>
      </c>
      <c r="C88" s="71"/>
      <c r="D88" s="62"/>
      <c r="E88" s="63"/>
      <c r="F88" s="255">
        <f>'9200'!F88</f>
        <v>500</v>
      </c>
      <c r="G88" s="255">
        <f>'9200'!G88</f>
        <v>500</v>
      </c>
      <c r="H88" s="255">
        <f>'9200'!H88</f>
        <v>500</v>
      </c>
      <c r="I88" s="94">
        <f t="shared" si="9"/>
        <v>1500</v>
      </c>
      <c r="J88" s="224"/>
      <c r="K88" s="255">
        <f>'9200'!K88</f>
        <v>500</v>
      </c>
      <c r="L88" s="255">
        <f>'9200'!L88</f>
        <v>500</v>
      </c>
      <c r="M88" s="255">
        <f>'9200'!M88</f>
        <v>500</v>
      </c>
      <c r="N88" s="94">
        <f t="shared" si="10"/>
        <v>1500</v>
      </c>
      <c r="O88" s="224"/>
      <c r="P88" s="255">
        <f>'9200'!P88</f>
        <v>500</v>
      </c>
      <c r="Q88" s="255">
        <f>'9200'!Q88</f>
        <v>500</v>
      </c>
      <c r="R88" s="255">
        <f>'9200'!R88</f>
        <v>500</v>
      </c>
      <c r="S88" s="94">
        <f t="shared" si="11"/>
        <v>1500</v>
      </c>
      <c r="T88" s="224"/>
      <c r="U88" s="255">
        <f>'9200'!U88</f>
        <v>500</v>
      </c>
      <c r="V88" s="255">
        <f>'9200'!V88</f>
        <v>500</v>
      </c>
      <c r="W88" s="255">
        <f>'9200'!W88</f>
        <v>500</v>
      </c>
      <c r="X88" s="94">
        <f t="shared" si="12"/>
        <v>1500</v>
      </c>
      <c r="Y88" s="97"/>
      <c r="Z88" s="94">
        <f t="shared" si="13"/>
        <v>6000</v>
      </c>
      <c r="AA88" s="182"/>
    </row>
    <row r="89" spans="1:27" s="214" customFormat="1" ht="15" x14ac:dyDescent="0.25">
      <c r="A89" s="72"/>
      <c r="B89" s="67" t="str">
        <f>'LPFN SUMMARY - Results'!B89</f>
        <v>Social Events/Programs</v>
      </c>
      <c r="C89" s="71"/>
      <c r="D89" s="62"/>
      <c r="E89" s="63"/>
      <c r="F89" s="255">
        <f>'9200'!F89</f>
        <v>5000</v>
      </c>
      <c r="G89" s="255">
        <f>'9200'!G89</f>
        <v>0</v>
      </c>
      <c r="H89" s="255">
        <f>'9200'!H89</f>
        <v>0</v>
      </c>
      <c r="I89" s="94">
        <f t="shared" si="9"/>
        <v>5000</v>
      </c>
      <c r="J89" s="224"/>
      <c r="K89" s="255">
        <f>'9200'!K89</f>
        <v>0</v>
      </c>
      <c r="L89" s="255">
        <f>'9200'!L89</f>
        <v>0</v>
      </c>
      <c r="M89" s="255">
        <f>'9200'!M89</f>
        <v>0</v>
      </c>
      <c r="N89" s="94">
        <f t="shared" si="10"/>
        <v>0</v>
      </c>
      <c r="O89" s="224"/>
      <c r="P89" s="255">
        <f>'9200'!P89</f>
        <v>0</v>
      </c>
      <c r="Q89" s="255">
        <f>'9200'!Q89</f>
        <v>0</v>
      </c>
      <c r="R89" s="255">
        <f>'9200'!R89</f>
        <v>0</v>
      </c>
      <c r="S89" s="94">
        <f t="shared" si="11"/>
        <v>0</v>
      </c>
      <c r="T89" s="224"/>
      <c r="U89" s="255">
        <f>'9200'!U89</f>
        <v>0</v>
      </c>
      <c r="V89" s="255">
        <f>'9200'!V89</f>
        <v>0</v>
      </c>
      <c r="W89" s="255">
        <f>'9200'!W89</f>
        <v>0</v>
      </c>
      <c r="X89" s="94">
        <f t="shared" si="12"/>
        <v>0</v>
      </c>
      <c r="Y89" s="97"/>
      <c r="Z89" s="94">
        <f t="shared" si="13"/>
        <v>5000</v>
      </c>
      <c r="AA89" s="182"/>
    </row>
    <row r="90" spans="1:27" s="214" customFormat="1" ht="15" x14ac:dyDescent="0.25">
      <c r="A90" s="72"/>
      <c r="B90" s="67" t="str">
        <f>'LPFN SUMMARY - Results'!B90</f>
        <v>Telephone</v>
      </c>
      <c r="C90" s="71"/>
      <c r="D90" s="62"/>
      <c r="E90" s="63"/>
      <c r="F90" s="255">
        <f>'9200'!F90</f>
        <v>250</v>
      </c>
      <c r="G90" s="255">
        <f>'9200'!G90</f>
        <v>250</v>
      </c>
      <c r="H90" s="255">
        <f>'9200'!H90</f>
        <v>250</v>
      </c>
      <c r="I90" s="94">
        <f t="shared" si="9"/>
        <v>750</v>
      </c>
      <c r="J90" s="224"/>
      <c r="K90" s="255">
        <f>'9200'!K90</f>
        <v>250</v>
      </c>
      <c r="L90" s="255">
        <f>'9200'!L90</f>
        <v>250</v>
      </c>
      <c r="M90" s="255">
        <f>'9200'!M90</f>
        <v>250</v>
      </c>
      <c r="N90" s="94">
        <f t="shared" si="10"/>
        <v>750</v>
      </c>
      <c r="O90" s="224"/>
      <c r="P90" s="255">
        <f>'9200'!P90</f>
        <v>250</v>
      </c>
      <c r="Q90" s="255">
        <f>'9200'!Q90</f>
        <v>250</v>
      </c>
      <c r="R90" s="255">
        <f>'9200'!R90</f>
        <v>250</v>
      </c>
      <c r="S90" s="94">
        <f t="shared" si="11"/>
        <v>750</v>
      </c>
      <c r="T90" s="224"/>
      <c r="U90" s="255">
        <f>'9200'!U90</f>
        <v>250</v>
      </c>
      <c r="V90" s="255">
        <f>'9200'!V90</f>
        <v>250</v>
      </c>
      <c r="W90" s="255">
        <f>'9200'!W90</f>
        <v>250</v>
      </c>
      <c r="X90" s="94">
        <f t="shared" si="12"/>
        <v>750</v>
      </c>
      <c r="Y90" s="97"/>
      <c r="Z90" s="94">
        <f t="shared" si="13"/>
        <v>3000</v>
      </c>
      <c r="AA90" s="182"/>
    </row>
    <row r="91" spans="1:27" s="214" customFormat="1" ht="15" x14ac:dyDescent="0.25">
      <c r="A91" s="72"/>
      <c r="B91" s="67" t="str">
        <f>'LPFN SUMMARY - Results'!B91</f>
        <v>Training</v>
      </c>
      <c r="C91" s="71"/>
      <c r="D91" s="62"/>
      <c r="E91" s="63"/>
      <c r="F91" s="255">
        <f>'9200'!F91</f>
        <v>0</v>
      </c>
      <c r="G91" s="255">
        <f>'9200'!G91</f>
        <v>0</v>
      </c>
      <c r="H91" s="255">
        <f>'9200'!H91</f>
        <v>0</v>
      </c>
      <c r="I91" s="94">
        <f t="shared" si="9"/>
        <v>0</v>
      </c>
      <c r="J91" s="224"/>
      <c r="K91" s="255">
        <f>'9200'!K91</f>
        <v>0</v>
      </c>
      <c r="L91" s="255">
        <f>'9200'!L91</f>
        <v>0</v>
      </c>
      <c r="M91" s="255">
        <f>'9200'!M91</f>
        <v>0</v>
      </c>
      <c r="N91" s="94">
        <f t="shared" si="10"/>
        <v>0</v>
      </c>
      <c r="O91" s="224"/>
      <c r="P91" s="255">
        <f>'9200'!P91</f>
        <v>0</v>
      </c>
      <c r="Q91" s="255">
        <f>'9200'!Q91</f>
        <v>0</v>
      </c>
      <c r="R91" s="255">
        <f>'9200'!R91</f>
        <v>0</v>
      </c>
      <c r="S91" s="94">
        <f t="shared" si="11"/>
        <v>0</v>
      </c>
      <c r="T91" s="224"/>
      <c r="U91" s="255">
        <f>'9200'!U91</f>
        <v>0</v>
      </c>
      <c r="V91" s="255">
        <f>'9200'!V91</f>
        <v>0</v>
      </c>
      <c r="W91" s="255">
        <f>'9200'!W91</f>
        <v>0</v>
      </c>
      <c r="X91" s="94">
        <f t="shared" si="12"/>
        <v>0</v>
      </c>
      <c r="Y91" s="97"/>
      <c r="Z91" s="94">
        <f t="shared" si="13"/>
        <v>0</v>
      </c>
      <c r="AA91" s="182"/>
    </row>
    <row r="92" spans="1:27" s="214" customFormat="1" ht="15" x14ac:dyDescent="0.25">
      <c r="A92" s="72"/>
      <c r="B92" s="67" t="str">
        <f>'LPFN SUMMARY - Results'!B92</f>
        <v>Transfer to Amosesag Child Care Centre</v>
      </c>
      <c r="C92" s="71"/>
      <c r="D92" s="62"/>
      <c r="E92" s="63"/>
      <c r="F92" s="255">
        <f>'9200'!F92</f>
        <v>0</v>
      </c>
      <c r="G92" s="255">
        <f>'9200'!G92</f>
        <v>0</v>
      </c>
      <c r="H92" s="255">
        <f>'9200'!H92</f>
        <v>0</v>
      </c>
      <c r="I92" s="94">
        <f t="shared" si="9"/>
        <v>0</v>
      </c>
      <c r="J92" s="224"/>
      <c r="K92" s="255">
        <f>'9200'!K92</f>
        <v>0</v>
      </c>
      <c r="L92" s="255">
        <f>'9200'!L92</f>
        <v>0</v>
      </c>
      <c r="M92" s="255">
        <f>'9200'!M92</f>
        <v>0</v>
      </c>
      <c r="N92" s="94">
        <f t="shared" si="10"/>
        <v>0</v>
      </c>
      <c r="O92" s="224"/>
      <c r="P92" s="255">
        <f>'9200'!P92</f>
        <v>0</v>
      </c>
      <c r="Q92" s="255">
        <f>'9200'!Q92</f>
        <v>0</v>
      </c>
      <c r="R92" s="255">
        <f>'9200'!R92</f>
        <v>0</v>
      </c>
      <c r="S92" s="94">
        <f t="shared" si="11"/>
        <v>0</v>
      </c>
      <c r="T92" s="224"/>
      <c r="U92" s="255">
        <f>'9200'!U92</f>
        <v>0</v>
      </c>
      <c r="V92" s="255">
        <f>'9200'!V92</f>
        <v>0</v>
      </c>
      <c r="W92" s="255">
        <f>'9200'!W92</f>
        <v>0</v>
      </c>
      <c r="X92" s="94">
        <f t="shared" si="12"/>
        <v>0</v>
      </c>
      <c r="Y92" s="97"/>
      <c r="Z92" s="94">
        <f t="shared" si="13"/>
        <v>0</v>
      </c>
      <c r="AA92" s="182"/>
    </row>
    <row r="93" spans="1:27" s="214" customFormat="1" ht="15" x14ac:dyDescent="0.25">
      <c r="A93" s="72"/>
      <c r="B93" s="67" t="str">
        <f>'LPFN SUMMARY - Results'!B93</f>
        <v>Transfer to Businesses</v>
      </c>
      <c r="C93" s="71"/>
      <c r="D93" s="62"/>
      <c r="E93" s="63"/>
      <c r="F93" s="255">
        <f>'9200'!F93</f>
        <v>0</v>
      </c>
      <c r="G93" s="255">
        <f>'9200'!G93</f>
        <v>0</v>
      </c>
      <c r="H93" s="255">
        <f>'9200'!H93</f>
        <v>0</v>
      </c>
      <c r="I93" s="94">
        <f t="shared" si="9"/>
        <v>0</v>
      </c>
      <c r="J93" s="224"/>
      <c r="K93" s="255">
        <f>'9200'!K93</f>
        <v>0</v>
      </c>
      <c r="L93" s="255">
        <f>'9200'!L93</f>
        <v>0</v>
      </c>
      <c r="M93" s="255">
        <f>'9200'!M93</f>
        <v>0</v>
      </c>
      <c r="N93" s="94">
        <f t="shared" si="10"/>
        <v>0</v>
      </c>
      <c r="O93" s="224"/>
      <c r="P93" s="255">
        <f>'9200'!P93</f>
        <v>0</v>
      </c>
      <c r="Q93" s="255">
        <f>'9200'!Q93</f>
        <v>0</v>
      </c>
      <c r="R93" s="255">
        <f>'9200'!R93</f>
        <v>0</v>
      </c>
      <c r="S93" s="94">
        <f t="shared" si="11"/>
        <v>0</v>
      </c>
      <c r="T93" s="224"/>
      <c r="U93" s="255">
        <f>'9200'!U93</f>
        <v>0</v>
      </c>
      <c r="V93" s="255">
        <f>'9200'!V93</f>
        <v>0</v>
      </c>
      <c r="W93" s="255">
        <f>'9200'!W93</f>
        <v>0</v>
      </c>
      <c r="X93" s="94">
        <f t="shared" si="12"/>
        <v>0</v>
      </c>
      <c r="Y93" s="97"/>
      <c r="Z93" s="94">
        <f t="shared" si="13"/>
        <v>0</v>
      </c>
      <c r="AA93" s="182"/>
    </row>
    <row r="94" spans="1:27" s="214" customFormat="1" ht="15" x14ac:dyDescent="0.25">
      <c r="A94" s="72"/>
      <c r="B94" s="67" t="str">
        <f>'LPFN SUMMARY - Results'!B94</f>
        <v>Transfer to Replacement Reserve/Algonquin Anishinabeg Nation</v>
      </c>
      <c r="C94" s="71"/>
      <c r="D94" s="62"/>
      <c r="E94" s="63"/>
      <c r="F94" s="255">
        <f>'9200'!F94</f>
        <v>0</v>
      </c>
      <c r="G94" s="255">
        <f>'9200'!G94</f>
        <v>0</v>
      </c>
      <c r="H94" s="255">
        <f>'9200'!H94</f>
        <v>0</v>
      </c>
      <c r="I94" s="94">
        <f t="shared" si="9"/>
        <v>0</v>
      </c>
      <c r="J94" s="224"/>
      <c r="K94" s="255">
        <f>'9200'!K94</f>
        <v>0</v>
      </c>
      <c r="L94" s="255">
        <f>'9200'!L94</f>
        <v>0</v>
      </c>
      <c r="M94" s="255">
        <f>'9200'!M94</f>
        <v>0</v>
      </c>
      <c r="N94" s="94">
        <f t="shared" si="10"/>
        <v>0</v>
      </c>
      <c r="O94" s="224"/>
      <c r="P94" s="255">
        <f>'9200'!P94</f>
        <v>0</v>
      </c>
      <c r="Q94" s="255">
        <f>'9200'!Q94</f>
        <v>0</v>
      </c>
      <c r="R94" s="255">
        <f>'9200'!R94</f>
        <v>0</v>
      </c>
      <c r="S94" s="94">
        <f t="shared" si="11"/>
        <v>0</v>
      </c>
      <c r="T94" s="224"/>
      <c r="U94" s="255">
        <f>'9200'!U94</f>
        <v>0</v>
      </c>
      <c r="V94" s="255">
        <f>'9200'!V94</f>
        <v>0</v>
      </c>
      <c r="W94" s="255">
        <f>'9200'!W94</f>
        <v>0</v>
      </c>
      <c r="X94" s="94">
        <f t="shared" si="12"/>
        <v>0</v>
      </c>
      <c r="Y94" s="97"/>
      <c r="Z94" s="94">
        <f t="shared" si="13"/>
        <v>0</v>
      </c>
      <c r="AA94" s="182"/>
    </row>
    <row r="95" spans="1:27" s="214" customFormat="1" ht="15" x14ac:dyDescent="0.25">
      <c r="A95" s="72"/>
      <c r="B95" s="67" t="str">
        <f>'LPFN SUMMARY - Results'!B95</f>
        <v>Transportation expenses</v>
      </c>
      <c r="C95" s="71"/>
      <c r="D95" s="62"/>
      <c r="E95" s="63"/>
      <c r="F95" s="255">
        <f>'9200'!F95</f>
        <v>0</v>
      </c>
      <c r="G95" s="255">
        <f>'9200'!G95</f>
        <v>0</v>
      </c>
      <c r="H95" s="255">
        <f>'9200'!H95</f>
        <v>0</v>
      </c>
      <c r="I95" s="94">
        <f t="shared" si="9"/>
        <v>0</v>
      </c>
      <c r="J95" s="224"/>
      <c r="K95" s="255">
        <f>'9200'!K95</f>
        <v>0</v>
      </c>
      <c r="L95" s="255">
        <f>'9200'!L95</f>
        <v>0</v>
      </c>
      <c r="M95" s="255">
        <f>'9200'!M95</f>
        <v>0</v>
      </c>
      <c r="N95" s="94">
        <f t="shared" si="10"/>
        <v>0</v>
      </c>
      <c r="O95" s="224"/>
      <c r="P95" s="255">
        <f>'9200'!P95</f>
        <v>0</v>
      </c>
      <c r="Q95" s="255">
        <f>'9200'!Q95</f>
        <v>0</v>
      </c>
      <c r="R95" s="255">
        <f>'9200'!R95</f>
        <v>0</v>
      </c>
      <c r="S95" s="94">
        <f t="shared" si="11"/>
        <v>0</v>
      </c>
      <c r="T95" s="224"/>
      <c r="U95" s="255">
        <f>'9200'!U95</f>
        <v>0</v>
      </c>
      <c r="V95" s="255">
        <f>'9200'!V95</f>
        <v>0</v>
      </c>
      <c r="W95" s="255">
        <f>'9200'!W95</f>
        <v>0</v>
      </c>
      <c r="X95" s="94">
        <f t="shared" si="12"/>
        <v>0</v>
      </c>
      <c r="Y95" s="97"/>
      <c r="Z95" s="94">
        <f t="shared" si="13"/>
        <v>0</v>
      </c>
      <c r="AA95" s="182"/>
    </row>
    <row r="96" spans="1:27" s="214" customFormat="1" ht="15" x14ac:dyDescent="0.25">
      <c r="A96" s="72"/>
      <c r="B96" s="67" t="str">
        <f>'LPFN SUMMARY - Results'!B96</f>
        <v>Travel expenses</v>
      </c>
      <c r="C96" s="71"/>
      <c r="D96" s="62"/>
      <c r="E96" s="63"/>
      <c r="F96" s="255">
        <f>'9200'!F96</f>
        <v>0</v>
      </c>
      <c r="G96" s="255">
        <f>'9200'!G96</f>
        <v>0</v>
      </c>
      <c r="H96" s="255">
        <f>'9200'!H96</f>
        <v>250</v>
      </c>
      <c r="I96" s="94">
        <f t="shared" si="9"/>
        <v>250</v>
      </c>
      <c r="J96" s="224"/>
      <c r="K96" s="255">
        <f>'9200'!K96</f>
        <v>0</v>
      </c>
      <c r="L96" s="255">
        <f>'9200'!L96</f>
        <v>0</v>
      </c>
      <c r="M96" s="255">
        <f>'9200'!M96</f>
        <v>250</v>
      </c>
      <c r="N96" s="94">
        <f t="shared" si="10"/>
        <v>250</v>
      </c>
      <c r="O96" s="224"/>
      <c r="P96" s="255">
        <f>'9200'!P96</f>
        <v>0</v>
      </c>
      <c r="Q96" s="255">
        <f>'9200'!Q96</f>
        <v>0</v>
      </c>
      <c r="R96" s="255">
        <f>'9200'!R96</f>
        <v>250</v>
      </c>
      <c r="S96" s="94">
        <f t="shared" si="11"/>
        <v>250</v>
      </c>
      <c r="T96" s="224"/>
      <c r="U96" s="255">
        <f>'9200'!U96</f>
        <v>0</v>
      </c>
      <c r="V96" s="255">
        <f>'9200'!V96</f>
        <v>0</v>
      </c>
      <c r="W96" s="255">
        <f>'9200'!W96</f>
        <v>250</v>
      </c>
      <c r="X96" s="94">
        <f t="shared" si="12"/>
        <v>250</v>
      </c>
      <c r="Y96" s="97"/>
      <c r="Z96" s="94">
        <f t="shared" si="13"/>
        <v>1000</v>
      </c>
      <c r="AA96" s="182"/>
    </row>
    <row r="97" spans="1:27" s="214" customFormat="1" ht="15" x14ac:dyDescent="0.25">
      <c r="A97" s="72"/>
      <c r="B97" s="67" t="str">
        <f>'LPFN SUMMARY - Results'!B97</f>
        <v>Tuition fees</v>
      </c>
      <c r="C97" s="71"/>
      <c r="D97" s="62"/>
      <c r="E97" s="63"/>
      <c r="F97" s="255">
        <f>'9200'!F97</f>
        <v>0</v>
      </c>
      <c r="G97" s="255">
        <f>'9200'!G97</f>
        <v>0</v>
      </c>
      <c r="H97" s="255">
        <f>'9200'!H97</f>
        <v>0</v>
      </c>
      <c r="I97" s="94">
        <f t="shared" si="9"/>
        <v>0</v>
      </c>
      <c r="J97" s="224"/>
      <c r="K97" s="255">
        <f>'9200'!K97</f>
        <v>0</v>
      </c>
      <c r="L97" s="255">
        <f>'9200'!L97</f>
        <v>0</v>
      </c>
      <c r="M97" s="255">
        <f>'9200'!M97</f>
        <v>0</v>
      </c>
      <c r="N97" s="94">
        <f t="shared" si="10"/>
        <v>0</v>
      </c>
      <c r="O97" s="224"/>
      <c r="P97" s="255">
        <f>'9200'!P97</f>
        <v>0</v>
      </c>
      <c r="Q97" s="255">
        <f>'9200'!Q97</f>
        <v>0</v>
      </c>
      <c r="R97" s="255">
        <f>'9200'!R97</f>
        <v>0</v>
      </c>
      <c r="S97" s="94">
        <f t="shared" si="11"/>
        <v>0</v>
      </c>
      <c r="T97" s="224"/>
      <c r="U97" s="255">
        <f>'9200'!U97</f>
        <v>0</v>
      </c>
      <c r="V97" s="255">
        <f>'9200'!V97</f>
        <v>0</v>
      </c>
      <c r="W97" s="255">
        <f>'9200'!W97</f>
        <v>0</v>
      </c>
      <c r="X97" s="94">
        <f t="shared" si="12"/>
        <v>0</v>
      </c>
      <c r="Y97" s="97"/>
      <c r="Z97" s="94">
        <f t="shared" si="13"/>
        <v>0</v>
      </c>
      <c r="AA97" s="182"/>
    </row>
    <row r="98" spans="1:27" s="214" customFormat="1" ht="15" x14ac:dyDescent="0.25">
      <c r="A98" s="72"/>
      <c r="B98" s="67" t="str">
        <f>'LPFN SUMMARY - Results'!B98</f>
        <v>Vehicle Registration</v>
      </c>
      <c r="C98" s="71"/>
      <c r="D98" s="62"/>
      <c r="E98" s="63"/>
      <c r="F98" s="255">
        <f>'9200'!F98</f>
        <v>0</v>
      </c>
      <c r="G98" s="255">
        <f>'9200'!G98</f>
        <v>0</v>
      </c>
      <c r="H98" s="255">
        <f>'9200'!H98</f>
        <v>0</v>
      </c>
      <c r="I98" s="94">
        <f t="shared" si="9"/>
        <v>0</v>
      </c>
      <c r="J98" s="224"/>
      <c r="K98" s="255">
        <f>'9200'!K98</f>
        <v>0</v>
      </c>
      <c r="L98" s="255">
        <f>'9200'!L98</f>
        <v>0</v>
      </c>
      <c r="M98" s="255">
        <f>'9200'!M98</f>
        <v>0</v>
      </c>
      <c r="N98" s="94">
        <f t="shared" si="10"/>
        <v>0</v>
      </c>
      <c r="O98" s="224"/>
      <c r="P98" s="255">
        <f>'9200'!P98</f>
        <v>0</v>
      </c>
      <c r="Q98" s="255">
        <f>'9200'!Q98</f>
        <v>0</v>
      </c>
      <c r="R98" s="255">
        <f>'9200'!R98</f>
        <v>0</v>
      </c>
      <c r="S98" s="94">
        <f t="shared" si="11"/>
        <v>0</v>
      </c>
      <c r="T98" s="224"/>
      <c r="U98" s="255">
        <f>'9200'!U98</f>
        <v>0</v>
      </c>
      <c r="V98" s="255">
        <f>'9200'!V98</f>
        <v>0</v>
      </c>
      <c r="W98" s="255">
        <f>'9200'!W98</f>
        <v>0</v>
      </c>
      <c r="X98" s="94">
        <f t="shared" si="12"/>
        <v>0</v>
      </c>
      <c r="Y98" s="97"/>
      <c r="Z98" s="94">
        <f t="shared" si="13"/>
        <v>0</v>
      </c>
      <c r="AA98" s="182"/>
    </row>
    <row r="99" spans="1:27" s="214" customFormat="1" ht="15" x14ac:dyDescent="0.25">
      <c r="A99" s="72"/>
      <c r="B99" s="67" t="str">
        <f>'LPFN SUMMARY - Results'!B99</f>
        <v>Workshops</v>
      </c>
      <c r="C99" s="71"/>
      <c r="D99" s="62"/>
      <c r="E99" s="63"/>
      <c r="F99" s="255">
        <f>'9200'!F99</f>
        <v>0</v>
      </c>
      <c r="G99" s="255">
        <f>'9200'!G99</f>
        <v>0</v>
      </c>
      <c r="H99" s="255">
        <f>'9200'!H99</f>
        <v>0</v>
      </c>
      <c r="I99" s="94">
        <f t="shared" si="9"/>
        <v>0</v>
      </c>
      <c r="J99" s="224"/>
      <c r="K99" s="255">
        <f>'9200'!K99</f>
        <v>0</v>
      </c>
      <c r="L99" s="255">
        <f>'9200'!L99</f>
        <v>0</v>
      </c>
      <c r="M99" s="255">
        <f>'9200'!M99</f>
        <v>0</v>
      </c>
      <c r="N99" s="94">
        <f t="shared" si="10"/>
        <v>0</v>
      </c>
      <c r="O99" s="224"/>
      <c r="P99" s="255">
        <f>'9200'!P99</f>
        <v>0</v>
      </c>
      <c r="Q99" s="255">
        <f>'9200'!Q99</f>
        <v>0</v>
      </c>
      <c r="R99" s="255">
        <f>'9200'!R99</f>
        <v>0</v>
      </c>
      <c r="S99" s="94">
        <f t="shared" si="11"/>
        <v>0</v>
      </c>
      <c r="T99" s="224"/>
      <c r="U99" s="255">
        <f>'9200'!U99</f>
        <v>0</v>
      </c>
      <c r="V99" s="255">
        <f>'9200'!V99</f>
        <v>0</v>
      </c>
      <c r="W99" s="255">
        <f>'9200'!W99</f>
        <v>0</v>
      </c>
      <c r="X99" s="94">
        <f t="shared" si="12"/>
        <v>0</v>
      </c>
      <c r="Y99" s="97"/>
      <c r="Z99" s="94">
        <f t="shared" si="13"/>
        <v>0</v>
      </c>
      <c r="AA99" s="182"/>
    </row>
    <row r="100" spans="1:27" s="214" customFormat="1" ht="15" x14ac:dyDescent="0.25">
      <c r="A100" s="72"/>
      <c r="B100" s="67" t="str">
        <f>'LPFN SUMMARY - Results'!B100</f>
        <v>Equipment</v>
      </c>
      <c r="C100" s="71"/>
      <c r="D100" s="62"/>
      <c r="E100" s="63"/>
      <c r="F100" s="255">
        <f>'9200'!F100</f>
        <v>0</v>
      </c>
      <c r="G100" s="255">
        <f>'9200'!G100</f>
        <v>0</v>
      </c>
      <c r="H100" s="255">
        <f>'9200'!H100</f>
        <v>0</v>
      </c>
      <c r="I100" s="94">
        <f t="shared" si="9"/>
        <v>0</v>
      </c>
      <c r="J100" s="224"/>
      <c r="K100" s="255">
        <f>'9200'!K100</f>
        <v>0</v>
      </c>
      <c r="L100" s="255">
        <f>'9200'!L100</f>
        <v>0</v>
      </c>
      <c r="M100" s="255">
        <f>'9200'!M100</f>
        <v>0</v>
      </c>
      <c r="N100" s="94">
        <f t="shared" si="10"/>
        <v>0</v>
      </c>
      <c r="O100" s="224"/>
      <c r="P100" s="255">
        <f>'9200'!P100</f>
        <v>0</v>
      </c>
      <c r="Q100" s="255">
        <f>'9200'!Q100</f>
        <v>0</v>
      </c>
      <c r="R100" s="255">
        <f>'9200'!R100</f>
        <v>0</v>
      </c>
      <c r="S100" s="94">
        <f t="shared" si="11"/>
        <v>0</v>
      </c>
      <c r="T100" s="224"/>
      <c r="U100" s="255">
        <f>'9200'!U100</f>
        <v>0</v>
      </c>
      <c r="V100" s="255">
        <f>'9200'!V100</f>
        <v>0</v>
      </c>
      <c r="W100" s="255">
        <f>'9200'!W100</f>
        <v>0</v>
      </c>
      <c r="X100" s="94">
        <f t="shared" si="12"/>
        <v>0</v>
      </c>
      <c r="Y100" s="97"/>
      <c r="Z100" s="94">
        <f t="shared" si="13"/>
        <v>0</v>
      </c>
      <c r="AA100" s="182"/>
    </row>
    <row r="101" spans="1:27" s="214" customFormat="1" ht="15" hidden="1" x14ac:dyDescent="0.25">
      <c r="A101" s="72"/>
      <c r="B101" s="67" t="str">
        <f>'LPFN SUMMARY - Results'!B101</f>
        <v>Unused</v>
      </c>
      <c r="C101" s="71"/>
      <c r="D101" s="62"/>
      <c r="E101" s="63"/>
      <c r="F101" s="255">
        <f>'9200'!F101</f>
        <v>0</v>
      </c>
      <c r="G101" s="255">
        <f>'9200'!G101</f>
        <v>0</v>
      </c>
      <c r="H101" s="255">
        <f>'9200'!H101</f>
        <v>0</v>
      </c>
      <c r="I101" s="94">
        <f t="shared" si="9"/>
        <v>0</v>
      </c>
      <c r="J101" s="224"/>
      <c r="K101" s="255">
        <f>'9200'!K101</f>
        <v>0</v>
      </c>
      <c r="L101" s="255">
        <f>'9200'!L101</f>
        <v>0</v>
      </c>
      <c r="M101" s="255">
        <f>'9200'!M101</f>
        <v>0</v>
      </c>
      <c r="N101" s="94">
        <f t="shared" si="10"/>
        <v>0</v>
      </c>
      <c r="O101" s="224"/>
      <c r="P101" s="255">
        <f>'9200'!P101</f>
        <v>0</v>
      </c>
      <c r="Q101" s="255">
        <f>'9200'!Q101</f>
        <v>0</v>
      </c>
      <c r="R101" s="255">
        <f>'9200'!R101</f>
        <v>0</v>
      </c>
      <c r="S101" s="94">
        <f t="shared" si="11"/>
        <v>0</v>
      </c>
      <c r="T101" s="224"/>
      <c r="U101" s="255">
        <f>'9200'!U101</f>
        <v>0</v>
      </c>
      <c r="V101" s="255">
        <f>'9200'!V101</f>
        <v>0</v>
      </c>
      <c r="W101" s="255">
        <f>'9200'!W101</f>
        <v>0</v>
      </c>
      <c r="X101" s="94">
        <f t="shared" si="12"/>
        <v>0</v>
      </c>
      <c r="Y101" s="97"/>
      <c r="Z101" s="94">
        <f t="shared" si="13"/>
        <v>0</v>
      </c>
      <c r="AA101" s="182"/>
    </row>
    <row r="102" spans="1:27" s="214" customFormat="1" ht="15" x14ac:dyDescent="0.25">
      <c r="A102" s="72"/>
      <c r="B102" s="67" t="str">
        <f>'LPFN SUMMARY - Results'!B102</f>
        <v>Legal Fees</v>
      </c>
      <c r="C102" s="71"/>
      <c r="D102" s="62"/>
      <c r="E102" s="63"/>
      <c r="F102" s="255">
        <f>'9200'!F102</f>
        <v>0</v>
      </c>
      <c r="G102" s="255">
        <f>'9200'!G102</f>
        <v>0</v>
      </c>
      <c r="H102" s="255">
        <f>'9200'!H102</f>
        <v>0</v>
      </c>
      <c r="I102" s="94">
        <f t="shared" si="9"/>
        <v>0</v>
      </c>
      <c r="J102" s="224"/>
      <c r="K102" s="255">
        <f>'9200'!K102</f>
        <v>0</v>
      </c>
      <c r="L102" s="255">
        <f>'9200'!L102</f>
        <v>0</v>
      </c>
      <c r="M102" s="255">
        <f>'9200'!M102</f>
        <v>0</v>
      </c>
      <c r="N102" s="94">
        <f t="shared" si="10"/>
        <v>0</v>
      </c>
      <c r="O102" s="224"/>
      <c r="P102" s="255">
        <f>'9200'!P102</f>
        <v>0</v>
      </c>
      <c r="Q102" s="255">
        <f>'9200'!Q102</f>
        <v>0</v>
      </c>
      <c r="R102" s="255">
        <f>'9200'!R102</f>
        <v>0</v>
      </c>
      <c r="S102" s="94">
        <f t="shared" si="11"/>
        <v>0</v>
      </c>
      <c r="T102" s="224"/>
      <c r="U102" s="255">
        <f>'9200'!U102</f>
        <v>0</v>
      </c>
      <c r="V102" s="255">
        <f>'9200'!V102</f>
        <v>0</v>
      </c>
      <c r="W102" s="255">
        <f>'9200'!W102</f>
        <v>0</v>
      </c>
      <c r="X102" s="94">
        <f t="shared" si="12"/>
        <v>0</v>
      </c>
      <c r="Y102" s="97"/>
      <c r="Z102" s="94">
        <f t="shared" si="13"/>
        <v>0</v>
      </c>
      <c r="AA102" s="182"/>
    </row>
    <row r="103" spans="1:27" s="214" customFormat="1" ht="15" hidden="1" x14ac:dyDescent="0.25">
      <c r="A103" s="72"/>
      <c r="B103" s="67" t="str">
        <f>'LPFN SUMMARY - Results'!B103</f>
        <v>Unused</v>
      </c>
      <c r="C103" s="71"/>
      <c r="D103" s="62"/>
      <c r="E103" s="63"/>
      <c r="F103" s="255">
        <f>'9200'!F103</f>
        <v>0</v>
      </c>
      <c r="G103" s="255">
        <f>'9200'!G103</f>
        <v>0</v>
      </c>
      <c r="H103" s="255">
        <f>'9200'!H103</f>
        <v>0</v>
      </c>
      <c r="I103" s="94">
        <f t="shared" si="9"/>
        <v>0</v>
      </c>
      <c r="J103" s="224"/>
      <c r="K103" s="255">
        <f>'9200'!K103</f>
        <v>0</v>
      </c>
      <c r="L103" s="255">
        <f>'9200'!L103</f>
        <v>0</v>
      </c>
      <c r="M103" s="255">
        <f>'9200'!M103</f>
        <v>0</v>
      </c>
      <c r="N103" s="94">
        <f t="shared" si="10"/>
        <v>0</v>
      </c>
      <c r="O103" s="224"/>
      <c r="P103" s="255">
        <f>'9200'!P103</f>
        <v>0</v>
      </c>
      <c r="Q103" s="255">
        <f>'9200'!Q103</f>
        <v>0</v>
      </c>
      <c r="R103" s="255">
        <f>'9200'!R103</f>
        <v>0</v>
      </c>
      <c r="S103" s="94">
        <f t="shared" si="11"/>
        <v>0</v>
      </c>
      <c r="T103" s="224"/>
      <c r="U103" s="255">
        <f>'9200'!U103</f>
        <v>0</v>
      </c>
      <c r="V103" s="255">
        <f>'9200'!V103</f>
        <v>0</v>
      </c>
      <c r="W103" s="255">
        <f>'9200'!W103</f>
        <v>0</v>
      </c>
      <c r="X103" s="94">
        <f t="shared" si="12"/>
        <v>0</v>
      </c>
      <c r="Y103" s="97"/>
      <c r="Z103" s="94">
        <f t="shared" si="13"/>
        <v>0</v>
      </c>
      <c r="AA103" s="182"/>
    </row>
    <row r="104" spans="1:27" s="214" customFormat="1" ht="15" x14ac:dyDescent="0.25">
      <c r="A104" s="72"/>
      <c r="B104" s="67" t="str">
        <f>'LPFN SUMMARY - Results'!B104</f>
        <v>Living allowance</v>
      </c>
      <c r="C104" s="71"/>
      <c r="D104" s="62"/>
      <c r="E104" s="63"/>
      <c r="F104" s="255">
        <f>'9200'!F104</f>
        <v>0</v>
      </c>
      <c r="G104" s="255">
        <f>'9200'!G104</f>
        <v>0</v>
      </c>
      <c r="H104" s="255">
        <f>'9200'!H104</f>
        <v>0</v>
      </c>
      <c r="I104" s="94">
        <f t="shared" si="9"/>
        <v>0</v>
      </c>
      <c r="J104" s="224"/>
      <c r="K104" s="255">
        <f>'9200'!K104</f>
        <v>0</v>
      </c>
      <c r="L104" s="255">
        <f>'9200'!L104</f>
        <v>0</v>
      </c>
      <c r="M104" s="255">
        <f>'9200'!M104</f>
        <v>0</v>
      </c>
      <c r="N104" s="94">
        <f t="shared" si="10"/>
        <v>0</v>
      </c>
      <c r="O104" s="224"/>
      <c r="P104" s="255">
        <f>'9200'!P104</f>
        <v>0</v>
      </c>
      <c r="Q104" s="255">
        <f>'9200'!Q104</f>
        <v>0</v>
      </c>
      <c r="R104" s="255">
        <f>'9200'!R104</f>
        <v>0</v>
      </c>
      <c r="S104" s="94">
        <f t="shared" si="11"/>
        <v>0</v>
      </c>
      <c r="T104" s="224"/>
      <c r="U104" s="255">
        <f>'9200'!U104</f>
        <v>0</v>
      </c>
      <c r="V104" s="255">
        <f>'9200'!V104</f>
        <v>0</v>
      </c>
      <c r="W104" s="255">
        <f>'9200'!W104</f>
        <v>0</v>
      </c>
      <c r="X104" s="94">
        <f t="shared" si="12"/>
        <v>0</v>
      </c>
      <c r="Y104" s="97"/>
      <c r="Z104" s="94">
        <f t="shared" si="13"/>
        <v>0</v>
      </c>
      <c r="AA104" s="182"/>
    </row>
    <row r="105" spans="1:27" s="214" customFormat="1" ht="15" hidden="1" x14ac:dyDescent="0.25">
      <c r="A105" s="72"/>
      <c r="B105" s="67" t="str">
        <f>'LPFN SUMMARY - Results'!B105</f>
        <v>Unused</v>
      </c>
      <c r="C105" s="71"/>
      <c r="D105" s="62"/>
      <c r="E105" s="63"/>
      <c r="F105" s="255">
        <f>'9200'!F105</f>
        <v>0</v>
      </c>
      <c r="G105" s="255">
        <f>'9200'!G105</f>
        <v>0</v>
      </c>
      <c r="H105" s="255">
        <f>'9200'!H105</f>
        <v>0</v>
      </c>
      <c r="I105" s="94">
        <f t="shared" si="9"/>
        <v>0</v>
      </c>
      <c r="J105" s="224"/>
      <c r="K105" s="255">
        <f>'9200'!K105</f>
        <v>0</v>
      </c>
      <c r="L105" s="255">
        <f>'9200'!L105</f>
        <v>0</v>
      </c>
      <c r="M105" s="255">
        <f>'9200'!M105</f>
        <v>0</v>
      </c>
      <c r="N105" s="94">
        <f t="shared" si="10"/>
        <v>0</v>
      </c>
      <c r="O105" s="224"/>
      <c r="P105" s="255">
        <f>'9200'!P105</f>
        <v>0</v>
      </c>
      <c r="Q105" s="255">
        <f>'9200'!Q105</f>
        <v>0</v>
      </c>
      <c r="R105" s="255">
        <f>'9200'!R105</f>
        <v>0</v>
      </c>
      <c r="S105" s="94">
        <f t="shared" si="11"/>
        <v>0</v>
      </c>
      <c r="T105" s="224"/>
      <c r="U105" s="255">
        <f>'9200'!U105</f>
        <v>0</v>
      </c>
      <c r="V105" s="255">
        <f>'9200'!V105</f>
        <v>0</v>
      </c>
      <c r="W105" s="255">
        <f>'9200'!W105</f>
        <v>0</v>
      </c>
      <c r="X105" s="94">
        <f t="shared" si="12"/>
        <v>0</v>
      </c>
      <c r="Y105" s="97"/>
      <c r="Z105" s="94">
        <f t="shared" si="13"/>
        <v>0</v>
      </c>
      <c r="AA105" s="182"/>
    </row>
    <row r="106" spans="1:27" s="214" customFormat="1" ht="15" hidden="1" x14ac:dyDescent="0.25">
      <c r="A106" s="72"/>
      <c r="B106" s="67" t="str">
        <f>'LPFN SUMMARY - Results'!B106</f>
        <v>Unused</v>
      </c>
      <c r="C106" s="71"/>
      <c r="D106" s="62"/>
      <c r="E106" s="63"/>
      <c r="F106" s="255">
        <f>'9200'!F106</f>
        <v>0</v>
      </c>
      <c r="G106" s="255">
        <f>'9200'!G106</f>
        <v>0</v>
      </c>
      <c r="H106" s="255">
        <f>'9200'!H106</f>
        <v>0</v>
      </c>
      <c r="I106" s="94">
        <f t="shared" si="9"/>
        <v>0</v>
      </c>
      <c r="J106" s="224"/>
      <c r="K106" s="255">
        <f>'9200'!K106</f>
        <v>0</v>
      </c>
      <c r="L106" s="255">
        <f>'9200'!L106</f>
        <v>0</v>
      </c>
      <c r="M106" s="255">
        <f>'9200'!M106</f>
        <v>0</v>
      </c>
      <c r="N106" s="94">
        <f t="shared" si="10"/>
        <v>0</v>
      </c>
      <c r="O106" s="224"/>
      <c r="P106" s="255">
        <f>'9200'!P106</f>
        <v>0</v>
      </c>
      <c r="Q106" s="255">
        <f>'9200'!Q106</f>
        <v>0</v>
      </c>
      <c r="R106" s="255">
        <f>'9200'!R106</f>
        <v>0</v>
      </c>
      <c r="S106" s="94">
        <f t="shared" si="11"/>
        <v>0</v>
      </c>
      <c r="T106" s="224"/>
      <c r="U106" s="255">
        <f>'9200'!U106</f>
        <v>0</v>
      </c>
      <c r="V106" s="255">
        <f>'9200'!V106</f>
        <v>0</v>
      </c>
      <c r="W106" s="255">
        <f>'9200'!W106</f>
        <v>0</v>
      </c>
      <c r="X106" s="94">
        <f t="shared" si="12"/>
        <v>0</v>
      </c>
      <c r="Y106" s="97"/>
      <c r="Z106" s="94">
        <f t="shared" si="13"/>
        <v>0</v>
      </c>
      <c r="AA106" s="182"/>
    </row>
    <row r="107" spans="1:27" s="214" customFormat="1" ht="15" hidden="1" x14ac:dyDescent="0.25">
      <c r="A107" s="72"/>
      <c r="B107" s="67" t="str">
        <f>'LPFN SUMMARY - Results'!B107</f>
        <v>Unused</v>
      </c>
      <c r="C107" s="71"/>
      <c r="D107" s="62"/>
      <c r="E107" s="63"/>
      <c r="F107" s="255">
        <f>'9200'!F107</f>
        <v>0</v>
      </c>
      <c r="G107" s="255">
        <f>'9200'!G107</f>
        <v>0</v>
      </c>
      <c r="H107" s="255">
        <f>'9200'!H107</f>
        <v>0</v>
      </c>
      <c r="I107" s="94">
        <f t="shared" si="9"/>
        <v>0</v>
      </c>
      <c r="J107" s="224"/>
      <c r="K107" s="255">
        <f>'9200'!K107</f>
        <v>0</v>
      </c>
      <c r="L107" s="255">
        <f>'9200'!L107</f>
        <v>0</v>
      </c>
      <c r="M107" s="255">
        <f>'9200'!M107</f>
        <v>0</v>
      </c>
      <c r="N107" s="94">
        <f t="shared" si="10"/>
        <v>0</v>
      </c>
      <c r="O107" s="224"/>
      <c r="P107" s="255">
        <f>'9200'!P107</f>
        <v>0</v>
      </c>
      <c r="Q107" s="255">
        <f>'9200'!Q107</f>
        <v>0</v>
      </c>
      <c r="R107" s="255">
        <f>'9200'!R107</f>
        <v>0</v>
      </c>
      <c r="S107" s="94">
        <f t="shared" si="11"/>
        <v>0</v>
      </c>
      <c r="T107" s="224"/>
      <c r="U107" s="255">
        <f>'9200'!U107</f>
        <v>0</v>
      </c>
      <c r="V107" s="255">
        <f>'9200'!V107</f>
        <v>0</v>
      </c>
      <c r="W107" s="255">
        <f>'9200'!W107</f>
        <v>0</v>
      </c>
      <c r="X107" s="94">
        <f t="shared" si="12"/>
        <v>0</v>
      </c>
      <c r="Y107" s="97"/>
      <c r="Z107" s="94">
        <f t="shared" si="13"/>
        <v>0</v>
      </c>
      <c r="AA107" s="182"/>
    </row>
    <row r="108" spans="1:27" s="214" customFormat="1" ht="15" x14ac:dyDescent="0.25">
      <c r="A108" s="72"/>
      <c r="B108" s="67" t="str">
        <f>'LPFN SUMMARY - Results'!B108</f>
        <v>Job creation initiative</v>
      </c>
      <c r="C108" s="71"/>
      <c r="D108" s="62"/>
      <c r="E108" s="63"/>
      <c r="F108" s="255">
        <f>'9200'!F108</f>
        <v>0</v>
      </c>
      <c r="G108" s="255">
        <f>'9200'!G108</f>
        <v>0</v>
      </c>
      <c r="H108" s="255">
        <f>'9200'!H108</f>
        <v>0</v>
      </c>
      <c r="I108" s="94">
        <f t="shared" si="9"/>
        <v>0</v>
      </c>
      <c r="J108" s="224"/>
      <c r="K108" s="255">
        <f>'9200'!K108</f>
        <v>0</v>
      </c>
      <c r="L108" s="255">
        <f>'9200'!L108</f>
        <v>0</v>
      </c>
      <c r="M108" s="255">
        <f>'9200'!M108</f>
        <v>0</v>
      </c>
      <c r="N108" s="94">
        <f t="shared" si="10"/>
        <v>0</v>
      </c>
      <c r="O108" s="224"/>
      <c r="P108" s="255">
        <f>'9200'!P108</f>
        <v>0</v>
      </c>
      <c r="Q108" s="255">
        <f>'9200'!Q108</f>
        <v>0</v>
      </c>
      <c r="R108" s="255">
        <f>'9200'!R108</f>
        <v>0</v>
      </c>
      <c r="S108" s="94">
        <f t="shared" si="11"/>
        <v>0</v>
      </c>
      <c r="T108" s="224"/>
      <c r="U108" s="255">
        <f>'9200'!U108</f>
        <v>0</v>
      </c>
      <c r="V108" s="255">
        <f>'9200'!V108</f>
        <v>0</v>
      </c>
      <c r="W108" s="255">
        <f>'9200'!W108</f>
        <v>0</v>
      </c>
      <c r="X108" s="94">
        <f t="shared" si="12"/>
        <v>0</v>
      </c>
      <c r="Y108" s="97"/>
      <c r="Z108" s="94">
        <f t="shared" si="13"/>
        <v>0</v>
      </c>
      <c r="AA108" s="182"/>
    </row>
    <row r="109" spans="1:27" s="214" customFormat="1" ht="15" x14ac:dyDescent="0.25">
      <c r="A109" s="72"/>
      <c r="B109" s="67" t="str">
        <f>'LPFN SUMMARY - Results'!B109</f>
        <v>Training vocationnal</v>
      </c>
      <c r="C109" s="71"/>
      <c r="D109" s="62"/>
      <c r="E109" s="63"/>
      <c r="F109" s="255">
        <f>'9200'!F109</f>
        <v>0</v>
      </c>
      <c r="G109" s="255">
        <f>'9200'!G109</f>
        <v>0</v>
      </c>
      <c r="H109" s="255">
        <f>'9200'!H109</f>
        <v>0</v>
      </c>
      <c r="I109" s="94">
        <f t="shared" si="9"/>
        <v>0</v>
      </c>
      <c r="J109" s="224"/>
      <c r="K109" s="255">
        <f>'9200'!K109</f>
        <v>0</v>
      </c>
      <c r="L109" s="255">
        <f>'9200'!L109</f>
        <v>0</v>
      </c>
      <c r="M109" s="255">
        <f>'9200'!M109</f>
        <v>0</v>
      </c>
      <c r="N109" s="94">
        <f t="shared" si="10"/>
        <v>0</v>
      </c>
      <c r="O109" s="224"/>
      <c r="P109" s="255">
        <f>'9200'!P109</f>
        <v>0</v>
      </c>
      <c r="Q109" s="255">
        <f>'9200'!Q109</f>
        <v>0</v>
      </c>
      <c r="R109" s="255">
        <f>'9200'!R109</f>
        <v>0</v>
      </c>
      <c r="S109" s="94">
        <f t="shared" si="11"/>
        <v>0</v>
      </c>
      <c r="T109" s="224"/>
      <c r="U109" s="255">
        <f>'9200'!U109</f>
        <v>0</v>
      </c>
      <c r="V109" s="255">
        <f>'9200'!V109</f>
        <v>0</v>
      </c>
      <c r="W109" s="255">
        <f>'9200'!W109</f>
        <v>0</v>
      </c>
      <c r="X109" s="94">
        <f t="shared" si="12"/>
        <v>0</v>
      </c>
      <c r="Y109" s="97"/>
      <c r="Z109" s="94">
        <f t="shared" si="13"/>
        <v>0</v>
      </c>
      <c r="AA109" s="182"/>
    </row>
    <row r="110" spans="1:27" s="214" customFormat="1" ht="15" x14ac:dyDescent="0.25">
      <c r="A110" s="72"/>
      <c r="B110" s="67" t="str">
        <f>'LPFN SUMMARY - Results'!B110</f>
        <v>Activities</v>
      </c>
      <c r="C110" s="71"/>
      <c r="D110" s="62"/>
      <c r="E110" s="63"/>
      <c r="F110" s="255">
        <f>'9200'!F110</f>
        <v>0</v>
      </c>
      <c r="G110" s="255">
        <f>'9200'!G110</f>
        <v>0</v>
      </c>
      <c r="H110" s="255">
        <f>'9200'!H110</f>
        <v>0</v>
      </c>
      <c r="I110" s="94">
        <f t="shared" si="9"/>
        <v>0</v>
      </c>
      <c r="J110" s="224"/>
      <c r="K110" s="255">
        <f>'9200'!K110</f>
        <v>0</v>
      </c>
      <c r="L110" s="255">
        <f>'9200'!L110</f>
        <v>0</v>
      </c>
      <c r="M110" s="255">
        <f>'9200'!M110</f>
        <v>0</v>
      </c>
      <c r="N110" s="94">
        <f t="shared" si="10"/>
        <v>0</v>
      </c>
      <c r="O110" s="224"/>
      <c r="P110" s="255">
        <f>'9200'!P110</f>
        <v>0</v>
      </c>
      <c r="Q110" s="255">
        <f>'9200'!Q110</f>
        <v>0</v>
      </c>
      <c r="R110" s="255">
        <f>'9200'!R110</f>
        <v>0</v>
      </c>
      <c r="S110" s="94">
        <f t="shared" si="11"/>
        <v>0</v>
      </c>
      <c r="T110" s="224"/>
      <c r="U110" s="255">
        <f>'9200'!U110</f>
        <v>0</v>
      </c>
      <c r="V110" s="255">
        <f>'9200'!V110</f>
        <v>0</v>
      </c>
      <c r="W110" s="255">
        <f>'9200'!W110</f>
        <v>0</v>
      </c>
      <c r="X110" s="94">
        <f t="shared" si="12"/>
        <v>0</v>
      </c>
      <c r="Y110" s="97"/>
      <c r="Z110" s="94">
        <f t="shared" si="13"/>
        <v>0</v>
      </c>
      <c r="AA110" s="182"/>
    </row>
    <row r="111" spans="1:27" s="214" customFormat="1" ht="15" x14ac:dyDescent="0.25">
      <c r="A111" s="72"/>
      <c r="B111" s="67" t="str">
        <f>'LPFN SUMMARY - Results'!B111</f>
        <v>Contingency funds</v>
      </c>
      <c r="C111" s="71"/>
      <c r="D111" s="62"/>
      <c r="E111" s="63"/>
      <c r="F111" s="255">
        <f>'9200'!F111</f>
        <v>0</v>
      </c>
      <c r="G111" s="255">
        <f>'9200'!G111</f>
        <v>0</v>
      </c>
      <c r="H111" s="255">
        <f>'9200'!H111</f>
        <v>0</v>
      </c>
      <c r="I111" s="94">
        <f t="shared" ref="I111:I126" si="14">F111+G111+H111</f>
        <v>0</v>
      </c>
      <c r="J111" s="224"/>
      <c r="K111" s="255">
        <f>'9200'!K111</f>
        <v>0</v>
      </c>
      <c r="L111" s="255">
        <f>'9200'!L111</f>
        <v>0</v>
      </c>
      <c r="M111" s="255">
        <f>'9200'!M111</f>
        <v>0</v>
      </c>
      <c r="N111" s="94">
        <f t="shared" ref="N111:N126" si="15">K111+L111+M111</f>
        <v>0</v>
      </c>
      <c r="O111" s="224"/>
      <c r="P111" s="255">
        <f>'9200'!P111</f>
        <v>0</v>
      </c>
      <c r="Q111" s="255">
        <f>'9200'!Q111</f>
        <v>0</v>
      </c>
      <c r="R111" s="255">
        <f>'9200'!R111</f>
        <v>0</v>
      </c>
      <c r="S111" s="94">
        <f t="shared" ref="S111:S118" si="16">P111+Q111+R111</f>
        <v>0</v>
      </c>
      <c r="T111" s="224"/>
      <c r="U111" s="255">
        <f>'9200'!U111</f>
        <v>0</v>
      </c>
      <c r="V111" s="255">
        <f>'9200'!V111</f>
        <v>0</v>
      </c>
      <c r="W111" s="255">
        <f>'9200'!W111</f>
        <v>0</v>
      </c>
      <c r="X111" s="94">
        <f t="shared" ref="X111:X126" si="17">U111+V111+W111</f>
        <v>0</v>
      </c>
      <c r="Y111" s="97"/>
      <c r="Z111" s="94">
        <f t="shared" ref="Z111:Z126" si="18">X111+S111+N111+I111</f>
        <v>0</v>
      </c>
      <c r="AA111" s="182"/>
    </row>
    <row r="112" spans="1:27" s="214" customFormat="1" ht="15" x14ac:dyDescent="0.25">
      <c r="A112" s="72"/>
      <c r="B112" s="67" t="str">
        <f>'LPFN SUMMARY - Results'!B112</f>
        <v>Food</v>
      </c>
      <c r="C112" s="71"/>
      <c r="D112" s="62"/>
      <c r="E112" s="63"/>
      <c r="F112" s="255">
        <f>'9200'!F112</f>
        <v>0</v>
      </c>
      <c r="G112" s="255">
        <f>'9200'!G112</f>
        <v>0</v>
      </c>
      <c r="H112" s="255">
        <f>'9200'!H112</f>
        <v>0</v>
      </c>
      <c r="I112" s="94">
        <f t="shared" si="14"/>
        <v>0</v>
      </c>
      <c r="J112" s="224"/>
      <c r="K112" s="255">
        <f>'9200'!K112</f>
        <v>0</v>
      </c>
      <c r="L112" s="255">
        <f>'9200'!L112</f>
        <v>0</v>
      </c>
      <c r="M112" s="255">
        <f>'9200'!M112</f>
        <v>0</v>
      </c>
      <c r="N112" s="94">
        <f t="shared" si="15"/>
        <v>0</v>
      </c>
      <c r="O112" s="224"/>
      <c r="P112" s="255">
        <f>'9200'!P112</f>
        <v>0</v>
      </c>
      <c r="Q112" s="255">
        <f>'9200'!Q112</f>
        <v>0</v>
      </c>
      <c r="R112" s="255">
        <f>'9200'!R112</f>
        <v>0</v>
      </c>
      <c r="S112" s="94">
        <f t="shared" si="16"/>
        <v>0</v>
      </c>
      <c r="T112" s="224"/>
      <c r="U112" s="255">
        <f>'9200'!U112</f>
        <v>0</v>
      </c>
      <c r="V112" s="255">
        <f>'9200'!V112</f>
        <v>0</v>
      </c>
      <c r="W112" s="255">
        <f>'9200'!W112</f>
        <v>0</v>
      </c>
      <c r="X112" s="94">
        <f t="shared" si="17"/>
        <v>0</v>
      </c>
      <c r="Y112" s="97"/>
      <c r="Z112" s="94">
        <f t="shared" si="18"/>
        <v>0</v>
      </c>
      <c r="AA112" s="182"/>
    </row>
    <row r="113" spans="1:27" s="214" customFormat="1" ht="15" x14ac:dyDescent="0.25">
      <c r="A113" s="72"/>
      <c r="B113" s="67" t="str">
        <f>'LPFN SUMMARY - Results'!B113</f>
        <v>Emergency preparedness plan</v>
      </c>
      <c r="C113" s="71"/>
      <c r="D113" s="62"/>
      <c r="E113" s="63"/>
      <c r="F113" s="255">
        <f>'9200'!F113</f>
        <v>0</v>
      </c>
      <c r="G113" s="255">
        <f>'9200'!G113</f>
        <v>0</v>
      </c>
      <c r="H113" s="255">
        <f>'9200'!H113</f>
        <v>0</v>
      </c>
      <c r="I113" s="94">
        <f t="shared" si="14"/>
        <v>0</v>
      </c>
      <c r="J113" s="224"/>
      <c r="K113" s="255">
        <f>'9200'!K113</f>
        <v>0</v>
      </c>
      <c r="L113" s="255">
        <f>'9200'!L113</f>
        <v>0</v>
      </c>
      <c r="M113" s="255">
        <f>'9200'!M113</f>
        <v>0</v>
      </c>
      <c r="N113" s="94">
        <f t="shared" si="15"/>
        <v>0</v>
      </c>
      <c r="O113" s="224"/>
      <c r="P113" s="255">
        <f>'9200'!P113</f>
        <v>0</v>
      </c>
      <c r="Q113" s="255">
        <f>'9200'!Q113</f>
        <v>0</v>
      </c>
      <c r="R113" s="255">
        <f>'9200'!R113</f>
        <v>0</v>
      </c>
      <c r="S113" s="94">
        <f t="shared" si="16"/>
        <v>0</v>
      </c>
      <c r="T113" s="224"/>
      <c r="U113" s="255">
        <f>'9200'!U113</f>
        <v>0</v>
      </c>
      <c r="V113" s="255">
        <f>'9200'!V113</f>
        <v>0</v>
      </c>
      <c r="W113" s="255">
        <f>'9200'!W113</f>
        <v>0</v>
      </c>
      <c r="X113" s="94">
        <f t="shared" si="17"/>
        <v>0</v>
      </c>
      <c r="Y113" s="97"/>
      <c r="Z113" s="94">
        <f t="shared" si="18"/>
        <v>0</v>
      </c>
      <c r="AA113" s="182"/>
    </row>
    <row r="114" spans="1:27" s="214" customFormat="1" ht="15" x14ac:dyDescent="0.25">
      <c r="A114" s="72"/>
      <c r="B114" s="67" t="str">
        <f>'LPFN SUMMARY - Results'!B114</f>
        <v>Governance support</v>
      </c>
      <c r="C114" s="71"/>
      <c r="D114" s="62"/>
      <c r="E114" s="63"/>
      <c r="F114" s="255">
        <f>'9200'!F114</f>
        <v>0</v>
      </c>
      <c r="G114" s="255">
        <f>'9200'!G114</f>
        <v>0</v>
      </c>
      <c r="H114" s="255">
        <f>'9200'!H114</f>
        <v>0</v>
      </c>
      <c r="I114" s="94">
        <f t="shared" si="14"/>
        <v>0</v>
      </c>
      <c r="J114" s="224"/>
      <c r="K114" s="255">
        <f>'9200'!K114</f>
        <v>0</v>
      </c>
      <c r="L114" s="255">
        <f>'9200'!L114</f>
        <v>0</v>
      </c>
      <c r="M114" s="255">
        <f>'9200'!M114</f>
        <v>0</v>
      </c>
      <c r="N114" s="94">
        <f t="shared" si="15"/>
        <v>0</v>
      </c>
      <c r="O114" s="224"/>
      <c r="P114" s="255">
        <f>'9200'!P114</f>
        <v>0</v>
      </c>
      <c r="Q114" s="255">
        <f>'9200'!Q114</f>
        <v>0</v>
      </c>
      <c r="R114" s="255">
        <f>'9200'!R114</f>
        <v>0</v>
      </c>
      <c r="S114" s="94">
        <f t="shared" si="16"/>
        <v>0</v>
      </c>
      <c r="T114" s="224"/>
      <c r="U114" s="255">
        <f>'9200'!U114</f>
        <v>0</v>
      </c>
      <c r="V114" s="255">
        <f>'9200'!V114</f>
        <v>0</v>
      </c>
      <c r="W114" s="255">
        <f>'9200'!W114</f>
        <v>0</v>
      </c>
      <c r="X114" s="94">
        <f t="shared" si="17"/>
        <v>0</v>
      </c>
      <c r="Y114" s="97"/>
      <c r="Z114" s="94">
        <f t="shared" si="18"/>
        <v>0</v>
      </c>
      <c r="AA114" s="182"/>
    </row>
    <row r="115" spans="1:27" s="214" customFormat="1" ht="15" x14ac:dyDescent="0.25">
      <c r="A115" s="72"/>
      <c r="B115" s="67" t="str">
        <f>'LPFN SUMMARY - Results'!B115</f>
        <v>Need assesment and priority</v>
      </c>
      <c r="C115" s="71"/>
      <c r="D115" s="62"/>
      <c r="E115" s="63"/>
      <c r="F115" s="255">
        <f>'9200'!F115</f>
        <v>0</v>
      </c>
      <c r="G115" s="255">
        <f>'9200'!G115</f>
        <v>0</v>
      </c>
      <c r="H115" s="255">
        <f>'9200'!H115</f>
        <v>0</v>
      </c>
      <c r="I115" s="94">
        <f t="shared" si="14"/>
        <v>0</v>
      </c>
      <c r="J115" s="224"/>
      <c r="K115" s="255">
        <f>'9200'!K115</f>
        <v>0</v>
      </c>
      <c r="L115" s="255">
        <f>'9200'!L115</f>
        <v>0</v>
      </c>
      <c r="M115" s="255">
        <f>'9200'!M115</f>
        <v>0</v>
      </c>
      <c r="N115" s="94">
        <f t="shared" si="15"/>
        <v>0</v>
      </c>
      <c r="O115" s="224"/>
      <c r="P115" s="255">
        <f>'9200'!P115</f>
        <v>0</v>
      </c>
      <c r="Q115" s="255">
        <f>'9200'!Q115</f>
        <v>0</v>
      </c>
      <c r="R115" s="255">
        <f>'9200'!R115</f>
        <v>0</v>
      </c>
      <c r="S115" s="94">
        <f t="shared" si="16"/>
        <v>0</v>
      </c>
      <c r="T115" s="224"/>
      <c r="U115" s="255">
        <f>'9200'!U115</f>
        <v>0</v>
      </c>
      <c r="V115" s="255">
        <f>'9200'!V115</f>
        <v>0</v>
      </c>
      <c r="W115" s="255">
        <f>'9200'!W115</f>
        <v>0</v>
      </c>
      <c r="X115" s="94">
        <f t="shared" si="17"/>
        <v>0</v>
      </c>
      <c r="Y115" s="97"/>
      <c r="Z115" s="94">
        <f t="shared" si="18"/>
        <v>0</v>
      </c>
      <c r="AA115" s="182"/>
    </row>
    <row r="116" spans="1:27" s="214" customFormat="1" ht="15" x14ac:dyDescent="0.25">
      <c r="A116" s="72"/>
      <c r="B116" s="67" t="str">
        <f>'LPFN SUMMARY - Results'!B116</f>
        <v>Evaluation plan</v>
      </c>
      <c r="C116" s="71"/>
      <c r="D116" s="62"/>
      <c r="E116" s="63"/>
      <c r="F116" s="255">
        <f>'9200'!F116</f>
        <v>0</v>
      </c>
      <c r="G116" s="255">
        <f>'9200'!G116</f>
        <v>0</v>
      </c>
      <c r="H116" s="255">
        <f>'9200'!H116</f>
        <v>0</v>
      </c>
      <c r="I116" s="94">
        <f t="shared" si="14"/>
        <v>0</v>
      </c>
      <c r="J116" s="224"/>
      <c r="K116" s="255">
        <f>'9200'!K116</f>
        <v>0</v>
      </c>
      <c r="L116" s="255">
        <f>'9200'!L116</f>
        <v>0</v>
      </c>
      <c r="M116" s="255">
        <f>'9200'!M116</f>
        <v>0</v>
      </c>
      <c r="N116" s="94">
        <f t="shared" si="15"/>
        <v>0</v>
      </c>
      <c r="O116" s="224"/>
      <c r="P116" s="255">
        <f>'9200'!P116</f>
        <v>0</v>
      </c>
      <c r="Q116" s="255">
        <f>'9200'!Q116</f>
        <v>0</v>
      </c>
      <c r="R116" s="255">
        <f>'9200'!R116</f>
        <v>0</v>
      </c>
      <c r="S116" s="94">
        <f t="shared" si="16"/>
        <v>0</v>
      </c>
      <c r="T116" s="224"/>
      <c r="U116" s="255">
        <f>'9200'!U116</f>
        <v>0</v>
      </c>
      <c r="V116" s="255">
        <f>'9200'!V116</f>
        <v>0</v>
      </c>
      <c r="W116" s="255">
        <f>'9200'!W116</f>
        <v>0</v>
      </c>
      <c r="X116" s="94">
        <f t="shared" si="17"/>
        <v>0</v>
      </c>
      <c r="Y116" s="97"/>
      <c r="Z116" s="94">
        <f t="shared" si="18"/>
        <v>0</v>
      </c>
      <c r="AA116" s="182"/>
    </row>
    <row r="117" spans="1:27" s="214" customFormat="1" ht="15" x14ac:dyDescent="0.25">
      <c r="A117" s="72"/>
      <c r="B117" s="67" t="str">
        <f>'LPFN SUMMARY - Results'!B117</f>
        <v>Renovations</v>
      </c>
      <c r="C117" s="71"/>
      <c r="D117" s="62"/>
      <c r="E117" s="63"/>
      <c r="F117" s="255">
        <f>'9200'!F117</f>
        <v>0</v>
      </c>
      <c r="G117" s="255">
        <f>'9200'!G117</f>
        <v>0</v>
      </c>
      <c r="H117" s="255">
        <f>'9200'!H117</f>
        <v>0</v>
      </c>
      <c r="I117" s="94">
        <f t="shared" si="14"/>
        <v>0</v>
      </c>
      <c r="J117" s="224"/>
      <c r="K117" s="255">
        <f>'9200'!K117</f>
        <v>0</v>
      </c>
      <c r="L117" s="255">
        <f>'9200'!L117</f>
        <v>0</v>
      </c>
      <c r="M117" s="255">
        <f>'9200'!M117</f>
        <v>0</v>
      </c>
      <c r="N117" s="94">
        <f t="shared" si="15"/>
        <v>0</v>
      </c>
      <c r="O117" s="224"/>
      <c r="P117" s="255">
        <f>'9200'!P117</f>
        <v>0</v>
      </c>
      <c r="Q117" s="255">
        <f>'9200'!Q117</f>
        <v>0</v>
      </c>
      <c r="R117" s="255">
        <f>'9200'!R117</f>
        <v>0</v>
      </c>
      <c r="S117" s="94">
        <f t="shared" si="16"/>
        <v>0</v>
      </c>
      <c r="T117" s="224"/>
      <c r="U117" s="255">
        <f>'9200'!U117</f>
        <v>0</v>
      </c>
      <c r="V117" s="255">
        <f>'9200'!V117</f>
        <v>0</v>
      </c>
      <c r="W117" s="255">
        <f>'9200'!W117</f>
        <v>0</v>
      </c>
      <c r="X117" s="94">
        <f t="shared" si="17"/>
        <v>0</v>
      </c>
      <c r="Y117" s="97"/>
      <c r="Z117" s="94">
        <f t="shared" si="18"/>
        <v>0</v>
      </c>
      <c r="AA117" s="182"/>
    </row>
    <row r="118" spans="1:27" s="214" customFormat="1" ht="15" x14ac:dyDescent="0.25">
      <c r="A118" s="72"/>
      <c r="B118" s="67" t="str">
        <f>'LPFN SUMMARY - Results'!B118</f>
        <v>Consultant</v>
      </c>
      <c r="C118" s="71"/>
      <c r="D118" s="62"/>
      <c r="E118" s="63"/>
      <c r="F118" s="255">
        <f>'9200'!F118</f>
        <v>0</v>
      </c>
      <c r="G118" s="255">
        <f>'9200'!G118</f>
        <v>0</v>
      </c>
      <c r="H118" s="255">
        <f>'9200'!H118</f>
        <v>0</v>
      </c>
      <c r="I118" s="94">
        <f t="shared" si="14"/>
        <v>0</v>
      </c>
      <c r="J118" s="224"/>
      <c r="K118" s="255">
        <f>'9200'!K118</f>
        <v>0</v>
      </c>
      <c r="L118" s="255">
        <f>'9200'!L118</f>
        <v>0</v>
      </c>
      <c r="M118" s="255">
        <f>'9200'!M118</f>
        <v>0</v>
      </c>
      <c r="N118" s="94">
        <f t="shared" si="15"/>
        <v>0</v>
      </c>
      <c r="O118" s="224"/>
      <c r="P118" s="255">
        <f>'9200'!P118</f>
        <v>0</v>
      </c>
      <c r="Q118" s="255">
        <f>'9200'!Q118</f>
        <v>0</v>
      </c>
      <c r="R118" s="255">
        <f>'9200'!R118</f>
        <v>0</v>
      </c>
      <c r="S118" s="94">
        <f t="shared" si="16"/>
        <v>0</v>
      </c>
      <c r="T118" s="224"/>
      <c r="U118" s="255">
        <f>'9200'!U118</f>
        <v>0</v>
      </c>
      <c r="V118" s="255">
        <f>'9200'!V118</f>
        <v>0</v>
      </c>
      <c r="W118" s="255">
        <f>'9200'!W118</f>
        <v>0</v>
      </c>
      <c r="X118" s="94">
        <f t="shared" si="17"/>
        <v>0</v>
      </c>
      <c r="Y118" s="97"/>
      <c r="Z118" s="94">
        <f t="shared" si="18"/>
        <v>0</v>
      </c>
      <c r="AA118" s="182"/>
    </row>
    <row r="119" spans="1:27" s="214" customFormat="1" ht="15" x14ac:dyDescent="0.25">
      <c r="A119" s="72"/>
      <c r="B119" s="67" t="str">
        <f>'LPFN SUMMARY - Results'!B119</f>
        <v>Unused</v>
      </c>
      <c r="C119" s="71"/>
      <c r="D119" s="62"/>
      <c r="E119" s="63"/>
      <c r="F119" s="255">
        <f>'9200'!F119</f>
        <v>0</v>
      </c>
      <c r="G119" s="255">
        <f>'9200'!G119</f>
        <v>0</v>
      </c>
      <c r="H119" s="255">
        <f>'9200'!H119</f>
        <v>0</v>
      </c>
      <c r="I119" s="94">
        <f t="shared" si="14"/>
        <v>0</v>
      </c>
      <c r="J119" s="224"/>
      <c r="K119" s="255">
        <f>'9200'!K119</f>
        <v>0</v>
      </c>
      <c r="L119" s="255">
        <f>'9200'!L119</f>
        <v>0</v>
      </c>
      <c r="M119" s="255">
        <f>'9200'!M119</f>
        <v>0</v>
      </c>
      <c r="N119" s="94">
        <f t="shared" si="15"/>
        <v>0</v>
      </c>
      <c r="O119" s="224"/>
      <c r="P119" s="255">
        <f>'9200'!P119</f>
        <v>0</v>
      </c>
      <c r="Q119" s="255">
        <f>'9200'!Q119</f>
        <v>0</v>
      </c>
      <c r="R119" s="255">
        <f>'9200'!R119</f>
        <v>0</v>
      </c>
      <c r="S119" s="94">
        <f t="shared" ref="S119:S126" si="19">P119+Q119+R119</f>
        <v>0</v>
      </c>
      <c r="T119" s="224"/>
      <c r="U119" s="255">
        <f>'9200'!U119</f>
        <v>0</v>
      </c>
      <c r="V119" s="255">
        <f>'9200'!V119</f>
        <v>0</v>
      </c>
      <c r="W119" s="255">
        <f>'9200'!W119</f>
        <v>0</v>
      </c>
      <c r="X119" s="94">
        <f t="shared" si="17"/>
        <v>0</v>
      </c>
      <c r="Y119" s="97"/>
      <c r="Z119" s="94">
        <f t="shared" si="18"/>
        <v>0</v>
      </c>
      <c r="AA119" s="182"/>
    </row>
    <row r="120" spans="1:27" s="214" customFormat="1" ht="15" x14ac:dyDescent="0.25">
      <c r="A120" s="72"/>
      <c r="B120" s="67" t="str">
        <f>'LPFN SUMMARY - Results'!B120</f>
        <v>Unused</v>
      </c>
      <c r="C120" s="71"/>
      <c r="D120" s="62"/>
      <c r="E120" s="63"/>
      <c r="F120" s="255">
        <f>'9200'!F120</f>
        <v>0</v>
      </c>
      <c r="G120" s="255">
        <f>'9200'!G120</f>
        <v>0</v>
      </c>
      <c r="H120" s="255">
        <f>'9200'!H120</f>
        <v>0</v>
      </c>
      <c r="I120" s="94">
        <f t="shared" si="14"/>
        <v>0</v>
      </c>
      <c r="J120" s="224"/>
      <c r="K120" s="255">
        <f>'9200'!K120</f>
        <v>0</v>
      </c>
      <c r="L120" s="255">
        <f>'9200'!L120</f>
        <v>0</v>
      </c>
      <c r="M120" s="255">
        <f>'9200'!M120</f>
        <v>0</v>
      </c>
      <c r="N120" s="94">
        <f t="shared" si="15"/>
        <v>0</v>
      </c>
      <c r="O120" s="224"/>
      <c r="P120" s="255">
        <f>'9200'!P120</f>
        <v>0</v>
      </c>
      <c r="Q120" s="255">
        <f>'9200'!Q120</f>
        <v>0</v>
      </c>
      <c r="R120" s="255">
        <f>'9200'!R120</f>
        <v>0</v>
      </c>
      <c r="S120" s="94">
        <f t="shared" si="19"/>
        <v>0</v>
      </c>
      <c r="T120" s="224"/>
      <c r="U120" s="255">
        <f>'9200'!U120</f>
        <v>0</v>
      </c>
      <c r="V120" s="255">
        <f>'9200'!V120</f>
        <v>0</v>
      </c>
      <c r="W120" s="255">
        <f>'9200'!W120</f>
        <v>0</v>
      </c>
      <c r="X120" s="94">
        <f t="shared" si="17"/>
        <v>0</v>
      </c>
      <c r="Y120" s="97"/>
      <c r="Z120" s="94">
        <f t="shared" si="18"/>
        <v>0</v>
      </c>
      <c r="AA120" s="182"/>
    </row>
    <row r="121" spans="1:27" s="214" customFormat="1" ht="15" x14ac:dyDescent="0.25">
      <c r="A121" s="72"/>
      <c r="B121" s="67" t="str">
        <f>'LPFN SUMMARY - Results'!B121</f>
        <v>Unused</v>
      </c>
      <c r="C121" s="71"/>
      <c r="D121" s="62"/>
      <c r="E121" s="63"/>
      <c r="F121" s="255">
        <f>'9200'!F121</f>
        <v>0</v>
      </c>
      <c r="G121" s="255">
        <f>'9200'!G121</f>
        <v>0</v>
      </c>
      <c r="H121" s="255">
        <f>'9200'!H121</f>
        <v>0</v>
      </c>
      <c r="I121" s="94">
        <f t="shared" si="14"/>
        <v>0</v>
      </c>
      <c r="J121" s="224"/>
      <c r="K121" s="255">
        <f>'9200'!K121</f>
        <v>0</v>
      </c>
      <c r="L121" s="255">
        <f>'9200'!L121</f>
        <v>0</v>
      </c>
      <c r="M121" s="255">
        <f>'9200'!M121</f>
        <v>0</v>
      </c>
      <c r="N121" s="94">
        <f t="shared" si="15"/>
        <v>0</v>
      </c>
      <c r="O121" s="224"/>
      <c r="P121" s="255">
        <f>'9200'!P121</f>
        <v>0</v>
      </c>
      <c r="Q121" s="255">
        <f>'9200'!Q121</f>
        <v>0</v>
      </c>
      <c r="R121" s="255">
        <f>'9200'!R121</f>
        <v>0</v>
      </c>
      <c r="S121" s="94">
        <f t="shared" si="19"/>
        <v>0</v>
      </c>
      <c r="T121" s="224"/>
      <c r="U121" s="255">
        <f>'9200'!U121</f>
        <v>0</v>
      </c>
      <c r="V121" s="255">
        <f>'9200'!V121</f>
        <v>0</v>
      </c>
      <c r="W121" s="255">
        <f>'9200'!W121</f>
        <v>0</v>
      </c>
      <c r="X121" s="94">
        <f t="shared" si="17"/>
        <v>0</v>
      </c>
      <c r="Y121" s="97"/>
      <c r="Z121" s="94">
        <f t="shared" si="18"/>
        <v>0</v>
      </c>
      <c r="AA121" s="182"/>
    </row>
    <row r="122" spans="1:27" s="214" customFormat="1" ht="15" x14ac:dyDescent="0.25">
      <c r="A122" s="72"/>
      <c r="B122" s="67" t="str">
        <f>'LPFN SUMMARY - Results'!B122</f>
        <v>Unused</v>
      </c>
      <c r="C122" s="71"/>
      <c r="D122" s="62"/>
      <c r="E122" s="63"/>
      <c r="F122" s="255">
        <f>'9200'!F122</f>
        <v>0</v>
      </c>
      <c r="G122" s="255">
        <f>'9200'!G122</f>
        <v>0</v>
      </c>
      <c r="H122" s="255">
        <f>'9200'!H122</f>
        <v>0</v>
      </c>
      <c r="I122" s="94">
        <f t="shared" si="14"/>
        <v>0</v>
      </c>
      <c r="J122" s="224"/>
      <c r="K122" s="255">
        <f>'9200'!K122</f>
        <v>0</v>
      </c>
      <c r="L122" s="255">
        <f>'9200'!L122</f>
        <v>0</v>
      </c>
      <c r="M122" s="255">
        <f>'9200'!M122</f>
        <v>0</v>
      </c>
      <c r="N122" s="94">
        <f t="shared" si="15"/>
        <v>0</v>
      </c>
      <c r="O122" s="224"/>
      <c r="P122" s="255">
        <f>'9200'!P122</f>
        <v>0</v>
      </c>
      <c r="Q122" s="255">
        <f>'9200'!Q122</f>
        <v>0</v>
      </c>
      <c r="R122" s="255">
        <f>'9200'!R122</f>
        <v>0</v>
      </c>
      <c r="S122" s="94">
        <f t="shared" si="19"/>
        <v>0</v>
      </c>
      <c r="T122" s="224"/>
      <c r="U122" s="255">
        <f>'9200'!U122</f>
        <v>0</v>
      </c>
      <c r="V122" s="255">
        <f>'9200'!V122</f>
        <v>0</v>
      </c>
      <c r="W122" s="255">
        <f>'9200'!W122</f>
        <v>0</v>
      </c>
      <c r="X122" s="94">
        <f t="shared" si="17"/>
        <v>0</v>
      </c>
      <c r="Y122" s="97"/>
      <c r="Z122" s="94">
        <f t="shared" si="18"/>
        <v>0</v>
      </c>
      <c r="AA122" s="182"/>
    </row>
    <row r="123" spans="1:27" s="214" customFormat="1" ht="15" x14ac:dyDescent="0.25">
      <c r="A123" s="72"/>
      <c r="B123" s="67" t="str">
        <f>'LPFN SUMMARY - Results'!B123</f>
        <v>Unused</v>
      </c>
      <c r="C123" s="71"/>
      <c r="D123" s="62"/>
      <c r="E123" s="63"/>
      <c r="F123" s="255">
        <f>'9200'!F123</f>
        <v>0</v>
      </c>
      <c r="G123" s="255">
        <f>'9200'!G123</f>
        <v>0</v>
      </c>
      <c r="H123" s="255">
        <f>'9200'!H123</f>
        <v>0</v>
      </c>
      <c r="I123" s="94">
        <f t="shared" si="14"/>
        <v>0</v>
      </c>
      <c r="J123" s="224"/>
      <c r="K123" s="255">
        <f>'9200'!K123</f>
        <v>0</v>
      </c>
      <c r="L123" s="255">
        <f>'9200'!L123</f>
        <v>0</v>
      </c>
      <c r="M123" s="255">
        <f>'9200'!M123</f>
        <v>0</v>
      </c>
      <c r="N123" s="94">
        <f t="shared" si="15"/>
        <v>0</v>
      </c>
      <c r="O123" s="224"/>
      <c r="P123" s="255">
        <f>'9200'!P123</f>
        <v>0</v>
      </c>
      <c r="Q123" s="255">
        <f>'9200'!Q123</f>
        <v>0</v>
      </c>
      <c r="R123" s="255">
        <f>'9200'!R123</f>
        <v>0</v>
      </c>
      <c r="S123" s="94">
        <f t="shared" si="19"/>
        <v>0</v>
      </c>
      <c r="T123" s="224"/>
      <c r="U123" s="255">
        <f>'9200'!U123</f>
        <v>0</v>
      </c>
      <c r="V123" s="255">
        <f>'9200'!V123</f>
        <v>0</v>
      </c>
      <c r="W123" s="255">
        <f>'9200'!W123</f>
        <v>0</v>
      </c>
      <c r="X123" s="94">
        <f t="shared" si="17"/>
        <v>0</v>
      </c>
      <c r="Y123" s="97"/>
      <c r="Z123" s="94">
        <f t="shared" si="18"/>
        <v>0</v>
      </c>
      <c r="AA123" s="182"/>
    </row>
    <row r="124" spans="1:27" s="214" customFormat="1" ht="15" x14ac:dyDescent="0.25">
      <c r="A124" s="72"/>
      <c r="B124" s="67" t="str">
        <f>'LPFN SUMMARY - Results'!B124</f>
        <v>Unused</v>
      </c>
      <c r="C124" s="71"/>
      <c r="D124" s="62"/>
      <c r="E124" s="63"/>
      <c r="F124" s="255">
        <f>'9200'!F124</f>
        <v>0</v>
      </c>
      <c r="G124" s="255">
        <f>'9200'!G124</f>
        <v>0</v>
      </c>
      <c r="H124" s="255">
        <f>'9200'!H124</f>
        <v>0</v>
      </c>
      <c r="I124" s="94">
        <f t="shared" si="14"/>
        <v>0</v>
      </c>
      <c r="J124" s="224"/>
      <c r="K124" s="255">
        <f>'9200'!K124</f>
        <v>0</v>
      </c>
      <c r="L124" s="255">
        <f>'9200'!L124</f>
        <v>0</v>
      </c>
      <c r="M124" s="255">
        <f>'9200'!M124</f>
        <v>0</v>
      </c>
      <c r="N124" s="94">
        <f t="shared" si="15"/>
        <v>0</v>
      </c>
      <c r="O124" s="224"/>
      <c r="P124" s="255">
        <f>'9200'!P124</f>
        <v>0</v>
      </c>
      <c r="Q124" s="255">
        <f>'9200'!Q124</f>
        <v>0</v>
      </c>
      <c r="R124" s="255">
        <f>'9200'!R124</f>
        <v>0</v>
      </c>
      <c r="S124" s="94">
        <f t="shared" si="19"/>
        <v>0</v>
      </c>
      <c r="T124" s="224"/>
      <c r="U124" s="255">
        <f>'9200'!U124</f>
        <v>0</v>
      </c>
      <c r="V124" s="255">
        <f>'9200'!V124</f>
        <v>0</v>
      </c>
      <c r="W124" s="255">
        <f>'9200'!W124</f>
        <v>0</v>
      </c>
      <c r="X124" s="94">
        <f t="shared" si="17"/>
        <v>0</v>
      </c>
      <c r="Y124" s="97"/>
      <c r="Z124" s="94">
        <f t="shared" si="18"/>
        <v>0</v>
      </c>
      <c r="AA124" s="182"/>
    </row>
    <row r="125" spans="1:27" s="214" customFormat="1" ht="15" x14ac:dyDescent="0.25">
      <c r="A125" s="72"/>
      <c r="B125" s="67" t="str">
        <f>'LPFN SUMMARY - Results'!B125</f>
        <v>Unused</v>
      </c>
      <c r="C125" s="71"/>
      <c r="D125" s="62"/>
      <c r="E125" s="63"/>
      <c r="F125" s="255">
        <f>'9200'!F125</f>
        <v>0</v>
      </c>
      <c r="G125" s="255">
        <f>'9200'!G125</f>
        <v>0</v>
      </c>
      <c r="H125" s="255">
        <f>'9200'!H125</f>
        <v>0</v>
      </c>
      <c r="I125" s="94">
        <f t="shared" si="14"/>
        <v>0</v>
      </c>
      <c r="J125" s="224"/>
      <c r="K125" s="255">
        <f>'9200'!K125</f>
        <v>0</v>
      </c>
      <c r="L125" s="255">
        <f>'9200'!L125</f>
        <v>0</v>
      </c>
      <c r="M125" s="255">
        <f>'9200'!M125</f>
        <v>0</v>
      </c>
      <c r="N125" s="94">
        <f t="shared" si="15"/>
        <v>0</v>
      </c>
      <c r="O125" s="224"/>
      <c r="P125" s="255">
        <f>'9200'!P125</f>
        <v>0</v>
      </c>
      <c r="Q125" s="255">
        <f>'9200'!Q125</f>
        <v>0</v>
      </c>
      <c r="R125" s="255">
        <f>'9200'!R125</f>
        <v>0</v>
      </c>
      <c r="S125" s="94">
        <f t="shared" si="19"/>
        <v>0</v>
      </c>
      <c r="T125" s="224"/>
      <c r="U125" s="255">
        <f>'9200'!U125</f>
        <v>0</v>
      </c>
      <c r="V125" s="255">
        <f>'9200'!V125</f>
        <v>0</v>
      </c>
      <c r="W125" s="255">
        <f>'9200'!W125</f>
        <v>0</v>
      </c>
      <c r="X125" s="94">
        <f t="shared" si="17"/>
        <v>0</v>
      </c>
      <c r="Y125" s="97"/>
      <c r="Z125" s="94">
        <f t="shared" si="18"/>
        <v>0</v>
      </c>
      <c r="AA125" s="182"/>
    </row>
    <row r="126" spans="1:27" s="214" customFormat="1" ht="15" x14ac:dyDescent="0.25">
      <c r="A126" s="72"/>
      <c r="B126" s="67" t="str">
        <f>'LPFN SUMMARY - Results'!B126</f>
        <v>Unused</v>
      </c>
      <c r="C126" s="71"/>
      <c r="D126" s="62"/>
      <c r="E126" s="63"/>
      <c r="F126" s="255">
        <f>'9200'!F126</f>
        <v>0</v>
      </c>
      <c r="G126" s="255">
        <f>'9200'!G126</f>
        <v>0</v>
      </c>
      <c r="H126" s="255">
        <f>'9200'!H126</f>
        <v>0</v>
      </c>
      <c r="I126" s="94">
        <f t="shared" si="14"/>
        <v>0</v>
      </c>
      <c r="J126" s="224"/>
      <c r="K126" s="255">
        <f>'9200'!K126</f>
        <v>0</v>
      </c>
      <c r="L126" s="255">
        <f>'9200'!L126</f>
        <v>0</v>
      </c>
      <c r="M126" s="255">
        <f>'9200'!M126</f>
        <v>0</v>
      </c>
      <c r="N126" s="94">
        <f t="shared" si="15"/>
        <v>0</v>
      </c>
      <c r="O126" s="224"/>
      <c r="P126" s="255">
        <f>'9200'!P126</f>
        <v>0</v>
      </c>
      <c r="Q126" s="255">
        <f>'9200'!Q126</f>
        <v>0</v>
      </c>
      <c r="R126" s="255">
        <f>'9200'!R126</f>
        <v>0</v>
      </c>
      <c r="S126" s="94">
        <f t="shared" si="19"/>
        <v>0</v>
      </c>
      <c r="T126" s="224"/>
      <c r="U126" s="255">
        <f>'9200'!U126</f>
        <v>0</v>
      </c>
      <c r="V126" s="255">
        <f>'9200'!V126</f>
        <v>0</v>
      </c>
      <c r="W126" s="255">
        <f>'9200'!W126</f>
        <v>0</v>
      </c>
      <c r="X126" s="94">
        <f t="shared" si="17"/>
        <v>0</v>
      </c>
      <c r="Y126" s="97"/>
      <c r="Z126" s="94">
        <f t="shared" si="18"/>
        <v>0</v>
      </c>
      <c r="AA126" s="182"/>
    </row>
    <row r="127" spans="1:27" s="214" customFormat="1" ht="15" x14ac:dyDescent="0.25">
      <c r="A127" s="77"/>
      <c r="B127" s="78"/>
      <c r="C127" s="78"/>
      <c r="D127" s="78"/>
      <c r="E127" s="79"/>
      <c r="F127" s="83">
        <f>SUM(F46:F118)</f>
        <v>15250</v>
      </c>
      <c r="G127" s="83">
        <f t="shared" ref="G127:H127" si="20">SUM(G46:G118)</f>
        <v>750</v>
      </c>
      <c r="H127" s="83">
        <f t="shared" si="20"/>
        <v>4400</v>
      </c>
      <c r="I127" s="85">
        <f>SUM(I46:I118)</f>
        <v>20400</v>
      </c>
      <c r="J127" s="85"/>
      <c r="K127" s="83">
        <f t="shared" ref="K127:M127" si="21">SUM(K46:K118)</f>
        <v>750</v>
      </c>
      <c r="L127" s="83">
        <f t="shared" si="21"/>
        <v>750</v>
      </c>
      <c r="M127" s="83">
        <f t="shared" si="21"/>
        <v>3200</v>
      </c>
      <c r="N127" s="85">
        <f>SUM(N46:N118)</f>
        <v>4700</v>
      </c>
      <c r="O127" s="85"/>
      <c r="P127" s="83">
        <f t="shared" ref="P127:R127" si="22">SUM(P46:P118)</f>
        <v>750</v>
      </c>
      <c r="Q127" s="83">
        <f t="shared" si="22"/>
        <v>750</v>
      </c>
      <c r="R127" s="83">
        <f t="shared" si="22"/>
        <v>3200</v>
      </c>
      <c r="S127" s="85">
        <f>SUM(S46:S118)</f>
        <v>4700</v>
      </c>
      <c r="T127" s="85"/>
      <c r="U127" s="83">
        <f>SUM(U46:U118)</f>
        <v>1250</v>
      </c>
      <c r="V127" s="83">
        <f t="shared" ref="V127:W127" si="23">SUM(V46:V118)</f>
        <v>750</v>
      </c>
      <c r="W127" s="83">
        <f t="shared" si="23"/>
        <v>3200</v>
      </c>
      <c r="X127" s="85">
        <f>SUM(X46:X118)</f>
        <v>5200</v>
      </c>
      <c r="Y127" s="84"/>
      <c r="Z127" s="85">
        <f>SUM(Z46:Z118)</f>
        <v>35000</v>
      </c>
      <c r="AA127" s="182"/>
    </row>
    <row r="128" spans="1:27" s="214" customFormat="1" ht="15.75" thickBot="1" x14ac:dyDescent="0.3">
      <c r="A128" s="80" t="s">
        <v>24</v>
      </c>
      <c r="B128" s="81"/>
      <c r="C128" s="260"/>
      <c r="D128" s="260"/>
      <c r="E128" s="261"/>
      <c r="F128" s="88">
        <f>F43-F127</f>
        <v>19750</v>
      </c>
      <c r="G128" s="88">
        <f>G43-G127</f>
        <v>-750</v>
      </c>
      <c r="H128" s="88">
        <f>H43-H127</f>
        <v>-4400</v>
      </c>
      <c r="I128" s="89">
        <f>I43-I127</f>
        <v>14600</v>
      </c>
      <c r="J128" s="89"/>
      <c r="K128" s="88">
        <f>K43-K127</f>
        <v>-750</v>
      </c>
      <c r="L128" s="88">
        <f>L43-L127</f>
        <v>-750</v>
      </c>
      <c r="M128" s="88">
        <f>M43-M127</f>
        <v>-3200</v>
      </c>
      <c r="N128" s="89">
        <f>N43-N127</f>
        <v>-4700</v>
      </c>
      <c r="O128" s="89"/>
      <c r="P128" s="88">
        <f>P43-P127</f>
        <v>-750</v>
      </c>
      <c r="Q128" s="88">
        <f>Q43-Q127</f>
        <v>-750</v>
      </c>
      <c r="R128" s="88">
        <f>R43-R127</f>
        <v>-3200</v>
      </c>
      <c r="S128" s="89">
        <f>S43-S127</f>
        <v>-4700</v>
      </c>
      <c r="T128" s="89"/>
      <c r="U128" s="88">
        <f>U43-U127</f>
        <v>-1250</v>
      </c>
      <c r="V128" s="88">
        <f>V43-V127</f>
        <v>-750</v>
      </c>
      <c r="W128" s="88">
        <f>W43-W127</f>
        <v>-3200</v>
      </c>
      <c r="X128" s="89">
        <f>X43-X127</f>
        <v>-5200</v>
      </c>
      <c r="Y128" s="90"/>
      <c r="Z128" s="89">
        <f>Z43-Z127</f>
        <v>0</v>
      </c>
      <c r="AA128" s="182"/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2" spans="1:26" x14ac:dyDescent="0.2">
      <c r="Z132" s="137"/>
    </row>
    <row r="142" spans="1:26" x14ac:dyDescent="0.2">
      <c r="N142" s="137"/>
    </row>
  </sheetData>
  <mergeCells count="2">
    <mergeCell ref="U5:Z5"/>
    <mergeCell ref="A6:B6"/>
  </mergeCells>
  <pageMargins left="0.22" right="0.17" top="0.74803149606299213" bottom="0.74803149606299213" header="0.31496062992125984" footer="0.31496062992125984"/>
  <pageSetup paperSize="5" scale="58" orientation="landscape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91">
    <tabColor theme="1" tint="0.39997558519241921"/>
    <pageSetUpPr fitToPage="1"/>
  </sheetPr>
  <dimension ref="A1:Z130"/>
  <sheetViews>
    <sheetView zoomScale="80" zoomScaleNormal="80" workbookViewId="0">
      <pane xSplit="2" ySplit="10" topLeftCell="J11" activePane="bottomRight" state="frozen"/>
      <selection activeCell="M42" sqref="M42"/>
      <selection pane="topRight" activeCell="M42" sqref="M42"/>
      <selection pane="bottomLeft" activeCell="M42" sqref="M42"/>
      <selection pane="bottomRight" activeCell="G85" sqref="G85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16.85546875" customWidth="1"/>
    <col min="6" max="6" width="10.5703125" bestFit="1" customWidth="1"/>
    <col min="7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1" width="10.140625" bestFit="1" customWidth="1"/>
    <col min="22" max="22" width="9.140625" bestFit="1" customWidth="1"/>
    <col min="23" max="23" width="10.140625" bestFit="1" customWidth="1"/>
    <col min="24" max="24" width="14.140625" customWidth="1"/>
    <col min="25" max="25" width="3.28515625" customWidth="1"/>
    <col min="26" max="26" width="12.1406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85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>
        <v>35000</v>
      </c>
      <c r="G22" s="22"/>
      <c r="H22" s="22"/>
      <c r="I22" s="94">
        <f t="shared" si="4"/>
        <v>35000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35000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35000</v>
      </c>
      <c r="G43" s="83">
        <f>SUM(G11:G42)</f>
        <v>0</v>
      </c>
      <c r="H43" s="83">
        <f>SUM(H11:H42)</f>
        <v>0</v>
      </c>
      <c r="I43" s="85">
        <f>SUM(I8:I42)</f>
        <v>35000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35000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>
        <v>250</v>
      </c>
      <c r="I55" s="94">
        <f t="shared" si="5"/>
        <v>250</v>
      </c>
      <c r="J55" s="15"/>
      <c r="K55" s="22"/>
      <c r="L55" s="22"/>
      <c r="M55" s="22">
        <v>250</v>
      </c>
      <c r="N55" s="94">
        <f t="shared" si="6"/>
        <v>250</v>
      </c>
      <c r="O55" s="15"/>
      <c r="P55" s="22"/>
      <c r="Q55" s="22"/>
      <c r="R55" s="22">
        <v>250</v>
      </c>
      <c r="S55" s="94">
        <f t="shared" si="7"/>
        <v>250</v>
      </c>
      <c r="T55" s="15"/>
      <c r="U55" s="22"/>
      <c r="V55" s="22"/>
      <c r="W55" s="22">
        <v>250</v>
      </c>
      <c r="X55" s="94">
        <f t="shared" si="8"/>
        <v>250</v>
      </c>
      <c r="Y55" s="97"/>
      <c r="Z55" s="94">
        <f t="shared" si="9"/>
        <v>1000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>
        <v>500</v>
      </c>
      <c r="I60" s="94">
        <f t="shared" ref="I60:I66" si="10">F60+G60+H60</f>
        <v>500</v>
      </c>
      <c r="J60" s="15"/>
      <c r="K60" s="22"/>
      <c r="L60" s="22"/>
      <c r="M60" s="22">
        <v>500</v>
      </c>
      <c r="N60" s="94">
        <f t="shared" ref="N60" si="11">K60+L60+M60</f>
        <v>500</v>
      </c>
      <c r="O60" s="15"/>
      <c r="P60" s="22"/>
      <c r="Q60" s="22"/>
      <c r="R60" s="22">
        <v>500</v>
      </c>
      <c r="S60" s="94">
        <f t="shared" ref="S60" si="12">P60+Q60+R60</f>
        <v>500</v>
      </c>
      <c r="T60" s="15"/>
      <c r="U60" s="22"/>
      <c r="V60" s="22"/>
      <c r="W60" s="22">
        <v>500</v>
      </c>
      <c r="X60" s="94">
        <f t="shared" si="8"/>
        <v>500</v>
      </c>
      <c r="Y60" s="97"/>
      <c r="Z60" s="94">
        <f t="shared" si="9"/>
        <v>2000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10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10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10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10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10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>
        <v>750</v>
      </c>
      <c r="I66" s="94">
        <f t="shared" si="10"/>
        <v>750</v>
      </c>
      <c r="J66" s="224" t="s">
        <v>306</v>
      </c>
      <c r="K66" s="22"/>
      <c r="L66" s="22"/>
      <c r="M66" s="22">
        <v>750</v>
      </c>
      <c r="N66" s="94">
        <f t="shared" ref="N66" si="13">K66+L66+M66</f>
        <v>750</v>
      </c>
      <c r="O66" s="15"/>
      <c r="P66" s="22"/>
      <c r="Q66" s="22"/>
      <c r="R66" s="22">
        <v>750</v>
      </c>
      <c r="S66" s="94">
        <f t="shared" ref="S66" si="14">P66+Q66+R66</f>
        <v>750</v>
      </c>
      <c r="T66" s="15"/>
      <c r="U66" s="22">
        <v>500</v>
      </c>
      <c r="V66" s="22"/>
      <c r="W66" s="22">
        <v>750</v>
      </c>
      <c r="X66" s="94">
        <f t="shared" si="8"/>
        <v>1250</v>
      </c>
      <c r="Y66" s="97"/>
      <c r="Z66" s="94">
        <f t="shared" si="9"/>
        <v>3500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>
        <v>1200</v>
      </c>
      <c r="I69" s="94">
        <f t="shared" si="5"/>
        <v>1200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1200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>
        <v>700</v>
      </c>
      <c r="I71" s="94">
        <f t="shared" ref="I71" si="15">F71+G71+H71</f>
        <v>700</v>
      </c>
      <c r="J71" s="15"/>
      <c r="K71" s="22"/>
      <c r="L71" s="22"/>
      <c r="M71" s="22">
        <v>700</v>
      </c>
      <c r="N71" s="94">
        <f t="shared" ref="N71" si="16">K71+L71+M71</f>
        <v>700</v>
      </c>
      <c r="O71" s="15"/>
      <c r="P71" s="22"/>
      <c r="Q71" s="22"/>
      <c r="R71" s="22">
        <v>700</v>
      </c>
      <c r="S71" s="94">
        <f t="shared" ref="S71" si="17">P71+Q71+R71</f>
        <v>700</v>
      </c>
      <c r="T71" s="15"/>
      <c r="U71" s="22"/>
      <c r="V71" s="187"/>
      <c r="W71" s="22">
        <v>700</v>
      </c>
      <c r="X71" s="94">
        <f t="shared" si="8"/>
        <v>700</v>
      </c>
      <c r="Y71" s="97"/>
      <c r="Z71" s="94">
        <f t="shared" si="9"/>
        <v>2800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>
        <v>9500</v>
      </c>
      <c r="G85" s="22"/>
      <c r="H85" s="22"/>
      <c r="I85" s="94">
        <f t="shared" si="5"/>
        <v>9500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9500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>
        <v>500</v>
      </c>
      <c r="G88" s="22">
        <v>500</v>
      </c>
      <c r="H88" s="22">
        <v>500</v>
      </c>
      <c r="I88" s="94">
        <f t="shared" si="5"/>
        <v>1500</v>
      </c>
      <c r="J88" s="15"/>
      <c r="K88" s="22">
        <v>500</v>
      </c>
      <c r="L88" s="22">
        <v>500</v>
      </c>
      <c r="M88" s="22">
        <v>500</v>
      </c>
      <c r="N88" s="94">
        <f t="shared" si="6"/>
        <v>1500</v>
      </c>
      <c r="O88" s="15"/>
      <c r="P88" s="22">
        <v>500</v>
      </c>
      <c r="Q88" s="22">
        <v>500</v>
      </c>
      <c r="R88" s="22">
        <v>500</v>
      </c>
      <c r="S88" s="94">
        <f t="shared" si="7"/>
        <v>1500</v>
      </c>
      <c r="T88" s="15"/>
      <c r="U88" s="22">
        <v>500</v>
      </c>
      <c r="V88" s="22">
        <v>500</v>
      </c>
      <c r="W88" s="22">
        <v>500</v>
      </c>
      <c r="X88" s="94">
        <f t="shared" si="8"/>
        <v>1500</v>
      </c>
      <c r="Y88" s="97"/>
      <c r="Z88" s="94">
        <f t="shared" si="9"/>
        <v>6000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>
        <v>5000</v>
      </c>
      <c r="G89" s="22"/>
      <c r="H89" s="22"/>
      <c r="I89" s="94">
        <f t="shared" si="5"/>
        <v>5000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5000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>
        <v>250</v>
      </c>
      <c r="G90" s="22">
        <v>250</v>
      </c>
      <c r="H90" s="22">
        <v>250</v>
      </c>
      <c r="I90" s="94">
        <f t="shared" ref="I90" si="18">F90+G90+H90</f>
        <v>750</v>
      </c>
      <c r="J90" s="15"/>
      <c r="K90" s="22">
        <v>250</v>
      </c>
      <c r="L90" s="22">
        <v>250</v>
      </c>
      <c r="M90" s="22">
        <v>250</v>
      </c>
      <c r="N90" s="94">
        <f t="shared" ref="N90" si="19">K90+L90+M90</f>
        <v>750</v>
      </c>
      <c r="O90" s="15"/>
      <c r="P90" s="22">
        <v>250</v>
      </c>
      <c r="Q90" s="22">
        <v>250</v>
      </c>
      <c r="R90" s="22">
        <v>250</v>
      </c>
      <c r="S90" s="94">
        <f t="shared" ref="S90" si="20">P90+Q90+R90</f>
        <v>750</v>
      </c>
      <c r="T90" s="15"/>
      <c r="U90" s="22">
        <v>250</v>
      </c>
      <c r="V90" s="22">
        <v>250</v>
      </c>
      <c r="W90" s="22">
        <v>250</v>
      </c>
      <c r="X90" s="94">
        <f t="shared" si="8"/>
        <v>750</v>
      </c>
      <c r="Y90" s="97"/>
      <c r="Z90" s="94">
        <f t="shared" si="9"/>
        <v>3000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>
        <v>250</v>
      </c>
      <c r="I96" s="94">
        <f t="shared" si="5"/>
        <v>250</v>
      </c>
      <c r="J96" s="15"/>
      <c r="K96" s="22"/>
      <c r="L96" s="22"/>
      <c r="M96" s="22">
        <v>250</v>
      </c>
      <c r="N96" s="94">
        <f t="shared" si="6"/>
        <v>250</v>
      </c>
      <c r="O96" s="15"/>
      <c r="P96" s="22"/>
      <c r="Q96" s="22"/>
      <c r="R96" s="22">
        <v>250</v>
      </c>
      <c r="S96" s="94">
        <f t="shared" si="7"/>
        <v>250</v>
      </c>
      <c r="T96" s="15"/>
      <c r="U96" s="22"/>
      <c r="V96" s="22"/>
      <c r="W96" s="22">
        <v>250</v>
      </c>
      <c r="X96" s="94">
        <f t="shared" si="8"/>
        <v>250</v>
      </c>
      <c r="Y96" s="97"/>
      <c r="Z96" s="94">
        <f t="shared" si="9"/>
        <v>1000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ref="I125" si="21">F125+G125+H125</f>
        <v>0</v>
      </c>
      <c r="J125" s="15"/>
      <c r="K125" s="22"/>
      <c r="L125" s="22"/>
      <c r="M125" s="22"/>
      <c r="N125" s="94">
        <f t="shared" ref="N125" si="22">K125+L125+M125</f>
        <v>0</v>
      </c>
      <c r="O125" s="15"/>
      <c r="P125" s="22"/>
      <c r="Q125" s="22"/>
      <c r="R125" s="22"/>
      <c r="S125" s="94">
        <f t="shared" ref="S125" si="23">P125+Q125+R125</f>
        <v>0</v>
      </c>
      <c r="T125" s="15"/>
      <c r="U125" s="22"/>
      <c r="V125" s="22"/>
      <c r="W125" s="22"/>
      <c r="X125" s="94">
        <f t="shared" ref="X125" si="24">U125+V125+W125</f>
        <v>0</v>
      </c>
      <c r="Y125" s="97"/>
      <c r="Z125" s="94">
        <f t="shared" ref="Z125" si="25">X125+S125+N125+I125</f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15250</v>
      </c>
      <c r="G127" s="83">
        <f>SUM(G46:G126)</f>
        <v>750</v>
      </c>
      <c r="H127" s="83">
        <f>SUM(H46:H126)</f>
        <v>4400</v>
      </c>
      <c r="I127" s="85">
        <f>SUM(I46:I126)</f>
        <v>20400</v>
      </c>
      <c r="J127" s="85"/>
      <c r="K127" s="83">
        <f>SUM(K46:K126)</f>
        <v>750</v>
      </c>
      <c r="L127" s="83">
        <f>SUM(L46:L126)</f>
        <v>750</v>
      </c>
      <c r="M127" s="83">
        <f>SUM(M46:M126)</f>
        <v>3200</v>
      </c>
      <c r="N127" s="85">
        <f>SUM(N46:N126)</f>
        <v>4700</v>
      </c>
      <c r="O127" s="85"/>
      <c r="P127" s="83">
        <f>SUM(P46:P126)</f>
        <v>750</v>
      </c>
      <c r="Q127" s="83">
        <f>SUM(Q46:Q126)</f>
        <v>750</v>
      </c>
      <c r="R127" s="83">
        <f>SUM(R46:R126)</f>
        <v>3200</v>
      </c>
      <c r="S127" s="85">
        <f>SUM(S46:S126)</f>
        <v>4700</v>
      </c>
      <c r="T127" s="85"/>
      <c r="U127" s="83">
        <f>SUM(U46:U126)</f>
        <v>1250</v>
      </c>
      <c r="V127" s="83">
        <f>SUM(V46:V126)</f>
        <v>750</v>
      </c>
      <c r="W127" s="83">
        <f>SUM(W46:W126)</f>
        <v>3200</v>
      </c>
      <c r="X127" s="85">
        <f>SUM(X46:X126)</f>
        <v>5200</v>
      </c>
      <c r="Y127" s="84"/>
      <c r="Z127" s="85">
        <f>SUM(Z46:Z126)</f>
        <v>35000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19750</v>
      </c>
      <c r="G128" s="88">
        <f>G43-G127</f>
        <v>-750</v>
      </c>
      <c r="H128" s="88">
        <f>H43-H127</f>
        <v>-4400</v>
      </c>
      <c r="I128" s="89">
        <f>I43-I127</f>
        <v>14600</v>
      </c>
      <c r="J128" s="89"/>
      <c r="K128" s="88">
        <f>K43-K127</f>
        <v>-750</v>
      </c>
      <c r="L128" s="88">
        <f>L43-L127</f>
        <v>-750</v>
      </c>
      <c r="M128" s="88">
        <f>M43-M127</f>
        <v>-3200</v>
      </c>
      <c r="N128" s="89">
        <f>N43-N127</f>
        <v>-4700</v>
      </c>
      <c r="O128" s="89"/>
      <c r="P128" s="88">
        <f>P43-P127</f>
        <v>-750</v>
      </c>
      <c r="Q128" s="88">
        <f>Q43-Q127</f>
        <v>-750</v>
      </c>
      <c r="R128" s="88">
        <f>R43-R127</f>
        <v>-3200</v>
      </c>
      <c r="S128" s="89">
        <f>S43-S127</f>
        <v>-4700</v>
      </c>
      <c r="T128" s="89"/>
      <c r="U128" s="88">
        <f>U43-U127</f>
        <v>-1250</v>
      </c>
      <c r="V128" s="88">
        <f>V43-V127</f>
        <v>-750</v>
      </c>
      <c r="W128" s="88">
        <f>W43-W127</f>
        <v>-3200</v>
      </c>
      <c r="X128" s="89">
        <f>X43-X127</f>
        <v>-5200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 t="s">
        <v>350</v>
      </c>
      <c r="F130" s="1">
        <v>140</v>
      </c>
      <c r="G130" s="1">
        <v>44.98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5" scale="26"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E2E19-A018-4931-BBC6-E59610315226}">
  <sheetPr>
    <tabColor rgb="FFFF0000"/>
    <pageSetUpPr fitToPage="1"/>
  </sheetPr>
  <dimension ref="A1:AB139"/>
  <sheetViews>
    <sheetView zoomScale="90" zoomScaleNormal="90" workbookViewId="0">
      <pane xSplit="5" ySplit="6" topLeftCell="Q110" activePane="bottomRight" state="frozen"/>
      <selection activeCell="M42" sqref="M42"/>
      <selection pane="topRight" activeCell="M42" sqref="M42"/>
      <selection pane="bottomLeft" activeCell="M42" sqref="M42"/>
      <selection pane="bottomRight" activeCell="B4" sqref="B4"/>
    </sheetView>
  </sheetViews>
  <sheetFormatPr defaultColWidth="9.140625" defaultRowHeight="12.75" x14ac:dyDescent="0.2"/>
  <cols>
    <col min="1" max="1" width="9.5703125" customWidth="1"/>
    <col min="2" max="2" width="68.28515625" bestFit="1" customWidth="1"/>
    <col min="3" max="4" width="9.140625" hidden="1" customWidth="1"/>
    <col min="5" max="5" width="8" hidden="1" customWidth="1"/>
    <col min="6" max="6" width="13.85546875" bestFit="1" customWidth="1"/>
    <col min="7" max="8" width="12.5703125" bestFit="1" customWidth="1"/>
    <col min="9" max="9" width="14.28515625" bestFit="1" customWidth="1"/>
    <col min="10" max="10" width="3.28515625" customWidth="1"/>
    <col min="11" max="12" width="12.5703125" bestFit="1" customWidth="1"/>
    <col min="13" max="13" width="13.42578125" bestFit="1" customWidth="1"/>
    <col min="14" max="14" width="14.5703125" bestFit="1" customWidth="1"/>
    <col min="15" max="15" width="3.28515625" customWidth="1"/>
    <col min="16" max="17" width="12.5703125" bestFit="1" customWidth="1"/>
    <col min="18" max="18" width="13.42578125" bestFit="1" customWidth="1"/>
    <col min="19" max="19" width="14.5703125" bestFit="1" customWidth="1"/>
    <col min="20" max="20" width="3.5703125" customWidth="1"/>
    <col min="21" max="22" width="12.5703125" bestFit="1" customWidth="1"/>
    <col min="23" max="23" width="13" bestFit="1" customWidth="1"/>
    <col min="24" max="24" width="14.5703125" bestFit="1" customWidth="1"/>
    <col min="25" max="25" width="3.7109375" customWidth="1"/>
    <col min="26" max="26" width="14" bestFit="1" customWidth="1"/>
    <col min="27" max="27" width="9.140625" style="182" bestFit="1" customWidth="1"/>
    <col min="28" max="28" width="13" bestFit="1" customWidth="1"/>
  </cols>
  <sheetData>
    <row r="1" spans="1:27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7" ht="19.5" customHeight="1" x14ac:dyDescent="0.2">
      <c r="A4" s="23" t="s">
        <v>373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7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7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11"/>
      <c r="K7" s="48" t="s">
        <v>9</v>
      </c>
      <c r="L7" s="48" t="s">
        <v>10</v>
      </c>
      <c r="M7" s="48" t="s">
        <v>11</v>
      </c>
      <c r="N7" s="104" t="s">
        <v>59</v>
      </c>
      <c r="O7" s="40"/>
      <c r="P7" s="48" t="s">
        <v>12</v>
      </c>
      <c r="Q7" s="48" t="s">
        <v>13</v>
      </c>
      <c r="R7" s="48" t="s">
        <v>14</v>
      </c>
      <c r="S7" s="104" t="s">
        <v>60</v>
      </c>
      <c r="T7" s="41"/>
      <c r="U7" s="48" t="s">
        <v>15</v>
      </c>
      <c r="V7" s="48" t="s">
        <v>16</v>
      </c>
      <c r="W7" s="48" t="s">
        <v>5</v>
      </c>
      <c r="X7" s="104" t="s">
        <v>61</v>
      </c>
      <c r="Y7" s="41"/>
      <c r="Z7" s="52" t="s">
        <v>100</v>
      </c>
    </row>
    <row r="8" spans="1:27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12"/>
      <c r="K8" s="53" t="s">
        <v>18</v>
      </c>
      <c r="L8" s="53" t="s">
        <v>18</v>
      </c>
      <c r="M8" s="53" t="s">
        <v>18</v>
      </c>
      <c r="N8" s="91"/>
      <c r="O8" s="12"/>
      <c r="P8" s="53" t="s">
        <v>18</v>
      </c>
      <c r="Q8" s="53" t="s">
        <v>18</v>
      </c>
      <c r="R8" s="53" t="s">
        <v>18</v>
      </c>
      <c r="S8" s="91"/>
      <c r="T8" s="12"/>
      <c r="U8" s="53" t="s">
        <v>18</v>
      </c>
      <c r="V8" s="53" t="s">
        <v>18</v>
      </c>
      <c r="W8" s="53" t="s">
        <v>18</v>
      </c>
      <c r="X8" s="91"/>
      <c r="Y8" s="95"/>
      <c r="Z8" s="105" t="s">
        <v>18</v>
      </c>
    </row>
    <row r="9" spans="1:27" x14ac:dyDescent="0.2">
      <c r="A9" s="59"/>
      <c r="B9" s="62"/>
      <c r="C9" s="61"/>
      <c r="D9" s="62"/>
      <c r="E9" s="63"/>
      <c r="F9" s="106"/>
      <c r="G9" s="106"/>
      <c r="H9" s="106"/>
      <c r="I9" s="92"/>
      <c r="J9" s="13"/>
      <c r="K9" s="106"/>
      <c r="L9" s="106"/>
      <c r="M9" s="106"/>
      <c r="N9" s="92"/>
      <c r="O9" s="13"/>
      <c r="P9" s="106"/>
      <c r="Q9" s="106"/>
      <c r="R9" s="107"/>
      <c r="S9" s="93"/>
      <c r="T9" s="12"/>
      <c r="U9" s="107"/>
      <c r="V9" s="107"/>
      <c r="W9" s="107"/>
      <c r="X9" s="93"/>
      <c r="Y9" s="95"/>
      <c r="Z9" s="93"/>
    </row>
    <row r="10" spans="1:27" s="214" customFormat="1" ht="14.25" x14ac:dyDescent="0.2">
      <c r="A10" s="65" t="s">
        <v>19</v>
      </c>
      <c r="B10" s="62"/>
      <c r="C10" s="62"/>
      <c r="D10" s="62"/>
      <c r="E10" s="63"/>
      <c r="F10" s="107"/>
      <c r="G10" s="107"/>
      <c r="H10" s="107"/>
      <c r="I10" s="93"/>
      <c r="J10" s="12"/>
      <c r="K10" s="107"/>
      <c r="L10" s="107"/>
      <c r="M10" s="107"/>
      <c r="N10" s="94"/>
      <c r="O10" s="12"/>
      <c r="P10" s="107"/>
      <c r="Q10" s="107"/>
      <c r="R10" s="107"/>
      <c r="S10" s="93"/>
      <c r="T10" s="12"/>
      <c r="U10" s="107"/>
      <c r="V10" s="107"/>
      <c r="W10" s="107"/>
      <c r="X10" s="93"/>
      <c r="Y10" s="95"/>
      <c r="Z10" s="93"/>
      <c r="AA10" s="182"/>
    </row>
    <row r="11" spans="1:27" s="214" customFormat="1" ht="15" x14ac:dyDescent="0.25">
      <c r="A11" s="59"/>
      <c r="B11" s="67" t="str">
        <f>'LPFN SUMMARY - Results'!B11</f>
        <v>ISC</v>
      </c>
      <c r="C11" s="254"/>
      <c r="D11" s="254"/>
      <c r="E11" s="232"/>
      <c r="F11" s="255">
        <f>'6570'!F11</f>
        <v>0</v>
      </c>
      <c r="G11" s="255">
        <f>'6570'!G11</f>
        <v>0</v>
      </c>
      <c r="H11" s="255">
        <f>'6570'!H11</f>
        <v>0</v>
      </c>
      <c r="I11" s="94">
        <f>F11+G11+H11</f>
        <v>0</v>
      </c>
      <c r="J11" s="248"/>
      <c r="K11" s="255">
        <f>'6570'!K11</f>
        <v>0</v>
      </c>
      <c r="L11" s="255">
        <f>'6570'!L11</f>
        <v>0</v>
      </c>
      <c r="M11" s="255">
        <f>'6570'!M11</f>
        <v>0</v>
      </c>
      <c r="N11" s="94">
        <f>K11+L11+M11</f>
        <v>0</v>
      </c>
      <c r="O11" s="248"/>
      <c r="P11" s="255">
        <f>'6570'!P11</f>
        <v>0</v>
      </c>
      <c r="Q11" s="255">
        <f>'6570'!Q11</f>
        <v>0</v>
      </c>
      <c r="R11" s="255">
        <f>'6570'!R11</f>
        <v>0</v>
      </c>
      <c r="S11" s="94">
        <f>P11+Q11+R11</f>
        <v>0</v>
      </c>
      <c r="T11" s="248"/>
      <c r="U11" s="255">
        <f>'6570'!U11</f>
        <v>0</v>
      </c>
      <c r="V11" s="255">
        <f>'6570'!V11</f>
        <v>0</v>
      </c>
      <c r="W11" s="255">
        <f>'6570'!W11</f>
        <v>0</v>
      </c>
      <c r="X11" s="94">
        <f>U11+V11+W11</f>
        <v>0</v>
      </c>
      <c r="Y11" s="96"/>
      <c r="Z11" s="94">
        <f>X11+S11+N11+I11</f>
        <v>0</v>
      </c>
      <c r="AA11" s="182"/>
    </row>
    <row r="12" spans="1:27" s="214" customFormat="1" ht="15" x14ac:dyDescent="0.25">
      <c r="A12" s="59"/>
      <c r="B12" s="67" t="str">
        <f>'LPFN SUMMARY - Results'!B12</f>
        <v>Administration fees</v>
      </c>
      <c r="C12" s="62"/>
      <c r="D12" s="62"/>
      <c r="E12" s="63"/>
      <c r="F12" s="255">
        <f>'6570'!F12</f>
        <v>0</v>
      </c>
      <c r="G12" s="255">
        <f>'6570'!G12</f>
        <v>0</v>
      </c>
      <c r="H12" s="255">
        <f>'6570'!H12</f>
        <v>0</v>
      </c>
      <c r="I12" s="94">
        <f>F12+G12+H12</f>
        <v>0</v>
      </c>
      <c r="J12" s="224"/>
      <c r="K12" s="255">
        <f>'6570'!K12</f>
        <v>0</v>
      </c>
      <c r="L12" s="255">
        <f>'6570'!L12</f>
        <v>0</v>
      </c>
      <c r="M12" s="255">
        <f>'6570'!M12</f>
        <v>0</v>
      </c>
      <c r="N12" s="94">
        <f t="shared" ref="N12:N42" si="0">K12+L12+M12</f>
        <v>0</v>
      </c>
      <c r="O12" s="224"/>
      <c r="P12" s="255">
        <f>'6570'!P12</f>
        <v>0</v>
      </c>
      <c r="Q12" s="255">
        <f>'6570'!Q12</f>
        <v>0</v>
      </c>
      <c r="R12" s="255">
        <f>'6570'!R12</f>
        <v>0</v>
      </c>
      <c r="S12" s="94">
        <f t="shared" ref="S12:S42" si="1">P12+Q12+R12</f>
        <v>0</v>
      </c>
      <c r="T12" s="224"/>
      <c r="U12" s="255">
        <f>'6570'!U12</f>
        <v>0</v>
      </c>
      <c r="V12" s="255">
        <f>'6570'!V12</f>
        <v>0</v>
      </c>
      <c r="W12" s="255">
        <f>'6570'!W12</f>
        <v>0</v>
      </c>
      <c r="X12" s="94">
        <f t="shared" ref="X12:X42" si="2">U12+V12+W12</f>
        <v>0</v>
      </c>
      <c r="Y12" s="97"/>
      <c r="Z12" s="94">
        <f t="shared" ref="Z12:Z42" si="3">X12+S12+N12+I12</f>
        <v>0</v>
      </c>
      <c r="AA12" s="182"/>
    </row>
    <row r="13" spans="1:27" s="214" customFormat="1" ht="15" x14ac:dyDescent="0.25">
      <c r="A13" s="59"/>
      <c r="B13" s="67" t="str">
        <f>'LPFN SUMMARY - Results'!B13</f>
        <v>Canadian Mortgage and Housing Corporation</v>
      </c>
      <c r="C13" s="62"/>
      <c r="D13" s="62"/>
      <c r="E13" s="63"/>
      <c r="F13" s="255">
        <f>'6570'!F13</f>
        <v>0</v>
      </c>
      <c r="G13" s="255">
        <f>'6570'!G13</f>
        <v>0</v>
      </c>
      <c r="H13" s="255">
        <f>'6570'!H13</f>
        <v>0</v>
      </c>
      <c r="I13" s="94">
        <f>F13+G13+H13</f>
        <v>0</v>
      </c>
      <c r="J13" s="224"/>
      <c r="K13" s="255">
        <f>'6570'!K13</f>
        <v>0</v>
      </c>
      <c r="L13" s="255">
        <f>'6570'!L13</f>
        <v>0</v>
      </c>
      <c r="M13" s="255">
        <f>'6570'!M13</f>
        <v>0</v>
      </c>
      <c r="N13" s="94">
        <f t="shared" si="0"/>
        <v>0</v>
      </c>
      <c r="O13" s="224"/>
      <c r="P13" s="255">
        <f>'6570'!P13</f>
        <v>0</v>
      </c>
      <c r="Q13" s="255">
        <f>'6570'!Q13</f>
        <v>0</v>
      </c>
      <c r="R13" s="255">
        <f>'6570'!R13</f>
        <v>0</v>
      </c>
      <c r="S13" s="94">
        <f t="shared" si="1"/>
        <v>0</v>
      </c>
      <c r="T13" s="224"/>
      <c r="U13" s="255">
        <f>'6570'!U13</f>
        <v>0</v>
      </c>
      <c r="V13" s="255">
        <f>'6570'!V13</f>
        <v>0</v>
      </c>
      <c r="W13" s="255">
        <f>'6570'!W13</f>
        <v>0</v>
      </c>
      <c r="X13" s="94">
        <f t="shared" si="2"/>
        <v>0</v>
      </c>
      <c r="Y13" s="97"/>
      <c r="Z13" s="94">
        <f t="shared" si="3"/>
        <v>0</v>
      </c>
      <c r="AA13" s="182"/>
    </row>
    <row r="14" spans="1:27" s="214" customFormat="1" ht="15" x14ac:dyDescent="0.25">
      <c r="A14" s="59"/>
      <c r="B14" s="67" t="str">
        <f>'LPFN SUMMARY - Results'!B14</f>
        <v>Centre Jeunesse de l'Abitibi-Témiscamingue</v>
      </c>
      <c r="C14" s="62"/>
      <c r="D14" s="62"/>
      <c r="E14" s="63"/>
      <c r="F14" s="255">
        <f>'6570'!F14</f>
        <v>0</v>
      </c>
      <c r="G14" s="255">
        <f>'6570'!G14</f>
        <v>0</v>
      </c>
      <c r="H14" s="255">
        <f>'6570'!H14</f>
        <v>0</v>
      </c>
      <c r="I14" s="94">
        <f>F14+G14+H14</f>
        <v>0</v>
      </c>
      <c r="J14" s="224"/>
      <c r="K14" s="255">
        <f>'6570'!K14</f>
        <v>0</v>
      </c>
      <c r="L14" s="255">
        <f>'6570'!L14</f>
        <v>0</v>
      </c>
      <c r="M14" s="255">
        <f>'6570'!M14</f>
        <v>0</v>
      </c>
      <c r="N14" s="94">
        <f t="shared" si="0"/>
        <v>0</v>
      </c>
      <c r="O14" s="224"/>
      <c r="P14" s="255">
        <f>'6570'!P14</f>
        <v>0</v>
      </c>
      <c r="Q14" s="255">
        <f>'6570'!Q14</f>
        <v>0</v>
      </c>
      <c r="R14" s="255">
        <f>'6570'!R14</f>
        <v>0</v>
      </c>
      <c r="S14" s="94">
        <f t="shared" si="1"/>
        <v>0</v>
      </c>
      <c r="T14" s="224"/>
      <c r="U14" s="255">
        <f>'6570'!U14</f>
        <v>0</v>
      </c>
      <c r="V14" s="255">
        <f>'6570'!V14</f>
        <v>0</v>
      </c>
      <c r="W14" s="255">
        <f>'6570'!W14</f>
        <v>0</v>
      </c>
      <c r="X14" s="94">
        <f t="shared" si="2"/>
        <v>0</v>
      </c>
      <c r="Y14" s="97"/>
      <c r="Z14" s="94">
        <f t="shared" si="3"/>
        <v>0</v>
      </c>
      <c r="AA14" s="182"/>
    </row>
    <row r="15" spans="1:27" s="214" customFormat="1" ht="15" hidden="1" x14ac:dyDescent="0.25">
      <c r="A15" s="59"/>
      <c r="B15" s="67" t="str">
        <f>'LPFN SUMMARY - Results'!B15</f>
        <v>Unused</v>
      </c>
      <c r="C15" s="62"/>
      <c r="D15" s="62"/>
      <c r="E15" s="63"/>
      <c r="F15" s="255">
        <f>'6570'!F15</f>
        <v>0</v>
      </c>
      <c r="G15" s="255">
        <f>'6570'!G15</f>
        <v>0</v>
      </c>
      <c r="H15" s="255">
        <f>'6570'!H15</f>
        <v>0</v>
      </c>
      <c r="I15" s="94">
        <f t="shared" ref="I15:I42" si="4">F15+G15+H15</f>
        <v>0</v>
      </c>
      <c r="J15" s="224"/>
      <c r="K15" s="255">
        <f>'6570'!K15</f>
        <v>0</v>
      </c>
      <c r="L15" s="255">
        <f>'6570'!L15</f>
        <v>0</v>
      </c>
      <c r="M15" s="255">
        <f>'6570'!M15</f>
        <v>0</v>
      </c>
      <c r="N15" s="94">
        <f t="shared" si="0"/>
        <v>0</v>
      </c>
      <c r="O15" s="224"/>
      <c r="P15" s="255">
        <f>'6570'!P15</f>
        <v>0</v>
      </c>
      <c r="Q15" s="255">
        <f>'6570'!Q15</f>
        <v>0</v>
      </c>
      <c r="R15" s="255">
        <f>'6570'!R15</f>
        <v>0</v>
      </c>
      <c r="S15" s="94">
        <f t="shared" si="1"/>
        <v>0</v>
      </c>
      <c r="T15" s="224"/>
      <c r="U15" s="255">
        <f>'6570'!U15</f>
        <v>0</v>
      </c>
      <c r="V15" s="255">
        <f>'6570'!V15</f>
        <v>0</v>
      </c>
      <c r="W15" s="255">
        <f>'6570'!W15</f>
        <v>0</v>
      </c>
      <c r="X15" s="94">
        <f t="shared" si="2"/>
        <v>0</v>
      </c>
      <c r="Y15" s="97"/>
      <c r="Z15" s="94">
        <f t="shared" si="3"/>
        <v>0</v>
      </c>
      <c r="AA15" s="182"/>
    </row>
    <row r="16" spans="1:27" s="214" customFormat="1" ht="15" hidden="1" x14ac:dyDescent="0.25">
      <c r="A16" s="59"/>
      <c r="B16" s="67" t="str">
        <f>'LPFN SUMMARY - Results'!B16</f>
        <v>Unused</v>
      </c>
      <c r="C16" s="62"/>
      <c r="D16" s="62"/>
      <c r="E16" s="63"/>
      <c r="F16" s="255">
        <f>'6570'!F16</f>
        <v>0</v>
      </c>
      <c r="G16" s="255">
        <f>'6570'!G16</f>
        <v>0</v>
      </c>
      <c r="H16" s="255">
        <f>'6570'!H16</f>
        <v>0</v>
      </c>
      <c r="I16" s="94">
        <f t="shared" si="4"/>
        <v>0</v>
      </c>
      <c r="J16" s="224"/>
      <c r="K16" s="255">
        <f>'6570'!K16</f>
        <v>0</v>
      </c>
      <c r="L16" s="255">
        <f>'6570'!L16</f>
        <v>0</v>
      </c>
      <c r="M16" s="255">
        <f>'6570'!M16</f>
        <v>0</v>
      </c>
      <c r="N16" s="94">
        <f t="shared" si="0"/>
        <v>0</v>
      </c>
      <c r="O16" s="224"/>
      <c r="P16" s="255">
        <f>'6570'!P16</f>
        <v>0</v>
      </c>
      <c r="Q16" s="255">
        <f>'6570'!Q16</f>
        <v>0</v>
      </c>
      <c r="R16" s="255">
        <f>'6570'!R16</f>
        <v>0</v>
      </c>
      <c r="S16" s="94">
        <f t="shared" si="1"/>
        <v>0</v>
      </c>
      <c r="T16" s="224"/>
      <c r="U16" s="255">
        <f>'6570'!U16</f>
        <v>0</v>
      </c>
      <c r="V16" s="255">
        <f>'6570'!V16</f>
        <v>0</v>
      </c>
      <c r="W16" s="255">
        <f>'6570'!W16</f>
        <v>0</v>
      </c>
      <c r="X16" s="94">
        <f t="shared" si="2"/>
        <v>0</v>
      </c>
      <c r="Y16" s="97"/>
      <c r="Z16" s="94">
        <f t="shared" si="3"/>
        <v>0</v>
      </c>
      <c r="AA16" s="182"/>
    </row>
    <row r="17" spans="1:27" s="214" customFormat="1" ht="18" customHeight="1" x14ac:dyDescent="0.25">
      <c r="A17" s="59"/>
      <c r="B17" s="67" t="str">
        <f>'LPFN SUMMARY - Results'!B17</f>
        <v>First Nations Education Council</v>
      </c>
      <c r="C17" s="67"/>
      <c r="D17" s="67"/>
      <c r="E17" s="68"/>
      <c r="F17" s="255">
        <f>'6570'!F17</f>
        <v>0</v>
      </c>
      <c r="G17" s="255">
        <f>'6570'!G17</f>
        <v>0</v>
      </c>
      <c r="H17" s="255">
        <f>'6570'!H17</f>
        <v>0</v>
      </c>
      <c r="I17" s="94">
        <f t="shared" si="4"/>
        <v>0</v>
      </c>
      <c r="J17" s="224"/>
      <c r="K17" s="255">
        <f>'6570'!K17</f>
        <v>0</v>
      </c>
      <c r="L17" s="255">
        <f>'6570'!L17</f>
        <v>0</v>
      </c>
      <c r="M17" s="255">
        <f>'6570'!M17</f>
        <v>0</v>
      </c>
      <c r="N17" s="94">
        <f t="shared" si="0"/>
        <v>0</v>
      </c>
      <c r="O17" s="224"/>
      <c r="P17" s="255">
        <f>'6570'!P17</f>
        <v>0</v>
      </c>
      <c r="Q17" s="255">
        <f>'6570'!Q17</f>
        <v>0</v>
      </c>
      <c r="R17" s="255">
        <f>'6570'!R17</f>
        <v>0</v>
      </c>
      <c r="S17" s="94">
        <f t="shared" si="1"/>
        <v>0</v>
      </c>
      <c r="T17" s="224"/>
      <c r="U17" s="255">
        <f>'6570'!U17</f>
        <v>0</v>
      </c>
      <c r="V17" s="255">
        <f>'6570'!V17</f>
        <v>0</v>
      </c>
      <c r="W17" s="255">
        <f>'6570'!W17</f>
        <v>0</v>
      </c>
      <c r="X17" s="94">
        <f t="shared" si="2"/>
        <v>0</v>
      </c>
      <c r="Y17" s="97"/>
      <c r="Z17" s="94">
        <f t="shared" si="3"/>
        <v>0</v>
      </c>
      <c r="AA17" s="182"/>
    </row>
    <row r="18" spans="1:27" s="214" customFormat="1" ht="15" x14ac:dyDescent="0.25">
      <c r="A18" s="59"/>
      <c r="B18" s="67" t="str">
        <f>'LPFN SUMMARY - Results'!B18</f>
        <v>First Nations of Quebec and Labrador Health and Social Services Commission</v>
      </c>
      <c r="C18" s="62"/>
      <c r="D18" s="62"/>
      <c r="E18" s="63"/>
      <c r="F18" s="255">
        <f>'6570'!F18</f>
        <v>0</v>
      </c>
      <c r="G18" s="255">
        <f>'6570'!G18</f>
        <v>0</v>
      </c>
      <c r="H18" s="255">
        <f>'6570'!H18</f>
        <v>0</v>
      </c>
      <c r="I18" s="94">
        <f t="shared" si="4"/>
        <v>0</v>
      </c>
      <c r="J18" s="224"/>
      <c r="K18" s="255">
        <f>'6570'!K18</f>
        <v>0</v>
      </c>
      <c r="L18" s="255">
        <f>'6570'!L18</f>
        <v>0</v>
      </c>
      <c r="M18" s="255">
        <f>'6570'!M18</f>
        <v>0</v>
      </c>
      <c r="N18" s="94">
        <f t="shared" si="0"/>
        <v>0</v>
      </c>
      <c r="O18" s="224"/>
      <c r="P18" s="255">
        <f>'6570'!P18</f>
        <v>0</v>
      </c>
      <c r="Q18" s="255">
        <f>'6570'!Q18</f>
        <v>0</v>
      </c>
      <c r="R18" s="255">
        <f>'6570'!R18</f>
        <v>0</v>
      </c>
      <c r="S18" s="94">
        <f t="shared" si="1"/>
        <v>0</v>
      </c>
      <c r="T18" s="224"/>
      <c r="U18" s="255">
        <f>'6570'!U18</f>
        <v>0</v>
      </c>
      <c r="V18" s="255">
        <f>'6570'!V18</f>
        <v>0</v>
      </c>
      <c r="W18" s="255">
        <f>'6570'!W18</f>
        <v>0</v>
      </c>
      <c r="X18" s="94">
        <f t="shared" si="2"/>
        <v>0</v>
      </c>
      <c r="Y18" s="97"/>
      <c r="Z18" s="94">
        <f t="shared" si="3"/>
        <v>0</v>
      </c>
      <c r="AA18" s="182"/>
    </row>
    <row r="19" spans="1:27" s="214" customFormat="1" ht="15" x14ac:dyDescent="0.25">
      <c r="A19" s="59"/>
      <c r="B19" s="67" t="str">
        <f>'LPFN SUMMARY - Results'!B19</f>
        <v>Government of Quebec</v>
      </c>
      <c r="C19" s="62"/>
      <c r="D19" s="62"/>
      <c r="E19" s="63"/>
      <c r="F19" s="255">
        <f>'6570'!F19</f>
        <v>0</v>
      </c>
      <c r="G19" s="255">
        <f>'6570'!G19</f>
        <v>0</v>
      </c>
      <c r="H19" s="255">
        <f>'6570'!H19</f>
        <v>0</v>
      </c>
      <c r="I19" s="94">
        <f t="shared" si="4"/>
        <v>0</v>
      </c>
      <c r="J19" s="224"/>
      <c r="K19" s="255">
        <f>'6570'!K19</f>
        <v>0</v>
      </c>
      <c r="L19" s="255">
        <f>'6570'!L19</f>
        <v>0</v>
      </c>
      <c r="M19" s="255">
        <f>'6570'!M19</f>
        <v>0</v>
      </c>
      <c r="N19" s="94">
        <f t="shared" si="0"/>
        <v>0</v>
      </c>
      <c r="O19" s="224"/>
      <c r="P19" s="255">
        <f>'6570'!P19</f>
        <v>0</v>
      </c>
      <c r="Q19" s="255">
        <f>'6570'!Q19</f>
        <v>0</v>
      </c>
      <c r="R19" s="255">
        <f>'6570'!R19</f>
        <v>0</v>
      </c>
      <c r="S19" s="94">
        <f t="shared" si="1"/>
        <v>0</v>
      </c>
      <c r="T19" s="224"/>
      <c r="U19" s="255">
        <f>'6570'!U19</f>
        <v>0</v>
      </c>
      <c r="V19" s="255">
        <f>'6570'!V19</f>
        <v>0</v>
      </c>
      <c r="W19" s="255">
        <f>'6570'!W19</f>
        <v>0</v>
      </c>
      <c r="X19" s="94">
        <f t="shared" si="2"/>
        <v>0</v>
      </c>
      <c r="Y19" s="97"/>
      <c r="Z19" s="94">
        <f t="shared" si="3"/>
        <v>0</v>
      </c>
      <c r="AA19" s="182"/>
    </row>
    <row r="20" spans="1:27" s="214" customFormat="1" ht="15" x14ac:dyDescent="0.25">
      <c r="A20" s="59"/>
      <c r="B20" s="67" t="str">
        <f>'LPFN SUMMARY - Results'!B20</f>
        <v>ISC - Health Canada</v>
      </c>
      <c r="C20" s="62"/>
      <c r="D20" s="62"/>
      <c r="E20" s="63"/>
      <c r="F20" s="255">
        <f>'6570'!F20</f>
        <v>0</v>
      </c>
      <c r="G20" s="255">
        <f>'6570'!G20</f>
        <v>0</v>
      </c>
      <c r="H20" s="255">
        <f>'6570'!H20</f>
        <v>0</v>
      </c>
      <c r="I20" s="94">
        <f t="shared" si="4"/>
        <v>0</v>
      </c>
      <c r="J20" s="224"/>
      <c r="K20" s="255">
        <f>'6570'!K20</f>
        <v>0</v>
      </c>
      <c r="L20" s="255">
        <f>'6570'!L20</f>
        <v>0</v>
      </c>
      <c r="M20" s="255">
        <f>'6570'!M20</f>
        <v>0</v>
      </c>
      <c r="N20" s="94">
        <f t="shared" si="0"/>
        <v>0</v>
      </c>
      <c r="O20" s="224"/>
      <c r="P20" s="255">
        <f>'6570'!P20</f>
        <v>0</v>
      </c>
      <c r="Q20" s="255">
        <f>'6570'!Q20</f>
        <v>0</v>
      </c>
      <c r="R20" s="255">
        <f>'6570'!R20</f>
        <v>0</v>
      </c>
      <c r="S20" s="94">
        <f t="shared" si="1"/>
        <v>0</v>
      </c>
      <c r="T20" s="224"/>
      <c r="U20" s="255">
        <f>'6570'!U20</f>
        <v>0</v>
      </c>
      <c r="V20" s="255">
        <f>'6570'!V20</f>
        <v>0</v>
      </c>
      <c r="W20" s="255">
        <f>'6570'!W20</f>
        <v>0</v>
      </c>
      <c r="X20" s="94">
        <f t="shared" si="2"/>
        <v>0</v>
      </c>
      <c r="Y20" s="97"/>
      <c r="Z20" s="94">
        <f t="shared" si="3"/>
        <v>0</v>
      </c>
      <c r="AA20" s="182"/>
    </row>
    <row r="21" spans="1:27" s="214" customFormat="1" ht="15" x14ac:dyDescent="0.25">
      <c r="A21" s="59"/>
      <c r="B21" s="67" t="str">
        <f>'LPFN SUMMARY - Results'!B21</f>
        <v>Human Ressources Development Canada</v>
      </c>
      <c r="C21" s="62"/>
      <c r="D21" s="62"/>
      <c r="E21" s="63"/>
      <c r="F21" s="255">
        <f>'6570'!F21</f>
        <v>0</v>
      </c>
      <c r="G21" s="255">
        <f>'6570'!G21</f>
        <v>0</v>
      </c>
      <c r="H21" s="255">
        <f>'6570'!H21</f>
        <v>0</v>
      </c>
      <c r="I21" s="94">
        <f t="shared" si="4"/>
        <v>0</v>
      </c>
      <c r="J21" s="224"/>
      <c r="K21" s="255">
        <f>'6570'!K21</f>
        <v>0</v>
      </c>
      <c r="L21" s="255">
        <f>'6570'!L21</f>
        <v>0</v>
      </c>
      <c r="M21" s="255">
        <f>'6570'!M21</f>
        <v>0</v>
      </c>
      <c r="N21" s="94">
        <f t="shared" si="0"/>
        <v>0</v>
      </c>
      <c r="O21" s="224"/>
      <c r="P21" s="255">
        <f>'6570'!P21</f>
        <v>0</v>
      </c>
      <c r="Q21" s="255">
        <f>'6570'!Q21</f>
        <v>0</v>
      </c>
      <c r="R21" s="255">
        <f>'6570'!R21</f>
        <v>0</v>
      </c>
      <c r="S21" s="94">
        <f t="shared" si="1"/>
        <v>0</v>
      </c>
      <c r="T21" s="224"/>
      <c r="U21" s="255">
        <f>'6570'!U21</f>
        <v>0</v>
      </c>
      <c r="V21" s="255">
        <f>'6570'!V21</f>
        <v>0</v>
      </c>
      <c r="W21" s="255">
        <f>'6570'!W21</f>
        <v>0</v>
      </c>
      <c r="X21" s="94">
        <f t="shared" si="2"/>
        <v>0</v>
      </c>
      <c r="Y21" s="97"/>
      <c r="Z21" s="94">
        <f t="shared" si="3"/>
        <v>0</v>
      </c>
      <c r="AA21" s="182"/>
    </row>
    <row r="22" spans="1:27" s="214" customFormat="1" ht="15" x14ac:dyDescent="0.25">
      <c r="A22" s="59"/>
      <c r="B22" s="67" t="str">
        <f>'LPFN SUMMARY - Results'!B22</f>
        <v>Ministère de la culture et des communications</v>
      </c>
      <c r="C22" s="62"/>
      <c r="D22" s="62"/>
      <c r="E22" s="63"/>
      <c r="F22" s="255">
        <f>'6570'!F22</f>
        <v>0</v>
      </c>
      <c r="G22" s="255">
        <f>'6570'!G22</f>
        <v>0</v>
      </c>
      <c r="H22" s="255">
        <f>'6570'!H22</f>
        <v>0</v>
      </c>
      <c r="I22" s="94">
        <f t="shared" si="4"/>
        <v>0</v>
      </c>
      <c r="J22" s="224"/>
      <c r="K22" s="255">
        <f>'6570'!K22</f>
        <v>0</v>
      </c>
      <c r="L22" s="255">
        <f>'6570'!L22</f>
        <v>0</v>
      </c>
      <c r="M22" s="255">
        <f>'6570'!M22</f>
        <v>0</v>
      </c>
      <c r="N22" s="94">
        <f t="shared" si="0"/>
        <v>0</v>
      </c>
      <c r="O22" s="224"/>
      <c r="P22" s="255">
        <f>'6570'!P22</f>
        <v>0</v>
      </c>
      <c r="Q22" s="255">
        <f>'6570'!Q22</f>
        <v>0</v>
      </c>
      <c r="R22" s="255">
        <f>'6570'!R22</f>
        <v>0</v>
      </c>
      <c r="S22" s="94">
        <f t="shared" si="1"/>
        <v>0</v>
      </c>
      <c r="T22" s="224"/>
      <c r="U22" s="255">
        <f>'6570'!U22</f>
        <v>0</v>
      </c>
      <c r="V22" s="255">
        <f>'6570'!V22</f>
        <v>0</v>
      </c>
      <c r="W22" s="255">
        <f>'6570'!W22</f>
        <v>0</v>
      </c>
      <c r="X22" s="94">
        <f t="shared" si="2"/>
        <v>0</v>
      </c>
      <c r="Y22" s="97"/>
      <c r="Z22" s="94">
        <f t="shared" si="3"/>
        <v>0</v>
      </c>
      <c r="AA22" s="182"/>
    </row>
    <row r="23" spans="1:27" s="214" customFormat="1" ht="15" x14ac:dyDescent="0.25">
      <c r="A23" s="59"/>
      <c r="B23" s="67" t="str">
        <f>'LPFN SUMMARY - Results'!B23</f>
        <v>Natural Ressources</v>
      </c>
      <c r="C23" s="62"/>
      <c r="D23" s="62"/>
      <c r="E23" s="63"/>
      <c r="F23" s="255">
        <f>'6570'!F23</f>
        <v>0</v>
      </c>
      <c r="G23" s="255">
        <f>'6570'!G23</f>
        <v>0</v>
      </c>
      <c r="H23" s="255">
        <f>'6570'!H23</f>
        <v>0</v>
      </c>
      <c r="I23" s="94">
        <f t="shared" si="4"/>
        <v>0</v>
      </c>
      <c r="J23" s="224"/>
      <c r="K23" s="255">
        <f>'6570'!K23</f>
        <v>0</v>
      </c>
      <c r="L23" s="255">
        <f>'6570'!L23</f>
        <v>0</v>
      </c>
      <c r="M23" s="255">
        <f>'6570'!M23</f>
        <v>0</v>
      </c>
      <c r="N23" s="94">
        <f t="shared" si="0"/>
        <v>0</v>
      </c>
      <c r="O23" s="224"/>
      <c r="P23" s="255">
        <f>'6570'!P23</f>
        <v>0</v>
      </c>
      <c r="Q23" s="255">
        <f>'6570'!Q23</f>
        <v>0</v>
      </c>
      <c r="R23" s="255">
        <f>'6570'!R23</f>
        <v>0</v>
      </c>
      <c r="S23" s="94">
        <f t="shared" si="1"/>
        <v>0</v>
      </c>
      <c r="T23" s="224"/>
      <c r="U23" s="255">
        <f>'6570'!U23</f>
        <v>0</v>
      </c>
      <c r="V23" s="255">
        <f>'6570'!V23</f>
        <v>0</v>
      </c>
      <c r="W23" s="255">
        <f>'6570'!W23</f>
        <v>0</v>
      </c>
      <c r="X23" s="94">
        <f t="shared" si="2"/>
        <v>0</v>
      </c>
      <c r="Y23" s="97"/>
      <c r="Z23" s="94">
        <f t="shared" si="3"/>
        <v>0</v>
      </c>
      <c r="AA23" s="182"/>
    </row>
    <row r="24" spans="1:27" s="214" customFormat="1" ht="15" x14ac:dyDescent="0.25">
      <c r="A24" s="59"/>
      <c r="B24" s="67" t="str">
        <f>'LPFN SUMMARY - Results'!B24</f>
        <v>Other revenue</v>
      </c>
      <c r="C24" s="62"/>
      <c r="D24" s="62"/>
      <c r="E24" s="63"/>
      <c r="F24" s="255">
        <f>'6570'!F24</f>
        <v>0</v>
      </c>
      <c r="G24" s="255">
        <f>'6570'!G24</f>
        <v>0</v>
      </c>
      <c r="H24" s="255">
        <f>'6570'!H24</f>
        <v>0</v>
      </c>
      <c r="I24" s="94">
        <f t="shared" si="4"/>
        <v>0</v>
      </c>
      <c r="J24" s="224"/>
      <c r="K24" s="255">
        <f>'6570'!K24</f>
        <v>0</v>
      </c>
      <c r="L24" s="255">
        <f>'6570'!L24</f>
        <v>0</v>
      </c>
      <c r="M24" s="255">
        <f>'6570'!M24</f>
        <v>0</v>
      </c>
      <c r="N24" s="94">
        <f t="shared" si="0"/>
        <v>0</v>
      </c>
      <c r="O24" s="224"/>
      <c r="P24" s="255">
        <f>'6570'!P24</f>
        <v>0</v>
      </c>
      <c r="Q24" s="255">
        <f>'6570'!Q24</f>
        <v>0</v>
      </c>
      <c r="R24" s="255">
        <f>'6570'!R24</f>
        <v>0</v>
      </c>
      <c r="S24" s="94">
        <f t="shared" si="1"/>
        <v>0</v>
      </c>
      <c r="T24" s="224"/>
      <c r="U24" s="255">
        <f>'6570'!U24</f>
        <v>0</v>
      </c>
      <c r="V24" s="255">
        <f>'6570'!V24</f>
        <v>0</v>
      </c>
      <c r="W24" s="255">
        <f>'6570'!W24</f>
        <v>0</v>
      </c>
      <c r="X24" s="94">
        <f t="shared" si="2"/>
        <v>0</v>
      </c>
      <c r="Y24" s="97"/>
      <c r="Z24" s="94">
        <f t="shared" si="3"/>
        <v>0</v>
      </c>
      <c r="AA24" s="182"/>
    </row>
    <row r="25" spans="1:27" s="214" customFormat="1" ht="15" x14ac:dyDescent="0.25">
      <c r="A25" s="59"/>
      <c r="B25" s="67" t="str">
        <f>'LPFN SUMMARY - Results'!B25</f>
        <v>Rent revenue</v>
      </c>
      <c r="C25" s="62"/>
      <c r="D25" s="62"/>
      <c r="E25" s="63"/>
      <c r="F25" s="255">
        <f>'6570'!F25</f>
        <v>0</v>
      </c>
      <c r="G25" s="255">
        <f>'6570'!G25</f>
        <v>0</v>
      </c>
      <c r="H25" s="255">
        <f>'6570'!H25</f>
        <v>0</v>
      </c>
      <c r="I25" s="94">
        <f t="shared" si="4"/>
        <v>0</v>
      </c>
      <c r="J25" s="224"/>
      <c r="K25" s="255">
        <f>'6570'!K25</f>
        <v>0</v>
      </c>
      <c r="L25" s="255">
        <f>'6570'!L25</f>
        <v>0</v>
      </c>
      <c r="M25" s="255">
        <f>'6570'!M25</f>
        <v>0</v>
      </c>
      <c r="N25" s="94">
        <f t="shared" si="0"/>
        <v>0</v>
      </c>
      <c r="O25" s="224"/>
      <c r="P25" s="255">
        <f>'6570'!P25</f>
        <v>0</v>
      </c>
      <c r="Q25" s="255">
        <f>'6570'!Q25</f>
        <v>0</v>
      </c>
      <c r="R25" s="255">
        <f>'6570'!R25</f>
        <v>0</v>
      </c>
      <c r="S25" s="94">
        <f t="shared" si="1"/>
        <v>0</v>
      </c>
      <c r="T25" s="224"/>
      <c r="U25" s="255">
        <f>'6570'!U25</f>
        <v>0</v>
      </c>
      <c r="V25" s="255">
        <f>'6570'!V25</f>
        <v>0</v>
      </c>
      <c r="W25" s="255">
        <f>'6570'!W25</f>
        <v>0</v>
      </c>
      <c r="X25" s="94">
        <f t="shared" si="2"/>
        <v>0</v>
      </c>
      <c r="Y25" s="97"/>
      <c r="Z25" s="94">
        <f t="shared" si="3"/>
        <v>0</v>
      </c>
      <c r="AA25" s="182"/>
    </row>
    <row r="26" spans="1:27" s="214" customFormat="1" ht="15" x14ac:dyDescent="0.25">
      <c r="A26" s="59"/>
      <c r="B26" s="67" t="str">
        <f>'LPFN SUMMARY - Results'!B26</f>
        <v>SAT</v>
      </c>
      <c r="C26" s="62"/>
      <c r="D26" s="62"/>
      <c r="E26" s="63"/>
      <c r="F26" s="255">
        <f>'6570'!F26</f>
        <v>0</v>
      </c>
      <c r="G26" s="255">
        <f>'6570'!G26</f>
        <v>0</v>
      </c>
      <c r="H26" s="255">
        <f>'6570'!H26</f>
        <v>0</v>
      </c>
      <c r="I26" s="94">
        <f t="shared" si="4"/>
        <v>0</v>
      </c>
      <c r="J26" s="224"/>
      <c r="K26" s="255">
        <f>'6570'!K26</f>
        <v>0</v>
      </c>
      <c r="L26" s="255">
        <f>'6570'!L26</f>
        <v>0</v>
      </c>
      <c r="M26" s="255">
        <f>'6570'!M26</f>
        <v>0</v>
      </c>
      <c r="N26" s="94">
        <f t="shared" si="0"/>
        <v>0</v>
      </c>
      <c r="O26" s="224"/>
      <c r="P26" s="255">
        <f>'6570'!P26</f>
        <v>0</v>
      </c>
      <c r="Q26" s="255">
        <f>'6570'!Q26</f>
        <v>0</v>
      </c>
      <c r="R26" s="255">
        <f>'6570'!R26</f>
        <v>0</v>
      </c>
      <c r="S26" s="94">
        <f t="shared" si="1"/>
        <v>0</v>
      </c>
      <c r="T26" s="224"/>
      <c r="U26" s="255">
        <f>'6570'!U26</f>
        <v>0</v>
      </c>
      <c r="V26" s="255">
        <f>'6570'!V26</f>
        <v>0</v>
      </c>
      <c r="W26" s="255">
        <f>'6570'!W26</f>
        <v>0</v>
      </c>
      <c r="X26" s="94">
        <f t="shared" si="2"/>
        <v>0</v>
      </c>
      <c r="Y26" s="97"/>
      <c r="Z26" s="94">
        <f t="shared" si="3"/>
        <v>0</v>
      </c>
      <c r="AA26" s="182"/>
    </row>
    <row r="27" spans="1:27" s="214" customFormat="1" ht="15" x14ac:dyDescent="0.25">
      <c r="A27" s="59"/>
      <c r="B27" s="67" t="str">
        <f>'LPFN SUMMARY - Results'!B27</f>
        <v>Tax Reimbursement</v>
      </c>
      <c r="C27" s="62"/>
      <c r="D27" s="62"/>
      <c r="E27" s="63"/>
      <c r="F27" s="255">
        <f>'6570'!F27</f>
        <v>0</v>
      </c>
      <c r="G27" s="255">
        <f>'6570'!G27</f>
        <v>0</v>
      </c>
      <c r="H27" s="255">
        <f>'6570'!H27</f>
        <v>0</v>
      </c>
      <c r="I27" s="94">
        <f t="shared" si="4"/>
        <v>0</v>
      </c>
      <c r="J27" s="224"/>
      <c r="K27" s="255">
        <f>'6570'!K27</f>
        <v>0</v>
      </c>
      <c r="L27" s="255">
        <f>'6570'!L27</f>
        <v>0</v>
      </c>
      <c r="M27" s="255">
        <f>'6570'!M27</f>
        <v>0</v>
      </c>
      <c r="N27" s="94">
        <f t="shared" si="0"/>
        <v>0</v>
      </c>
      <c r="O27" s="224"/>
      <c r="P27" s="255">
        <f>'6570'!P27</f>
        <v>0</v>
      </c>
      <c r="Q27" s="255">
        <f>'6570'!Q27</f>
        <v>0</v>
      </c>
      <c r="R27" s="255">
        <f>'6570'!R27</f>
        <v>0</v>
      </c>
      <c r="S27" s="94">
        <f t="shared" si="1"/>
        <v>0</v>
      </c>
      <c r="T27" s="224"/>
      <c r="U27" s="255">
        <f>'6570'!U27</f>
        <v>0</v>
      </c>
      <c r="V27" s="255">
        <f>'6570'!V27</f>
        <v>0</v>
      </c>
      <c r="W27" s="255">
        <f>'6570'!W27</f>
        <v>0</v>
      </c>
      <c r="X27" s="94">
        <f t="shared" si="2"/>
        <v>0</v>
      </c>
      <c r="Y27" s="97"/>
      <c r="Z27" s="94">
        <f t="shared" si="3"/>
        <v>0</v>
      </c>
      <c r="AA27" s="182"/>
    </row>
    <row r="28" spans="1:27" s="214" customFormat="1" ht="15" x14ac:dyDescent="0.25">
      <c r="A28" s="59"/>
      <c r="B28" s="67" t="str">
        <f>'LPFN SUMMARY - Results'!B28</f>
        <v>Transfer from (to) other projects</v>
      </c>
      <c r="C28" s="62"/>
      <c r="D28" s="62"/>
      <c r="E28" s="63"/>
      <c r="F28" s="255">
        <f>'6570'!F28</f>
        <v>0</v>
      </c>
      <c r="G28" s="255">
        <f>'6570'!G28</f>
        <v>0</v>
      </c>
      <c r="H28" s="255">
        <f>'6570'!H28</f>
        <v>0</v>
      </c>
      <c r="I28" s="94">
        <f t="shared" si="4"/>
        <v>0</v>
      </c>
      <c r="J28" s="224"/>
      <c r="K28" s="255">
        <f>'6570'!K28</f>
        <v>0</v>
      </c>
      <c r="L28" s="255">
        <f>'6570'!L28</f>
        <v>0</v>
      </c>
      <c r="M28" s="255">
        <f>'6570'!M28</f>
        <v>0</v>
      </c>
      <c r="N28" s="94">
        <f t="shared" si="0"/>
        <v>0</v>
      </c>
      <c r="O28" s="224"/>
      <c r="P28" s="255">
        <f>'6570'!P28</f>
        <v>0</v>
      </c>
      <c r="Q28" s="255">
        <f>'6570'!Q28</f>
        <v>0</v>
      </c>
      <c r="R28" s="255">
        <f>'6570'!R28</f>
        <v>0</v>
      </c>
      <c r="S28" s="94">
        <f t="shared" si="1"/>
        <v>0</v>
      </c>
      <c r="T28" s="224"/>
      <c r="U28" s="255">
        <f>'6570'!U28</f>
        <v>0</v>
      </c>
      <c r="V28" s="255">
        <f>'6570'!V28</f>
        <v>0</v>
      </c>
      <c r="W28" s="255">
        <f>'6570'!W28</f>
        <v>0</v>
      </c>
      <c r="X28" s="94">
        <f t="shared" si="2"/>
        <v>0</v>
      </c>
      <c r="Y28" s="97"/>
      <c r="Z28" s="94">
        <f t="shared" si="3"/>
        <v>0</v>
      </c>
      <c r="AA28" s="182"/>
    </row>
    <row r="29" spans="1:27" s="214" customFormat="1" ht="15" x14ac:dyDescent="0.25">
      <c r="A29" s="59"/>
      <c r="B29" s="67" t="str">
        <f>'LPFN SUMMARY - Results'!B29</f>
        <v>Unexpended Funding</v>
      </c>
      <c r="C29" s="62"/>
      <c r="D29" s="62"/>
      <c r="E29" s="63"/>
      <c r="F29" s="255">
        <f>'6570'!F29</f>
        <v>0</v>
      </c>
      <c r="G29" s="255">
        <f>'6570'!G29</f>
        <v>0</v>
      </c>
      <c r="H29" s="255">
        <f>'6570'!H29</f>
        <v>0</v>
      </c>
      <c r="I29" s="94">
        <f t="shared" si="4"/>
        <v>0</v>
      </c>
      <c r="J29" s="224"/>
      <c r="K29" s="255">
        <f>'6570'!K29</f>
        <v>0</v>
      </c>
      <c r="L29" s="255">
        <f>'6570'!L29</f>
        <v>0</v>
      </c>
      <c r="M29" s="255">
        <f>'6570'!M29</f>
        <v>0</v>
      </c>
      <c r="N29" s="94">
        <f t="shared" si="0"/>
        <v>0</v>
      </c>
      <c r="O29" s="224"/>
      <c r="P29" s="255">
        <f>'6570'!P29</f>
        <v>0</v>
      </c>
      <c r="Q29" s="255">
        <f>'6570'!Q29</f>
        <v>0</v>
      </c>
      <c r="R29" s="255">
        <f>'6570'!R29</f>
        <v>0</v>
      </c>
      <c r="S29" s="94">
        <f t="shared" si="1"/>
        <v>0</v>
      </c>
      <c r="T29" s="224"/>
      <c r="U29" s="255">
        <f>'6570'!U29</f>
        <v>0</v>
      </c>
      <c r="V29" s="255">
        <f>'6570'!V29</f>
        <v>0</v>
      </c>
      <c r="W29" s="255">
        <f>'6570'!W29</f>
        <v>0</v>
      </c>
      <c r="X29" s="94">
        <f t="shared" si="2"/>
        <v>0</v>
      </c>
      <c r="Y29" s="97"/>
      <c r="Z29" s="94">
        <f t="shared" si="3"/>
        <v>0</v>
      </c>
      <c r="AA29" s="182"/>
    </row>
    <row r="30" spans="1:27" s="214" customFormat="1" ht="15" x14ac:dyDescent="0.25">
      <c r="A30" s="59"/>
      <c r="B30" s="67" t="str">
        <f>'LPFN SUMMARY - Results'!B30</f>
        <v>Deferred from last year</v>
      </c>
      <c r="C30" s="62"/>
      <c r="D30" s="62"/>
      <c r="E30" s="63"/>
      <c r="F30" s="255">
        <f>'6570'!F30</f>
        <v>0</v>
      </c>
      <c r="G30" s="255">
        <f>'6570'!G30</f>
        <v>0</v>
      </c>
      <c r="H30" s="255">
        <f>'6570'!H30</f>
        <v>0</v>
      </c>
      <c r="I30" s="94">
        <f t="shared" si="4"/>
        <v>0</v>
      </c>
      <c r="J30" s="224"/>
      <c r="K30" s="255">
        <f>'6570'!K30</f>
        <v>0</v>
      </c>
      <c r="L30" s="255">
        <f>'6570'!L30</f>
        <v>0</v>
      </c>
      <c r="M30" s="255">
        <f>'6570'!M30</f>
        <v>0</v>
      </c>
      <c r="N30" s="94">
        <f t="shared" si="0"/>
        <v>0</v>
      </c>
      <c r="O30" s="224"/>
      <c r="P30" s="255">
        <f>'6570'!P30</f>
        <v>0</v>
      </c>
      <c r="Q30" s="255">
        <f>'6570'!Q30</f>
        <v>0</v>
      </c>
      <c r="R30" s="255">
        <f>'6570'!R30</f>
        <v>0</v>
      </c>
      <c r="S30" s="94">
        <f t="shared" si="1"/>
        <v>0</v>
      </c>
      <c r="T30" s="224"/>
      <c r="U30" s="255">
        <f>'6570'!U30</f>
        <v>0</v>
      </c>
      <c r="V30" s="255">
        <f>'6570'!V30</f>
        <v>0</v>
      </c>
      <c r="W30" s="255">
        <f>'6570'!W30</f>
        <v>0</v>
      </c>
      <c r="X30" s="94">
        <f t="shared" si="2"/>
        <v>0</v>
      </c>
      <c r="Y30" s="97"/>
      <c r="Z30" s="94">
        <f t="shared" si="3"/>
        <v>0</v>
      </c>
      <c r="AA30" s="182"/>
    </row>
    <row r="31" spans="1:27" s="214" customFormat="1" ht="15" x14ac:dyDescent="0.25">
      <c r="A31" s="59"/>
      <c r="B31" s="67" t="str">
        <f>'LPFN SUMMARY - Results'!B31</f>
        <v>SAA</v>
      </c>
      <c r="C31" s="62"/>
      <c r="D31" s="62"/>
      <c r="E31" s="63"/>
      <c r="F31" s="255">
        <f>'6570'!F31</f>
        <v>0</v>
      </c>
      <c r="G31" s="255">
        <f>'6570'!G31</f>
        <v>0</v>
      </c>
      <c r="H31" s="255">
        <f>'6570'!H31</f>
        <v>0</v>
      </c>
      <c r="I31" s="94">
        <f t="shared" si="4"/>
        <v>0</v>
      </c>
      <c r="J31" s="224"/>
      <c r="K31" s="255">
        <f>'6570'!K31</f>
        <v>0</v>
      </c>
      <c r="L31" s="255">
        <f>'6570'!L31</f>
        <v>0</v>
      </c>
      <c r="M31" s="255">
        <f>'6570'!M31</f>
        <v>0</v>
      </c>
      <c r="N31" s="94">
        <f t="shared" si="0"/>
        <v>0</v>
      </c>
      <c r="O31" s="224"/>
      <c r="P31" s="255">
        <f>'6570'!P31</f>
        <v>0</v>
      </c>
      <c r="Q31" s="255">
        <f>'6570'!Q31</f>
        <v>0</v>
      </c>
      <c r="R31" s="255">
        <f>'6570'!R31</f>
        <v>0</v>
      </c>
      <c r="S31" s="94">
        <f t="shared" si="1"/>
        <v>0</v>
      </c>
      <c r="T31" s="224"/>
      <c r="U31" s="255">
        <f>'6570'!U31</f>
        <v>0</v>
      </c>
      <c r="V31" s="255">
        <f>'6570'!V31</f>
        <v>0</v>
      </c>
      <c r="W31" s="255">
        <f>'6570'!W31</f>
        <v>0</v>
      </c>
      <c r="X31" s="94">
        <f t="shared" si="2"/>
        <v>0</v>
      </c>
      <c r="Y31" s="97"/>
      <c r="Z31" s="94">
        <f t="shared" si="3"/>
        <v>0</v>
      </c>
      <c r="AA31" s="182"/>
    </row>
    <row r="32" spans="1:27" s="214" customFormat="1" ht="15" x14ac:dyDescent="0.25">
      <c r="A32" s="59"/>
      <c r="B32" s="67" t="str">
        <f>'LPFN SUMMARY - Results'!B32</f>
        <v>Recoverable Deficit</v>
      </c>
      <c r="C32" s="62"/>
      <c r="D32" s="62"/>
      <c r="E32" s="63"/>
      <c r="F32" s="255">
        <f>'6570'!F32</f>
        <v>0</v>
      </c>
      <c r="G32" s="255">
        <f>'6570'!G32</f>
        <v>0</v>
      </c>
      <c r="H32" s="255">
        <f>'6570'!H32</f>
        <v>0</v>
      </c>
      <c r="I32" s="94">
        <f t="shared" si="4"/>
        <v>0</v>
      </c>
      <c r="J32" s="224"/>
      <c r="K32" s="255">
        <f>'6570'!K32</f>
        <v>0</v>
      </c>
      <c r="L32" s="255">
        <f>'6570'!L32</f>
        <v>0</v>
      </c>
      <c r="M32" s="255">
        <f>'6570'!M32</f>
        <v>0</v>
      </c>
      <c r="N32" s="94">
        <f t="shared" si="0"/>
        <v>0</v>
      </c>
      <c r="O32" s="224"/>
      <c r="P32" s="255">
        <f>'6570'!P32</f>
        <v>0</v>
      </c>
      <c r="Q32" s="255">
        <f>'6570'!Q32</f>
        <v>0</v>
      </c>
      <c r="R32" s="255">
        <f>'6570'!R32</f>
        <v>0</v>
      </c>
      <c r="S32" s="94">
        <f t="shared" si="1"/>
        <v>0</v>
      </c>
      <c r="T32" s="224"/>
      <c r="U32" s="255">
        <f>'6570'!U32</f>
        <v>0</v>
      </c>
      <c r="V32" s="255">
        <f>'6570'!V32</f>
        <v>0</v>
      </c>
      <c r="W32" s="255">
        <f>'6570'!W32</f>
        <v>0</v>
      </c>
      <c r="X32" s="94">
        <f t="shared" si="2"/>
        <v>0</v>
      </c>
      <c r="Y32" s="97"/>
      <c r="Z32" s="94">
        <f t="shared" si="3"/>
        <v>0</v>
      </c>
      <c r="AA32" s="182"/>
    </row>
    <row r="33" spans="1:28" s="214" customFormat="1" ht="15" x14ac:dyDescent="0.25">
      <c r="A33" s="59"/>
      <c r="B33" s="67" t="str">
        <f>'LPFN SUMMARY - Results'!B33</f>
        <v>Interest</v>
      </c>
      <c r="C33" s="62"/>
      <c r="D33" s="62"/>
      <c r="E33" s="63"/>
      <c r="F33" s="255">
        <f>'6570'!F33</f>
        <v>0</v>
      </c>
      <c r="G33" s="255">
        <f>'6570'!G33</f>
        <v>0</v>
      </c>
      <c r="H33" s="255">
        <f>'6570'!H33</f>
        <v>0</v>
      </c>
      <c r="I33" s="94">
        <f t="shared" si="4"/>
        <v>0</v>
      </c>
      <c r="J33" s="224"/>
      <c r="K33" s="255">
        <f>'6570'!K33</f>
        <v>0</v>
      </c>
      <c r="L33" s="255">
        <f>'6570'!L33</f>
        <v>0</v>
      </c>
      <c r="M33" s="255">
        <f>'6570'!M33</f>
        <v>0</v>
      </c>
      <c r="N33" s="94">
        <f t="shared" si="0"/>
        <v>0</v>
      </c>
      <c r="O33" s="224"/>
      <c r="P33" s="255">
        <f>'6570'!P33</f>
        <v>0</v>
      </c>
      <c r="Q33" s="255">
        <f>'6570'!Q33</f>
        <v>0</v>
      </c>
      <c r="R33" s="255">
        <f>'6570'!R33</f>
        <v>0</v>
      </c>
      <c r="S33" s="94">
        <f t="shared" si="1"/>
        <v>0</v>
      </c>
      <c r="T33" s="224"/>
      <c r="U33" s="255">
        <f>'6570'!U33</f>
        <v>0</v>
      </c>
      <c r="V33" s="255">
        <f>'6570'!V33</f>
        <v>0</v>
      </c>
      <c r="W33" s="255">
        <f>'6570'!W33</f>
        <v>0</v>
      </c>
      <c r="X33" s="94">
        <f t="shared" si="2"/>
        <v>0</v>
      </c>
      <c r="Y33" s="97"/>
      <c r="Z33" s="94">
        <f t="shared" si="3"/>
        <v>0</v>
      </c>
      <c r="AA33" s="182"/>
    </row>
    <row r="34" spans="1:28" s="214" customFormat="1" ht="15" hidden="1" x14ac:dyDescent="0.25">
      <c r="A34" s="59"/>
      <c r="B34" s="67" t="str">
        <f>'LPFN SUMMARY - Results'!B34</f>
        <v>Unused</v>
      </c>
      <c r="C34" s="62"/>
      <c r="D34" s="62"/>
      <c r="E34" s="63"/>
      <c r="F34" s="255">
        <f>'6570'!F34</f>
        <v>0</v>
      </c>
      <c r="G34" s="255">
        <f>'6570'!G34</f>
        <v>0</v>
      </c>
      <c r="H34" s="255">
        <f>'6570'!H34</f>
        <v>0</v>
      </c>
      <c r="I34" s="94">
        <f t="shared" si="4"/>
        <v>0</v>
      </c>
      <c r="J34" s="224"/>
      <c r="K34" s="255">
        <f>'6570'!K34</f>
        <v>0</v>
      </c>
      <c r="L34" s="255">
        <f>'6570'!L34</f>
        <v>0</v>
      </c>
      <c r="M34" s="255">
        <f>'6570'!M34</f>
        <v>0</v>
      </c>
      <c r="N34" s="94">
        <f t="shared" si="0"/>
        <v>0</v>
      </c>
      <c r="O34" s="224"/>
      <c r="P34" s="255">
        <f>'6570'!P34</f>
        <v>0</v>
      </c>
      <c r="Q34" s="255">
        <f>'6570'!Q34</f>
        <v>0</v>
      </c>
      <c r="R34" s="255">
        <f>'6570'!R34</f>
        <v>0</v>
      </c>
      <c r="S34" s="94">
        <f t="shared" si="1"/>
        <v>0</v>
      </c>
      <c r="T34" s="224"/>
      <c r="U34" s="255">
        <f>'6570'!U34</f>
        <v>0</v>
      </c>
      <c r="V34" s="255">
        <f>'6570'!V34</f>
        <v>0</v>
      </c>
      <c r="W34" s="255">
        <f>'6570'!W34</f>
        <v>0</v>
      </c>
      <c r="X34" s="94">
        <f t="shared" si="2"/>
        <v>0</v>
      </c>
      <c r="Y34" s="97"/>
      <c r="Z34" s="94">
        <f t="shared" si="3"/>
        <v>0</v>
      </c>
      <c r="AA34" s="182"/>
    </row>
    <row r="35" spans="1:28" s="214" customFormat="1" ht="15" x14ac:dyDescent="0.25">
      <c r="A35" s="59"/>
      <c r="B35" s="67" t="str">
        <f>'LPFN SUMMARY - Results'!B35</f>
        <v>Eacom</v>
      </c>
      <c r="C35" s="62"/>
      <c r="D35" s="62"/>
      <c r="E35" s="63"/>
      <c r="F35" s="255">
        <f>'6570'!F35</f>
        <v>0</v>
      </c>
      <c r="G35" s="255">
        <f>'6570'!G35</f>
        <v>0</v>
      </c>
      <c r="H35" s="255">
        <f>'6570'!H35</f>
        <v>0</v>
      </c>
      <c r="I35" s="94">
        <f t="shared" si="4"/>
        <v>0</v>
      </c>
      <c r="J35" s="224"/>
      <c r="K35" s="255">
        <f>'6570'!K35</f>
        <v>0</v>
      </c>
      <c r="L35" s="255">
        <f>'6570'!L35</f>
        <v>0</v>
      </c>
      <c r="M35" s="255">
        <f>'6570'!M35</f>
        <v>0</v>
      </c>
      <c r="N35" s="94">
        <f t="shared" si="0"/>
        <v>0</v>
      </c>
      <c r="O35" s="224"/>
      <c r="P35" s="255">
        <f>'6570'!P35</f>
        <v>0</v>
      </c>
      <c r="Q35" s="255">
        <f>'6570'!Q35</f>
        <v>0</v>
      </c>
      <c r="R35" s="255">
        <f>'6570'!R35</f>
        <v>0</v>
      </c>
      <c r="S35" s="94">
        <f t="shared" si="1"/>
        <v>0</v>
      </c>
      <c r="T35" s="224"/>
      <c r="U35" s="255">
        <f>'6570'!U35</f>
        <v>0</v>
      </c>
      <c r="V35" s="255">
        <f>'6570'!V35</f>
        <v>0</v>
      </c>
      <c r="W35" s="255">
        <f>'6570'!W35</f>
        <v>0</v>
      </c>
      <c r="X35" s="94">
        <f t="shared" si="2"/>
        <v>0</v>
      </c>
      <c r="Y35" s="97"/>
      <c r="Z35" s="94">
        <f t="shared" si="3"/>
        <v>0</v>
      </c>
      <c r="AA35" s="182"/>
    </row>
    <row r="36" spans="1:28" s="214" customFormat="1" ht="15" hidden="1" x14ac:dyDescent="0.25">
      <c r="A36" s="59"/>
      <c r="B36" s="67" t="str">
        <f>'LPFN SUMMARY - Results'!B36</f>
        <v>Unused</v>
      </c>
      <c r="C36" s="62"/>
      <c r="D36" s="62"/>
      <c r="E36" s="63"/>
      <c r="F36" s="255">
        <f>'6570'!F36</f>
        <v>0</v>
      </c>
      <c r="G36" s="255">
        <f>'6570'!G36</f>
        <v>0</v>
      </c>
      <c r="H36" s="255">
        <f>'6570'!H36</f>
        <v>0</v>
      </c>
      <c r="I36" s="94">
        <f t="shared" si="4"/>
        <v>0</v>
      </c>
      <c r="J36" s="224"/>
      <c r="K36" s="255">
        <f>'6570'!K36</f>
        <v>0</v>
      </c>
      <c r="L36" s="255">
        <f>'6570'!L36</f>
        <v>0</v>
      </c>
      <c r="M36" s="255">
        <f>'6570'!M36</f>
        <v>0</v>
      </c>
      <c r="N36" s="94">
        <f t="shared" si="0"/>
        <v>0</v>
      </c>
      <c r="O36" s="224"/>
      <c r="P36" s="255">
        <f>'6570'!P36</f>
        <v>0</v>
      </c>
      <c r="Q36" s="255">
        <f>'6570'!Q36</f>
        <v>0</v>
      </c>
      <c r="R36" s="255">
        <f>'6570'!R36</f>
        <v>0</v>
      </c>
      <c r="S36" s="94">
        <f t="shared" si="1"/>
        <v>0</v>
      </c>
      <c r="T36" s="224"/>
      <c r="U36" s="255">
        <f>'6570'!U36</f>
        <v>0</v>
      </c>
      <c r="V36" s="255">
        <f>'6570'!V36</f>
        <v>0</v>
      </c>
      <c r="W36" s="255">
        <f>'6570'!W36</f>
        <v>0</v>
      </c>
      <c r="X36" s="94">
        <f t="shared" si="2"/>
        <v>0</v>
      </c>
      <c r="Y36" s="97"/>
      <c r="Z36" s="94">
        <f t="shared" si="3"/>
        <v>0</v>
      </c>
      <c r="AA36" s="182"/>
    </row>
    <row r="37" spans="1:28" s="214" customFormat="1" ht="15" x14ac:dyDescent="0.25">
      <c r="A37" s="59"/>
      <c r="B37" s="67" t="str">
        <f>'LPFN SUMMARY - Results'!B37</f>
        <v>Rayonier Advanced Material</v>
      </c>
      <c r="C37" s="62"/>
      <c r="D37" s="62"/>
      <c r="E37" s="63"/>
      <c r="F37" s="255">
        <f>'6570'!F37</f>
        <v>0</v>
      </c>
      <c r="G37" s="255">
        <f>'6570'!G37</f>
        <v>0</v>
      </c>
      <c r="H37" s="255">
        <f>'6570'!H37</f>
        <v>0</v>
      </c>
      <c r="I37" s="94">
        <f t="shared" si="4"/>
        <v>0</v>
      </c>
      <c r="J37" s="224"/>
      <c r="K37" s="255">
        <f>'6570'!K37</f>
        <v>0</v>
      </c>
      <c r="L37" s="255">
        <f>'6570'!L37</f>
        <v>0</v>
      </c>
      <c r="M37" s="255">
        <f>'6570'!M37</f>
        <v>0</v>
      </c>
      <c r="N37" s="94">
        <f t="shared" si="0"/>
        <v>0</v>
      </c>
      <c r="O37" s="224"/>
      <c r="P37" s="255">
        <f>'6570'!P37</f>
        <v>0</v>
      </c>
      <c r="Q37" s="255">
        <f>'6570'!Q37</f>
        <v>0</v>
      </c>
      <c r="R37" s="255">
        <f>'6570'!R37</f>
        <v>0</v>
      </c>
      <c r="S37" s="94">
        <f t="shared" si="1"/>
        <v>0</v>
      </c>
      <c r="T37" s="224"/>
      <c r="U37" s="255">
        <f>'6570'!U37</f>
        <v>0</v>
      </c>
      <c r="V37" s="255">
        <f>'6570'!V37</f>
        <v>0</v>
      </c>
      <c r="W37" s="255">
        <f>'6570'!W37</f>
        <v>0</v>
      </c>
      <c r="X37" s="94">
        <f t="shared" si="2"/>
        <v>0</v>
      </c>
      <c r="Y37" s="97"/>
      <c r="Z37" s="94">
        <f t="shared" si="3"/>
        <v>0</v>
      </c>
      <c r="AA37" s="182"/>
    </row>
    <row r="38" spans="1:28" s="214" customFormat="1" ht="15" x14ac:dyDescent="0.25">
      <c r="A38" s="59"/>
      <c r="B38" s="67" t="str">
        <f>'LPFN SUMMARY - Results'!B38</f>
        <v>Canadian Malartic</v>
      </c>
      <c r="C38" s="62"/>
      <c r="D38" s="62"/>
      <c r="E38" s="63"/>
      <c r="F38" s="255">
        <f>'6570'!F38</f>
        <v>812500</v>
      </c>
      <c r="G38" s="255">
        <f>'6570'!G38</f>
        <v>0</v>
      </c>
      <c r="H38" s="255">
        <f>'6570'!H38</f>
        <v>0</v>
      </c>
      <c r="I38" s="94">
        <f t="shared" si="4"/>
        <v>812500</v>
      </c>
      <c r="J38" s="224"/>
      <c r="K38" s="255">
        <f>'6570'!K38</f>
        <v>0</v>
      </c>
      <c r="L38" s="255">
        <f>'6570'!L38</f>
        <v>0</v>
      </c>
      <c r="M38" s="255">
        <f>'6570'!M38</f>
        <v>0</v>
      </c>
      <c r="N38" s="94">
        <f t="shared" si="0"/>
        <v>0</v>
      </c>
      <c r="O38" s="224"/>
      <c r="P38" s="255">
        <f>'6570'!P38</f>
        <v>0</v>
      </c>
      <c r="Q38" s="255">
        <f>'6570'!Q38</f>
        <v>0</v>
      </c>
      <c r="R38" s="255">
        <f>'6570'!R38</f>
        <v>0</v>
      </c>
      <c r="S38" s="94">
        <f t="shared" si="1"/>
        <v>0</v>
      </c>
      <c r="T38" s="224"/>
      <c r="U38" s="255">
        <f>'6570'!U38</f>
        <v>0</v>
      </c>
      <c r="V38" s="255">
        <f>'6570'!V38</f>
        <v>0</v>
      </c>
      <c r="W38" s="255">
        <f>'6570'!W38</f>
        <v>0</v>
      </c>
      <c r="X38" s="94">
        <f t="shared" si="2"/>
        <v>0</v>
      </c>
      <c r="Y38" s="97"/>
      <c r="Z38" s="94">
        <f t="shared" si="3"/>
        <v>812500</v>
      </c>
      <c r="AA38" s="182"/>
    </row>
    <row r="39" spans="1:28" s="214" customFormat="1" ht="15" x14ac:dyDescent="0.25">
      <c r="A39" s="59"/>
      <c r="B39" s="67" t="str">
        <f>'LPFN SUMMARY - Results'!B39</f>
        <v>Breakfast club</v>
      </c>
      <c r="C39" s="62"/>
      <c r="D39" s="62"/>
      <c r="E39" s="63"/>
      <c r="F39" s="255">
        <f>'6570'!F39</f>
        <v>0</v>
      </c>
      <c r="G39" s="255">
        <f>'6570'!G39</f>
        <v>0</v>
      </c>
      <c r="H39" s="255">
        <f>'6570'!H39</f>
        <v>0</v>
      </c>
      <c r="I39" s="94">
        <f t="shared" si="4"/>
        <v>0</v>
      </c>
      <c r="J39" s="224"/>
      <c r="K39" s="255">
        <f>'6570'!K39</f>
        <v>0</v>
      </c>
      <c r="L39" s="255">
        <f>'6570'!L39</f>
        <v>0</v>
      </c>
      <c r="M39" s="255">
        <f>'6570'!M39</f>
        <v>0</v>
      </c>
      <c r="N39" s="94">
        <f t="shared" si="0"/>
        <v>0</v>
      </c>
      <c r="O39" s="224"/>
      <c r="P39" s="255">
        <f>'6570'!P39</f>
        <v>0</v>
      </c>
      <c r="Q39" s="255">
        <f>'6570'!Q39</f>
        <v>0</v>
      </c>
      <c r="R39" s="255">
        <f>'6570'!R39</f>
        <v>0</v>
      </c>
      <c r="S39" s="94">
        <f t="shared" si="1"/>
        <v>0</v>
      </c>
      <c r="T39" s="224"/>
      <c r="U39" s="255">
        <f>'6570'!U39</f>
        <v>0</v>
      </c>
      <c r="V39" s="255">
        <f>'6570'!V39</f>
        <v>0</v>
      </c>
      <c r="W39" s="255">
        <f>'6570'!W39</f>
        <v>0</v>
      </c>
      <c r="X39" s="94">
        <f t="shared" si="2"/>
        <v>0</v>
      </c>
      <c r="Y39" s="97"/>
      <c r="Z39" s="94">
        <f t="shared" si="3"/>
        <v>0</v>
      </c>
      <c r="AA39" s="182"/>
    </row>
    <row r="40" spans="1:28" s="214" customFormat="1" ht="15" x14ac:dyDescent="0.25">
      <c r="A40" s="59"/>
      <c r="B40" s="67" t="str">
        <f>'LPFN SUMMARY - Results'!B40</f>
        <v>Wasamac Mining</v>
      </c>
      <c r="C40" s="62"/>
      <c r="D40" s="62"/>
      <c r="E40" s="63"/>
      <c r="F40" s="255">
        <f>'6570'!F40</f>
        <v>0</v>
      </c>
      <c r="G40" s="255">
        <f>'6570'!G40</f>
        <v>0</v>
      </c>
      <c r="H40" s="255">
        <f>'6570'!H40</f>
        <v>0</v>
      </c>
      <c r="I40" s="94">
        <f t="shared" si="4"/>
        <v>0</v>
      </c>
      <c r="J40" s="224"/>
      <c r="K40" s="255">
        <f>'6570'!K40</f>
        <v>0</v>
      </c>
      <c r="L40" s="255">
        <f>'6570'!L40</f>
        <v>0</v>
      </c>
      <c r="M40" s="255">
        <f>'6570'!M40</f>
        <v>0</v>
      </c>
      <c r="N40" s="94">
        <f t="shared" si="0"/>
        <v>0</v>
      </c>
      <c r="O40" s="224"/>
      <c r="P40" s="255">
        <f>'6570'!P40</f>
        <v>0</v>
      </c>
      <c r="Q40" s="255">
        <f>'6570'!Q40</f>
        <v>0</v>
      </c>
      <c r="R40" s="255">
        <f>'6570'!R40</f>
        <v>0</v>
      </c>
      <c r="S40" s="94">
        <f t="shared" si="1"/>
        <v>0</v>
      </c>
      <c r="T40" s="224"/>
      <c r="U40" s="255">
        <f>'6570'!U40</f>
        <v>0</v>
      </c>
      <c r="V40" s="255">
        <f>'6570'!V40</f>
        <v>0</v>
      </c>
      <c r="W40" s="255">
        <f>'6570'!W40</f>
        <v>0</v>
      </c>
      <c r="X40" s="94">
        <f t="shared" si="2"/>
        <v>0</v>
      </c>
      <c r="Y40" s="97"/>
      <c r="Z40" s="94">
        <f t="shared" si="3"/>
        <v>0</v>
      </c>
      <c r="AA40" s="182"/>
    </row>
    <row r="41" spans="1:28" s="214" customFormat="1" ht="15" x14ac:dyDescent="0.25">
      <c r="A41" s="59"/>
      <c r="B41" s="67" t="str">
        <f>'LPFN SUMMARY - Results'!B41</f>
        <v>Grand conseil de la Nation Waban-Aki</v>
      </c>
      <c r="C41" s="62"/>
      <c r="D41" s="62"/>
      <c r="E41" s="63"/>
      <c r="F41" s="255">
        <f>'6570'!F41</f>
        <v>0</v>
      </c>
      <c r="G41" s="255">
        <f>'6570'!G41</f>
        <v>0</v>
      </c>
      <c r="H41" s="255">
        <f>'6570'!H41</f>
        <v>0</v>
      </c>
      <c r="I41" s="94">
        <f t="shared" si="4"/>
        <v>0</v>
      </c>
      <c r="J41" s="224"/>
      <c r="K41" s="255">
        <f>'6570'!K41</f>
        <v>0</v>
      </c>
      <c r="L41" s="255">
        <f>'6570'!L41</f>
        <v>0</v>
      </c>
      <c r="M41" s="255">
        <f>'6570'!M41</f>
        <v>0</v>
      </c>
      <c r="N41" s="94">
        <f t="shared" si="0"/>
        <v>0</v>
      </c>
      <c r="O41" s="224"/>
      <c r="P41" s="255">
        <f>'6570'!P41</f>
        <v>0</v>
      </c>
      <c r="Q41" s="255">
        <f>'6570'!Q41</f>
        <v>0</v>
      </c>
      <c r="R41" s="255">
        <f>'6570'!R41</f>
        <v>0</v>
      </c>
      <c r="S41" s="94">
        <f t="shared" si="1"/>
        <v>0</v>
      </c>
      <c r="T41" s="224"/>
      <c r="U41" s="255">
        <f>'6570'!U41</f>
        <v>0</v>
      </c>
      <c r="V41" s="255">
        <f>'6570'!V41</f>
        <v>0</v>
      </c>
      <c r="W41" s="255">
        <f>'6570'!W41</f>
        <v>0</v>
      </c>
      <c r="X41" s="94">
        <f t="shared" si="2"/>
        <v>0</v>
      </c>
      <c r="Y41" s="97"/>
      <c r="Z41" s="94">
        <f t="shared" si="3"/>
        <v>0</v>
      </c>
      <c r="AA41" s="182"/>
    </row>
    <row r="42" spans="1:28" s="214" customFormat="1" ht="15" x14ac:dyDescent="0.25">
      <c r="A42" s="59"/>
      <c r="B42" s="67" t="str">
        <f>'LPFN SUMMARY - Results'!B42</f>
        <v>Rexforet</v>
      </c>
      <c r="C42" s="62"/>
      <c r="D42" s="62"/>
      <c r="E42" s="63"/>
      <c r="F42" s="255">
        <f>'6570'!F42</f>
        <v>0</v>
      </c>
      <c r="G42" s="255">
        <f>'6570'!G42</f>
        <v>0</v>
      </c>
      <c r="H42" s="255">
        <f>'6570'!H42</f>
        <v>0</v>
      </c>
      <c r="I42" s="94">
        <f t="shared" si="4"/>
        <v>0</v>
      </c>
      <c r="J42" s="224"/>
      <c r="K42" s="255">
        <f>'6570'!K42</f>
        <v>0</v>
      </c>
      <c r="L42" s="255">
        <f>'6570'!L42</f>
        <v>0</v>
      </c>
      <c r="M42" s="255">
        <f>'6570'!M42</f>
        <v>0</v>
      </c>
      <c r="N42" s="94">
        <f t="shared" si="0"/>
        <v>0</v>
      </c>
      <c r="O42" s="224"/>
      <c r="P42" s="255">
        <f>'6570'!P42</f>
        <v>0</v>
      </c>
      <c r="Q42" s="255">
        <f>'6570'!Q42</f>
        <v>0</v>
      </c>
      <c r="R42" s="255">
        <f>'6570'!R42</f>
        <v>0</v>
      </c>
      <c r="S42" s="94">
        <f t="shared" si="1"/>
        <v>0</v>
      </c>
      <c r="T42" s="224"/>
      <c r="U42" s="255">
        <f>'6570'!U42</f>
        <v>0</v>
      </c>
      <c r="V42" s="255">
        <f>'6570'!V42</f>
        <v>0</v>
      </c>
      <c r="W42" s="255">
        <f>'6570'!W42</f>
        <v>0</v>
      </c>
      <c r="X42" s="94">
        <f t="shared" si="2"/>
        <v>0</v>
      </c>
      <c r="Y42" s="97"/>
      <c r="Z42" s="94">
        <f t="shared" si="3"/>
        <v>0</v>
      </c>
      <c r="AA42" s="182"/>
    </row>
    <row r="43" spans="1:28" s="214" customFormat="1" x14ac:dyDescent="0.2">
      <c r="A43" s="256"/>
      <c r="B43" s="199"/>
      <c r="C43" s="199"/>
      <c r="D43" s="257"/>
      <c r="E43" s="258"/>
      <c r="F43" s="83">
        <f>SUM(F11:F42)</f>
        <v>812500</v>
      </c>
      <c r="G43" s="83">
        <f t="shared" ref="G43:H43" si="5">SUM(G11:G42)</f>
        <v>0</v>
      </c>
      <c r="H43" s="83">
        <f t="shared" si="5"/>
        <v>0</v>
      </c>
      <c r="I43" s="85">
        <f>SUM(I8:I42)</f>
        <v>812500</v>
      </c>
      <c r="J43" s="85"/>
      <c r="K43" s="83">
        <f>SUM(K11:K42)</f>
        <v>0</v>
      </c>
      <c r="L43" s="83">
        <f t="shared" ref="L43:M43" si="6">SUM(L11:L42)</f>
        <v>0</v>
      </c>
      <c r="M43" s="83">
        <f t="shared" si="6"/>
        <v>0</v>
      </c>
      <c r="N43" s="85">
        <f>SUM(N8:N42)</f>
        <v>0</v>
      </c>
      <c r="O43" s="85"/>
      <c r="P43" s="83">
        <f>SUM(P11:P42)</f>
        <v>0</v>
      </c>
      <c r="Q43" s="83">
        <f t="shared" ref="Q43:R43" si="7">SUM(Q11:Q42)</f>
        <v>0</v>
      </c>
      <c r="R43" s="83">
        <f t="shared" si="7"/>
        <v>0</v>
      </c>
      <c r="S43" s="85">
        <f>SUM(S8:S42)</f>
        <v>0</v>
      </c>
      <c r="T43" s="85"/>
      <c r="U43" s="83">
        <f>SUM(U11:U42)</f>
        <v>0</v>
      </c>
      <c r="V43" s="83">
        <f t="shared" ref="V43:W43" si="8">SUM(V11:V42)</f>
        <v>0</v>
      </c>
      <c r="W43" s="83">
        <f t="shared" si="8"/>
        <v>0</v>
      </c>
      <c r="X43" s="85">
        <f>SUM(X8:X42)</f>
        <v>0</v>
      </c>
      <c r="Y43" s="84"/>
      <c r="Z43" s="87">
        <f>SUM(Z8:Z42)</f>
        <v>812500</v>
      </c>
      <c r="AA43" s="182"/>
      <c r="AB43" s="243"/>
    </row>
    <row r="44" spans="1:28" s="214" customFormat="1" x14ac:dyDescent="0.2">
      <c r="A44" s="259"/>
      <c r="B44" s="254"/>
      <c r="C44" s="254"/>
      <c r="D44" s="254"/>
      <c r="E44" s="232"/>
      <c r="F44" s="240"/>
      <c r="G44" s="240"/>
      <c r="H44" s="240"/>
      <c r="I44" s="94"/>
      <c r="J44" s="224"/>
      <c r="K44" s="240"/>
      <c r="L44" s="240"/>
      <c r="M44" s="240"/>
      <c r="N44" s="94"/>
      <c r="O44" s="224"/>
      <c r="P44" s="240"/>
      <c r="Q44" s="240"/>
      <c r="R44" s="240"/>
      <c r="S44" s="94"/>
      <c r="T44" s="224"/>
      <c r="U44" s="240"/>
      <c r="V44" s="240"/>
      <c r="W44" s="240"/>
      <c r="X44" s="94"/>
      <c r="Y44" s="97"/>
      <c r="Z44" s="94"/>
      <c r="AA44" s="182"/>
    </row>
    <row r="45" spans="1:28" s="214" customFormat="1" ht="14.25" x14ac:dyDescent="0.2">
      <c r="A45" s="65" t="s">
        <v>21</v>
      </c>
      <c r="B45" s="62"/>
      <c r="C45" s="62"/>
      <c r="D45" s="62"/>
      <c r="E45" s="63"/>
      <c r="F45" s="255"/>
      <c r="G45" s="255"/>
      <c r="H45" s="255"/>
      <c r="I45" s="94"/>
      <c r="J45" s="224"/>
      <c r="K45" s="255"/>
      <c r="L45" s="255"/>
      <c r="M45" s="255"/>
      <c r="N45" s="94"/>
      <c r="O45" s="224"/>
      <c r="P45" s="255"/>
      <c r="Q45" s="255"/>
      <c r="R45" s="255"/>
      <c r="S45" s="94"/>
      <c r="T45" s="224"/>
      <c r="U45" s="255"/>
      <c r="V45" s="255"/>
      <c r="W45" s="255"/>
      <c r="X45" s="94"/>
      <c r="Y45" s="97"/>
      <c r="Z45" s="94"/>
      <c r="AA45" s="182"/>
    </row>
    <row r="46" spans="1:28" s="214" customFormat="1" ht="15" x14ac:dyDescent="0.25">
      <c r="A46" s="65"/>
      <c r="B46" s="67" t="str">
        <f>'LPFN SUMMARY - Results'!B46</f>
        <v>Salaries &amp; fringe benefits</v>
      </c>
      <c r="C46" s="71"/>
      <c r="D46" s="62"/>
      <c r="E46" s="63"/>
      <c r="F46" s="255">
        <f>'6570'!F46</f>
        <v>4107</v>
      </c>
      <c r="G46" s="255">
        <f>'6570'!G46</f>
        <v>4107</v>
      </c>
      <c r="H46" s="255">
        <f>'6570'!H46</f>
        <v>4107</v>
      </c>
      <c r="I46" s="94">
        <f>F46+G46+H46</f>
        <v>12321</v>
      </c>
      <c r="J46" s="224"/>
      <c r="K46" s="255">
        <f>'6570'!K46</f>
        <v>4107</v>
      </c>
      <c r="L46" s="255">
        <f>'6570'!L46</f>
        <v>4107</v>
      </c>
      <c r="M46" s="255">
        <f>'6570'!M46</f>
        <v>4107</v>
      </c>
      <c r="N46" s="94">
        <f>K46+L46+M46</f>
        <v>12321</v>
      </c>
      <c r="O46" s="224"/>
      <c r="P46" s="255">
        <f>'6570'!P46</f>
        <v>4107</v>
      </c>
      <c r="Q46" s="255">
        <f>'6570'!Q46</f>
        <v>4107</v>
      </c>
      <c r="R46" s="255">
        <f>'6570'!R46</f>
        <v>4107</v>
      </c>
      <c r="S46" s="94">
        <f>P46+Q46+R46</f>
        <v>12321</v>
      </c>
      <c r="T46" s="224"/>
      <c r="U46" s="255">
        <f>'6570'!U46</f>
        <v>4107</v>
      </c>
      <c r="V46" s="255">
        <f>'6570'!V46</f>
        <v>4107</v>
      </c>
      <c r="W46" s="255">
        <f>'6570'!W46</f>
        <v>4116</v>
      </c>
      <c r="X46" s="94">
        <f>U46+V46+W46</f>
        <v>12330</v>
      </c>
      <c r="Y46" s="97"/>
      <c r="Z46" s="94">
        <f>X46+S46+N46+I46</f>
        <v>49293</v>
      </c>
      <c r="AA46" s="182"/>
    </row>
    <row r="47" spans="1:28" s="214" customFormat="1" ht="15.75" customHeight="1" x14ac:dyDescent="0.25">
      <c r="A47" s="72"/>
      <c r="B47" s="67" t="str">
        <f>'LPFN SUMMARY - Results'!B47</f>
        <v>Accommodation and meals</v>
      </c>
      <c r="C47" s="71"/>
      <c r="D47" s="62"/>
      <c r="E47" s="63"/>
      <c r="F47" s="255">
        <f>'6570'!F47</f>
        <v>0</v>
      </c>
      <c r="G47" s="255">
        <f>'6570'!G47</f>
        <v>0</v>
      </c>
      <c r="H47" s="255">
        <f>'6570'!H47</f>
        <v>0</v>
      </c>
      <c r="I47" s="94">
        <f t="shared" ref="I47:I110" si="9">F47+G47+H47</f>
        <v>0</v>
      </c>
      <c r="J47" s="224"/>
      <c r="K47" s="255">
        <f>'6570'!K47</f>
        <v>0</v>
      </c>
      <c r="L47" s="255">
        <f>'6570'!L47</f>
        <v>0</v>
      </c>
      <c r="M47" s="255">
        <f>'6570'!M47</f>
        <v>0</v>
      </c>
      <c r="N47" s="94">
        <f t="shared" ref="N47:N110" si="10">K47+L47+M47</f>
        <v>0</v>
      </c>
      <c r="O47" s="224"/>
      <c r="P47" s="255">
        <f>'6570'!P47</f>
        <v>0</v>
      </c>
      <c r="Q47" s="255">
        <f>'6570'!Q47</f>
        <v>0</v>
      </c>
      <c r="R47" s="255">
        <f>'6570'!R47</f>
        <v>0</v>
      </c>
      <c r="S47" s="94">
        <f t="shared" ref="S47:S110" si="11">P47+Q47+R47</f>
        <v>0</v>
      </c>
      <c r="T47" s="224"/>
      <c r="U47" s="255">
        <f>'6570'!U47</f>
        <v>0</v>
      </c>
      <c r="V47" s="255">
        <f>'6570'!V47</f>
        <v>0</v>
      </c>
      <c r="W47" s="255">
        <f>'6570'!W47</f>
        <v>0</v>
      </c>
      <c r="X47" s="94">
        <f t="shared" ref="X47:X110" si="12">U47+V47+W47</f>
        <v>0</v>
      </c>
      <c r="Y47" s="97"/>
      <c r="Z47" s="94">
        <f t="shared" ref="Z47:Z110" si="13">X47+S47+N47+I47</f>
        <v>0</v>
      </c>
      <c r="AA47" s="182"/>
    </row>
    <row r="48" spans="1:28" s="214" customFormat="1" ht="15" x14ac:dyDescent="0.25">
      <c r="A48" s="72"/>
      <c r="B48" s="67" t="str">
        <f>'LPFN SUMMARY - Results'!B48</f>
        <v>Administration fees</v>
      </c>
      <c r="C48" s="71"/>
      <c r="D48" s="62"/>
      <c r="E48" s="63"/>
      <c r="F48" s="255">
        <f>'6570'!F48</f>
        <v>0</v>
      </c>
      <c r="G48" s="255">
        <f>'6570'!G48</f>
        <v>0</v>
      </c>
      <c r="H48" s="255">
        <f>'6570'!H48</f>
        <v>0</v>
      </c>
      <c r="I48" s="94">
        <f t="shared" si="9"/>
        <v>0</v>
      </c>
      <c r="J48" s="224"/>
      <c r="K48" s="255">
        <f>'6570'!K48</f>
        <v>0</v>
      </c>
      <c r="L48" s="255">
        <f>'6570'!L48</f>
        <v>0</v>
      </c>
      <c r="M48" s="255">
        <f>'6570'!M48</f>
        <v>0</v>
      </c>
      <c r="N48" s="94">
        <f t="shared" si="10"/>
        <v>0</v>
      </c>
      <c r="O48" s="224"/>
      <c r="P48" s="255">
        <f>'6570'!P48</f>
        <v>0</v>
      </c>
      <c r="Q48" s="255">
        <f>'6570'!Q48</f>
        <v>0</v>
      </c>
      <c r="R48" s="255">
        <f>'6570'!R48</f>
        <v>0</v>
      </c>
      <c r="S48" s="94">
        <f t="shared" si="11"/>
        <v>0</v>
      </c>
      <c r="T48" s="224"/>
      <c r="U48" s="255">
        <f>'6570'!U48</f>
        <v>0</v>
      </c>
      <c r="V48" s="255">
        <f>'6570'!V48</f>
        <v>0</v>
      </c>
      <c r="W48" s="255">
        <f>'6570'!W48</f>
        <v>0</v>
      </c>
      <c r="X48" s="94">
        <f t="shared" si="12"/>
        <v>0</v>
      </c>
      <c r="Y48" s="97"/>
      <c r="Z48" s="94">
        <f t="shared" si="13"/>
        <v>0</v>
      </c>
      <c r="AA48" s="182"/>
    </row>
    <row r="49" spans="1:27" s="214" customFormat="1" ht="15" x14ac:dyDescent="0.25">
      <c r="A49" s="72"/>
      <c r="B49" s="67" t="str">
        <f>'LPFN SUMMARY - Results'!B49</f>
        <v>Allocations - Other</v>
      </c>
      <c r="C49" s="71"/>
      <c r="D49" s="62"/>
      <c r="E49" s="63"/>
      <c r="F49" s="255">
        <f>'6570'!F49</f>
        <v>0</v>
      </c>
      <c r="G49" s="255">
        <f>'6570'!G49</f>
        <v>0</v>
      </c>
      <c r="H49" s="255">
        <f>'6570'!H49</f>
        <v>0</v>
      </c>
      <c r="I49" s="94">
        <f t="shared" si="9"/>
        <v>0</v>
      </c>
      <c r="J49" s="224"/>
      <c r="K49" s="255">
        <f>'6570'!K49</f>
        <v>0</v>
      </c>
      <c r="L49" s="255">
        <f>'6570'!L49</f>
        <v>0</v>
      </c>
      <c r="M49" s="255">
        <f>'6570'!M49</f>
        <v>0</v>
      </c>
      <c r="N49" s="94">
        <f t="shared" si="10"/>
        <v>0</v>
      </c>
      <c r="O49" s="224"/>
      <c r="P49" s="255">
        <f>'6570'!P49</f>
        <v>0</v>
      </c>
      <c r="Q49" s="255">
        <f>'6570'!Q49</f>
        <v>0</v>
      </c>
      <c r="R49" s="255">
        <f>'6570'!R49</f>
        <v>0</v>
      </c>
      <c r="S49" s="94">
        <f t="shared" si="11"/>
        <v>0</v>
      </c>
      <c r="T49" s="224"/>
      <c r="U49" s="255">
        <f>'6570'!U49</f>
        <v>0</v>
      </c>
      <c r="V49" s="255">
        <f>'6570'!V49</f>
        <v>0</v>
      </c>
      <c r="W49" s="255">
        <f>'6570'!W49</f>
        <v>0</v>
      </c>
      <c r="X49" s="94">
        <f t="shared" si="12"/>
        <v>0</v>
      </c>
      <c r="Y49" s="97"/>
      <c r="Z49" s="94">
        <f t="shared" si="13"/>
        <v>0</v>
      </c>
      <c r="AA49" s="182"/>
    </row>
    <row r="50" spans="1:27" s="214" customFormat="1" ht="15" x14ac:dyDescent="0.25">
      <c r="A50" s="72"/>
      <c r="B50" s="67" t="str">
        <f>'LPFN SUMMARY - Results'!B50</f>
        <v>Allocations for Education</v>
      </c>
      <c r="C50" s="71"/>
      <c r="D50" s="62"/>
      <c r="E50" s="63"/>
      <c r="F50" s="255">
        <f>'6570'!F50</f>
        <v>0</v>
      </c>
      <c r="G50" s="255">
        <f>'6570'!G50</f>
        <v>0</v>
      </c>
      <c r="H50" s="255">
        <f>'6570'!H50</f>
        <v>0</v>
      </c>
      <c r="I50" s="94">
        <f t="shared" si="9"/>
        <v>0</v>
      </c>
      <c r="J50" s="224"/>
      <c r="K50" s="255">
        <f>'6570'!K50</f>
        <v>0</v>
      </c>
      <c r="L50" s="255">
        <f>'6570'!L50</f>
        <v>0</v>
      </c>
      <c r="M50" s="255">
        <f>'6570'!M50</f>
        <v>0</v>
      </c>
      <c r="N50" s="94">
        <f t="shared" si="10"/>
        <v>0</v>
      </c>
      <c r="O50" s="224"/>
      <c r="P50" s="255">
        <f>'6570'!P50</f>
        <v>0</v>
      </c>
      <c r="Q50" s="255">
        <f>'6570'!Q50</f>
        <v>0</v>
      </c>
      <c r="R50" s="255">
        <f>'6570'!R50</f>
        <v>0</v>
      </c>
      <c r="S50" s="94">
        <f t="shared" si="11"/>
        <v>0</v>
      </c>
      <c r="T50" s="224"/>
      <c r="U50" s="255">
        <f>'6570'!U50</f>
        <v>0</v>
      </c>
      <c r="V50" s="255">
        <f>'6570'!V50</f>
        <v>0</v>
      </c>
      <c r="W50" s="255">
        <f>'6570'!W50</f>
        <v>0</v>
      </c>
      <c r="X50" s="94">
        <f t="shared" si="12"/>
        <v>0</v>
      </c>
      <c r="Y50" s="97"/>
      <c r="Z50" s="94">
        <f t="shared" si="13"/>
        <v>0</v>
      </c>
      <c r="AA50" s="182"/>
    </row>
    <row r="51" spans="1:27" s="214" customFormat="1" ht="15" x14ac:dyDescent="0.25">
      <c r="A51" s="72"/>
      <c r="B51" s="67" t="str">
        <f>'LPFN SUMMARY - Results'!B51</f>
        <v>Allocations for Social Assistance</v>
      </c>
      <c r="C51" s="71"/>
      <c r="D51" s="62"/>
      <c r="E51" s="63"/>
      <c r="F51" s="255">
        <f>'6570'!F51</f>
        <v>0</v>
      </c>
      <c r="G51" s="255">
        <f>'6570'!G51</f>
        <v>0</v>
      </c>
      <c r="H51" s="255">
        <f>'6570'!H51</f>
        <v>0</v>
      </c>
      <c r="I51" s="94">
        <f t="shared" si="9"/>
        <v>0</v>
      </c>
      <c r="J51" s="224"/>
      <c r="K51" s="255">
        <f>'6570'!K51</f>
        <v>0</v>
      </c>
      <c r="L51" s="255">
        <f>'6570'!L51</f>
        <v>0</v>
      </c>
      <c r="M51" s="255">
        <f>'6570'!M51</f>
        <v>0</v>
      </c>
      <c r="N51" s="94">
        <f t="shared" si="10"/>
        <v>0</v>
      </c>
      <c r="O51" s="224"/>
      <c r="P51" s="255">
        <f>'6570'!P51</f>
        <v>0</v>
      </c>
      <c r="Q51" s="255">
        <f>'6570'!Q51</f>
        <v>0</v>
      </c>
      <c r="R51" s="255">
        <f>'6570'!R51</f>
        <v>0</v>
      </c>
      <c r="S51" s="94">
        <f t="shared" si="11"/>
        <v>0</v>
      </c>
      <c r="T51" s="224"/>
      <c r="U51" s="255">
        <f>'6570'!U51</f>
        <v>0</v>
      </c>
      <c r="V51" s="255">
        <f>'6570'!V51</f>
        <v>0</v>
      </c>
      <c r="W51" s="255">
        <f>'6570'!W51</f>
        <v>0</v>
      </c>
      <c r="X51" s="94">
        <f t="shared" si="12"/>
        <v>0</v>
      </c>
      <c r="Y51" s="97"/>
      <c r="Z51" s="94">
        <f t="shared" si="13"/>
        <v>0</v>
      </c>
      <c r="AA51" s="182"/>
    </row>
    <row r="52" spans="1:27" s="214" customFormat="1" ht="15" x14ac:dyDescent="0.25">
      <c r="A52" s="72"/>
      <c r="B52" s="67" t="str">
        <f>'LPFN SUMMARY - Results'!B52</f>
        <v>Allowance</v>
      </c>
      <c r="C52" s="71"/>
      <c r="D52" s="62"/>
      <c r="E52" s="63"/>
      <c r="F52" s="255">
        <f>'6570'!F52</f>
        <v>0</v>
      </c>
      <c r="G52" s="255">
        <f>'6570'!G52</f>
        <v>0</v>
      </c>
      <c r="H52" s="255">
        <f>'6570'!H52</f>
        <v>0</v>
      </c>
      <c r="I52" s="94">
        <f t="shared" si="9"/>
        <v>0</v>
      </c>
      <c r="J52" s="224"/>
      <c r="K52" s="255">
        <f>'6570'!K52</f>
        <v>0</v>
      </c>
      <c r="L52" s="255">
        <f>'6570'!L52</f>
        <v>0</v>
      </c>
      <c r="M52" s="255">
        <f>'6570'!M52</f>
        <v>0</v>
      </c>
      <c r="N52" s="94">
        <f t="shared" si="10"/>
        <v>0</v>
      </c>
      <c r="O52" s="224"/>
      <c r="P52" s="255">
        <f>'6570'!P52</f>
        <v>0</v>
      </c>
      <c r="Q52" s="255">
        <f>'6570'!Q52</f>
        <v>0</v>
      </c>
      <c r="R52" s="255">
        <f>'6570'!R52</f>
        <v>0</v>
      </c>
      <c r="S52" s="94">
        <f t="shared" si="11"/>
        <v>0</v>
      </c>
      <c r="T52" s="224"/>
      <c r="U52" s="255">
        <f>'6570'!U52</f>
        <v>0</v>
      </c>
      <c r="V52" s="255">
        <f>'6570'!V52</f>
        <v>0</v>
      </c>
      <c r="W52" s="255">
        <f>'6570'!W52</f>
        <v>0</v>
      </c>
      <c r="X52" s="94">
        <f t="shared" si="12"/>
        <v>0</v>
      </c>
      <c r="Y52" s="97"/>
      <c r="Z52" s="94">
        <f t="shared" si="13"/>
        <v>0</v>
      </c>
      <c r="AA52" s="182"/>
    </row>
    <row r="53" spans="1:27" s="214" customFormat="1" ht="15" x14ac:dyDescent="0.25">
      <c r="A53" s="72"/>
      <c r="B53" s="67" t="str">
        <f>'LPFN SUMMARY - Results'!B53</f>
        <v>Bad debts</v>
      </c>
      <c r="C53" s="71"/>
      <c r="D53" s="62"/>
      <c r="E53" s="63"/>
      <c r="F53" s="255">
        <f>'6570'!F53</f>
        <v>0</v>
      </c>
      <c r="G53" s="255">
        <f>'6570'!G53</f>
        <v>0</v>
      </c>
      <c r="H53" s="255">
        <f>'6570'!H53</f>
        <v>0</v>
      </c>
      <c r="I53" s="94">
        <f t="shared" si="9"/>
        <v>0</v>
      </c>
      <c r="J53" s="224"/>
      <c r="K53" s="255">
        <f>'6570'!K53</f>
        <v>0</v>
      </c>
      <c r="L53" s="255">
        <f>'6570'!L53</f>
        <v>0</v>
      </c>
      <c r="M53" s="255">
        <f>'6570'!M53</f>
        <v>0</v>
      </c>
      <c r="N53" s="94">
        <f t="shared" si="10"/>
        <v>0</v>
      </c>
      <c r="O53" s="224"/>
      <c r="P53" s="255">
        <f>'6570'!P53</f>
        <v>0</v>
      </c>
      <c r="Q53" s="255">
        <f>'6570'!Q53</f>
        <v>0</v>
      </c>
      <c r="R53" s="255">
        <f>'6570'!R53</f>
        <v>0</v>
      </c>
      <c r="S53" s="94">
        <f t="shared" si="11"/>
        <v>0</v>
      </c>
      <c r="T53" s="224"/>
      <c r="U53" s="255">
        <f>'6570'!U53</f>
        <v>0</v>
      </c>
      <c r="V53" s="255">
        <f>'6570'!V53</f>
        <v>0</v>
      </c>
      <c r="W53" s="255">
        <f>'6570'!W53</f>
        <v>0</v>
      </c>
      <c r="X53" s="94">
        <f t="shared" si="12"/>
        <v>0</v>
      </c>
      <c r="Y53" s="97"/>
      <c r="Z53" s="94">
        <f t="shared" si="13"/>
        <v>0</v>
      </c>
      <c r="AA53" s="182"/>
    </row>
    <row r="54" spans="1:27" s="214" customFormat="1" ht="15" x14ac:dyDescent="0.25">
      <c r="A54" s="72"/>
      <c r="B54" s="67" t="str">
        <f>'LPFN SUMMARY - Results'!B54</f>
        <v>Contingency Funds</v>
      </c>
      <c r="C54" s="71"/>
      <c r="D54" s="62"/>
      <c r="E54" s="63"/>
      <c r="F54" s="255">
        <f>'6570'!F54</f>
        <v>0</v>
      </c>
      <c r="G54" s="255">
        <f>'6570'!G54</f>
        <v>0</v>
      </c>
      <c r="H54" s="255">
        <f>'6570'!H54</f>
        <v>0</v>
      </c>
      <c r="I54" s="94">
        <f t="shared" si="9"/>
        <v>0</v>
      </c>
      <c r="J54" s="224"/>
      <c r="K54" s="255">
        <f>'6570'!K54</f>
        <v>0</v>
      </c>
      <c r="L54" s="255">
        <f>'6570'!L54</f>
        <v>0</v>
      </c>
      <c r="M54" s="255">
        <f>'6570'!M54</f>
        <v>0</v>
      </c>
      <c r="N54" s="94">
        <f t="shared" si="10"/>
        <v>0</v>
      </c>
      <c r="O54" s="224"/>
      <c r="P54" s="255">
        <f>'6570'!P54</f>
        <v>0</v>
      </c>
      <c r="Q54" s="255">
        <f>'6570'!Q54</f>
        <v>0</v>
      </c>
      <c r="R54" s="255">
        <f>'6570'!R54</f>
        <v>0</v>
      </c>
      <c r="S54" s="94">
        <f t="shared" si="11"/>
        <v>0</v>
      </c>
      <c r="T54" s="224"/>
      <c r="U54" s="255">
        <f>'6570'!U54</f>
        <v>0</v>
      </c>
      <c r="V54" s="255">
        <f>'6570'!V54</f>
        <v>0</v>
      </c>
      <c r="W54" s="255">
        <f>'6570'!W54</f>
        <v>0</v>
      </c>
      <c r="X54" s="94">
        <f t="shared" si="12"/>
        <v>0</v>
      </c>
      <c r="Y54" s="97"/>
      <c r="Z54" s="94">
        <f t="shared" si="13"/>
        <v>0</v>
      </c>
      <c r="AA54" s="182"/>
    </row>
    <row r="55" spans="1:27" s="214" customFormat="1" ht="15" x14ac:dyDescent="0.25">
      <c r="A55" s="72"/>
      <c r="B55" s="67" t="str">
        <f>'LPFN SUMMARY - Results'!B55</f>
        <v>Contracts</v>
      </c>
      <c r="C55" s="71"/>
      <c r="D55" s="62"/>
      <c r="E55" s="63"/>
      <c r="F55" s="255">
        <f>'6570'!F55</f>
        <v>0</v>
      </c>
      <c r="G55" s="255">
        <f>'6570'!G55</f>
        <v>0</v>
      </c>
      <c r="H55" s="255">
        <f>'6570'!H55</f>
        <v>0</v>
      </c>
      <c r="I55" s="94">
        <f t="shared" si="9"/>
        <v>0</v>
      </c>
      <c r="J55" s="224"/>
      <c r="K55" s="255">
        <f>'6570'!K55</f>
        <v>0</v>
      </c>
      <c r="L55" s="255">
        <f>'6570'!L55</f>
        <v>0</v>
      </c>
      <c r="M55" s="255">
        <f>'6570'!M55</f>
        <v>0</v>
      </c>
      <c r="N55" s="94">
        <f t="shared" si="10"/>
        <v>0</v>
      </c>
      <c r="O55" s="224"/>
      <c r="P55" s="255">
        <f>'6570'!P55</f>
        <v>0</v>
      </c>
      <c r="Q55" s="255">
        <f>'6570'!Q55</f>
        <v>0</v>
      </c>
      <c r="R55" s="255">
        <f>'6570'!R55</f>
        <v>0</v>
      </c>
      <c r="S55" s="94">
        <f t="shared" si="11"/>
        <v>0</v>
      </c>
      <c r="T55" s="224"/>
      <c r="U55" s="255">
        <f>'6570'!U55</f>
        <v>0</v>
      </c>
      <c r="V55" s="255">
        <f>'6570'!V55</f>
        <v>0</v>
      </c>
      <c r="W55" s="255">
        <f>'6570'!W55</f>
        <v>0</v>
      </c>
      <c r="X55" s="94">
        <f t="shared" si="12"/>
        <v>0</v>
      </c>
      <c r="Y55" s="97"/>
      <c r="Z55" s="94">
        <f t="shared" si="13"/>
        <v>0</v>
      </c>
      <c r="AA55" s="182"/>
    </row>
    <row r="56" spans="1:27" s="214" customFormat="1" ht="15" x14ac:dyDescent="0.25">
      <c r="A56" s="72"/>
      <c r="B56" s="67" t="str">
        <f>'LPFN SUMMARY - Results'!B56</f>
        <v>Cultural Activities</v>
      </c>
      <c r="C56" s="71"/>
      <c r="D56" s="62"/>
      <c r="E56" s="63"/>
      <c r="F56" s="255">
        <f>'6570'!F56</f>
        <v>0</v>
      </c>
      <c r="G56" s="255">
        <f>'6570'!G56</f>
        <v>0</v>
      </c>
      <c r="H56" s="255">
        <f>'6570'!H56</f>
        <v>0</v>
      </c>
      <c r="I56" s="94">
        <f t="shared" si="9"/>
        <v>0</v>
      </c>
      <c r="J56" s="224"/>
      <c r="K56" s="255">
        <f>'6570'!K56</f>
        <v>0</v>
      </c>
      <c r="L56" s="255">
        <f>'6570'!L56</f>
        <v>0</v>
      </c>
      <c r="M56" s="255">
        <f>'6570'!M56</f>
        <v>0</v>
      </c>
      <c r="N56" s="94">
        <f t="shared" si="10"/>
        <v>0</v>
      </c>
      <c r="O56" s="224"/>
      <c r="P56" s="255">
        <f>'6570'!P56</f>
        <v>0</v>
      </c>
      <c r="Q56" s="255">
        <f>'6570'!Q56</f>
        <v>0</v>
      </c>
      <c r="R56" s="255">
        <f>'6570'!R56</f>
        <v>0</v>
      </c>
      <c r="S56" s="94">
        <f t="shared" si="11"/>
        <v>0</v>
      </c>
      <c r="T56" s="224"/>
      <c r="U56" s="255">
        <f>'6570'!U56</f>
        <v>0</v>
      </c>
      <c r="V56" s="255">
        <f>'6570'!V56</f>
        <v>0</v>
      </c>
      <c r="W56" s="255">
        <f>'6570'!W56</f>
        <v>0</v>
      </c>
      <c r="X56" s="94">
        <f t="shared" si="12"/>
        <v>0</v>
      </c>
      <c r="Y56" s="97"/>
      <c r="Z56" s="94">
        <f t="shared" si="13"/>
        <v>0</v>
      </c>
      <c r="AA56" s="182"/>
    </row>
    <row r="57" spans="1:27" s="214" customFormat="1" ht="15" x14ac:dyDescent="0.25">
      <c r="A57" s="72"/>
      <c r="B57" s="67" t="str">
        <f>'LPFN SUMMARY - Results'!B57</f>
        <v>Cultural Week</v>
      </c>
      <c r="C57" s="71"/>
      <c r="D57" s="62"/>
      <c r="E57" s="63"/>
      <c r="F57" s="255">
        <f>'6570'!F57</f>
        <v>0</v>
      </c>
      <c r="G57" s="255">
        <f>'6570'!G57</f>
        <v>0</v>
      </c>
      <c r="H57" s="255">
        <f>'6570'!H57</f>
        <v>0</v>
      </c>
      <c r="I57" s="94">
        <f t="shared" si="9"/>
        <v>0</v>
      </c>
      <c r="J57" s="224"/>
      <c r="K57" s="255">
        <f>'6570'!K57</f>
        <v>0</v>
      </c>
      <c r="L57" s="255">
        <f>'6570'!L57</f>
        <v>0</v>
      </c>
      <c r="M57" s="255">
        <f>'6570'!M57</f>
        <v>0</v>
      </c>
      <c r="N57" s="94">
        <f t="shared" si="10"/>
        <v>0</v>
      </c>
      <c r="O57" s="224"/>
      <c r="P57" s="255">
        <f>'6570'!P57</f>
        <v>0</v>
      </c>
      <c r="Q57" s="255">
        <f>'6570'!Q57</f>
        <v>0</v>
      </c>
      <c r="R57" s="255">
        <f>'6570'!R57</f>
        <v>0</v>
      </c>
      <c r="S57" s="94">
        <f t="shared" si="11"/>
        <v>0</v>
      </c>
      <c r="T57" s="224"/>
      <c r="U57" s="255">
        <f>'6570'!U57</f>
        <v>0</v>
      </c>
      <c r="V57" s="255">
        <f>'6570'!V57</f>
        <v>0</v>
      </c>
      <c r="W57" s="255">
        <f>'6570'!W57</f>
        <v>0</v>
      </c>
      <c r="X57" s="94">
        <f t="shared" si="12"/>
        <v>0</v>
      </c>
      <c r="Y57" s="97"/>
      <c r="Z57" s="94">
        <f t="shared" si="13"/>
        <v>0</v>
      </c>
      <c r="AA57" s="182"/>
    </row>
    <row r="58" spans="1:27" s="214" customFormat="1" ht="15" x14ac:dyDescent="0.25">
      <c r="A58" s="72"/>
      <c r="B58" s="67" t="str">
        <f>'LPFN SUMMARY - Results'!B58</f>
        <v>Daycare fees</v>
      </c>
      <c r="C58" s="71"/>
      <c r="D58" s="62"/>
      <c r="E58" s="63"/>
      <c r="F58" s="255">
        <f>'6570'!F58</f>
        <v>0</v>
      </c>
      <c r="G58" s="255">
        <f>'6570'!G58</f>
        <v>0</v>
      </c>
      <c r="H58" s="255">
        <f>'6570'!H58</f>
        <v>0</v>
      </c>
      <c r="I58" s="94"/>
      <c r="J58" s="224"/>
      <c r="K58" s="255">
        <f>'6570'!K58</f>
        <v>0</v>
      </c>
      <c r="L58" s="255">
        <f>'6570'!L58</f>
        <v>0</v>
      </c>
      <c r="M58" s="255">
        <f>'6570'!M58</f>
        <v>0</v>
      </c>
      <c r="N58" s="94"/>
      <c r="O58" s="224"/>
      <c r="P58" s="255">
        <f>'6570'!P58</f>
        <v>0</v>
      </c>
      <c r="Q58" s="255">
        <f>'6570'!Q58</f>
        <v>0</v>
      </c>
      <c r="R58" s="255">
        <f>'6570'!R58</f>
        <v>0</v>
      </c>
      <c r="S58" s="94"/>
      <c r="T58" s="224"/>
      <c r="U58" s="255">
        <f>'6570'!U58</f>
        <v>0</v>
      </c>
      <c r="V58" s="255">
        <f>'6570'!V58</f>
        <v>0</v>
      </c>
      <c r="W58" s="255">
        <f>'6570'!W58</f>
        <v>0</v>
      </c>
      <c r="X58" s="94"/>
      <c r="Y58" s="97"/>
      <c r="Z58" s="94">
        <f t="shared" si="13"/>
        <v>0</v>
      </c>
      <c r="AA58" s="182"/>
    </row>
    <row r="59" spans="1:27" s="214" customFormat="1" ht="15" x14ac:dyDescent="0.25">
      <c r="A59" s="72"/>
      <c r="B59" s="67" t="str">
        <f>'LPFN SUMMARY - Results'!B59</f>
        <v>Election expenses</v>
      </c>
      <c r="C59" s="71"/>
      <c r="D59" s="62"/>
      <c r="E59" s="63"/>
      <c r="F59" s="255">
        <f>'6570'!F59</f>
        <v>0</v>
      </c>
      <c r="G59" s="255">
        <f>'6570'!G59</f>
        <v>0</v>
      </c>
      <c r="H59" s="255">
        <f>'6570'!H59</f>
        <v>0</v>
      </c>
      <c r="I59" s="94">
        <f t="shared" si="9"/>
        <v>0</v>
      </c>
      <c r="J59" s="224"/>
      <c r="K59" s="255">
        <f>'6570'!K59</f>
        <v>0</v>
      </c>
      <c r="L59" s="255">
        <f>'6570'!L59</f>
        <v>0</v>
      </c>
      <c r="M59" s="255">
        <f>'6570'!M59</f>
        <v>0</v>
      </c>
      <c r="N59" s="94">
        <f t="shared" si="10"/>
        <v>0</v>
      </c>
      <c r="O59" s="224"/>
      <c r="P59" s="255">
        <f>'6570'!P59</f>
        <v>0</v>
      </c>
      <c r="Q59" s="255">
        <f>'6570'!Q59</f>
        <v>0</v>
      </c>
      <c r="R59" s="255">
        <f>'6570'!R59</f>
        <v>0</v>
      </c>
      <c r="S59" s="94">
        <f t="shared" si="11"/>
        <v>0</v>
      </c>
      <c r="T59" s="224"/>
      <c r="U59" s="255">
        <f>'6570'!U59</f>
        <v>0</v>
      </c>
      <c r="V59" s="255">
        <f>'6570'!V59</f>
        <v>0</v>
      </c>
      <c r="W59" s="255">
        <f>'6570'!W59</f>
        <v>0</v>
      </c>
      <c r="X59" s="94">
        <f t="shared" si="12"/>
        <v>0</v>
      </c>
      <c r="Y59" s="97"/>
      <c r="Z59" s="94">
        <f t="shared" si="13"/>
        <v>0</v>
      </c>
      <c r="AA59" s="182"/>
    </row>
    <row r="60" spans="1:27" s="214" customFormat="1" ht="15" x14ac:dyDescent="0.25">
      <c r="A60" s="72"/>
      <c r="B60" s="67" t="str">
        <f>'LPFN SUMMARY - Results'!B60</f>
        <v>Electricity</v>
      </c>
      <c r="C60" s="71"/>
      <c r="D60" s="62"/>
      <c r="E60" s="63"/>
      <c r="F60" s="255">
        <f>'6570'!F60</f>
        <v>0</v>
      </c>
      <c r="G60" s="255">
        <f>'6570'!G60</f>
        <v>0</v>
      </c>
      <c r="H60" s="255">
        <f>'6570'!H60</f>
        <v>0</v>
      </c>
      <c r="I60" s="94">
        <f t="shared" si="9"/>
        <v>0</v>
      </c>
      <c r="J60" s="224"/>
      <c r="K60" s="255">
        <f>'6570'!K60</f>
        <v>0</v>
      </c>
      <c r="L60" s="255">
        <f>'6570'!L60</f>
        <v>0</v>
      </c>
      <c r="M60" s="255">
        <f>'6570'!M60</f>
        <v>0</v>
      </c>
      <c r="N60" s="94">
        <f t="shared" si="10"/>
        <v>0</v>
      </c>
      <c r="O60" s="224"/>
      <c r="P60" s="255">
        <f>'6570'!P60</f>
        <v>0</v>
      </c>
      <c r="Q60" s="255">
        <f>'6570'!Q60</f>
        <v>0</v>
      </c>
      <c r="R60" s="255">
        <f>'6570'!R60</f>
        <v>0</v>
      </c>
      <c r="S60" s="94">
        <f t="shared" si="11"/>
        <v>0</v>
      </c>
      <c r="T60" s="224"/>
      <c r="U60" s="255">
        <f>'6570'!U60</f>
        <v>0</v>
      </c>
      <c r="V60" s="255">
        <f>'6570'!V60</f>
        <v>0</v>
      </c>
      <c r="W60" s="255">
        <f>'6570'!W60</f>
        <v>0</v>
      </c>
      <c r="X60" s="94">
        <f t="shared" si="12"/>
        <v>0</v>
      </c>
      <c r="Y60" s="97"/>
      <c r="Z60" s="94">
        <f t="shared" si="13"/>
        <v>0</v>
      </c>
      <c r="AA60" s="182"/>
    </row>
    <row r="61" spans="1:27" s="214" customFormat="1" ht="15" x14ac:dyDescent="0.25">
      <c r="A61" s="72"/>
      <c r="B61" s="67" t="str">
        <f>'LPFN SUMMARY - Results'!B61</f>
        <v>Facility Rental</v>
      </c>
      <c r="C61" s="71"/>
      <c r="D61" s="62"/>
      <c r="E61" s="63"/>
      <c r="F61" s="255">
        <f>'6570'!F61</f>
        <v>0</v>
      </c>
      <c r="G61" s="255">
        <f>'6570'!G61</f>
        <v>0</v>
      </c>
      <c r="H61" s="255">
        <f>'6570'!H61</f>
        <v>0</v>
      </c>
      <c r="I61" s="94">
        <f t="shared" si="9"/>
        <v>0</v>
      </c>
      <c r="J61" s="224"/>
      <c r="K61" s="255">
        <f>'6570'!K61</f>
        <v>0</v>
      </c>
      <c r="L61" s="255">
        <f>'6570'!L61</f>
        <v>0</v>
      </c>
      <c r="M61" s="255">
        <f>'6570'!M61</f>
        <v>0</v>
      </c>
      <c r="N61" s="94">
        <f t="shared" si="10"/>
        <v>0</v>
      </c>
      <c r="O61" s="224"/>
      <c r="P61" s="255">
        <f>'6570'!P61</f>
        <v>0</v>
      </c>
      <c r="Q61" s="255">
        <f>'6570'!Q61</f>
        <v>0</v>
      </c>
      <c r="R61" s="255">
        <f>'6570'!R61</f>
        <v>0</v>
      </c>
      <c r="S61" s="94">
        <f t="shared" si="11"/>
        <v>0</v>
      </c>
      <c r="T61" s="224"/>
      <c r="U61" s="255">
        <f>'6570'!U61</f>
        <v>0</v>
      </c>
      <c r="V61" s="255">
        <f>'6570'!V61</f>
        <v>0</v>
      </c>
      <c r="W61" s="255">
        <f>'6570'!W61</f>
        <v>0</v>
      </c>
      <c r="X61" s="94">
        <f t="shared" si="12"/>
        <v>0</v>
      </c>
      <c r="Y61" s="97"/>
      <c r="Z61" s="94">
        <f t="shared" si="13"/>
        <v>0</v>
      </c>
      <c r="AA61" s="182"/>
    </row>
    <row r="62" spans="1:27" s="214" customFormat="1" ht="15" x14ac:dyDescent="0.25">
      <c r="A62" s="72"/>
      <c r="B62" s="67" t="str">
        <f>'LPFN SUMMARY - Results'!B62</f>
        <v>Field Trip</v>
      </c>
      <c r="C62" s="71"/>
      <c r="D62" s="62"/>
      <c r="E62" s="63"/>
      <c r="F62" s="255">
        <f>'6570'!F62</f>
        <v>0</v>
      </c>
      <c r="G62" s="255">
        <f>'6570'!G62</f>
        <v>0</v>
      </c>
      <c r="H62" s="255">
        <f>'6570'!H62</f>
        <v>0</v>
      </c>
      <c r="I62" s="94">
        <f t="shared" si="9"/>
        <v>0</v>
      </c>
      <c r="J62" s="224"/>
      <c r="K62" s="255">
        <f>'6570'!K62</f>
        <v>0</v>
      </c>
      <c r="L62" s="255">
        <f>'6570'!L62</f>
        <v>0</v>
      </c>
      <c r="M62" s="255">
        <f>'6570'!M62</f>
        <v>0</v>
      </c>
      <c r="N62" s="94">
        <f t="shared" si="10"/>
        <v>0</v>
      </c>
      <c r="O62" s="224"/>
      <c r="P62" s="255">
        <f>'6570'!P62</f>
        <v>0</v>
      </c>
      <c r="Q62" s="255">
        <f>'6570'!Q62</f>
        <v>0</v>
      </c>
      <c r="R62" s="255">
        <f>'6570'!R62</f>
        <v>0</v>
      </c>
      <c r="S62" s="94">
        <f t="shared" si="11"/>
        <v>0</v>
      </c>
      <c r="T62" s="224"/>
      <c r="U62" s="255">
        <f>'6570'!U62</f>
        <v>0</v>
      </c>
      <c r="V62" s="255">
        <f>'6570'!V62</f>
        <v>0</v>
      </c>
      <c r="W62" s="255">
        <f>'6570'!W62</f>
        <v>0</v>
      </c>
      <c r="X62" s="94">
        <f t="shared" si="12"/>
        <v>0</v>
      </c>
      <c r="Y62" s="97"/>
      <c r="Z62" s="94">
        <f t="shared" si="13"/>
        <v>0</v>
      </c>
      <c r="AA62" s="182"/>
    </row>
    <row r="63" spans="1:27" s="214" customFormat="1" ht="15" x14ac:dyDescent="0.25">
      <c r="A63" s="72"/>
      <c r="B63" s="67" t="str">
        <f>'LPFN SUMMARY - Results'!B63</f>
        <v>Graduation</v>
      </c>
      <c r="C63" s="71"/>
      <c r="D63" s="62"/>
      <c r="E63" s="63"/>
      <c r="F63" s="255">
        <f>'6570'!F63</f>
        <v>0</v>
      </c>
      <c r="G63" s="255">
        <f>'6570'!G63</f>
        <v>0</v>
      </c>
      <c r="H63" s="255">
        <f>'6570'!H63</f>
        <v>0</v>
      </c>
      <c r="I63" s="94">
        <f t="shared" si="9"/>
        <v>0</v>
      </c>
      <c r="J63" s="224"/>
      <c r="K63" s="255">
        <f>'6570'!K63</f>
        <v>0</v>
      </c>
      <c r="L63" s="255">
        <f>'6570'!L63</f>
        <v>0</v>
      </c>
      <c r="M63" s="255">
        <f>'6570'!M63</f>
        <v>0</v>
      </c>
      <c r="N63" s="94">
        <f t="shared" si="10"/>
        <v>0</v>
      </c>
      <c r="O63" s="224"/>
      <c r="P63" s="255">
        <f>'6570'!P63</f>
        <v>0</v>
      </c>
      <c r="Q63" s="255">
        <f>'6570'!Q63</f>
        <v>0</v>
      </c>
      <c r="R63" s="255">
        <f>'6570'!R63</f>
        <v>0</v>
      </c>
      <c r="S63" s="94">
        <f t="shared" si="11"/>
        <v>0</v>
      </c>
      <c r="T63" s="224"/>
      <c r="U63" s="255">
        <f>'6570'!U63</f>
        <v>0</v>
      </c>
      <c r="V63" s="255">
        <f>'6570'!V63</f>
        <v>0</v>
      </c>
      <c r="W63" s="255">
        <f>'6570'!W63</f>
        <v>0</v>
      </c>
      <c r="X63" s="94">
        <f t="shared" si="12"/>
        <v>0</v>
      </c>
      <c r="Y63" s="97"/>
      <c r="Z63" s="94">
        <f t="shared" si="13"/>
        <v>0</v>
      </c>
      <c r="AA63" s="182"/>
    </row>
    <row r="64" spans="1:27" s="214" customFormat="1" ht="15" x14ac:dyDescent="0.25">
      <c r="A64" s="72"/>
      <c r="B64" s="67" t="str">
        <f>'LPFN SUMMARY - Results'!B64</f>
        <v>Guest Speakers</v>
      </c>
      <c r="C64" s="71"/>
      <c r="D64" s="62"/>
      <c r="E64" s="63"/>
      <c r="F64" s="255">
        <f>'6570'!F64</f>
        <v>0</v>
      </c>
      <c r="G64" s="255">
        <f>'6570'!G64</f>
        <v>0</v>
      </c>
      <c r="H64" s="255">
        <f>'6570'!H64</f>
        <v>0</v>
      </c>
      <c r="I64" s="94">
        <f t="shared" si="9"/>
        <v>0</v>
      </c>
      <c r="J64" s="224"/>
      <c r="K64" s="255">
        <f>'6570'!K64</f>
        <v>0</v>
      </c>
      <c r="L64" s="255">
        <f>'6570'!L64</f>
        <v>0</v>
      </c>
      <c r="M64" s="255">
        <f>'6570'!M64</f>
        <v>0</v>
      </c>
      <c r="N64" s="94">
        <f t="shared" si="10"/>
        <v>0</v>
      </c>
      <c r="O64" s="224"/>
      <c r="P64" s="255">
        <f>'6570'!P64</f>
        <v>0</v>
      </c>
      <c r="Q64" s="255">
        <f>'6570'!Q64</f>
        <v>0</v>
      </c>
      <c r="R64" s="255">
        <f>'6570'!R64</f>
        <v>0</v>
      </c>
      <c r="S64" s="94">
        <f t="shared" si="11"/>
        <v>0</v>
      </c>
      <c r="T64" s="224"/>
      <c r="U64" s="255">
        <f>'6570'!U64</f>
        <v>0</v>
      </c>
      <c r="V64" s="255">
        <f>'6570'!V64</f>
        <v>0</v>
      </c>
      <c r="W64" s="255">
        <f>'6570'!W64</f>
        <v>0</v>
      </c>
      <c r="X64" s="94">
        <f t="shared" si="12"/>
        <v>0</v>
      </c>
      <c r="Y64" s="97"/>
      <c r="Z64" s="94">
        <f t="shared" si="13"/>
        <v>0</v>
      </c>
      <c r="AA64" s="182"/>
    </row>
    <row r="65" spans="1:27" s="214" customFormat="1" ht="15" x14ac:dyDescent="0.25">
      <c r="A65" s="72"/>
      <c r="B65" s="67" t="str">
        <f>'LPFN SUMMARY - Results'!B65</f>
        <v>Honoraria</v>
      </c>
      <c r="C65" s="71"/>
      <c r="D65" s="62"/>
      <c r="E65" s="63"/>
      <c r="F65" s="255">
        <f>'6570'!F65</f>
        <v>0</v>
      </c>
      <c r="G65" s="255">
        <f>'6570'!G65</f>
        <v>0</v>
      </c>
      <c r="H65" s="255">
        <f>'6570'!H65</f>
        <v>0</v>
      </c>
      <c r="I65" s="94">
        <f t="shared" si="9"/>
        <v>0</v>
      </c>
      <c r="J65" s="224"/>
      <c r="K65" s="255">
        <f>'6570'!K65</f>
        <v>0</v>
      </c>
      <c r="L65" s="255">
        <f>'6570'!L65</f>
        <v>0</v>
      </c>
      <c r="M65" s="255">
        <f>'6570'!M65</f>
        <v>0</v>
      </c>
      <c r="N65" s="94">
        <f t="shared" si="10"/>
        <v>0</v>
      </c>
      <c r="O65" s="224"/>
      <c r="P65" s="255">
        <f>'6570'!P65</f>
        <v>0</v>
      </c>
      <c r="Q65" s="255">
        <f>'6570'!Q65</f>
        <v>0</v>
      </c>
      <c r="R65" s="255">
        <f>'6570'!R65</f>
        <v>0</v>
      </c>
      <c r="S65" s="94">
        <f t="shared" si="11"/>
        <v>0</v>
      </c>
      <c r="T65" s="224"/>
      <c r="U65" s="255">
        <f>'6570'!U65</f>
        <v>0</v>
      </c>
      <c r="V65" s="255">
        <f>'6570'!V65</f>
        <v>0</v>
      </c>
      <c r="W65" s="255">
        <f>'6570'!W65</f>
        <v>0</v>
      </c>
      <c r="X65" s="94">
        <f t="shared" si="12"/>
        <v>0</v>
      </c>
      <c r="Y65" s="97"/>
      <c r="Z65" s="94">
        <f t="shared" si="13"/>
        <v>0</v>
      </c>
      <c r="AA65" s="182"/>
    </row>
    <row r="66" spans="1:27" s="214" customFormat="1" ht="15" x14ac:dyDescent="0.25">
      <c r="A66" s="72"/>
      <c r="B66" s="67" t="str">
        <f>'LPFN SUMMARY - Results'!B66</f>
        <v>Insurances</v>
      </c>
      <c r="C66" s="71"/>
      <c r="D66" s="62"/>
      <c r="E66" s="63"/>
      <c r="F66" s="255">
        <f>'6570'!F66</f>
        <v>0</v>
      </c>
      <c r="G66" s="255">
        <f>'6570'!G66</f>
        <v>0</v>
      </c>
      <c r="H66" s="255">
        <f>'6570'!H66</f>
        <v>0</v>
      </c>
      <c r="I66" s="94">
        <f t="shared" si="9"/>
        <v>0</v>
      </c>
      <c r="J66" s="224"/>
      <c r="K66" s="255">
        <f>'6570'!K66</f>
        <v>0</v>
      </c>
      <c r="L66" s="255">
        <f>'6570'!L66</f>
        <v>0</v>
      </c>
      <c r="M66" s="255">
        <f>'6570'!M66</f>
        <v>0</v>
      </c>
      <c r="N66" s="94">
        <f t="shared" si="10"/>
        <v>0</v>
      </c>
      <c r="O66" s="224"/>
      <c r="P66" s="255">
        <f>'6570'!P66</f>
        <v>0</v>
      </c>
      <c r="Q66" s="255">
        <f>'6570'!Q66</f>
        <v>0</v>
      </c>
      <c r="R66" s="255">
        <f>'6570'!R66</f>
        <v>0</v>
      </c>
      <c r="S66" s="94">
        <f t="shared" si="11"/>
        <v>0</v>
      </c>
      <c r="T66" s="224"/>
      <c r="U66" s="255">
        <f>'6570'!U66</f>
        <v>0</v>
      </c>
      <c r="V66" s="255">
        <f>'6570'!V66</f>
        <v>0</v>
      </c>
      <c r="W66" s="255">
        <f>'6570'!W66</f>
        <v>0</v>
      </c>
      <c r="X66" s="94">
        <f t="shared" si="12"/>
        <v>0</v>
      </c>
      <c r="Y66" s="97"/>
      <c r="Z66" s="94">
        <f t="shared" si="13"/>
        <v>0</v>
      </c>
      <c r="AA66" s="182"/>
    </row>
    <row r="67" spans="1:27" s="214" customFormat="1" ht="15" x14ac:dyDescent="0.25">
      <c r="A67" s="72"/>
      <c r="B67" s="67" t="str">
        <f>'LPFN SUMMARY - Results'!B67</f>
        <v>Interests and bank charges</v>
      </c>
      <c r="C67" s="71"/>
      <c r="D67" s="62"/>
      <c r="E67" s="63"/>
      <c r="F67" s="255">
        <f>'6570'!F67</f>
        <v>0</v>
      </c>
      <c r="G67" s="255">
        <f>'6570'!G67</f>
        <v>0</v>
      </c>
      <c r="H67" s="255">
        <f>'6570'!H67</f>
        <v>0</v>
      </c>
      <c r="I67" s="94">
        <f t="shared" si="9"/>
        <v>0</v>
      </c>
      <c r="J67" s="224"/>
      <c r="K67" s="255">
        <f>'6570'!K67</f>
        <v>0</v>
      </c>
      <c r="L67" s="255">
        <f>'6570'!L67</f>
        <v>0</v>
      </c>
      <c r="M67" s="255">
        <f>'6570'!M67</f>
        <v>0</v>
      </c>
      <c r="N67" s="94">
        <f t="shared" si="10"/>
        <v>0</v>
      </c>
      <c r="O67" s="224"/>
      <c r="P67" s="255">
        <f>'6570'!P67</f>
        <v>0</v>
      </c>
      <c r="Q67" s="255">
        <f>'6570'!Q67</f>
        <v>0</v>
      </c>
      <c r="R67" s="255">
        <f>'6570'!R67</f>
        <v>0</v>
      </c>
      <c r="S67" s="94">
        <f t="shared" si="11"/>
        <v>0</v>
      </c>
      <c r="T67" s="224"/>
      <c r="U67" s="255">
        <f>'6570'!U67</f>
        <v>0</v>
      </c>
      <c r="V67" s="255">
        <f>'6570'!V67</f>
        <v>0</v>
      </c>
      <c r="W67" s="255">
        <f>'6570'!W67</f>
        <v>0</v>
      </c>
      <c r="X67" s="94">
        <f t="shared" si="12"/>
        <v>0</v>
      </c>
      <c r="Y67" s="97"/>
      <c r="Z67" s="94">
        <f t="shared" si="13"/>
        <v>0</v>
      </c>
      <c r="AA67" s="182"/>
    </row>
    <row r="68" spans="1:27" s="214" customFormat="1" ht="15" x14ac:dyDescent="0.25">
      <c r="A68" s="72"/>
      <c r="B68" s="67" t="str">
        <f>'LPFN SUMMARY - Results'!B68</f>
        <v>Unused</v>
      </c>
      <c r="C68" s="71"/>
      <c r="D68" s="62"/>
      <c r="E68" s="63"/>
      <c r="F68" s="255">
        <f>'6570'!F68</f>
        <v>0</v>
      </c>
      <c r="G68" s="255">
        <f>'6570'!G68</f>
        <v>0</v>
      </c>
      <c r="H68" s="255">
        <f>'6570'!H68</f>
        <v>0</v>
      </c>
      <c r="I68" s="94">
        <f t="shared" si="9"/>
        <v>0</v>
      </c>
      <c r="J68" s="224"/>
      <c r="K68" s="255">
        <f>'6570'!K68</f>
        <v>0</v>
      </c>
      <c r="L68" s="255">
        <f>'6570'!L68</f>
        <v>0</v>
      </c>
      <c r="M68" s="255">
        <f>'6570'!M68</f>
        <v>0</v>
      </c>
      <c r="N68" s="94">
        <f t="shared" si="10"/>
        <v>0</v>
      </c>
      <c r="O68" s="224"/>
      <c r="P68" s="255">
        <f>'6570'!P68</f>
        <v>0</v>
      </c>
      <c r="Q68" s="255">
        <f>'6570'!Q68</f>
        <v>0</v>
      </c>
      <c r="R68" s="255">
        <f>'6570'!R68</f>
        <v>0</v>
      </c>
      <c r="S68" s="94">
        <f t="shared" si="11"/>
        <v>0</v>
      </c>
      <c r="T68" s="224"/>
      <c r="U68" s="255">
        <f>'6570'!U68</f>
        <v>0</v>
      </c>
      <c r="V68" s="255">
        <f>'6570'!V68</f>
        <v>0</v>
      </c>
      <c r="W68" s="255">
        <f>'6570'!W68</f>
        <v>0</v>
      </c>
      <c r="X68" s="94">
        <f t="shared" si="12"/>
        <v>0</v>
      </c>
      <c r="Y68" s="97"/>
      <c r="Z68" s="94">
        <f t="shared" si="13"/>
        <v>0</v>
      </c>
      <c r="AA68" s="182"/>
    </row>
    <row r="69" spans="1:27" s="214" customFormat="1" ht="15" x14ac:dyDescent="0.25">
      <c r="A69" s="72"/>
      <c r="B69" s="67" t="str">
        <f>'LPFN SUMMARY - Results'!B69</f>
        <v>Licence fees</v>
      </c>
      <c r="C69" s="71"/>
      <c r="D69" s="62"/>
      <c r="E69" s="63"/>
      <c r="F69" s="255">
        <f>'6570'!F69</f>
        <v>0</v>
      </c>
      <c r="G69" s="255">
        <f>'6570'!G69</f>
        <v>0</v>
      </c>
      <c r="H69" s="255">
        <f>'6570'!H69</f>
        <v>0</v>
      </c>
      <c r="I69" s="94">
        <f t="shared" si="9"/>
        <v>0</v>
      </c>
      <c r="J69" s="224"/>
      <c r="K69" s="255">
        <f>'6570'!K69</f>
        <v>0</v>
      </c>
      <c r="L69" s="255">
        <f>'6570'!L69</f>
        <v>0</v>
      </c>
      <c r="M69" s="255">
        <f>'6570'!M69</f>
        <v>0</v>
      </c>
      <c r="N69" s="94">
        <f t="shared" si="10"/>
        <v>0</v>
      </c>
      <c r="O69" s="224"/>
      <c r="P69" s="255">
        <f>'6570'!P69</f>
        <v>0</v>
      </c>
      <c r="Q69" s="255">
        <f>'6570'!Q69</f>
        <v>0</v>
      </c>
      <c r="R69" s="255">
        <f>'6570'!R69</f>
        <v>0</v>
      </c>
      <c r="S69" s="94">
        <f t="shared" si="11"/>
        <v>0</v>
      </c>
      <c r="T69" s="224"/>
      <c r="U69" s="255">
        <f>'6570'!U69</f>
        <v>0</v>
      </c>
      <c r="V69" s="255">
        <f>'6570'!V69</f>
        <v>0</v>
      </c>
      <c r="W69" s="255">
        <f>'6570'!W69</f>
        <v>0</v>
      </c>
      <c r="X69" s="94">
        <f t="shared" si="12"/>
        <v>0</v>
      </c>
      <c r="Y69" s="97"/>
      <c r="Z69" s="94">
        <f t="shared" si="13"/>
        <v>0</v>
      </c>
      <c r="AA69" s="182"/>
    </row>
    <row r="70" spans="1:27" s="214" customFormat="1" ht="15" x14ac:dyDescent="0.25">
      <c r="A70" s="72"/>
      <c r="B70" s="67" t="str">
        <f>'LPFN SUMMARY - Results'!B70</f>
        <v>Maintenance</v>
      </c>
      <c r="C70" s="71"/>
      <c r="D70" s="62"/>
      <c r="E70" s="63"/>
      <c r="F70" s="255">
        <f>'6570'!F70</f>
        <v>0</v>
      </c>
      <c r="G70" s="255">
        <f>'6570'!G70</f>
        <v>0</v>
      </c>
      <c r="H70" s="255">
        <f>'6570'!H70</f>
        <v>0</v>
      </c>
      <c r="I70" s="94">
        <f t="shared" si="9"/>
        <v>0</v>
      </c>
      <c r="J70" s="224"/>
      <c r="K70" s="255">
        <f>'6570'!K70</f>
        <v>0</v>
      </c>
      <c r="L70" s="255">
        <f>'6570'!L70</f>
        <v>0</v>
      </c>
      <c r="M70" s="255">
        <f>'6570'!M70</f>
        <v>0</v>
      </c>
      <c r="N70" s="94">
        <f t="shared" si="10"/>
        <v>0</v>
      </c>
      <c r="O70" s="224"/>
      <c r="P70" s="255">
        <f>'6570'!P70</f>
        <v>0</v>
      </c>
      <c r="Q70" s="255">
        <f>'6570'!Q70</f>
        <v>0</v>
      </c>
      <c r="R70" s="255">
        <f>'6570'!R70</f>
        <v>0</v>
      </c>
      <c r="S70" s="94">
        <f t="shared" si="11"/>
        <v>0</v>
      </c>
      <c r="T70" s="224"/>
      <c r="U70" s="255">
        <f>'6570'!U70</f>
        <v>0</v>
      </c>
      <c r="V70" s="255">
        <f>'6570'!V70</f>
        <v>0</v>
      </c>
      <c r="W70" s="255">
        <f>'6570'!W70</f>
        <v>0</v>
      </c>
      <c r="X70" s="94">
        <f t="shared" si="12"/>
        <v>0</v>
      </c>
      <c r="Y70" s="97"/>
      <c r="Z70" s="94">
        <f t="shared" si="13"/>
        <v>0</v>
      </c>
      <c r="AA70" s="182"/>
    </row>
    <row r="71" spans="1:27" s="214" customFormat="1" ht="15" x14ac:dyDescent="0.25">
      <c r="A71" s="72"/>
      <c r="B71" s="67" t="str">
        <f>'LPFN SUMMARY - Results'!B71</f>
        <v>Material and supplies</v>
      </c>
      <c r="C71" s="71"/>
      <c r="D71" s="62"/>
      <c r="E71" s="63"/>
      <c r="F71" s="255">
        <f>'6570'!F71</f>
        <v>0</v>
      </c>
      <c r="G71" s="255">
        <f>'6570'!G71</f>
        <v>0</v>
      </c>
      <c r="H71" s="255">
        <f>'6570'!H71</f>
        <v>0</v>
      </c>
      <c r="I71" s="94">
        <f t="shared" si="9"/>
        <v>0</v>
      </c>
      <c r="J71" s="224"/>
      <c r="K71" s="255">
        <f>'6570'!K71</f>
        <v>0</v>
      </c>
      <c r="L71" s="255">
        <f>'6570'!L71</f>
        <v>0</v>
      </c>
      <c r="M71" s="255">
        <f>'6570'!M71</f>
        <v>0</v>
      </c>
      <c r="N71" s="94">
        <f t="shared" si="10"/>
        <v>0</v>
      </c>
      <c r="O71" s="224"/>
      <c r="P71" s="255">
        <f>'6570'!P71</f>
        <v>0</v>
      </c>
      <c r="Q71" s="255">
        <f>'6570'!Q71</f>
        <v>0</v>
      </c>
      <c r="R71" s="255">
        <f>'6570'!R71</f>
        <v>0</v>
      </c>
      <c r="S71" s="94">
        <f t="shared" si="11"/>
        <v>0</v>
      </c>
      <c r="T71" s="224"/>
      <c r="U71" s="255">
        <f>'6570'!U71</f>
        <v>0</v>
      </c>
      <c r="V71" s="255">
        <f>'6570'!V71</f>
        <v>0</v>
      </c>
      <c r="W71" s="255">
        <f>'6570'!W71</f>
        <v>0</v>
      </c>
      <c r="X71" s="94">
        <f t="shared" si="12"/>
        <v>0</v>
      </c>
      <c r="Y71" s="97"/>
      <c r="Z71" s="94">
        <f t="shared" si="13"/>
        <v>0</v>
      </c>
      <c r="AA71" s="182"/>
    </row>
    <row r="72" spans="1:27" s="214" customFormat="1" ht="15" x14ac:dyDescent="0.25">
      <c r="A72" s="72"/>
      <c r="B72" s="67" t="str">
        <f>'LPFN SUMMARY - Results'!B72</f>
        <v>Medical transportation</v>
      </c>
      <c r="C72" s="71"/>
      <c r="D72" s="62"/>
      <c r="E72" s="63"/>
      <c r="F72" s="255">
        <f>'6570'!F72</f>
        <v>0</v>
      </c>
      <c r="G72" s="255">
        <f>'6570'!G72</f>
        <v>0</v>
      </c>
      <c r="H72" s="255">
        <f>'6570'!H72</f>
        <v>0</v>
      </c>
      <c r="I72" s="94">
        <f t="shared" si="9"/>
        <v>0</v>
      </c>
      <c r="J72" s="224"/>
      <c r="K72" s="255">
        <f>'6570'!K72</f>
        <v>0</v>
      </c>
      <c r="L72" s="255">
        <f>'6570'!L72</f>
        <v>0</v>
      </c>
      <c r="M72" s="255">
        <f>'6570'!M72</f>
        <v>0</v>
      </c>
      <c r="N72" s="94">
        <f t="shared" si="10"/>
        <v>0</v>
      </c>
      <c r="O72" s="224"/>
      <c r="P72" s="255">
        <f>'6570'!P72</f>
        <v>0</v>
      </c>
      <c r="Q72" s="255">
        <f>'6570'!Q72</f>
        <v>0</v>
      </c>
      <c r="R72" s="255">
        <f>'6570'!R72</f>
        <v>0</v>
      </c>
      <c r="S72" s="94">
        <f t="shared" si="11"/>
        <v>0</v>
      </c>
      <c r="T72" s="224"/>
      <c r="U72" s="255">
        <f>'6570'!U72</f>
        <v>0</v>
      </c>
      <c r="V72" s="255">
        <f>'6570'!V72</f>
        <v>0</v>
      </c>
      <c r="W72" s="255">
        <f>'6570'!W72</f>
        <v>0</v>
      </c>
      <c r="X72" s="94">
        <f t="shared" si="12"/>
        <v>0</v>
      </c>
      <c r="Y72" s="97"/>
      <c r="Z72" s="94">
        <f t="shared" si="13"/>
        <v>0</v>
      </c>
      <c r="AA72" s="182"/>
    </row>
    <row r="73" spans="1:27" s="214" customFormat="1" ht="15" x14ac:dyDescent="0.25">
      <c r="A73" s="72"/>
      <c r="B73" s="67" t="str">
        <f>'LPFN SUMMARY - Results'!B73</f>
        <v>Unused</v>
      </c>
      <c r="C73" s="71"/>
      <c r="D73" s="62"/>
      <c r="E73" s="63"/>
      <c r="F73" s="255">
        <f>'6570'!F73</f>
        <v>0</v>
      </c>
      <c r="G73" s="255">
        <f>'6570'!G73</f>
        <v>0</v>
      </c>
      <c r="H73" s="255">
        <f>'6570'!H73</f>
        <v>0</v>
      </c>
      <c r="I73" s="94">
        <f t="shared" si="9"/>
        <v>0</v>
      </c>
      <c r="J73" s="224"/>
      <c r="K73" s="255">
        <f>'6570'!K73</f>
        <v>0</v>
      </c>
      <c r="L73" s="255">
        <f>'6570'!L73</f>
        <v>0</v>
      </c>
      <c r="M73" s="255">
        <f>'6570'!M73</f>
        <v>0</v>
      </c>
      <c r="N73" s="94">
        <f t="shared" si="10"/>
        <v>0</v>
      </c>
      <c r="O73" s="224"/>
      <c r="P73" s="255">
        <f>'6570'!P73</f>
        <v>0</v>
      </c>
      <c r="Q73" s="255">
        <f>'6570'!Q73</f>
        <v>0</v>
      </c>
      <c r="R73" s="255">
        <f>'6570'!R73</f>
        <v>0</v>
      </c>
      <c r="S73" s="94">
        <f t="shared" si="11"/>
        <v>0</v>
      </c>
      <c r="T73" s="224"/>
      <c r="U73" s="255">
        <f>'6570'!U73</f>
        <v>0</v>
      </c>
      <c r="V73" s="255">
        <f>'6570'!V73</f>
        <v>0</v>
      </c>
      <c r="W73" s="255">
        <f>'6570'!W73</f>
        <v>0</v>
      </c>
      <c r="X73" s="94">
        <f t="shared" si="12"/>
        <v>0</v>
      </c>
      <c r="Y73" s="97"/>
      <c r="Z73" s="94">
        <f t="shared" si="13"/>
        <v>0</v>
      </c>
      <c r="AA73" s="182"/>
    </row>
    <row r="74" spans="1:27" s="214" customFormat="1" ht="15" x14ac:dyDescent="0.25">
      <c r="A74" s="72"/>
      <c r="B74" s="67" t="str">
        <f>'LPFN SUMMARY - Results'!B74</f>
        <v>NNADAP Certification</v>
      </c>
      <c r="C74" s="71"/>
      <c r="D74" s="62"/>
      <c r="E74" s="63"/>
      <c r="F74" s="255">
        <f>'6570'!F74</f>
        <v>0</v>
      </c>
      <c r="G74" s="255">
        <f>'6570'!G74</f>
        <v>0</v>
      </c>
      <c r="H74" s="255">
        <f>'6570'!H74</f>
        <v>0</v>
      </c>
      <c r="I74" s="94">
        <f t="shared" si="9"/>
        <v>0</v>
      </c>
      <c r="J74" s="224"/>
      <c r="K74" s="255">
        <f>'6570'!K74</f>
        <v>0</v>
      </c>
      <c r="L74" s="255">
        <f>'6570'!L74</f>
        <v>0</v>
      </c>
      <c r="M74" s="255">
        <f>'6570'!M74</f>
        <v>0</v>
      </c>
      <c r="N74" s="94">
        <f t="shared" si="10"/>
        <v>0</v>
      </c>
      <c r="O74" s="224"/>
      <c r="P74" s="255">
        <f>'6570'!P74</f>
        <v>0</v>
      </c>
      <c r="Q74" s="255">
        <f>'6570'!Q74</f>
        <v>0</v>
      </c>
      <c r="R74" s="255">
        <f>'6570'!R74</f>
        <v>0</v>
      </c>
      <c r="S74" s="94">
        <f t="shared" si="11"/>
        <v>0</v>
      </c>
      <c r="T74" s="224"/>
      <c r="U74" s="255">
        <f>'6570'!U74</f>
        <v>0</v>
      </c>
      <c r="V74" s="255">
        <f>'6570'!V74</f>
        <v>0</v>
      </c>
      <c r="W74" s="255">
        <f>'6570'!W74</f>
        <v>0</v>
      </c>
      <c r="X74" s="94">
        <f t="shared" si="12"/>
        <v>0</v>
      </c>
      <c r="Y74" s="97"/>
      <c r="Z74" s="94">
        <f t="shared" si="13"/>
        <v>0</v>
      </c>
      <c r="AA74" s="182"/>
    </row>
    <row r="75" spans="1:27" s="214" customFormat="1" ht="15" x14ac:dyDescent="0.25">
      <c r="A75" s="72"/>
      <c r="B75" s="67" t="str">
        <f>'LPFN SUMMARY - Results'!B75</f>
        <v>Other expenses</v>
      </c>
      <c r="C75" s="71"/>
      <c r="D75" s="62"/>
      <c r="E75" s="63"/>
      <c r="F75" s="255">
        <f>'6570'!F75</f>
        <v>62500</v>
      </c>
      <c r="G75" s="255">
        <f>'6570'!G75</f>
        <v>0</v>
      </c>
      <c r="H75" s="255">
        <f>'6570'!H75</f>
        <v>0</v>
      </c>
      <c r="I75" s="94">
        <f t="shared" si="9"/>
        <v>62500</v>
      </c>
      <c r="J75" s="224"/>
      <c r="K75" s="255">
        <f>'6570'!K75</f>
        <v>0</v>
      </c>
      <c r="L75" s="255">
        <f>'6570'!L75</f>
        <v>0</v>
      </c>
      <c r="M75" s="255">
        <f>'6570'!M75</f>
        <v>0</v>
      </c>
      <c r="N75" s="94">
        <f t="shared" si="10"/>
        <v>0</v>
      </c>
      <c r="O75" s="224"/>
      <c r="P75" s="255">
        <f>'6570'!P75</f>
        <v>0</v>
      </c>
      <c r="Q75" s="255">
        <f>'6570'!Q75</f>
        <v>0</v>
      </c>
      <c r="R75" s="255">
        <f>'6570'!R75</f>
        <v>0</v>
      </c>
      <c r="S75" s="94">
        <f t="shared" si="11"/>
        <v>0</v>
      </c>
      <c r="T75" s="224"/>
      <c r="U75" s="255">
        <f>'6570'!U75</f>
        <v>0</v>
      </c>
      <c r="V75" s="255">
        <f>'6570'!V75</f>
        <v>0</v>
      </c>
      <c r="W75" s="255">
        <f>'6570'!W75</f>
        <v>0</v>
      </c>
      <c r="X75" s="94">
        <f t="shared" si="12"/>
        <v>0</v>
      </c>
      <c r="Y75" s="97"/>
      <c r="Z75" s="94">
        <f t="shared" si="13"/>
        <v>62500</v>
      </c>
      <c r="AA75" s="182"/>
    </row>
    <row r="76" spans="1:27" s="214" customFormat="1" ht="15" x14ac:dyDescent="0.25">
      <c r="A76" s="72"/>
      <c r="B76" s="67" t="str">
        <f>'LPFN SUMMARY - Results'!B76</f>
        <v>Prevention General</v>
      </c>
      <c r="C76" s="71"/>
      <c r="D76" s="62"/>
      <c r="E76" s="63"/>
      <c r="F76" s="255">
        <f>'6570'!F76</f>
        <v>0</v>
      </c>
      <c r="G76" s="255">
        <f>'6570'!G76</f>
        <v>0</v>
      </c>
      <c r="H76" s="255">
        <f>'6570'!H76</f>
        <v>0</v>
      </c>
      <c r="I76" s="94">
        <f t="shared" si="9"/>
        <v>0</v>
      </c>
      <c r="J76" s="224"/>
      <c r="K76" s="255">
        <f>'6570'!K76</f>
        <v>0</v>
      </c>
      <c r="L76" s="255">
        <f>'6570'!L76</f>
        <v>0</v>
      </c>
      <c r="M76" s="255">
        <f>'6570'!M76</f>
        <v>0</v>
      </c>
      <c r="N76" s="94">
        <f t="shared" si="10"/>
        <v>0</v>
      </c>
      <c r="O76" s="224"/>
      <c r="P76" s="255">
        <f>'6570'!P76</f>
        <v>0</v>
      </c>
      <c r="Q76" s="255">
        <f>'6570'!Q76</f>
        <v>0</v>
      </c>
      <c r="R76" s="255">
        <f>'6570'!R76</f>
        <v>0</v>
      </c>
      <c r="S76" s="94">
        <f t="shared" si="11"/>
        <v>0</v>
      </c>
      <c r="T76" s="224"/>
      <c r="U76" s="255">
        <f>'6570'!U76</f>
        <v>0</v>
      </c>
      <c r="V76" s="255">
        <f>'6570'!V76</f>
        <v>0</v>
      </c>
      <c r="W76" s="255">
        <f>'6570'!W76</f>
        <v>0</v>
      </c>
      <c r="X76" s="94">
        <f t="shared" si="12"/>
        <v>0</v>
      </c>
      <c r="Y76" s="97"/>
      <c r="Z76" s="94">
        <f t="shared" si="13"/>
        <v>0</v>
      </c>
      <c r="AA76" s="182"/>
    </row>
    <row r="77" spans="1:27" s="214" customFormat="1" ht="15" x14ac:dyDescent="0.25">
      <c r="A77" s="72"/>
      <c r="B77" s="67" t="str">
        <f>'LPFN SUMMARY - Results'!B77</f>
        <v>Unused</v>
      </c>
      <c r="C77" s="71"/>
      <c r="D77" s="62"/>
      <c r="E77" s="63"/>
      <c r="F77" s="255">
        <f>'6570'!F77</f>
        <v>0</v>
      </c>
      <c r="G77" s="255">
        <f>'6570'!G77</f>
        <v>0</v>
      </c>
      <c r="H77" s="255">
        <f>'6570'!H77</f>
        <v>0</v>
      </c>
      <c r="I77" s="94">
        <f t="shared" si="9"/>
        <v>0</v>
      </c>
      <c r="J77" s="224"/>
      <c r="K77" s="255">
        <f>'6570'!K77</f>
        <v>0</v>
      </c>
      <c r="L77" s="255">
        <f>'6570'!L77</f>
        <v>0</v>
      </c>
      <c r="M77" s="255">
        <f>'6570'!M77</f>
        <v>0</v>
      </c>
      <c r="N77" s="94">
        <f t="shared" si="10"/>
        <v>0</v>
      </c>
      <c r="O77" s="224"/>
      <c r="P77" s="255">
        <f>'6570'!P77</f>
        <v>0</v>
      </c>
      <c r="Q77" s="255">
        <f>'6570'!Q77</f>
        <v>0</v>
      </c>
      <c r="R77" s="255">
        <f>'6570'!R77</f>
        <v>0</v>
      </c>
      <c r="S77" s="94">
        <f t="shared" si="11"/>
        <v>0</v>
      </c>
      <c r="T77" s="224"/>
      <c r="U77" s="255">
        <f>'6570'!U77</f>
        <v>0</v>
      </c>
      <c r="V77" s="255">
        <f>'6570'!V77</f>
        <v>0</v>
      </c>
      <c r="W77" s="255">
        <f>'6570'!W77</f>
        <v>0</v>
      </c>
      <c r="X77" s="94">
        <f t="shared" si="12"/>
        <v>0</v>
      </c>
      <c r="Y77" s="97"/>
      <c r="Z77" s="94">
        <f t="shared" si="13"/>
        <v>0</v>
      </c>
      <c r="AA77" s="182"/>
    </row>
    <row r="78" spans="1:27" s="214" customFormat="1" ht="15" x14ac:dyDescent="0.25">
      <c r="A78" s="72"/>
      <c r="B78" s="67" t="str">
        <f>'LPFN SUMMARY - Results'!B78</f>
        <v>Preventitive Measures</v>
      </c>
      <c r="C78" s="71"/>
      <c r="D78" s="62"/>
      <c r="E78" s="63"/>
      <c r="F78" s="255">
        <f>'6570'!F78</f>
        <v>0</v>
      </c>
      <c r="G78" s="255">
        <f>'6570'!G78</f>
        <v>0</v>
      </c>
      <c r="H78" s="255">
        <f>'6570'!H78</f>
        <v>0</v>
      </c>
      <c r="I78" s="94">
        <f t="shared" si="9"/>
        <v>0</v>
      </c>
      <c r="J78" s="224"/>
      <c r="K78" s="255">
        <f>'6570'!K78</f>
        <v>0</v>
      </c>
      <c r="L78" s="255">
        <f>'6570'!L78</f>
        <v>0</v>
      </c>
      <c r="M78" s="255">
        <f>'6570'!M78</f>
        <v>0</v>
      </c>
      <c r="N78" s="94">
        <f t="shared" si="10"/>
        <v>0</v>
      </c>
      <c r="O78" s="224"/>
      <c r="P78" s="255">
        <f>'6570'!P78</f>
        <v>0</v>
      </c>
      <c r="Q78" s="255">
        <f>'6570'!Q78</f>
        <v>0</v>
      </c>
      <c r="R78" s="255">
        <f>'6570'!R78</f>
        <v>0</v>
      </c>
      <c r="S78" s="94">
        <f t="shared" si="11"/>
        <v>0</v>
      </c>
      <c r="T78" s="224"/>
      <c r="U78" s="255">
        <f>'6570'!U78</f>
        <v>0</v>
      </c>
      <c r="V78" s="255">
        <f>'6570'!V78</f>
        <v>0</v>
      </c>
      <c r="W78" s="255">
        <f>'6570'!W78</f>
        <v>0</v>
      </c>
      <c r="X78" s="94">
        <f t="shared" si="12"/>
        <v>0</v>
      </c>
      <c r="Y78" s="97"/>
      <c r="Z78" s="94">
        <f t="shared" si="13"/>
        <v>0</v>
      </c>
      <c r="AA78" s="182"/>
    </row>
    <row r="79" spans="1:27" s="214" customFormat="1" ht="15" hidden="1" x14ac:dyDescent="0.25">
      <c r="A79" s="72"/>
      <c r="B79" s="67" t="str">
        <f>'LPFN SUMMARY - Results'!B79</f>
        <v>Unused</v>
      </c>
      <c r="C79" s="71"/>
      <c r="D79" s="62"/>
      <c r="E79" s="63"/>
      <c r="F79" s="255">
        <f>'6570'!F79</f>
        <v>0</v>
      </c>
      <c r="G79" s="255">
        <f>'6570'!G79</f>
        <v>0</v>
      </c>
      <c r="H79" s="255">
        <f>'6570'!H79</f>
        <v>0</v>
      </c>
      <c r="I79" s="94">
        <f t="shared" si="9"/>
        <v>0</v>
      </c>
      <c r="J79" s="224"/>
      <c r="K79" s="255">
        <f>'6570'!K79</f>
        <v>0</v>
      </c>
      <c r="L79" s="255">
        <f>'6570'!L79</f>
        <v>0</v>
      </c>
      <c r="M79" s="255">
        <f>'6570'!M79</f>
        <v>0</v>
      </c>
      <c r="N79" s="94">
        <f t="shared" si="10"/>
        <v>0</v>
      </c>
      <c r="O79" s="224"/>
      <c r="P79" s="255">
        <f>'6570'!P79</f>
        <v>0</v>
      </c>
      <c r="Q79" s="255">
        <f>'6570'!Q79</f>
        <v>0</v>
      </c>
      <c r="R79" s="255">
        <f>'6570'!R79</f>
        <v>0</v>
      </c>
      <c r="S79" s="94">
        <f t="shared" si="11"/>
        <v>0</v>
      </c>
      <c r="T79" s="224"/>
      <c r="U79" s="255">
        <f>'6570'!U79</f>
        <v>0</v>
      </c>
      <c r="V79" s="255">
        <f>'6570'!V79</f>
        <v>0</v>
      </c>
      <c r="W79" s="255">
        <f>'6570'!W79</f>
        <v>0</v>
      </c>
      <c r="X79" s="94">
        <f t="shared" si="12"/>
        <v>0</v>
      </c>
      <c r="Y79" s="97"/>
      <c r="Z79" s="94">
        <f t="shared" si="13"/>
        <v>0</v>
      </c>
      <c r="AA79" s="182"/>
    </row>
    <row r="80" spans="1:27" s="214" customFormat="1" ht="15" hidden="1" x14ac:dyDescent="0.25">
      <c r="A80" s="72"/>
      <c r="B80" s="67" t="str">
        <f>'LPFN SUMMARY - Results'!B80</f>
        <v>Unused</v>
      </c>
      <c r="C80" s="71"/>
      <c r="D80" s="62"/>
      <c r="E80" s="63"/>
      <c r="F80" s="255">
        <f>'6570'!F80</f>
        <v>0</v>
      </c>
      <c r="G80" s="255">
        <f>'6570'!G80</f>
        <v>0</v>
      </c>
      <c r="H80" s="255">
        <f>'6570'!H80</f>
        <v>0</v>
      </c>
      <c r="I80" s="94">
        <f t="shared" si="9"/>
        <v>0</v>
      </c>
      <c r="J80" s="224"/>
      <c r="K80" s="255">
        <f>'6570'!K80</f>
        <v>0</v>
      </c>
      <c r="L80" s="255">
        <f>'6570'!L80</f>
        <v>0</v>
      </c>
      <c r="M80" s="255">
        <f>'6570'!M80</f>
        <v>0</v>
      </c>
      <c r="N80" s="94">
        <f t="shared" si="10"/>
        <v>0</v>
      </c>
      <c r="O80" s="224"/>
      <c r="P80" s="255">
        <f>'6570'!P80</f>
        <v>0</v>
      </c>
      <c r="Q80" s="255">
        <f>'6570'!Q80</f>
        <v>0</v>
      </c>
      <c r="R80" s="255">
        <f>'6570'!R80</f>
        <v>0</v>
      </c>
      <c r="S80" s="94">
        <f t="shared" si="11"/>
        <v>0</v>
      </c>
      <c r="T80" s="224"/>
      <c r="U80" s="255">
        <f>'6570'!U80</f>
        <v>0</v>
      </c>
      <c r="V80" s="255">
        <f>'6570'!V80</f>
        <v>0</v>
      </c>
      <c r="W80" s="255">
        <f>'6570'!W80</f>
        <v>0</v>
      </c>
      <c r="X80" s="94">
        <f t="shared" si="12"/>
        <v>0</v>
      </c>
      <c r="Y80" s="97"/>
      <c r="Z80" s="94">
        <f t="shared" si="13"/>
        <v>0</v>
      </c>
      <c r="AA80" s="182"/>
    </row>
    <row r="81" spans="1:27" s="214" customFormat="1" ht="15" hidden="1" x14ac:dyDescent="0.25">
      <c r="A81" s="72"/>
      <c r="B81" s="67" t="str">
        <f>'LPFN SUMMARY - Results'!B81</f>
        <v>Unused</v>
      </c>
      <c r="C81" s="71"/>
      <c r="D81" s="62"/>
      <c r="E81" s="63"/>
      <c r="F81" s="255">
        <f>'6570'!F81</f>
        <v>0</v>
      </c>
      <c r="G81" s="255">
        <f>'6570'!G81</f>
        <v>0</v>
      </c>
      <c r="H81" s="255">
        <f>'6570'!H81</f>
        <v>0</v>
      </c>
      <c r="I81" s="94">
        <f t="shared" si="9"/>
        <v>0</v>
      </c>
      <c r="J81" s="224"/>
      <c r="K81" s="255">
        <f>'6570'!K81</f>
        <v>0</v>
      </c>
      <c r="L81" s="255">
        <f>'6570'!L81</f>
        <v>0</v>
      </c>
      <c r="M81" s="255">
        <f>'6570'!M81</f>
        <v>0</v>
      </c>
      <c r="N81" s="94">
        <f t="shared" si="10"/>
        <v>0</v>
      </c>
      <c r="O81" s="224"/>
      <c r="P81" s="255">
        <f>'6570'!P81</f>
        <v>0</v>
      </c>
      <c r="Q81" s="255">
        <f>'6570'!Q81</f>
        <v>0</v>
      </c>
      <c r="R81" s="255">
        <f>'6570'!R81</f>
        <v>0</v>
      </c>
      <c r="S81" s="94">
        <f t="shared" si="11"/>
        <v>0</v>
      </c>
      <c r="T81" s="224"/>
      <c r="U81" s="255">
        <f>'6570'!U81</f>
        <v>0</v>
      </c>
      <c r="V81" s="255">
        <f>'6570'!V81</f>
        <v>0</v>
      </c>
      <c r="W81" s="255">
        <f>'6570'!W81</f>
        <v>0</v>
      </c>
      <c r="X81" s="94">
        <f t="shared" si="12"/>
        <v>0</v>
      </c>
      <c r="Y81" s="97"/>
      <c r="Z81" s="94">
        <f t="shared" si="13"/>
        <v>0</v>
      </c>
      <c r="AA81" s="182"/>
    </row>
    <row r="82" spans="1:27" s="214" customFormat="1" ht="15" hidden="1" x14ac:dyDescent="0.25">
      <c r="A82" s="72"/>
      <c r="B82" s="67" t="str">
        <f>'LPFN SUMMARY - Results'!B82</f>
        <v>Unused</v>
      </c>
      <c r="C82" s="71"/>
      <c r="D82" s="62"/>
      <c r="E82" s="63"/>
      <c r="F82" s="255">
        <f>'6570'!F82</f>
        <v>0</v>
      </c>
      <c r="G82" s="255">
        <f>'6570'!G82</f>
        <v>0</v>
      </c>
      <c r="H82" s="255">
        <f>'6570'!H82</f>
        <v>0</v>
      </c>
      <c r="I82" s="94">
        <f t="shared" si="9"/>
        <v>0</v>
      </c>
      <c r="J82" s="224"/>
      <c r="K82" s="255">
        <f>'6570'!K82</f>
        <v>0</v>
      </c>
      <c r="L82" s="255">
        <f>'6570'!L82</f>
        <v>0</v>
      </c>
      <c r="M82" s="255">
        <f>'6570'!M82</f>
        <v>0</v>
      </c>
      <c r="N82" s="94">
        <f t="shared" si="10"/>
        <v>0</v>
      </c>
      <c r="O82" s="224"/>
      <c r="P82" s="255">
        <f>'6570'!P82</f>
        <v>0</v>
      </c>
      <c r="Q82" s="255">
        <f>'6570'!Q82</f>
        <v>0</v>
      </c>
      <c r="R82" s="255">
        <f>'6570'!R82</f>
        <v>0</v>
      </c>
      <c r="S82" s="94">
        <f t="shared" si="11"/>
        <v>0</v>
      </c>
      <c r="T82" s="224"/>
      <c r="U82" s="255">
        <f>'6570'!U82</f>
        <v>0</v>
      </c>
      <c r="V82" s="255">
        <f>'6570'!V82</f>
        <v>0</v>
      </c>
      <c r="W82" s="255">
        <f>'6570'!W82</f>
        <v>0</v>
      </c>
      <c r="X82" s="94">
        <f t="shared" si="12"/>
        <v>0</v>
      </c>
      <c r="Y82" s="97"/>
      <c r="Z82" s="94">
        <f t="shared" si="13"/>
        <v>0</v>
      </c>
      <c r="AA82" s="182"/>
    </row>
    <row r="83" spans="1:27" s="214" customFormat="1" ht="15" x14ac:dyDescent="0.25">
      <c r="A83" s="72"/>
      <c r="B83" s="67" t="str">
        <f>'LPFN SUMMARY - Results'!B83</f>
        <v>Professional fees</v>
      </c>
      <c r="C83" s="71"/>
      <c r="D83" s="62"/>
      <c r="E83" s="63"/>
      <c r="F83" s="255">
        <f>'6570'!F83</f>
        <v>0</v>
      </c>
      <c r="G83" s="255">
        <f>'6570'!G83</f>
        <v>0</v>
      </c>
      <c r="H83" s="255">
        <f>'6570'!H83</f>
        <v>0</v>
      </c>
      <c r="I83" s="94">
        <f t="shared" si="9"/>
        <v>0</v>
      </c>
      <c r="J83" s="224"/>
      <c r="K83" s="255">
        <f>'6570'!K83</f>
        <v>0</v>
      </c>
      <c r="L83" s="255">
        <f>'6570'!L83</f>
        <v>0</v>
      </c>
      <c r="M83" s="255">
        <f>'6570'!M83</f>
        <v>0</v>
      </c>
      <c r="N83" s="94">
        <f t="shared" si="10"/>
        <v>0</v>
      </c>
      <c r="O83" s="224"/>
      <c r="P83" s="255">
        <f>'6570'!P83</f>
        <v>0</v>
      </c>
      <c r="Q83" s="255">
        <f>'6570'!Q83</f>
        <v>0</v>
      </c>
      <c r="R83" s="255">
        <f>'6570'!R83</f>
        <v>0</v>
      </c>
      <c r="S83" s="94">
        <f t="shared" si="11"/>
        <v>0</v>
      </c>
      <c r="T83" s="224"/>
      <c r="U83" s="255">
        <f>'6570'!U83</f>
        <v>0</v>
      </c>
      <c r="V83" s="255">
        <f>'6570'!V83</f>
        <v>0</v>
      </c>
      <c r="W83" s="255">
        <f>'6570'!W83</f>
        <v>0</v>
      </c>
      <c r="X83" s="94">
        <f t="shared" si="12"/>
        <v>0</v>
      </c>
      <c r="Y83" s="97"/>
      <c r="Z83" s="94">
        <f t="shared" si="13"/>
        <v>0</v>
      </c>
      <c r="AA83" s="182"/>
    </row>
    <row r="84" spans="1:27" s="214" customFormat="1" ht="15" x14ac:dyDescent="0.25">
      <c r="A84" s="72"/>
      <c r="B84" s="67" t="str">
        <f>'LPFN SUMMARY - Results'!B84</f>
        <v>Promotional Awareness/Material</v>
      </c>
      <c r="C84" s="71"/>
      <c r="D84" s="62"/>
      <c r="E84" s="63"/>
      <c r="F84" s="255">
        <f>'6570'!F84</f>
        <v>0</v>
      </c>
      <c r="G84" s="255">
        <f>'6570'!G84</f>
        <v>0</v>
      </c>
      <c r="H84" s="255">
        <f>'6570'!H84</f>
        <v>0</v>
      </c>
      <c r="I84" s="94">
        <f t="shared" si="9"/>
        <v>0</v>
      </c>
      <c r="J84" s="224"/>
      <c r="K84" s="255">
        <f>'6570'!K84</f>
        <v>0</v>
      </c>
      <c r="L84" s="255">
        <f>'6570'!L84</f>
        <v>0</v>
      </c>
      <c r="M84" s="255">
        <f>'6570'!M84</f>
        <v>0</v>
      </c>
      <c r="N84" s="94">
        <f t="shared" si="10"/>
        <v>0</v>
      </c>
      <c r="O84" s="224"/>
      <c r="P84" s="255">
        <f>'6570'!P84</f>
        <v>0</v>
      </c>
      <c r="Q84" s="255">
        <f>'6570'!Q84</f>
        <v>0</v>
      </c>
      <c r="R84" s="255">
        <f>'6570'!R84</f>
        <v>0</v>
      </c>
      <c r="S84" s="94">
        <f t="shared" si="11"/>
        <v>0</v>
      </c>
      <c r="T84" s="224"/>
      <c r="U84" s="255">
        <f>'6570'!U84</f>
        <v>0</v>
      </c>
      <c r="V84" s="255">
        <f>'6570'!V84</f>
        <v>0</v>
      </c>
      <c r="W84" s="255">
        <f>'6570'!W84</f>
        <v>0</v>
      </c>
      <c r="X84" s="94">
        <f t="shared" si="12"/>
        <v>0</v>
      </c>
      <c r="Y84" s="97"/>
      <c r="Z84" s="94">
        <f t="shared" si="13"/>
        <v>0</v>
      </c>
      <c r="AA84" s="182"/>
    </row>
    <row r="85" spans="1:27" s="214" customFormat="1" ht="15" x14ac:dyDescent="0.25">
      <c r="A85" s="72"/>
      <c r="B85" s="67" t="str">
        <f>'LPFN SUMMARY - Results'!B85</f>
        <v>Purchase of capital assets</v>
      </c>
      <c r="C85" s="71"/>
      <c r="D85" s="62"/>
      <c r="E85" s="63"/>
      <c r="F85" s="255">
        <f>'6570'!F85</f>
        <v>0</v>
      </c>
      <c r="G85" s="255">
        <f>'6570'!G85</f>
        <v>0</v>
      </c>
      <c r="H85" s="255">
        <f>'6570'!H85</f>
        <v>0</v>
      </c>
      <c r="I85" s="94">
        <f t="shared" si="9"/>
        <v>0</v>
      </c>
      <c r="J85" s="224"/>
      <c r="K85" s="255">
        <f>'6570'!K85</f>
        <v>0</v>
      </c>
      <c r="L85" s="255">
        <f>'6570'!L85</f>
        <v>0</v>
      </c>
      <c r="M85" s="255">
        <f>'6570'!M85</f>
        <v>0</v>
      </c>
      <c r="N85" s="94">
        <f t="shared" si="10"/>
        <v>0</v>
      </c>
      <c r="O85" s="224"/>
      <c r="P85" s="255">
        <f>'6570'!P85</f>
        <v>0</v>
      </c>
      <c r="Q85" s="255">
        <f>'6570'!Q85</f>
        <v>0</v>
      </c>
      <c r="R85" s="255">
        <f>'6570'!R85</f>
        <v>0</v>
      </c>
      <c r="S85" s="94">
        <f t="shared" si="11"/>
        <v>0</v>
      </c>
      <c r="T85" s="224"/>
      <c r="U85" s="255">
        <f>'6570'!U85</f>
        <v>0</v>
      </c>
      <c r="V85" s="255">
        <f>'6570'!V85</f>
        <v>0</v>
      </c>
      <c r="W85" s="255">
        <f>'6570'!W85</f>
        <v>0</v>
      </c>
      <c r="X85" s="94">
        <f t="shared" si="12"/>
        <v>0</v>
      </c>
      <c r="Y85" s="97"/>
      <c r="Z85" s="94">
        <f t="shared" si="13"/>
        <v>0</v>
      </c>
      <c r="AA85" s="182"/>
    </row>
    <row r="86" spans="1:27" s="214" customFormat="1" ht="15" x14ac:dyDescent="0.25">
      <c r="A86" s="72"/>
      <c r="B86" s="67" t="str">
        <f>'LPFN SUMMARY - Results'!B86</f>
        <v>Purchase of fuel</v>
      </c>
      <c r="C86" s="71"/>
      <c r="D86" s="62"/>
      <c r="E86" s="63"/>
      <c r="F86" s="255">
        <f>'6570'!F86</f>
        <v>0</v>
      </c>
      <c r="G86" s="255">
        <f>'6570'!G86</f>
        <v>0</v>
      </c>
      <c r="H86" s="255">
        <f>'6570'!H86</f>
        <v>0</v>
      </c>
      <c r="I86" s="94">
        <f t="shared" si="9"/>
        <v>0</v>
      </c>
      <c r="J86" s="224"/>
      <c r="K86" s="255">
        <f>'6570'!K86</f>
        <v>0</v>
      </c>
      <c r="L86" s="255">
        <f>'6570'!L86</f>
        <v>0</v>
      </c>
      <c r="M86" s="255">
        <f>'6570'!M86</f>
        <v>0</v>
      </c>
      <c r="N86" s="94">
        <f t="shared" si="10"/>
        <v>0</v>
      </c>
      <c r="O86" s="224"/>
      <c r="P86" s="255">
        <f>'6570'!P86</f>
        <v>0</v>
      </c>
      <c r="Q86" s="255">
        <f>'6570'!Q86</f>
        <v>0</v>
      </c>
      <c r="R86" s="255">
        <f>'6570'!R86</f>
        <v>0</v>
      </c>
      <c r="S86" s="94">
        <f t="shared" si="11"/>
        <v>0</v>
      </c>
      <c r="T86" s="224"/>
      <c r="U86" s="255">
        <f>'6570'!U86</f>
        <v>0</v>
      </c>
      <c r="V86" s="255">
        <f>'6570'!V86</f>
        <v>0</v>
      </c>
      <c r="W86" s="255">
        <f>'6570'!W86</f>
        <v>0</v>
      </c>
      <c r="X86" s="94">
        <f t="shared" si="12"/>
        <v>0</v>
      </c>
      <c r="Y86" s="97"/>
      <c r="Z86" s="94">
        <f t="shared" si="13"/>
        <v>0</v>
      </c>
      <c r="AA86" s="182"/>
    </row>
    <row r="87" spans="1:27" s="214" customFormat="1" ht="15" x14ac:dyDescent="0.25">
      <c r="A87" s="72"/>
      <c r="B87" s="67" t="str">
        <f>'LPFN SUMMARY - Results'!B87</f>
        <v>Reimbursement of long-term debt (capital and interests)</v>
      </c>
      <c r="C87" s="71"/>
      <c r="D87" s="62"/>
      <c r="E87" s="63"/>
      <c r="F87" s="255">
        <f>'6570'!F87</f>
        <v>0</v>
      </c>
      <c r="G87" s="255">
        <f>'6570'!G87</f>
        <v>0</v>
      </c>
      <c r="H87" s="255">
        <f>'6570'!H87</f>
        <v>0</v>
      </c>
      <c r="I87" s="94">
        <f t="shared" si="9"/>
        <v>0</v>
      </c>
      <c r="J87" s="224"/>
      <c r="K87" s="255">
        <f>'6570'!K87</f>
        <v>0</v>
      </c>
      <c r="L87" s="255">
        <f>'6570'!L87</f>
        <v>0</v>
      </c>
      <c r="M87" s="255">
        <f>'6570'!M87</f>
        <v>0</v>
      </c>
      <c r="N87" s="94">
        <f t="shared" si="10"/>
        <v>0</v>
      </c>
      <c r="O87" s="224"/>
      <c r="P87" s="255">
        <f>'6570'!P87</f>
        <v>0</v>
      </c>
      <c r="Q87" s="255">
        <f>'6570'!Q87</f>
        <v>0</v>
      </c>
      <c r="R87" s="255">
        <f>'6570'!R87</f>
        <v>0</v>
      </c>
      <c r="S87" s="94">
        <f t="shared" si="11"/>
        <v>0</v>
      </c>
      <c r="T87" s="224"/>
      <c r="U87" s="255">
        <f>'6570'!U87</f>
        <v>0</v>
      </c>
      <c r="V87" s="255">
        <f>'6570'!V87</f>
        <v>0</v>
      </c>
      <c r="W87" s="255">
        <f>'6570'!W87</f>
        <v>0</v>
      </c>
      <c r="X87" s="94">
        <f t="shared" si="12"/>
        <v>0</v>
      </c>
      <c r="Y87" s="97"/>
      <c r="Z87" s="94">
        <f t="shared" si="13"/>
        <v>0</v>
      </c>
      <c r="AA87" s="182"/>
    </row>
    <row r="88" spans="1:27" s="214" customFormat="1" ht="15" x14ac:dyDescent="0.25">
      <c r="A88" s="72"/>
      <c r="B88" s="67" t="str">
        <f>'LPFN SUMMARY - Results'!B88</f>
        <v xml:space="preserve">Rental expense-facility/equipment </v>
      </c>
      <c r="C88" s="71"/>
      <c r="D88" s="62"/>
      <c r="E88" s="63"/>
      <c r="F88" s="255">
        <f>'6570'!F88</f>
        <v>0</v>
      </c>
      <c r="G88" s="255">
        <f>'6570'!G88</f>
        <v>0</v>
      </c>
      <c r="H88" s="255">
        <f>'6570'!H88</f>
        <v>0</v>
      </c>
      <c r="I88" s="94">
        <f t="shared" si="9"/>
        <v>0</v>
      </c>
      <c r="J88" s="224"/>
      <c r="K88" s="255">
        <f>'6570'!K88</f>
        <v>0</v>
      </c>
      <c r="L88" s="255">
        <f>'6570'!L88</f>
        <v>0</v>
      </c>
      <c r="M88" s="255">
        <f>'6570'!M88</f>
        <v>0</v>
      </c>
      <c r="N88" s="94">
        <f t="shared" si="10"/>
        <v>0</v>
      </c>
      <c r="O88" s="224"/>
      <c r="P88" s="255">
        <f>'6570'!P88</f>
        <v>0</v>
      </c>
      <c r="Q88" s="255">
        <f>'6570'!Q88</f>
        <v>0</v>
      </c>
      <c r="R88" s="255">
        <f>'6570'!R88</f>
        <v>0</v>
      </c>
      <c r="S88" s="94">
        <f t="shared" si="11"/>
        <v>0</v>
      </c>
      <c r="T88" s="224"/>
      <c r="U88" s="255">
        <f>'6570'!U88</f>
        <v>0</v>
      </c>
      <c r="V88" s="255">
        <f>'6570'!V88</f>
        <v>0</v>
      </c>
      <c r="W88" s="255">
        <f>'6570'!W88</f>
        <v>0</v>
      </c>
      <c r="X88" s="94">
        <f t="shared" si="12"/>
        <v>0</v>
      </c>
      <c r="Y88" s="97"/>
      <c r="Z88" s="94">
        <f t="shared" si="13"/>
        <v>0</v>
      </c>
      <c r="AA88" s="182"/>
    </row>
    <row r="89" spans="1:27" s="214" customFormat="1" ht="15" x14ac:dyDescent="0.25">
      <c r="A89" s="72"/>
      <c r="B89" s="67" t="str">
        <f>'LPFN SUMMARY - Results'!B89</f>
        <v>Social Events/Programs</v>
      </c>
      <c r="C89" s="71"/>
      <c r="D89" s="62"/>
      <c r="E89" s="63"/>
      <c r="F89" s="255">
        <f>'6570'!F89</f>
        <v>0</v>
      </c>
      <c r="G89" s="255">
        <f>'6570'!G89</f>
        <v>0</v>
      </c>
      <c r="H89" s="255">
        <f>'6570'!H89</f>
        <v>0</v>
      </c>
      <c r="I89" s="94">
        <f t="shared" si="9"/>
        <v>0</v>
      </c>
      <c r="J89" s="224"/>
      <c r="K89" s="255">
        <f>'6570'!K89</f>
        <v>0</v>
      </c>
      <c r="L89" s="255">
        <f>'6570'!L89</f>
        <v>0</v>
      </c>
      <c r="M89" s="255">
        <f>'6570'!M89</f>
        <v>0</v>
      </c>
      <c r="N89" s="94">
        <f t="shared" si="10"/>
        <v>0</v>
      </c>
      <c r="O89" s="224"/>
      <c r="P89" s="255">
        <f>'6570'!P89</f>
        <v>0</v>
      </c>
      <c r="Q89" s="255">
        <f>'6570'!Q89</f>
        <v>0</v>
      </c>
      <c r="R89" s="255">
        <f>'6570'!R89</f>
        <v>0</v>
      </c>
      <c r="S89" s="94">
        <f t="shared" si="11"/>
        <v>0</v>
      </c>
      <c r="T89" s="224"/>
      <c r="U89" s="255">
        <f>'6570'!U89</f>
        <v>0</v>
      </c>
      <c r="V89" s="255">
        <f>'6570'!V89</f>
        <v>0</v>
      </c>
      <c r="W89" s="255">
        <f>'6570'!W89</f>
        <v>0</v>
      </c>
      <c r="X89" s="94">
        <f t="shared" si="12"/>
        <v>0</v>
      </c>
      <c r="Y89" s="97"/>
      <c r="Z89" s="94">
        <f t="shared" si="13"/>
        <v>0</v>
      </c>
      <c r="AA89" s="182"/>
    </row>
    <row r="90" spans="1:27" s="214" customFormat="1" ht="15" x14ac:dyDescent="0.25">
      <c r="A90" s="72"/>
      <c r="B90" s="67" t="str">
        <f>'LPFN SUMMARY - Results'!B90</f>
        <v>Telephone</v>
      </c>
      <c r="C90" s="71"/>
      <c r="D90" s="62"/>
      <c r="E90" s="63"/>
      <c r="F90" s="255">
        <f>'6570'!F90</f>
        <v>0</v>
      </c>
      <c r="G90" s="255">
        <f>'6570'!G90</f>
        <v>0</v>
      </c>
      <c r="H90" s="255">
        <f>'6570'!H90</f>
        <v>0</v>
      </c>
      <c r="I90" s="94">
        <f t="shared" si="9"/>
        <v>0</v>
      </c>
      <c r="J90" s="224"/>
      <c r="K90" s="255">
        <f>'6570'!K90</f>
        <v>0</v>
      </c>
      <c r="L90" s="255">
        <f>'6570'!L90</f>
        <v>0</v>
      </c>
      <c r="M90" s="255">
        <f>'6570'!M90</f>
        <v>0</v>
      </c>
      <c r="N90" s="94">
        <f t="shared" si="10"/>
        <v>0</v>
      </c>
      <c r="O90" s="224"/>
      <c r="P90" s="255">
        <f>'6570'!P90</f>
        <v>0</v>
      </c>
      <c r="Q90" s="255">
        <f>'6570'!Q90</f>
        <v>0</v>
      </c>
      <c r="R90" s="255">
        <f>'6570'!R90</f>
        <v>0</v>
      </c>
      <c r="S90" s="94">
        <f t="shared" si="11"/>
        <v>0</v>
      </c>
      <c r="T90" s="224"/>
      <c r="U90" s="255">
        <f>'6570'!U90</f>
        <v>0</v>
      </c>
      <c r="V90" s="255">
        <f>'6570'!V90</f>
        <v>0</v>
      </c>
      <c r="W90" s="255">
        <f>'6570'!W90</f>
        <v>0</v>
      </c>
      <c r="X90" s="94">
        <f t="shared" si="12"/>
        <v>0</v>
      </c>
      <c r="Y90" s="97"/>
      <c r="Z90" s="94">
        <f t="shared" si="13"/>
        <v>0</v>
      </c>
      <c r="AA90" s="182"/>
    </row>
    <row r="91" spans="1:27" s="214" customFormat="1" ht="15" x14ac:dyDescent="0.25">
      <c r="A91" s="72"/>
      <c r="B91" s="67" t="str">
        <f>'LPFN SUMMARY - Results'!B91</f>
        <v>Training</v>
      </c>
      <c r="C91" s="71"/>
      <c r="D91" s="62"/>
      <c r="E91" s="63"/>
      <c r="F91" s="255">
        <f>'6570'!F91</f>
        <v>0</v>
      </c>
      <c r="G91" s="255">
        <f>'6570'!G91</f>
        <v>0</v>
      </c>
      <c r="H91" s="255">
        <f>'6570'!H91</f>
        <v>0</v>
      </c>
      <c r="I91" s="94">
        <f t="shared" si="9"/>
        <v>0</v>
      </c>
      <c r="J91" s="224"/>
      <c r="K91" s="255">
        <f>'6570'!K91</f>
        <v>0</v>
      </c>
      <c r="L91" s="255">
        <f>'6570'!L91</f>
        <v>0</v>
      </c>
      <c r="M91" s="255">
        <f>'6570'!M91</f>
        <v>0</v>
      </c>
      <c r="N91" s="94">
        <f t="shared" si="10"/>
        <v>0</v>
      </c>
      <c r="O91" s="224"/>
      <c r="P91" s="255">
        <f>'6570'!P91</f>
        <v>0</v>
      </c>
      <c r="Q91" s="255">
        <f>'6570'!Q91</f>
        <v>0</v>
      </c>
      <c r="R91" s="255">
        <f>'6570'!R91</f>
        <v>0</v>
      </c>
      <c r="S91" s="94">
        <f t="shared" si="11"/>
        <v>0</v>
      </c>
      <c r="T91" s="224"/>
      <c r="U91" s="255">
        <f>'6570'!U91</f>
        <v>0</v>
      </c>
      <c r="V91" s="255">
        <f>'6570'!V91</f>
        <v>0</v>
      </c>
      <c r="W91" s="255">
        <f>'6570'!W91</f>
        <v>0</v>
      </c>
      <c r="X91" s="94">
        <f t="shared" si="12"/>
        <v>0</v>
      </c>
      <c r="Y91" s="97"/>
      <c r="Z91" s="94">
        <f t="shared" si="13"/>
        <v>0</v>
      </c>
      <c r="AA91" s="182"/>
    </row>
    <row r="92" spans="1:27" s="214" customFormat="1" ht="15" x14ac:dyDescent="0.25">
      <c r="A92" s="72"/>
      <c r="B92" s="67" t="str">
        <f>'LPFN SUMMARY - Results'!B92</f>
        <v>Transfer to Amosesag Child Care Centre</v>
      </c>
      <c r="C92" s="71"/>
      <c r="D92" s="62"/>
      <c r="E92" s="63"/>
      <c r="F92" s="255">
        <f>'6570'!F92</f>
        <v>0</v>
      </c>
      <c r="G92" s="255">
        <f>'6570'!G92</f>
        <v>0</v>
      </c>
      <c r="H92" s="255">
        <f>'6570'!H92</f>
        <v>0</v>
      </c>
      <c r="I92" s="94">
        <f t="shared" si="9"/>
        <v>0</v>
      </c>
      <c r="J92" s="224"/>
      <c r="K92" s="255">
        <f>'6570'!K92</f>
        <v>0</v>
      </c>
      <c r="L92" s="255">
        <f>'6570'!L92</f>
        <v>0</v>
      </c>
      <c r="M92" s="255">
        <f>'6570'!M92</f>
        <v>0</v>
      </c>
      <c r="N92" s="94">
        <f t="shared" si="10"/>
        <v>0</v>
      </c>
      <c r="O92" s="224"/>
      <c r="P92" s="255">
        <f>'6570'!P92</f>
        <v>0</v>
      </c>
      <c r="Q92" s="255">
        <f>'6570'!Q92</f>
        <v>0</v>
      </c>
      <c r="R92" s="255">
        <f>'6570'!R92</f>
        <v>0</v>
      </c>
      <c r="S92" s="94">
        <f t="shared" si="11"/>
        <v>0</v>
      </c>
      <c r="T92" s="224"/>
      <c r="U92" s="255">
        <f>'6570'!U92</f>
        <v>0</v>
      </c>
      <c r="V92" s="255">
        <f>'6570'!V92</f>
        <v>0</v>
      </c>
      <c r="W92" s="255">
        <f>'6570'!W92</f>
        <v>0</v>
      </c>
      <c r="X92" s="94">
        <f t="shared" si="12"/>
        <v>0</v>
      </c>
      <c r="Y92" s="97"/>
      <c r="Z92" s="94">
        <f t="shared" si="13"/>
        <v>0</v>
      </c>
      <c r="AA92" s="182"/>
    </row>
    <row r="93" spans="1:27" s="214" customFormat="1" ht="15" x14ac:dyDescent="0.25">
      <c r="A93" s="72"/>
      <c r="B93" s="67" t="str">
        <f>'LPFN SUMMARY - Results'!B93</f>
        <v>Transfer to Businesses</v>
      </c>
      <c r="C93" s="71"/>
      <c r="D93" s="62"/>
      <c r="E93" s="63"/>
      <c r="F93" s="255">
        <f>'6570'!F93</f>
        <v>0</v>
      </c>
      <c r="G93" s="255">
        <f>'6570'!G93</f>
        <v>0</v>
      </c>
      <c r="H93" s="255">
        <f>'6570'!H93</f>
        <v>0</v>
      </c>
      <c r="I93" s="94">
        <f t="shared" si="9"/>
        <v>0</v>
      </c>
      <c r="J93" s="224"/>
      <c r="K93" s="255">
        <f>'6570'!K93</f>
        <v>0</v>
      </c>
      <c r="L93" s="255">
        <f>'6570'!L93</f>
        <v>0</v>
      </c>
      <c r="M93" s="255">
        <f>'6570'!M93</f>
        <v>0</v>
      </c>
      <c r="N93" s="94">
        <f t="shared" si="10"/>
        <v>0</v>
      </c>
      <c r="O93" s="224"/>
      <c r="P93" s="255">
        <f>'6570'!P93</f>
        <v>0</v>
      </c>
      <c r="Q93" s="255">
        <f>'6570'!Q93</f>
        <v>0</v>
      </c>
      <c r="R93" s="255">
        <f>'6570'!R93</f>
        <v>0</v>
      </c>
      <c r="S93" s="94">
        <f t="shared" si="11"/>
        <v>0</v>
      </c>
      <c r="T93" s="224"/>
      <c r="U93" s="255">
        <f>'6570'!U93</f>
        <v>0</v>
      </c>
      <c r="V93" s="255">
        <f>'6570'!V93</f>
        <v>0</v>
      </c>
      <c r="W93" s="255">
        <f>'6570'!W93</f>
        <v>0</v>
      </c>
      <c r="X93" s="94">
        <f t="shared" si="12"/>
        <v>0</v>
      </c>
      <c r="Y93" s="97"/>
      <c r="Z93" s="94">
        <f t="shared" si="13"/>
        <v>0</v>
      </c>
      <c r="AA93" s="182"/>
    </row>
    <row r="94" spans="1:27" s="214" customFormat="1" ht="15" x14ac:dyDescent="0.25">
      <c r="A94" s="72"/>
      <c r="B94" s="67" t="str">
        <f>'LPFN SUMMARY - Results'!B94</f>
        <v>Transfer to Replacement Reserve/Algonquin Anishinabeg Nation</v>
      </c>
      <c r="C94" s="71"/>
      <c r="D94" s="62"/>
      <c r="E94" s="63"/>
      <c r="F94" s="255">
        <f>'6570'!F94</f>
        <v>0</v>
      </c>
      <c r="G94" s="255">
        <f>'6570'!G94</f>
        <v>0</v>
      </c>
      <c r="H94" s="255">
        <f>'6570'!H94</f>
        <v>0</v>
      </c>
      <c r="I94" s="94">
        <f t="shared" si="9"/>
        <v>0</v>
      </c>
      <c r="J94" s="224"/>
      <c r="K94" s="255">
        <f>'6570'!K94</f>
        <v>0</v>
      </c>
      <c r="L94" s="255">
        <f>'6570'!L94</f>
        <v>0</v>
      </c>
      <c r="M94" s="255">
        <f>'6570'!M94</f>
        <v>0</v>
      </c>
      <c r="N94" s="94">
        <f t="shared" si="10"/>
        <v>0</v>
      </c>
      <c r="O94" s="224"/>
      <c r="P94" s="255">
        <f>'6570'!P94</f>
        <v>0</v>
      </c>
      <c r="Q94" s="255">
        <f>'6570'!Q94</f>
        <v>0</v>
      </c>
      <c r="R94" s="255">
        <f>'6570'!R94</f>
        <v>0</v>
      </c>
      <c r="S94" s="94">
        <f t="shared" si="11"/>
        <v>0</v>
      </c>
      <c r="T94" s="224"/>
      <c r="U94" s="255">
        <f>'6570'!U94</f>
        <v>0</v>
      </c>
      <c r="V94" s="255">
        <f>'6570'!V94</f>
        <v>0</v>
      </c>
      <c r="W94" s="255">
        <f>'6570'!W94</f>
        <v>0</v>
      </c>
      <c r="X94" s="94">
        <f t="shared" si="12"/>
        <v>0</v>
      </c>
      <c r="Y94" s="97"/>
      <c r="Z94" s="94">
        <f t="shared" si="13"/>
        <v>0</v>
      </c>
      <c r="AA94" s="182"/>
    </row>
    <row r="95" spans="1:27" s="214" customFormat="1" ht="15" x14ac:dyDescent="0.25">
      <c r="A95" s="72"/>
      <c r="B95" s="67" t="str">
        <f>'LPFN SUMMARY - Results'!B95</f>
        <v>Transportation expenses</v>
      </c>
      <c r="C95" s="71"/>
      <c r="D95" s="62"/>
      <c r="E95" s="63"/>
      <c r="F95" s="255">
        <f>'6570'!F95</f>
        <v>0</v>
      </c>
      <c r="G95" s="255">
        <f>'6570'!G95</f>
        <v>0</v>
      </c>
      <c r="H95" s="255">
        <f>'6570'!H95</f>
        <v>0</v>
      </c>
      <c r="I95" s="94">
        <f t="shared" si="9"/>
        <v>0</v>
      </c>
      <c r="J95" s="224"/>
      <c r="K95" s="255">
        <f>'6570'!K95</f>
        <v>0</v>
      </c>
      <c r="L95" s="255">
        <f>'6570'!L95</f>
        <v>0</v>
      </c>
      <c r="M95" s="255">
        <f>'6570'!M95</f>
        <v>0</v>
      </c>
      <c r="N95" s="94">
        <f t="shared" si="10"/>
        <v>0</v>
      </c>
      <c r="O95" s="224"/>
      <c r="P95" s="255">
        <f>'6570'!P95</f>
        <v>0</v>
      </c>
      <c r="Q95" s="255">
        <f>'6570'!Q95</f>
        <v>0</v>
      </c>
      <c r="R95" s="255">
        <f>'6570'!R95</f>
        <v>0</v>
      </c>
      <c r="S95" s="94">
        <f t="shared" si="11"/>
        <v>0</v>
      </c>
      <c r="T95" s="224"/>
      <c r="U95" s="255">
        <f>'6570'!U95</f>
        <v>0</v>
      </c>
      <c r="V95" s="255">
        <f>'6570'!V95</f>
        <v>0</v>
      </c>
      <c r="W95" s="255">
        <f>'6570'!W95</f>
        <v>0</v>
      </c>
      <c r="X95" s="94">
        <f t="shared" si="12"/>
        <v>0</v>
      </c>
      <c r="Y95" s="97"/>
      <c r="Z95" s="94">
        <f t="shared" si="13"/>
        <v>0</v>
      </c>
      <c r="AA95" s="182"/>
    </row>
    <row r="96" spans="1:27" s="214" customFormat="1" ht="15" x14ac:dyDescent="0.25">
      <c r="A96" s="72"/>
      <c r="B96" s="67" t="str">
        <f>'LPFN SUMMARY - Results'!B96</f>
        <v>Travel expenses</v>
      </c>
      <c r="C96" s="71"/>
      <c r="D96" s="62"/>
      <c r="E96" s="63"/>
      <c r="F96" s="255">
        <f>'6570'!F96</f>
        <v>0</v>
      </c>
      <c r="G96" s="255">
        <f>'6570'!G96</f>
        <v>0</v>
      </c>
      <c r="H96" s="255">
        <f>'6570'!H96</f>
        <v>0</v>
      </c>
      <c r="I96" s="94">
        <f t="shared" si="9"/>
        <v>0</v>
      </c>
      <c r="J96" s="224"/>
      <c r="K96" s="255">
        <f>'6570'!K96</f>
        <v>0</v>
      </c>
      <c r="L96" s="255">
        <f>'6570'!L96</f>
        <v>0</v>
      </c>
      <c r="M96" s="255">
        <f>'6570'!M96</f>
        <v>0</v>
      </c>
      <c r="N96" s="94">
        <f t="shared" si="10"/>
        <v>0</v>
      </c>
      <c r="O96" s="224"/>
      <c r="P96" s="255">
        <f>'6570'!P96</f>
        <v>0</v>
      </c>
      <c r="Q96" s="255">
        <f>'6570'!Q96</f>
        <v>0</v>
      </c>
      <c r="R96" s="255">
        <f>'6570'!R96</f>
        <v>0</v>
      </c>
      <c r="S96" s="94">
        <f t="shared" si="11"/>
        <v>0</v>
      </c>
      <c r="T96" s="224"/>
      <c r="U96" s="255">
        <f>'6570'!U96</f>
        <v>0</v>
      </c>
      <c r="V96" s="255">
        <f>'6570'!V96</f>
        <v>0</v>
      </c>
      <c r="W96" s="255">
        <f>'6570'!W96</f>
        <v>0</v>
      </c>
      <c r="X96" s="94">
        <f t="shared" si="12"/>
        <v>0</v>
      </c>
      <c r="Y96" s="97"/>
      <c r="Z96" s="94">
        <f t="shared" si="13"/>
        <v>0</v>
      </c>
      <c r="AA96" s="182"/>
    </row>
    <row r="97" spans="1:27" s="214" customFormat="1" ht="15" x14ac:dyDescent="0.25">
      <c r="A97" s="72"/>
      <c r="B97" s="67" t="str">
        <f>'LPFN SUMMARY - Results'!B97</f>
        <v>Tuition fees</v>
      </c>
      <c r="C97" s="71"/>
      <c r="D97" s="62"/>
      <c r="E97" s="63"/>
      <c r="F97" s="255">
        <f>'6570'!F97</f>
        <v>0</v>
      </c>
      <c r="G97" s="255">
        <f>'6570'!G97</f>
        <v>0</v>
      </c>
      <c r="H97" s="255">
        <f>'6570'!H97</f>
        <v>0</v>
      </c>
      <c r="I97" s="94">
        <f t="shared" si="9"/>
        <v>0</v>
      </c>
      <c r="J97" s="224"/>
      <c r="K97" s="255">
        <f>'6570'!K97</f>
        <v>0</v>
      </c>
      <c r="L97" s="255">
        <f>'6570'!L97</f>
        <v>0</v>
      </c>
      <c r="M97" s="255">
        <f>'6570'!M97</f>
        <v>0</v>
      </c>
      <c r="N97" s="94">
        <f t="shared" si="10"/>
        <v>0</v>
      </c>
      <c r="O97" s="224"/>
      <c r="P97" s="255">
        <f>'6570'!P97</f>
        <v>0</v>
      </c>
      <c r="Q97" s="255">
        <f>'6570'!Q97</f>
        <v>0</v>
      </c>
      <c r="R97" s="255">
        <f>'6570'!R97</f>
        <v>0</v>
      </c>
      <c r="S97" s="94">
        <f t="shared" si="11"/>
        <v>0</v>
      </c>
      <c r="T97" s="224"/>
      <c r="U97" s="255">
        <f>'6570'!U97</f>
        <v>0</v>
      </c>
      <c r="V97" s="255">
        <f>'6570'!V97</f>
        <v>0</v>
      </c>
      <c r="W97" s="255">
        <f>'6570'!W97</f>
        <v>0</v>
      </c>
      <c r="X97" s="94">
        <f t="shared" si="12"/>
        <v>0</v>
      </c>
      <c r="Y97" s="97"/>
      <c r="Z97" s="94">
        <f t="shared" si="13"/>
        <v>0</v>
      </c>
      <c r="AA97" s="182"/>
    </row>
    <row r="98" spans="1:27" s="214" customFormat="1" ht="15" x14ac:dyDescent="0.25">
      <c r="A98" s="72"/>
      <c r="B98" s="67" t="str">
        <f>'LPFN SUMMARY - Results'!B98</f>
        <v>Vehicle Registration</v>
      </c>
      <c r="C98" s="71"/>
      <c r="D98" s="62"/>
      <c r="E98" s="63"/>
      <c r="F98" s="255">
        <f>'6570'!F98</f>
        <v>0</v>
      </c>
      <c r="G98" s="255">
        <f>'6570'!G98</f>
        <v>0</v>
      </c>
      <c r="H98" s="255">
        <f>'6570'!H98</f>
        <v>0</v>
      </c>
      <c r="I98" s="94">
        <f t="shared" si="9"/>
        <v>0</v>
      </c>
      <c r="J98" s="224"/>
      <c r="K98" s="255">
        <f>'6570'!K98</f>
        <v>0</v>
      </c>
      <c r="L98" s="255">
        <f>'6570'!L98</f>
        <v>0</v>
      </c>
      <c r="M98" s="255">
        <f>'6570'!M98</f>
        <v>0</v>
      </c>
      <c r="N98" s="94">
        <f t="shared" si="10"/>
        <v>0</v>
      </c>
      <c r="O98" s="224"/>
      <c r="P98" s="255">
        <f>'6570'!P98</f>
        <v>0</v>
      </c>
      <c r="Q98" s="255">
        <f>'6570'!Q98</f>
        <v>0</v>
      </c>
      <c r="R98" s="255">
        <f>'6570'!R98</f>
        <v>0</v>
      </c>
      <c r="S98" s="94">
        <f t="shared" si="11"/>
        <v>0</v>
      </c>
      <c r="T98" s="224"/>
      <c r="U98" s="255">
        <f>'6570'!U98</f>
        <v>0</v>
      </c>
      <c r="V98" s="255">
        <f>'6570'!V98</f>
        <v>0</v>
      </c>
      <c r="W98" s="255">
        <f>'6570'!W98</f>
        <v>0</v>
      </c>
      <c r="X98" s="94">
        <f t="shared" si="12"/>
        <v>0</v>
      </c>
      <c r="Y98" s="97"/>
      <c r="Z98" s="94">
        <f t="shared" si="13"/>
        <v>0</v>
      </c>
      <c r="AA98" s="182"/>
    </row>
    <row r="99" spans="1:27" s="214" customFormat="1" ht="15" x14ac:dyDescent="0.25">
      <c r="A99" s="72"/>
      <c r="B99" s="67" t="str">
        <f>'LPFN SUMMARY - Results'!B99</f>
        <v>Workshops</v>
      </c>
      <c r="C99" s="71"/>
      <c r="D99" s="62"/>
      <c r="E99" s="63"/>
      <c r="F99" s="255">
        <f>'6570'!F99</f>
        <v>0</v>
      </c>
      <c r="G99" s="255">
        <f>'6570'!G99</f>
        <v>0</v>
      </c>
      <c r="H99" s="255">
        <f>'6570'!H99</f>
        <v>0</v>
      </c>
      <c r="I99" s="94">
        <f t="shared" si="9"/>
        <v>0</v>
      </c>
      <c r="J99" s="224"/>
      <c r="K99" s="255">
        <f>'6570'!K99</f>
        <v>0</v>
      </c>
      <c r="L99" s="255">
        <f>'6570'!L99</f>
        <v>0</v>
      </c>
      <c r="M99" s="255">
        <f>'6570'!M99</f>
        <v>0</v>
      </c>
      <c r="N99" s="94">
        <f t="shared" si="10"/>
        <v>0</v>
      </c>
      <c r="O99" s="224"/>
      <c r="P99" s="255">
        <f>'6570'!P99</f>
        <v>0</v>
      </c>
      <c r="Q99" s="255">
        <f>'6570'!Q99</f>
        <v>0</v>
      </c>
      <c r="R99" s="255">
        <f>'6570'!R99</f>
        <v>0</v>
      </c>
      <c r="S99" s="94">
        <f t="shared" si="11"/>
        <v>0</v>
      </c>
      <c r="T99" s="224"/>
      <c r="U99" s="255">
        <f>'6570'!U99</f>
        <v>0</v>
      </c>
      <c r="V99" s="255">
        <f>'6570'!V99</f>
        <v>0</v>
      </c>
      <c r="W99" s="255">
        <f>'6570'!W99</f>
        <v>0</v>
      </c>
      <c r="X99" s="94">
        <f t="shared" si="12"/>
        <v>0</v>
      </c>
      <c r="Y99" s="97"/>
      <c r="Z99" s="94">
        <f t="shared" si="13"/>
        <v>0</v>
      </c>
      <c r="AA99" s="182"/>
    </row>
    <row r="100" spans="1:27" s="214" customFormat="1" ht="15" x14ac:dyDescent="0.25">
      <c r="A100" s="72"/>
      <c r="B100" s="67" t="str">
        <f>'LPFN SUMMARY - Results'!B100</f>
        <v>Equipment</v>
      </c>
      <c r="C100" s="71"/>
      <c r="D100" s="62"/>
      <c r="E100" s="63"/>
      <c r="F100" s="255">
        <f>'6570'!F100</f>
        <v>0</v>
      </c>
      <c r="G100" s="255">
        <f>'6570'!G100</f>
        <v>0</v>
      </c>
      <c r="H100" s="255">
        <f>'6570'!H100</f>
        <v>0</v>
      </c>
      <c r="I100" s="94">
        <f t="shared" si="9"/>
        <v>0</v>
      </c>
      <c r="J100" s="224"/>
      <c r="K100" s="255">
        <f>'6570'!K100</f>
        <v>0</v>
      </c>
      <c r="L100" s="255">
        <f>'6570'!L100</f>
        <v>0</v>
      </c>
      <c r="M100" s="255">
        <f>'6570'!M100</f>
        <v>0</v>
      </c>
      <c r="N100" s="94">
        <f t="shared" si="10"/>
        <v>0</v>
      </c>
      <c r="O100" s="224"/>
      <c r="P100" s="255">
        <f>'6570'!P100</f>
        <v>0</v>
      </c>
      <c r="Q100" s="255">
        <f>'6570'!Q100</f>
        <v>0</v>
      </c>
      <c r="R100" s="255">
        <f>'6570'!R100</f>
        <v>0</v>
      </c>
      <c r="S100" s="94">
        <f t="shared" si="11"/>
        <v>0</v>
      </c>
      <c r="T100" s="224"/>
      <c r="U100" s="255">
        <f>'6570'!U100</f>
        <v>0</v>
      </c>
      <c r="V100" s="255">
        <f>'6570'!V100</f>
        <v>0</v>
      </c>
      <c r="W100" s="255">
        <f>'6570'!W100</f>
        <v>0</v>
      </c>
      <c r="X100" s="94">
        <f t="shared" si="12"/>
        <v>0</v>
      </c>
      <c r="Y100" s="97"/>
      <c r="Z100" s="94">
        <f t="shared" si="13"/>
        <v>0</v>
      </c>
      <c r="AA100" s="182"/>
    </row>
    <row r="101" spans="1:27" s="214" customFormat="1" ht="15" hidden="1" x14ac:dyDescent="0.25">
      <c r="A101" s="72"/>
      <c r="B101" s="67" t="str">
        <f>'LPFN SUMMARY - Results'!B101</f>
        <v>Unused</v>
      </c>
      <c r="C101" s="71"/>
      <c r="D101" s="62"/>
      <c r="E101" s="63"/>
      <c r="F101" s="255">
        <f>'6570'!F101</f>
        <v>0</v>
      </c>
      <c r="G101" s="255">
        <f>'6570'!G101</f>
        <v>0</v>
      </c>
      <c r="H101" s="255">
        <f>'6570'!H101</f>
        <v>0</v>
      </c>
      <c r="I101" s="94">
        <f t="shared" si="9"/>
        <v>0</v>
      </c>
      <c r="J101" s="224"/>
      <c r="K101" s="255">
        <f>'6570'!K101</f>
        <v>0</v>
      </c>
      <c r="L101" s="255">
        <f>'6570'!L101</f>
        <v>0</v>
      </c>
      <c r="M101" s="255">
        <f>'6570'!M101</f>
        <v>0</v>
      </c>
      <c r="N101" s="94">
        <f t="shared" si="10"/>
        <v>0</v>
      </c>
      <c r="O101" s="224"/>
      <c r="P101" s="255">
        <f>'6570'!P101</f>
        <v>0</v>
      </c>
      <c r="Q101" s="255">
        <f>'6570'!Q101</f>
        <v>0</v>
      </c>
      <c r="R101" s="255">
        <f>'6570'!R101</f>
        <v>0</v>
      </c>
      <c r="S101" s="94">
        <f t="shared" si="11"/>
        <v>0</v>
      </c>
      <c r="T101" s="224"/>
      <c r="U101" s="255">
        <f>'6570'!U101</f>
        <v>0</v>
      </c>
      <c r="V101" s="255">
        <f>'6570'!V101</f>
        <v>0</v>
      </c>
      <c r="W101" s="255">
        <f>'6570'!W101</f>
        <v>0</v>
      </c>
      <c r="X101" s="94">
        <f t="shared" si="12"/>
        <v>0</v>
      </c>
      <c r="Y101" s="97"/>
      <c r="Z101" s="94">
        <f t="shared" si="13"/>
        <v>0</v>
      </c>
      <c r="AA101" s="182"/>
    </row>
    <row r="102" spans="1:27" s="214" customFormat="1" ht="15" x14ac:dyDescent="0.25">
      <c r="A102" s="72"/>
      <c r="B102" s="67" t="str">
        <f>'LPFN SUMMARY - Results'!B102</f>
        <v>Legal Fees</v>
      </c>
      <c r="C102" s="71"/>
      <c r="D102" s="62"/>
      <c r="E102" s="63"/>
      <c r="F102" s="255">
        <f>'6570'!F102</f>
        <v>0</v>
      </c>
      <c r="G102" s="255">
        <f>'6570'!G102</f>
        <v>0</v>
      </c>
      <c r="H102" s="255">
        <f>'6570'!H102</f>
        <v>0</v>
      </c>
      <c r="I102" s="94">
        <f t="shared" si="9"/>
        <v>0</v>
      </c>
      <c r="J102" s="224"/>
      <c r="K102" s="255">
        <f>'6570'!K102</f>
        <v>0</v>
      </c>
      <c r="L102" s="255">
        <f>'6570'!L102</f>
        <v>0</v>
      </c>
      <c r="M102" s="255">
        <f>'6570'!M102</f>
        <v>0</v>
      </c>
      <c r="N102" s="94">
        <f t="shared" si="10"/>
        <v>0</v>
      </c>
      <c r="O102" s="224"/>
      <c r="P102" s="255">
        <f>'6570'!P102</f>
        <v>0</v>
      </c>
      <c r="Q102" s="255">
        <f>'6570'!Q102</f>
        <v>0</v>
      </c>
      <c r="R102" s="255">
        <f>'6570'!R102</f>
        <v>0</v>
      </c>
      <c r="S102" s="94">
        <f t="shared" si="11"/>
        <v>0</v>
      </c>
      <c r="T102" s="224"/>
      <c r="U102" s="255">
        <f>'6570'!U102</f>
        <v>0</v>
      </c>
      <c r="V102" s="255">
        <f>'6570'!V102</f>
        <v>0</v>
      </c>
      <c r="W102" s="255">
        <f>'6570'!W102</f>
        <v>0</v>
      </c>
      <c r="X102" s="94">
        <f t="shared" si="12"/>
        <v>0</v>
      </c>
      <c r="Y102" s="97"/>
      <c r="Z102" s="94">
        <f t="shared" si="13"/>
        <v>0</v>
      </c>
      <c r="AA102" s="182"/>
    </row>
    <row r="103" spans="1:27" s="214" customFormat="1" ht="15" hidden="1" x14ac:dyDescent="0.25">
      <c r="A103" s="72"/>
      <c r="B103" s="67" t="str">
        <f>'LPFN SUMMARY - Results'!B103</f>
        <v>Unused</v>
      </c>
      <c r="C103" s="71"/>
      <c r="D103" s="62"/>
      <c r="E103" s="63"/>
      <c r="F103" s="255">
        <f>'6570'!F103</f>
        <v>0</v>
      </c>
      <c r="G103" s="255">
        <f>'6570'!G103</f>
        <v>0</v>
      </c>
      <c r="H103" s="255">
        <f>'6570'!H103</f>
        <v>0</v>
      </c>
      <c r="I103" s="94">
        <f t="shared" si="9"/>
        <v>0</v>
      </c>
      <c r="J103" s="224"/>
      <c r="K103" s="255">
        <f>'6570'!K103</f>
        <v>0</v>
      </c>
      <c r="L103" s="255">
        <f>'6570'!L103</f>
        <v>0</v>
      </c>
      <c r="M103" s="255">
        <f>'6570'!M103</f>
        <v>0</v>
      </c>
      <c r="N103" s="94">
        <f t="shared" si="10"/>
        <v>0</v>
      </c>
      <c r="O103" s="224"/>
      <c r="P103" s="255">
        <f>'6570'!P103</f>
        <v>0</v>
      </c>
      <c r="Q103" s="255">
        <f>'6570'!Q103</f>
        <v>0</v>
      </c>
      <c r="R103" s="255">
        <f>'6570'!R103</f>
        <v>0</v>
      </c>
      <c r="S103" s="94">
        <f t="shared" si="11"/>
        <v>0</v>
      </c>
      <c r="T103" s="224"/>
      <c r="U103" s="255">
        <f>'6570'!U103</f>
        <v>0</v>
      </c>
      <c r="V103" s="255">
        <f>'6570'!V103</f>
        <v>0</v>
      </c>
      <c r="W103" s="255">
        <f>'6570'!W103</f>
        <v>0</v>
      </c>
      <c r="X103" s="94">
        <f t="shared" si="12"/>
        <v>0</v>
      </c>
      <c r="Y103" s="97"/>
      <c r="Z103" s="94">
        <f t="shared" si="13"/>
        <v>0</v>
      </c>
      <c r="AA103" s="182"/>
    </row>
    <row r="104" spans="1:27" s="214" customFormat="1" ht="15" x14ac:dyDescent="0.25">
      <c r="A104" s="72"/>
      <c r="B104" s="67" t="str">
        <f>'LPFN SUMMARY - Results'!B104</f>
        <v>Living allowance</v>
      </c>
      <c r="C104" s="71"/>
      <c r="D104" s="62"/>
      <c r="E104" s="63"/>
      <c r="F104" s="255">
        <f>'6570'!F104</f>
        <v>0</v>
      </c>
      <c r="G104" s="255">
        <f>'6570'!G104</f>
        <v>0</v>
      </c>
      <c r="H104" s="255">
        <f>'6570'!H104</f>
        <v>0</v>
      </c>
      <c r="I104" s="94">
        <f t="shared" si="9"/>
        <v>0</v>
      </c>
      <c r="J104" s="224"/>
      <c r="K104" s="255">
        <f>'6570'!K104</f>
        <v>0</v>
      </c>
      <c r="L104" s="255">
        <f>'6570'!L104</f>
        <v>0</v>
      </c>
      <c r="M104" s="255">
        <f>'6570'!M104</f>
        <v>0</v>
      </c>
      <c r="N104" s="94">
        <f t="shared" si="10"/>
        <v>0</v>
      </c>
      <c r="O104" s="224"/>
      <c r="P104" s="255">
        <f>'6570'!P104</f>
        <v>0</v>
      </c>
      <c r="Q104" s="255">
        <f>'6570'!Q104</f>
        <v>0</v>
      </c>
      <c r="R104" s="255">
        <f>'6570'!R104</f>
        <v>0</v>
      </c>
      <c r="S104" s="94">
        <f t="shared" si="11"/>
        <v>0</v>
      </c>
      <c r="T104" s="224"/>
      <c r="U104" s="255">
        <f>'6570'!U104</f>
        <v>0</v>
      </c>
      <c r="V104" s="255">
        <f>'6570'!V104</f>
        <v>0</v>
      </c>
      <c r="W104" s="255">
        <f>'6570'!W104</f>
        <v>0</v>
      </c>
      <c r="X104" s="94">
        <f t="shared" si="12"/>
        <v>0</v>
      </c>
      <c r="Y104" s="97"/>
      <c r="Z104" s="94">
        <f t="shared" si="13"/>
        <v>0</v>
      </c>
      <c r="AA104" s="182"/>
    </row>
    <row r="105" spans="1:27" s="214" customFormat="1" ht="15" hidden="1" x14ac:dyDescent="0.25">
      <c r="A105" s="72"/>
      <c r="B105" s="67" t="str">
        <f>'LPFN SUMMARY - Results'!B105</f>
        <v>Unused</v>
      </c>
      <c r="C105" s="71"/>
      <c r="D105" s="62"/>
      <c r="E105" s="63"/>
      <c r="F105" s="255">
        <f>'6570'!F105</f>
        <v>0</v>
      </c>
      <c r="G105" s="255">
        <f>'6570'!G105</f>
        <v>0</v>
      </c>
      <c r="H105" s="255">
        <f>'6570'!H105</f>
        <v>0</v>
      </c>
      <c r="I105" s="94">
        <f t="shared" si="9"/>
        <v>0</v>
      </c>
      <c r="J105" s="224"/>
      <c r="K105" s="255">
        <f>'6570'!K105</f>
        <v>0</v>
      </c>
      <c r="L105" s="255">
        <f>'6570'!L105</f>
        <v>0</v>
      </c>
      <c r="M105" s="255">
        <f>'6570'!M105</f>
        <v>0</v>
      </c>
      <c r="N105" s="94">
        <f t="shared" si="10"/>
        <v>0</v>
      </c>
      <c r="O105" s="224"/>
      <c r="P105" s="255">
        <f>'6570'!P105</f>
        <v>0</v>
      </c>
      <c r="Q105" s="255">
        <f>'6570'!Q105</f>
        <v>0</v>
      </c>
      <c r="R105" s="255">
        <f>'6570'!R105</f>
        <v>0</v>
      </c>
      <c r="S105" s="94">
        <f t="shared" si="11"/>
        <v>0</v>
      </c>
      <c r="T105" s="224"/>
      <c r="U105" s="255">
        <f>'6570'!U105</f>
        <v>0</v>
      </c>
      <c r="V105" s="255">
        <f>'6570'!V105</f>
        <v>0</v>
      </c>
      <c r="W105" s="255">
        <f>'6570'!W105</f>
        <v>0</v>
      </c>
      <c r="X105" s="94">
        <f t="shared" si="12"/>
        <v>0</v>
      </c>
      <c r="Y105" s="97"/>
      <c r="Z105" s="94">
        <f t="shared" si="13"/>
        <v>0</v>
      </c>
      <c r="AA105" s="182"/>
    </row>
    <row r="106" spans="1:27" s="214" customFormat="1" ht="15" hidden="1" x14ac:dyDescent="0.25">
      <c r="A106" s="72"/>
      <c r="B106" s="67" t="str">
        <f>'LPFN SUMMARY - Results'!B106</f>
        <v>Unused</v>
      </c>
      <c r="C106" s="71"/>
      <c r="D106" s="62"/>
      <c r="E106" s="63"/>
      <c r="F106" s="255">
        <f>'6570'!F106</f>
        <v>0</v>
      </c>
      <c r="G106" s="255">
        <f>'6570'!G106</f>
        <v>0</v>
      </c>
      <c r="H106" s="255">
        <f>'6570'!H106</f>
        <v>0</v>
      </c>
      <c r="I106" s="94">
        <f t="shared" si="9"/>
        <v>0</v>
      </c>
      <c r="J106" s="224"/>
      <c r="K106" s="255">
        <f>'6570'!K106</f>
        <v>0</v>
      </c>
      <c r="L106" s="255">
        <f>'6570'!L106</f>
        <v>0</v>
      </c>
      <c r="M106" s="255">
        <f>'6570'!M106</f>
        <v>0</v>
      </c>
      <c r="N106" s="94">
        <f t="shared" si="10"/>
        <v>0</v>
      </c>
      <c r="O106" s="224"/>
      <c r="P106" s="255">
        <f>'6570'!P106</f>
        <v>0</v>
      </c>
      <c r="Q106" s="255">
        <f>'6570'!Q106</f>
        <v>0</v>
      </c>
      <c r="R106" s="255">
        <f>'6570'!R106</f>
        <v>0</v>
      </c>
      <c r="S106" s="94">
        <f t="shared" si="11"/>
        <v>0</v>
      </c>
      <c r="T106" s="224"/>
      <c r="U106" s="255">
        <f>'6570'!U106</f>
        <v>0</v>
      </c>
      <c r="V106" s="255">
        <f>'6570'!V106</f>
        <v>0</v>
      </c>
      <c r="W106" s="255">
        <f>'6570'!W106</f>
        <v>0</v>
      </c>
      <c r="X106" s="94">
        <f t="shared" si="12"/>
        <v>0</v>
      </c>
      <c r="Y106" s="97"/>
      <c r="Z106" s="94">
        <f t="shared" si="13"/>
        <v>0</v>
      </c>
      <c r="AA106" s="182"/>
    </row>
    <row r="107" spans="1:27" s="214" customFormat="1" ht="15" hidden="1" x14ac:dyDescent="0.25">
      <c r="A107" s="72"/>
      <c r="B107" s="67" t="str">
        <f>'LPFN SUMMARY - Results'!B107</f>
        <v>Unused</v>
      </c>
      <c r="C107" s="71"/>
      <c r="D107" s="62"/>
      <c r="E107" s="63"/>
      <c r="F107" s="255">
        <f>'6570'!F107</f>
        <v>0</v>
      </c>
      <c r="G107" s="255">
        <f>'6570'!G107</f>
        <v>0</v>
      </c>
      <c r="H107" s="255">
        <f>'6570'!H107</f>
        <v>0</v>
      </c>
      <c r="I107" s="94">
        <f t="shared" si="9"/>
        <v>0</v>
      </c>
      <c r="J107" s="224"/>
      <c r="K107" s="255">
        <f>'6570'!K107</f>
        <v>0</v>
      </c>
      <c r="L107" s="255">
        <f>'6570'!L107</f>
        <v>0</v>
      </c>
      <c r="M107" s="255">
        <f>'6570'!M107</f>
        <v>0</v>
      </c>
      <c r="N107" s="94">
        <f t="shared" si="10"/>
        <v>0</v>
      </c>
      <c r="O107" s="224"/>
      <c r="P107" s="255">
        <f>'6570'!P107</f>
        <v>0</v>
      </c>
      <c r="Q107" s="255">
        <f>'6570'!Q107</f>
        <v>0</v>
      </c>
      <c r="R107" s="255">
        <f>'6570'!R107</f>
        <v>0</v>
      </c>
      <c r="S107" s="94">
        <f t="shared" si="11"/>
        <v>0</v>
      </c>
      <c r="T107" s="224"/>
      <c r="U107" s="255">
        <f>'6570'!U107</f>
        <v>0</v>
      </c>
      <c r="V107" s="255">
        <f>'6570'!V107</f>
        <v>0</v>
      </c>
      <c r="W107" s="255">
        <f>'6570'!W107</f>
        <v>0</v>
      </c>
      <c r="X107" s="94">
        <f t="shared" si="12"/>
        <v>0</v>
      </c>
      <c r="Y107" s="97"/>
      <c r="Z107" s="94">
        <f t="shared" si="13"/>
        <v>0</v>
      </c>
      <c r="AA107" s="182"/>
    </row>
    <row r="108" spans="1:27" s="214" customFormat="1" ht="15" x14ac:dyDescent="0.25">
      <c r="A108" s="72"/>
      <c r="B108" s="67" t="str">
        <f>'LPFN SUMMARY - Results'!B108</f>
        <v>Job creation initiative</v>
      </c>
      <c r="C108" s="71"/>
      <c r="D108" s="62"/>
      <c r="E108" s="63"/>
      <c r="F108" s="255">
        <f>'6570'!F108</f>
        <v>0</v>
      </c>
      <c r="G108" s="255">
        <f>'6570'!G108</f>
        <v>0</v>
      </c>
      <c r="H108" s="255">
        <f>'6570'!H108</f>
        <v>0</v>
      </c>
      <c r="I108" s="94">
        <f t="shared" si="9"/>
        <v>0</v>
      </c>
      <c r="J108" s="224"/>
      <c r="K108" s="255">
        <f>'6570'!K108</f>
        <v>0</v>
      </c>
      <c r="L108" s="255">
        <f>'6570'!L108</f>
        <v>0</v>
      </c>
      <c r="M108" s="255">
        <f>'6570'!M108</f>
        <v>0</v>
      </c>
      <c r="N108" s="94">
        <f t="shared" si="10"/>
        <v>0</v>
      </c>
      <c r="O108" s="224"/>
      <c r="P108" s="255">
        <f>'6570'!P108</f>
        <v>0</v>
      </c>
      <c r="Q108" s="255">
        <f>'6570'!Q108</f>
        <v>0</v>
      </c>
      <c r="R108" s="255">
        <f>'6570'!R108</f>
        <v>0</v>
      </c>
      <c r="S108" s="94">
        <f t="shared" si="11"/>
        <v>0</v>
      </c>
      <c r="T108" s="224"/>
      <c r="U108" s="255">
        <f>'6570'!U108</f>
        <v>0</v>
      </c>
      <c r="V108" s="255">
        <f>'6570'!V108</f>
        <v>0</v>
      </c>
      <c r="W108" s="255">
        <f>'6570'!W108</f>
        <v>0</v>
      </c>
      <c r="X108" s="94">
        <f t="shared" si="12"/>
        <v>0</v>
      </c>
      <c r="Y108" s="97"/>
      <c r="Z108" s="94">
        <f t="shared" si="13"/>
        <v>0</v>
      </c>
      <c r="AA108" s="182"/>
    </row>
    <row r="109" spans="1:27" s="214" customFormat="1" ht="15" x14ac:dyDescent="0.25">
      <c r="A109" s="72"/>
      <c r="B109" s="67" t="str">
        <f>'LPFN SUMMARY - Results'!B109</f>
        <v>Training vocationnal</v>
      </c>
      <c r="C109" s="71"/>
      <c r="D109" s="62"/>
      <c r="E109" s="63"/>
      <c r="F109" s="255">
        <f>'6570'!F109</f>
        <v>0</v>
      </c>
      <c r="G109" s="255">
        <f>'6570'!G109</f>
        <v>0</v>
      </c>
      <c r="H109" s="255">
        <f>'6570'!H109</f>
        <v>0</v>
      </c>
      <c r="I109" s="94">
        <f t="shared" si="9"/>
        <v>0</v>
      </c>
      <c r="J109" s="224"/>
      <c r="K109" s="255">
        <f>'6570'!K109</f>
        <v>0</v>
      </c>
      <c r="L109" s="255">
        <f>'6570'!L109</f>
        <v>0</v>
      </c>
      <c r="M109" s="255">
        <f>'6570'!M109</f>
        <v>0</v>
      </c>
      <c r="N109" s="94">
        <f t="shared" si="10"/>
        <v>0</v>
      </c>
      <c r="O109" s="224"/>
      <c r="P109" s="255">
        <f>'6570'!P109</f>
        <v>0</v>
      </c>
      <c r="Q109" s="255">
        <f>'6570'!Q109</f>
        <v>0</v>
      </c>
      <c r="R109" s="255">
        <f>'6570'!R109</f>
        <v>0</v>
      </c>
      <c r="S109" s="94">
        <f t="shared" si="11"/>
        <v>0</v>
      </c>
      <c r="T109" s="224"/>
      <c r="U109" s="255">
        <f>'6570'!U109</f>
        <v>0</v>
      </c>
      <c r="V109" s="255">
        <f>'6570'!V109</f>
        <v>0</v>
      </c>
      <c r="W109" s="255">
        <f>'6570'!W109</f>
        <v>0</v>
      </c>
      <c r="X109" s="94">
        <f t="shared" si="12"/>
        <v>0</v>
      </c>
      <c r="Y109" s="97"/>
      <c r="Z109" s="94">
        <f t="shared" si="13"/>
        <v>0</v>
      </c>
      <c r="AA109" s="182"/>
    </row>
    <row r="110" spans="1:27" s="214" customFormat="1" ht="15" x14ac:dyDescent="0.25">
      <c r="A110" s="72"/>
      <c r="B110" s="67" t="str">
        <f>'LPFN SUMMARY - Results'!B110</f>
        <v>Activities</v>
      </c>
      <c r="C110" s="71"/>
      <c r="D110" s="62"/>
      <c r="E110" s="63"/>
      <c r="F110" s="255">
        <f>'6570'!F110</f>
        <v>0</v>
      </c>
      <c r="G110" s="255">
        <f>'6570'!G110</f>
        <v>0</v>
      </c>
      <c r="H110" s="255">
        <f>'6570'!H110</f>
        <v>0</v>
      </c>
      <c r="I110" s="94">
        <f t="shared" si="9"/>
        <v>0</v>
      </c>
      <c r="J110" s="224"/>
      <c r="K110" s="255">
        <f>'6570'!K110</f>
        <v>0</v>
      </c>
      <c r="L110" s="255">
        <f>'6570'!L110</f>
        <v>0</v>
      </c>
      <c r="M110" s="255">
        <f>'6570'!M110</f>
        <v>0</v>
      </c>
      <c r="N110" s="94">
        <f t="shared" si="10"/>
        <v>0</v>
      </c>
      <c r="O110" s="224"/>
      <c r="P110" s="255">
        <f>'6570'!P110</f>
        <v>0</v>
      </c>
      <c r="Q110" s="255">
        <f>'6570'!Q110</f>
        <v>0</v>
      </c>
      <c r="R110" s="255">
        <f>'6570'!R110</f>
        <v>0</v>
      </c>
      <c r="S110" s="94">
        <f t="shared" si="11"/>
        <v>0</v>
      </c>
      <c r="T110" s="224"/>
      <c r="U110" s="255">
        <f>'6570'!U110</f>
        <v>0</v>
      </c>
      <c r="V110" s="255">
        <f>'6570'!V110</f>
        <v>0</v>
      </c>
      <c r="W110" s="255">
        <f>'6570'!W110</f>
        <v>0</v>
      </c>
      <c r="X110" s="94">
        <f t="shared" si="12"/>
        <v>0</v>
      </c>
      <c r="Y110" s="97"/>
      <c r="Z110" s="94">
        <f t="shared" si="13"/>
        <v>0</v>
      </c>
      <c r="AA110" s="182"/>
    </row>
    <row r="111" spans="1:27" s="214" customFormat="1" ht="15" x14ac:dyDescent="0.25">
      <c r="A111" s="72"/>
      <c r="B111" s="67" t="str">
        <f>'LPFN SUMMARY - Results'!B111</f>
        <v>Contingency funds</v>
      </c>
      <c r="C111" s="71"/>
      <c r="D111" s="62"/>
      <c r="E111" s="63"/>
      <c r="F111" s="255">
        <f>'6570'!F111</f>
        <v>0</v>
      </c>
      <c r="G111" s="255">
        <f>'6570'!G111</f>
        <v>0</v>
      </c>
      <c r="H111" s="255">
        <f>'6570'!H111</f>
        <v>0</v>
      </c>
      <c r="I111" s="94">
        <f t="shared" ref="I111:I126" si="14">F111+G111+H111</f>
        <v>0</v>
      </c>
      <c r="J111" s="224"/>
      <c r="K111" s="255">
        <f>'6570'!K111</f>
        <v>0</v>
      </c>
      <c r="L111" s="255">
        <f>'6570'!L111</f>
        <v>0</v>
      </c>
      <c r="M111" s="255">
        <f>'6570'!M111</f>
        <v>0</v>
      </c>
      <c r="N111" s="94">
        <f t="shared" ref="N111:N126" si="15">K111+L111+M111</f>
        <v>0</v>
      </c>
      <c r="O111" s="224"/>
      <c r="P111" s="255">
        <f>'6570'!P111</f>
        <v>0</v>
      </c>
      <c r="Q111" s="255">
        <f>'6570'!Q111</f>
        <v>0</v>
      </c>
      <c r="R111" s="255">
        <f>'6570'!R111</f>
        <v>0</v>
      </c>
      <c r="S111" s="94">
        <f t="shared" ref="S111:S126" si="16">P111+Q111+R111</f>
        <v>0</v>
      </c>
      <c r="T111" s="224"/>
      <c r="U111" s="255">
        <f>'6570'!U111</f>
        <v>0</v>
      </c>
      <c r="V111" s="255">
        <f>'6570'!V111</f>
        <v>0</v>
      </c>
      <c r="W111" s="255">
        <f>'6570'!W111</f>
        <v>0</v>
      </c>
      <c r="X111" s="94">
        <f t="shared" ref="X111:X126" si="17">U111+V111+W111</f>
        <v>0</v>
      </c>
      <c r="Y111" s="97"/>
      <c r="Z111" s="94">
        <f t="shared" ref="Z111:Z126" si="18">X111+S111+N111+I111</f>
        <v>0</v>
      </c>
      <c r="AA111" s="182"/>
    </row>
    <row r="112" spans="1:27" s="214" customFormat="1" ht="15" x14ac:dyDescent="0.25">
      <c r="A112" s="72"/>
      <c r="B112" s="67" t="str">
        <f>'LPFN SUMMARY - Results'!B112</f>
        <v>Food</v>
      </c>
      <c r="C112" s="71"/>
      <c r="D112" s="62"/>
      <c r="E112" s="63"/>
      <c r="F112" s="255">
        <f>'6570'!F112</f>
        <v>0</v>
      </c>
      <c r="G112" s="255">
        <f>'6570'!G112</f>
        <v>0</v>
      </c>
      <c r="H112" s="255">
        <f>'6570'!H112</f>
        <v>0</v>
      </c>
      <c r="I112" s="94">
        <f t="shared" si="14"/>
        <v>0</v>
      </c>
      <c r="J112" s="224"/>
      <c r="K112" s="255">
        <f>'6570'!K112</f>
        <v>0</v>
      </c>
      <c r="L112" s="255">
        <f>'6570'!L112</f>
        <v>0</v>
      </c>
      <c r="M112" s="255">
        <f>'6570'!M112</f>
        <v>0</v>
      </c>
      <c r="N112" s="94">
        <f t="shared" si="15"/>
        <v>0</v>
      </c>
      <c r="O112" s="224"/>
      <c r="P112" s="255">
        <f>'6570'!P112</f>
        <v>0</v>
      </c>
      <c r="Q112" s="255">
        <f>'6570'!Q112</f>
        <v>0</v>
      </c>
      <c r="R112" s="255">
        <f>'6570'!R112</f>
        <v>0</v>
      </c>
      <c r="S112" s="94">
        <f t="shared" si="16"/>
        <v>0</v>
      </c>
      <c r="T112" s="224"/>
      <c r="U112" s="255">
        <f>'6570'!U112</f>
        <v>0</v>
      </c>
      <c r="V112" s="255">
        <f>'6570'!V112</f>
        <v>0</v>
      </c>
      <c r="W112" s="255">
        <f>'6570'!W112</f>
        <v>0</v>
      </c>
      <c r="X112" s="94">
        <f t="shared" si="17"/>
        <v>0</v>
      </c>
      <c r="Y112" s="97"/>
      <c r="Z112" s="94">
        <f t="shared" si="18"/>
        <v>0</v>
      </c>
      <c r="AA112" s="182"/>
    </row>
    <row r="113" spans="1:28" s="214" customFormat="1" ht="15" x14ac:dyDescent="0.25">
      <c r="A113" s="72"/>
      <c r="B113" s="67" t="str">
        <f>'LPFN SUMMARY - Results'!B113</f>
        <v>Emergency preparedness plan</v>
      </c>
      <c r="C113" s="71"/>
      <c r="D113" s="62"/>
      <c r="E113" s="63"/>
      <c r="F113" s="255">
        <f>'6570'!F113</f>
        <v>0</v>
      </c>
      <c r="G113" s="255">
        <f>'6570'!G113</f>
        <v>0</v>
      </c>
      <c r="H113" s="255">
        <f>'6570'!H113</f>
        <v>0</v>
      </c>
      <c r="I113" s="94">
        <f t="shared" si="14"/>
        <v>0</v>
      </c>
      <c r="J113" s="224"/>
      <c r="K113" s="255">
        <f>'6570'!K113</f>
        <v>0</v>
      </c>
      <c r="L113" s="255">
        <f>'6570'!L113</f>
        <v>0</v>
      </c>
      <c r="M113" s="255">
        <f>'6570'!M113</f>
        <v>0</v>
      </c>
      <c r="N113" s="94">
        <f t="shared" si="15"/>
        <v>0</v>
      </c>
      <c r="O113" s="224"/>
      <c r="P113" s="255">
        <f>'6570'!P113</f>
        <v>0</v>
      </c>
      <c r="Q113" s="255">
        <f>'6570'!Q113</f>
        <v>0</v>
      </c>
      <c r="R113" s="255">
        <f>'6570'!R113</f>
        <v>0</v>
      </c>
      <c r="S113" s="94">
        <f t="shared" si="16"/>
        <v>0</v>
      </c>
      <c r="T113" s="224"/>
      <c r="U113" s="255">
        <f>'6570'!U113</f>
        <v>0</v>
      </c>
      <c r="V113" s="255">
        <f>'6570'!V113</f>
        <v>0</v>
      </c>
      <c r="W113" s="255">
        <f>'6570'!W113</f>
        <v>0</v>
      </c>
      <c r="X113" s="94">
        <f t="shared" si="17"/>
        <v>0</v>
      </c>
      <c r="Y113" s="97"/>
      <c r="Z113" s="94">
        <f t="shared" si="18"/>
        <v>0</v>
      </c>
      <c r="AA113" s="182"/>
    </row>
    <row r="114" spans="1:28" s="214" customFormat="1" ht="15" x14ac:dyDescent="0.25">
      <c r="A114" s="72"/>
      <c r="B114" s="67" t="str">
        <f>'LPFN SUMMARY - Results'!B114</f>
        <v>Governance support</v>
      </c>
      <c r="C114" s="71"/>
      <c r="D114" s="62"/>
      <c r="E114" s="63"/>
      <c r="F114" s="255">
        <f>'6570'!F114</f>
        <v>0</v>
      </c>
      <c r="G114" s="255">
        <f>'6570'!G114</f>
        <v>0</v>
      </c>
      <c r="H114" s="255">
        <f>'6570'!H114</f>
        <v>0</v>
      </c>
      <c r="I114" s="94">
        <f t="shared" si="14"/>
        <v>0</v>
      </c>
      <c r="J114" s="224"/>
      <c r="K114" s="255">
        <f>'6570'!K114</f>
        <v>0</v>
      </c>
      <c r="L114" s="255">
        <f>'6570'!L114</f>
        <v>0</v>
      </c>
      <c r="M114" s="255">
        <f>'6570'!M114</f>
        <v>0</v>
      </c>
      <c r="N114" s="94">
        <f t="shared" si="15"/>
        <v>0</v>
      </c>
      <c r="O114" s="224"/>
      <c r="P114" s="255">
        <f>'6570'!P114</f>
        <v>0</v>
      </c>
      <c r="Q114" s="255">
        <f>'6570'!Q114</f>
        <v>0</v>
      </c>
      <c r="R114" s="255">
        <f>'6570'!R114</f>
        <v>0</v>
      </c>
      <c r="S114" s="94">
        <f t="shared" si="16"/>
        <v>0</v>
      </c>
      <c r="T114" s="224"/>
      <c r="U114" s="255">
        <f>'6570'!U114</f>
        <v>0</v>
      </c>
      <c r="V114" s="255">
        <f>'6570'!V114</f>
        <v>0</v>
      </c>
      <c r="W114" s="255">
        <f>'6570'!W114</f>
        <v>0</v>
      </c>
      <c r="X114" s="94">
        <f t="shared" si="17"/>
        <v>0</v>
      </c>
      <c r="Y114" s="97"/>
      <c r="Z114" s="94">
        <f t="shared" si="18"/>
        <v>0</v>
      </c>
      <c r="AA114" s="182"/>
    </row>
    <row r="115" spans="1:28" s="214" customFormat="1" ht="15" x14ac:dyDescent="0.25">
      <c r="A115" s="72"/>
      <c r="B115" s="67" t="str">
        <f>'LPFN SUMMARY - Results'!B115</f>
        <v>Need assesment and priority</v>
      </c>
      <c r="C115" s="71"/>
      <c r="D115" s="62"/>
      <c r="E115" s="63"/>
      <c r="F115" s="255">
        <f>'6570'!F115</f>
        <v>0</v>
      </c>
      <c r="G115" s="255">
        <f>'6570'!G115</f>
        <v>0</v>
      </c>
      <c r="H115" s="255">
        <f>'6570'!H115</f>
        <v>0</v>
      </c>
      <c r="I115" s="94">
        <f t="shared" si="14"/>
        <v>0</v>
      </c>
      <c r="J115" s="224"/>
      <c r="K115" s="255">
        <f>'6570'!K115</f>
        <v>0</v>
      </c>
      <c r="L115" s="255">
        <f>'6570'!L115</f>
        <v>0</v>
      </c>
      <c r="M115" s="255">
        <f>'6570'!M115</f>
        <v>0</v>
      </c>
      <c r="N115" s="94">
        <f t="shared" si="15"/>
        <v>0</v>
      </c>
      <c r="O115" s="224"/>
      <c r="P115" s="255">
        <f>'6570'!P115</f>
        <v>0</v>
      </c>
      <c r="Q115" s="255">
        <f>'6570'!Q115</f>
        <v>0</v>
      </c>
      <c r="R115" s="255">
        <f>'6570'!R115</f>
        <v>0</v>
      </c>
      <c r="S115" s="94">
        <f t="shared" si="16"/>
        <v>0</v>
      </c>
      <c r="T115" s="224"/>
      <c r="U115" s="255">
        <f>'6570'!U115</f>
        <v>0</v>
      </c>
      <c r="V115" s="255">
        <f>'6570'!V115</f>
        <v>0</v>
      </c>
      <c r="W115" s="255">
        <f>'6570'!W115</f>
        <v>0</v>
      </c>
      <c r="X115" s="94">
        <f t="shared" si="17"/>
        <v>0</v>
      </c>
      <c r="Y115" s="97"/>
      <c r="Z115" s="94">
        <f t="shared" si="18"/>
        <v>0</v>
      </c>
      <c r="AA115" s="182"/>
    </row>
    <row r="116" spans="1:28" s="214" customFormat="1" ht="15" x14ac:dyDescent="0.25">
      <c r="A116" s="72"/>
      <c r="B116" s="67" t="str">
        <f>'LPFN SUMMARY - Results'!B116</f>
        <v>Evaluation plan</v>
      </c>
      <c r="C116" s="71"/>
      <c r="D116" s="62"/>
      <c r="E116" s="63"/>
      <c r="F116" s="255">
        <f>'6570'!F116</f>
        <v>0</v>
      </c>
      <c r="G116" s="255">
        <f>'6570'!G116</f>
        <v>0</v>
      </c>
      <c r="H116" s="255">
        <f>'6570'!H116</f>
        <v>0</v>
      </c>
      <c r="I116" s="94">
        <f t="shared" si="14"/>
        <v>0</v>
      </c>
      <c r="J116" s="224"/>
      <c r="K116" s="255">
        <f>'6570'!K116</f>
        <v>0</v>
      </c>
      <c r="L116" s="255">
        <f>'6570'!L116</f>
        <v>0</v>
      </c>
      <c r="M116" s="255">
        <f>'6570'!M116</f>
        <v>0</v>
      </c>
      <c r="N116" s="94">
        <f t="shared" si="15"/>
        <v>0</v>
      </c>
      <c r="O116" s="224"/>
      <c r="P116" s="255">
        <f>'6570'!P116</f>
        <v>0</v>
      </c>
      <c r="Q116" s="255">
        <f>'6570'!Q116</f>
        <v>0</v>
      </c>
      <c r="R116" s="255">
        <f>'6570'!R116</f>
        <v>0</v>
      </c>
      <c r="S116" s="94">
        <f t="shared" si="16"/>
        <v>0</v>
      </c>
      <c r="T116" s="224"/>
      <c r="U116" s="255">
        <f>'6570'!U116</f>
        <v>0</v>
      </c>
      <c r="V116" s="255">
        <f>'6570'!V116</f>
        <v>0</v>
      </c>
      <c r="W116" s="255">
        <f>'6570'!W116</f>
        <v>0</v>
      </c>
      <c r="X116" s="94">
        <f t="shared" si="17"/>
        <v>0</v>
      </c>
      <c r="Y116" s="97"/>
      <c r="Z116" s="94">
        <f t="shared" si="18"/>
        <v>0</v>
      </c>
      <c r="AA116" s="182"/>
    </row>
    <row r="117" spans="1:28" s="214" customFormat="1" ht="15" x14ac:dyDescent="0.25">
      <c r="A117" s="72"/>
      <c r="B117" s="67" t="str">
        <f>'LPFN SUMMARY - Results'!B117</f>
        <v>Renovations</v>
      </c>
      <c r="C117" s="71"/>
      <c r="D117" s="62"/>
      <c r="E117" s="63"/>
      <c r="F117" s="255">
        <f>'6570'!F117</f>
        <v>0</v>
      </c>
      <c r="G117" s="255">
        <f>'6570'!G117</f>
        <v>0</v>
      </c>
      <c r="H117" s="255">
        <f>'6570'!H117</f>
        <v>0</v>
      </c>
      <c r="I117" s="94">
        <f t="shared" si="14"/>
        <v>0</v>
      </c>
      <c r="J117" s="224"/>
      <c r="K117" s="255">
        <f>'6570'!K117</f>
        <v>0</v>
      </c>
      <c r="L117" s="255">
        <f>'6570'!L117</f>
        <v>0</v>
      </c>
      <c r="M117" s="255">
        <f>'6570'!M117</f>
        <v>0</v>
      </c>
      <c r="N117" s="94">
        <f t="shared" si="15"/>
        <v>0</v>
      </c>
      <c r="O117" s="224"/>
      <c r="P117" s="255">
        <f>'6570'!P117</f>
        <v>0</v>
      </c>
      <c r="Q117" s="255">
        <f>'6570'!Q117</f>
        <v>0</v>
      </c>
      <c r="R117" s="255">
        <f>'6570'!R117</f>
        <v>0</v>
      </c>
      <c r="S117" s="94">
        <f t="shared" si="16"/>
        <v>0</v>
      </c>
      <c r="T117" s="224"/>
      <c r="U117" s="255">
        <f>'6570'!U117</f>
        <v>0</v>
      </c>
      <c r="V117" s="255">
        <f>'6570'!V117</f>
        <v>0</v>
      </c>
      <c r="W117" s="255">
        <f>'6570'!W117</f>
        <v>0</v>
      </c>
      <c r="X117" s="94">
        <f t="shared" si="17"/>
        <v>0</v>
      </c>
      <c r="Y117" s="97"/>
      <c r="Z117" s="94">
        <f t="shared" si="18"/>
        <v>0</v>
      </c>
      <c r="AA117" s="182"/>
    </row>
    <row r="118" spans="1:28" s="214" customFormat="1" ht="15" x14ac:dyDescent="0.25">
      <c r="A118" s="72"/>
      <c r="B118" s="67" t="str">
        <f>'LPFN SUMMARY - Results'!B118</f>
        <v>Consultant</v>
      </c>
      <c r="C118" s="71"/>
      <c r="D118" s="62"/>
      <c r="E118" s="63"/>
      <c r="F118" s="255">
        <f>'6570'!F118</f>
        <v>0</v>
      </c>
      <c r="G118" s="255">
        <f>'6570'!G118</f>
        <v>0</v>
      </c>
      <c r="H118" s="255">
        <f>'6570'!H118</f>
        <v>0</v>
      </c>
      <c r="I118" s="94">
        <f t="shared" si="14"/>
        <v>0</v>
      </c>
      <c r="J118" s="224"/>
      <c r="K118" s="255">
        <f>'6570'!K118</f>
        <v>0</v>
      </c>
      <c r="L118" s="255">
        <f>'6570'!L118</f>
        <v>0</v>
      </c>
      <c r="M118" s="255">
        <f>'6570'!M118</f>
        <v>0</v>
      </c>
      <c r="N118" s="94">
        <f t="shared" si="15"/>
        <v>0</v>
      </c>
      <c r="O118" s="224"/>
      <c r="P118" s="255">
        <f>'6570'!P118</f>
        <v>0</v>
      </c>
      <c r="Q118" s="255">
        <f>'6570'!Q118</f>
        <v>0</v>
      </c>
      <c r="R118" s="255">
        <f>'6570'!R118</f>
        <v>0</v>
      </c>
      <c r="S118" s="94">
        <f t="shared" si="16"/>
        <v>0</v>
      </c>
      <c r="T118" s="224"/>
      <c r="U118" s="255">
        <f>'6570'!U118</f>
        <v>0</v>
      </c>
      <c r="V118" s="255">
        <f>'6570'!V118</f>
        <v>0</v>
      </c>
      <c r="W118" s="255">
        <f>'6570'!W118</f>
        <v>0</v>
      </c>
      <c r="X118" s="94">
        <f t="shared" si="17"/>
        <v>0</v>
      </c>
      <c r="Y118" s="97"/>
      <c r="Z118" s="94">
        <f t="shared" si="18"/>
        <v>0</v>
      </c>
      <c r="AA118" s="182"/>
      <c r="AB118" s="243"/>
    </row>
    <row r="119" spans="1:28" s="214" customFormat="1" ht="15" hidden="1" x14ac:dyDescent="0.25">
      <c r="A119" s="72"/>
      <c r="B119" s="67" t="str">
        <f>'LPFN SUMMARY - Results'!B119</f>
        <v>Unused</v>
      </c>
      <c r="C119" s="71"/>
      <c r="D119" s="62"/>
      <c r="E119" s="63"/>
      <c r="F119" s="255">
        <f>'6570'!F119</f>
        <v>0</v>
      </c>
      <c r="G119" s="255">
        <f>'6570'!G119</f>
        <v>0</v>
      </c>
      <c r="H119" s="255">
        <f>'6570'!H119</f>
        <v>0</v>
      </c>
      <c r="I119" s="94">
        <f t="shared" si="14"/>
        <v>0</v>
      </c>
      <c r="J119" s="224"/>
      <c r="K119" s="255">
        <f>'6570'!K119</f>
        <v>0</v>
      </c>
      <c r="L119" s="255">
        <f>'6570'!L119</f>
        <v>0</v>
      </c>
      <c r="M119" s="255">
        <f>'6570'!M119</f>
        <v>0</v>
      </c>
      <c r="N119" s="94">
        <f t="shared" si="15"/>
        <v>0</v>
      </c>
      <c r="O119" s="224"/>
      <c r="P119" s="255">
        <f>'6570'!P119</f>
        <v>0</v>
      </c>
      <c r="Q119" s="255">
        <f>'6570'!Q119</f>
        <v>0</v>
      </c>
      <c r="R119" s="255">
        <f>'6570'!R119</f>
        <v>0</v>
      </c>
      <c r="S119" s="94">
        <f t="shared" si="16"/>
        <v>0</v>
      </c>
      <c r="T119" s="224"/>
      <c r="U119" s="255">
        <f>'6570'!U119</f>
        <v>0</v>
      </c>
      <c r="V119" s="255">
        <f>'6570'!V119</f>
        <v>0</v>
      </c>
      <c r="W119" s="255">
        <f>'6570'!W119</f>
        <v>0</v>
      </c>
      <c r="X119" s="94">
        <f t="shared" si="17"/>
        <v>0</v>
      </c>
      <c r="Y119" s="97"/>
      <c r="Z119" s="94">
        <f t="shared" si="18"/>
        <v>0</v>
      </c>
      <c r="AA119" s="182"/>
    </row>
    <row r="120" spans="1:28" s="214" customFormat="1" ht="15" hidden="1" x14ac:dyDescent="0.25">
      <c r="A120" s="72"/>
      <c r="B120" s="67" t="str">
        <f>'LPFN SUMMARY - Results'!B120</f>
        <v>Unused</v>
      </c>
      <c r="C120" s="71"/>
      <c r="D120" s="62"/>
      <c r="E120" s="63"/>
      <c r="F120" s="255">
        <f>'6570'!F120</f>
        <v>0</v>
      </c>
      <c r="G120" s="255">
        <f>'6570'!G120</f>
        <v>0</v>
      </c>
      <c r="H120" s="255">
        <f>'6570'!H120</f>
        <v>0</v>
      </c>
      <c r="I120" s="94">
        <f t="shared" si="14"/>
        <v>0</v>
      </c>
      <c r="J120" s="224"/>
      <c r="K120" s="255">
        <f>'6570'!K120</f>
        <v>0</v>
      </c>
      <c r="L120" s="255">
        <f>'6570'!L120</f>
        <v>0</v>
      </c>
      <c r="M120" s="255">
        <f>'6570'!M120</f>
        <v>0</v>
      </c>
      <c r="N120" s="94">
        <f t="shared" si="15"/>
        <v>0</v>
      </c>
      <c r="O120" s="224"/>
      <c r="P120" s="255">
        <f>'6570'!P120</f>
        <v>0</v>
      </c>
      <c r="Q120" s="255">
        <f>'6570'!Q120</f>
        <v>0</v>
      </c>
      <c r="R120" s="255">
        <f>'6570'!R120</f>
        <v>0</v>
      </c>
      <c r="S120" s="94">
        <f t="shared" si="16"/>
        <v>0</v>
      </c>
      <c r="T120" s="224"/>
      <c r="U120" s="255">
        <f>'6570'!U120</f>
        <v>0</v>
      </c>
      <c r="V120" s="255">
        <f>'6570'!V120</f>
        <v>0</v>
      </c>
      <c r="W120" s="255">
        <f>'6570'!W120</f>
        <v>0</v>
      </c>
      <c r="X120" s="94">
        <f t="shared" si="17"/>
        <v>0</v>
      </c>
      <c r="Y120" s="97"/>
      <c r="Z120" s="94">
        <f t="shared" si="18"/>
        <v>0</v>
      </c>
      <c r="AA120" s="182"/>
    </row>
    <row r="121" spans="1:28" s="214" customFormat="1" ht="15" hidden="1" x14ac:dyDescent="0.25">
      <c r="A121" s="72"/>
      <c r="B121" s="67" t="str">
        <f>'LPFN SUMMARY - Results'!B121</f>
        <v>Unused</v>
      </c>
      <c r="C121" s="71"/>
      <c r="D121" s="62"/>
      <c r="E121" s="63"/>
      <c r="F121" s="255">
        <f>'6570'!F121</f>
        <v>0</v>
      </c>
      <c r="G121" s="255">
        <f>'6570'!G121</f>
        <v>0</v>
      </c>
      <c r="H121" s="255">
        <f>'6570'!H121</f>
        <v>0</v>
      </c>
      <c r="I121" s="94">
        <f t="shared" si="14"/>
        <v>0</v>
      </c>
      <c r="J121" s="224"/>
      <c r="K121" s="255">
        <f>'6570'!K121</f>
        <v>0</v>
      </c>
      <c r="L121" s="255">
        <f>'6570'!L121</f>
        <v>0</v>
      </c>
      <c r="M121" s="255">
        <f>'6570'!M121</f>
        <v>0</v>
      </c>
      <c r="N121" s="94">
        <f t="shared" si="15"/>
        <v>0</v>
      </c>
      <c r="O121" s="224"/>
      <c r="P121" s="255">
        <f>'6570'!P121</f>
        <v>0</v>
      </c>
      <c r="Q121" s="255">
        <f>'6570'!Q121</f>
        <v>0</v>
      </c>
      <c r="R121" s="255">
        <f>'6570'!R121</f>
        <v>0</v>
      </c>
      <c r="S121" s="94">
        <f t="shared" si="16"/>
        <v>0</v>
      </c>
      <c r="T121" s="224"/>
      <c r="U121" s="255">
        <f>'6570'!U121</f>
        <v>0</v>
      </c>
      <c r="V121" s="255">
        <f>'6570'!V121</f>
        <v>0</v>
      </c>
      <c r="W121" s="255">
        <f>'6570'!W121</f>
        <v>0</v>
      </c>
      <c r="X121" s="94">
        <f t="shared" si="17"/>
        <v>0</v>
      </c>
      <c r="Y121" s="97"/>
      <c r="Z121" s="94">
        <f t="shared" si="18"/>
        <v>0</v>
      </c>
      <c r="AA121" s="182"/>
    </row>
    <row r="122" spans="1:28" s="214" customFormat="1" ht="15" hidden="1" x14ac:dyDescent="0.25">
      <c r="A122" s="72"/>
      <c r="B122" s="67" t="str">
        <f>'LPFN SUMMARY - Results'!B122</f>
        <v>Unused</v>
      </c>
      <c r="C122" s="71"/>
      <c r="D122" s="62"/>
      <c r="E122" s="63"/>
      <c r="F122" s="255">
        <f>'6570'!F122</f>
        <v>0</v>
      </c>
      <c r="G122" s="255">
        <f>'6570'!G122</f>
        <v>0</v>
      </c>
      <c r="H122" s="255">
        <f>'6570'!H122</f>
        <v>0</v>
      </c>
      <c r="I122" s="94">
        <f t="shared" si="14"/>
        <v>0</v>
      </c>
      <c r="J122" s="224"/>
      <c r="K122" s="255">
        <f>'6570'!K122</f>
        <v>0</v>
      </c>
      <c r="L122" s="255">
        <f>'6570'!L122</f>
        <v>0</v>
      </c>
      <c r="M122" s="255">
        <f>'6570'!M122</f>
        <v>0</v>
      </c>
      <c r="N122" s="94">
        <f t="shared" si="15"/>
        <v>0</v>
      </c>
      <c r="O122" s="224"/>
      <c r="P122" s="255">
        <f>'6570'!P122</f>
        <v>0</v>
      </c>
      <c r="Q122" s="255">
        <f>'6570'!Q122</f>
        <v>0</v>
      </c>
      <c r="R122" s="255">
        <f>'6570'!R122</f>
        <v>0</v>
      </c>
      <c r="S122" s="94">
        <f t="shared" si="16"/>
        <v>0</v>
      </c>
      <c r="T122" s="224"/>
      <c r="U122" s="255">
        <f>'6570'!U122</f>
        <v>0</v>
      </c>
      <c r="V122" s="255">
        <f>'6570'!V122</f>
        <v>0</v>
      </c>
      <c r="W122" s="255">
        <f>'6570'!W122</f>
        <v>0</v>
      </c>
      <c r="X122" s="94">
        <f t="shared" si="17"/>
        <v>0</v>
      </c>
      <c r="Y122" s="97"/>
      <c r="Z122" s="94">
        <f t="shared" si="18"/>
        <v>0</v>
      </c>
      <c r="AA122" s="182"/>
    </row>
    <row r="123" spans="1:28" s="214" customFormat="1" ht="15" hidden="1" x14ac:dyDescent="0.25">
      <c r="A123" s="72"/>
      <c r="B123" s="67" t="str">
        <f>'LPFN SUMMARY - Results'!B123</f>
        <v>Unused</v>
      </c>
      <c r="C123" s="71"/>
      <c r="D123" s="62"/>
      <c r="E123" s="63"/>
      <c r="F123" s="255">
        <f>'6570'!F123</f>
        <v>0</v>
      </c>
      <c r="G123" s="255">
        <f>'6570'!G123</f>
        <v>0</v>
      </c>
      <c r="H123" s="255">
        <f>'6570'!H123</f>
        <v>0</v>
      </c>
      <c r="I123" s="94">
        <f t="shared" si="14"/>
        <v>0</v>
      </c>
      <c r="J123" s="224"/>
      <c r="K123" s="255">
        <f>'6570'!K123</f>
        <v>0</v>
      </c>
      <c r="L123" s="255">
        <f>'6570'!L123</f>
        <v>0</v>
      </c>
      <c r="M123" s="255">
        <f>'6570'!M123</f>
        <v>0</v>
      </c>
      <c r="N123" s="94">
        <f t="shared" si="15"/>
        <v>0</v>
      </c>
      <c r="O123" s="224"/>
      <c r="P123" s="255">
        <f>'6570'!P123</f>
        <v>0</v>
      </c>
      <c r="Q123" s="255">
        <f>'6570'!Q123</f>
        <v>0</v>
      </c>
      <c r="R123" s="255">
        <f>'6570'!R123</f>
        <v>0</v>
      </c>
      <c r="S123" s="94">
        <f t="shared" si="16"/>
        <v>0</v>
      </c>
      <c r="T123" s="224"/>
      <c r="U123" s="255">
        <f>'6570'!U123</f>
        <v>0</v>
      </c>
      <c r="V123" s="255">
        <f>'6570'!V123</f>
        <v>0</v>
      </c>
      <c r="W123" s="255">
        <f>'6570'!W123</f>
        <v>0</v>
      </c>
      <c r="X123" s="94">
        <f t="shared" si="17"/>
        <v>0</v>
      </c>
      <c r="Y123" s="97"/>
      <c r="Z123" s="94">
        <f t="shared" si="18"/>
        <v>0</v>
      </c>
      <c r="AA123" s="182"/>
    </row>
    <row r="124" spans="1:28" s="214" customFormat="1" ht="15" hidden="1" x14ac:dyDescent="0.25">
      <c r="A124" s="72"/>
      <c r="B124" s="67" t="str">
        <f>'LPFN SUMMARY - Results'!B124</f>
        <v>Unused</v>
      </c>
      <c r="C124" s="71"/>
      <c r="D124" s="62"/>
      <c r="E124" s="63"/>
      <c r="F124" s="255">
        <f>'6570'!F124</f>
        <v>0</v>
      </c>
      <c r="G124" s="255">
        <f>'6570'!G124</f>
        <v>0</v>
      </c>
      <c r="H124" s="255">
        <f>'6570'!H124</f>
        <v>0</v>
      </c>
      <c r="I124" s="94">
        <f t="shared" si="14"/>
        <v>0</v>
      </c>
      <c r="J124" s="224"/>
      <c r="K124" s="255">
        <f>'6570'!K124</f>
        <v>0</v>
      </c>
      <c r="L124" s="255">
        <f>'6570'!L124</f>
        <v>0</v>
      </c>
      <c r="M124" s="255">
        <f>'6570'!M124</f>
        <v>0</v>
      </c>
      <c r="N124" s="94">
        <f t="shared" si="15"/>
        <v>0</v>
      </c>
      <c r="O124" s="224"/>
      <c r="P124" s="255">
        <f>'6570'!P124</f>
        <v>0</v>
      </c>
      <c r="Q124" s="255">
        <f>'6570'!Q124</f>
        <v>0</v>
      </c>
      <c r="R124" s="255">
        <f>'6570'!R124</f>
        <v>0</v>
      </c>
      <c r="S124" s="94">
        <f t="shared" si="16"/>
        <v>0</v>
      </c>
      <c r="T124" s="224"/>
      <c r="U124" s="255">
        <f>'6570'!U124</f>
        <v>0</v>
      </c>
      <c r="V124" s="255">
        <f>'6570'!V124</f>
        <v>0</v>
      </c>
      <c r="W124" s="255">
        <f>'6570'!W124</f>
        <v>0</v>
      </c>
      <c r="X124" s="94">
        <f t="shared" si="17"/>
        <v>0</v>
      </c>
      <c r="Y124" s="97"/>
      <c r="Z124" s="94">
        <f t="shared" si="18"/>
        <v>0</v>
      </c>
      <c r="AA124" s="182"/>
    </row>
    <row r="125" spans="1:28" s="214" customFormat="1" ht="15" hidden="1" x14ac:dyDescent="0.25">
      <c r="A125" s="72"/>
      <c r="B125" s="67" t="str">
        <f>'LPFN SUMMARY - Results'!B125</f>
        <v>Unused</v>
      </c>
      <c r="C125" s="71"/>
      <c r="D125" s="62"/>
      <c r="E125" s="63"/>
      <c r="F125" s="255">
        <f>'6570'!F125</f>
        <v>0</v>
      </c>
      <c r="G125" s="255">
        <f>'6570'!G125</f>
        <v>0</v>
      </c>
      <c r="H125" s="255">
        <f>'6570'!H125</f>
        <v>0</v>
      </c>
      <c r="I125" s="94">
        <f t="shared" si="14"/>
        <v>0</v>
      </c>
      <c r="J125" s="224"/>
      <c r="K125" s="255">
        <f>'6570'!K125</f>
        <v>0</v>
      </c>
      <c r="L125" s="255">
        <f>'6570'!L125</f>
        <v>0</v>
      </c>
      <c r="M125" s="255">
        <f>'6570'!M125</f>
        <v>0</v>
      </c>
      <c r="N125" s="94">
        <f t="shared" si="15"/>
        <v>0</v>
      </c>
      <c r="O125" s="224"/>
      <c r="P125" s="255">
        <f>'6570'!P125</f>
        <v>0</v>
      </c>
      <c r="Q125" s="255">
        <f>'6570'!Q125</f>
        <v>0</v>
      </c>
      <c r="R125" s="255">
        <f>'6570'!R125</f>
        <v>0</v>
      </c>
      <c r="S125" s="94">
        <f t="shared" si="16"/>
        <v>0</v>
      </c>
      <c r="T125" s="224"/>
      <c r="U125" s="255">
        <f>'6570'!U125</f>
        <v>0</v>
      </c>
      <c r="V125" s="255">
        <f>'6570'!V125</f>
        <v>0</v>
      </c>
      <c r="W125" s="255">
        <f>'6570'!W125</f>
        <v>0</v>
      </c>
      <c r="X125" s="94">
        <f t="shared" si="17"/>
        <v>0</v>
      </c>
      <c r="Y125" s="97"/>
      <c r="Z125" s="94">
        <f t="shared" si="18"/>
        <v>0</v>
      </c>
      <c r="AA125" s="182"/>
    </row>
    <row r="126" spans="1:28" s="214" customFormat="1" ht="15" hidden="1" x14ac:dyDescent="0.25">
      <c r="A126" s="72"/>
      <c r="B126" s="67" t="str">
        <f>'LPFN SUMMARY - Results'!B126</f>
        <v>Unused</v>
      </c>
      <c r="C126" s="71"/>
      <c r="D126" s="62"/>
      <c r="E126" s="63"/>
      <c r="F126" s="255">
        <f>'6570'!F126</f>
        <v>0</v>
      </c>
      <c r="G126" s="255">
        <f>'6570'!G126</f>
        <v>0</v>
      </c>
      <c r="H126" s="255">
        <f>'6570'!H126</f>
        <v>0</v>
      </c>
      <c r="I126" s="94">
        <f t="shared" si="14"/>
        <v>0</v>
      </c>
      <c r="J126" s="224"/>
      <c r="K126" s="255">
        <f>'6570'!K126</f>
        <v>0</v>
      </c>
      <c r="L126" s="255">
        <f>'6570'!L126</f>
        <v>0</v>
      </c>
      <c r="M126" s="255">
        <f>'6570'!M126</f>
        <v>0</v>
      </c>
      <c r="N126" s="94">
        <f t="shared" si="15"/>
        <v>0</v>
      </c>
      <c r="O126" s="224"/>
      <c r="P126" s="255">
        <f>'6570'!P126</f>
        <v>0</v>
      </c>
      <c r="Q126" s="255">
        <f>'6570'!Q126</f>
        <v>0</v>
      </c>
      <c r="R126" s="255">
        <f>'6570'!R126</f>
        <v>0</v>
      </c>
      <c r="S126" s="94">
        <f t="shared" si="16"/>
        <v>0</v>
      </c>
      <c r="T126" s="224"/>
      <c r="U126" s="255">
        <f>'6570'!U126</f>
        <v>0</v>
      </c>
      <c r="V126" s="255">
        <f>'6570'!V126</f>
        <v>0</v>
      </c>
      <c r="W126" s="255">
        <f>'6570'!W126</f>
        <v>0</v>
      </c>
      <c r="X126" s="94">
        <f t="shared" si="17"/>
        <v>0</v>
      </c>
      <c r="Y126" s="97"/>
      <c r="Z126" s="94">
        <f t="shared" si="18"/>
        <v>0</v>
      </c>
      <c r="AA126" s="182"/>
    </row>
    <row r="127" spans="1:28" s="214" customFormat="1" ht="15" x14ac:dyDescent="0.25">
      <c r="A127" s="77"/>
      <c r="B127" s="78"/>
      <c r="C127" s="78"/>
      <c r="D127" s="78"/>
      <c r="E127" s="79"/>
      <c r="F127" s="83">
        <f>SUM(F46:F126)</f>
        <v>66607</v>
      </c>
      <c r="G127" s="83">
        <f>SUM(G46:G118)</f>
        <v>4107</v>
      </c>
      <c r="H127" s="83">
        <f>SUM(H46:H118)</f>
        <v>4107</v>
      </c>
      <c r="I127" s="85">
        <f>SUM(I46:I118)</f>
        <v>74821</v>
      </c>
      <c r="J127" s="85"/>
      <c r="K127" s="83">
        <f>SUM(K46:K118)</f>
        <v>4107</v>
      </c>
      <c r="L127" s="83">
        <f t="shared" ref="L127:M127" si="19">SUM(L46:L118)</f>
        <v>4107</v>
      </c>
      <c r="M127" s="83">
        <f t="shared" si="19"/>
        <v>4107</v>
      </c>
      <c r="N127" s="85">
        <f>SUM(N46:N118)</f>
        <v>12321</v>
      </c>
      <c r="O127" s="85"/>
      <c r="P127" s="83">
        <f>SUM(P46:P118)</f>
        <v>4107</v>
      </c>
      <c r="Q127" s="83">
        <f t="shared" ref="Q127:R127" si="20">SUM(Q46:Q118)</f>
        <v>4107</v>
      </c>
      <c r="R127" s="83">
        <f t="shared" si="20"/>
        <v>4107</v>
      </c>
      <c r="S127" s="85">
        <f>SUM(S46:S118)</f>
        <v>12321</v>
      </c>
      <c r="T127" s="85"/>
      <c r="U127" s="83">
        <f>SUM(U46:U118)</f>
        <v>4107</v>
      </c>
      <c r="V127" s="83">
        <f>SUM(V46:V126)</f>
        <v>4107</v>
      </c>
      <c r="W127" s="83">
        <f>SUM(W46:W118)</f>
        <v>4116</v>
      </c>
      <c r="X127" s="85">
        <f>SUM(X46:X118)</f>
        <v>12330</v>
      </c>
      <c r="Y127" s="84"/>
      <c r="Z127" s="85">
        <f>SUM(Z46:Z118)</f>
        <v>111793</v>
      </c>
      <c r="AA127" s="182"/>
      <c r="AB127" s="243"/>
    </row>
    <row r="128" spans="1:28" s="214" customFormat="1" ht="15.75" thickBot="1" x14ac:dyDescent="0.3">
      <c r="A128" s="80" t="s">
        <v>24</v>
      </c>
      <c r="B128" s="81"/>
      <c r="C128" s="260"/>
      <c r="D128" s="260"/>
      <c r="E128" s="261"/>
      <c r="F128" s="88">
        <f>F43-F127</f>
        <v>745893</v>
      </c>
      <c r="G128" s="88">
        <f>G43-G127</f>
        <v>-4107</v>
      </c>
      <c r="H128" s="88">
        <f>H43-H127</f>
        <v>-4107</v>
      </c>
      <c r="I128" s="89">
        <f>I43-I127</f>
        <v>737679</v>
      </c>
      <c r="J128" s="89"/>
      <c r="K128" s="88">
        <f>K43-K127</f>
        <v>-4107</v>
      </c>
      <c r="L128" s="88">
        <f>L43-L127</f>
        <v>-4107</v>
      </c>
      <c r="M128" s="88">
        <f>M43-M127</f>
        <v>-4107</v>
      </c>
      <c r="N128" s="89">
        <f>N43-N127</f>
        <v>-12321</v>
      </c>
      <c r="O128" s="89"/>
      <c r="P128" s="88">
        <f>P43-P127</f>
        <v>-4107</v>
      </c>
      <c r="Q128" s="88">
        <f>Q43-Q127</f>
        <v>-4107</v>
      </c>
      <c r="R128" s="88">
        <f>R43-R127</f>
        <v>-4107</v>
      </c>
      <c r="S128" s="89">
        <f>S43-S127</f>
        <v>-12321</v>
      </c>
      <c r="T128" s="89"/>
      <c r="U128" s="88">
        <f>U43-U127</f>
        <v>-4107</v>
      </c>
      <c r="V128" s="88">
        <f>V43-V127</f>
        <v>-4107</v>
      </c>
      <c r="W128" s="88">
        <f>W43-W127</f>
        <v>-4116</v>
      </c>
      <c r="X128" s="89">
        <f>X43-X127</f>
        <v>-12330</v>
      </c>
      <c r="Y128" s="90"/>
      <c r="Z128" s="89">
        <f>Z43-Z127</f>
        <v>700707</v>
      </c>
      <c r="AA128" s="182"/>
    </row>
    <row r="129" spans="1:28" s="214" customFormat="1" x14ac:dyDescent="0.2">
      <c r="A129" s="1"/>
      <c r="B129" s="1"/>
      <c r="C129" s="1"/>
      <c r="D129" s="1"/>
      <c r="E129" s="1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82"/>
    </row>
    <row r="130" spans="1:28" s="214" customFormat="1" x14ac:dyDescent="0.2">
      <c r="A130" s="172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19"/>
      <c r="AA130" s="182"/>
      <c r="AB130" s="243"/>
    </row>
    <row r="131" spans="1:28" s="214" customFormat="1" x14ac:dyDescent="0.2">
      <c r="Z131" s="243"/>
      <c r="AA131" s="182"/>
    </row>
    <row r="132" spans="1:28" x14ac:dyDescent="0.2">
      <c r="Z132" s="137"/>
    </row>
    <row r="133" spans="1:28" x14ac:dyDescent="0.2">
      <c r="Z133" s="137"/>
    </row>
    <row r="135" spans="1:28" x14ac:dyDescent="0.2">
      <c r="Z135" s="137"/>
    </row>
    <row r="137" spans="1:28" x14ac:dyDescent="0.2">
      <c r="AB137" s="137"/>
    </row>
    <row r="138" spans="1:28" x14ac:dyDescent="0.2">
      <c r="AB138" s="137"/>
    </row>
    <row r="139" spans="1:28" x14ac:dyDescent="0.2">
      <c r="Z139" s="137"/>
    </row>
  </sheetData>
  <mergeCells count="2">
    <mergeCell ref="U5:Z5"/>
    <mergeCell ref="A6:B6"/>
  </mergeCells>
  <pageMargins left="0.22" right="0.17" top="0.74803149606299213" bottom="0.74803149606299213" header="0.31496062992125984" footer="0.31496062992125984"/>
  <pageSetup paperSize="5" scale="58" orientation="landscape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109F9-5E6E-4212-9D6E-FDD68011E911}">
  <sheetPr codeName="Sheet171">
    <tabColor theme="5" tint="-0.249977111117893"/>
    <pageSetUpPr fitToPage="1"/>
  </sheetPr>
  <dimension ref="A1:Z138"/>
  <sheetViews>
    <sheetView zoomScale="70" zoomScaleNormal="70" workbookViewId="0">
      <pane xSplit="2" ySplit="10" topLeftCell="L11" activePane="bottomRight" state="frozen"/>
      <selection activeCell="M42" sqref="M42"/>
      <selection pane="topRight" activeCell="M42" sqref="M42"/>
      <selection pane="bottomLeft" activeCell="M42" sqref="M42"/>
      <selection pane="bottomRight" activeCell="A4" sqref="A4"/>
    </sheetView>
  </sheetViews>
  <sheetFormatPr defaultColWidth="9.140625" defaultRowHeight="12.75" x14ac:dyDescent="0.2"/>
  <cols>
    <col min="1" max="1" width="9.5703125" customWidth="1"/>
    <col min="2" max="2" width="67" customWidth="1"/>
    <col min="3" max="4" width="9.140625" hidden="1" customWidth="1"/>
    <col min="5" max="5" width="6.28515625" customWidth="1"/>
    <col min="6" max="8" width="12.140625" bestFit="1" customWidth="1"/>
    <col min="9" max="9" width="14.28515625" bestFit="1" customWidth="1"/>
    <col min="10" max="10" width="2.7109375" customWidth="1"/>
    <col min="11" max="12" width="12.140625" bestFit="1" customWidth="1"/>
    <col min="13" max="13" width="12.140625" customWidth="1"/>
    <col min="14" max="14" width="14.5703125" bestFit="1" customWidth="1"/>
    <col min="15" max="15" width="2.7109375" customWidth="1"/>
    <col min="16" max="16" width="12.140625" bestFit="1" customWidth="1"/>
    <col min="17" max="17" width="13.5703125" bestFit="1" customWidth="1"/>
    <col min="18" max="18" width="14" bestFit="1" customWidth="1"/>
    <col min="19" max="19" width="14.5703125" bestFit="1" customWidth="1"/>
    <col min="20" max="20" width="2.7109375" customWidth="1"/>
    <col min="21" max="23" width="12.140625" bestFit="1" customWidth="1"/>
    <col min="24" max="24" width="14.5703125" bestFit="1" customWidth="1"/>
    <col min="25" max="25" width="3.28515625" customWidth="1"/>
    <col min="26" max="26" width="14.855468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281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>
        <v>812500</v>
      </c>
      <c r="G38" s="22"/>
      <c r="H38" s="22"/>
      <c r="I38" s="94">
        <f t="shared" si="4"/>
        <v>812500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812500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812500</v>
      </c>
      <c r="G43" s="83">
        <f>SUM(G11:G42)</f>
        <v>0</v>
      </c>
      <c r="H43" s="83">
        <f>SUM(H11:H42)</f>
        <v>0</v>
      </c>
      <c r="I43" s="85">
        <f>SUM(I8:I42)</f>
        <v>812500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812500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4107</v>
      </c>
      <c r="G46" s="22">
        <v>4107</v>
      </c>
      <c r="H46" s="22">
        <v>4107</v>
      </c>
      <c r="I46" s="94">
        <f t="shared" ref="I46:I126" si="5">F46+G46+H46</f>
        <v>12321</v>
      </c>
      <c r="J46" s="15"/>
      <c r="K46" s="22">
        <v>4107</v>
      </c>
      <c r="L46" s="22">
        <v>4107</v>
      </c>
      <c r="M46" s="22">
        <v>4107</v>
      </c>
      <c r="N46" s="94">
        <f t="shared" ref="N46:N126" si="6">K46+L46+M46</f>
        <v>12321</v>
      </c>
      <c r="O46" s="15"/>
      <c r="P46" s="22">
        <v>4107</v>
      </c>
      <c r="Q46" s="22">
        <v>4107</v>
      </c>
      <c r="R46" s="22">
        <v>4107</v>
      </c>
      <c r="S46" s="94">
        <f t="shared" ref="S46:S126" si="7">P46+Q46+R46</f>
        <v>12321</v>
      </c>
      <c r="T46" s="15"/>
      <c r="U46" s="22">
        <v>4107</v>
      </c>
      <c r="V46" s="22">
        <v>4107</v>
      </c>
      <c r="W46" s="22">
        <v>4116</v>
      </c>
      <c r="X46" s="94">
        <f t="shared" ref="X46:X126" si="8">U46+V46+W46</f>
        <v>12330</v>
      </c>
      <c r="Y46" s="97"/>
      <c r="Z46" s="94">
        <f t="shared" ref="Z46:Z126" si="9">X46+S46+N46+I46</f>
        <v>49293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>
        <v>62500</v>
      </c>
      <c r="G75" s="22"/>
      <c r="H75" s="22"/>
      <c r="I75" s="94">
        <f t="shared" si="5"/>
        <v>62500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62500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ref="I125" si="10">F125+G125+H125</f>
        <v>0</v>
      </c>
      <c r="J125" s="15"/>
      <c r="K125" s="22"/>
      <c r="L125" s="22"/>
      <c r="M125" s="22"/>
      <c r="N125" s="94">
        <f t="shared" ref="N125" si="11">K125+L125+M125</f>
        <v>0</v>
      </c>
      <c r="O125" s="15"/>
      <c r="P125" s="22"/>
      <c r="Q125" s="22"/>
      <c r="R125" s="22"/>
      <c r="S125" s="94">
        <f t="shared" ref="S125" si="12">P125+Q125+R125</f>
        <v>0</v>
      </c>
      <c r="T125" s="15"/>
      <c r="U125" s="22"/>
      <c r="V125" s="22"/>
      <c r="W125" s="22"/>
      <c r="X125" s="94">
        <f t="shared" ref="X125" si="13">U125+V125+W125</f>
        <v>0</v>
      </c>
      <c r="Y125" s="97"/>
      <c r="Z125" s="94">
        <f t="shared" ref="Z125" si="14">X125+S125+N125+I125</f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66607</v>
      </c>
      <c r="G127" s="83">
        <f>SUM(G46:G126)</f>
        <v>4107</v>
      </c>
      <c r="H127" s="83">
        <f>SUM(H46:H126)</f>
        <v>4107</v>
      </c>
      <c r="I127" s="85">
        <f>SUM(I46:I126)</f>
        <v>74821</v>
      </c>
      <c r="J127" s="85"/>
      <c r="K127" s="83">
        <f>SUM(K46:K126)</f>
        <v>4107</v>
      </c>
      <c r="L127" s="83">
        <f>SUM(L46:L126)</f>
        <v>4107</v>
      </c>
      <c r="M127" s="83">
        <f>SUM(M46:M126)</f>
        <v>4107</v>
      </c>
      <c r="N127" s="85">
        <f>SUM(N46:N126)</f>
        <v>12321</v>
      </c>
      <c r="O127" s="85"/>
      <c r="P127" s="83">
        <f>SUM(P46:P126)</f>
        <v>4107</v>
      </c>
      <c r="Q127" s="83">
        <f>SUM(Q46:Q126)</f>
        <v>4107</v>
      </c>
      <c r="R127" s="83">
        <f>SUM(R46:R126)</f>
        <v>4107</v>
      </c>
      <c r="S127" s="85">
        <f>SUM(S46:S126)</f>
        <v>12321</v>
      </c>
      <c r="T127" s="85"/>
      <c r="U127" s="83">
        <f>SUM(U46:U126)</f>
        <v>4107</v>
      </c>
      <c r="V127" s="83">
        <f>SUM(V46:V126)</f>
        <v>4107</v>
      </c>
      <c r="W127" s="83">
        <f>SUM(W46:W126)</f>
        <v>4116</v>
      </c>
      <c r="X127" s="85">
        <f>SUM(X46:X126)</f>
        <v>12330</v>
      </c>
      <c r="Y127" s="84"/>
      <c r="Z127" s="85">
        <f>SUM(Z46:Z126)</f>
        <v>111793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745893</v>
      </c>
      <c r="G128" s="88">
        <f>G43-G127</f>
        <v>-4107</v>
      </c>
      <c r="H128" s="88">
        <f>H43-H127</f>
        <v>-4107</v>
      </c>
      <c r="I128" s="89">
        <f>I43-I127</f>
        <v>737679</v>
      </c>
      <c r="J128" s="89"/>
      <c r="K128" s="88">
        <f>K43-K127</f>
        <v>-4107</v>
      </c>
      <c r="L128" s="88">
        <f>L43-L127</f>
        <v>-4107</v>
      </c>
      <c r="M128" s="88">
        <f>M43-M127</f>
        <v>-4107</v>
      </c>
      <c r="N128" s="89">
        <f>N43-N127</f>
        <v>-12321</v>
      </c>
      <c r="O128" s="89"/>
      <c r="P128" s="88">
        <f>P43-P127</f>
        <v>-4107</v>
      </c>
      <c r="Q128" s="88">
        <f>Q43-Q127</f>
        <v>-4107</v>
      </c>
      <c r="R128" s="88">
        <f>R43-R127</f>
        <v>-4107</v>
      </c>
      <c r="S128" s="89">
        <f>S43-S127</f>
        <v>-12321</v>
      </c>
      <c r="T128" s="89"/>
      <c r="U128" s="88">
        <f>U43-U127</f>
        <v>-4107</v>
      </c>
      <c r="V128" s="88">
        <f>V43-V127</f>
        <v>-4107</v>
      </c>
      <c r="W128" s="88">
        <f>W43-W127</f>
        <v>-4116</v>
      </c>
      <c r="X128" s="89">
        <f>X43-X127</f>
        <v>-12330</v>
      </c>
      <c r="Y128" s="90"/>
      <c r="Z128" s="89">
        <f>Z43-Z127</f>
        <v>700707</v>
      </c>
    </row>
    <row r="129" spans="1:26" x14ac:dyDescent="0.2">
      <c r="A129" s="1"/>
      <c r="B129" s="1"/>
      <c r="C129" s="1"/>
      <c r="D129" s="1"/>
      <c r="E129" s="1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172"/>
      <c r="D130" s="1"/>
      <c r="E130" s="1"/>
      <c r="F130" s="1" t="s">
        <v>237</v>
      </c>
      <c r="G130" s="1" t="s">
        <v>238</v>
      </c>
      <c r="H130" s="1" t="s">
        <v>100</v>
      </c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B131" s="37" t="s">
        <v>349</v>
      </c>
      <c r="F131">
        <v>2923.9</v>
      </c>
      <c r="G131">
        <v>110.52</v>
      </c>
      <c r="H131">
        <f>SUM(F131+G131)</f>
        <v>3034.42</v>
      </c>
      <c r="M131" s="1"/>
      <c r="N131" s="1"/>
      <c r="Q131" s="1"/>
    </row>
    <row r="132" spans="1:26" x14ac:dyDescent="0.2">
      <c r="H132">
        <v>26</v>
      </c>
    </row>
    <row r="133" spans="1:26" x14ac:dyDescent="0.2">
      <c r="H133">
        <f>SUM(H131*26)</f>
        <v>78894.92</v>
      </c>
      <c r="Q133" s="175"/>
    </row>
    <row r="134" spans="1:26" x14ac:dyDescent="0.2">
      <c r="H134">
        <v>4147.32</v>
      </c>
      <c r="Q134" s="175"/>
    </row>
    <row r="136" spans="1:26" x14ac:dyDescent="0.2">
      <c r="H136">
        <f>SUM(H133:H134)</f>
        <v>83042.239999999991</v>
      </c>
      <c r="Q136" s="175"/>
    </row>
    <row r="137" spans="1:26" x14ac:dyDescent="0.2">
      <c r="B137" t="s">
        <v>358</v>
      </c>
      <c r="H137">
        <v>-33750</v>
      </c>
    </row>
    <row r="138" spans="1:26" x14ac:dyDescent="0.2">
      <c r="H138">
        <f>SUM(H136:H137)</f>
        <v>49292.239999999991</v>
      </c>
    </row>
  </sheetData>
  <mergeCells count="2">
    <mergeCell ref="U5:Z5"/>
    <mergeCell ref="A6:B6"/>
  </mergeCells>
  <pageMargins left="0.17" right="0.18" top="0.74803149606299213" bottom="0.74803149606299213" header="0.31496062992125984" footer="0.31496062992125984"/>
  <pageSetup paperSize="5" scale="26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>
    <tabColor theme="1" tint="0.39997558519241921"/>
    <pageSetUpPr fitToPage="1"/>
  </sheetPr>
  <dimension ref="A1:AB131"/>
  <sheetViews>
    <sheetView zoomScale="80" zoomScaleNormal="80" workbookViewId="0">
      <pane xSplit="2" ySplit="10" topLeftCell="F11" activePane="bottomRight" state="frozen"/>
      <selection activeCell="S35" sqref="S35"/>
      <selection pane="topRight" activeCell="S35" sqref="S35"/>
      <selection pane="bottomLeft" activeCell="S35" sqref="S35"/>
      <selection pane="bottomRight" activeCell="A5" sqref="A5"/>
    </sheetView>
  </sheetViews>
  <sheetFormatPr defaultColWidth="9.140625" defaultRowHeight="12.75" x14ac:dyDescent="0.2"/>
  <cols>
    <col min="1" max="1" width="9.7109375" customWidth="1"/>
    <col min="2" max="2" width="42.7109375" customWidth="1"/>
    <col min="3" max="4" width="9.140625" hidden="1" customWidth="1"/>
    <col min="5" max="5" width="36.28515625" hidden="1" customWidth="1"/>
    <col min="6" max="8" width="12.5703125" bestFit="1" customWidth="1"/>
    <col min="9" max="9" width="14.28515625" bestFit="1" customWidth="1"/>
    <col min="10" max="10" width="3.28515625" customWidth="1"/>
    <col min="11" max="13" width="12.5703125" bestFit="1" customWidth="1"/>
    <col min="14" max="14" width="14.5703125" bestFit="1" customWidth="1"/>
    <col min="15" max="15" width="3.28515625" customWidth="1"/>
    <col min="16" max="18" width="12.5703125" bestFit="1" customWidth="1"/>
    <col min="19" max="19" width="14.5703125" bestFit="1" customWidth="1"/>
    <col min="20" max="20" width="3.5703125" customWidth="1"/>
    <col min="21" max="23" width="12.5703125" bestFit="1" customWidth="1"/>
    <col min="24" max="24" width="14.5703125" bestFit="1" customWidth="1"/>
    <col min="25" max="25" width="3.7109375" customWidth="1"/>
    <col min="26" max="26" width="14" bestFit="1" customWidth="1"/>
    <col min="27" max="27" width="8.140625" style="182" hidden="1" customWidth="1"/>
    <col min="28" max="28" width="10.85546875" bestFit="1" customWidth="1"/>
  </cols>
  <sheetData>
    <row r="1" spans="1:27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7" ht="19.5" customHeight="1" x14ac:dyDescent="0.2">
      <c r="A4" s="23" t="s">
        <v>67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7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7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11"/>
      <c r="K7" s="48" t="s">
        <v>9</v>
      </c>
      <c r="L7" s="48" t="s">
        <v>10</v>
      </c>
      <c r="M7" s="48" t="s">
        <v>11</v>
      </c>
      <c r="N7" s="104" t="s">
        <v>59</v>
      </c>
      <c r="O7" s="40"/>
      <c r="P7" s="48" t="s">
        <v>12</v>
      </c>
      <c r="Q7" s="48" t="s">
        <v>13</v>
      </c>
      <c r="R7" s="48" t="s">
        <v>14</v>
      </c>
      <c r="S7" s="104" t="s">
        <v>60</v>
      </c>
      <c r="T7" s="41"/>
      <c r="U7" s="48" t="s">
        <v>15</v>
      </c>
      <c r="V7" s="48" t="s">
        <v>16</v>
      </c>
      <c r="W7" s="48" t="s">
        <v>5</v>
      </c>
      <c r="X7" s="104" t="s">
        <v>61</v>
      </c>
      <c r="Y7" s="41"/>
      <c r="Z7" s="52" t="s">
        <v>91</v>
      </c>
    </row>
    <row r="8" spans="1:27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12"/>
      <c r="K8" s="53" t="s">
        <v>18</v>
      </c>
      <c r="L8" s="53" t="s">
        <v>18</v>
      </c>
      <c r="M8" s="53" t="s">
        <v>18</v>
      </c>
      <c r="N8" s="91"/>
      <c r="O8" s="12"/>
      <c r="P8" s="53" t="s">
        <v>18</v>
      </c>
      <c r="Q8" s="53" t="s">
        <v>18</v>
      </c>
      <c r="R8" s="53" t="s">
        <v>18</v>
      </c>
      <c r="S8" s="91"/>
      <c r="T8" s="12"/>
      <c r="U8" s="53" t="s">
        <v>18</v>
      </c>
      <c r="V8" s="53" t="s">
        <v>18</v>
      </c>
      <c r="W8" s="53" t="s">
        <v>18</v>
      </c>
      <c r="X8" s="91"/>
      <c r="Y8" s="95"/>
      <c r="Z8" s="105"/>
    </row>
    <row r="9" spans="1:27" x14ac:dyDescent="0.2">
      <c r="A9" s="59"/>
      <c r="B9" s="62"/>
      <c r="C9" s="61"/>
      <c r="D9" s="62"/>
      <c r="E9" s="63"/>
      <c r="F9" s="106"/>
      <c r="G9" s="106"/>
      <c r="H9" s="106"/>
      <c r="I9" s="92"/>
      <c r="J9" s="13"/>
      <c r="K9" s="106"/>
      <c r="L9" s="106"/>
      <c r="M9" s="106"/>
      <c r="N9" s="92"/>
      <c r="O9" s="13"/>
      <c r="P9" s="106"/>
      <c r="Q9" s="106"/>
      <c r="R9" s="107"/>
      <c r="S9" s="93"/>
      <c r="T9" s="12"/>
      <c r="U9" s="107"/>
      <c r="V9" s="107"/>
      <c r="W9" s="107"/>
      <c r="X9" s="93"/>
      <c r="Y9" s="95"/>
      <c r="Z9" s="93"/>
    </row>
    <row r="10" spans="1:27" ht="14.25" x14ac:dyDescent="0.2">
      <c r="A10" s="65" t="s">
        <v>19</v>
      </c>
      <c r="B10" s="62"/>
      <c r="C10" s="62"/>
      <c r="D10" s="62"/>
      <c r="E10" s="63"/>
      <c r="F10" s="107"/>
      <c r="G10" s="107"/>
      <c r="H10" s="107"/>
      <c r="I10" s="93"/>
      <c r="J10" s="12"/>
      <c r="K10" s="107"/>
      <c r="L10" s="107"/>
      <c r="M10" s="107"/>
      <c r="N10" s="94"/>
      <c r="O10" s="12"/>
      <c r="P10" s="107"/>
      <c r="Q10" s="107"/>
      <c r="R10" s="107"/>
      <c r="S10" s="93"/>
      <c r="T10" s="12"/>
      <c r="U10" s="107"/>
      <c r="V10" s="107"/>
      <c r="W10" s="107"/>
      <c r="X10" s="93"/>
      <c r="Y10" s="95"/>
      <c r="Z10" s="93"/>
    </row>
    <row r="11" spans="1:27" s="214" customFormat="1" ht="15" x14ac:dyDescent="0.25">
      <c r="A11" s="59"/>
      <c r="B11" s="67" t="str">
        <f>'LPFN SUMMARY - Results'!B11</f>
        <v>ISC</v>
      </c>
      <c r="C11" s="254"/>
      <c r="D11" s="254"/>
      <c r="E11" s="232"/>
      <c r="F11" s="255">
        <f>'5520'!F11+'5521'!F11+'5522'!F11+'5523'!F11+'5526'!F11</f>
        <v>0</v>
      </c>
      <c r="G11" s="255">
        <f>'5520'!G11+'5521'!G11+'5522'!G11+'5523'!G11+'5526'!G11</f>
        <v>0</v>
      </c>
      <c r="H11" s="255">
        <f>'5520'!H11+'5521'!H11+'5522'!H11+'5523'!H11+'5526'!H11</f>
        <v>0</v>
      </c>
      <c r="I11" s="94">
        <f>F11+G11+H11</f>
        <v>0</v>
      </c>
      <c r="J11" s="248"/>
      <c r="K11" s="255">
        <f>'5520'!K11+'5521'!K11+'5522'!K11+'5523'!K11+'5526'!K11</f>
        <v>0</v>
      </c>
      <c r="L11" s="255">
        <f>'5520'!L11+'5521'!L11+'5522'!L11+'5523'!L11+'5526'!L11</f>
        <v>0</v>
      </c>
      <c r="M11" s="255">
        <f>'5520'!M11+'5521'!M11+'5522'!M11+'5523'!M11+'5526'!M11</f>
        <v>0</v>
      </c>
      <c r="N11" s="94">
        <f>K11+L11+M11</f>
        <v>0</v>
      </c>
      <c r="O11" s="248"/>
      <c r="P11" s="255">
        <f>'5520'!P11+'5521'!P11+'5522'!P11+'5523'!P11+'5526'!P11</f>
        <v>0</v>
      </c>
      <c r="Q11" s="255">
        <f>'5520'!Q11+'5521'!Q11+'5522'!Q11+'5523'!Q11+'5526'!Q11</f>
        <v>0</v>
      </c>
      <c r="R11" s="255">
        <f>'5520'!R11+'5521'!R11+'5522'!R11+'5523'!R11+'5526'!R11</f>
        <v>0</v>
      </c>
      <c r="S11" s="94">
        <f>P11+Q11+R11</f>
        <v>0</v>
      </c>
      <c r="T11" s="248"/>
      <c r="U11" s="255">
        <f>'5520'!U11+'5521'!U11+'5522'!U11+'5523'!U11+'5526'!U11</f>
        <v>0</v>
      </c>
      <c r="V11" s="255">
        <f>'5520'!V11+'5521'!V11+'5522'!V11+'5523'!V11+'5526'!V11</f>
        <v>0</v>
      </c>
      <c r="W11" s="255">
        <f>'5520'!W11+'5521'!W11+'5522'!W11+'5523'!W11+'5526'!W11</f>
        <v>0</v>
      </c>
      <c r="X11" s="94">
        <f>U11+V11+W11</f>
        <v>0</v>
      </c>
      <c r="Y11" s="96"/>
      <c r="Z11" s="94">
        <f>X11+S11+N11+I11</f>
        <v>0</v>
      </c>
      <c r="AA11" s="182"/>
    </row>
    <row r="12" spans="1:27" s="214" customFormat="1" ht="15" x14ac:dyDescent="0.25">
      <c r="A12" s="59"/>
      <c r="B12" s="67" t="str">
        <f>'LPFN SUMMARY - Results'!B12</f>
        <v>Administration fees</v>
      </c>
      <c r="C12" s="62"/>
      <c r="D12" s="62"/>
      <c r="E12" s="63"/>
      <c r="F12" s="255">
        <f>'5520'!F12+'5521'!F12+'5522'!F12+'5523'!F12+'5526'!F12</f>
        <v>0</v>
      </c>
      <c r="G12" s="255">
        <f>'5520'!G12+'5521'!G12+'5522'!G12+'5523'!G12+'5526'!G12</f>
        <v>0</v>
      </c>
      <c r="H12" s="255">
        <f>'5520'!H12+'5521'!H12+'5522'!H12+'5523'!H12+'5526'!H12</f>
        <v>0</v>
      </c>
      <c r="I12" s="94">
        <f>F12+G12+H12</f>
        <v>0</v>
      </c>
      <c r="J12" s="224"/>
      <c r="K12" s="255">
        <f>'5520'!K12+'5521'!K12+'5522'!K12+'5523'!K12+'5526'!K12</f>
        <v>0</v>
      </c>
      <c r="L12" s="255">
        <f>'5520'!L12+'5521'!L12+'5522'!L12+'5523'!L12+'5526'!L12</f>
        <v>0</v>
      </c>
      <c r="M12" s="255">
        <f>'5520'!M12+'5521'!M12+'5522'!M12+'5523'!M12+'5526'!M12</f>
        <v>0</v>
      </c>
      <c r="N12" s="94">
        <f t="shared" ref="N12:N42" si="0">K12+L12+M12</f>
        <v>0</v>
      </c>
      <c r="O12" s="224"/>
      <c r="P12" s="255">
        <f>'5520'!P12+'5521'!P12+'5522'!P12+'5523'!P12+'5526'!P12</f>
        <v>0</v>
      </c>
      <c r="Q12" s="255">
        <f>'5520'!Q12+'5521'!Q12+'5522'!Q12+'5523'!Q12+'5526'!Q12</f>
        <v>0</v>
      </c>
      <c r="R12" s="255">
        <f>'5520'!R12+'5521'!R12+'5522'!R12+'5523'!R12+'5526'!R12</f>
        <v>0</v>
      </c>
      <c r="S12" s="94">
        <f t="shared" ref="S12:S42" si="1">P12+Q12+R12</f>
        <v>0</v>
      </c>
      <c r="T12" s="224"/>
      <c r="U12" s="255">
        <f>'5520'!U12+'5521'!U12+'5522'!U12+'5523'!U12+'5526'!U12</f>
        <v>0</v>
      </c>
      <c r="V12" s="255">
        <f>'5520'!V12+'5521'!V12+'5522'!V12+'5523'!V12+'5526'!V12</f>
        <v>0</v>
      </c>
      <c r="W12" s="255">
        <f>'5520'!W12+'5521'!W12+'5522'!W12+'5523'!W12+'5526'!W12</f>
        <v>0</v>
      </c>
      <c r="X12" s="94">
        <f t="shared" ref="X12:X42" si="2">U12+V12+W12</f>
        <v>0</v>
      </c>
      <c r="Y12" s="97"/>
      <c r="Z12" s="94">
        <f t="shared" ref="Z12:Z42" si="3">X12+S12+N12+I12</f>
        <v>0</v>
      </c>
      <c r="AA12" s="182"/>
    </row>
    <row r="13" spans="1:27" s="214" customFormat="1" ht="15" x14ac:dyDescent="0.25">
      <c r="A13" s="59"/>
      <c r="B13" s="67" t="str">
        <f>'LPFN SUMMARY - Results'!B13</f>
        <v>Canadian Mortgage and Housing Corporation</v>
      </c>
      <c r="C13" s="62"/>
      <c r="D13" s="62"/>
      <c r="E13" s="63"/>
      <c r="F13" s="255">
        <f>'5520'!F13+'5521'!F13+'5522'!F13+'5523'!F13+'5526'!F13</f>
        <v>0</v>
      </c>
      <c r="G13" s="255">
        <f>'5520'!G13+'5521'!G13+'5522'!G13+'5523'!G13+'5526'!G13</f>
        <v>0</v>
      </c>
      <c r="H13" s="255">
        <f>'5520'!H13+'5521'!H13+'5522'!H13+'5523'!H13+'5526'!H13</f>
        <v>0</v>
      </c>
      <c r="I13" s="94">
        <f>F13+G13+H13</f>
        <v>0</v>
      </c>
      <c r="J13" s="224"/>
      <c r="K13" s="255">
        <f>'5520'!K13+'5521'!K13+'5522'!K13+'5523'!K13+'5526'!K13</f>
        <v>0</v>
      </c>
      <c r="L13" s="255">
        <f>'5520'!L13+'5521'!L13+'5522'!L13+'5523'!L13+'5526'!L13</f>
        <v>0</v>
      </c>
      <c r="M13" s="255">
        <f>'5520'!M13+'5521'!M13+'5522'!M13+'5523'!M13+'5526'!M13</f>
        <v>0</v>
      </c>
      <c r="N13" s="94">
        <f t="shared" si="0"/>
        <v>0</v>
      </c>
      <c r="O13" s="224"/>
      <c r="P13" s="255">
        <f>'5520'!P13+'5521'!P13+'5522'!P13+'5523'!P13+'5526'!P13</f>
        <v>0</v>
      </c>
      <c r="Q13" s="255">
        <f>'5520'!Q13+'5521'!Q13+'5522'!Q13+'5523'!Q13+'5526'!Q13</f>
        <v>0</v>
      </c>
      <c r="R13" s="255">
        <f>'5520'!R13+'5521'!R13+'5522'!R13+'5523'!R13+'5526'!R13</f>
        <v>0</v>
      </c>
      <c r="S13" s="94">
        <f t="shared" si="1"/>
        <v>0</v>
      </c>
      <c r="T13" s="224"/>
      <c r="U13" s="255">
        <f>'5520'!U13+'5521'!U13+'5522'!U13+'5523'!U13+'5526'!U13</f>
        <v>0</v>
      </c>
      <c r="V13" s="255">
        <f>'5520'!V13+'5521'!V13+'5522'!V13+'5523'!V13+'5526'!V13</f>
        <v>0</v>
      </c>
      <c r="W13" s="255">
        <f>'5520'!W13+'5521'!W13+'5522'!W13+'5523'!W13+'5526'!W13</f>
        <v>0</v>
      </c>
      <c r="X13" s="94">
        <f t="shared" si="2"/>
        <v>0</v>
      </c>
      <c r="Y13" s="97"/>
      <c r="Z13" s="94">
        <f t="shared" si="3"/>
        <v>0</v>
      </c>
      <c r="AA13" s="182"/>
    </row>
    <row r="14" spans="1:27" s="214" customFormat="1" ht="15" x14ac:dyDescent="0.25">
      <c r="A14" s="59"/>
      <c r="B14" s="67" t="str">
        <f>'LPFN SUMMARY - Results'!B14</f>
        <v>Centre Jeunesse de l'Abitibi-Témiscamingue</v>
      </c>
      <c r="C14" s="62"/>
      <c r="D14" s="62"/>
      <c r="E14" s="63"/>
      <c r="F14" s="255">
        <f>'5520'!F14+'5521'!F14+'5522'!F14+'5523'!F14+'5526'!F14</f>
        <v>0</v>
      </c>
      <c r="G14" s="255">
        <f>'5520'!G14+'5521'!G14+'5522'!G14+'5523'!G14+'5526'!G14</f>
        <v>0</v>
      </c>
      <c r="H14" s="255">
        <f>'5520'!H14+'5521'!H14+'5522'!H14+'5523'!H14+'5526'!H14</f>
        <v>0</v>
      </c>
      <c r="I14" s="94">
        <f>F14+G14+H14</f>
        <v>0</v>
      </c>
      <c r="J14" s="224"/>
      <c r="K14" s="255">
        <f>'5520'!K14+'5521'!K14+'5522'!K14+'5523'!K14+'5526'!K14</f>
        <v>0</v>
      </c>
      <c r="L14" s="255">
        <f>'5520'!L14+'5521'!L14+'5522'!L14+'5523'!L14+'5526'!L14</f>
        <v>0</v>
      </c>
      <c r="M14" s="255">
        <f>'5520'!M14+'5521'!M14+'5522'!M14+'5523'!M14+'5526'!M14</f>
        <v>0</v>
      </c>
      <c r="N14" s="94">
        <f t="shared" si="0"/>
        <v>0</v>
      </c>
      <c r="O14" s="224"/>
      <c r="P14" s="255">
        <f>'5520'!P14+'5521'!P14+'5522'!P14+'5523'!P14+'5526'!P14</f>
        <v>0</v>
      </c>
      <c r="Q14" s="255">
        <f>'5520'!Q14+'5521'!Q14+'5522'!Q14+'5523'!Q14+'5526'!Q14</f>
        <v>0</v>
      </c>
      <c r="R14" s="255">
        <f>'5520'!R14+'5521'!R14+'5522'!R14+'5523'!R14+'5526'!R14</f>
        <v>0</v>
      </c>
      <c r="S14" s="94">
        <f t="shared" si="1"/>
        <v>0</v>
      </c>
      <c r="T14" s="224"/>
      <c r="U14" s="255">
        <f>'5520'!U14+'5521'!U14+'5522'!U14+'5523'!U14+'5526'!U14</f>
        <v>0</v>
      </c>
      <c r="V14" s="255">
        <f>'5520'!V14+'5521'!V14+'5522'!V14+'5523'!V14+'5526'!V14</f>
        <v>0</v>
      </c>
      <c r="W14" s="255">
        <f>'5520'!W14+'5521'!W14+'5522'!W14+'5523'!W14+'5526'!W14</f>
        <v>0</v>
      </c>
      <c r="X14" s="94">
        <f t="shared" si="2"/>
        <v>0</v>
      </c>
      <c r="Y14" s="97"/>
      <c r="Z14" s="94">
        <f t="shared" si="3"/>
        <v>0</v>
      </c>
      <c r="AA14" s="182"/>
    </row>
    <row r="15" spans="1:27" s="214" customFormat="1" ht="15" hidden="1" x14ac:dyDescent="0.25">
      <c r="A15" s="59"/>
      <c r="B15" s="67" t="str">
        <f>'LPFN SUMMARY - Results'!B15</f>
        <v>Unused</v>
      </c>
      <c r="C15" s="62"/>
      <c r="D15" s="62"/>
      <c r="E15" s="63"/>
      <c r="F15" s="255">
        <f>'5520'!F15+'5521'!F15+'5522'!F15+'5523'!F15+'5526'!F15</f>
        <v>0</v>
      </c>
      <c r="G15" s="255">
        <f>'5520'!G15+'5521'!G15+'5522'!G15+'5523'!G15+'5526'!G15</f>
        <v>0</v>
      </c>
      <c r="H15" s="255">
        <f>'5520'!H15+'5521'!H15+'5522'!H15+'5523'!H15+'5526'!H15</f>
        <v>0</v>
      </c>
      <c r="I15" s="94">
        <f t="shared" ref="I15:I42" si="4">F15+G15+H15</f>
        <v>0</v>
      </c>
      <c r="J15" s="224"/>
      <c r="K15" s="255">
        <f>'5520'!K15+'5521'!K15+'5522'!K15+'5523'!K15+'5526'!K15</f>
        <v>0</v>
      </c>
      <c r="L15" s="255">
        <f>'5520'!L15+'5521'!L15+'5522'!L15+'5523'!L15+'5526'!L15</f>
        <v>0</v>
      </c>
      <c r="M15" s="255">
        <f>'5520'!M15+'5521'!M15+'5522'!M15+'5523'!M15+'5526'!M15</f>
        <v>0</v>
      </c>
      <c r="N15" s="94">
        <f t="shared" si="0"/>
        <v>0</v>
      </c>
      <c r="O15" s="224"/>
      <c r="P15" s="255">
        <f>'5520'!P15+'5521'!P15+'5522'!P15+'5523'!P15+'5526'!P15</f>
        <v>0</v>
      </c>
      <c r="Q15" s="255">
        <f>'5520'!Q15+'5521'!Q15+'5522'!Q15+'5523'!Q15+'5526'!Q15</f>
        <v>0</v>
      </c>
      <c r="R15" s="255">
        <f>'5520'!R15+'5521'!R15+'5522'!R15+'5523'!R15+'5526'!R15</f>
        <v>0</v>
      </c>
      <c r="S15" s="94">
        <f t="shared" si="1"/>
        <v>0</v>
      </c>
      <c r="T15" s="224"/>
      <c r="U15" s="255">
        <f>'5520'!U15+'5521'!U15+'5522'!U15+'5523'!U15+'5526'!U15</f>
        <v>0</v>
      </c>
      <c r="V15" s="255">
        <f>'5520'!V15+'5521'!V15+'5522'!V15+'5523'!V15+'5526'!V15</f>
        <v>0</v>
      </c>
      <c r="W15" s="255">
        <f>'5520'!W15+'5521'!W15+'5522'!W15+'5523'!W15+'5526'!W15</f>
        <v>0</v>
      </c>
      <c r="X15" s="94">
        <f t="shared" si="2"/>
        <v>0</v>
      </c>
      <c r="Y15" s="97"/>
      <c r="Z15" s="94">
        <f t="shared" si="3"/>
        <v>0</v>
      </c>
      <c r="AA15" s="182"/>
    </row>
    <row r="16" spans="1:27" s="214" customFormat="1" ht="15" hidden="1" x14ac:dyDescent="0.25">
      <c r="A16" s="59"/>
      <c r="B16" s="67" t="str">
        <f>'LPFN SUMMARY - Results'!B16</f>
        <v>Unused</v>
      </c>
      <c r="C16" s="62"/>
      <c r="D16" s="62"/>
      <c r="E16" s="63"/>
      <c r="F16" s="255">
        <f>'5520'!F16+'5521'!F16+'5522'!F16+'5523'!F16+'5526'!F16</f>
        <v>0</v>
      </c>
      <c r="G16" s="255">
        <f>'5520'!G16+'5521'!G16+'5522'!G16+'5523'!G16+'5526'!G16</f>
        <v>0</v>
      </c>
      <c r="H16" s="255">
        <f>'5520'!H16+'5521'!H16+'5522'!H16+'5523'!H16+'5526'!H16</f>
        <v>0</v>
      </c>
      <c r="I16" s="94">
        <f t="shared" si="4"/>
        <v>0</v>
      </c>
      <c r="J16" s="224"/>
      <c r="K16" s="255">
        <f>'5520'!K16+'5521'!K16+'5522'!K16+'5523'!K16+'5526'!K16</f>
        <v>0</v>
      </c>
      <c r="L16" s="255">
        <f>'5520'!L16+'5521'!L16+'5522'!L16+'5523'!L16+'5526'!L16</f>
        <v>0</v>
      </c>
      <c r="M16" s="255">
        <f>'5520'!M16+'5521'!M16+'5522'!M16+'5523'!M16+'5526'!M16</f>
        <v>0</v>
      </c>
      <c r="N16" s="94">
        <f t="shared" si="0"/>
        <v>0</v>
      </c>
      <c r="O16" s="224"/>
      <c r="P16" s="255">
        <f>'5520'!P16+'5521'!P16+'5522'!P16+'5523'!P16+'5526'!P16</f>
        <v>0</v>
      </c>
      <c r="Q16" s="255">
        <f>'5520'!Q16+'5521'!Q16+'5522'!Q16+'5523'!Q16+'5526'!Q16</f>
        <v>0</v>
      </c>
      <c r="R16" s="255">
        <f>'5520'!R16+'5521'!R16+'5522'!R16+'5523'!R16+'5526'!R16</f>
        <v>0</v>
      </c>
      <c r="S16" s="94">
        <f t="shared" si="1"/>
        <v>0</v>
      </c>
      <c r="T16" s="224"/>
      <c r="U16" s="255">
        <f>'5520'!U16+'5521'!U16+'5522'!U16+'5523'!U16+'5526'!U16</f>
        <v>0</v>
      </c>
      <c r="V16" s="255">
        <f>'5520'!V16+'5521'!V16+'5522'!V16+'5523'!V16+'5526'!V16</f>
        <v>0</v>
      </c>
      <c r="W16" s="255">
        <f>'5520'!W16+'5521'!W16+'5522'!W16+'5523'!W16+'5526'!W16</f>
        <v>0</v>
      </c>
      <c r="X16" s="94">
        <f t="shared" si="2"/>
        <v>0</v>
      </c>
      <c r="Y16" s="97"/>
      <c r="Z16" s="94">
        <f t="shared" si="3"/>
        <v>0</v>
      </c>
      <c r="AA16" s="182"/>
    </row>
    <row r="17" spans="1:27" s="214" customFormat="1" ht="18" customHeight="1" x14ac:dyDescent="0.25">
      <c r="A17" s="59"/>
      <c r="B17" s="67" t="str">
        <f>'LPFN SUMMARY - Results'!B17</f>
        <v>First Nations Education Council</v>
      </c>
      <c r="C17" s="67"/>
      <c r="D17" s="67"/>
      <c r="E17" s="68"/>
      <c r="F17" s="255">
        <f>'5520'!F17+'5521'!F17+'5522'!F17+'5523'!F17+'5526'!F17</f>
        <v>0</v>
      </c>
      <c r="G17" s="255">
        <f>'5520'!G17+'5521'!G17+'5522'!G17+'5523'!G17+'5526'!G17</f>
        <v>0</v>
      </c>
      <c r="H17" s="255">
        <f>'5520'!H17+'5521'!H17+'5522'!H17+'5523'!H17+'5526'!H17</f>
        <v>0</v>
      </c>
      <c r="I17" s="94">
        <f t="shared" si="4"/>
        <v>0</v>
      </c>
      <c r="J17" s="224"/>
      <c r="K17" s="255">
        <f>'5520'!K17+'5521'!K17+'5522'!K17+'5523'!K17+'5526'!K17</f>
        <v>0</v>
      </c>
      <c r="L17" s="255">
        <f>'5520'!L17+'5521'!L17+'5522'!L17+'5523'!L17+'5526'!L17</f>
        <v>0</v>
      </c>
      <c r="M17" s="255">
        <f>'5520'!M17+'5521'!M17+'5522'!M17+'5523'!M17+'5526'!M17</f>
        <v>0</v>
      </c>
      <c r="N17" s="94">
        <f t="shared" si="0"/>
        <v>0</v>
      </c>
      <c r="O17" s="224"/>
      <c r="P17" s="255">
        <f>'5520'!P17+'5521'!P17+'5522'!P17+'5523'!P17+'5526'!P17</f>
        <v>0</v>
      </c>
      <c r="Q17" s="255">
        <f>'5520'!Q17+'5521'!Q17+'5522'!Q17+'5523'!Q17+'5526'!Q17</f>
        <v>0</v>
      </c>
      <c r="R17" s="255">
        <f>'5520'!R17+'5521'!R17+'5522'!R17+'5523'!R17+'5526'!R17</f>
        <v>0</v>
      </c>
      <c r="S17" s="94">
        <f t="shared" si="1"/>
        <v>0</v>
      </c>
      <c r="T17" s="224"/>
      <c r="U17" s="255">
        <f>'5520'!U17+'5521'!U17+'5522'!U17+'5523'!U17+'5526'!U17</f>
        <v>0</v>
      </c>
      <c r="V17" s="255">
        <f>'5520'!V17+'5521'!V17+'5522'!V17+'5523'!V17+'5526'!V17</f>
        <v>0</v>
      </c>
      <c r="W17" s="255">
        <f>'5520'!W17+'5521'!W17+'5522'!W17+'5523'!W17+'5526'!W17</f>
        <v>0</v>
      </c>
      <c r="X17" s="94">
        <f t="shared" si="2"/>
        <v>0</v>
      </c>
      <c r="Y17" s="97"/>
      <c r="Z17" s="94">
        <f t="shared" si="3"/>
        <v>0</v>
      </c>
      <c r="AA17" s="182"/>
    </row>
    <row r="18" spans="1:27" s="214" customFormat="1" ht="15" x14ac:dyDescent="0.25">
      <c r="A18" s="59"/>
      <c r="B18" s="67" t="str">
        <f>'LPFN SUMMARY - Results'!B18</f>
        <v>First Nations of Quebec and Labrador Health and Social Services Commission</v>
      </c>
      <c r="C18" s="62"/>
      <c r="D18" s="62"/>
      <c r="E18" s="63"/>
      <c r="F18" s="255">
        <f>'5520'!F18+'5521'!F18+'5522'!F18+'5523'!F18+'5526'!F18</f>
        <v>0</v>
      </c>
      <c r="G18" s="255">
        <f>'5520'!G18+'5521'!G18+'5522'!G18+'5523'!G18+'5526'!G18</f>
        <v>0</v>
      </c>
      <c r="H18" s="255">
        <f>'5520'!H18+'5521'!H18+'5522'!H18+'5523'!H18+'5526'!H18</f>
        <v>0</v>
      </c>
      <c r="I18" s="94">
        <f t="shared" si="4"/>
        <v>0</v>
      </c>
      <c r="J18" s="224"/>
      <c r="K18" s="255">
        <f>'5520'!K18+'5521'!K18+'5522'!K18+'5523'!K18+'5526'!K18</f>
        <v>0</v>
      </c>
      <c r="L18" s="255">
        <f>'5520'!L18+'5521'!L18+'5522'!L18+'5523'!L18+'5526'!L18</f>
        <v>0</v>
      </c>
      <c r="M18" s="255">
        <f>'5520'!M18+'5521'!M18+'5522'!M18+'5523'!M18+'5526'!M18</f>
        <v>0</v>
      </c>
      <c r="N18" s="94">
        <f t="shared" si="0"/>
        <v>0</v>
      </c>
      <c r="O18" s="224"/>
      <c r="P18" s="255">
        <f>'5520'!P18+'5521'!P18+'5522'!P18+'5523'!P18+'5526'!P18</f>
        <v>0</v>
      </c>
      <c r="Q18" s="255">
        <f>'5520'!Q18+'5521'!Q18+'5522'!Q18+'5523'!Q18+'5526'!Q18</f>
        <v>0</v>
      </c>
      <c r="R18" s="255">
        <f>'5520'!R18+'5521'!R18+'5522'!R18+'5523'!R18+'5526'!R18</f>
        <v>0</v>
      </c>
      <c r="S18" s="94">
        <f t="shared" si="1"/>
        <v>0</v>
      </c>
      <c r="T18" s="224"/>
      <c r="U18" s="255">
        <f>'5520'!U18+'5521'!U18+'5522'!U18+'5523'!U18+'5526'!U18</f>
        <v>0</v>
      </c>
      <c r="V18" s="255">
        <f>'5520'!V18+'5521'!V18+'5522'!V18+'5523'!V18+'5526'!V18</f>
        <v>0</v>
      </c>
      <c r="W18" s="255">
        <f>'5520'!W18+'5521'!W18+'5522'!W18+'5523'!W18+'5526'!W18</f>
        <v>0</v>
      </c>
      <c r="X18" s="94">
        <f t="shared" si="2"/>
        <v>0</v>
      </c>
      <c r="Y18" s="97"/>
      <c r="Z18" s="94">
        <f t="shared" si="3"/>
        <v>0</v>
      </c>
      <c r="AA18" s="182"/>
    </row>
    <row r="19" spans="1:27" s="214" customFormat="1" ht="15" x14ac:dyDescent="0.25">
      <c r="A19" s="59"/>
      <c r="B19" s="67" t="str">
        <f>'LPFN SUMMARY - Results'!B19</f>
        <v>Government of Quebec</v>
      </c>
      <c r="C19" s="62"/>
      <c r="D19" s="62"/>
      <c r="E19" s="63"/>
      <c r="F19" s="255">
        <f>'5520'!F19+'5521'!F19+'5522'!F19+'5523'!F19+'5526'!F19</f>
        <v>0</v>
      </c>
      <c r="G19" s="255">
        <f>'5520'!G19+'5521'!G19+'5522'!G19+'5523'!G19+'5526'!G19</f>
        <v>0</v>
      </c>
      <c r="H19" s="255">
        <f>'5520'!H19+'5521'!H19+'5522'!H19+'5523'!H19+'5526'!H19</f>
        <v>0</v>
      </c>
      <c r="I19" s="94">
        <f t="shared" si="4"/>
        <v>0</v>
      </c>
      <c r="J19" s="224"/>
      <c r="K19" s="255">
        <f>'5520'!K19+'5521'!K19+'5522'!K19+'5523'!K19+'5526'!K19</f>
        <v>0</v>
      </c>
      <c r="L19" s="255">
        <f>'5520'!L19+'5521'!L19+'5522'!L19+'5523'!L19+'5526'!L19</f>
        <v>0</v>
      </c>
      <c r="M19" s="255">
        <f>'5520'!M19+'5521'!M19+'5522'!M19+'5523'!M19+'5526'!M19</f>
        <v>0</v>
      </c>
      <c r="N19" s="94">
        <f t="shared" si="0"/>
        <v>0</v>
      </c>
      <c r="O19" s="224"/>
      <c r="P19" s="255">
        <f>'5520'!P19+'5521'!P19+'5522'!P19+'5523'!P19+'5526'!P19</f>
        <v>0</v>
      </c>
      <c r="Q19" s="255">
        <f>'5520'!Q19+'5521'!Q19+'5522'!Q19+'5523'!Q19+'5526'!Q19</f>
        <v>0</v>
      </c>
      <c r="R19" s="255">
        <f>'5520'!R19+'5521'!R19+'5522'!R19+'5523'!R19+'5526'!R19</f>
        <v>0</v>
      </c>
      <c r="S19" s="94">
        <f t="shared" si="1"/>
        <v>0</v>
      </c>
      <c r="T19" s="224"/>
      <c r="U19" s="255">
        <f>'5520'!U19+'5521'!U19+'5522'!U19+'5523'!U19+'5526'!U19</f>
        <v>0</v>
      </c>
      <c r="V19" s="255">
        <f>'5520'!V19+'5521'!V19+'5522'!V19+'5523'!V19+'5526'!V19</f>
        <v>0</v>
      </c>
      <c r="W19" s="255">
        <f>'5520'!W19+'5521'!W19+'5522'!W19+'5523'!W19+'5526'!W19</f>
        <v>0</v>
      </c>
      <c r="X19" s="94">
        <f t="shared" si="2"/>
        <v>0</v>
      </c>
      <c r="Y19" s="97"/>
      <c r="Z19" s="94">
        <f t="shared" si="3"/>
        <v>0</v>
      </c>
      <c r="AA19" s="182"/>
    </row>
    <row r="20" spans="1:27" s="214" customFormat="1" ht="15" x14ac:dyDescent="0.25">
      <c r="A20" s="59"/>
      <c r="B20" s="67" t="str">
        <f>'LPFN SUMMARY - Results'!B20</f>
        <v>ISC - Health Canada</v>
      </c>
      <c r="C20" s="62"/>
      <c r="D20" s="62"/>
      <c r="E20" s="63"/>
      <c r="F20" s="255">
        <f>'5520'!F20+'5521'!F20+'5522'!F20+'5523'!F20+'5526'!F20</f>
        <v>0</v>
      </c>
      <c r="G20" s="255">
        <f>'5520'!G20+'5521'!G20+'5522'!G20+'5523'!G20+'5526'!G20</f>
        <v>0</v>
      </c>
      <c r="H20" s="255">
        <f>'5520'!H20+'5521'!H20+'5522'!H20+'5523'!H20+'5526'!H20</f>
        <v>0</v>
      </c>
      <c r="I20" s="94">
        <f t="shared" si="4"/>
        <v>0</v>
      </c>
      <c r="J20" s="224"/>
      <c r="K20" s="255">
        <f>'5520'!K20+'5521'!K20+'5522'!K20+'5523'!K20+'5526'!K20</f>
        <v>0</v>
      </c>
      <c r="L20" s="255">
        <f>'5520'!L20+'5521'!L20+'5522'!L20+'5523'!L20+'5526'!L20</f>
        <v>0</v>
      </c>
      <c r="M20" s="255">
        <f>'5520'!M20+'5521'!M20+'5522'!M20+'5523'!M20+'5526'!M20</f>
        <v>0</v>
      </c>
      <c r="N20" s="94">
        <f t="shared" si="0"/>
        <v>0</v>
      </c>
      <c r="O20" s="224"/>
      <c r="P20" s="255">
        <f>'5520'!P20+'5521'!P20+'5522'!P20+'5523'!P20+'5526'!P20</f>
        <v>0</v>
      </c>
      <c r="Q20" s="255">
        <f>'5520'!Q20+'5521'!Q20+'5522'!Q20+'5523'!Q20+'5526'!Q20</f>
        <v>0</v>
      </c>
      <c r="R20" s="255">
        <f>'5520'!R20+'5521'!R20+'5522'!R20+'5523'!R20+'5526'!R20</f>
        <v>0</v>
      </c>
      <c r="S20" s="94">
        <f t="shared" si="1"/>
        <v>0</v>
      </c>
      <c r="T20" s="224"/>
      <c r="U20" s="255">
        <f>'5520'!U20+'5521'!U20+'5522'!U20+'5523'!U20+'5526'!U20</f>
        <v>0</v>
      </c>
      <c r="V20" s="255">
        <f>'5520'!V20+'5521'!V20+'5522'!V20+'5523'!V20+'5526'!V20</f>
        <v>0</v>
      </c>
      <c r="W20" s="255">
        <f>'5520'!W20+'5521'!W20+'5522'!W20+'5523'!W20+'5526'!W20</f>
        <v>0</v>
      </c>
      <c r="X20" s="94">
        <f t="shared" si="2"/>
        <v>0</v>
      </c>
      <c r="Y20" s="97"/>
      <c r="Z20" s="94">
        <f t="shared" si="3"/>
        <v>0</v>
      </c>
      <c r="AA20" s="182"/>
    </row>
    <row r="21" spans="1:27" s="214" customFormat="1" ht="15" x14ac:dyDescent="0.25">
      <c r="A21" s="59"/>
      <c r="B21" s="67" t="str">
        <f>'LPFN SUMMARY - Results'!B21</f>
        <v>Human Ressources Development Canada</v>
      </c>
      <c r="C21" s="62"/>
      <c r="D21" s="62"/>
      <c r="E21" s="63"/>
      <c r="F21" s="255">
        <f>'5520'!F21+'5521'!F21+'5522'!F21+'5523'!F21+'5526'!F21</f>
        <v>37932</v>
      </c>
      <c r="G21" s="255">
        <f>'5520'!G21+'5521'!G21+'5522'!G21+'5523'!G21+'5526'!G21</f>
        <v>37932</v>
      </c>
      <c r="H21" s="255">
        <f>'5520'!H21+'5521'!H21+'5522'!H21+'5523'!H21+'5526'!H21</f>
        <v>37932</v>
      </c>
      <c r="I21" s="94">
        <f t="shared" si="4"/>
        <v>113796</v>
      </c>
      <c r="J21" s="224"/>
      <c r="K21" s="255">
        <f>'5520'!K21+'5521'!K21+'5522'!K21+'5523'!K21+'5526'!K21</f>
        <v>37932</v>
      </c>
      <c r="L21" s="255">
        <f>'5520'!L21+'5521'!L21+'5522'!L21+'5523'!L21+'5526'!L21</f>
        <v>37932</v>
      </c>
      <c r="M21" s="255">
        <f>'5520'!M21+'5521'!M21+'5522'!M21+'5523'!M21+'5526'!M21</f>
        <v>37932</v>
      </c>
      <c r="N21" s="94">
        <f t="shared" si="0"/>
        <v>113796</v>
      </c>
      <c r="O21" s="224"/>
      <c r="P21" s="255">
        <f>'5520'!P21+'5521'!P21+'5522'!P21+'5523'!P21+'5526'!P21</f>
        <v>37932</v>
      </c>
      <c r="Q21" s="255">
        <f>'5520'!Q21+'5521'!Q21+'5522'!Q21+'5523'!Q21+'5526'!Q21</f>
        <v>37932</v>
      </c>
      <c r="R21" s="255">
        <f>'5520'!R21+'5521'!R21+'5522'!R21+'5523'!R21+'5526'!R21</f>
        <v>37932</v>
      </c>
      <c r="S21" s="94">
        <f t="shared" si="1"/>
        <v>113796</v>
      </c>
      <c r="T21" s="224"/>
      <c r="U21" s="255">
        <f>'5520'!U21+'5521'!U21+'5522'!U21+'5523'!U21+'5526'!U21</f>
        <v>37941</v>
      </c>
      <c r="V21" s="255">
        <f>'5520'!V21+'5521'!V21+'5522'!V21+'5523'!V21+'5526'!V21</f>
        <v>37932</v>
      </c>
      <c r="W21" s="255">
        <f>'5520'!W21+'5521'!W21+'5522'!W21+'5523'!W21+'5526'!W21</f>
        <v>38170</v>
      </c>
      <c r="X21" s="94">
        <f t="shared" si="2"/>
        <v>114043</v>
      </c>
      <c r="Y21" s="97"/>
      <c r="Z21" s="94">
        <f t="shared" si="3"/>
        <v>455431</v>
      </c>
      <c r="AA21" s="182"/>
    </row>
    <row r="22" spans="1:27" s="214" customFormat="1" ht="15" x14ac:dyDescent="0.25">
      <c r="A22" s="59"/>
      <c r="B22" s="67" t="str">
        <f>'LPFN SUMMARY - Results'!B22</f>
        <v>Ministère de la culture et des communications</v>
      </c>
      <c r="C22" s="62"/>
      <c r="D22" s="62"/>
      <c r="E22" s="63"/>
      <c r="F22" s="255">
        <f>'5520'!F22+'5521'!F22+'5522'!F22+'5523'!F22+'5526'!F22</f>
        <v>0</v>
      </c>
      <c r="G22" s="255">
        <f>'5520'!G22+'5521'!G22+'5522'!G22+'5523'!G22+'5526'!G22</f>
        <v>0</v>
      </c>
      <c r="H22" s="255">
        <f>'5520'!H22+'5521'!H22+'5522'!H22+'5523'!H22+'5526'!H22</f>
        <v>0</v>
      </c>
      <c r="I22" s="94">
        <f t="shared" si="4"/>
        <v>0</v>
      </c>
      <c r="J22" s="224"/>
      <c r="K22" s="255">
        <f>'5520'!K22+'5521'!K22+'5522'!K22+'5523'!K22+'5526'!K22</f>
        <v>0</v>
      </c>
      <c r="L22" s="255">
        <f>'5520'!L22+'5521'!L22+'5522'!L22+'5523'!L22+'5526'!L22</f>
        <v>0</v>
      </c>
      <c r="M22" s="255">
        <f>'5520'!M22+'5521'!M22+'5522'!M22+'5523'!M22+'5526'!M22</f>
        <v>0</v>
      </c>
      <c r="N22" s="94">
        <f t="shared" si="0"/>
        <v>0</v>
      </c>
      <c r="O22" s="224"/>
      <c r="P22" s="255">
        <f>'5520'!P22+'5521'!P22+'5522'!P22+'5523'!P22+'5526'!P22</f>
        <v>0</v>
      </c>
      <c r="Q22" s="255">
        <f>'5520'!Q22+'5521'!Q22+'5522'!Q22+'5523'!Q22+'5526'!Q22</f>
        <v>0</v>
      </c>
      <c r="R22" s="255">
        <f>'5520'!R22+'5521'!R22+'5522'!R22+'5523'!R22+'5526'!R22</f>
        <v>0</v>
      </c>
      <c r="S22" s="94">
        <f t="shared" si="1"/>
        <v>0</v>
      </c>
      <c r="T22" s="224"/>
      <c r="U22" s="255">
        <f>'5520'!U22+'5521'!U22+'5522'!U22+'5523'!U22+'5526'!U22</f>
        <v>0</v>
      </c>
      <c r="V22" s="255">
        <f>'5520'!V22+'5521'!V22+'5522'!V22+'5523'!V22+'5526'!V22</f>
        <v>0</v>
      </c>
      <c r="W22" s="255">
        <f>'5520'!W22+'5521'!W22+'5522'!W22+'5523'!W22+'5526'!W22</f>
        <v>0</v>
      </c>
      <c r="X22" s="94">
        <f t="shared" si="2"/>
        <v>0</v>
      </c>
      <c r="Y22" s="97"/>
      <c r="Z22" s="94">
        <f t="shared" si="3"/>
        <v>0</v>
      </c>
      <c r="AA22" s="182"/>
    </row>
    <row r="23" spans="1:27" s="214" customFormat="1" ht="15" x14ac:dyDescent="0.25">
      <c r="A23" s="59"/>
      <c r="B23" s="67" t="str">
        <f>'LPFN SUMMARY - Results'!B23</f>
        <v>Natural Ressources</v>
      </c>
      <c r="C23" s="62"/>
      <c r="D23" s="62"/>
      <c r="E23" s="63"/>
      <c r="F23" s="255">
        <f>'5520'!F23+'5521'!F23+'5522'!F23+'5523'!F23+'5526'!F23</f>
        <v>0</v>
      </c>
      <c r="G23" s="255">
        <f>'5520'!G23+'5521'!G23+'5522'!G23+'5523'!G23+'5526'!G23</f>
        <v>0</v>
      </c>
      <c r="H23" s="255">
        <f>'5520'!H23+'5521'!H23+'5522'!H23+'5523'!H23+'5526'!H23</f>
        <v>0</v>
      </c>
      <c r="I23" s="94">
        <f t="shared" si="4"/>
        <v>0</v>
      </c>
      <c r="J23" s="224"/>
      <c r="K23" s="255">
        <f>'5520'!K23+'5521'!K23+'5522'!K23+'5523'!K23+'5526'!K23</f>
        <v>0</v>
      </c>
      <c r="L23" s="255">
        <f>'5520'!L23+'5521'!L23+'5522'!L23+'5523'!L23+'5526'!L23</f>
        <v>0</v>
      </c>
      <c r="M23" s="255">
        <f>'5520'!M23+'5521'!M23+'5522'!M23+'5523'!M23+'5526'!M23</f>
        <v>0</v>
      </c>
      <c r="N23" s="94">
        <f t="shared" si="0"/>
        <v>0</v>
      </c>
      <c r="O23" s="224"/>
      <c r="P23" s="255">
        <f>'5520'!P23+'5521'!P23+'5522'!P23+'5523'!P23+'5526'!P23</f>
        <v>0</v>
      </c>
      <c r="Q23" s="255">
        <f>'5520'!Q23+'5521'!Q23+'5522'!Q23+'5523'!Q23+'5526'!Q23</f>
        <v>0</v>
      </c>
      <c r="R23" s="255">
        <f>'5520'!R23+'5521'!R23+'5522'!R23+'5523'!R23+'5526'!R23</f>
        <v>0</v>
      </c>
      <c r="S23" s="94">
        <f t="shared" si="1"/>
        <v>0</v>
      </c>
      <c r="T23" s="224"/>
      <c r="U23" s="255">
        <f>'5520'!U23+'5521'!U23+'5522'!U23+'5523'!U23+'5526'!U23</f>
        <v>0</v>
      </c>
      <c r="V23" s="255">
        <f>'5520'!V23+'5521'!V23+'5522'!V23+'5523'!V23+'5526'!V23</f>
        <v>0</v>
      </c>
      <c r="W23" s="255">
        <f>'5520'!W23+'5521'!W23+'5522'!W23+'5523'!W23+'5526'!W23</f>
        <v>0</v>
      </c>
      <c r="X23" s="94">
        <f t="shared" si="2"/>
        <v>0</v>
      </c>
      <c r="Y23" s="97"/>
      <c r="Z23" s="94">
        <f t="shared" si="3"/>
        <v>0</v>
      </c>
      <c r="AA23" s="182"/>
    </row>
    <row r="24" spans="1:27" s="214" customFormat="1" ht="15" x14ac:dyDescent="0.25">
      <c r="A24" s="59"/>
      <c r="B24" s="67" t="str">
        <f>'LPFN SUMMARY - Results'!B24</f>
        <v>Other revenue</v>
      </c>
      <c r="C24" s="62"/>
      <c r="D24" s="62"/>
      <c r="E24" s="63"/>
      <c r="F24" s="255">
        <f>'5520'!F24+'5521'!F24+'5522'!F24+'5523'!F24+'5526'!F24</f>
        <v>0</v>
      </c>
      <c r="G24" s="255">
        <f>'5520'!G24+'5521'!G24+'5522'!G24+'5523'!G24+'5526'!G24</f>
        <v>0</v>
      </c>
      <c r="H24" s="255">
        <f>'5520'!H24+'5521'!H24+'5522'!H24+'5523'!H24+'5526'!H24</f>
        <v>0</v>
      </c>
      <c r="I24" s="94">
        <f t="shared" si="4"/>
        <v>0</v>
      </c>
      <c r="J24" s="224"/>
      <c r="K24" s="255">
        <f>'5520'!K24+'5521'!K24+'5522'!K24+'5523'!K24+'5526'!K24</f>
        <v>0</v>
      </c>
      <c r="L24" s="255">
        <f>'5520'!L24+'5521'!L24+'5522'!L24+'5523'!L24+'5526'!L24</f>
        <v>0</v>
      </c>
      <c r="M24" s="255">
        <f>'5520'!M24+'5521'!M24+'5522'!M24+'5523'!M24+'5526'!M24</f>
        <v>0</v>
      </c>
      <c r="N24" s="94">
        <f t="shared" si="0"/>
        <v>0</v>
      </c>
      <c r="O24" s="224"/>
      <c r="P24" s="255">
        <f>'5520'!P24+'5521'!P24+'5522'!P24+'5523'!P24+'5526'!P24</f>
        <v>0</v>
      </c>
      <c r="Q24" s="255">
        <f>'5520'!Q24+'5521'!Q24+'5522'!Q24+'5523'!Q24+'5526'!Q24</f>
        <v>0</v>
      </c>
      <c r="R24" s="255">
        <f>'5520'!R24+'5521'!R24+'5522'!R24+'5523'!R24+'5526'!R24</f>
        <v>0</v>
      </c>
      <c r="S24" s="94">
        <f t="shared" si="1"/>
        <v>0</v>
      </c>
      <c r="T24" s="224"/>
      <c r="U24" s="255">
        <f>'5520'!U24+'5521'!U24+'5522'!U24+'5523'!U24+'5526'!U24</f>
        <v>0</v>
      </c>
      <c r="V24" s="255">
        <f>'5520'!V24+'5521'!V24+'5522'!V24+'5523'!V24+'5526'!V24</f>
        <v>0</v>
      </c>
      <c r="W24" s="255">
        <f>'5520'!W24+'5521'!W24+'5522'!W24+'5523'!W24+'5526'!W24</f>
        <v>0</v>
      </c>
      <c r="X24" s="94">
        <f t="shared" si="2"/>
        <v>0</v>
      </c>
      <c r="Y24" s="97"/>
      <c r="Z24" s="94">
        <f t="shared" si="3"/>
        <v>0</v>
      </c>
      <c r="AA24" s="182"/>
    </row>
    <row r="25" spans="1:27" s="214" customFormat="1" ht="15" x14ac:dyDescent="0.25">
      <c r="A25" s="59"/>
      <c r="B25" s="67" t="str">
        <f>'LPFN SUMMARY - Results'!B25</f>
        <v>Rent revenue</v>
      </c>
      <c r="C25" s="62"/>
      <c r="D25" s="62"/>
      <c r="E25" s="63"/>
      <c r="F25" s="255">
        <f>'5520'!F25+'5521'!F25+'5522'!F25+'5523'!F25+'5526'!F25</f>
        <v>0</v>
      </c>
      <c r="G25" s="255">
        <f>'5520'!G25+'5521'!G25+'5522'!G25+'5523'!G25+'5526'!G25</f>
        <v>0</v>
      </c>
      <c r="H25" s="255">
        <f>'5520'!H25+'5521'!H25+'5522'!H25+'5523'!H25+'5526'!H25</f>
        <v>0</v>
      </c>
      <c r="I25" s="94">
        <f t="shared" si="4"/>
        <v>0</v>
      </c>
      <c r="J25" s="224"/>
      <c r="K25" s="255">
        <f>'5520'!K25+'5521'!K25+'5522'!K25+'5523'!K25+'5526'!K25</f>
        <v>0</v>
      </c>
      <c r="L25" s="255">
        <f>'5520'!L25+'5521'!L25+'5522'!L25+'5523'!L25+'5526'!L25</f>
        <v>0</v>
      </c>
      <c r="M25" s="255">
        <f>'5520'!M25+'5521'!M25+'5522'!M25+'5523'!M25+'5526'!M25</f>
        <v>0</v>
      </c>
      <c r="N25" s="94">
        <f t="shared" si="0"/>
        <v>0</v>
      </c>
      <c r="O25" s="224"/>
      <c r="P25" s="255">
        <f>'5520'!P25+'5521'!P25+'5522'!P25+'5523'!P25+'5526'!P25</f>
        <v>0</v>
      </c>
      <c r="Q25" s="255">
        <f>'5520'!Q25+'5521'!Q25+'5522'!Q25+'5523'!Q25+'5526'!Q25</f>
        <v>0</v>
      </c>
      <c r="R25" s="255">
        <f>'5520'!R25+'5521'!R25+'5522'!R25+'5523'!R25+'5526'!R25</f>
        <v>0</v>
      </c>
      <c r="S25" s="94">
        <f t="shared" si="1"/>
        <v>0</v>
      </c>
      <c r="T25" s="224"/>
      <c r="U25" s="255">
        <f>'5520'!U25+'5521'!U25+'5522'!U25+'5523'!U25+'5526'!U25</f>
        <v>0</v>
      </c>
      <c r="V25" s="255">
        <f>'5520'!V25+'5521'!V25+'5522'!V25+'5523'!V25+'5526'!V25</f>
        <v>0</v>
      </c>
      <c r="W25" s="255">
        <f>'5520'!W25+'5521'!W25+'5522'!W25+'5523'!W25+'5526'!W25</f>
        <v>0</v>
      </c>
      <c r="X25" s="94">
        <f t="shared" si="2"/>
        <v>0</v>
      </c>
      <c r="Y25" s="97"/>
      <c r="Z25" s="94">
        <f t="shared" si="3"/>
        <v>0</v>
      </c>
      <c r="AA25" s="182"/>
    </row>
    <row r="26" spans="1:27" s="214" customFormat="1" ht="15" x14ac:dyDescent="0.25">
      <c r="A26" s="59"/>
      <c r="B26" s="67" t="str">
        <f>'LPFN SUMMARY - Results'!B26</f>
        <v>SAT</v>
      </c>
      <c r="C26" s="62"/>
      <c r="D26" s="62"/>
      <c r="E26" s="63"/>
      <c r="F26" s="255">
        <f>'5520'!F26+'5521'!F26+'5522'!F26+'5523'!F26+'5526'!F26</f>
        <v>0</v>
      </c>
      <c r="G26" s="255">
        <f>'5520'!G26+'5521'!G26+'5522'!G26+'5523'!G26+'5526'!G26</f>
        <v>0</v>
      </c>
      <c r="H26" s="255">
        <f>'5520'!H26+'5521'!H26+'5522'!H26+'5523'!H26+'5526'!H26</f>
        <v>0</v>
      </c>
      <c r="I26" s="94">
        <f t="shared" si="4"/>
        <v>0</v>
      </c>
      <c r="J26" s="224"/>
      <c r="K26" s="255">
        <f>'5520'!K26+'5521'!K26+'5522'!K26+'5523'!K26+'5526'!K26</f>
        <v>0</v>
      </c>
      <c r="L26" s="255">
        <f>'5520'!L26+'5521'!L26+'5522'!L26+'5523'!L26+'5526'!L26</f>
        <v>0</v>
      </c>
      <c r="M26" s="255">
        <f>'5520'!M26+'5521'!M26+'5522'!M26+'5523'!M26+'5526'!M26</f>
        <v>0</v>
      </c>
      <c r="N26" s="94">
        <f t="shared" si="0"/>
        <v>0</v>
      </c>
      <c r="O26" s="224"/>
      <c r="P26" s="255">
        <f>'5520'!P26+'5521'!P26+'5522'!P26+'5523'!P26+'5526'!P26</f>
        <v>0</v>
      </c>
      <c r="Q26" s="255">
        <f>'5520'!Q26+'5521'!Q26+'5522'!Q26+'5523'!Q26+'5526'!Q26</f>
        <v>0</v>
      </c>
      <c r="R26" s="255">
        <f>'5520'!R26+'5521'!R26+'5522'!R26+'5523'!R26+'5526'!R26</f>
        <v>0</v>
      </c>
      <c r="S26" s="94">
        <f t="shared" si="1"/>
        <v>0</v>
      </c>
      <c r="T26" s="224"/>
      <c r="U26" s="255">
        <f>'5520'!U26+'5521'!U26+'5522'!U26+'5523'!U26+'5526'!U26</f>
        <v>0</v>
      </c>
      <c r="V26" s="255">
        <f>'5520'!V26+'5521'!V26+'5522'!V26+'5523'!V26+'5526'!V26</f>
        <v>0</v>
      </c>
      <c r="W26" s="255">
        <f>'5520'!W26+'5521'!W26+'5522'!W26+'5523'!W26+'5526'!W26</f>
        <v>0</v>
      </c>
      <c r="X26" s="94">
        <f t="shared" si="2"/>
        <v>0</v>
      </c>
      <c r="Y26" s="97"/>
      <c r="Z26" s="94">
        <f t="shared" si="3"/>
        <v>0</v>
      </c>
      <c r="AA26" s="182"/>
    </row>
    <row r="27" spans="1:27" s="214" customFormat="1" ht="15" x14ac:dyDescent="0.25">
      <c r="A27" s="59"/>
      <c r="B27" s="67" t="str">
        <f>'LPFN SUMMARY - Results'!B27</f>
        <v>Tax Reimbursement</v>
      </c>
      <c r="C27" s="62"/>
      <c r="D27" s="62"/>
      <c r="E27" s="63"/>
      <c r="F27" s="255">
        <f>'5520'!F27+'5521'!F27+'5522'!F27+'5523'!F27+'5526'!F27</f>
        <v>0</v>
      </c>
      <c r="G27" s="255">
        <f>'5520'!G27+'5521'!G27+'5522'!G27+'5523'!G27+'5526'!G27</f>
        <v>0</v>
      </c>
      <c r="H27" s="255">
        <f>'5520'!H27+'5521'!H27+'5522'!H27+'5523'!H27+'5526'!H27</f>
        <v>0</v>
      </c>
      <c r="I27" s="94">
        <f t="shared" si="4"/>
        <v>0</v>
      </c>
      <c r="J27" s="224"/>
      <c r="K27" s="255">
        <f>'5520'!K27+'5521'!K27+'5522'!K27+'5523'!K27+'5526'!K27</f>
        <v>0</v>
      </c>
      <c r="L27" s="255">
        <f>'5520'!L27+'5521'!L27+'5522'!L27+'5523'!L27+'5526'!L27</f>
        <v>0</v>
      </c>
      <c r="M27" s="255">
        <f>'5520'!M27+'5521'!M27+'5522'!M27+'5523'!M27+'5526'!M27</f>
        <v>0</v>
      </c>
      <c r="N27" s="94">
        <f t="shared" si="0"/>
        <v>0</v>
      </c>
      <c r="O27" s="224"/>
      <c r="P27" s="255">
        <f>'5520'!P27+'5521'!P27+'5522'!P27+'5523'!P27+'5526'!P27</f>
        <v>0</v>
      </c>
      <c r="Q27" s="255">
        <f>'5520'!Q27+'5521'!Q27+'5522'!Q27+'5523'!Q27+'5526'!Q27</f>
        <v>0</v>
      </c>
      <c r="R27" s="255">
        <f>'5520'!R27+'5521'!R27+'5522'!R27+'5523'!R27+'5526'!R27</f>
        <v>0</v>
      </c>
      <c r="S27" s="94">
        <f t="shared" si="1"/>
        <v>0</v>
      </c>
      <c r="T27" s="224"/>
      <c r="U27" s="255">
        <f>'5520'!U27+'5521'!U27+'5522'!U27+'5523'!U27+'5526'!U27</f>
        <v>0</v>
      </c>
      <c r="V27" s="255">
        <f>'5520'!V27+'5521'!V27+'5522'!V27+'5523'!V27+'5526'!V27</f>
        <v>0</v>
      </c>
      <c r="W27" s="255">
        <f>'5520'!W27+'5521'!W27+'5522'!W27+'5523'!W27+'5526'!W27</f>
        <v>0</v>
      </c>
      <c r="X27" s="94">
        <f t="shared" si="2"/>
        <v>0</v>
      </c>
      <c r="Y27" s="97"/>
      <c r="Z27" s="94">
        <f t="shared" si="3"/>
        <v>0</v>
      </c>
      <c r="AA27" s="182"/>
    </row>
    <row r="28" spans="1:27" s="214" customFormat="1" ht="15" x14ac:dyDescent="0.25">
      <c r="A28" s="59"/>
      <c r="B28" s="67" t="str">
        <f>'LPFN SUMMARY - Results'!B28</f>
        <v>Transfer from (to) other projects</v>
      </c>
      <c r="C28" s="62"/>
      <c r="D28" s="62"/>
      <c r="E28" s="63"/>
      <c r="F28" s="255">
        <f>'5520'!F28+'5521'!F28+'5522'!F28+'5523'!F28+'5526'!F28</f>
        <v>0</v>
      </c>
      <c r="G28" s="255">
        <f>'5520'!G28+'5521'!G28+'5522'!G28+'5523'!G28+'5526'!G28</f>
        <v>0</v>
      </c>
      <c r="H28" s="255">
        <f>'5520'!H28+'5521'!H28+'5522'!H28+'5523'!H28+'5526'!H28</f>
        <v>0</v>
      </c>
      <c r="I28" s="94">
        <f t="shared" si="4"/>
        <v>0</v>
      </c>
      <c r="J28" s="224"/>
      <c r="K28" s="255">
        <f>'5520'!K28+'5521'!K28+'5522'!K28+'5523'!K28+'5526'!K28</f>
        <v>0</v>
      </c>
      <c r="L28" s="255">
        <f>'5520'!L28+'5521'!L28+'5522'!L28+'5523'!L28+'5526'!L28</f>
        <v>0</v>
      </c>
      <c r="M28" s="255">
        <f>'5520'!M28+'5521'!M28+'5522'!M28+'5523'!M28+'5526'!M28</f>
        <v>0</v>
      </c>
      <c r="N28" s="94">
        <f t="shared" si="0"/>
        <v>0</v>
      </c>
      <c r="O28" s="224"/>
      <c r="P28" s="255">
        <f>'5520'!P28+'5521'!P28+'5522'!P28+'5523'!P28+'5526'!P28</f>
        <v>0</v>
      </c>
      <c r="Q28" s="255">
        <f>'5520'!Q28+'5521'!Q28+'5522'!Q28+'5523'!Q28+'5526'!Q28</f>
        <v>0</v>
      </c>
      <c r="R28" s="255">
        <f>'5520'!R28+'5521'!R28+'5522'!R28+'5523'!R28+'5526'!R28</f>
        <v>0</v>
      </c>
      <c r="S28" s="94">
        <f t="shared" si="1"/>
        <v>0</v>
      </c>
      <c r="T28" s="224"/>
      <c r="U28" s="255">
        <f>'5520'!U28+'5521'!U28+'5522'!U28+'5523'!U28+'5526'!U28</f>
        <v>0</v>
      </c>
      <c r="V28" s="255">
        <f>'5520'!V28+'5521'!V28+'5522'!V28+'5523'!V28+'5526'!V28</f>
        <v>0</v>
      </c>
      <c r="W28" s="255">
        <f>'5520'!W28+'5521'!W28+'5522'!W28+'5523'!W28+'5526'!W28</f>
        <v>0</v>
      </c>
      <c r="X28" s="94">
        <f t="shared" si="2"/>
        <v>0</v>
      </c>
      <c r="Y28" s="97"/>
      <c r="Z28" s="94">
        <f t="shared" si="3"/>
        <v>0</v>
      </c>
      <c r="AA28" s="182"/>
    </row>
    <row r="29" spans="1:27" s="214" customFormat="1" ht="15" x14ac:dyDescent="0.25">
      <c r="A29" s="59"/>
      <c r="B29" s="67" t="str">
        <f>'LPFN SUMMARY - Results'!B29</f>
        <v>Unexpended Funding</v>
      </c>
      <c r="C29" s="62"/>
      <c r="D29" s="62"/>
      <c r="E29" s="63"/>
      <c r="F29" s="255">
        <f>'5520'!F29+'5521'!F29+'5522'!F29+'5523'!F29+'5526'!F29</f>
        <v>0</v>
      </c>
      <c r="G29" s="255">
        <f>'5520'!G29+'5521'!G29+'5522'!G29+'5523'!G29+'5526'!G29</f>
        <v>0</v>
      </c>
      <c r="H29" s="255">
        <f>'5520'!H29+'5521'!H29+'5522'!H29+'5523'!H29+'5526'!H29</f>
        <v>0</v>
      </c>
      <c r="I29" s="94">
        <f t="shared" si="4"/>
        <v>0</v>
      </c>
      <c r="J29" s="224"/>
      <c r="K29" s="255">
        <f>'5520'!K29+'5521'!K29+'5522'!K29+'5523'!K29+'5526'!K29</f>
        <v>0</v>
      </c>
      <c r="L29" s="255">
        <f>'5520'!L29+'5521'!L29+'5522'!L29+'5523'!L29+'5526'!L29</f>
        <v>0</v>
      </c>
      <c r="M29" s="255">
        <f>'5520'!M29+'5521'!M29+'5522'!M29+'5523'!M29+'5526'!M29</f>
        <v>0</v>
      </c>
      <c r="N29" s="94">
        <f t="shared" si="0"/>
        <v>0</v>
      </c>
      <c r="O29" s="224"/>
      <c r="P29" s="255">
        <f>'5520'!P29+'5521'!P29+'5522'!P29+'5523'!P29+'5526'!P29</f>
        <v>0</v>
      </c>
      <c r="Q29" s="255">
        <f>'5520'!Q29+'5521'!Q29+'5522'!Q29+'5523'!Q29+'5526'!Q29</f>
        <v>0</v>
      </c>
      <c r="R29" s="255">
        <f>'5520'!R29+'5521'!R29+'5522'!R29+'5523'!R29+'5526'!R29</f>
        <v>0</v>
      </c>
      <c r="S29" s="94">
        <f t="shared" si="1"/>
        <v>0</v>
      </c>
      <c r="T29" s="224"/>
      <c r="U29" s="255">
        <f>'5520'!U29+'5521'!U29+'5522'!U29+'5523'!U29+'5526'!U29</f>
        <v>0</v>
      </c>
      <c r="V29" s="255">
        <f>'5520'!V29+'5521'!V29+'5522'!V29+'5523'!V29+'5526'!V29</f>
        <v>0</v>
      </c>
      <c r="W29" s="255">
        <f>'5520'!W29+'5521'!W29+'5522'!W29+'5523'!W29+'5526'!W29</f>
        <v>0</v>
      </c>
      <c r="X29" s="94">
        <f t="shared" si="2"/>
        <v>0</v>
      </c>
      <c r="Y29" s="97"/>
      <c r="Z29" s="94">
        <f t="shared" si="3"/>
        <v>0</v>
      </c>
      <c r="AA29" s="182"/>
    </row>
    <row r="30" spans="1:27" s="214" customFormat="1" ht="15" x14ac:dyDescent="0.25">
      <c r="A30" s="59"/>
      <c r="B30" s="67" t="str">
        <f>'LPFN SUMMARY - Results'!B30</f>
        <v>Deferred from last year</v>
      </c>
      <c r="C30" s="62"/>
      <c r="D30" s="62"/>
      <c r="E30" s="63"/>
      <c r="F30" s="255">
        <f>'5520'!F30+'5521'!F30+'5522'!F30+'5523'!F30+'5526'!F30</f>
        <v>0</v>
      </c>
      <c r="G30" s="255">
        <f>'5520'!G30+'5521'!G30+'5522'!G30+'5523'!G30+'5526'!G30</f>
        <v>0</v>
      </c>
      <c r="H30" s="255">
        <f>'5520'!H30+'5521'!H30+'5522'!H30+'5523'!H30+'5526'!H30</f>
        <v>0</v>
      </c>
      <c r="I30" s="94">
        <f t="shared" si="4"/>
        <v>0</v>
      </c>
      <c r="J30" s="224"/>
      <c r="K30" s="255">
        <f>'5520'!K30+'5521'!K30+'5522'!K30+'5523'!K30+'5526'!K30</f>
        <v>0</v>
      </c>
      <c r="L30" s="255">
        <f>'5520'!L30+'5521'!L30+'5522'!L30+'5523'!L30+'5526'!L30</f>
        <v>0</v>
      </c>
      <c r="M30" s="255">
        <f>'5520'!M30+'5521'!M30+'5522'!M30+'5523'!M30+'5526'!M30</f>
        <v>0</v>
      </c>
      <c r="N30" s="94">
        <f t="shared" si="0"/>
        <v>0</v>
      </c>
      <c r="O30" s="224"/>
      <c r="P30" s="255">
        <f>'5520'!P30+'5521'!P30+'5522'!P30+'5523'!P30+'5526'!P30</f>
        <v>0</v>
      </c>
      <c r="Q30" s="255">
        <f>'5520'!Q30+'5521'!Q30+'5522'!Q30+'5523'!Q30+'5526'!Q30</f>
        <v>0</v>
      </c>
      <c r="R30" s="255">
        <f>'5520'!R30+'5521'!R30+'5522'!R30+'5523'!R30+'5526'!R30</f>
        <v>0</v>
      </c>
      <c r="S30" s="94">
        <f t="shared" si="1"/>
        <v>0</v>
      </c>
      <c r="T30" s="224"/>
      <c r="U30" s="255">
        <f>'5520'!U30+'5521'!U30+'5522'!U30+'5523'!U30+'5526'!U30</f>
        <v>0</v>
      </c>
      <c r="V30" s="255">
        <f>'5520'!V30+'5521'!V30+'5522'!V30+'5523'!V30+'5526'!V30</f>
        <v>0</v>
      </c>
      <c r="W30" s="255">
        <f>'5520'!W30+'5521'!W30+'5522'!W30+'5523'!W30+'5526'!W30</f>
        <v>0</v>
      </c>
      <c r="X30" s="94">
        <f t="shared" si="2"/>
        <v>0</v>
      </c>
      <c r="Y30" s="97"/>
      <c r="Z30" s="94">
        <f t="shared" si="3"/>
        <v>0</v>
      </c>
      <c r="AA30" s="182"/>
    </row>
    <row r="31" spans="1:27" s="214" customFormat="1" ht="15" x14ac:dyDescent="0.25">
      <c r="A31" s="59"/>
      <c r="B31" s="67" t="str">
        <f>'LPFN SUMMARY - Results'!B31</f>
        <v>SAA</v>
      </c>
      <c r="C31" s="62"/>
      <c r="D31" s="62"/>
      <c r="E31" s="63"/>
      <c r="F31" s="255">
        <f>'5520'!F31+'5521'!F31+'5522'!F31+'5523'!F31+'5526'!F31</f>
        <v>0</v>
      </c>
      <c r="G31" s="255">
        <f>'5520'!G31+'5521'!G31+'5522'!G31+'5523'!G31+'5526'!G31</f>
        <v>0</v>
      </c>
      <c r="H31" s="255">
        <f>'5520'!H31+'5521'!H31+'5522'!H31+'5523'!H31+'5526'!H31</f>
        <v>0</v>
      </c>
      <c r="I31" s="94">
        <f t="shared" si="4"/>
        <v>0</v>
      </c>
      <c r="J31" s="224"/>
      <c r="K31" s="255">
        <f>'5520'!K31+'5521'!K31+'5522'!K31+'5523'!K31+'5526'!K31</f>
        <v>0</v>
      </c>
      <c r="L31" s="255">
        <f>'5520'!L31+'5521'!L31+'5522'!L31+'5523'!L31+'5526'!L31</f>
        <v>0</v>
      </c>
      <c r="M31" s="255">
        <f>'5520'!M31+'5521'!M31+'5522'!M31+'5523'!M31+'5526'!M31</f>
        <v>0</v>
      </c>
      <c r="N31" s="94">
        <f t="shared" si="0"/>
        <v>0</v>
      </c>
      <c r="O31" s="224"/>
      <c r="P31" s="255">
        <f>'5520'!P31+'5521'!P31+'5522'!P31+'5523'!P31+'5526'!P31</f>
        <v>0</v>
      </c>
      <c r="Q31" s="255">
        <f>'5520'!Q31+'5521'!Q31+'5522'!Q31+'5523'!Q31+'5526'!Q31</f>
        <v>0</v>
      </c>
      <c r="R31" s="255">
        <f>'5520'!R31+'5521'!R31+'5522'!R31+'5523'!R31+'5526'!R31</f>
        <v>0</v>
      </c>
      <c r="S31" s="94">
        <f t="shared" si="1"/>
        <v>0</v>
      </c>
      <c r="T31" s="224"/>
      <c r="U31" s="255">
        <f>'5520'!U31+'5521'!U31+'5522'!U31+'5523'!U31+'5526'!U31</f>
        <v>0</v>
      </c>
      <c r="V31" s="255">
        <f>'5520'!V31+'5521'!V31+'5522'!V31+'5523'!V31+'5526'!V31</f>
        <v>0</v>
      </c>
      <c r="W31" s="255">
        <f>'5520'!W31+'5521'!W31+'5522'!W31+'5523'!W31+'5526'!W31</f>
        <v>0</v>
      </c>
      <c r="X31" s="94">
        <f t="shared" si="2"/>
        <v>0</v>
      </c>
      <c r="Y31" s="97"/>
      <c r="Z31" s="94">
        <f t="shared" si="3"/>
        <v>0</v>
      </c>
      <c r="AA31" s="182"/>
    </row>
    <row r="32" spans="1:27" s="214" customFormat="1" ht="15" x14ac:dyDescent="0.25">
      <c r="A32" s="59"/>
      <c r="B32" s="67" t="str">
        <f>'LPFN SUMMARY - Results'!B32</f>
        <v>Recoverable Deficit</v>
      </c>
      <c r="C32" s="62"/>
      <c r="D32" s="62"/>
      <c r="E32" s="63"/>
      <c r="F32" s="255">
        <f>'5520'!F32+'5521'!F32+'5522'!F32+'5523'!F32+'5526'!F32</f>
        <v>0</v>
      </c>
      <c r="G32" s="255">
        <f>'5520'!G32+'5521'!G32+'5522'!G32+'5523'!G32+'5526'!G32</f>
        <v>0</v>
      </c>
      <c r="H32" s="255">
        <f>'5520'!H32+'5521'!H32+'5522'!H32+'5523'!H32+'5526'!H32</f>
        <v>0</v>
      </c>
      <c r="I32" s="94">
        <f t="shared" si="4"/>
        <v>0</v>
      </c>
      <c r="J32" s="224"/>
      <c r="K32" s="255">
        <f>'5520'!K32+'5521'!K32+'5522'!K32+'5523'!K32+'5526'!K32</f>
        <v>0</v>
      </c>
      <c r="L32" s="255">
        <f>'5520'!L32+'5521'!L32+'5522'!L32+'5523'!L32+'5526'!L32</f>
        <v>0</v>
      </c>
      <c r="M32" s="255">
        <f>'5520'!M32+'5521'!M32+'5522'!M32+'5523'!M32+'5526'!M32</f>
        <v>0</v>
      </c>
      <c r="N32" s="94">
        <f t="shared" si="0"/>
        <v>0</v>
      </c>
      <c r="O32" s="224"/>
      <c r="P32" s="255">
        <f>'5520'!P32+'5521'!P32+'5522'!P32+'5523'!P32+'5526'!P32</f>
        <v>0</v>
      </c>
      <c r="Q32" s="255">
        <f>'5520'!Q32+'5521'!Q32+'5522'!Q32+'5523'!Q32+'5526'!Q32</f>
        <v>0</v>
      </c>
      <c r="R32" s="255">
        <f>'5520'!R32+'5521'!R32+'5522'!R32+'5523'!R32+'5526'!R32</f>
        <v>0</v>
      </c>
      <c r="S32" s="94">
        <f t="shared" si="1"/>
        <v>0</v>
      </c>
      <c r="T32" s="224"/>
      <c r="U32" s="255">
        <f>'5520'!U32+'5521'!U32+'5522'!U32+'5523'!U32+'5526'!U32</f>
        <v>0</v>
      </c>
      <c r="V32" s="255">
        <f>'5520'!V32+'5521'!V32+'5522'!V32+'5523'!V32+'5526'!V32</f>
        <v>0</v>
      </c>
      <c r="W32" s="255">
        <f>'5520'!W32+'5521'!W32+'5522'!W32+'5523'!W32+'5526'!W32</f>
        <v>0</v>
      </c>
      <c r="X32" s="94">
        <f t="shared" si="2"/>
        <v>0</v>
      </c>
      <c r="Y32" s="97"/>
      <c r="Z32" s="94">
        <f t="shared" si="3"/>
        <v>0</v>
      </c>
      <c r="AA32" s="182"/>
    </row>
    <row r="33" spans="1:28" s="214" customFormat="1" ht="15" x14ac:dyDescent="0.25">
      <c r="A33" s="59"/>
      <c r="B33" s="67" t="str">
        <f>'LPFN SUMMARY - Results'!B33</f>
        <v>Interest</v>
      </c>
      <c r="C33" s="62"/>
      <c r="D33" s="62"/>
      <c r="E33" s="63"/>
      <c r="F33" s="255">
        <f>'5520'!F33+'5521'!F33+'5522'!F33+'5523'!F33+'5526'!F33</f>
        <v>0</v>
      </c>
      <c r="G33" s="255">
        <f>'5520'!G33+'5521'!G33+'5522'!G33+'5523'!G33+'5526'!G33</f>
        <v>0</v>
      </c>
      <c r="H33" s="255">
        <f>'5520'!H33+'5521'!H33+'5522'!H33+'5523'!H33+'5526'!H33</f>
        <v>0</v>
      </c>
      <c r="I33" s="94">
        <f t="shared" si="4"/>
        <v>0</v>
      </c>
      <c r="J33" s="224"/>
      <c r="K33" s="255">
        <f>'5520'!K33+'5521'!K33+'5522'!K33+'5523'!K33+'5526'!K33</f>
        <v>0</v>
      </c>
      <c r="L33" s="255">
        <f>'5520'!L33+'5521'!L33+'5522'!L33+'5523'!L33+'5526'!L33</f>
        <v>0</v>
      </c>
      <c r="M33" s="255">
        <f>'5520'!M33+'5521'!M33+'5522'!M33+'5523'!M33+'5526'!M33</f>
        <v>0</v>
      </c>
      <c r="N33" s="94">
        <f t="shared" si="0"/>
        <v>0</v>
      </c>
      <c r="O33" s="224"/>
      <c r="P33" s="255">
        <f>'5520'!P33+'5521'!P33+'5522'!P33+'5523'!P33+'5526'!P33</f>
        <v>0</v>
      </c>
      <c r="Q33" s="255">
        <f>'5520'!Q33+'5521'!Q33+'5522'!Q33+'5523'!Q33+'5526'!Q33</f>
        <v>0</v>
      </c>
      <c r="R33" s="255">
        <f>'5520'!R33+'5521'!R33+'5522'!R33+'5523'!R33+'5526'!R33</f>
        <v>0</v>
      </c>
      <c r="S33" s="94">
        <f t="shared" si="1"/>
        <v>0</v>
      </c>
      <c r="T33" s="224"/>
      <c r="U33" s="255">
        <f>'5520'!U33+'5521'!U33+'5522'!U33+'5523'!U33+'5526'!U33</f>
        <v>0</v>
      </c>
      <c r="V33" s="255">
        <f>'5520'!V33+'5521'!V33+'5522'!V33+'5523'!V33+'5526'!V33</f>
        <v>0</v>
      </c>
      <c r="W33" s="255">
        <f>'5520'!W33+'5521'!W33+'5522'!W33+'5523'!W33+'5526'!W33</f>
        <v>0</v>
      </c>
      <c r="X33" s="94">
        <f t="shared" si="2"/>
        <v>0</v>
      </c>
      <c r="Y33" s="97"/>
      <c r="Z33" s="94">
        <f t="shared" si="3"/>
        <v>0</v>
      </c>
      <c r="AA33" s="182"/>
    </row>
    <row r="34" spans="1:28" s="214" customFormat="1" ht="15" hidden="1" x14ac:dyDescent="0.25">
      <c r="A34" s="59"/>
      <c r="B34" s="67" t="str">
        <f>'LPFN SUMMARY - Results'!B34</f>
        <v>Unused</v>
      </c>
      <c r="C34" s="62"/>
      <c r="D34" s="62"/>
      <c r="E34" s="63"/>
      <c r="F34" s="255">
        <f>'5520'!F34+'5521'!F34+'5522'!F34+'5523'!F34+'5526'!F34</f>
        <v>0</v>
      </c>
      <c r="G34" s="255">
        <f>'5520'!G34+'5521'!G34+'5522'!G34+'5523'!G34+'5526'!G34</f>
        <v>0</v>
      </c>
      <c r="H34" s="255">
        <f>'5520'!H34+'5521'!H34+'5522'!H34+'5523'!H34+'5526'!H34</f>
        <v>0</v>
      </c>
      <c r="I34" s="94">
        <f t="shared" si="4"/>
        <v>0</v>
      </c>
      <c r="J34" s="224"/>
      <c r="K34" s="255">
        <f>'5520'!K34+'5521'!K34+'5522'!K34+'5523'!K34+'5526'!K34</f>
        <v>0</v>
      </c>
      <c r="L34" s="255">
        <f>'5520'!L34+'5521'!L34+'5522'!L34+'5523'!L34+'5526'!L34</f>
        <v>0</v>
      </c>
      <c r="M34" s="255">
        <f>'5520'!M34+'5521'!M34+'5522'!M34+'5523'!M34+'5526'!M34</f>
        <v>0</v>
      </c>
      <c r="N34" s="94">
        <f t="shared" si="0"/>
        <v>0</v>
      </c>
      <c r="O34" s="224"/>
      <c r="P34" s="255">
        <f>'5520'!P34+'5521'!P34+'5522'!P34+'5523'!P34+'5526'!P34</f>
        <v>0</v>
      </c>
      <c r="Q34" s="255">
        <f>'5520'!Q34+'5521'!Q34+'5522'!Q34+'5523'!Q34+'5526'!Q34</f>
        <v>0</v>
      </c>
      <c r="R34" s="255">
        <f>'5520'!R34+'5521'!R34+'5522'!R34+'5523'!R34+'5526'!R34</f>
        <v>0</v>
      </c>
      <c r="S34" s="94">
        <f t="shared" si="1"/>
        <v>0</v>
      </c>
      <c r="T34" s="224"/>
      <c r="U34" s="255">
        <f>'5520'!U34+'5521'!U34+'5522'!U34+'5523'!U34+'5526'!U34</f>
        <v>0</v>
      </c>
      <c r="V34" s="255">
        <f>'5520'!V34+'5521'!V34+'5522'!V34+'5523'!V34+'5526'!V34</f>
        <v>0</v>
      </c>
      <c r="W34" s="255">
        <f>'5520'!W34+'5521'!W34+'5522'!W34+'5523'!W34+'5526'!W34</f>
        <v>0</v>
      </c>
      <c r="X34" s="94">
        <f t="shared" si="2"/>
        <v>0</v>
      </c>
      <c r="Y34" s="97"/>
      <c r="Z34" s="94">
        <f t="shared" si="3"/>
        <v>0</v>
      </c>
      <c r="AA34" s="182"/>
    </row>
    <row r="35" spans="1:28" s="214" customFormat="1" ht="15" x14ac:dyDescent="0.25">
      <c r="A35" s="59"/>
      <c r="B35" s="67" t="str">
        <f>'LPFN SUMMARY - Results'!B35</f>
        <v>Eacom</v>
      </c>
      <c r="C35" s="62"/>
      <c r="D35" s="62"/>
      <c r="E35" s="63"/>
      <c r="F35" s="255">
        <f>'5520'!F35+'5521'!F35+'5522'!F35+'5523'!F35+'5526'!F35</f>
        <v>0</v>
      </c>
      <c r="G35" s="255">
        <f>'5520'!G35+'5521'!G35+'5522'!G35+'5523'!G35+'5526'!G35</f>
        <v>0</v>
      </c>
      <c r="H35" s="255">
        <f>'5520'!H35+'5521'!H35+'5522'!H35+'5523'!H35+'5526'!H35</f>
        <v>0</v>
      </c>
      <c r="I35" s="94">
        <f t="shared" si="4"/>
        <v>0</v>
      </c>
      <c r="J35" s="224"/>
      <c r="K35" s="255">
        <f>'5520'!K35+'5521'!K35+'5522'!K35+'5523'!K35+'5526'!K35</f>
        <v>0</v>
      </c>
      <c r="L35" s="255">
        <f>'5520'!L35+'5521'!L35+'5522'!L35+'5523'!L35+'5526'!L35</f>
        <v>0</v>
      </c>
      <c r="M35" s="255">
        <f>'5520'!M35+'5521'!M35+'5522'!M35+'5523'!M35+'5526'!M35</f>
        <v>0</v>
      </c>
      <c r="N35" s="94">
        <f t="shared" si="0"/>
        <v>0</v>
      </c>
      <c r="O35" s="224"/>
      <c r="P35" s="255">
        <f>'5520'!P35+'5521'!P35+'5522'!P35+'5523'!P35+'5526'!P35</f>
        <v>0</v>
      </c>
      <c r="Q35" s="255">
        <f>'5520'!Q35+'5521'!Q35+'5522'!Q35+'5523'!Q35+'5526'!Q35</f>
        <v>0</v>
      </c>
      <c r="R35" s="255">
        <f>'5520'!R35+'5521'!R35+'5522'!R35+'5523'!R35+'5526'!R35</f>
        <v>0</v>
      </c>
      <c r="S35" s="94">
        <f t="shared" si="1"/>
        <v>0</v>
      </c>
      <c r="T35" s="224"/>
      <c r="U35" s="255">
        <f>'5520'!U35+'5521'!U35+'5522'!U35+'5523'!U35+'5526'!U35</f>
        <v>0</v>
      </c>
      <c r="V35" s="255">
        <f>'5520'!V35+'5521'!V35+'5522'!V35+'5523'!V35+'5526'!V35</f>
        <v>0</v>
      </c>
      <c r="W35" s="255">
        <f>'5520'!W35+'5521'!W35+'5522'!W35+'5523'!W35+'5526'!W35</f>
        <v>0</v>
      </c>
      <c r="X35" s="94">
        <f t="shared" si="2"/>
        <v>0</v>
      </c>
      <c r="Y35" s="97"/>
      <c r="Z35" s="94">
        <f t="shared" si="3"/>
        <v>0</v>
      </c>
      <c r="AA35" s="182"/>
    </row>
    <row r="36" spans="1:28" s="214" customFormat="1" ht="15" hidden="1" x14ac:dyDescent="0.25">
      <c r="A36" s="59"/>
      <c r="B36" s="67" t="str">
        <f>'LPFN SUMMARY - Results'!B36</f>
        <v>Unused</v>
      </c>
      <c r="C36" s="62"/>
      <c r="D36" s="62"/>
      <c r="E36" s="63"/>
      <c r="F36" s="255">
        <f>'5520'!F36+'5521'!F36+'5522'!F36+'5523'!F36+'5526'!F36</f>
        <v>0</v>
      </c>
      <c r="G36" s="255">
        <f>'5520'!G36+'5521'!G36+'5522'!G36+'5523'!G36+'5526'!G36</f>
        <v>0</v>
      </c>
      <c r="H36" s="255">
        <f>'5520'!H36+'5521'!H36+'5522'!H36+'5523'!H36+'5526'!H36</f>
        <v>0</v>
      </c>
      <c r="I36" s="94">
        <f t="shared" si="4"/>
        <v>0</v>
      </c>
      <c r="J36" s="224"/>
      <c r="K36" s="255">
        <f>'5520'!K36+'5521'!K36+'5522'!K36+'5523'!K36+'5526'!K36</f>
        <v>0</v>
      </c>
      <c r="L36" s="255">
        <f>'5520'!L36+'5521'!L36+'5522'!L36+'5523'!L36+'5526'!L36</f>
        <v>0</v>
      </c>
      <c r="M36" s="255">
        <f>'5520'!M36+'5521'!M36+'5522'!M36+'5523'!M36+'5526'!M36</f>
        <v>0</v>
      </c>
      <c r="N36" s="94">
        <f t="shared" si="0"/>
        <v>0</v>
      </c>
      <c r="O36" s="224"/>
      <c r="P36" s="255">
        <f>'5520'!P36+'5521'!P36+'5522'!P36+'5523'!P36+'5526'!P36</f>
        <v>0</v>
      </c>
      <c r="Q36" s="255">
        <f>'5520'!Q36+'5521'!Q36+'5522'!Q36+'5523'!Q36+'5526'!Q36</f>
        <v>0</v>
      </c>
      <c r="R36" s="255">
        <f>'5520'!R36+'5521'!R36+'5522'!R36+'5523'!R36+'5526'!R36</f>
        <v>0</v>
      </c>
      <c r="S36" s="94">
        <f t="shared" si="1"/>
        <v>0</v>
      </c>
      <c r="T36" s="224"/>
      <c r="U36" s="255">
        <f>'5520'!U36+'5521'!U36+'5522'!U36+'5523'!U36+'5526'!U36</f>
        <v>0</v>
      </c>
      <c r="V36" s="255">
        <f>'5520'!V36+'5521'!V36+'5522'!V36+'5523'!V36+'5526'!V36</f>
        <v>0</v>
      </c>
      <c r="W36" s="255">
        <f>'5520'!W36+'5521'!W36+'5522'!W36+'5523'!W36+'5526'!W36</f>
        <v>0</v>
      </c>
      <c r="X36" s="94">
        <f t="shared" si="2"/>
        <v>0</v>
      </c>
      <c r="Y36" s="97"/>
      <c r="Z36" s="94">
        <f t="shared" si="3"/>
        <v>0</v>
      </c>
      <c r="AA36" s="182"/>
    </row>
    <row r="37" spans="1:28" s="214" customFormat="1" ht="15" x14ac:dyDescent="0.25">
      <c r="A37" s="59"/>
      <c r="B37" s="67" t="str">
        <f>'LPFN SUMMARY - Results'!B37</f>
        <v>Rayonier Advanced Material</v>
      </c>
      <c r="C37" s="62"/>
      <c r="D37" s="62"/>
      <c r="E37" s="63"/>
      <c r="F37" s="255">
        <f>'5520'!F37+'5521'!F37+'5522'!F37+'5523'!F37+'5526'!F37</f>
        <v>0</v>
      </c>
      <c r="G37" s="255">
        <f>'5520'!G37+'5521'!G37+'5522'!G37+'5523'!G37+'5526'!G37</f>
        <v>0</v>
      </c>
      <c r="H37" s="255">
        <f>'5520'!H37+'5521'!H37+'5522'!H37+'5523'!H37+'5526'!H37</f>
        <v>0</v>
      </c>
      <c r="I37" s="94">
        <f t="shared" si="4"/>
        <v>0</v>
      </c>
      <c r="J37" s="224"/>
      <c r="K37" s="255">
        <f>'5520'!K37+'5521'!K37+'5522'!K37+'5523'!K37+'5526'!K37</f>
        <v>0</v>
      </c>
      <c r="L37" s="255">
        <f>'5520'!L37+'5521'!L37+'5522'!L37+'5523'!L37+'5526'!L37</f>
        <v>0</v>
      </c>
      <c r="M37" s="255">
        <f>'5520'!M37+'5521'!M37+'5522'!M37+'5523'!M37+'5526'!M37</f>
        <v>0</v>
      </c>
      <c r="N37" s="94">
        <f t="shared" si="0"/>
        <v>0</v>
      </c>
      <c r="O37" s="224"/>
      <c r="P37" s="255">
        <f>'5520'!P37+'5521'!P37+'5522'!P37+'5523'!P37+'5526'!P37</f>
        <v>0</v>
      </c>
      <c r="Q37" s="255">
        <f>'5520'!Q37+'5521'!Q37+'5522'!Q37+'5523'!Q37+'5526'!Q37</f>
        <v>0</v>
      </c>
      <c r="R37" s="255">
        <f>'5520'!R37+'5521'!R37+'5522'!R37+'5523'!R37+'5526'!R37</f>
        <v>0</v>
      </c>
      <c r="S37" s="94">
        <f t="shared" si="1"/>
        <v>0</v>
      </c>
      <c r="T37" s="224"/>
      <c r="U37" s="255">
        <f>'5520'!U37+'5521'!U37+'5522'!U37+'5523'!U37+'5526'!U37</f>
        <v>0</v>
      </c>
      <c r="V37" s="255">
        <f>'5520'!V37+'5521'!V37+'5522'!V37+'5523'!V37+'5526'!V37</f>
        <v>0</v>
      </c>
      <c r="W37" s="255">
        <f>'5520'!W37+'5521'!W37+'5522'!W37+'5523'!W37+'5526'!W37</f>
        <v>0</v>
      </c>
      <c r="X37" s="94">
        <f t="shared" si="2"/>
        <v>0</v>
      </c>
      <c r="Y37" s="97"/>
      <c r="Z37" s="94">
        <f t="shared" si="3"/>
        <v>0</v>
      </c>
      <c r="AA37" s="182"/>
    </row>
    <row r="38" spans="1:28" s="214" customFormat="1" ht="15" x14ac:dyDescent="0.25">
      <c r="A38" s="59"/>
      <c r="B38" s="67" t="str">
        <f>'LPFN SUMMARY - Results'!B38</f>
        <v>Canadian Malartic</v>
      </c>
      <c r="C38" s="62"/>
      <c r="D38" s="62"/>
      <c r="E38" s="63"/>
      <c r="F38" s="255">
        <f>'5520'!F38+'5521'!F38+'5522'!F38+'5523'!F38+'5526'!F38</f>
        <v>0</v>
      </c>
      <c r="G38" s="255">
        <f>'5520'!G38+'5521'!G38+'5522'!G38+'5523'!G38+'5526'!G38</f>
        <v>0</v>
      </c>
      <c r="H38" s="255">
        <f>'5520'!H38+'5521'!H38+'5522'!H38+'5523'!H38+'5526'!H38</f>
        <v>0</v>
      </c>
      <c r="I38" s="94">
        <f t="shared" si="4"/>
        <v>0</v>
      </c>
      <c r="J38" s="224"/>
      <c r="K38" s="255">
        <f>'5520'!K38+'5521'!K38+'5522'!K38+'5523'!K38+'5526'!K38</f>
        <v>0</v>
      </c>
      <c r="L38" s="255">
        <f>'5520'!L38+'5521'!L38+'5522'!L38+'5523'!L38+'5526'!L38</f>
        <v>0</v>
      </c>
      <c r="M38" s="255">
        <f>'5520'!M38+'5521'!M38+'5522'!M38+'5523'!M38+'5526'!M38</f>
        <v>0</v>
      </c>
      <c r="N38" s="94">
        <f t="shared" si="0"/>
        <v>0</v>
      </c>
      <c r="O38" s="224"/>
      <c r="P38" s="255">
        <f>'5520'!P38+'5521'!P38+'5522'!P38+'5523'!P38+'5526'!P38</f>
        <v>0</v>
      </c>
      <c r="Q38" s="255">
        <f>'5520'!Q38+'5521'!Q38+'5522'!Q38+'5523'!Q38+'5526'!Q38</f>
        <v>0</v>
      </c>
      <c r="R38" s="255">
        <f>'5520'!R38+'5521'!R38+'5522'!R38+'5523'!R38+'5526'!R38</f>
        <v>0</v>
      </c>
      <c r="S38" s="94">
        <f t="shared" si="1"/>
        <v>0</v>
      </c>
      <c r="T38" s="224"/>
      <c r="U38" s="255">
        <f>'5520'!U38+'5521'!U38+'5522'!U38+'5523'!U38+'5526'!U38</f>
        <v>0</v>
      </c>
      <c r="V38" s="255">
        <f>'5520'!V38+'5521'!V38+'5522'!V38+'5523'!V38+'5526'!V38</f>
        <v>0</v>
      </c>
      <c r="W38" s="255">
        <f>'5520'!W38+'5521'!W38+'5522'!W38+'5523'!W38+'5526'!W38</f>
        <v>0</v>
      </c>
      <c r="X38" s="94">
        <f t="shared" si="2"/>
        <v>0</v>
      </c>
      <c r="Y38" s="97"/>
      <c r="Z38" s="94">
        <f t="shared" si="3"/>
        <v>0</v>
      </c>
      <c r="AA38" s="182"/>
    </row>
    <row r="39" spans="1:28" s="214" customFormat="1" ht="15" x14ac:dyDescent="0.25">
      <c r="A39" s="59"/>
      <c r="B39" s="67" t="str">
        <f>'LPFN SUMMARY - Results'!B39</f>
        <v>Breakfast club</v>
      </c>
      <c r="C39" s="62"/>
      <c r="D39" s="62"/>
      <c r="E39" s="63"/>
      <c r="F39" s="255">
        <f>'5520'!F39+'5521'!F39+'5522'!F39+'5523'!F39+'5526'!F39</f>
        <v>0</v>
      </c>
      <c r="G39" s="255">
        <f>'5520'!G39+'5521'!G39+'5522'!G39+'5523'!G39+'5526'!G39</f>
        <v>0</v>
      </c>
      <c r="H39" s="255">
        <f>'5520'!H39+'5521'!H39+'5522'!H39+'5523'!H39+'5526'!H39</f>
        <v>0</v>
      </c>
      <c r="I39" s="94">
        <f t="shared" si="4"/>
        <v>0</v>
      </c>
      <c r="J39" s="224"/>
      <c r="K39" s="255">
        <f>'5520'!K39+'5521'!K39+'5522'!K39+'5523'!K39+'5526'!K39</f>
        <v>0</v>
      </c>
      <c r="L39" s="255">
        <f>'5520'!L39+'5521'!L39+'5522'!L39+'5523'!L39+'5526'!L39</f>
        <v>0</v>
      </c>
      <c r="M39" s="255">
        <f>'5520'!M39+'5521'!M39+'5522'!M39+'5523'!M39+'5526'!M39</f>
        <v>0</v>
      </c>
      <c r="N39" s="94">
        <f t="shared" si="0"/>
        <v>0</v>
      </c>
      <c r="O39" s="224"/>
      <c r="P39" s="255">
        <f>'5520'!P39+'5521'!P39+'5522'!P39+'5523'!P39+'5526'!P39</f>
        <v>0</v>
      </c>
      <c r="Q39" s="255">
        <f>'5520'!Q39+'5521'!Q39+'5522'!Q39+'5523'!Q39+'5526'!Q39</f>
        <v>0</v>
      </c>
      <c r="R39" s="255">
        <f>'5520'!R39+'5521'!R39+'5522'!R39+'5523'!R39+'5526'!R39</f>
        <v>0</v>
      </c>
      <c r="S39" s="94">
        <f t="shared" si="1"/>
        <v>0</v>
      </c>
      <c r="T39" s="224"/>
      <c r="U39" s="255">
        <f>'5520'!U39+'5521'!U39+'5522'!U39+'5523'!U39+'5526'!U39</f>
        <v>0</v>
      </c>
      <c r="V39" s="255">
        <f>'5520'!V39+'5521'!V39+'5522'!V39+'5523'!V39+'5526'!V39</f>
        <v>0</v>
      </c>
      <c r="W39" s="255">
        <f>'5520'!W39+'5521'!W39+'5522'!W39+'5523'!W39+'5526'!W39</f>
        <v>0</v>
      </c>
      <c r="X39" s="94">
        <f t="shared" si="2"/>
        <v>0</v>
      </c>
      <c r="Y39" s="97"/>
      <c r="Z39" s="94">
        <f t="shared" si="3"/>
        <v>0</v>
      </c>
      <c r="AA39" s="182"/>
    </row>
    <row r="40" spans="1:28" s="214" customFormat="1" ht="15" x14ac:dyDescent="0.25">
      <c r="A40" s="59"/>
      <c r="B40" s="67" t="str">
        <f>'LPFN SUMMARY - Results'!B40</f>
        <v>Wasamac Mining</v>
      </c>
      <c r="C40" s="62"/>
      <c r="D40" s="62"/>
      <c r="E40" s="63"/>
      <c r="F40" s="255">
        <f>'5520'!F40+'5521'!F40+'5522'!F40+'5523'!F40+'5526'!F40</f>
        <v>0</v>
      </c>
      <c r="G40" s="255">
        <f>'5520'!G40+'5521'!G40+'5522'!G40+'5523'!G40+'5526'!G40</f>
        <v>0</v>
      </c>
      <c r="H40" s="255">
        <f>'5520'!H40+'5521'!H40+'5522'!H40+'5523'!H40+'5526'!H40</f>
        <v>0</v>
      </c>
      <c r="I40" s="94">
        <f t="shared" si="4"/>
        <v>0</v>
      </c>
      <c r="J40" s="224"/>
      <c r="K40" s="255">
        <f>'5520'!K40+'5521'!K40+'5522'!K40+'5523'!K40+'5526'!K40</f>
        <v>0</v>
      </c>
      <c r="L40" s="255">
        <f>'5520'!L40+'5521'!L40+'5522'!L40+'5523'!L40+'5526'!L40</f>
        <v>0</v>
      </c>
      <c r="M40" s="255">
        <f>'5520'!M40+'5521'!M40+'5522'!M40+'5523'!M40+'5526'!M40</f>
        <v>0</v>
      </c>
      <c r="N40" s="94">
        <f t="shared" si="0"/>
        <v>0</v>
      </c>
      <c r="O40" s="224"/>
      <c r="P40" s="255">
        <f>'5520'!P40+'5521'!P40+'5522'!P40+'5523'!P40+'5526'!P40</f>
        <v>0</v>
      </c>
      <c r="Q40" s="255">
        <f>'5520'!Q40+'5521'!Q40+'5522'!Q40+'5523'!Q40+'5526'!Q40</f>
        <v>0</v>
      </c>
      <c r="R40" s="255">
        <f>'5520'!R40+'5521'!R40+'5522'!R40+'5523'!R40+'5526'!R40</f>
        <v>0</v>
      </c>
      <c r="S40" s="94">
        <f t="shared" si="1"/>
        <v>0</v>
      </c>
      <c r="T40" s="224"/>
      <c r="U40" s="255">
        <f>'5520'!U40+'5521'!U40+'5522'!U40+'5523'!U40+'5526'!U40</f>
        <v>0</v>
      </c>
      <c r="V40" s="255">
        <f>'5520'!V40+'5521'!V40+'5522'!V40+'5523'!V40+'5526'!V40</f>
        <v>0</v>
      </c>
      <c r="W40" s="255">
        <f>'5520'!W40+'5521'!W40+'5522'!W40+'5523'!W40+'5526'!W40</f>
        <v>0</v>
      </c>
      <c r="X40" s="94">
        <f t="shared" si="2"/>
        <v>0</v>
      </c>
      <c r="Y40" s="97"/>
      <c r="Z40" s="94">
        <f t="shared" si="3"/>
        <v>0</v>
      </c>
      <c r="AA40" s="182"/>
    </row>
    <row r="41" spans="1:28" s="214" customFormat="1" ht="15" x14ac:dyDescent="0.25">
      <c r="A41" s="59"/>
      <c r="B41" s="67" t="str">
        <f>'LPFN SUMMARY - Results'!B41</f>
        <v>Grand conseil de la Nation Waban-Aki</v>
      </c>
      <c r="C41" s="62"/>
      <c r="D41" s="62"/>
      <c r="E41" s="63"/>
      <c r="F41" s="255">
        <f>'5520'!F41+'5521'!F41+'5522'!F41+'5523'!F41+'5526'!F41</f>
        <v>0</v>
      </c>
      <c r="G41" s="255">
        <f>'5520'!G41+'5521'!G41+'5522'!G41+'5523'!G41+'5526'!G41</f>
        <v>0</v>
      </c>
      <c r="H41" s="255">
        <f>'5520'!H41+'5521'!H41+'5522'!H41+'5523'!H41+'5526'!H41</f>
        <v>0</v>
      </c>
      <c r="I41" s="94">
        <f t="shared" si="4"/>
        <v>0</v>
      </c>
      <c r="J41" s="224"/>
      <c r="K41" s="255">
        <f>'5520'!K41+'5521'!K41+'5522'!K41+'5523'!K41+'5526'!K41</f>
        <v>0</v>
      </c>
      <c r="L41" s="255">
        <f>'5520'!L41+'5521'!L41+'5522'!L41+'5523'!L41+'5526'!L41</f>
        <v>0</v>
      </c>
      <c r="M41" s="255">
        <f>'5520'!M41+'5521'!M41+'5522'!M41+'5523'!M41+'5526'!M41</f>
        <v>0</v>
      </c>
      <c r="N41" s="94">
        <f t="shared" si="0"/>
        <v>0</v>
      </c>
      <c r="O41" s="224"/>
      <c r="P41" s="255">
        <f>'5520'!P41+'5521'!P41+'5522'!P41+'5523'!P41+'5526'!P41</f>
        <v>0</v>
      </c>
      <c r="Q41" s="255">
        <f>'5520'!Q41+'5521'!Q41+'5522'!Q41+'5523'!Q41+'5526'!Q41</f>
        <v>0</v>
      </c>
      <c r="R41" s="255">
        <f>'5520'!R41+'5521'!R41+'5522'!R41+'5523'!R41+'5526'!R41</f>
        <v>0</v>
      </c>
      <c r="S41" s="94">
        <f t="shared" si="1"/>
        <v>0</v>
      </c>
      <c r="T41" s="224"/>
      <c r="U41" s="255">
        <f>'5520'!U41+'5521'!U41+'5522'!U41+'5523'!U41+'5526'!U41</f>
        <v>0</v>
      </c>
      <c r="V41" s="255">
        <f>'5520'!V41+'5521'!V41+'5522'!V41+'5523'!V41+'5526'!V41</f>
        <v>0</v>
      </c>
      <c r="W41" s="255">
        <f>'5520'!W41+'5521'!W41+'5522'!W41+'5523'!W41+'5526'!W41</f>
        <v>0</v>
      </c>
      <c r="X41" s="94">
        <f t="shared" si="2"/>
        <v>0</v>
      </c>
      <c r="Y41" s="97"/>
      <c r="Z41" s="94">
        <f t="shared" si="3"/>
        <v>0</v>
      </c>
      <c r="AA41" s="182"/>
    </row>
    <row r="42" spans="1:28" s="214" customFormat="1" ht="15" x14ac:dyDescent="0.25">
      <c r="A42" s="59"/>
      <c r="B42" s="67" t="str">
        <f>'LPFN SUMMARY - Results'!B42</f>
        <v>Rexforet</v>
      </c>
      <c r="C42" s="62"/>
      <c r="D42" s="62"/>
      <c r="E42" s="63"/>
      <c r="F42" s="255">
        <f>'5520'!F42+'5521'!F42+'5522'!F42+'5523'!F42+'5526'!F42</f>
        <v>0</v>
      </c>
      <c r="G42" s="255">
        <f>'5520'!G42+'5521'!G42+'5522'!G42+'5523'!G42+'5526'!G42</f>
        <v>0</v>
      </c>
      <c r="H42" s="255">
        <f>'5520'!H42+'5521'!H42+'5522'!H42+'5523'!H42+'5526'!H42</f>
        <v>0</v>
      </c>
      <c r="I42" s="94">
        <f t="shared" si="4"/>
        <v>0</v>
      </c>
      <c r="J42" s="224"/>
      <c r="K42" s="255">
        <f>'5520'!K42+'5521'!K42+'5522'!K42+'5523'!K42+'5526'!K42</f>
        <v>0</v>
      </c>
      <c r="L42" s="255">
        <f>'5520'!L42+'5521'!L42+'5522'!L42+'5523'!L42+'5526'!L42</f>
        <v>0</v>
      </c>
      <c r="M42" s="255">
        <f>'5520'!M42+'5521'!M42+'5522'!M42+'5523'!M42+'5526'!M42</f>
        <v>0</v>
      </c>
      <c r="N42" s="94">
        <f t="shared" si="0"/>
        <v>0</v>
      </c>
      <c r="O42" s="224"/>
      <c r="P42" s="255">
        <f>'5520'!P42+'5521'!P42+'5522'!P42+'5523'!P42+'5526'!P42</f>
        <v>0</v>
      </c>
      <c r="Q42" s="255">
        <f>'5520'!Q42+'5521'!Q42+'5522'!Q42+'5523'!Q42+'5526'!Q42</f>
        <v>0</v>
      </c>
      <c r="R42" s="255">
        <f>'5520'!R42+'5521'!R42+'5522'!R42+'5523'!R42+'5526'!R42</f>
        <v>0</v>
      </c>
      <c r="S42" s="94">
        <f t="shared" si="1"/>
        <v>0</v>
      </c>
      <c r="T42" s="224"/>
      <c r="U42" s="255">
        <f>'5520'!U42+'5521'!U42+'5522'!U42+'5523'!U42+'5526'!U42</f>
        <v>0</v>
      </c>
      <c r="V42" s="255">
        <f>'5520'!V42+'5521'!V42+'5522'!V42+'5523'!V42+'5526'!V42</f>
        <v>0</v>
      </c>
      <c r="W42" s="255">
        <f>'5520'!W42+'5521'!W42+'5522'!W42+'5523'!W42+'5526'!W42</f>
        <v>0</v>
      </c>
      <c r="X42" s="94">
        <f t="shared" si="2"/>
        <v>0</v>
      </c>
      <c r="Y42" s="97"/>
      <c r="Z42" s="94">
        <f t="shared" si="3"/>
        <v>0</v>
      </c>
      <c r="AA42" s="182"/>
    </row>
    <row r="43" spans="1:28" s="214" customFormat="1" x14ac:dyDescent="0.2">
      <c r="A43" s="256"/>
      <c r="B43" s="199"/>
      <c r="C43" s="199"/>
      <c r="D43" s="257"/>
      <c r="E43" s="258"/>
      <c r="F43" s="83">
        <f>SUM(F11:F42)</f>
        <v>37932</v>
      </c>
      <c r="G43" s="83">
        <f>SUM(G11:G42)</f>
        <v>37932</v>
      </c>
      <c r="H43" s="83">
        <f>SUM(H11:H42)</f>
        <v>37932</v>
      </c>
      <c r="I43" s="85">
        <f>SUM(I8:I42)</f>
        <v>113796</v>
      </c>
      <c r="J43" s="85"/>
      <c r="K43" s="83">
        <f>SUM(K11:K42)</f>
        <v>37932</v>
      </c>
      <c r="L43" s="83">
        <f>SUM(L11:L42)</f>
        <v>37932</v>
      </c>
      <c r="M43" s="83">
        <f>SUM(M11:M42)</f>
        <v>37932</v>
      </c>
      <c r="N43" s="85">
        <f>SUM(N8:N42)</f>
        <v>113796</v>
      </c>
      <c r="O43" s="85"/>
      <c r="P43" s="83">
        <f>SUM(P11:P42)</f>
        <v>37932</v>
      </c>
      <c r="Q43" s="83">
        <f>SUM(Q11:Q42)</f>
        <v>37932</v>
      </c>
      <c r="R43" s="83">
        <f>SUM(R11:R42)</f>
        <v>37932</v>
      </c>
      <c r="S43" s="85">
        <f>SUM(S8:S42)</f>
        <v>113796</v>
      </c>
      <c r="T43" s="85"/>
      <c r="U43" s="83">
        <f>SUM(U11:U42)</f>
        <v>37941</v>
      </c>
      <c r="V43" s="83">
        <f>SUM(V11:V42)</f>
        <v>37932</v>
      </c>
      <c r="W43" s="83">
        <f>SUM(W11:W42)</f>
        <v>38170</v>
      </c>
      <c r="X43" s="85">
        <f>SUM(X8:X42)</f>
        <v>114043</v>
      </c>
      <c r="Y43" s="84"/>
      <c r="Z43" s="87">
        <f>SUM(Z8:Z42)</f>
        <v>455431</v>
      </c>
      <c r="AA43" s="182">
        <f>'5520'!Z43+'5521'!Z43+'5522'!Z43+'5526'!Z43-Z43</f>
        <v>-28876</v>
      </c>
    </row>
    <row r="44" spans="1:28" s="214" customFormat="1" x14ac:dyDescent="0.2">
      <c r="A44" s="259"/>
      <c r="B44" s="254"/>
      <c r="C44" s="254"/>
      <c r="D44" s="254"/>
      <c r="E44" s="232"/>
      <c r="F44" s="240"/>
      <c r="G44" s="240"/>
      <c r="H44" s="240"/>
      <c r="I44" s="94"/>
      <c r="J44" s="224"/>
      <c r="K44" s="240"/>
      <c r="L44" s="240"/>
      <c r="M44" s="240"/>
      <c r="N44" s="94"/>
      <c r="O44" s="224"/>
      <c r="P44" s="240"/>
      <c r="Q44" s="240"/>
      <c r="R44" s="240"/>
      <c r="S44" s="94"/>
      <c r="T44" s="224"/>
      <c r="U44" s="240"/>
      <c r="V44" s="240"/>
      <c r="W44" s="240"/>
      <c r="X44" s="94"/>
      <c r="Y44" s="97"/>
      <c r="Z44" s="94"/>
      <c r="AA44" s="182"/>
      <c r="AB44" s="243"/>
    </row>
    <row r="45" spans="1:28" s="214" customFormat="1" ht="14.25" x14ac:dyDescent="0.2">
      <c r="A45" s="65" t="s">
        <v>21</v>
      </c>
      <c r="B45" s="62"/>
      <c r="C45" s="62"/>
      <c r="D45" s="62"/>
      <c r="E45" s="63"/>
      <c r="F45" s="255"/>
      <c r="G45" s="255"/>
      <c r="H45" s="255"/>
      <c r="I45" s="94"/>
      <c r="J45" s="224"/>
      <c r="K45" s="255"/>
      <c r="L45" s="255"/>
      <c r="M45" s="255"/>
      <c r="N45" s="94"/>
      <c r="O45" s="224"/>
      <c r="P45" s="255"/>
      <c r="Q45" s="255"/>
      <c r="R45" s="255"/>
      <c r="S45" s="94"/>
      <c r="T45" s="224"/>
      <c r="U45" s="255"/>
      <c r="V45" s="255"/>
      <c r="W45" s="255"/>
      <c r="X45" s="94"/>
      <c r="Y45" s="97"/>
      <c r="Z45" s="94"/>
      <c r="AA45" s="182"/>
    </row>
    <row r="46" spans="1:28" s="214" customFormat="1" ht="15" x14ac:dyDescent="0.25">
      <c r="A46" s="65"/>
      <c r="B46" s="262" t="str">
        <f>'LPFN SUMMARY - Results'!B46</f>
        <v>Salaries &amp; fringe benefits</v>
      </c>
      <c r="C46" s="71"/>
      <c r="D46" s="62"/>
      <c r="E46" s="63"/>
      <c r="F46" s="255">
        <f>'5520'!F46+'5521'!F46+'5522'!F46+'5523'!F46+'5526'!F46</f>
        <v>9880</v>
      </c>
      <c r="G46" s="255">
        <f>'5520'!G46+'5521'!G46+'5522'!G46+'5523'!G46+'5526'!G46</f>
        <v>9880</v>
      </c>
      <c r="H46" s="255">
        <f>'5520'!H46+'5521'!H46+'5522'!H46+'5523'!H46+'5526'!H46</f>
        <v>9880</v>
      </c>
      <c r="I46" s="94">
        <f>F46+G46+H46</f>
        <v>29640</v>
      </c>
      <c r="J46" s="224"/>
      <c r="K46" s="255">
        <f>'5520'!K46+'5521'!K46+'5522'!K46+'5523'!K46+'5526'!K46</f>
        <v>9880</v>
      </c>
      <c r="L46" s="255">
        <f>'5520'!L46+'5521'!L46+'5522'!L46+'5523'!L46+'5526'!L46</f>
        <v>9880</v>
      </c>
      <c r="M46" s="255">
        <f>'5520'!M46+'5521'!M46+'5522'!M46+'5523'!M46+'5526'!M46</f>
        <v>9880</v>
      </c>
      <c r="N46" s="94">
        <f>K46+L46+M46</f>
        <v>29640</v>
      </c>
      <c r="O46" s="224"/>
      <c r="P46" s="255">
        <f>'5520'!P46+'5521'!P46+'5522'!P46+'5523'!P46+'5526'!P46</f>
        <v>9880</v>
      </c>
      <c r="Q46" s="255">
        <f>'5520'!Q46+'5521'!Q46+'5522'!Q46+'5523'!Q46+'5526'!Q46</f>
        <v>9880</v>
      </c>
      <c r="R46" s="255">
        <f>'5520'!R46+'5521'!R46+'5522'!R46+'5523'!R46+'5526'!R46</f>
        <v>9880</v>
      </c>
      <c r="S46" s="94">
        <f>P46+Q46+R46</f>
        <v>29640</v>
      </c>
      <c r="T46" s="224"/>
      <c r="U46" s="255">
        <f>'5520'!U46+'5521'!U46+'5522'!U46+'5523'!U46+'5526'!U46</f>
        <v>9880</v>
      </c>
      <c r="V46" s="255">
        <f>'5520'!V46+'5521'!V46+'5522'!V46+'5523'!V46+'5526'!V46</f>
        <v>9880</v>
      </c>
      <c r="W46" s="255">
        <f>'5520'!W46+'5521'!W46+'5522'!W46+'5523'!W46+'5526'!W46</f>
        <v>9880</v>
      </c>
      <c r="X46" s="94">
        <f>U46+V46+W46</f>
        <v>29640</v>
      </c>
      <c r="Y46" s="97"/>
      <c r="Z46" s="94">
        <f>X46+S46+N46+I46</f>
        <v>118560</v>
      </c>
      <c r="AA46" s="182"/>
    </row>
    <row r="47" spans="1:28" s="214" customFormat="1" ht="15.75" hidden="1" customHeight="1" x14ac:dyDescent="0.25">
      <c r="A47" s="72"/>
      <c r="B47" s="262" t="str">
        <f>'LPFN SUMMARY - Results'!B47</f>
        <v>Accommodation and meals</v>
      </c>
      <c r="C47" s="71"/>
      <c r="D47" s="62"/>
      <c r="E47" s="63"/>
      <c r="F47" s="255">
        <f>'5520'!F47+'5521'!F47+'5522'!F47+'5523'!F47+'5526'!F47</f>
        <v>0</v>
      </c>
      <c r="G47" s="255">
        <f>'5520'!G47+'5521'!G47+'5522'!G47+'5523'!G47+'5526'!G47</f>
        <v>0</v>
      </c>
      <c r="H47" s="255">
        <f>'5520'!H47+'5521'!H47+'5522'!H47+'5523'!H47+'5526'!H47</f>
        <v>0</v>
      </c>
      <c r="I47" s="94">
        <f t="shared" ref="I47:I110" si="5">F47+G47+H47</f>
        <v>0</v>
      </c>
      <c r="J47" s="224"/>
      <c r="K47" s="255">
        <f>'5520'!K47+'5521'!K47+'5522'!K47+'5523'!K47+'5526'!K47</f>
        <v>0</v>
      </c>
      <c r="L47" s="255">
        <f>'5520'!L47+'5521'!L47+'5522'!L47+'5523'!L47+'5526'!L47</f>
        <v>0</v>
      </c>
      <c r="M47" s="255">
        <f>'5520'!M47+'5521'!M47+'5522'!M47+'5523'!M47+'5526'!M47</f>
        <v>0</v>
      </c>
      <c r="N47" s="94">
        <f t="shared" ref="N47:N110" si="6">K47+L47+M47</f>
        <v>0</v>
      </c>
      <c r="O47" s="224"/>
      <c r="P47" s="255">
        <f>'5520'!P47+'5521'!P47+'5522'!P47+'5523'!P47+'5526'!P47</f>
        <v>0</v>
      </c>
      <c r="Q47" s="255">
        <f>'5520'!Q47+'5521'!Q47+'5522'!Q47+'5523'!Q47+'5526'!Q47</f>
        <v>0</v>
      </c>
      <c r="R47" s="255">
        <f>'5520'!R47+'5521'!R47+'5522'!R47+'5523'!R47+'5526'!R47</f>
        <v>0</v>
      </c>
      <c r="S47" s="94">
        <f t="shared" ref="S47:S110" si="7">P47+Q47+R47</f>
        <v>0</v>
      </c>
      <c r="T47" s="224"/>
      <c r="U47" s="255">
        <f>'5520'!U47+'5521'!U47+'5522'!U47+'5523'!U47+'5526'!U47</f>
        <v>0</v>
      </c>
      <c r="V47" s="255">
        <f>'5520'!V47+'5521'!V47+'5522'!V47+'5523'!V47+'5526'!V47</f>
        <v>0</v>
      </c>
      <c r="W47" s="255">
        <f>'5520'!W47+'5521'!W47+'5522'!W47+'5523'!W47+'5526'!W47</f>
        <v>0</v>
      </c>
      <c r="X47" s="94">
        <f t="shared" ref="X47:X110" si="8">U47+V47+W47</f>
        <v>0</v>
      </c>
      <c r="Y47" s="97"/>
      <c r="Z47" s="94">
        <f t="shared" ref="Z47:Z79" si="9">X47+S47+N47+I47</f>
        <v>0</v>
      </c>
      <c r="AA47" s="182"/>
    </row>
    <row r="48" spans="1:28" s="214" customFormat="1" ht="15" x14ac:dyDescent="0.25">
      <c r="A48" s="72"/>
      <c r="B48" s="262" t="str">
        <f>'LPFN SUMMARY - Results'!B48</f>
        <v>Administration fees</v>
      </c>
      <c r="C48" s="71"/>
      <c r="D48" s="62"/>
      <c r="E48" s="63"/>
      <c r="F48" s="255">
        <f>'5520'!F48+'5521'!F48+'5522'!F48+'5523'!F48+'5526'!F48</f>
        <v>1031</v>
      </c>
      <c r="G48" s="255">
        <f>'5520'!G48+'5521'!G48+'5522'!G48+'5523'!G48+'5526'!G48</f>
        <v>1031</v>
      </c>
      <c r="H48" s="255">
        <f>'5520'!H48+'5521'!H48+'5522'!H48+'5523'!H48+'5526'!H48</f>
        <v>1031</v>
      </c>
      <c r="I48" s="94">
        <f t="shared" si="5"/>
        <v>3093</v>
      </c>
      <c r="J48" s="224"/>
      <c r="K48" s="255">
        <f>'5520'!K48+'5521'!K48+'5522'!K48+'5523'!K48+'5526'!K48</f>
        <v>1031</v>
      </c>
      <c r="L48" s="255">
        <f>'5520'!L48+'5521'!L48+'5522'!L48+'5523'!L48+'5526'!L48</f>
        <v>1031</v>
      </c>
      <c r="M48" s="255">
        <f>'5520'!M48+'5521'!M48+'5522'!M48+'5523'!M48+'5526'!M48</f>
        <v>1031</v>
      </c>
      <c r="N48" s="94">
        <f t="shared" si="6"/>
        <v>3093</v>
      </c>
      <c r="O48" s="224"/>
      <c r="P48" s="255">
        <f>'5520'!P48+'5521'!P48+'5522'!P48+'5523'!P48+'5526'!P48</f>
        <v>1031</v>
      </c>
      <c r="Q48" s="255">
        <f>'5520'!Q48+'5521'!Q48+'5522'!Q48+'5523'!Q48+'5526'!Q48</f>
        <v>1031</v>
      </c>
      <c r="R48" s="255">
        <f>'5520'!R48+'5521'!R48+'5522'!R48+'5523'!R48+'5526'!R48</f>
        <v>1031</v>
      </c>
      <c r="S48" s="94">
        <f t="shared" si="7"/>
        <v>3093</v>
      </c>
      <c r="T48" s="224"/>
      <c r="U48" s="255">
        <f>'5520'!U48+'5521'!U48+'5522'!U48+'5523'!U48+'5526'!U48</f>
        <v>1031</v>
      </c>
      <c r="V48" s="255">
        <f>'5520'!V48+'5521'!V48+'5522'!V48+'5523'!V48+'5526'!V48</f>
        <v>1031</v>
      </c>
      <c r="W48" s="255">
        <f>'5520'!W48+'5521'!W48+'5522'!W48+'5523'!W48+'5526'!W48</f>
        <v>1055</v>
      </c>
      <c r="X48" s="94">
        <f t="shared" si="8"/>
        <v>3117</v>
      </c>
      <c r="Y48" s="97"/>
      <c r="Z48" s="94">
        <f t="shared" si="9"/>
        <v>12396</v>
      </c>
      <c r="AA48" s="182"/>
    </row>
    <row r="49" spans="1:27" s="214" customFormat="1" ht="15" x14ac:dyDescent="0.25">
      <c r="A49" s="72"/>
      <c r="B49" s="262" t="str">
        <f>'LPFN SUMMARY - Results'!B49</f>
        <v>Allocations - Other</v>
      </c>
      <c r="C49" s="71"/>
      <c r="D49" s="62"/>
      <c r="E49" s="63"/>
      <c r="F49" s="255">
        <f>'5520'!F49+'5521'!F49+'5522'!F49+'5523'!F49+'5526'!F49</f>
        <v>0</v>
      </c>
      <c r="G49" s="255">
        <f>'5520'!G49+'5521'!G49+'5522'!G49+'5523'!G49+'5526'!G49</f>
        <v>0</v>
      </c>
      <c r="H49" s="255">
        <f>'5520'!H49+'5521'!H49+'5522'!H49+'5523'!H49+'5526'!H49</f>
        <v>0</v>
      </c>
      <c r="I49" s="94">
        <f t="shared" si="5"/>
        <v>0</v>
      </c>
      <c r="J49" s="224"/>
      <c r="K49" s="255">
        <f>'5520'!K49+'5521'!K49+'5522'!K49+'5523'!K49+'5526'!K49</f>
        <v>0</v>
      </c>
      <c r="L49" s="255">
        <f>'5520'!L49+'5521'!L49+'5522'!L49+'5523'!L49+'5526'!L49</f>
        <v>0</v>
      </c>
      <c r="M49" s="255">
        <f>'5520'!M49+'5521'!M49+'5522'!M49+'5523'!M49+'5526'!M49</f>
        <v>0</v>
      </c>
      <c r="N49" s="94">
        <f t="shared" si="6"/>
        <v>0</v>
      </c>
      <c r="O49" s="224"/>
      <c r="P49" s="255">
        <f>'5520'!P49+'5521'!P49+'5522'!P49+'5523'!P49+'5526'!P49</f>
        <v>0</v>
      </c>
      <c r="Q49" s="255">
        <f>'5520'!Q49+'5521'!Q49+'5522'!Q49+'5523'!Q49+'5526'!Q49</f>
        <v>0</v>
      </c>
      <c r="R49" s="255">
        <f>'5520'!R49+'5521'!R49+'5522'!R49+'5523'!R49+'5526'!R49</f>
        <v>0</v>
      </c>
      <c r="S49" s="94">
        <f t="shared" si="7"/>
        <v>0</v>
      </c>
      <c r="T49" s="224"/>
      <c r="U49" s="255">
        <f>'5520'!U49+'5521'!U49+'5522'!U49+'5523'!U49+'5526'!U49</f>
        <v>0</v>
      </c>
      <c r="V49" s="255">
        <f>'5520'!V49+'5521'!V49+'5522'!V49+'5523'!V49+'5526'!V49</f>
        <v>0</v>
      </c>
      <c r="W49" s="255">
        <f>'5520'!W49+'5521'!W49+'5522'!W49+'5523'!W49+'5526'!W49</f>
        <v>0</v>
      </c>
      <c r="X49" s="94">
        <f t="shared" si="8"/>
        <v>0</v>
      </c>
      <c r="Y49" s="97"/>
      <c r="Z49" s="94">
        <f t="shared" si="9"/>
        <v>0</v>
      </c>
      <c r="AA49" s="182"/>
    </row>
    <row r="50" spans="1:27" s="214" customFormat="1" ht="15" x14ac:dyDescent="0.25">
      <c r="A50" s="72"/>
      <c r="B50" s="262" t="str">
        <f>'LPFN SUMMARY - Results'!B50</f>
        <v>Allocations for Education</v>
      </c>
      <c r="C50" s="71"/>
      <c r="D50" s="62"/>
      <c r="E50" s="63"/>
      <c r="F50" s="255">
        <f>'5520'!F50+'5521'!F50+'5522'!F50+'5523'!F50+'5526'!F50</f>
        <v>0</v>
      </c>
      <c r="G50" s="255">
        <f>'5520'!G50+'5521'!G50+'5522'!G50+'5523'!G50+'5526'!G50</f>
        <v>0</v>
      </c>
      <c r="H50" s="255">
        <f>'5520'!H50+'5521'!H50+'5522'!H50+'5523'!H50+'5526'!H50</f>
        <v>0</v>
      </c>
      <c r="I50" s="94">
        <f t="shared" si="5"/>
        <v>0</v>
      </c>
      <c r="J50" s="224"/>
      <c r="K50" s="255">
        <f>'5520'!K50+'5521'!K50+'5522'!K50+'5523'!K50+'5526'!K50</f>
        <v>0</v>
      </c>
      <c r="L50" s="255">
        <f>'5520'!L50+'5521'!L50+'5522'!L50+'5523'!L50+'5526'!L50</f>
        <v>0</v>
      </c>
      <c r="M50" s="255">
        <f>'5520'!M50+'5521'!M50+'5522'!M50+'5523'!M50+'5526'!M50</f>
        <v>0</v>
      </c>
      <c r="N50" s="94">
        <f t="shared" si="6"/>
        <v>0</v>
      </c>
      <c r="O50" s="224"/>
      <c r="P50" s="255">
        <f>'5520'!P50+'5521'!P50+'5522'!P50+'5523'!P50+'5526'!P50</f>
        <v>0</v>
      </c>
      <c r="Q50" s="255">
        <f>'5520'!Q50+'5521'!Q50+'5522'!Q50+'5523'!Q50+'5526'!Q50</f>
        <v>0</v>
      </c>
      <c r="R50" s="255">
        <f>'5520'!R50+'5521'!R50+'5522'!R50+'5523'!R50+'5526'!R50</f>
        <v>0</v>
      </c>
      <c r="S50" s="94">
        <f t="shared" si="7"/>
        <v>0</v>
      </c>
      <c r="T50" s="224"/>
      <c r="U50" s="255">
        <f>'5520'!U50+'5521'!U50+'5522'!U50+'5523'!U50+'5526'!U50</f>
        <v>0</v>
      </c>
      <c r="V50" s="255">
        <f>'5520'!V50+'5521'!V50+'5522'!V50+'5523'!V50+'5526'!V50</f>
        <v>0</v>
      </c>
      <c r="W50" s="255">
        <f>'5520'!W50+'5521'!W50+'5522'!W50+'5523'!W50+'5526'!W50</f>
        <v>0</v>
      </c>
      <c r="X50" s="94">
        <f t="shared" si="8"/>
        <v>0</v>
      </c>
      <c r="Y50" s="97"/>
      <c r="Z50" s="94">
        <f t="shared" si="9"/>
        <v>0</v>
      </c>
      <c r="AA50" s="182"/>
    </row>
    <row r="51" spans="1:27" s="214" customFormat="1" ht="15" x14ac:dyDescent="0.25">
      <c r="A51" s="72"/>
      <c r="B51" s="262" t="str">
        <f>'LPFN SUMMARY - Results'!B51</f>
        <v>Allocations for Social Assistance</v>
      </c>
      <c r="C51" s="71"/>
      <c r="D51" s="62"/>
      <c r="E51" s="63"/>
      <c r="F51" s="255">
        <f>'5520'!F51+'5521'!F51+'5522'!F51+'5523'!F51+'5526'!F51</f>
        <v>0</v>
      </c>
      <c r="G51" s="255">
        <f>'5520'!G51+'5521'!G51+'5522'!G51+'5523'!G51+'5526'!G51</f>
        <v>0</v>
      </c>
      <c r="H51" s="255">
        <f>'5520'!H51+'5521'!H51+'5522'!H51+'5523'!H51+'5526'!H51</f>
        <v>0</v>
      </c>
      <c r="I51" s="94">
        <f t="shared" si="5"/>
        <v>0</v>
      </c>
      <c r="J51" s="224"/>
      <c r="K51" s="255">
        <f>'5520'!K51+'5521'!K51+'5522'!K51+'5523'!K51+'5526'!K51</f>
        <v>0</v>
      </c>
      <c r="L51" s="255">
        <f>'5520'!L51+'5521'!L51+'5522'!L51+'5523'!L51+'5526'!L51</f>
        <v>0</v>
      </c>
      <c r="M51" s="255">
        <f>'5520'!M51+'5521'!M51+'5522'!M51+'5523'!M51+'5526'!M51</f>
        <v>0</v>
      </c>
      <c r="N51" s="94">
        <f t="shared" si="6"/>
        <v>0</v>
      </c>
      <c r="O51" s="224"/>
      <c r="P51" s="255">
        <f>'5520'!P51+'5521'!P51+'5522'!P51+'5523'!P51+'5526'!P51</f>
        <v>0</v>
      </c>
      <c r="Q51" s="255">
        <f>'5520'!Q51+'5521'!Q51+'5522'!Q51+'5523'!Q51+'5526'!Q51</f>
        <v>0</v>
      </c>
      <c r="R51" s="255">
        <f>'5520'!R51+'5521'!R51+'5522'!R51+'5523'!R51+'5526'!R51</f>
        <v>0</v>
      </c>
      <c r="S51" s="94">
        <f t="shared" si="7"/>
        <v>0</v>
      </c>
      <c r="T51" s="224"/>
      <c r="U51" s="255">
        <f>'5520'!U51+'5521'!U51+'5522'!U51+'5523'!U51+'5526'!U51</f>
        <v>0</v>
      </c>
      <c r="V51" s="255">
        <f>'5520'!V51+'5521'!V51+'5522'!V51+'5523'!V51+'5526'!V51</f>
        <v>0</v>
      </c>
      <c r="W51" s="255">
        <f>'5520'!W51+'5521'!W51+'5522'!W51+'5523'!W51+'5526'!W51</f>
        <v>0</v>
      </c>
      <c r="X51" s="94">
        <f t="shared" si="8"/>
        <v>0</v>
      </c>
      <c r="Y51" s="97"/>
      <c r="Z51" s="94">
        <f t="shared" si="9"/>
        <v>0</v>
      </c>
      <c r="AA51" s="182"/>
    </row>
    <row r="52" spans="1:27" s="214" customFormat="1" ht="15" x14ac:dyDescent="0.25">
      <c r="A52" s="72"/>
      <c r="B52" s="262" t="str">
        <f>'LPFN SUMMARY - Results'!B52</f>
        <v>Allowance</v>
      </c>
      <c r="C52" s="71"/>
      <c r="D52" s="62"/>
      <c r="E52" s="63"/>
      <c r="F52" s="255">
        <f>'5520'!F52+'5521'!F52+'5522'!F52+'5523'!F52+'5526'!F52</f>
        <v>0</v>
      </c>
      <c r="G52" s="255">
        <f>'5520'!G52+'5521'!G52+'5522'!G52+'5523'!G52+'5526'!G52</f>
        <v>0</v>
      </c>
      <c r="H52" s="255">
        <f>'5520'!H52+'5521'!H52+'5522'!H52+'5523'!H52+'5526'!H52</f>
        <v>0</v>
      </c>
      <c r="I52" s="94">
        <f t="shared" si="5"/>
        <v>0</v>
      </c>
      <c r="J52" s="224"/>
      <c r="K52" s="255">
        <f>'5520'!K52+'5521'!K52+'5522'!K52+'5523'!K52+'5526'!K52</f>
        <v>0</v>
      </c>
      <c r="L52" s="255">
        <f>'5520'!L52+'5521'!L52+'5522'!L52+'5523'!L52+'5526'!L52</f>
        <v>0</v>
      </c>
      <c r="M52" s="255">
        <f>'5520'!M52+'5521'!M52+'5522'!M52+'5523'!M52+'5526'!M52</f>
        <v>0</v>
      </c>
      <c r="N52" s="94">
        <f t="shared" si="6"/>
        <v>0</v>
      </c>
      <c r="O52" s="224"/>
      <c r="P52" s="255">
        <f>'5520'!P52+'5521'!P52+'5522'!P52+'5523'!P52+'5526'!P52</f>
        <v>0</v>
      </c>
      <c r="Q52" s="255">
        <f>'5520'!Q52+'5521'!Q52+'5522'!Q52+'5523'!Q52+'5526'!Q52</f>
        <v>0</v>
      </c>
      <c r="R52" s="255">
        <f>'5520'!R52+'5521'!R52+'5522'!R52+'5523'!R52+'5526'!R52</f>
        <v>0</v>
      </c>
      <c r="S52" s="94">
        <f t="shared" si="7"/>
        <v>0</v>
      </c>
      <c r="T52" s="224"/>
      <c r="U52" s="255">
        <f>'5520'!U52+'5521'!U52+'5522'!U52+'5523'!U52+'5526'!U52</f>
        <v>0</v>
      </c>
      <c r="V52" s="255">
        <f>'5520'!V52+'5521'!V52+'5522'!V52+'5523'!V52+'5526'!V52</f>
        <v>0</v>
      </c>
      <c r="W52" s="255">
        <f>'5520'!W52+'5521'!W52+'5522'!W52+'5523'!W52+'5526'!W52</f>
        <v>0</v>
      </c>
      <c r="X52" s="94">
        <f t="shared" si="8"/>
        <v>0</v>
      </c>
      <c r="Y52" s="97"/>
      <c r="Z52" s="94">
        <f t="shared" si="9"/>
        <v>0</v>
      </c>
      <c r="AA52" s="182"/>
    </row>
    <row r="53" spans="1:27" s="214" customFormat="1" ht="15" x14ac:dyDescent="0.25">
      <c r="A53" s="72"/>
      <c r="B53" s="262" t="str">
        <f>'LPFN SUMMARY - Results'!B53</f>
        <v>Bad debts</v>
      </c>
      <c r="C53" s="71"/>
      <c r="D53" s="62"/>
      <c r="E53" s="63"/>
      <c r="F53" s="255">
        <f>'5520'!F53+'5521'!F53+'5522'!F53+'5523'!F53+'5526'!F53</f>
        <v>0</v>
      </c>
      <c r="G53" s="255">
        <f>'5520'!G53+'5521'!G53+'5522'!G53+'5523'!G53+'5526'!G53</f>
        <v>0</v>
      </c>
      <c r="H53" s="255">
        <f>'5520'!H53+'5521'!H53+'5522'!H53+'5523'!H53+'5526'!H53</f>
        <v>0</v>
      </c>
      <c r="I53" s="94">
        <f t="shared" si="5"/>
        <v>0</v>
      </c>
      <c r="J53" s="224"/>
      <c r="K53" s="255">
        <f>'5520'!K53+'5521'!K53+'5522'!K53+'5523'!K53+'5526'!K53</f>
        <v>0</v>
      </c>
      <c r="L53" s="255">
        <f>'5520'!L53+'5521'!L53+'5522'!L53+'5523'!L53+'5526'!L53</f>
        <v>0</v>
      </c>
      <c r="M53" s="255">
        <f>'5520'!M53+'5521'!M53+'5522'!M53+'5523'!M53+'5526'!M53</f>
        <v>0</v>
      </c>
      <c r="N53" s="94">
        <f t="shared" si="6"/>
        <v>0</v>
      </c>
      <c r="O53" s="224"/>
      <c r="P53" s="255">
        <f>'5520'!P53+'5521'!P53+'5522'!P53+'5523'!P53+'5526'!P53</f>
        <v>0</v>
      </c>
      <c r="Q53" s="255">
        <f>'5520'!Q53+'5521'!Q53+'5522'!Q53+'5523'!Q53+'5526'!Q53</f>
        <v>0</v>
      </c>
      <c r="R53" s="255">
        <f>'5520'!R53+'5521'!R53+'5522'!R53+'5523'!R53+'5526'!R53</f>
        <v>0</v>
      </c>
      <c r="S53" s="94">
        <f t="shared" si="7"/>
        <v>0</v>
      </c>
      <c r="T53" s="224"/>
      <c r="U53" s="255">
        <f>'5520'!U53+'5521'!U53+'5522'!U53+'5523'!U53+'5526'!U53</f>
        <v>0</v>
      </c>
      <c r="V53" s="255">
        <f>'5520'!V53+'5521'!V53+'5522'!V53+'5523'!V53+'5526'!V53</f>
        <v>0</v>
      </c>
      <c r="W53" s="255">
        <f>'5520'!W53+'5521'!W53+'5522'!W53+'5523'!W53+'5526'!W53</f>
        <v>0</v>
      </c>
      <c r="X53" s="94">
        <f t="shared" si="8"/>
        <v>0</v>
      </c>
      <c r="Y53" s="97"/>
      <c r="Z53" s="94">
        <f t="shared" si="9"/>
        <v>0</v>
      </c>
      <c r="AA53" s="182"/>
    </row>
    <row r="54" spans="1:27" s="214" customFormat="1" ht="15" x14ac:dyDescent="0.25">
      <c r="A54" s="72"/>
      <c r="B54" s="262" t="str">
        <f>'LPFN SUMMARY - Results'!B54</f>
        <v>Contingency Funds</v>
      </c>
      <c r="C54" s="71"/>
      <c r="D54" s="62"/>
      <c r="E54" s="63"/>
      <c r="F54" s="255">
        <f>'5520'!F54+'5521'!F54+'5522'!F54+'5523'!F54+'5526'!F54</f>
        <v>0</v>
      </c>
      <c r="G54" s="255">
        <f>'5520'!G54+'5521'!G54+'5522'!G54+'5523'!G54+'5526'!G54</f>
        <v>0</v>
      </c>
      <c r="H54" s="255">
        <f>'5520'!H54+'5521'!H54+'5522'!H54+'5523'!H54+'5526'!H54</f>
        <v>0</v>
      </c>
      <c r="I54" s="94">
        <f t="shared" si="5"/>
        <v>0</v>
      </c>
      <c r="J54" s="224"/>
      <c r="K54" s="255">
        <f>'5520'!K54+'5521'!K54+'5522'!K54+'5523'!K54+'5526'!K54</f>
        <v>0</v>
      </c>
      <c r="L54" s="255">
        <f>'5520'!L54+'5521'!L54+'5522'!L54+'5523'!L54+'5526'!L54</f>
        <v>0</v>
      </c>
      <c r="M54" s="255">
        <f>'5520'!M54+'5521'!M54+'5522'!M54+'5523'!M54+'5526'!M54</f>
        <v>0</v>
      </c>
      <c r="N54" s="94">
        <f t="shared" si="6"/>
        <v>0</v>
      </c>
      <c r="O54" s="224"/>
      <c r="P54" s="255">
        <f>'5520'!P54+'5521'!P54+'5522'!P54+'5523'!P54+'5526'!P54</f>
        <v>0</v>
      </c>
      <c r="Q54" s="255">
        <f>'5520'!Q54+'5521'!Q54+'5522'!Q54+'5523'!Q54+'5526'!Q54</f>
        <v>0</v>
      </c>
      <c r="R54" s="255">
        <f>'5520'!R54+'5521'!R54+'5522'!R54+'5523'!R54+'5526'!R54</f>
        <v>0</v>
      </c>
      <c r="S54" s="94">
        <f t="shared" si="7"/>
        <v>0</v>
      </c>
      <c r="T54" s="224"/>
      <c r="U54" s="255">
        <f>'5520'!U54+'5521'!U54+'5522'!U54+'5523'!U54+'5526'!U54</f>
        <v>0</v>
      </c>
      <c r="V54" s="255">
        <f>'5520'!V54+'5521'!V54+'5522'!V54+'5523'!V54+'5526'!V54</f>
        <v>0</v>
      </c>
      <c r="W54" s="255">
        <f>'5520'!W54+'5521'!W54+'5522'!W54+'5523'!W54+'5526'!W54</f>
        <v>0</v>
      </c>
      <c r="X54" s="94">
        <f t="shared" si="8"/>
        <v>0</v>
      </c>
      <c r="Y54" s="97"/>
      <c r="Z54" s="94">
        <f t="shared" si="9"/>
        <v>0</v>
      </c>
      <c r="AA54" s="182"/>
    </row>
    <row r="55" spans="1:27" s="214" customFormat="1" ht="15" x14ac:dyDescent="0.25">
      <c r="A55" s="72"/>
      <c r="B55" s="262" t="str">
        <f>'LPFN SUMMARY - Results'!B55</f>
        <v>Contracts</v>
      </c>
      <c r="C55" s="71"/>
      <c r="D55" s="62"/>
      <c r="E55" s="63"/>
      <c r="F55" s="255">
        <f>'5520'!F55+'5521'!F55+'5522'!F55+'5523'!F55+'5526'!F55</f>
        <v>0</v>
      </c>
      <c r="G55" s="255">
        <f>'5520'!G55+'5521'!G55+'5522'!G55+'5523'!G55+'5526'!G55</f>
        <v>0</v>
      </c>
      <c r="H55" s="255">
        <f>'5520'!H55+'5521'!H55+'5522'!H55+'5523'!H55+'5526'!H55</f>
        <v>0</v>
      </c>
      <c r="I55" s="94">
        <f t="shared" si="5"/>
        <v>0</v>
      </c>
      <c r="J55" s="224"/>
      <c r="K55" s="255">
        <f>'5520'!K55+'5521'!K55+'5522'!K55+'5523'!K55+'5526'!K55</f>
        <v>0</v>
      </c>
      <c r="L55" s="255">
        <f>'5520'!L55+'5521'!L55+'5522'!L55+'5523'!L55+'5526'!L55</f>
        <v>0</v>
      </c>
      <c r="M55" s="255">
        <f>'5520'!M55+'5521'!M55+'5522'!M55+'5523'!M55+'5526'!M55</f>
        <v>0</v>
      </c>
      <c r="N55" s="94">
        <f t="shared" si="6"/>
        <v>0</v>
      </c>
      <c r="O55" s="224"/>
      <c r="P55" s="255">
        <f>'5520'!P55+'5521'!P55+'5522'!P55+'5523'!P55+'5526'!P55</f>
        <v>0</v>
      </c>
      <c r="Q55" s="255">
        <f>'5520'!Q55+'5521'!Q55+'5522'!Q55+'5523'!Q55+'5526'!Q55</f>
        <v>0</v>
      </c>
      <c r="R55" s="255">
        <f>'5520'!R55+'5521'!R55+'5522'!R55+'5523'!R55+'5526'!R55</f>
        <v>0</v>
      </c>
      <c r="S55" s="94">
        <f t="shared" si="7"/>
        <v>0</v>
      </c>
      <c r="T55" s="224"/>
      <c r="U55" s="255">
        <f>'5520'!U55+'5521'!U55+'5522'!U55+'5523'!U55+'5526'!U55</f>
        <v>0</v>
      </c>
      <c r="V55" s="255">
        <f>'5520'!V55+'5521'!V55+'5522'!V55+'5523'!V55+'5526'!V55</f>
        <v>0</v>
      </c>
      <c r="W55" s="255">
        <f>'5520'!W55+'5521'!W55+'5522'!W55+'5523'!W55+'5526'!W55</f>
        <v>0</v>
      </c>
      <c r="X55" s="94">
        <f t="shared" si="8"/>
        <v>0</v>
      </c>
      <c r="Y55" s="97"/>
      <c r="Z55" s="94">
        <f t="shared" si="9"/>
        <v>0</v>
      </c>
      <c r="AA55" s="182"/>
    </row>
    <row r="56" spans="1:27" s="214" customFormat="1" ht="15" x14ac:dyDescent="0.25">
      <c r="A56" s="72"/>
      <c r="B56" s="262" t="str">
        <f>'LPFN SUMMARY - Results'!B56</f>
        <v>Cultural Activities</v>
      </c>
      <c r="C56" s="71"/>
      <c r="D56" s="62"/>
      <c r="E56" s="63"/>
      <c r="F56" s="255">
        <f>'5520'!F56+'5521'!F56+'5522'!F56+'5523'!F56+'5526'!F56</f>
        <v>0</v>
      </c>
      <c r="G56" s="255">
        <f>'5520'!G56+'5521'!G56+'5522'!G56+'5523'!G56+'5526'!G56</f>
        <v>0</v>
      </c>
      <c r="H56" s="255">
        <f>'5520'!H56+'5521'!H56+'5522'!H56+'5523'!H56+'5526'!H56</f>
        <v>0</v>
      </c>
      <c r="I56" s="94">
        <f t="shared" si="5"/>
        <v>0</v>
      </c>
      <c r="J56" s="224"/>
      <c r="K56" s="255">
        <f>'5520'!K56+'5521'!K56+'5522'!K56+'5523'!K56+'5526'!K56</f>
        <v>0</v>
      </c>
      <c r="L56" s="255">
        <f>'5520'!L56+'5521'!L56+'5522'!L56+'5523'!L56+'5526'!L56</f>
        <v>0</v>
      </c>
      <c r="M56" s="255">
        <f>'5520'!M56+'5521'!M56+'5522'!M56+'5523'!M56+'5526'!M56</f>
        <v>0</v>
      </c>
      <c r="N56" s="94">
        <f t="shared" si="6"/>
        <v>0</v>
      </c>
      <c r="O56" s="224"/>
      <c r="P56" s="255">
        <f>'5520'!P56+'5521'!P56+'5522'!P56+'5523'!P56+'5526'!P56</f>
        <v>0</v>
      </c>
      <c r="Q56" s="255">
        <f>'5520'!Q56+'5521'!Q56+'5522'!Q56+'5523'!Q56+'5526'!Q56</f>
        <v>0</v>
      </c>
      <c r="R56" s="255">
        <f>'5520'!R56+'5521'!R56+'5522'!R56+'5523'!R56+'5526'!R56</f>
        <v>0</v>
      </c>
      <c r="S56" s="94">
        <f t="shared" si="7"/>
        <v>0</v>
      </c>
      <c r="T56" s="224"/>
      <c r="U56" s="255">
        <f>'5520'!U56+'5521'!U56+'5522'!U56+'5523'!U56+'5526'!U56</f>
        <v>0</v>
      </c>
      <c r="V56" s="255">
        <f>'5520'!V56+'5521'!V56+'5522'!V56+'5523'!V56+'5526'!V56</f>
        <v>0</v>
      </c>
      <c r="W56" s="255">
        <f>'5520'!W56+'5521'!W56+'5522'!W56+'5523'!W56+'5526'!W56</f>
        <v>0</v>
      </c>
      <c r="X56" s="94">
        <f t="shared" si="8"/>
        <v>0</v>
      </c>
      <c r="Y56" s="97"/>
      <c r="Z56" s="94">
        <f t="shared" si="9"/>
        <v>0</v>
      </c>
      <c r="AA56" s="182"/>
    </row>
    <row r="57" spans="1:27" s="214" customFormat="1" ht="15" x14ac:dyDescent="0.25">
      <c r="A57" s="72"/>
      <c r="B57" s="262" t="str">
        <f>'LPFN SUMMARY - Results'!B57</f>
        <v>Cultural Week</v>
      </c>
      <c r="C57" s="71"/>
      <c r="D57" s="62"/>
      <c r="E57" s="63"/>
      <c r="F57" s="255">
        <f>'5520'!F57+'5521'!F57+'5522'!F57+'5523'!F57+'5526'!F57</f>
        <v>0</v>
      </c>
      <c r="G57" s="255">
        <f>'5520'!G57+'5521'!G57+'5522'!G57+'5523'!G57+'5526'!G57</f>
        <v>0</v>
      </c>
      <c r="H57" s="255">
        <f>'5520'!H57+'5521'!H57+'5522'!H57+'5523'!H57+'5526'!H57</f>
        <v>0</v>
      </c>
      <c r="I57" s="94">
        <f t="shared" si="5"/>
        <v>0</v>
      </c>
      <c r="J57" s="224"/>
      <c r="K57" s="255">
        <f>'5520'!K57+'5521'!K57+'5522'!K57+'5523'!K57+'5526'!K57</f>
        <v>0</v>
      </c>
      <c r="L57" s="255">
        <f>'5520'!L57+'5521'!L57+'5522'!L57+'5523'!L57+'5526'!L57</f>
        <v>0</v>
      </c>
      <c r="M57" s="255">
        <f>'5520'!M57+'5521'!M57+'5522'!M57+'5523'!M57+'5526'!M57</f>
        <v>0</v>
      </c>
      <c r="N57" s="94">
        <f t="shared" si="6"/>
        <v>0</v>
      </c>
      <c r="O57" s="224"/>
      <c r="P57" s="255">
        <f>'5520'!P57+'5521'!P57+'5522'!P57+'5523'!P57+'5526'!P57</f>
        <v>0</v>
      </c>
      <c r="Q57" s="255">
        <f>'5520'!Q57+'5521'!Q57+'5522'!Q57+'5523'!Q57+'5526'!Q57</f>
        <v>0</v>
      </c>
      <c r="R57" s="255">
        <f>'5520'!R57+'5521'!R57+'5522'!R57+'5523'!R57+'5526'!R57</f>
        <v>0</v>
      </c>
      <c r="S57" s="94">
        <f t="shared" si="7"/>
        <v>0</v>
      </c>
      <c r="T57" s="224"/>
      <c r="U57" s="255">
        <f>'5520'!U57+'5521'!U57+'5522'!U57+'5523'!U57+'5526'!U57</f>
        <v>0</v>
      </c>
      <c r="V57" s="255">
        <f>'5520'!V57+'5521'!V57+'5522'!V57+'5523'!V57+'5526'!V57</f>
        <v>0</v>
      </c>
      <c r="W57" s="255">
        <f>'5520'!W57+'5521'!W57+'5522'!W57+'5523'!W57+'5526'!W57</f>
        <v>0</v>
      </c>
      <c r="X57" s="94">
        <f t="shared" si="8"/>
        <v>0</v>
      </c>
      <c r="Y57" s="97"/>
      <c r="Z57" s="94">
        <f t="shared" si="9"/>
        <v>0</v>
      </c>
      <c r="AA57" s="182"/>
    </row>
    <row r="58" spans="1:27" s="214" customFormat="1" ht="15" x14ac:dyDescent="0.25">
      <c r="A58" s="72"/>
      <c r="B58" s="262" t="str">
        <f>'LPFN SUMMARY - Results'!B58</f>
        <v>Daycare fees</v>
      </c>
      <c r="C58" s="71"/>
      <c r="D58" s="62"/>
      <c r="E58" s="63"/>
      <c r="F58" s="255">
        <f>'5520'!F58+'5521'!F58+'5522'!F58+'5523'!F58+'5526'!F58</f>
        <v>0</v>
      </c>
      <c r="G58" s="255">
        <f>'5520'!G58+'5521'!G58+'5522'!G58+'5523'!G58+'5526'!G58</f>
        <v>0</v>
      </c>
      <c r="H58" s="255">
        <f>'5520'!H58+'5521'!H58+'5522'!H58+'5523'!H58+'5526'!H58</f>
        <v>0</v>
      </c>
      <c r="I58" s="94">
        <f t="shared" si="5"/>
        <v>0</v>
      </c>
      <c r="J58" s="224"/>
      <c r="K58" s="255">
        <f>'5520'!K58+'5521'!K58+'5522'!K58+'5523'!K58+'5526'!K58</f>
        <v>0</v>
      </c>
      <c r="L58" s="255">
        <f>'5520'!L58+'5521'!L58+'5522'!L58+'5523'!L58+'5526'!L58</f>
        <v>0</v>
      </c>
      <c r="M58" s="255">
        <f>'5520'!M58+'5521'!M58+'5522'!M58+'5523'!M58+'5526'!M58</f>
        <v>0</v>
      </c>
      <c r="N58" s="94">
        <f t="shared" si="6"/>
        <v>0</v>
      </c>
      <c r="O58" s="224"/>
      <c r="P58" s="255">
        <f>'5520'!P58+'5521'!P58+'5522'!P58+'5523'!P58+'5526'!P58</f>
        <v>0</v>
      </c>
      <c r="Q58" s="255">
        <f>'5520'!Q58+'5521'!Q58+'5522'!Q58+'5523'!Q58+'5526'!Q58</f>
        <v>0</v>
      </c>
      <c r="R58" s="255">
        <f>'5520'!R58+'5521'!R58+'5522'!R58+'5523'!R58+'5526'!R58</f>
        <v>0</v>
      </c>
      <c r="S58" s="94">
        <f t="shared" si="7"/>
        <v>0</v>
      </c>
      <c r="T58" s="224"/>
      <c r="U58" s="255">
        <f>'5520'!U58+'5521'!U58+'5522'!U58+'5523'!U58+'5526'!U58</f>
        <v>0</v>
      </c>
      <c r="V58" s="255">
        <f>'5520'!V58+'5521'!V58+'5522'!V58+'5523'!V58+'5526'!V58</f>
        <v>0</v>
      </c>
      <c r="W58" s="255">
        <f>'5520'!W58+'5521'!W58+'5522'!W58+'5523'!W58+'5526'!W58</f>
        <v>0</v>
      </c>
      <c r="X58" s="94">
        <f t="shared" si="8"/>
        <v>0</v>
      </c>
      <c r="Y58" s="97"/>
      <c r="Z58" s="94">
        <f t="shared" si="9"/>
        <v>0</v>
      </c>
      <c r="AA58" s="182"/>
    </row>
    <row r="59" spans="1:27" s="214" customFormat="1" ht="15" x14ac:dyDescent="0.25">
      <c r="A59" s="72"/>
      <c r="B59" s="262" t="str">
        <f>'LPFN SUMMARY - Results'!B59</f>
        <v>Election expenses</v>
      </c>
      <c r="C59" s="71"/>
      <c r="D59" s="62"/>
      <c r="E59" s="63"/>
      <c r="F59" s="255">
        <f>'5520'!F59+'5521'!F59+'5522'!F59+'5523'!F59+'5526'!F59</f>
        <v>0</v>
      </c>
      <c r="G59" s="255">
        <f>'5520'!G59+'5521'!G59+'5522'!G59+'5523'!G59+'5526'!G59</f>
        <v>0</v>
      </c>
      <c r="H59" s="255">
        <f>'5520'!H59+'5521'!H59+'5522'!H59+'5523'!H59+'5526'!H59</f>
        <v>0</v>
      </c>
      <c r="I59" s="94">
        <f t="shared" si="5"/>
        <v>0</v>
      </c>
      <c r="J59" s="224"/>
      <c r="K59" s="255">
        <f>'5520'!K59+'5521'!K59+'5522'!K59+'5523'!K59+'5526'!K59</f>
        <v>0</v>
      </c>
      <c r="L59" s="255">
        <f>'5520'!L59+'5521'!L59+'5522'!L59+'5523'!L59+'5526'!L59</f>
        <v>0</v>
      </c>
      <c r="M59" s="255">
        <f>'5520'!M59+'5521'!M59+'5522'!M59+'5523'!M59+'5526'!M59</f>
        <v>0</v>
      </c>
      <c r="N59" s="94">
        <f t="shared" si="6"/>
        <v>0</v>
      </c>
      <c r="O59" s="224"/>
      <c r="P59" s="255">
        <f>'5520'!P59+'5521'!P59+'5522'!P59+'5523'!P59+'5526'!P59</f>
        <v>0</v>
      </c>
      <c r="Q59" s="255">
        <f>'5520'!Q59+'5521'!Q59+'5522'!Q59+'5523'!Q59+'5526'!Q59</f>
        <v>0</v>
      </c>
      <c r="R59" s="255">
        <f>'5520'!R59+'5521'!R59+'5522'!R59+'5523'!R59+'5526'!R59</f>
        <v>0</v>
      </c>
      <c r="S59" s="94">
        <f t="shared" si="7"/>
        <v>0</v>
      </c>
      <c r="T59" s="224"/>
      <c r="U59" s="255">
        <f>'5520'!U59+'5521'!U59+'5522'!U59+'5523'!U59+'5526'!U59</f>
        <v>0</v>
      </c>
      <c r="V59" s="255">
        <f>'5520'!V59+'5521'!V59+'5522'!V59+'5523'!V59+'5526'!V59</f>
        <v>0</v>
      </c>
      <c r="W59" s="255">
        <f>'5520'!W59+'5521'!W59+'5522'!W59+'5523'!W59+'5526'!W59</f>
        <v>0</v>
      </c>
      <c r="X59" s="94">
        <f t="shared" si="8"/>
        <v>0</v>
      </c>
      <c r="Y59" s="97"/>
      <c r="Z59" s="94">
        <f t="shared" si="9"/>
        <v>0</v>
      </c>
      <c r="AA59" s="182"/>
    </row>
    <row r="60" spans="1:27" s="214" customFormat="1" ht="15" x14ac:dyDescent="0.25">
      <c r="A60" s="72"/>
      <c r="B60" s="262" t="str">
        <f>'LPFN SUMMARY - Results'!B60</f>
        <v>Electricity</v>
      </c>
      <c r="C60" s="71"/>
      <c r="D60" s="62"/>
      <c r="E60" s="63"/>
      <c r="F60" s="255">
        <f>'5520'!F60+'5521'!F60+'5522'!F60+'5523'!F60+'5526'!F60</f>
        <v>0</v>
      </c>
      <c r="G60" s="255">
        <f>'5520'!G60+'5521'!G60+'5522'!G60+'5523'!G60+'5526'!G60</f>
        <v>0</v>
      </c>
      <c r="H60" s="255">
        <f>'5520'!H60+'5521'!H60+'5522'!H60+'5523'!H60+'5526'!H60</f>
        <v>0</v>
      </c>
      <c r="I60" s="94">
        <f t="shared" si="5"/>
        <v>0</v>
      </c>
      <c r="J60" s="224"/>
      <c r="K60" s="255">
        <f>'5520'!K60+'5521'!K60+'5522'!K60+'5523'!K60+'5526'!K60</f>
        <v>0</v>
      </c>
      <c r="L60" s="255">
        <f>'5520'!L60+'5521'!L60+'5522'!L60+'5523'!L60+'5526'!L60</f>
        <v>0</v>
      </c>
      <c r="M60" s="255">
        <f>'5520'!M60+'5521'!M60+'5522'!M60+'5523'!M60+'5526'!M60</f>
        <v>0</v>
      </c>
      <c r="N60" s="94">
        <f t="shared" si="6"/>
        <v>0</v>
      </c>
      <c r="O60" s="224"/>
      <c r="P60" s="255">
        <f>'5520'!P60+'5521'!P60+'5522'!P60+'5523'!P60+'5526'!P60</f>
        <v>0</v>
      </c>
      <c r="Q60" s="255">
        <f>'5520'!Q60+'5521'!Q60+'5522'!Q60+'5523'!Q60+'5526'!Q60</f>
        <v>0</v>
      </c>
      <c r="R60" s="255">
        <f>'5520'!R60+'5521'!R60+'5522'!R60+'5523'!R60+'5526'!R60</f>
        <v>0</v>
      </c>
      <c r="S60" s="94">
        <f t="shared" si="7"/>
        <v>0</v>
      </c>
      <c r="T60" s="224"/>
      <c r="U60" s="255">
        <f>'5520'!U60+'5521'!U60+'5522'!U60+'5523'!U60+'5526'!U60</f>
        <v>0</v>
      </c>
      <c r="V60" s="255">
        <f>'5520'!V60+'5521'!V60+'5522'!V60+'5523'!V60+'5526'!V60</f>
        <v>0</v>
      </c>
      <c r="W60" s="255">
        <f>'5520'!W60+'5521'!W60+'5522'!W60+'5523'!W60+'5526'!W60</f>
        <v>0</v>
      </c>
      <c r="X60" s="94">
        <f t="shared" si="8"/>
        <v>0</v>
      </c>
      <c r="Y60" s="97"/>
      <c r="Z60" s="94">
        <f t="shared" si="9"/>
        <v>0</v>
      </c>
      <c r="AA60" s="182"/>
    </row>
    <row r="61" spans="1:27" s="214" customFormat="1" ht="15" x14ac:dyDescent="0.25">
      <c r="A61" s="72"/>
      <c r="B61" s="262" t="str">
        <f>'LPFN SUMMARY - Results'!B61</f>
        <v>Facility Rental</v>
      </c>
      <c r="C61" s="71"/>
      <c r="D61" s="62"/>
      <c r="E61" s="63"/>
      <c r="F61" s="255">
        <f>'5520'!F61+'5521'!F61+'5522'!F61+'5523'!F61+'5526'!F61</f>
        <v>0</v>
      </c>
      <c r="G61" s="255">
        <f>'5520'!G61+'5521'!G61+'5522'!G61+'5523'!G61+'5526'!G61</f>
        <v>0</v>
      </c>
      <c r="H61" s="255">
        <f>'5520'!H61+'5521'!H61+'5522'!H61+'5523'!H61+'5526'!H61</f>
        <v>0</v>
      </c>
      <c r="I61" s="94">
        <f t="shared" si="5"/>
        <v>0</v>
      </c>
      <c r="J61" s="224"/>
      <c r="K61" s="255">
        <f>'5520'!K61+'5521'!K61+'5522'!K61+'5523'!K61+'5526'!K61</f>
        <v>0</v>
      </c>
      <c r="L61" s="255">
        <f>'5520'!L61+'5521'!L61+'5522'!L61+'5523'!L61+'5526'!L61</f>
        <v>0</v>
      </c>
      <c r="M61" s="255">
        <f>'5520'!M61+'5521'!M61+'5522'!M61+'5523'!M61+'5526'!M61</f>
        <v>0</v>
      </c>
      <c r="N61" s="94">
        <f t="shared" si="6"/>
        <v>0</v>
      </c>
      <c r="O61" s="224"/>
      <c r="P61" s="255">
        <f>'5520'!P61+'5521'!P61+'5522'!P61+'5523'!P61+'5526'!P61</f>
        <v>0</v>
      </c>
      <c r="Q61" s="255">
        <f>'5520'!Q61+'5521'!Q61+'5522'!Q61+'5523'!Q61+'5526'!Q61</f>
        <v>0</v>
      </c>
      <c r="R61" s="255">
        <f>'5520'!R61+'5521'!R61+'5522'!R61+'5523'!R61+'5526'!R61</f>
        <v>0</v>
      </c>
      <c r="S61" s="94">
        <f t="shared" si="7"/>
        <v>0</v>
      </c>
      <c r="T61" s="224"/>
      <c r="U61" s="255">
        <f>'5520'!U61+'5521'!U61+'5522'!U61+'5523'!U61+'5526'!U61</f>
        <v>0</v>
      </c>
      <c r="V61" s="255">
        <f>'5520'!V61+'5521'!V61+'5522'!V61+'5523'!V61+'5526'!V61</f>
        <v>0</v>
      </c>
      <c r="W61" s="255">
        <f>'5520'!W61+'5521'!W61+'5522'!W61+'5523'!W61+'5526'!W61</f>
        <v>0</v>
      </c>
      <c r="X61" s="94">
        <f t="shared" si="8"/>
        <v>0</v>
      </c>
      <c r="Y61" s="97"/>
      <c r="Z61" s="94">
        <f t="shared" si="9"/>
        <v>0</v>
      </c>
      <c r="AA61" s="182"/>
    </row>
    <row r="62" spans="1:27" s="214" customFormat="1" ht="15" x14ac:dyDescent="0.25">
      <c r="A62" s="72"/>
      <c r="B62" s="262" t="str">
        <f>'LPFN SUMMARY - Results'!B62</f>
        <v>Field Trip</v>
      </c>
      <c r="C62" s="71"/>
      <c r="D62" s="62"/>
      <c r="E62" s="63"/>
      <c r="F62" s="255">
        <f>'5520'!F62+'5521'!F62+'5522'!F62+'5523'!F62+'5526'!F62</f>
        <v>0</v>
      </c>
      <c r="G62" s="255">
        <f>'5520'!G62+'5521'!G62+'5522'!G62+'5523'!G62+'5526'!G62</f>
        <v>0</v>
      </c>
      <c r="H62" s="255">
        <f>'5520'!H62+'5521'!H62+'5522'!H62+'5523'!H62+'5526'!H62</f>
        <v>0</v>
      </c>
      <c r="I62" s="94">
        <f t="shared" si="5"/>
        <v>0</v>
      </c>
      <c r="J62" s="224"/>
      <c r="K62" s="255">
        <f>'5520'!K62+'5521'!K62+'5522'!K62+'5523'!K62+'5526'!K62</f>
        <v>0</v>
      </c>
      <c r="L62" s="255">
        <f>'5520'!L62+'5521'!L62+'5522'!L62+'5523'!L62+'5526'!L62</f>
        <v>0</v>
      </c>
      <c r="M62" s="255">
        <f>'5520'!M62+'5521'!M62+'5522'!M62+'5523'!M62+'5526'!M62</f>
        <v>0</v>
      </c>
      <c r="N62" s="94">
        <f t="shared" si="6"/>
        <v>0</v>
      </c>
      <c r="O62" s="224"/>
      <c r="P62" s="255">
        <f>'5520'!P62+'5521'!P62+'5522'!P62+'5523'!P62+'5526'!P62</f>
        <v>0</v>
      </c>
      <c r="Q62" s="255">
        <f>'5520'!Q62+'5521'!Q62+'5522'!Q62+'5523'!Q62+'5526'!Q62</f>
        <v>0</v>
      </c>
      <c r="R62" s="255">
        <f>'5520'!R62+'5521'!R62+'5522'!R62+'5523'!R62+'5526'!R62</f>
        <v>0</v>
      </c>
      <c r="S62" s="94">
        <f t="shared" si="7"/>
        <v>0</v>
      </c>
      <c r="T62" s="224"/>
      <c r="U62" s="255">
        <f>'5520'!U62+'5521'!U62+'5522'!U62+'5523'!U62+'5526'!U62</f>
        <v>0</v>
      </c>
      <c r="V62" s="255">
        <f>'5520'!V62+'5521'!V62+'5522'!V62+'5523'!V62+'5526'!V62</f>
        <v>0</v>
      </c>
      <c r="W62" s="255">
        <f>'5520'!W62+'5521'!W62+'5522'!W62+'5523'!W62+'5526'!W62</f>
        <v>0</v>
      </c>
      <c r="X62" s="94">
        <f t="shared" si="8"/>
        <v>0</v>
      </c>
      <c r="Y62" s="97"/>
      <c r="Z62" s="94">
        <f t="shared" si="9"/>
        <v>0</v>
      </c>
      <c r="AA62" s="182"/>
    </row>
    <row r="63" spans="1:27" s="214" customFormat="1" ht="15" x14ac:dyDescent="0.25">
      <c r="A63" s="72"/>
      <c r="B63" s="262" t="str">
        <f>'LPFN SUMMARY - Results'!B63</f>
        <v>Graduation</v>
      </c>
      <c r="C63" s="71"/>
      <c r="D63" s="62"/>
      <c r="E63" s="63"/>
      <c r="F63" s="255">
        <f>'5520'!F63+'5521'!F63+'5522'!F63+'5523'!F63+'5526'!F63</f>
        <v>0</v>
      </c>
      <c r="G63" s="255">
        <f>'5520'!G63+'5521'!G63+'5522'!G63+'5523'!G63+'5526'!G63</f>
        <v>0</v>
      </c>
      <c r="H63" s="255">
        <f>'5520'!H63+'5521'!H63+'5522'!H63+'5523'!H63+'5526'!H63</f>
        <v>0</v>
      </c>
      <c r="I63" s="94">
        <f t="shared" si="5"/>
        <v>0</v>
      </c>
      <c r="J63" s="224"/>
      <c r="K63" s="255">
        <f>'5520'!K63+'5521'!K63+'5522'!K63+'5523'!K63+'5526'!K63</f>
        <v>0</v>
      </c>
      <c r="L63" s="255">
        <f>'5520'!L63+'5521'!L63+'5522'!L63+'5523'!L63+'5526'!L63</f>
        <v>0</v>
      </c>
      <c r="M63" s="255">
        <f>'5520'!M63+'5521'!M63+'5522'!M63+'5523'!M63+'5526'!M63</f>
        <v>0</v>
      </c>
      <c r="N63" s="94">
        <f t="shared" si="6"/>
        <v>0</v>
      </c>
      <c r="O63" s="224"/>
      <c r="P63" s="255">
        <f>'5520'!P63+'5521'!P63+'5522'!P63+'5523'!P63+'5526'!P63</f>
        <v>0</v>
      </c>
      <c r="Q63" s="255">
        <f>'5520'!Q63+'5521'!Q63+'5522'!Q63+'5523'!Q63+'5526'!Q63</f>
        <v>0</v>
      </c>
      <c r="R63" s="255">
        <f>'5520'!R63+'5521'!R63+'5522'!R63+'5523'!R63+'5526'!R63</f>
        <v>0</v>
      </c>
      <c r="S63" s="94">
        <f t="shared" si="7"/>
        <v>0</v>
      </c>
      <c r="T63" s="224"/>
      <c r="U63" s="255">
        <f>'5520'!U63+'5521'!U63+'5522'!U63+'5523'!U63+'5526'!U63</f>
        <v>0</v>
      </c>
      <c r="V63" s="255">
        <f>'5520'!V63+'5521'!V63+'5522'!V63+'5523'!V63+'5526'!V63</f>
        <v>0</v>
      </c>
      <c r="W63" s="255">
        <f>'5520'!W63+'5521'!W63+'5522'!W63+'5523'!W63+'5526'!W63</f>
        <v>0</v>
      </c>
      <c r="X63" s="94">
        <f t="shared" si="8"/>
        <v>0</v>
      </c>
      <c r="Y63" s="97"/>
      <c r="Z63" s="94">
        <f t="shared" si="9"/>
        <v>0</v>
      </c>
      <c r="AA63" s="182"/>
    </row>
    <row r="64" spans="1:27" s="214" customFormat="1" ht="15" x14ac:dyDescent="0.25">
      <c r="A64" s="72"/>
      <c r="B64" s="262" t="str">
        <f>'LPFN SUMMARY - Results'!B64</f>
        <v>Guest Speakers</v>
      </c>
      <c r="C64" s="71"/>
      <c r="D64" s="62"/>
      <c r="E64" s="63"/>
      <c r="F64" s="255">
        <f>'5520'!F64+'5521'!F64+'5522'!F64+'5523'!F64+'5526'!F64</f>
        <v>0</v>
      </c>
      <c r="G64" s="255">
        <f>'5520'!G64+'5521'!G64+'5522'!G64+'5523'!G64+'5526'!G64</f>
        <v>0</v>
      </c>
      <c r="H64" s="255">
        <f>'5520'!H64+'5521'!H64+'5522'!H64+'5523'!H64+'5526'!H64</f>
        <v>0</v>
      </c>
      <c r="I64" s="94">
        <f t="shared" si="5"/>
        <v>0</v>
      </c>
      <c r="J64" s="224"/>
      <c r="K64" s="255">
        <f>'5520'!K64+'5521'!K64+'5522'!K64+'5523'!K64+'5526'!K64</f>
        <v>0</v>
      </c>
      <c r="L64" s="255">
        <f>'5520'!L64+'5521'!L64+'5522'!L64+'5523'!L64+'5526'!L64</f>
        <v>0</v>
      </c>
      <c r="M64" s="255">
        <f>'5520'!M64+'5521'!M64+'5522'!M64+'5523'!M64+'5526'!M64</f>
        <v>0</v>
      </c>
      <c r="N64" s="94">
        <f t="shared" si="6"/>
        <v>0</v>
      </c>
      <c r="O64" s="224"/>
      <c r="P64" s="255">
        <f>'5520'!P64+'5521'!P64+'5522'!P64+'5523'!P64+'5526'!P64</f>
        <v>0</v>
      </c>
      <c r="Q64" s="255">
        <f>'5520'!Q64+'5521'!Q64+'5522'!Q64+'5523'!Q64+'5526'!Q64</f>
        <v>0</v>
      </c>
      <c r="R64" s="255">
        <f>'5520'!R64+'5521'!R64+'5522'!R64+'5523'!R64+'5526'!R64</f>
        <v>0</v>
      </c>
      <c r="S64" s="94">
        <f t="shared" si="7"/>
        <v>0</v>
      </c>
      <c r="T64" s="224"/>
      <c r="U64" s="255">
        <f>'5520'!U64+'5521'!U64+'5522'!U64+'5523'!U64+'5526'!U64</f>
        <v>0</v>
      </c>
      <c r="V64" s="255">
        <f>'5520'!V64+'5521'!V64+'5522'!V64+'5523'!V64+'5526'!V64</f>
        <v>0</v>
      </c>
      <c r="W64" s="255">
        <f>'5520'!W64+'5521'!W64+'5522'!W64+'5523'!W64+'5526'!W64</f>
        <v>0</v>
      </c>
      <c r="X64" s="94">
        <f t="shared" si="8"/>
        <v>0</v>
      </c>
      <c r="Y64" s="97"/>
      <c r="Z64" s="94">
        <f t="shared" si="9"/>
        <v>0</v>
      </c>
      <c r="AA64" s="182"/>
    </row>
    <row r="65" spans="1:27" s="214" customFormat="1" ht="15" x14ac:dyDescent="0.25">
      <c r="A65" s="72"/>
      <c r="B65" s="262" t="str">
        <f>'LPFN SUMMARY - Results'!B65</f>
        <v>Honoraria</v>
      </c>
      <c r="C65" s="71"/>
      <c r="D65" s="62"/>
      <c r="E65" s="63"/>
      <c r="F65" s="255">
        <f>'5520'!F65+'5521'!F65+'5522'!F65+'5523'!F65+'5526'!F65</f>
        <v>0</v>
      </c>
      <c r="G65" s="255">
        <f>'5520'!G65+'5521'!G65+'5522'!G65+'5523'!G65+'5526'!G65</f>
        <v>0</v>
      </c>
      <c r="H65" s="255">
        <f>'5520'!H65+'5521'!H65+'5522'!H65+'5523'!H65+'5526'!H65</f>
        <v>0</v>
      </c>
      <c r="I65" s="94">
        <f t="shared" si="5"/>
        <v>0</v>
      </c>
      <c r="J65" s="224"/>
      <c r="K65" s="255">
        <f>'5520'!K65+'5521'!K65+'5522'!K65+'5523'!K65+'5526'!K65</f>
        <v>0</v>
      </c>
      <c r="L65" s="255">
        <f>'5520'!L65+'5521'!L65+'5522'!L65+'5523'!L65+'5526'!L65</f>
        <v>0</v>
      </c>
      <c r="M65" s="255">
        <f>'5520'!M65+'5521'!M65+'5522'!M65+'5523'!M65+'5526'!M65</f>
        <v>0</v>
      </c>
      <c r="N65" s="94">
        <f t="shared" si="6"/>
        <v>0</v>
      </c>
      <c r="O65" s="224"/>
      <c r="P65" s="255">
        <f>'5520'!P65+'5521'!P65+'5522'!P65+'5523'!P65+'5526'!P65</f>
        <v>0</v>
      </c>
      <c r="Q65" s="255">
        <f>'5520'!Q65+'5521'!Q65+'5522'!Q65+'5523'!Q65+'5526'!Q65</f>
        <v>0</v>
      </c>
      <c r="R65" s="255">
        <f>'5520'!R65+'5521'!R65+'5522'!R65+'5523'!R65+'5526'!R65</f>
        <v>0</v>
      </c>
      <c r="S65" s="94">
        <f t="shared" si="7"/>
        <v>0</v>
      </c>
      <c r="T65" s="224"/>
      <c r="U65" s="255">
        <f>'5520'!U65+'5521'!U65+'5522'!U65+'5523'!U65+'5526'!U65</f>
        <v>0</v>
      </c>
      <c r="V65" s="255">
        <f>'5520'!V65+'5521'!V65+'5522'!V65+'5523'!V65+'5526'!V65</f>
        <v>0</v>
      </c>
      <c r="W65" s="255">
        <f>'5520'!W65+'5521'!W65+'5522'!W65+'5523'!W65+'5526'!W65</f>
        <v>0</v>
      </c>
      <c r="X65" s="94">
        <f t="shared" si="8"/>
        <v>0</v>
      </c>
      <c r="Y65" s="97"/>
      <c r="Z65" s="94">
        <f t="shared" si="9"/>
        <v>0</v>
      </c>
      <c r="AA65" s="182"/>
    </row>
    <row r="66" spans="1:27" s="214" customFormat="1" ht="15" x14ac:dyDescent="0.25">
      <c r="A66" s="72"/>
      <c r="B66" s="262" t="str">
        <f>'LPFN SUMMARY - Results'!B66</f>
        <v>Insurances</v>
      </c>
      <c r="C66" s="71"/>
      <c r="D66" s="62"/>
      <c r="E66" s="63"/>
      <c r="F66" s="255">
        <f>'5520'!F66+'5521'!F66+'5522'!F66+'5523'!F66+'5526'!F66</f>
        <v>0</v>
      </c>
      <c r="G66" s="255">
        <f>'5520'!G66+'5521'!G66+'5522'!G66+'5523'!G66+'5526'!G66</f>
        <v>0</v>
      </c>
      <c r="H66" s="255">
        <f>'5520'!H66+'5521'!H66+'5522'!H66+'5523'!H66+'5526'!H66</f>
        <v>0</v>
      </c>
      <c r="I66" s="94">
        <f t="shared" si="5"/>
        <v>0</v>
      </c>
      <c r="J66" s="224"/>
      <c r="K66" s="255">
        <f>'5520'!K66+'5521'!K66+'5522'!K66+'5523'!K66+'5526'!K66</f>
        <v>0</v>
      </c>
      <c r="L66" s="255">
        <f>'5520'!L66+'5521'!L66+'5522'!L66+'5523'!L66+'5526'!L66</f>
        <v>0</v>
      </c>
      <c r="M66" s="255">
        <f>'5520'!M66+'5521'!M66+'5522'!M66+'5523'!M66+'5526'!M66</f>
        <v>0</v>
      </c>
      <c r="N66" s="94">
        <f t="shared" si="6"/>
        <v>0</v>
      </c>
      <c r="O66" s="224"/>
      <c r="P66" s="255">
        <f>'5520'!P66+'5521'!P66+'5522'!P66+'5523'!P66+'5526'!P66</f>
        <v>0</v>
      </c>
      <c r="Q66" s="255">
        <f>'5520'!Q66+'5521'!Q66+'5522'!Q66+'5523'!Q66+'5526'!Q66</f>
        <v>0</v>
      </c>
      <c r="R66" s="255">
        <f>'5520'!R66+'5521'!R66+'5522'!R66+'5523'!R66+'5526'!R66</f>
        <v>0</v>
      </c>
      <c r="S66" s="94">
        <f t="shared" si="7"/>
        <v>0</v>
      </c>
      <c r="T66" s="224"/>
      <c r="U66" s="255">
        <f>'5520'!U66+'5521'!U66+'5522'!U66+'5523'!U66+'5526'!U66</f>
        <v>0</v>
      </c>
      <c r="V66" s="255">
        <f>'5520'!V66+'5521'!V66+'5522'!V66+'5523'!V66+'5526'!V66</f>
        <v>0</v>
      </c>
      <c r="W66" s="255">
        <f>'5520'!W66+'5521'!W66+'5522'!W66+'5523'!W66+'5526'!W66</f>
        <v>0</v>
      </c>
      <c r="X66" s="94">
        <f t="shared" si="8"/>
        <v>0</v>
      </c>
      <c r="Y66" s="97"/>
      <c r="Z66" s="94">
        <f t="shared" si="9"/>
        <v>0</v>
      </c>
      <c r="AA66" s="182"/>
    </row>
    <row r="67" spans="1:27" s="214" customFormat="1" ht="15" x14ac:dyDescent="0.25">
      <c r="A67" s="72"/>
      <c r="B67" s="262" t="str">
        <f>'LPFN SUMMARY - Results'!B67</f>
        <v>Interests and bank charges</v>
      </c>
      <c r="C67" s="71"/>
      <c r="D67" s="62"/>
      <c r="E67" s="63"/>
      <c r="F67" s="255">
        <f>'5520'!F67+'5521'!F67+'5522'!F67+'5523'!F67+'5526'!F67</f>
        <v>909</v>
      </c>
      <c r="G67" s="255">
        <f>'5520'!G67+'5521'!G67+'5522'!G67+'5523'!G67+'5526'!G67</f>
        <v>0</v>
      </c>
      <c r="H67" s="255">
        <f>'5520'!H67+'5521'!H67+'5522'!H67+'5523'!H67+'5526'!H67</f>
        <v>0</v>
      </c>
      <c r="I67" s="94">
        <f t="shared" si="5"/>
        <v>909</v>
      </c>
      <c r="J67" s="224"/>
      <c r="K67" s="255">
        <f>'5520'!K67+'5521'!K67+'5522'!K67+'5523'!K67+'5526'!K67</f>
        <v>0</v>
      </c>
      <c r="L67" s="255">
        <f>'5520'!L67+'5521'!L67+'5522'!L67+'5523'!L67+'5526'!L67</f>
        <v>0</v>
      </c>
      <c r="M67" s="255">
        <f>'5520'!M67+'5521'!M67+'5522'!M67+'5523'!M67+'5526'!M67</f>
        <v>0</v>
      </c>
      <c r="N67" s="94">
        <f t="shared" si="6"/>
        <v>0</v>
      </c>
      <c r="O67" s="224"/>
      <c r="P67" s="255">
        <f>'5520'!P67+'5521'!P67+'5522'!P67+'5523'!P67+'5526'!P67</f>
        <v>0</v>
      </c>
      <c r="Q67" s="255">
        <f>'5520'!Q67+'5521'!Q67+'5522'!Q67+'5523'!Q67+'5526'!Q67</f>
        <v>0</v>
      </c>
      <c r="R67" s="255">
        <f>'5520'!R67+'5521'!R67+'5522'!R67+'5523'!R67+'5526'!R67</f>
        <v>0</v>
      </c>
      <c r="S67" s="94">
        <f t="shared" si="7"/>
        <v>0</v>
      </c>
      <c r="T67" s="224"/>
      <c r="U67" s="255">
        <f>'5520'!U67+'5521'!U67+'5522'!U67+'5523'!U67+'5526'!U67</f>
        <v>0</v>
      </c>
      <c r="V67" s="255">
        <f>'5520'!V67+'5521'!V67+'5522'!V67+'5523'!V67+'5526'!V67</f>
        <v>0</v>
      </c>
      <c r="W67" s="255">
        <f>'5520'!W67+'5521'!W67+'5522'!W67+'5523'!W67+'5526'!W67</f>
        <v>0</v>
      </c>
      <c r="X67" s="94">
        <f t="shared" si="8"/>
        <v>0</v>
      </c>
      <c r="Y67" s="97"/>
      <c r="Z67" s="94">
        <f t="shared" si="9"/>
        <v>909</v>
      </c>
      <c r="AA67" s="182"/>
    </row>
    <row r="68" spans="1:27" s="214" customFormat="1" ht="15" hidden="1" x14ac:dyDescent="0.25">
      <c r="A68" s="72"/>
      <c r="B68" s="262" t="str">
        <f>'LPFN SUMMARY - Results'!B68</f>
        <v>Unused</v>
      </c>
      <c r="C68" s="71"/>
      <c r="D68" s="62"/>
      <c r="E68" s="63"/>
      <c r="F68" s="255">
        <f>'5520'!F68+'5521'!F68+'5522'!F68+'5523'!F68+'5526'!F68</f>
        <v>0</v>
      </c>
      <c r="G68" s="255">
        <f>'5520'!G68+'5521'!G68+'5522'!G68+'5523'!G68+'5526'!G68</f>
        <v>0</v>
      </c>
      <c r="H68" s="255">
        <f>'5520'!H68+'5521'!H68+'5522'!H68+'5523'!H68+'5526'!H68</f>
        <v>0</v>
      </c>
      <c r="I68" s="94">
        <f t="shared" si="5"/>
        <v>0</v>
      </c>
      <c r="J68" s="224"/>
      <c r="K68" s="255">
        <f>'5520'!K68+'5521'!K68+'5522'!K68+'5523'!K68+'5526'!K68</f>
        <v>0</v>
      </c>
      <c r="L68" s="255">
        <f>'5520'!L68+'5521'!L68+'5522'!L68+'5523'!L68+'5526'!L68</f>
        <v>0</v>
      </c>
      <c r="M68" s="255">
        <f>'5520'!M68+'5521'!M68+'5522'!M68+'5523'!M68+'5526'!M68</f>
        <v>0</v>
      </c>
      <c r="N68" s="94">
        <f t="shared" si="6"/>
        <v>0</v>
      </c>
      <c r="O68" s="224"/>
      <c r="P68" s="255">
        <f>'5520'!P68+'5521'!P68+'5522'!P68+'5523'!P68+'5526'!P68</f>
        <v>0</v>
      </c>
      <c r="Q68" s="255">
        <f>'5520'!Q68+'5521'!Q68+'5522'!Q68+'5523'!Q68+'5526'!Q68</f>
        <v>0</v>
      </c>
      <c r="R68" s="255">
        <f>'5520'!R68+'5521'!R68+'5522'!R68+'5523'!R68+'5526'!R68</f>
        <v>0</v>
      </c>
      <c r="S68" s="94">
        <f t="shared" si="7"/>
        <v>0</v>
      </c>
      <c r="T68" s="224"/>
      <c r="U68" s="255">
        <f>'5520'!U68+'5521'!U68+'5522'!U68+'5523'!U68+'5526'!U68</f>
        <v>0</v>
      </c>
      <c r="V68" s="255">
        <f>'5520'!V68+'5521'!V68+'5522'!V68+'5523'!V68+'5526'!V68</f>
        <v>0</v>
      </c>
      <c r="W68" s="255">
        <f>'5520'!W68+'5521'!W68+'5522'!W68+'5523'!W68+'5526'!W68</f>
        <v>0</v>
      </c>
      <c r="X68" s="94">
        <f t="shared" si="8"/>
        <v>0</v>
      </c>
      <c r="Y68" s="97"/>
      <c r="Z68" s="94">
        <f t="shared" si="9"/>
        <v>0</v>
      </c>
      <c r="AA68" s="182"/>
    </row>
    <row r="69" spans="1:27" s="214" customFormat="1" ht="15" x14ac:dyDescent="0.25">
      <c r="A69" s="72"/>
      <c r="B69" s="262" t="str">
        <f>'LPFN SUMMARY - Results'!B69</f>
        <v>Licence fees</v>
      </c>
      <c r="C69" s="71"/>
      <c r="D69" s="62"/>
      <c r="E69" s="63"/>
      <c r="F69" s="255">
        <f>'5520'!F69+'5521'!F69+'5522'!F69+'5523'!F69+'5526'!F69</f>
        <v>0</v>
      </c>
      <c r="G69" s="255">
        <f>'5520'!G69+'5521'!G69+'5522'!G69+'5523'!G69+'5526'!G69</f>
        <v>0</v>
      </c>
      <c r="H69" s="255">
        <f>'5520'!H69+'5521'!H69+'5522'!H69+'5523'!H69+'5526'!H69</f>
        <v>0</v>
      </c>
      <c r="I69" s="94">
        <f t="shared" si="5"/>
        <v>0</v>
      </c>
      <c r="J69" s="224"/>
      <c r="K69" s="255">
        <f>'5520'!K69+'5521'!K69+'5522'!K69+'5523'!K69+'5526'!K69</f>
        <v>0</v>
      </c>
      <c r="L69" s="255">
        <f>'5520'!L69+'5521'!L69+'5522'!L69+'5523'!L69+'5526'!L69</f>
        <v>0</v>
      </c>
      <c r="M69" s="255">
        <f>'5520'!M69+'5521'!M69+'5522'!M69+'5523'!M69+'5526'!M69</f>
        <v>0</v>
      </c>
      <c r="N69" s="94">
        <f t="shared" si="6"/>
        <v>0</v>
      </c>
      <c r="O69" s="224"/>
      <c r="P69" s="255">
        <f>'5520'!P69+'5521'!P69+'5522'!P69+'5523'!P69+'5526'!P69</f>
        <v>0</v>
      </c>
      <c r="Q69" s="255">
        <f>'5520'!Q69+'5521'!Q69+'5522'!Q69+'5523'!Q69+'5526'!Q69</f>
        <v>0</v>
      </c>
      <c r="R69" s="255">
        <f>'5520'!R69+'5521'!R69+'5522'!R69+'5523'!R69+'5526'!R69</f>
        <v>0</v>
      </c>
      <c r="S69" s="94">
        <f t="shared" si="7"/>
        <v>0</v>
      </c>
      <c r="T69" s="224"/>
      <c r="U69" s="255">
        <f>'5520'!U69+'5521'!U69+'5522'!U69+'5523'!U69+'5526'!U69</f>
        <v>0</v>
      </c>
      <c r="V69" s="255">
        <f>'5520'!V69+'5521'!V69+'5522'!V69+'5523'!V69+'5526'!V69</f>
        <v>0</v>
      </c>
      <c r="W69" s="255">
        <f>'5520'!W69+'5521'!W69+'5522'!W69+'5523'!W69+'5526'!W69</f>
        <v>0</v>
      </c>
      <c r="X69" s="94">
        <f t="shared" si="8"/>
        <v>0</v>
      </c>
      <c r="Y69" s="97"/>
      <c r="Z69" s="94">
        <f t="shared" si="9"/>
        <v>0</v>
      </c>
      <c r="AA69" s="182"/>
    </row>
    <row r="70" spans="1:27" s="214" customFormat="1" ht="15" x14ac:dyDescent="0.25">
      <c r="A70" s="72"/>
      <c r="B70" s="262" t="str">
        <f>'LPFN SUMMARY - Results'!B70</f>
        <v>Maintenance</v>
      </c>
      <c r="C70" s="71"/>
      <c r="D70" s="62"/>
      <c r="E70" s="63"/>
      <c r="F70" s="255">
        <f>'5520'!F70+'5521'!F70+'5522'!F70+'5523'!F70+'5526'!F70</f>
        <v>0</v>
      </c>
      <c r="G70" s="255">
        <f>'5520'!G70+'5521'!G70+'5522'!G70+'5523'!G70+'5526'!G70</f>
        <v>0</v>
      </c>
      <c r="H70" s="255">
        <f>'5520'!H70+'5521'!H70+'5522'!H70+'5523'!H70+'5526'!H70</f>
        <v>0</v>
      </c>
      <c r="I70" s="94">
        <f t="shared" si="5"/>
        <v>0</v>
      </c>
      <c r="J70" s="224"/>
      <c r="K70" s="255">
        <f>'5520'!K70+'5521'!K70+'5522'!K70+'5523'!K70+'5526'!K70</f>
        <v>0</v>
      </c>
      <c r="L70" s="255">
        <f>'5520'!L70+'5521'!L70+'5522'!L70+'5523'!L70+'5526'!L70</f>
        <v>0</v>
      </c>
      <c r="M70" s="255">
        <f>'5520'!M70+'5521'!M70+'5522'!M70+'5523'!M70+'5526'!M70</f>
        <v>0</v>
      </c>
      <c r="N70" s="94">
        <f t="shared" si="6"/>
        <v>0</v>
      </c>
      <c r="O70" s="224"/>
      <c r="P70" s="255">
        <f>'5520'!P70+'5521'!P70+'5522'!P70+'5523'!P70+'5526'!P70</f>
        <v>0</v>
      </c>
      <c r="Q70" s="255">
        <f>'5520'!Q70+'5521'!Q70+'5522'!Q70+'5523'!Q70+'5526'!Q70</f>
        <v>0</v>
      </c>
      <c r="R70" s="255">
        <f>'5520'!R70+'5521'!R70+'5522'!R70+'5523'!R70+'5526'!R70</f>
        <v>0</v>
      </c>
      <c r="S70" s="94">
        <f t="shared" si="7"/>
        <v>0</v>
      </c>
      <c r="T70" s="224"/>
      <c r="U70" s="255">
        <f>'5520'!U70+'5521'!U70+'5522'!U70+'5523'!U70+'5526'!U70</f>
        <v>0</v>
      </c>
      <c r="V70" s="255">
        <f>'5520'!V70+'5521'!V70+'5522'!V70+'5523'!V70+'5526'!V70</f>
        <v>0</v>
      </c>
      <c r="W70" s="255">
        <f>'5520'!W70+'5521'!W70+'5522'!W70+'5523'!W70+'5526'!W70</f>
        <v>0</v>
      </c>
      <c r="X70" s="94">
        <f t="shared" si="8"/>
        <v>0</v>
      </c>
      <c r="Y70" s="97"/>
      <c r="Z70" s="94">
        <f t="shared" si="9"/>
        <v>0</v>
      </c>
      <c r="AA70" s="182"/>
    </row>
    <row r="71" spans="1:27" s="214" customFormat="1" ht="15" x14ac:dyDescent="0.25">
      <c r="A71" s="72"/>
      <c r="B71" s="262" t="str">
        <f>'LPFN SUMMARY - Results'!B71</f>
        <v>Material and supplies</v>
      </c>
      <c r="C71" s="71"/>
      <c r="D71" s="62"/>
      <c r="E71" s="63"/>
      <c r="F71" s="255">
        <f>'5520'!F71+'5521'!F71+'5522'!F71+'5523'!F71+'5526'!F71</f>
        <v>125</v>
      </c>
      <c r="G71" s="255">
        <f>'5520'!G71+'5521'!G71+'5522'!G71+'5523'!G71+'5526'!G71</f>
        <v>125</v>
      </c>
      <c r="H71" s="255">
        <f>'5520'!H71+'5521'!H71+'5522'!H71+'5523'!H71+'5526'!H71</f>
        <v>125</v>
      </c>
      <c r="I71" s="94">
        <f t="shared" si="5"/>
        <v>375</v>
      </c>
      <c r="J71" s="224"/>
      <c r="K71" s="255">
        <f>'5520'!K71+'5521'!K71+'5522'!K71+'5523'!K71+'5526'!K71</f>
        <v>125</v>
      </c>
      <c r="L71" s="255">
        <f>'5520'!L71+'5521'!L71+'5522'!L71+'5523'!L71+'5526'!L71</f>
        <v>125</v>
      </c>
      <c r="M71" s="255">
        <f>'5520'!M71+'5521'!M71+'5522'!M71+'5523'!M71+'5526'!M71</f>
        <v>125</v>
      </c>
      <c r="N71" s="94">
        <f t="shared" si="6"/>
        <v>375</v>
      </c>
      <c r="O71" s="224"/>
      <c r="P71" s="255">
        <f>'5520'!P71+'5521'!P71+'5522'!P71+'5523'!P71+'5526'!P71</f>
        <v>125</v>
      </c>
      <c r="Q71" s="255">
        <f>'5520'!Q71+'5521'!Q71+'5522'!Q71+'5523'!Q71+'5526'!Q71</f>
        <v>125</v>
      </c>
      <c r="R71" s="255">
        <f>'5520'!R71+'5521'!R71+'5522'!R71+'5523'!R71+'5526'!R71</f>
        <v>125</v>
      </c>
      <c r="S71" s="94">
        <f t="shared" si="7"/>
        <v>375</v>
      </c>
      <c r="T71" s="224"/>
      <c r="U71" s="255">
        <f>'5520'!U71+'5521'!U71+'5522'!U71+'5523'!U71+'5526'!U71</f>
        <v>125</v>
      </c>
      <c r="V71" s="255">
        <f>'5520'!V71+'5521'!V71+'5522'!V71+'5523'!V71+'5526'!V71</f>
        <v>125</v>
      </c>
      <c r="W71" s="255">
        <f>'5520'!W71+'5521'!W71+'5522'!W71+'5523'!W71+'5526'!W71</f>
        <v>125</v>
      </c>
      <c r="X71" s="94">
        <f t="shared" si="8"/>
        <v>375</v>
      </c>
      <c r="Y71" s="97"/>
      <c r="Z71" s="94">
        <f t="shared" si="9"/>
        <v>1500</v>
      </c>
      <c r="AA71" s="182"/>
    </row>
    <row r="72" spans="1:27" s="214" customFormat="1" ht="15" x14ac:dyDescent="0.25">
      <c r="A72" s="72"/>
      <c r="B72" s="262" t="str">
        <f>'LPFN SUMMARY - Results'!B72</f>
        <v>Medical transportation</v>
      </c>
      <c r="C72" s="71"/>
      <c r="D72" s="62"/>
      <c r="E72" s="63"/>
      <c r="F72" s="255">
        <f>'5520'!F72+'5521'!F72+'5522'!F72+'5523'!F72+'5526'!F72</f>
        <v>0</v>
      </c>
      <c r="G72" s="255">
        <f>'5520'!G72+'5521'!G72+'5522'!G72+'5523'!G72+'5526'!G72</f>
        <v>0</v>
      </c>
      <c r="H72" s="255">
        <f>'5520'!H72+'5521'!H72+'5522'!H72+'5523'!H72+'5526'!H72</f>
        <v>0</v>
      </c>
      <c r="I72" s="94">
        <f t="shared" si="5"/>
        <v>0</v>
      </c>
      <c r="J72" s="224"/>
      <c r="K72" s="255">
        <f>'5520'!K72+'5521'!K72+'5522'!K72+'5523'!K72+'5526'!K72</f>
        <v>0</v>
      </c>
      <c r="L72" s="255">
        <f>'5520'!L72+'5521'!L72+'5522'!L72+'5523'!L72+'5526'!L72</f>
        <v>0</v>
      </c>
      <c r="M72" s="255">
        <f>'5520'!M72+'5521'!M72+'5522'!M72+'5523'!M72+'5526'!M72</f>
        <v>0</v>
      </c>
      <c r="N72" s="94">
        <f t="shared" si="6"/>
        <v>0</v>
      </c>
      <c r="O72" s="224"/>
      <c r="P72" s="255">
        <f>'5520'!P72+'5521'!P72+'5522'!P72+'5523'!P72+'5526'!P72</f>
        <v>0</v>
      </c>
      <c r="Q72" s="255">
        <f>'5520'!Q72+'5521'!Q72+'5522'!Q72+'5523'!Q72+'5526'!Q72</f>
        <v>0</v>
      </c>
      <c r="R72" s="255">
        <f>'5520'!R72+'5521'!R72+'5522'!R72+'5523'!R72+'5526'!R72</f>
        <v>0</v>
      </c>
      <c r="S72" s="94">
        <f t="shared" si="7"/>
        <v>0</v>
      </c>
      <c r="T72" s="224"/>
      <c r="U72" s="255">
        <f>'5520'!U72+'5521'!U72+'5522'!U72+'5523'!U72+'5526'!U72</f>
        <v>0</v>
      </c>
      <c r="V72" s="255">
        <f>'5520'!V72+'5521'!V72+'5522'!V72+'5523'!V72+'5526'!V72</f>
        <v>0</v>
      </c>
      <c r="W72" s="255">
        <f>'5520'!W72+'5521'!W72+'5522'!W72+'5523'!W72+'5526'!W72</f>
        <v>0</v>
      </c>
      <c r="X72" s="94">
        <f t="shared" si="8"/>
        <v>0</v>
      </c>
      <c r="Y72" s="97"/>
      <c r="Z72" s="94">
        <f t="shared" si="9"/>
        <v>0</v>
      </c>
      <c r="AA72" s="182"/>
    </row>
    <row r="73" spans="1:27" s="214" customFormat="1" ht="15" hidden="1" x14ac:dyDescent="0.25">
      <c r="A73" s="72"/>
      <c r="B73" s="262" t="str">
        <f>'LPFN SUMMARY - Results'!B73</f>
        <v>Unused</v>
      </c>
      <c r="C73" s="71"/>
      <c r="D73" s="62"/>
      <c r="E73" s="63"/>
      <c r="F73" s="255">
        <f>'5520'!F73+'5521'!F73+'5522'!F73+'5523'!F73+'5526'!F73</f>
        <v>0</v>
      </c>
      <c r="G73" s="255">
        <f>'5520'!G73+'5521'!G73+'5522'!G73+'5523'!G73+'5526'!G73</f>
        <v>0</v>
      </c>
      <c r="H73" s="255">
        <f>'5520'!H73+'5521'!H73+'5522'!H73+'5523'!H73+'5526'!H73</f>
        <v>0</v>
      </c>
      <c r="I73" s="94">
        <f t="shared" si="5"/>
        <v>0</v>
      </c>
      <c r="J73" s="224"/>
      <c r="K73" s="255">
        <f>'5520'!K73+'5521'!K73+'5522'!K73+'5523'!K73+'5526'!K73</f>
        <v>0</v>
      </c>
      <c r="L73" s="255">
        <f>'5520'!L73+'5521'!L73+'5522'!L73+'5523'!L73+'5526'!L73</f>
        <v>0</v>
      </c>
      <c r="M73" s="255">
        <f>'5520'!M73+'5521'!M73+'5522'!M73+'5523'!M73+'5526'!M73</f>
        <v>0</v>
      </c>
      <c r="N73" s="94">
        <f t="shared" si="6"/>
        <v>0</v>
      </c>
      <c r="O73" s="224"/>
      <c r="P73" s="255">
        <f>'5520'!P73+'5521'!P73+'5522'!P73+'5523'!P73+'5526'!P73</f>
        <v>0</v>
      </c>
      <c r="Q73" s="255">
        <f>'5520'!Q73+'5521'!Q73+'5522'!Q73+'5523'!Q73+'5526'!Q73</f>
        <v>0</v>
      </c>
      <c r="R73" s="255">
        <f>'5520'!R73+'5521'!R73+'5522'!R73+'5523'!R73+'5526'!R73</f>
        <v>0</v>
      </c>
      <c r="S73" s="94">
        <f t="shared" si="7"/>
        <v>0</v>
      </c>
      <c r="T73" s="224"/>
      <c r="U73" s="255">
        <f>'5520'!U73+'5521'!U73+'5522'!U73+'5523'!U73+'5526'!U73</f>
        <v>0</v>
      </c>
      <c r="V73" s="255">
        <f>'5520'!V73+'5521'!V73+'5522'!V73+'5523'!V73+'5526'!V73</f>
        <v>0</v>
      </c>
      <c r="W73" s="255">
        <f>'5520'!W73+'5521'!W73+'5522'!W73+'5523'!W73+'5526'!W73</f>
        <v>0</v>
      </c>
      <c r="X73" s="94">
        <f t="shared" si="8"/>
        <v>0</v>
      </c>
      <c r="Y73" s="97"/>
      <c r="Z73" s="94">
        <f t="shared" si="9"/>
        <v>0</v>
      </c>
      <c r="AA73" s="182"/>
    </row>
    <row r="74" spans="1:27" s="214" customFormat="1" ht="15" x14ac:dyDescent="0.25">
      <c r="A74" s="72"/>
      <c r="B74" s="262" t="str">
        <f>'LPFN SUMMARY - Results'!B74</f>
        <v>NNADAP Certification</v>
      </c>
      <c r="C74" s="71"/>
      <c r="D74" s="62"/>
      <c r="E74" s="63"/>
      <c r="F74" s="255">
        <f>'5520'!F74+'5521'!F74+'5522'!F74+'5523'!F74+'5526'!F74</f>
        <v>0</v>
      </c>
      <c r="G74" s="255">
        <f>'5520'!G74+'5521'!G74+'5522'!G74+'5523'!G74+'5526'!G74</f>
        <v>0</v>
      </c>
      <c r="H74" s="255">
        <f>'5520'!H74+'5521'!H74+'5522'!H74+'5523'!H74+'5526'!H74</f>
        <v>0</v>
      </c>
      <c r="I74" s="94">
        <f t="shared" si="5"/>
        <v>0</v>
      </c>
      <c r="J74" s="224"/>
      <c r="K74" s="255">
        <f>'5520'!K74+'5521'!K74+'5522'!K74+'5523'!K74+'5526'!K74</f>
        <v>0</v>
      </c>
      <c r="L74" s="255">
        <f>'5520'!L74+'5521'!L74+'5522'!L74+'5523'!L74+'5526'!L74</f>
        <v>0</v>
      </c>
      <c r="M74" s="255">
        <f>'5520'!M74+'5521'!M74+'5522'!M74+'5523'!M74+'5526'!M74</f>
        <v>0</v>
      </c>
      <c r="N74" s="94">
        <f t="shared" si="6"/>
        <v>0</v>
      </c>
      <c r="O74" s="224"/>
      <c r="P74" s="255">
        <f>'5520'!P74+'5521'!P74+'5522'!P74+'5523'!P74+'5526'!P74</f>
        <v>0</v>
      </c>
      <c r="Q74" s="255">
        <f>'5520'!Q74+'5521'!Q74+'5522'!Q74+'5523'!Q74+'5526'!Q74</f>
        <v>0</v>
      </c>
      <c r="R74" s="255">
        <f>'5520'!R74+'5521'!R74+'5522'!R74+'5523'!R74+'5526'!R74</f>
        <v>0</v>
      </c>
      <c r="S74" s="94">
        <f t="shared" si="7"/>
        <v>0</v>
      </c>
      <c r="T74" s="224"/>
      <c r="U74" s="255">
        <f>'5520'!U74+'5521'!U74+'5522'!U74+'5523'!U74+'5526'!U74</f>
        <v>0</v>
      </c>
      <c r="V74" s="255">
        <f>'5520'!V74+'5521'!V74+'5522'!V74+'5523'!V74+'5526'!V74</f>
        <v>0</v>
      </c>
      <c r="W74" s="255">
        <f>'5520'!W74+'5521'!W74+'5522'!W74+'5523'!W74+'5526'!W74</f>
        <v>0</v>
      </c>
      <c r="X74" s="94">
        <f t="shared" si="8"/>
        <v>0</v>
      </c>
      <c r="Y74" s="97"/>
      <c r="Z74" s="94">
        <f t="shared" si="9"/>
        <v>0</v>
      </c>
      <c r="AA74" s="182"/>
    </row>
    <row r="75" spans="1:27" s="214" customFormat="1" ht="15" x14ac:dyDescent="0.25">
      <c r="A75" s="72"/>
      <c r="B75" s="262" t="str">
        <f>'LPFN SUMMARY - Results'!B75</f>
        <v>Other expenses</v>
      </c>
      <c r="C75" s="71"/>
      <c r="D75" s="62"/>
      <c r="E75" s="63"/>
      <c r="F75" s="255">
        <f>'5520'!F75+'5521'!F75+'5522'!F75+'5523'!F75+'5526'!F75</f>
        <v>0</v>
      </c>
      <c r="G75" s="255">
        <f>'5520'!G75+'5521'!G75+'5522'!G75+'5523'!G75+'5526'!G75</f>
        <v>0</v>
      </c>
      <c r="H75" s="255">
        <f>'5520'!H75+'5521'!H75+'5522'!H75+'5523'!H75+'5526'!H75</f>
        <v>0</v>
      </c>
      <c r="I75" s="94">
        <f t="shared" si="5"/>
        <v>0</v>
      </c>
      <c r="J75" s="224"/>
      <c r="K75" s="255">
        <f>'5520'!K75+'5521'!K75+'5522'!K75+'5523'!K75+'5526'!K75</f>
        <v>0</v>
      </c>
      <c r="L75" s="255">
        <f>'5520'!L75+'5521'!L75+'5522'!L75+'5523'!L75+'5526'!L75</f>
        <v>0</v>
      </c>
      <c r="M75" s="255">
        <f>'5520'!M75+'5521'!M75+'5522'!M75+'5523'!M75+'5526'!M75</f>
        <v>0</v>
      </c>
      <c r="N75" s="94">
        <f t="shared" si="6"/>
        <v>0</v>
      </c>
      <c r="O75" s="224"/>
      <c r="P75" s="255">
        <f>'5520'!P75+'5521'!P75+'5522'!P75+'5523'!P75+'5526'!P75</f>
        <v>0</v>
      </c>
      <c r="Q75" s="255">
        <f>'5520'!Q75+'5521'!Q75+'5522'!Q75+'5523'!Q75+'5526'!Q75</f>
        <v>0</v>
      </c>
      <c r="R75" s="255">
        <f>'5520'!R75+'5521'!R75+'5522'!R75+'5523'!R75+'5526'!R75</f>
        <v>0</v>
      </c>
      <c r="S75" s="94">
        <f t="shared" si="7"/>
        <v>0</v>
      </c>
      <c r="T75" s="224"/>
      <c r="U75" s="255">
        <f>'5520'!U75+'5521'!U75+'5522'!U75+'5523'!U75+'5526'!U75</f>
        <v>0</v>
      </c>
      <c r="V75" s="255">
        <f>'5520'!V75+'5521'!V75+'5522'!V75+'5523'!V75+'5526'!V75</f>
        <v>0</v>
      </c>
      <c r="W75" s="255">
        <f>'5520'!W75+'5521'!W75+'5522'!W75+'5523'!W75+'5526'!W75</f>
        <v>0</v>
      </c>
      <c r="X75" s="94">
        <f t="shared" si="8"/>
        <v>0</v>
      </c>
      <c r="Y75" s="97"/>
      <c r="Z75" s="94">
        <f t="shared" si="9"/>
        <v>0</v>
      </c>
      <c r="AA75" s="182"/>
    </row>
    <row r="76" spans="1:27" s="214" customFormat="1" ht="15" x14ac:dyDescent="0.25">
      <c r="A76" s="72"/>
      <c r="B76" s="262" t="str">
        <f>'LPFN SUMMARY - Results'!B76</f>
        <v>Prevention General</v>
      </c>
      <c r="C76" s="71"/>
      <c r="D76" s="62"/>
      <c r="E76" s="63"/>
      <c r="F76" s="255">
        <f>'5520'!F76+'5521'!F76+'5522'!F76+'5523'!F76+'5526'!F76</f>
        <v>0</v>
      </c>
      <c r="G76" s="255">
        <f>'5520'!G76+'5521'!G76+'5522'!G76+'5523'!G76+'5526'!G76</f>
        <v>0</v>
      </c>
      <c r="H76" s="255">
        <f>'5520'!H76+'5521'!H76+'5522'!H76+'5523'!H76+'5526'!H76</f>
        <v>0</v>
      </c>
      <c r="I76" s="94">
        <f t="shared" si="5"/>
        <v>0</v>
      </c>
      <c r="J76" s="224"/>
      <c r="K76" s="255">
        <f>'5520'!K76+'5521'!K76+'5522'!K76+'5523'!K76+'5526'!K76</f>
        <v>0</v>
      </c>
      <c r="L76" s="255">
        <f>'5520'!L76+'5521'!L76+'5522'!L76+'5523'!L76+'5526'!L76</f>
        <v>0</v>
      </c>
      <c r="M76" s="255">
        <f>'5520'!M76+'5521'!M76+'5522'!M76+'5523'!M76+'5526'!M76</f>
        <v>0</v>
      </c>
      <c r="N76" s="94">
        <f t="shared" si="6"/>
        <v>0</v>
      </c>
      <c r="O76" s="224"/>
      <c r="P76" s="255">
        <f>'5520'!P76+'5521'!P76+'5522'!P76+'5523'!P76+'5526'!P76</f>
        <v>0</v>
      </c>
      <c r="Q76" s="255">
        <f>'5520'!Q76+'5521'!Q76+'5522'!Q76+'5523'!Q76+'5526'!Q76</f>
        <v>0</v>
      </c>
      <c r="R76" s="255">
        <f>'5520'!R76+'5521'!R76+'5522'!R76+'5523'!R76+'5526'!R76</f>
        <v>0</v>
      </c>
      <c r="S76" s="94">
        <f t="shared" si="7"/>
        <v>0</v>
      </c>
      <c r="T76" s="224"/>
      <c r="U76" s="255">
        <f>'5520'!U76+'5521'!U76+'5522'!U76+'5523'!U76+'5526'!U76</f>
        <v>0</v>
      </c>
      <c r="V76" s="255">
        <f>'5520'!V76+'5521'!V76+'5522'!V76+'5523'!V76+'5526'!V76</f>
        <v>0</v>
      </c>
      <c r="W76" s="255">
        <f>'5520'!W76+'5521'!W76+'5522'!W76+'5523'!W76+'5526'!W76</f>
        <v>0</v>
      </c>
      <c r="X76" s="94">
        <f t="shared" si="8"/>
        <v>0</v>
      </c>
      <c r="Y76" s="97"/>
      <c r="Z76" s="94">
        <f t="shared" si="9"/>
        <v>0</v>
      </c>
      <c r="AA76" s="182"/>
    </row>
    <row r="77" spans="1:27" s="214" customFormat="1" ht="15" hidden="1" x14ac:dyDescent="0.25">
      <c r="A77" s="72"/>
      <c r="B77" s="262" t="str">
        <f>'LPFN SUMMARY - Results'!B77</f>
        <v>Unused</v>
      </c>
      <c r="C77" s="71"/>
      <c r="D77" s="62"/>
      <c r="E77" s="63"/>
      <c r="F77" s="255">
        <f>'5520'!F77+'5521'!F77+'5522'!F77+'5523'!F77+'5526'!F77</f>
        <v>0</v>
      </c>
      <c r="G77" s="255">
        <f>'5520'!G77+'5521'!G77+'5522'!G77+'5523'!G77+'5526'!G77</f>
        <v>0</v>
      </c>
      <c r="H77" s="255">
        <f>'5520'!H77+'5521'!H77+'5522'!H77+'5523'!H77+'5526'!H77</f>
        <v>0</v>
      </c>
      <c r="I77" s="94">
        <f t="shared" si="5"/>
        <v>0</v>
      </c>
      <c r="J77" s="224"/>
      <c r="K77" s="255">
        <f>'5520'!K77+'5521'!K77+'5522'!K77+'5523'!K77+'5526'!K77</f>
        <v>0</v>
      </c>
      <c r="L77" s="255">
        <f>'5520'!L77+'5521'!L77+'5522'!L77+'5523'!L77+'5526'!L77</f>
        <v>0</v>
      </c>
      <c r="M77" s="255">
        <f>'5520'!M77+'5521'!M77+'5522'!M77+'5523'!M77+'5526'!M77</f>
        <v>0</v>
      </c>
      <c r="N77" s="94">
        <f t="shared" si="6"/>
        <v>0</v>
      </c>
      <c r="O77" s="224"/>
      <c r="P77" s="255">
        <f>'5520'!P77+'5521'!P77+'5522'!P77+'5523'!P77+'5526'!P77</f>
        <v>0</v>
      </c>
      <c r="Q77" s="255">
        <f>'5520'!Q77+'5521'!Q77+'5522'!Q77+'5523'!Q77+'5526'!Q77</f>
        <v>0</v>
      </c>
      <c r="R77" s="255">
        <f>'5520'!R77+'5521'!R77+'5522'!R77+'5523'!R77+'5526'!R77</f>
        <v>0</v>
      </c>
      <c r="S77" s="94">
        <f t="shared" si="7"/>
        <v>0</v>
      </c>
      <c r="T77" s="224"/>
      <c r="U77" s="255">
        <f>'5520'!U77+'5521'!U77+'5522'!U77+'5523'!U77+'5526'!U77</f>
        <v>0</v>
      </c>
      <c r="V77" s="255">
        <f>'5520'!V77+'5521'!V77+'5522'!V77+'5523'!V77+'5526'!V77</f>
        <v>0</v>
      </c>
      <c r="W77" s="255">
        <f>'5520'!W77+'5521'!W77+'5522'!W77+'5523'!W77+'5526'!W77</f>
        <v>0</v>
      </c>
      <c r="X77" s="94">
        <f t="shared" si="8"/>
        <v>0</v>
      </c>
      <c r="Y77" s="97"/>
      <c r="Z77" s="94">
        <f t="shared" si="9"/>
        <v>0</v>
      </c>
      <c r="AA77" s="182"/>
    </row>
    <row r="78" spans="1:27" s="214" customFormat="1" ht="15" x14ac:dyDescent="0.25">
      <c r="A78" s="72"/>
      <c r="B78" s="262" t="str">
        <f>'LPFN SUMMARY - Results'!B78</f>
        <v>Preventitive Measures</v>
      </c>
      <c r="C78" s="71"/>
      <c r="D78" s="62"/>
      <c r="E78" s="63"/>
      <c r="F78" s="255">
        <f>'5520'!F78+'5521'!F78+'5522'!F78+'5523'!F78+'5526'!F78</f>
        <v>0</v>
      </c>
      <c r="G78" s="255">
        <f>'5520'!G78+'5521'!G78+'5522'!G78+'5523'!G78+'5526'!G78</f>
        <v>0</v>
      </c>
      <c r="H78" s="255">
        <f>'5520'!H78+'5521'!H78+'5522'!H78+'5523'!H78+'5526'!H78</f>
        <v>0</v>
      </c>
      <c r="I78" s="94">
        <f t="shared" si="5"/>
        <v>0</v>
      </c>
      <c r="J78" s="224"/>
      <c r="K78" s="255">
        <f>'5520'!K78+'5521'!K78+'5522'!K78+'5523'!K78+'5526'!K78</f>
        <v>0</v>
      </c>
      <c r="L78" s="255">
        <f>'5520'!L78+'5521'!L78+'5522'!L78+'5523'!L78+'5526'!L78</f>
        <v>0</v>
      </c>
      <c r="M78" s="255">
        <f>'5520'!M78+'5521'!M78+'5522'!M78+'5523'!M78+'5526'!M78</f>
        <v>0</v>
      </c>
      <c r="N78" s="94">
        <f t="shared" si="6"/>
        <v>0</v>
      </c>
      <c r="O78" s="224"/>
      <c r="P78" s="255">
        <f>'5520'!P78+'5521'!P78+'5522'!P78+'5523'!P78+'5526'!P78</f>
        <v>0</v>
      </c>
      <c r="Q78" s="255">
        <f>'5520'!Q78+'5521'!Q78+'5522'!Q78+'5523'!Q78+'5526'!Q78</f>
        <v>0</v>
      </c>
      <c r="R78" s="255">
        <f>'5520'!R78+'5521'!R78+'5522'!R78+'5523'!R78+'5526'!R78</f>
        <v>0</v>
      </c>
      <c r="S78" s="94">
        <f t="shared" si="7"/>
        <v>0</v>
      </c>
      <c r="T78" s="224"/>
      <c r="U78" s="255">
        <f>'5520'!U78+'5521'!U78+'5522'!U78+'5523'!U78+'5526'!U78</f>
        <v>0</v>
      </c>
      <c r="V78" s="255">
        <f>'5520'!V78+'5521'!V78+'5522'!V78+'5523'!V78+'5526'!V78</f>
        <v>0</v>
      </c>
      <c r="W78" s="255">
        <f>'5520'!W78+'5521'!W78+'5522'!W78+'5523'!W78+'5526'!W78</f>
        <v>0</v>
      </c>
      <c r="X78" s="94">
        <f t="shared" si="8"/>
        <v>0</v>
      </c>
      <c r="Y78" s="97"/>
      <c r="Z78" s="94">
        <f t="shared" si="9"/>
        <v>0</v>
      </c>
      <c r="AA78" s="182"/>
    </row>
    <row r="79" spans="1:27" s="214" customFormat="1" ht="15" hidden="1" x14ac:dyDescent="0.25">
      <c r="A79" s="72"/>
      <c r="B79" s="262" t="str">
        <f>'LPFN SUMMARY - Results'!B79</f>
        <v>Unused</v>
      </c>
      <c r="C79" s="71"/>
      <c r="D79" s="62"/>
      <c r="E79" s="63"/>
      <c r="F79" s="255">
        <f>'5520'!F79+'5521'!F79+'5522'!F79+'5523'!F79+'5526'!F79</f>
        <v>0</v>
      </c>
      <c r="G79" s="255">
        <f>'5520'!G79+'5521'!G79+'5522'!G79+'5523'!G79+'5526'!G79</f>
        <v>0</v>
      </c>
      <c r="H79" s="255">
        <f>'5520'!H79+'5521'!H79+'5522'!H79+'5523'!H79+'5526'!H79</f>
        <v>0</v>
      </c>
      <c r="I79" s="94">
        <f t="shared" si="5"/>
        <v>0</v>
      </c>
      <c r="J79" s="224"/>
      <c r="K79" s="255">
        <f>'5520'!K79+'5521'!K79+'5522'!K79+'5523'!K79+'5526'!K79</f>
        <v>0</v>
      </c>
      <c r="L79" s="255">
        <f>'5520'!L79+'5521'!L79+'5522'!L79+'5523'!L79+'5526'!L79</f>
        <v>0</v>
      </c>
      <c r="M79" s="255">
        <f>'5520'!M79+'5521'!M79+'5522'!M79+'5523'!M79+'5526'!M79</f>
        <v>0</v>
      </c>
      <c r="N79" s="94">
        <f t="shared" si="6"/>
        <v>0</v>
      </c>
      <c r="O79" s="224"/>
      <c r="P79" s="255">
        <f>'5520'!P79+'5521'!P79+'5522'!P79+'5523'!P79+'5526'!P79</f>
        <v>0</v>
      </c>
      <c r="Q79" s="255">
        <f>'5520'!Q79+'5521'!Q79+'5522'!Q79+'5523'!Q79+'5526'!Q79</f>
        <v>0</v>
      </c>
      <c r="R79" s="255">
        <f>'5520'!R79+'5521'!R79+'5522'!R79+'5523'!R79+'5526'!R79</f>
        <v>0</v>
      </c>
      <c r="S79" s="94">
        <f t="shared" si="7"/>
        <v>0</v>
      </c>
      <c r="T79" s="224"/>
      <c r="U79" s="255">
        <f>'5520'!U79+'5521'!U79+'5522'!U79+'5523'!U79+'5526'!U79</f>
        <v>0</v>
      </c>
      <c r="V79" s="255">
        <f>'5520'!V79+'5521'!V79+'5522'!V79+'5523'!V79+'5526'!V79</f>
        <v>0</v>
      </c>
      <c r="W79" s="255">
        <f>'5520'!W79+'5521'!W79+'5522'!W79+'5523'!W79+'5526'!W79</f>
        <v>0</v>
      </c>
      <c r="X79" s="94">
        <f t="shared" si="8"/>
        <v>0</v>
      </c>
      <c r="Y79" s="97"/>
      <c r="Z79" s="94">
        <f t="shared" si="9"/>
        <v>0</v>
      </c>
      <c r="AA79" s="182"/>
    </row>
    <row r="80" spans="1:27" s="214" customFormat="1" ht="15" hidden="1" x14ac:dyDescent="0.25">
      <c r="A80" s="72"/>
      <c r="B80" s="262" t="str">
        <f>'LPFN SUMMARY - Results'!B80</f>
        <v>Unused</v>
      </c>
      <c r="C80" s="71"/>
      <c r="D80" s="62"/>
      <c r="E80" s="63"/>
      <c r="F80" s="255">
        <f>'5520'!F80+'5521'!F80+'5522'!F80+'5523'!F80+'5526'!F80</f>
        <v>0</v>
      </c>
      <c r="G80" s="255">
        <f>'5520'!G80+'5521'!G80+'5522'!G80+'5523'!G80+'5526'!G80</f>
        <v>0</v>
      </c>
      <c r="H80" s="255">
        <f>'5520'!H80+'5521'!H80+'5522'!H80+'5523'!H80+'5526'!H80</f>
        <v>0</v>
      </c>
      <c r="I80" s="94">
        <f t="shared" si="5"/>
        <v>0</v>
      </c>
      <c r="J80" s="224"/>
      <c r="K80" s="255">
        <f>'5520'!K80+'5521'!K80+'5522'!K80+'5523'!K80+'5526'!K80</f>
        <v>0</v>
      </c>
      <c r="L80" s="255">
        <f>'5520'!L80+'5521'!L80+'5522'!L80+'5523'!L80+'5526'!L80</f>
        <v>0</v>
      </c>
      <c r="M80" s="255">
        <f>'5520'!M80+'5521'!M80+'5522'!M80+'5523'!M80+'5526'!M80</f>
        <v>0</v>
      </c>
      <c r="N80" s="94">
        <f t="shared" si="6"/>
        <v>0</v>
      </c>
      <c r="O80" s="224"/>
      <c r="P80" s="255">
        <f>'5520'!P80+'5521'!P80+'5522'!P80+'5523'!P80+'5526'!P80</f>
        <v>0</v>
      </c>
      <c r="Q80" s="255">
        <f>'5520'!Q80+'5521'!Q80+'5522'!Q80+'5523'!Q80+'5526'!Q80</f>
        <v>0</v>
      </c>
      <c r="R80" s="255">
        <f>'5520'!R80+'5521'!R80+'5522'!R80+'5523'!R80+'5526'!R80</f>
        <v>0</v>
      </c>
      <c r="S80" s="94">
        <f t="shared" si="7"/>
        <v>0</v>
      </c>
      <c r="T80" s="224"/>
      <c r="U80" s="255">
        <f>'5520'!U80+'5521'!U80+'5522'!U80+'5523'!U80+'5526'!U80</f>
        <v>0</v>
      </c>
      <c r="V80" s="255">
        <f>'5520'!V80+'5521'!V80+'5522'!V80+'5523'!V80+'5526'!V80</f>
        <v>0</v>
      </c>
      <c r="W80" s="255">
        <f>'5520'!W80+'5521'!W80+'5522'!W80+'5523'!W80+'5526'!W80</f>
        <v>0</v>
      </c>
      <c r="X80" s="94">
        <f t="shared" si="8"/>
        <v>0</v>
      </c>
      <c r="Y80" s="97"/>
      <c r="Z80" s="94">
        <f t="shared" ref="Z80:Z94" si="10">X80+S80+N80+I80</f>
        <v>0</v>
      </c>
      <c r="AA80" s="182"/>
    </row>
    <row r="81" spans="1:27" s="214" customFormat="1" ht="15" hidden="1" x14ac:dyDescent="0.25">
      <c r="A81" s="72"/>
      <c r="B81" s="262" t="str">
        <f>'LPFN SUMMARY - Results'!B81</f>
        <v>Unused</v>
      </c>
      <c r="C81" s="71"/>
      <c r="D81" s="62"/>
      <c r="E81" s="63"/>
      <c r="F81" s="255">
        <f>'5520'!F81+'5521'!F81+'5522'!F81+'5523'!F81+'5526'!F81</f>
        <v>0</v>
      </c>
      <c r="G81" s="255">
        <f>'5520'!G81+'5521'!G81+'5522'!G81+'5523'!G81+'5526'!G81</f>
        <v>0</v>
      </c>
      <c r="H81" s="255">
        <f>'5520'!H81+'5521'!H81+'5522'!H81+'5523'!H81+'5526'!H81</f>
        <v>0</v>
      </c>
      <c r="I81" s="94">
        <f t="shared" si="5"/>
        <v>0</v>
      </c>
      <c r="J81" s="224"/>
      <c r="K81" s="255">
        <f>'5520'!K81+'5521'!K81+'5522'!K81+'5523'!K81+'5526'!K81</f>
        <v>0</v>
      </c>
      <c r="L81" s="255">
        <f>'5520'!L81+'5521'!L81+'5522'!L81+'5523'!L81+'5526'!L81</f>
        <v>0</v>
      </c>
      <c r="M81" s="255">
        <f>'5520'!M81+'5521'!M81+'5522'!M81+'5523'!M81+'5526'!M81</f>
        <v>0</v>
      </c>
      <c r="N81" s="94">
        <f t="shared" si="6"/>
        <v>0</v>
      </c>
      <c r="O81" s="224"/>
      <c r="P81" s="255">
        <f>'5520'!P81+'5521'!P81+'5522'!P81+'5523'!P81+'5526'!P81</f>
        <v>0</v>
      </c>
      <c r="Q81" s="255">
        <f>'5520'!Q81+'5521'!Q81+'5522'!Q81+'5523'!Q81+'5526'!Q81</f>
        <v>0</v>
      </c>
      <c r="R81" s="255">
        <f>'5520'!R81+'5521'!R81+'5522'!R81+'5523'!R81+'5526'!R81</f>
        <v>0</v>
      </c>
      <c r="S81" s="94">
        <f t="shared" si="7"/>
        <v>0</v>
      </c>
      <c r="T81" s="224"/>
      <c r="U81" s="255">
        <f>'5520'!U81+'5521'!U81+'5522'!U81+'5523'!U81+'5526'!U81</f>
        <v>0</v>
      </c>
      <c r="V81" s="255">
        <f>'5520'!V81+'5521'!V81+'5522'!V81+'5523'!V81+'5526'!V81</f>
        <v>0</v>
      </c>
      <c r="W81" s="255">
        <f>'5520'!W81+'5521'!W81+'5522'!W81+'5523'!W81+'5526'!W81</f>
        <v>0</v>
      </c>
      <c r="X81" s="94">
        <f t="shared" si="8"/>
        <v>0</v>
      </c>
      <c r="Y81" s="97"/>
      <c r="Z81" s="94">
        <f t="shared" si="10"/>
        <v>0</v>
      </c>
      <c r="AA81" s="182"/>
    </row>
    <row r="82" spans="1:27" s="214" customFormat="1" ht="15" hidden="1" x14ac:dyDescent="0.25">
      <c r="A82" s="72"/>
      <c r="B82" s="262" t="str">
        <f>'LPFN SUMMARY - Results'!B82</f>
        <v>Unused</v>
      </c>
      <c r="C82" s="71"/>
      <c r="D82" s="62"/>
      <c r="E82" s="63"/>
      <c r="F82" s="255">
        <f>'5520'!F82+'5521'!F82+'5522'!F82+'5523'!F82+'5526'!F82</f>
        <v>0</v>
      </c>
      <c r="G82" s="255">
        <f>'5520'!G82+'5521'!G82+'5522'!G82+'5523'!G82+'5526'!G82</f>
        <v>0</v>
      </c>
      <c r="H82" s="255">
        <f>'5520'!H82+'5521'!H82+'5522'!H82+'5523'!H82+'5526'!H82</f>
        <v>0</v>
      </c>
      <c r="I82" s="94">
        <f t="shared" si="5"/>
        <v>0</v>
      </c>
      <c r="J82" s="224"/>
      <c r="K82" s="255">
        <f>'5520'!K82+'5521'!K82+'5522'!K82+'5523'!K82+'5526'!K82</f>
        <v>0</v>
      </c>
      <c r="L82" s="255">
        <f>'5520'!L82+'5521'!L82+'5522'!L82+'5523'!L82+'5526'!L82</f>
        <v>0</v>
      </c>
      <c r="M82" s="255">
        <f>'5520'!M82+'5521'!M82+'5522'!M82+'5523'!M82+'5526'!M82</f>
        <v>0</v>
      </c>
      <c r="N82" s="94">
        <f t="shared" si="6"/>
        <v>0</v>
      </c>
      <c r="O82" s="224"/>
      <c r="P82" s="255">
        <f>'5520'!P82+'5521'!P82+'5522'!P82+'5523'!P82+'5526'!P82</f>
        <v>0</v>
      </c>
      <c r="Q82" s="255">
        <f>'5520'!Q82+'5521'!Q82+'5522'!Q82+'5523'!Q82+'5526'!Q82</f>
        <v>0</v>
      </c>
      <c r="R82" s="255">
        <f>'5520'!R82+'5521'!R82+'5522'!R82+'5523'!R82+'5526'!R82</f>
        <v>0</v>
      </c>
      <c r="S82" s="94">
        <f t="shared" si="7"/>
        <v>0</v>
      </c>
      <c r="T82" s="224"/>
      <c r="U82" s="255">
        <f>'5520'!U82+'5521'!U82+'5522'!U82+'5523'!U82+'5526'!U82</f>
        <v>0</v>
      </c>
      <c r="V82" s="255">
        <f>'5520'!V82+'5521'!V82+'5522'!V82+'5523'!V82+'5526'!V82</f>
        <v>0</v>
      </c>
      <c r="W82" s="255">
        <f>'5520'!W82+'5521'!W82+'5522'!W82+'5523'!W82+'5526'!W82</f>
        <v>0</v>
      </c>
      <c r="X82" s="94">
        <f t="shared" si="8"/>
        <v>0</v>
      </c>
      <c r="Y82" s="97"/>
      <c r="Z82" s="94">
        <f t="shared" si="10"/>
        <v>0</v>
      </c>
      <c r="AA82" s="182"/>
    </row>
    <row r="83" spans="1:27" s="214" customFormat="1" ht="15" x14ac:dyDescent="0.25">
      <c r="A83" s="72"/>
      <c r="B83" s="262" t="str">
        <f>'LPFN SUMMARY - Results'!B83</f>
        <v>Professional fees</v>
      </c>
      <c r="C83" s="71"/>
      <c r="D83" s="62"/>
      <c r="E83" s="63"/>
      <c r="F83" s="255">
        <f>'5520'!F83+'5521'!F83+'5522'!F83+'5523'!F83+'5526'!F83</f>
        <v>0</v>
      </c>
      <c r="G83" s="255">
        <f>'5520'!G83+'5521'!G83+'5522'!G83+'5523'!G83+'5526'!G83</f>
        <v>0</v>
      </c>
      <c r="H83" s="255">
        <f>'5520'!H83+'5521'!H83+'5522'!H83+'5523'!H83+'5526'!H83</f>
        <v>0</v>
      </c>
      <c r="I83" s="94">
        <f t="shared" si="5"/>
        <v>0</v>
      </c>
      <c r="J83" s="224"/>
      <c r="K83" s="255">
        <f>'5520'!K83+'5521'!K83+'5522'!K83+'5523'!K83+'5526'!K83</f>
        <v>0</v>
      </c>
      <c r="L83" s="255">
        <f>'5520'!L83+'5521'!L83+'5522'!L83+'5523'!L83+'5526'!L83</f>
        <v>0</v>
      </c>
      <c r="M83" s="255">
        <f>'5520'!M83+'5521'!M83+'5522'!M83+'5523'!M83+'5526'!M83</f>
        <v>0</v>
      </c>
      <c r="N83" s="94">
        <f t="shared" si="6"/>
        <v>0</v>
      </c>
      <c r="O83" s="224"/>
      <c r="P83" s="255">
        <f>'5520'!P83+'5521'!P83+'5522'!P83+'5523'!P83+'5526'!P83</f>
        <v>0</v>
      </c>
      <c r="Q83" s="255">
        <f>'5520'!Q83+'5521'!Q83+'5522'!Q83+'5523'!Q83+'5526'!Q83</f>
        <v>0</v>
      </c>
      <c r="R83" s="255">
        <f>'5520'!R83+'5521'!R83+'5522'!R83+'5523'!R83+'5526'!R83</f>
        <v>0</v>
      </c>
      <c r="S83" s="94">
        <f t="shared" si="7"/>
        <v>0</v>
      </c>
      <c r="T83" s="224"/>
      <c r="U83" s="255">
        <f>'5520'!U83+'5521'!U83+'5522'!U83+'5523'!U83+'5526'!U83</f>
        <v>0</v>
      </c>
      <c r="V83" s="255">
        <f>'5520'!V83+'5521'!V83+'5522'!V83+'5523'!V83+'5526'!V83</f>
        <v>0</v>
      </c>
      <c r="W83" s="255">
        <f>'5520'!W83+'5521'!W83+'5522'!W83+'5523'!W83+'5526'!W83</f>
        <v>0</v>
      </c>
      <c r="X83" s="94">
        <f t="shared" si="8"/>
        <v>0</v>
      </c>
      <c r="Y83" s="97"/>
      <c r="Z83" s="94">
        <f t="shared" si="10"/>
        <v>0</v>
      </c>
      <c r="AA83" s="182"/>
    </row>
    <row r="84" spans="1:27" s="214" customFormat="1" ht="15" x14ac:dyDescent="0.25">
      <c r="A84" s="72"/>
      <c r="B84" s="262" t="str">
        <f>'LPFN SUMMARY - Results'!B84</f>
        <v>Promotional Awareness/Material</v>
      </c>
      <c r="C84" s="71"/>
      <c r="D84" s="62"/>
      <c r="E84" s="63"/>
      <c r="F84" s="255">
        <f>'5520'!F84+'5521'!F84+'5522'!F84+'5523'!F84+'5526'!F84</f>
        <v>0</v>
      </c>
      <c r="G84" s="255">
        <f>'5520'!G84+'5521'!G84+'5522'!G84+'5523'!G84+'5526'!G84</f>
        <v>0</v>
      </c>
      <c r="H84" s="255">
        <f>'5520'!H84+'5521'!H84+'5522'!H84+'5523'!H84+'5526'!H84</f>
        <v>0</v>
      </c>
      <c r="I84" s="94">
        <f t="shared" si="5"/>
        <v>0</v>
      </c>
      <c r="J84" s="224"/>
      <c r="K84" s="255">
        <f>'5520'!K84+'5521'!K84+'5522'!K84+'5523'!K84+'5526'!K84</f>
        <v>0</v>
      </c>
      <c r="L84" s="255">
        <f>'5520'!L84+'5521'!L84+'5522'!L84+'5523'!L84+'5526'!L84</f>
        <v>0</v>
      </c>
      <c r="M84" s="255">
        <f>'5520'!M84+'5521'!M84+'5522'!M84+'5523'!M84+'5526'!M84</f>
        <v>0</v>
      </c>
      <c r="N84" s="94">
        <f t="shared" si="6"/>
        <v>0</v>
      </c>
      <c r="O84" s="224"/>
      <c r="P84" s="255">
        <f>'5520'!P84+'5521'!P84+'5522'!P84+'5523'!P84+'5526'!P84</f>
        <v>0</v>
      </c>
      <c r="Q84" s="255">
        <f>'5520'!Q84+'5521'!Q84+'5522'!Q84+'5523'!Q84+'5526'!Q84</f>
        <v>0</v>
      </c>
      <c r="R84" s="255">
        <f>'5520'!R84+'5521'!R84+'5522'!R84+'5523'!R84+'5526'!R84</f>
        <v>0</v>
      </c>
      <c r="S84" s="94">
        <f t="shared" si="7"/>
        <v>0</v>
      </c>
      <c r="T84" s="224"/>
      <c r="U84" s="255">
        <f>'5520'!U84+'5521'!U84+'5522'!U84+'5523'!U84+'5526'!U84</f>
        <v>0</v>
      </c>
      <c r="V84" s="255">
        <f>'5520'!V84+'5521'!V84+'5522'!V84+'5523'!V84+'5526'!V84</f>
        <v>0</v>
      </c>
      <c r="W84" s="255">
        <f>'5520'!W84+'5521'!W84+'5522'!W84+'5523'!W84+'5526'!W84</f>
        <v>0</v>
      </c>
      <c r="X84" s="94">
        <f t="shared" si="8"/>
        <v>0</v>
      </c>
      <c r="Y84" s="97"/>
      <c r="Z84" s="94">
        <f t="shared" si="10"/>
        <v>0</v>
      </c>
      <c r="AA84" s="182"/>
    </row>
    <row r="85" spans="1:27" s="214" customFormat="1" ht="15" x14ac:dyDescent="0.25">
      <c r="A85" s="72"/>
      <c r="B85" s="262" t="str">
        <f>'LPFN SUMMARY - Results'!B85</f>
        <v>Purchase of capital assets</v>
      </c>
      <c r="C85" s="71"/>
      <c r="D85" s="62"/>
      <c r="E85" s="63"/>
      <c r="F85" s="255">
        <f>'5520'!F85+'5521'!F85+'5522'!F85+'5523'!F85+'5526'!F85</f>
        <v>0</v>
      </c>
      <c r="G85" s="255">
        <f>'5520'!G85+'5521'!G85+'5522'!G85+'5523'!G85+'5526'!G85</f>
        <v>0</v>
      </c>
      <c r="H85" s="255">
        <f>'5520'!H85+'5521'!H85+'5522'!H85+'5523'!H85+'5526'!H85</f>
        <v>0</v>
      </c>
      <c r="I85" s="94">
        <f t="shared" si="5"/>
        <v>0</v>
      </c>
      <c r="J85" s="224"/>
      <c r="K85" s="255">
        <f>'5520'!K85+'5521'!K85+'5522'!K85+'5523'!K85+'5526'!K85</f>
        <v>0</v>
      </c>
      <c r="L85" s="255">
        <f>'5520'!L85+'5521'!L85+'5522'!L85+'5523'!L85+'5526'!L85</f>
        <v>0</v>
      </c>
      <c r="M85" s="255">
        <f>'5520'!M85+'5521'!M85+'5522'!M85+'5523'!M85+'5526'!M85</f>
        <v>0</v>
      </c>
      <c r="N85" s="94">
        <f t="shared" si="6"/>
        <v>0</v>
      </c>
      <c r="O85" s="224"/>
      <c r="P85" s="255">
        <f>'5520'!P85+'5521'!P85+'5522'!P85+'5523'!P85+'5526'!P85</f>
        <v>0</v>
      </c>
      <c r="Q85" s="255">
        <f>'5520'!Q85+'5521'!Q85+'5522'!Q85+'5523'!Q85+'5526'!Q85</f>
        <v>0</v>
      </c>
      <c r="R85" s="255">
        <f>'5520'!R85+'5521'!R85+'5522'!R85+'5523'!R85+'5526'!R85</f>
        <v>0</v>
      </c>
      <c r="S85" s="94">
        <f t="shared" si="7"/>
        <v>0</v>
      </c>
      <c r="T85" s="224"/>
      <c r="U85" s="255">
        <f>'5520'!U85+'5521'!U85+'5522'!U85+'5523'!U85+'5526'!U85</f>
        <v>0</v>
      </c>
      <c r="V85" s="255">
        <f>'5520'!V85+'5521'!V85+'5522'!V85+'5523'!V85+'5526'!V85</f>
        <v>0</v>
      </c>
      <c r="W85" s="255">
        <f>'5520'!W85+'5521'!W85+'5522'!W85+'5523'!W85+'5526'!W85</f>
        <v>0</v>
      </c>
      <c r="X85" s="94">
        <f t="shared" si="8"/>
        <v>0</v>
      </c>
      <c r="Y85" s="97"/>
      <c r="Z85" s="94">
        <f t="shared" si="10"/>
        <v>0</v>
      </c>
      <c r="AA85" s="182"/>
    </row>
    <row r="86" spans="1:27" s="214" customFormat="1" ht="15" x14ac:dyDescent="0.25">
      <c r="A86" s="72"/>
      <c r="B86" s="262" t="str">
        <f>'LPFN SUMMARY - Results'!B86</f>
        <v>Purchase of fuel</v>
      </c>
      <c r="C86" s="71"/>
      <c r="D86" s="62"/>
      <c r="E86" s="63"/>
      <c r="F86" s="255">
        <f>'5520'!F86+'5521'!F86+'5522'!F86+'5523'!F86+'5526'!F86</f>
        <v>0</v>
      </c>
      <c r="G86" s="255">
        <f>'5520'!G86+'5521'!G86+'5522'!G86+'5523'!G86+'5526'!G86</f>
        <v>0</v>
      </c>
      <c r="H86" s="255">
        <f>'5520'!H86+'5521'!H86+'5522'!H86+'5523'!H86+'5526'!H86</f>
        <v>0</v>
      </c>
      <c r="I86" s="94">
        <f t="shared" si="5"/>
        <v>0</v>
      </c>
      <c r="J86" s="224"/>
      <c r="K86" s="255">
        <f>'5520'!K86+'5521'!K86+'5522'!K86+'5523'!K86+'5526'!K86</f>
        <v>0</v>
      </c>
      <c r="L86" s="255">
        <f>'5520'!L86+'5521'!L86+'5522'!L86+'5523'!L86+'5526'!L86</f>
        <v>0</v>
      </c>
      <c r="M86" s="255">
        <f>'5520'!M86+'5521'!M86+'5522'!M86+'5523'!M86+'5526'!M86</f>
        <v>0</v>
      </c>
      <c r="N86" s="94">
        <f t="shared" si="6"/>
        <v>0</v>
      </c>
      <c r="O86" s="224"/>
      <c r="P86" s="255">
        <f>'5520'!P86+'5521'!P86+'5522'!P86+'5523'!P86+'5526'!P86</f>
        <v>0</v>
      </c>
      <c r="Q86" s="255">
        <f>'5520'!Q86+'5521'!Q86+'5522'!Q86+'5523'!Q86+'5526'!Q86</f>
        <v>0</v>
      </c>
      <c r="R86" s="255">
        <f>'5520'!R86+'5521'!R86+'5522'!R86+'5523'!R86+'5526'!R86</f>
        <v>0</v>
      </c>
      <c r="S86" s="94">
        <f t="shared" si="7"/>
        <v>0</v>
      </c>
      <c r="T86" s="224"/>
      <c r="U86" s="255">
        <f>'5520'!U86+'5521'!U86+'5522'!U86+'5523'!U86+'5526'!U86</f>
        <v>0</v>
      </c>
      <c r="V86" s="255">
        <f>'5520'!V86+'5521'!V86+'5522'!V86+'5523'!V86+'5526'!V86</f>
        <v>0</v>
      </c>
      <c r="W86" s="255">
        <f>'5520'!W86+'5521'!W86+'5522'!W86+'5523'!W86+'5526'!W86</f>
        <v>0</v>
      </c>
      <c r="X86" s="94">
        <f t="shared" si="8"/>
        <v>0</v>
      </c>
      <c r="Y86" s="97"/>
      <c r="Z86" s="94">
        <f t="shared" si="10"/>
        <v>0</v>
      </c>
      <c r="AA86" s="182"/>
    </row>
    <row r="87" spans="1:27" s="214" customFormat="1" ht="15" x14ac:dyDescent="0.25">
      <c r="A87" s="72"/>
      <c r="B87" s="262" t="str">
        <f>'LPFN SUMMARY - Results'!B87</f>
        <v>Reimbursement of long-term debt (capital and interests)</v>
      </c>
      <c r="C87" s="71"/>
      <c r="D87" s="62"/>
      <c r="E87" s="63"/>
      <c r="F87" s="255">
        <f>'5520'!F87+'5521'!F87+'5522'!F87+'5523'!F87+'5526'!F87</f>
        <v>0</v>
      </c>
      <c r="G87" s="255">
        <f>'5520'!G87+'5521'!G87+'5522'!G87+'5523'!G87+'5526'!G87</f>
        <v>0</v>
      </c>
      <c r="H87" s="255">
        <f>'5520'!H87+'5521'!H87+'5522'!H87+'5523'!H87+'5526'!H87</f>
        <v>0</v>
      </c>
      <c r="I87" s="94">
        <f t="shared" si="5"/>
        <v>0</v>
      </c>
      <c r="J87" s="224"/>
      <c r="K87" s="255">
        <f>'5520'!K87+'5521'!K87+'5522'!K87+'5523'!K87+'5526'!K87</f>
        <v>0</v>
      </c>
      <c r="L87" s="255">
        <f>'5520'!L87+'5521'!L87+'5522'!L87+'5523'!L87+'5526'!L87</f>
        <v>0</v>
      </c>
      <c r="M87" s="255">
        <f>'5520'!M87+'5521'!M87+'5522'!M87+'5523'!M87+'5526'!M87</f>
        <v>0</v>
      </c>
      <c r="N87" s="94">
        <f t="shared" si="6"/>
        <v>0</v>
      </c>
      <c r="O87" s="224"/>
      <c r="P87" s="255">
        <f>'5520'!P87+'5521'!P87+'5522'!P87+'5523'!P87+'5526'!P87</f>
        <v>0</v>
      </c>
      <c r="Q87" s="255">
        <f>'5520'!Q87+'5521'!Q87+'5522'!Q87+'5523'!Q87+'5526'!Q87</f>
        <v>0</v>
      </c>
      <c r="R87" s="255">
        <f>'5520'!R87+'5521'!R87+'5522'!R87+'5523'!R87+'5526'!R87</f>
        <v>0</v>
      </c>
      <c r="S87" s="94">
        <f t="shared" si="7"/>
        <v>0</v>
      </c>
      <c r="T87" s="224"/>
      <c r="U87" s="255">
        <f>'5520'!U87+'5521'!U87+'5522'!U87+'5523'!U87+'5526'!U87</f>
        <v>0</v>
      </c>
      <c r="V87" s="255">
        <f>'5520'!V87+'5521'!V87+'5522'!V87+'5523'!V87+'5526'!V87</f>
        <v>0</v>
      </c>
      <c r="W87" s="255">
        <f>'5520'!W87+'5521'!W87+'5522'!W87+'5523'!W87+'5526'!W87</f>
        <v>0</v>
      </c>
      <c r="X87" s="94">
        <f t="shared" si="8"/>
        <v>0</v>
      </c>
      <c r="Y87" s="97"/>
      <c r="Z87" s="94">
        <f t="shared" si="10"/>
        <v>0</v>
      </c>
      <c r="AA87" s="182"/>
    </row>
    <row r="88" spans="1:27" s="214" customFormat="1" ht="15" x14ac:dyDescent="0.25">
      <c r="A88" s="72"/>
      <c r="B88" s="262" t="str">
        <f>'LPFN SUMMARY - Results'!B88</f>
        <v xml:space="preserve">Rental expense-facility/equipment </v>
      </c>
      <c r="C88" s="71"/>
      <c r="D88" s="62"/>
      <c r="E88" s="63"/>
      <c r="F88" s="255">
        <f>'5520'!F88+'5521'!F88+'5522'!F88+'5523'!F88+'5526'!F88</f>
        <v>0</v>
      </c>
      <c r="G88" s="255">
        <f>'5520'!G88+'5521'!G88+'5522'!G88+'5523'!G88+'5526'!G88</f>
        <v>0</v>
      </c>
      <c r="H88" s="255">
        <f>'5520'!H88+'5521'!H88+'5522'!H88+'5523'!H88+'5526'!H88</f>
        <v>0</v>
      </c>
      <c r="I88" s="94">
        <f t="shared" si="5"/>
        <v>0</v>
      </c>
      <c r="J88" s="224"/>
      <c r="K88" s="255">
        <f>'5520'!K88+'5521'!K88+'5522'!K88+'5523'!K88+'5526'!K88</f>
        <v>0</v>
      </c>
      <c r="L88" s="255">
        <f>'5520'!L88+'5521'!L88+'5522'!L88+'5523'!L88+'5526'!L88</f>
        <v>0</v>
      </c>
      <c r="M88" s="255">
        <f>'5520'!M88+'5521'!M88+'5522'!M88+'5523'!M88+'5526'!M88</f>
        <v>0</v>
      </c>
      <c r="N88" s="94">
        <f t="shared" si="6"/>
        <v>0</v>
      </c>
      <c r="O88" s="224"/>
      <c r="P88" s="255">
        <f>'5520'!P88+'5521'!P88+'5522'!P88+'5523'!P88+'5526'!P88</f>
        <v>0</v>
      </c>
      <c r="Q88" s="255">
        <f>'5520'!Q88+'5521'!Q88+'5522'!Q88+'5523'!Q88+'5526'!Q88</f>
        <v>0</v>
      </c>
      <c r="R88" s="255">
        <f>'5520'!R88+'5521'!R88+'5522'!R88+'5523'!R88+'5526'!R88</f>
        <v>0</v>
      </c>
      <c r="S88" s="94">
        <f t="shared" si="7"/>
        <v>0</v>
      </c>
      <c r="T88" s="224"/>
      <c r="U88" s="255">
        <f>'5520'!U88+'5521'!U88+'5522'!U88+'5523'!U88+'5526'!U88</f>
        <v>0</v>
      </c>
      <c r="V88" s="255">
        <f>'5520'!V88+'5521'!V88+'5522'!V88+'5523'!V88+'5526'!V88</f>
        <v>0</v>
      </c>
      <c r="W88" s="255">
        <f>'5520'!W88+'5521'!W88+'5522'!W88+'5523'!W88+'5526'!W88</f>
        <v>0</v>
      </c>
      <c r="X88" s="94">
        <f t="shared" si="8"/>
        <v>0</v>
      </c>
      <c r="Y88" s="97"/>
      <c r="Z88" s="94">
        <f t="shared" si="10"/>
        <v>0</v>
      </c>
      <c r="AA88" s="182"/>
    </row>
    <row r="89" spans="1:27" s="214" customFormat="1" ht="15" x14ac:dyDescent="0.25">
      <c r="A89" s="72"/>
      <c r="B89" s="262" t="str">
        <f>'LPFN SUMMARY - Results'!B89</f>
        <v>Social Events/Programs</v>
      </c>
      <c r="C89" s="71"/>
      <c r="D89" s="62"/>
      <c r="E89" s="63"/>
      <c r="F89" s="255">
        <f>'5520'!F89+'5521'!F89+'5522'!F89+'5523'!F89+'5526'!F89</f>
        <v>0</v>
      </c>
      <c r="G89" s="255">
        <f>'5520'!G89+'5521'!G89+'5522'!G89+'5523'!G89+'5526'!G89</f>
        <v>0</v>
      </c>
      <c r="H89" s="255">
        <f>'5520'!H89+'5521'!H89+'5522'!H89+'5523'!H89+'5526'!H89</f>
        <v>0</v>
      </c>
      <c r="I89" s="94">
        <f t="shared" si="5"/>
        <v>0</v>
      </c>
      <c r="J89" s="224"/>
      <c r="K89" s="255">
        <f>'5520'!K89+'5521'!K89+'5522'!K89+'5523'!K89+'5526'!K89</f>
        <v>0</v>
      </c>
      <c r="L89" s="255">
        <f>'5520'!L89+'5521'!L89+'5522'!L89+'5523'!L89+'5526'!L89</f>
        <v>0</v>
      </c>
      <c r="M89" s="255">
        <f>'5520'!M89+'5521'!M89+'5522'!M89+'5523'!M89+'5526'!M89</f>
        <v>0</v>
      </c>
      <c r="N89" s="94">
        <f t="shared" si="6"/>
        <v>0</v>
      </c>
      <c r="O89" s="224"/>
      <c r="P89" s="255">
        <f>'5520'!P89+'5521'!P89+'5522'!P89+'5523'!P89+'5526'!P89</f>
        <v>0</v>
      </c>
      <c r="Q89" s="255">
        <f>'5520'!Q89+'5521'!Q89+'5522'!Q89+'5523'!Q89+'5526'!Q89</f>
        <v>0</v>
      </c>
      <c r="R89" s="255">
        <f>'5520'!R89+'5521'!R89+'5522'!R89+'5523'!R89+'5526'!R89</f>
        <v>0</v>
      </c>
      <c r="S89" s="94">
        <f t="shared" si="7"/>
        <v>0</v>
      </c>
      <c r="T89" s="224"/>
      <c r="U89" s="255">
        <f>'5520'!U89+'5521'!U89+'5522'!U89+'5523'!U89+'5526'!U89</f>
        <v>0</v>
      </c>
      <c r="V89" s="255">
        <f>'5520'!V89+'5521'!V89+'5522'!V89+'5523'!V89+'5526'!V89</f>
        <v>0</v>
      </c>
      <c r="W89" s="255">
        <f>'5520'!W89+'5521'!W89+'5522'!W89+'5523'!W89+'5526'!W89</f>
        <v>0</v>
      </c>
      <c r="X89" s="94">
        <f t="shared" si="8"/>
        <v>0</v>
      </c>
      <c r="Y89" s="97"/>
      <c r="Z89" s="94">
        <f t="shared" si="10"/>
        <v>0</v>
      </c>
      <c r="AA89" s="182"/>
    </row>
    <row r="90" spans="1:27" s="214" customFormat="1" ht="15" x14ac:dyDescent="0.25">
      <c r="A90" s="72"/>
      <c r="B90" s="262" t="str">
        <f>'LPFN SUMMARY - Results'!B90</f>
        <v>Telephone</v>
      </c>
      <c r="C90" s="71"/>
      <c r="D90" s="62"/>
      <c r="E90" s="63"/>
      <c r="F90" s="255">
        <f>'5520'!F90+'5521'!F90+'5522'!F90+'5523'!F90+'5526'!F90</f>
        <v>150</v>
      </c>
      <c r="G90" s="255">
        <f>'5520'!G90+'5521'!G90+'5522'!G90+'5523'!G90+'5526'!G90</f>
        <v>150</v>
      </c>
      <c r="H90" s="255">
        <f>'5520'!H90+'5521'!H90+'5522'!H90+'5523'!H90+'5526'!H90</f>
        <v>150</v>
      </c>
      <c r="I90" s="94">
        <f t="shared" si="5"/>
        <v>450</v>
      </c>
      <c r="J90" s="224"/>
      <c r="K90" s="255">
        <f>'5520'!K90+'5521'!K90+'5522'!K90+'5523'!K90+'5526'!K90</f>
        <v>150</v>
      </c>
      <c r="L90" s="255">
        <f>'5520'!L90+'5521'!L90+'5522'!L90+'5523'!L90+'5526'!L90</f>
        <v>150</v>
      </c>
      <c r="M90" s="255">
        <f>'5520'!M90+'5521'!M90+'5522'!M90+'5523'!M90+'5526'!M90</f>
        <v>150</v>
      </c>
      <c r="N90" s="94">
        <f t="shared" si="6"/>
        <v>450</v>
      </c>
      <c r="O90" s="224"/>
      <c r="P90" s="255">
        <f>'5520'!P90+'5521'!P90+'5522'!P90+'5523'!P90+'5526'!P90</f>
        <v>150</v>
      </c>
      <c r="Q90" s="255">
        <f>'5520'!Q90+'5521'!Q90+'5522'!Q90+'5523'!Q90+'5526'!Q90</f>
        <v>150</v>
      </c>
      <c r="R90" s="255">
        <f>'5520'!R90+'5521'!R90+'5522'!R90+'5523'!R90+'5526'!R90</f>
        <v>150</v>
      </c>
      <c r="S90" s="94">
        <f t="shared" si="7"/>
        <v>450</v>
      </c>
      <c r="T90" s="224"/>
      <c r="U90" s="255">
        <f>'5520'!U90+'5521'!U90+'5522'!U90+'5523'!U90+'5526'!U90</f>
        <v>150</v>
      </c>
      <c r="V90" s="255">
        <f>'5520'!V90+'5521'!V90+'5522'!V90+'5523'!V90+'5526'!V90</f>
        <v>150</v>
      </c>
      <c r="W90" s="255">
        <f>'5520'!W90+'5521'!W90+'5522'!W90+'5523'!W90+'5526'!W90</f>
        <v>150</v>
      </c>
      <c r="X90" s="94">
        <f t="shared" si="8"/>
        <v>450</v>
      </c>
      <c r="Y90" s="97"/>
      <c r="Z90" s="94">
        <f t="shared" si="10"/>
        <v>1800</v>
      </c>
      <c r="AA90" s="182"/>
    </row>
    <row r="91" spans="1:27" s="214" customFormat="1" ht="15" x14ac:dyDescent="0.25">
      <c r="A91" s="72"/>
      <c r="B91" s="262" t="str">
        <f>'LPFN SUMMARY - Results'!B91</f>
        <v>Training</v>
      </c>
      <c r="C91" s="71"/>
      <c r="D91" s="62"/>
      <c r="E91" s="63"/>
      <c r="F91" s="255">
        <f>'5520'!F91+'5521'!F91+'5522'!F91+'5523'!F91+'5526'!F91</f>
        <v>6025</v>
      </c>
      <c r="G91" s="255">
        <f>'5520'!G91+'5521'!G91+'5522'!G91+'5523'!G91+'5526'!G91</f>
        <v>6025</v>
      </c>
      <c r="H91" s="255">
        <f>'5520'!H91+'5521'!H91+'5522'!H91+'5523'!H91+'5526'!H91</f>
        <v>6025</v>
      </c>
      <c r="I91" s="94">
        <f t="shared" si="5"/>
        <v>18075</v>
      </c>
      <c r="J91" s="224"/>
      <c r="K91" s="255">
        <f>'5520'!K91+'5521'!K91+'5522'!K91+'5523'!K91+'5526'!K91</f>
        <v>6025</v>
      </c>
      <c r="L91" s="255">
        <f>'5520'!L91+'5521'!L91+'5522'!L91+'5523'!L91+'5526'!L91</f>
        <v>6025</v>
      </c>
      <c r="M91" s="255">
        <f>'5520'!M91+'5521'!M91+'5522'!M91+'5523'!M91+'5526'!M91</f>
        <v>6025</v>
      </c>
      <c r="N91" s="94">
        <f t="shared" si="6"/>
        <v>18075</v>
      </c>
      <c r="O91" s="224"/>
      <c r="P91" s="255">
        <f>'5520'!P91+'5521'!P91+'5522'!P91+'5523'!P91+'5526'!P91</f>
        <v>6025</v>
      </c>
      <c r="Q91" s="255">
        <f>'5520'!Q91+'5521'!Q91+'5522'!Q91+'5523'!Q91+'5526'!Q91</f>
        <v>6025</v>
      </c>
      <c r="R91" s="255">
        <f>'5520'!R91+'5521'!R91+'5522'!R91+'5523'!R91+'5526'!R91</f>
        <v>6025</v>
      </c>
      <c r="S91" s="94">
        <f t="shared" si="7"/>
        <v>18075</v>
      </c>
      <c r="T91" s="224"/>
      <c r="U91" s="255">
        <f>'5520'!U91+'5521'!U91+'5522'!U91+'5523'!U91+'5526'!U91</f>
        <v>6025</v>
      </c>
      <c r="V91" s="255">
        <f>'5520'!V91+'5521'!V91+'5522'!V91+'5523'!V91+'5526'!V91</f>
        <v>6025</v>
      </c>
      <c r="W91" s="255">
        <f>'5520'!W91+'5521'!W91+'5522'!W91+'5523'!W91+'5526'!W91</f>
        <v>6025</v>
      </c>
      <c r="X91" s="94">
        <f t="shared" si="8"/>
        <v>18075</v>
      </c>
      <c r="Y91" s="97"/>
      <c r="Z91" s="94">
        <f t="shared" si="10"/>
        <v>72300</v>
      </c>
      <c r="AA91" s="182"/>
    </row>
    <row r="92" spans="1:27" s="214" customFormat="1" ht="16.5" customHeight="1" x14ac:dyDescent="0.25">
      <c r="A92" s="72"/>
      <c r="B92" s="262" t="str">
        <f>'LPFN SUMMARY - Results'!B92</f>
        <v>Transfer to Amosesag Child Care Centre</v>
      </c>
      <c r="C92" s="71"/>
      <c r="D92" s="62"/>
      <c r="E92" s="63"/>
      <c r="F92" s="255">
        <f>'5520'!F92+'5521'!F92+'5522'!F92+'5523'!F92+'5526'!F92</f>
        <v>0</v>
      </c>
      <c r="G92" s="255">
        <f>'5520'!G92+'5521'!G92+'5522'!G92+'5523'!G92+'5526'!G92</f>
        <v>0</v>
      </c>
      <c r="H92" s="255">
        <f>'5520'!H92+'5521'!H92+'5522'!H92+'5523'!H92+'5526'!H92</f>
        <v>0</v>
      </c>
      <c r="I92" s="94">
        <f t="shared" si="5"/>
        <v>0</v>
      </c>
      <c r="J92" s="224"/>
      <c r="K92" s="255">
        <f>'5520'!K92+'5521'!K92+'5522'!K92+'5523'!K92+'5526'!K92</f>
        <v>0</v>
      </c>
      <c r="L92" s="255">
        <f>'5520'!L92+'5521'!L92+'5522'!L92+'5523'!L92+'5526'!L92</f>
        <v>0</v>
      </c>
      <c r="M92" s="255">
        <f>'5520'!M92+'5521'!M92+'5522'!M92+'5523'!M92+'5526'!M92</f>
        <v>0</v>
      </c>
      <c r="N92" s="94">
        <f t="shared" si="6"/>
        <v>0</v>
      </c>
      <c r="O92" s="224"/>
      <c r="P92" s="255">
        <f>'5520'!P92+'5521'!P92+'5522'!P92+'5523'!P92+'5526'!P92</f>
        <v>0</v>
      </c>
      <c r="Q92" s="255">
        <f>'5520'!Q92+'5521'!Q92+'5522'!Q92+'5523'!Q92+'5526'!Q92</f>
        <v>0</v>
      </c>
      <c r="R92" s="255">
        <f>'5520'!R92+'5521'!R92+'5522'!R92+'5523'!R92+'5526'!R92</f>
        <v>0</v>
      </c>
      <c r="S92" s="94">
        <f t="shared" si="7"/>
        <v>0</v>
      </c>
      <c r="T92" s="224"/>
      <c r="U92" s="255">
        <f>'5520'!U92+'5521'!U92+'5522'!U92+'5523'!U92+'5526'!U92</f>
        <v>0</v>
      </c>
      <c r="V92" s="255">
        <f>'5520'!V92+'5521'!V92+'5522'!V92+'5523'!V92+'5526'!V92</f>
        <v>0</v>
      </c>
      <c r="W92" s="255">
        <f>'5520'!W92+'5521'!W92+'5522'!W92+'5523'!W92+'5526'!W92</f>
        <v>0</v>
      </c>
      <c r="X92" s="94">
        <f t="shared" si="8"/>
        <v>0</v>
      </c>
      <c r="Y92" s="97"/>
      <c r="Z92" s="94">
        <f t="shared" si="10"/>
        <v>0</v>
      </c>
      <c r="AA92" s="182"/>
    </row>
    <row r="93" spans="1:27" s="214" customFormat="1" ht="15" x14ac:dyDescent="0.25">
      <c r="A93" s="72"/>
      <c r="B93" s="262" t="str">
        <f>'LPFN SUMMARY - Results'!B93</f>
        <v>Transfer to Businesses</v>
      </c>
      <c r="C93" s="71"/>
      <c r="D93" s="62"/>
      <c r="E93" s="63"/>
      <c r="F93" s="255">
        <f>'5520'!F93+'5521'!F93+'5522'!F93+'5523'!F93+'5526'!F93</f>
        <v>0</v>
      </c>
      <c r="G93" s="255">
        <f>'5520'!G93+'5521'!G93+'5522'!G93+'5523'!G93+'5526'!G93</f>
        <v>0</v>
      </c>
      <c r="H93" s="255">
        <f>'5520'!H93+'5521'!H93+'5522'!H93+'5523'!H93+'5526'!H93</f>
        <v>0</v>
      </c>
      <c r="I93" s="94">
        <f t="shared" si="5"/>
        <v>0</v>
      </c>
      <c r="J93" s="224"/>
      <c r="K93" s="255">
        <f>'5520'!K93+'5521'!K93+'5522'!K93+'5523'!K93+'5526'!K93</f>
        <v>0</v>
      </c>
      <c r="L93" s="255">
        <f>'5520'!L93+'5521'!L93+'5522'!L93+'5523'!L93+'5526'!L93</f>
        <v>0</v>
      </c>
      <c r="M93" s="255">
        <f>'5520'!M93+'5521'!M93+'5522'!M93+'5523'!M93+'5526'!M93</f>
        <v>0</v>
      </c>
      <c r="N93" s="94">
        <f t="shared" si="6"/>
        <v>0</v>
      </c>
      <c r="O93" s="224"/>
      <c r="P93" s="255">
        <f>'5520'!P93+'5521'!P93+'5522'!P93+'5523'!P93+'5526'!P93</f>
        <v>0</v>
      </c>
      <c r="Q93" s="255">
        <f>'5520'!Q93+'5521'!Q93+'5522'!Q93+'5523'!Q93+'5526'!Q93</f>
        <v>0</v>
      </c>
      <c r="R93" s="255">
        <f>'5520'!R93+'5521'!R93+'5522'!R93+'5523'!R93+'5526'!R93</f>
        <v>0</v>
      </c>
      <c r="S93" s="94">
        <f t="shared" si="7"/>
        <v>0</v>
      </c>
      <c r="T93" s="224"/>
      <c r="U93" s="255">
        <f>'5520'!U93+'5521'!U93+'5522'!U93+'5523'!U93+'5526'!U93</f>
        <v>0</v>
      </c>
      <c r="V93" s="255">
        <f>'5520'!V93+'5521'!V93+'5522'!V93+'5523'!V93+'5526'!V93</f>
        <v>0</v>
      </c>
      <c r="W93" s="255">
        <f>'5520'!W93+'5521'!W93+'5522'!W93+'5523'!W93+'5526'!W93</f>
        <v>0</v>
      </c>
      <c r="X93" s="94">
        <f t="shared" si="8"/>
        <v>0</v>
      </c>
      <c r="Y93" s="97"/>
      <c r="Z93" s="94">
        <f t="shared" si="10"/>
        <v>0</v>
      </c>
      <c r="AA93" s="182"/>
    </row>
    <row r="94" spans="1:27" s="214" customFormat="1" ht="15" x14ac:dyDescent="0.25">
      <c r="A94" s="72"/>
      <c r="B94" s="262" t="str">
        <f>'LPFN SUMMARY - Results'!B94</f>
        <v>Transfer to Replacement Reserve/Algonquin Anishinabeg Nation</v>
      </c>
      <c r="C94" s="71"/>
      <c r="D94" s="62"/>
      <c r="E94" s="63"/>
      <c r="F94" s="255">
        <f>'5520'!F94+'5521'!F94+'5522'!F94+'5523'!F94+'5526'!F94</f>
        <v>0</v>
      </c>
      <c r="G94" s="255">
        <f>'5520'!G94+'5521'!G94+'5522'!G94+'5523'!G94+'5526'!G94</f>
        <v>0</v>
      </c>
      <c r="H94" s="255">
        <f>'5520'!H94+'5521'!H94+'5522'!H94+'5523'!H94+'5526'!H94</f>
        <v>0</v>
      </c>
      <c r="I94" s="94">
        <f t="shared" si="5"/>
        <v>0</v>
      </c>
      <c r="J94" s="224"/>
      <c r="K94" s="255">
        <f>'5520'!K94+'5521'!K94+'5522'!K94+'5523'!K94+'5526'!K94</f>
        <v>0</v>
      </c>
      <c r="L94" s="255">
        <f>'5520'!L94+'5521'!L94+'5522'!L94+'5523'!L94+'5526'!L94</f>
        <v>0</v>
      </c>
      <c r="M94" s="255">
        <f>'5520'!M94+'5521'!M94+'5522'!M94+'5523'!M94+'5526'!M94</f>
        <v>0</v>
      </c>
      <c r="N94" s="94">
        <f t="shared" si="6"/>
        <v>0</v>
      </c>
      <c r="O94" s="224"/>
      <c r="P94" s="255">
        <f>'5520'!P94+'5521'!P94+'5522'!P94+'5523'!P94+'5526'!P94</f>
        <v>0</v>
      </c>
      <c r="Q94" s="255">
        <f>'5520'!Q94+'5521'!Q94+'5522'!Q94+'5523'!Q94+'5526'!Q94</f>
        <v>0</v>
      </c>
      <c r="R94" s="255">
        <f>'5520'!R94+'5521'!R94+'5522'!R94+'5523'!R94+'5526'!R94</f>
        <v>0</v>
      </c>
      <c r="S94" s="94">
        <f t="shared" si="7"/>
        <v>0</v>
      </c>
      <c r="T94" s="224"/>
      <c r="U94" s="255">
        <f>'5520'!U94+'5521'!U94+'5522'!U94+'5523'!U94+'5526'!U94</f>
        <v>0</v>
      </c>
      <c r="V94" s="255">
        <f>'5520'!V94+'5521'!V94+'5522'!V94+'5523'!V94+'5526'!V94</f>
        <v>0</v>
      </c>
      <c r="W94" s="255">
        <f>'5520'!W94+'5521'!W94+'5522'!W94+'5523'!W94+'5526'!W94</f>
        <v>0</v>
      </c>
      <c r="X94" s="94">
        <f t="shared" si="8"/>
        <v>0</v>
      </c>
      <c r="Y94" s="97"/>
      <c r="Z94" s="94">
        <f t="shared" si="10"/>
        <v>0</v>
      </c>
      <c r="AA94" s="182"/>
    </row>
    <row r="95" spans="1:27" s="214" customFormat="1" ht="15" x14ac:dyDescent="0.25">
      <c r="A95" s="72"/>
      <c r="B95" s="262" t="str">
        <f>'LPFN SUMMARY - Results'!B95</f>
        <v>Transportation expenses</v>
      </c>
      <c r="C95" s="71"/>
      <c r="D95" s="62"/>
      <c r="E95" s="63"/>
      <c r="F95" s="255">
        <f>'5520'!F95+'5521'!F95+'5522'!F95+'5523'!F95+'5526'!F95</f>
        <v>0</v>
      </c>
      <c r="G95" s="255">
        <f>'5520'!G95+'5521'!G95+'5522'!G95+'5523'!G95+'5526'!G95</f>
        <v>0</v>
      </c>
      <c r="H95" s="255">
        <f>'5520'!H95+'5521'!H95+'5522'!H95+'5523'!H95+'5526'!H95</f>
        <v>0</v>
      </c>
      <c r="I95" s="94">
        <f t="shared" si="5"/>
        <v>0</v>
      </c>
      <c r="J95" s="224"/>
      <c r="K95" s="255">
        <f>'5520'!K95+'5521'!K95+'5522'!K95+'5523'!K95+'5526'!K95</f>
        <v>0</v>
      </c>
      <c r="L95" s="255">
        <f>'5520'!L95+'5521'!L95+'5522'!L95+'5523'!L95+'5526'!L95</f>
        <v>0</v>
      </c>
      <c r="M95" s="255">
        <f>'5520'!M95+'5521'!M95+'5522'!M95+'5523'!M95+'5526'!M95</f>
        <v>0</v>
      </c>
      <c r="N95" s="94">
        <f t="shared" si="6"/>
        <v>0</v>
      </c>
      <c r="O95" s="224"/>
      <c r="P95" s="255">
        <f>'5520'!P95+'5521'!P95+'5522'!P95+'5523'!P95+'5526'!P95</f>
        <v>0</v>
      </c>
      <c r="Q95" s="255">
        <f>'5520'!Q95+'5521'!Q95+'5522'!Q95+'5523'!Q95+'5526'!Q95</f>
        <v>0</v>
      </c>
      <c r="R95" s="255">
        <f>'5520'!R95+'5521'!R95+'5522'!R95+'5523'!R95+'5526'!R95</f>
        <v>0</v>
      </c>
      <c r="S95" s="94">
        <f t="shared" si="7"/>
        <v>0</v>
      </c>
      <c r="T95" s="224"/>
      <c r="U95" s="255">
        <f>'5520'!U95+'5521'!U95+'5522'!U95+'5523'!U95+'5526'!U95</f>
        <v>0</v>
      </c>
      <c r="V95" s="255">
        <f>'5520'!V95+'5521'!V95+'5522'!V95+'5523'!V95+'5526'!V95</f>
        <v>0</v>
      </c>
      <c r="W95" s="255">
        <f>'5520'!W95+'5521'!W95+'5522'!W95+'5523'!W95+'5526'!W95</f>
        <v>0</v>
      </c>
      <c r="X95" s="94">
        <f t="shared" si="8"/>
        <v>0</v>
      </c>
      <c r="Y95" s="97"/>
      <c r="Z95" s="94">
        <f t="shared" ref="Z95:Z126" si="11">X95+S95+N95+I95</f>
        <v>0</v>
      </c>
      <c r="AA95" s="182"/>
    </row>
    <row r="96" spans="1:27" s="214" customFormat="1" ht="15" x14ac:dyDescent="0.25">
      <c r="A96" s="72"/>
      <c r="B96" s="262" t="str">
        <f>'LPFN SUMMARY - Results'!B96</f>
        <v>Travel expenses</v>
      </c>
      <c r="C96" s="71"/>
      <c r="D96" s="62"/>
      <c r="E96" s="63"/>
      <c r="F96" s="255">
        <f>'5520'!F96+'5521'!F96+'5522'!F96+'5523'!F96+'5526'!F96</f>
        <v>500</v>
      </c>
      <c r="G96" s="255">
        <f>'5520'!G96+'5521'!G96+'5522'!G96+'5523'!G96+'5526'!G96</f>
        <v>500</v>
      </c>
      <c r="H96" s="255">
        <f>'5520'!H96+'5521'!H96+'5522'!H96+'5523'!H96+'5526'!H96</f>
        <v>500</v>
      </c>
      <c r="I96" s="94">
        <f t="shared" si="5"/>
        <v>1500</v>
      </c>
      <c r="J96" s="224"/>
      <c r="K96" s="255">
        <f>'5520'!K96+'5521'!K96+'5522'!K96+'5523'!K96+'5526'!K96</f>
        <v>500</v>
      </c>
      <c r="L96" s="255">
        <f>'5520'!L96+'5521'!L96+'5522'!L96+'5523'!L96+'5526'!L96</f>
        <v>500</v>
      </c>
      <c r="M96" s="255">
        <f>'5520'!M96+'5521'!M96+'5522'!M96+'5523'!M96+'5526'!M96</f>
        <v>500</v>
      </c>
      <c r="N96" s="94">
        <f t="shared" si="6"/>
        <v>1500</v>
      </c>
      <c r="O96" s="224"/>
      <c r="P96" s="255">
        <f>'5520'!P96+'5521'!P96+'5522'!P96+'5523'!P96+'5526'!P96</f>
        <v>500</v>
      </c>
      <c r="Q96" s="255">
        <f>'5520'!Q96+'5521'!Q96+'5522'!Q96+'5523'!Q96+'5526'!Q96</f>
        <v>500</v>
      </c>
      <c r="R96" s="255">
        <f>'5520'!R96+'5521'!R96+'5522'!R96+'5523'!R96+'5526'!R96</f>
        <v>500</v>
      </c>
      <c r="S96" s="94">
        <f t="shared" si="7"/>
        <v>1500</v>
      </c>
      <c r="T96" s="224"/>
      <c r="U96" s="255">
        <f>'5520'!U96+'5521'!U96+'5522'!U96+'5523'!U96+'5526'!U96</f>
        <v>500</v>
      </c>
      <c r="V96" s="255">
        <f>'5520'!V96+'5521'!V96+'5522'!V96+'5523'!V96+'5526'!V96</f>
        <v>500</v>
      </c>
      <c r="W96" s="255">
        <f>'5520'!W96+'5521'!W96+'5522'!W96+'5523'!W96+'5526'!W96</f>
        <v>500</v>
      </c>
      <c r="X96" s="94">
        <f t="shared" si="8"/>
        <v>1500</v>
      </c>
      <c r="Y96" s="97"/>
      <c r="Z96" s="94">
        <f t="shared" si="11"/>
        <v>6000</v>
      </c>
      <c r="AA96" s="182"/>
    </row>
    <row r="97" spans="1:27" s="214" customFormat="1" ht="15" x14ac:dyDescent="0.25">
      <c r="A97" s="72"/>
      <c r="B97" s="262" t="str">
        <f>'LPFN SUMMARY - Results'!B97</f>
        <v>Tuition fees</v>
      </c>
      <c r="C97" s="71"/>
      <c r="D97" s="62"/>
      <c r="E97" s="63"/>
      <c r="F97" s="255">
        <f>'5520'!F97+'5521'!F97+'5522'!F97+'5523'!F97+'5526'!F97</f>
        <v>5000</v>
      </c>
      <c r="G97" s="255">
        <f>'5520'!G97+'5521'!G97+'5522'!G97+'5523'!G97+'5526'!G97</f>
        <v>5000</v>
      </c>
      <c r="H97" s="255">
        <f>'5520'!H97+'5521'!H97+'5522'!H97+'5523'!H97+'5526'!H97</f>
        <v>5000</v>
      </c>
      <c r="I97" s="94">
        <f t="shared" si="5"/>
        <v>15000</v>
      </c>
      <c r="J97" s="224"/>
      <c r="K97" s="255">
        <f>'5520'!K97+'5521'!K97+'5522'!K97+'5523'!K97+'5526'!K97</f>
        <v>5000</v>
      </c>
      <c r="L97" s="255">
        <f>'5520'!L97+'5521'!L97+'5522'!L97+'5523'!L97+'5526'!L97</f>
        <v>5000</v>
      </c>
      <c r="M97" s="255">
        <f>'5520'!M97+'5521'!M97+'5522'!M97+'5523'!M97+'5526'!M97</f>
        <v>5000</v>
      </c>
      <c r="N97" s="94">
        <f t="shared" si="6"/>
        <v>15000</v>
      </c>
      <c r="O97" s="224"/>
      <c r="P97" s="255">
        <f>'5520'!P97+'5521'!P97+'5522'!P97+'5523'!P97+'5526'!P97</f>
        <v>5000</v>
      </c>
      <c r="Q97" s="255">
        <f>'5520'!Q97+'5521'!Q97+'5522'!Q97+'5523'!Q97+'5526'!Q97</f>
        <v>5000</v>
      </c>
      <c r="R97" s="255">
        <f>'5520'!R97+'5521'!R97+'5522'!R97+'5523'!R97+'5526'!R97</f>
        <v>5000</v>
      </c>
      <c r="S97" s="94">
        <f t="shared" si="7"/>
        <v>15000</v>
      </c>
      <c r="T97" s="224"/>
      <c r="U97" s="255">
        <f>'5520'!U97+'5521'!U97+'5522'!U97+'5523'!U97+'5526'!U97</f>
        <v>5000</v>
      </c>
      <c r="V97" s="255">
        <f>'5520'!V97+'5521'!V97+'5522'!V97+'5523'!V97+'5526'!V97</f>
        <v>5000</v>
      </c>
      <c r="W97" s="255">
        <f>'5520'!W97+'5521'!W97+'5522'!W97+'5523'!W97+'5526'!W97</f>
        <v>5000</v>
      </c>
      <c r="X97" s="94">
        <f t="shared" si="8"/>
        <v>15000</v>
      </c>
      <c r="Y97" s="97"/>
      <c r="Z97" s="94">
        <f t="shared" si="11"/>
        <v>60000</v>
      </c>
      <c r="AA97" s="182"/>
    </row>
    <row r="98" spans="1:27" s="214" customFormat="1" ht="15" x14ac:dyDescent="0.25">
      <c r="A98" s="72"/>
      <c r="B98" s="262" t="str">
        <f>'LPFN SUMMARY - Results'!B98</f>
        <v>Vehicle Registration</v>
      </c>
      <c r="C98" s="71"/>
      <c r="D98" s="62"/>
      <c r="E98" s="63"/>
      <c r="F98" s="255">
        <f>'5520'!F98+'5521'!F98+'5522'!F98+'5523'!F98+'5526'!F98</f>
        <v>0</v>
      </c>
      <c r="G98" s="255">
        <f>'5520'!G98+'5521'!G98+'5522'!G98+'5523'!G98+'5526'!G98</f>
        <v>0</v>
      </c>
      <c r="H98" s="255">
        <f>'5520'!H98+'5521'!H98+'5522'!H98+'5523'!H98+'5526'!H98</f>
        <v>0</v>
      </c>
      <c r="I98" s="94">
        <f t="shared" si="5"/>
        <v>0</v>
      </c>
      <c r="J98" s="224"/>
      <c r="K98" s="255">
        <f>'5520'!K98+'5521'!K98+'5522'!K98+'5523'!K98+'5526'!K98</f>
        <v>0</v>
      </c>
      <c r="L98" s="255">
        <f>'5520'!L98+'5521'!L98+'5522'!L98+'5523'!L98+'5526'!L98</f>
        <v>0</v>
      </c>
      <c r="M98" s="255">
        <f>'5520'!M98+'5521'!M98+'5522'!M98+'5523'!M98+'5526'!M98</f>
        <v>0</v>
      </c>
      <c r="N98" s="94">
        <f t="shared" si="6"/>
        <v>0</v>
      </c>
      <c r="O98" s="224"/>
      <c r="P98" s="255">
        <f>'5520'!P98+'5521'!P98+'5522'!P98+'5523'!P98+'5526'!P98</f>
        <v>0</v>
      </c>
      <c r="Q98" s="255">
        <f>'5520'!Q98+'5521'!Q98+'5522'!Q98+'5523'!Q98+'5526'!Q98</f>
        <v>0</v>
      </c>
      <c r="R98" s="255">
        <f>'5520'!R98+'5521'!R98+'5522'!R98+'5523'!R98+'5526'!R98</f>
        <v>0</v>
      </c>
      <c r="S98" s="94">
        <f t="shared" si="7"/>
        <v>0</v>
      </c>
      <c r="T98" s="224"/>
      <c r="U98" s="255">
        <f>'5520'!U98+'5521'!U98+'5522'!U98+'5523'!U98+'5526'!U98</f>
        <v>0</v>
      </c>
      <c r="V98" s="255">
        <f>'5520'!V98+'5521'!V98+'5522'!V98+'5523'!V98+'5526'!V98</f>
        <v>0</v>
      </c>
      <c r="W98" s="255">
        <f>'5520'!W98+'5521'!W98+'5522'!W98+'5523'!W98+'5526'!W98</f>
        <v>0</v>
      </c>
      <c r="X98" s="94">
        <f t="shared" si="8"/>
        <v>0</v>
      </c>
      <c r="Y98" s="97"/>
      <c r="Z98" s="94">
        <f t="shared" si="11"/>
        <v>0</v>
      </c>
      <c r="AA98" s="182"/>
    </row>
    <row r="99" spans="1:27" s="214" customFormat="1" ht="15" x14ac:dyDescent="0.25">
      <c r="A99" s="72"/>
      <c r="B99" s="262" t="str">
        <f>'LPFN SUMMARY - Results'!B99</f>
        <v>Workshops</v>
      </c>
      <c r="C99" s="71"/>
      <c r="D99" s="62"/>
      <c r="E99" s="63"/>
      <c r="F99" s="255">
        <f>'5520'!F99+'5521'!F99+'5522'!F99+'5523'!F99+'5526'!F99</f>
        <v>0</v>
      </c>
      <c r="G99" s="255">
        <f>'5520'!G99+'5521'!G99+'5522'!G99+'5523'!G99+'5526'!G99</f>
        <v>0</v>
      </c>
      <c r="H99" s="255">
        <f>'5520'!H99+'5521'!H99+'5522'!H99+'5523'!H99+'5526'!H99</f>
        <v>0</v>
      </c>
      <c r="I99" s="94">
        <f t="shared" si="5"/>
        <v>0</v>
      </c>
      <c r="J99" s="224"/>
      <c r="K99" s="255">
        <f>'5520'!K99+'5521'!K99+'5522'!K99+'5523'!K99+'5526'!K99</f>
        <v>0</v>
      </c>
      <c r="L99" s="255">
        <f>'5520'!L99+'5521'!L99+'5522'!L99+'5523'!L99+'5526'!L99</f>
        <v>0</v>
      </c>
      <c r="M99" s="255">
        <f>'5520'!M99+'5521'!M99+'5522'!M99+'5523'!M99+'5526'!M99</f>
        <v>0</v>
      </c>
      <c r="N99" s="94">
        <f t="shared" si="6"/>
        <v>0</v>
      </c>
      <c r="O99" s="224"/>
      <c r="P99" s="255">
        <f>'5520'!P99+'5521'!P99+'5522'!P99+'5523'!P99+'5526'!P99</f>
        <v>0</v>
      </c>
      <c r="Q99" s="255">
        <f>'5520'!Q99+'5521'!Q99+'5522'!Q99+'5523'!Q99+'5526'!Q99</f>
        <v>0</v>
      </c>
      <c r="R99" s="255">
        <f>'5520'!R99+'5521'!R99+'5522'!R99+'5523'!R99+'5526'!R99</f>
        <v>0</v>
      </c>
      <c r="S99" s="94">
        <f t="shared" si="7"/>
        <v>0</v>
      </c>
      <c r="T99" s="224"/>
      <c r="U99" s="255">
        <f>'5520'!U99+'5521'!U99+'5522'!U99+'5523'!U99+'5526'!U99</f>
        <v>0</v>
      </c>
      <c r="V99" s="255">
        <f>'5520'!V99+'5521'!V99+'5522'!V99+'5523'!V99+'5526'!V99</f>
        <v>0</v>
      </c>
      <c r="W99" s="255">
        <f>'5520'!W99+'5521'!W99+'5522'!W99+'5523'!W99+'5526'!W99</f>
        <v>0</v>
      </c>
      <c r="X99" s="94">
        <f t="shared" si="8"/>
        <v>0</v>
      </c>
      <c r="Y99" s="97"/>
      <c r="Z99" s="94">
        <f t="shared" si="11"/>
        <v>0</v>
      </c>
      <c r="AA99" s="182"/>
    </row>
    <row r="100" spans="1:27" s="214" customFormat="1" ht="15" x14ac:dyDescent="0.25">
      <c r="A100" s="72"/>
      <c r="B100" s="262" t="str">
        <f>'LPFN SUMMARY - Results'!B100</f>
        <v>Equipment</v>
      </c>
      <c r="C100" s="71"/>
      <c r="D100" s="62"/>
      <c r="E100" s="63"/>
      <c r="F100" s="255">
        <f>'5520'!F100+'5521'!F100+'5522'!F100+'5523'!F100+'5526'!F100</f>
        <v>0</v>
      </c>
      <c r="G100" s="255">
        <f>'5520'!G100+'5521'!G100+'5522'!G100+'5523'!G100+'5526'!G100</f>
        <v>0</v>
      </c>
      <c r="H100" s="255">
        <f>'5520'!H100+'5521'!H100+'5522'!H100+'5523'!H100+'5526'!H100</f>
        <v>0</v>
      </c>
      <c r="I100" s="94">
        <f t="shared" si="5"/>
        <v>0</v>
      </c>
      <c r="J100" s="224"/>
      <c r="K100" s="255">
        <f>'5520'!K100+'5521'!K100+'5522'!K100+'5523'!K100+'5526'!K100</f>
        <v>0</v>
      </c>
      <c r="L100" s="255">
        <f>'5520'!L100+'5521'!L100+'5522'!L100+'5523'!L100+'5526'!L100</f>
        <v>0</v>
      </c>
      <c r="M100" s="255">
        <f>'5520'!M100+'5521'!M100+'5522'!M100+'5523'!M100+'5526'!M100</f>
        <v>0</v>
      </c>
      <c r="N100" s="94">
        <f t="shared" si="6"/>
        <v>0</v>
      </c>
      <c r="O100" s="224"/>
      <c r="P100" s="255">
        <f>'5520'!P100+'5521'!P100+'5522'!P100+'5523'!P100+'5526'!P100</f>
        <v>0</v>
      </c>
      <c r="Q100" s="255">
        <f>'5520'!Q100+'5521'!Q100+'5522'!Q100+'5523'!Q100+'5526'!Q100</f>
        <v>0</v>
      </c>
      <c r="R100" s="255">
        <f>'5520'!R100+'5521'!R100+'5522'!R100+'5523'!R100+'5526'!R100</f>
        <v>0</v>
      </c>
      <c r="S100" s="94">
        <f t="shared" si="7"/>
        <v>0</v>
      </c>
      <c r="T100" s="224"/>
      <c r="U100" s="255">
        <f>'5520'!U100+'5521'!U100+'5522'!U100+'5523'!U100+'5526'!U100</f>
        <v>0</v>
      </c>
      <c r="V100" s="255">
        <f>'5520'!V100+'5521'!V100+'5522'!V100+'5523'!V100+'5526'!V100</f>
        <v>0</v>
      </c>
      <c r="W100" s="255">
        <f>'5520'!W100+'5521'!W100+'5522'!W100+'5523'!W100+'5526'!W100</f>
        <v>0</v>
      </c>
      <c r="X100" s="94">
        <f t="shared" si="8"/>
        <v>0</v>
      </c>
      <c r="Y100" s="97"/>
      <c r="Z100" s="94">
        <f t="shared" si="11"/>
        <v>0</v>
      </c>
      <c r="AA100" s="182"/>
    </row>
    <row r="101" spans="1:27" s="214" customFormat="1" ht="15" hidden="1" x14ac:dyDescent="0.25">
      <c r="A101" s="72"/>
      <c r="B101" s="262" t="str">
        <f>'LPFN SUMMARY - Results'!B101</f>
        <v>Unused</v>
      </c>
      <c r="C101" s="71"/>
      <c r="D101" s="62"/>
      <c r="E101" s="63"/>
      <c r="F101" s="255">
        <f>'5520'!F101+'5521'!F101+'5522'!F101+'5523'!F101+'5526'!F101</f>
        <v>0</v>
      </c>
      <c r="G101" s="255">
        <f>'5520'!G101+'5521'!G101+'5522'!G101+'5523'!G101+'5526'!G101</f>
        <v>0</v>
      </c>
      <c r="H101" s="255">
        <f>'5520'!H101+'5521'!H101+'5522'!H101+'5523'!H101+'5526'!H101</f>
        <v>0</v>
      </c>
      <c r="I101" s="94">
        <f t="shared" si="5"/>
        <v>0</v>
      </c>
      <c r="J101" s="224"/>
      <c r="K101" s="255">
        <f>'5520'!K101+'5521'!K101+'5522'!K101+'5523'!K101+'5526'!K101</f>
        <v>0</v>
      </c>
      <c r="L101" s="255">
        <f>'5520'!L101+'5521'!L101+'5522'!L101+'5523'!L101+'5526'!L101</f>
        <v>0</v>
      </c>
      <c r="M101" s="255">
        <f>'5520'!M101+'5521'!M101+'5522'!M101+'5523'!M101+'5526'!M101</f>
        <v>0</v>
      </c>
      <c r="N101" s="94">
        <f t="shared" si="6"/>
        <v>0</v>
      </c>
      <c r="O101" s="224"/>
      <c r="P101" s="255">
        <f>'5520'!P101+'5521'!P101+'5522'!P101+'5523'!P101+'5526'!P101</f>
        <v>0</v>
      </c>
      <c r="Q101" s="255">
        <f>'5520'!Q101+'5521'!Q101+'5522'!Q101+'5523'!Q101+'5526'!Q101</f>
        <v>0</v>
      </c>
      <c r="R101" s="255">
        <f>'5520'!R101+'5521'!R101+'5522'!R101+'5523'!R101+'5526'!R101</f>
        <v>0</v>
      </c>
      <c r="S101" s="94">
        <f t="shared" si="7"/>
        <v>0</v>
      </c>
      <c r="T101" s="224"/>
      <c r="U101" s="255">
        <f>'5520'!U101+'5521'!U101+'5522'!U101+'5523'!U101+'5526'!U101</f>
        <v>0</v>
      </c>
      <c r="V101" s="255">
        <f>'5520'!V101+'5521'!V101+'5522'!V101+'5523'!V101+'5526'!V101</f>
        <v>0</v>
      </c>
      <c r="W101" s="255">
        <f>'5520'!W101+'5521'!W101+'5522'!W101+'5523'!W101+'5526'!W101</f>
        <v>0</v>
      </c>
      <c r="X101" s="94">
        <f t="shared" si="8"/>
        <v>0</v>
      </c>
      <c r="Y101" s="97"/>
      <c r="Z101" s="94">
        <f t="shared" si="11"/>
        <v>0</v>
      </c>
      <c r="AA101" s="182"/>
    </row>
    <row r="102" spans="1:27" s="214" customFormat="1" ht="15" x14ac:dyDescent="0.25">
      <c r="A102" s="72"/>
      <c r="B102" s="262" t="str">
        <f>'LPFN SUMMARY - Results'!B102</f>
        <v>Legal Fees</v>
      </c>
      <c r="C102" s="71"/>
      <c r="D102" s="62"/>
      <c r="E102" s="63"/>
      <c r="F102" s="255">
        <f>'5520'!F102+'5521'!F102+'5522'!F102+'5523'!F102+'5526'!F102</f>
        <v>0</v>
      </c>
      <c r="G102" s="255">
        <f>'5520'!G102+'5521'!G102+'5522'!G102+'5523'!G102+'5526'!G102</f>
        <v>0</v>
      </c>
      <c r="H102" s="255">
        <f>'5520'!H102+'5521'!H102+'5522'!H102+'5523'!H102+'5526'!H102</f>
        <v>0</v>
      </c>
      <c r="I102" s="94">
        <f t="shared" si="5"/>
        <v>0</v>
      </c>
      <c r="J102" s="224"/>
      <c r="K102" s="255">
        <f>'5520'!K102+'5521'!K102+'5522'!K102+'5523'!K102+'5526'!K102</f>
        <v>0</v>
      </c>
      <c r="L102" s="255">
        <f>'5520'!L102+'5521'!L102+'5522'!L102+'5523'!L102+'5526'!L102</f>
        <v>0</v>
      </c>
      <c r="M102" s="255">
        <f>'5520'!M102+'5521'!M102+'5522'!M102+'5523'!M102+'5526'!M102</f>
        <v>0</v>
      </c>
      <c r="N102" s="94">
        <f t="shared" si="6"/>
        <v>0</v>
      </c>
      <c r="O102" s="224"/>
      <c r="P102" s="255">
        <f>'5520'!P102+'5521'!P102+'5522'!P102+'5523'!P102+'5526'!P102</f>
        <v>0</v>
      </c>
      <c r="Q102" s="255">
        <f>'5520'!Q102+'5521'!Q102+'5522'!Q102+'5523'!Q102+'5526'!Q102</f>
        <v>0</v>
      </c>
      <c r="R102" s="255">
        <f>'5520'!R102+'5521'!R102+'5522'!R102+'5523'!R102+'5526'!R102</f>
        <v>0</v>
      </c>
      <c r="S102" s="94">
        <f t="shared" si="7"/>
        <v>0</v>
      </c>
      <c r="T102" s="224"/>
      <c r="U102" s="255">
        <f>'5520'!U102+'5521'!U102+'5522'!U102+'5523'!U102+'5526'!U102</f>
        <v>0</v>
      </c>
      <c r="V102" s="255">
        <f>'5520'!V102+'5521'!V102+'5522'!V102+'5523'!V102+'5526'!V102</f>
        <v>0</v>
      </c>
      <c r="W102" s="255">
        <f>'5520'!W102+'5521'!W102+'5522'!W102+'5523'!W102+'5526'!W102</f>
        <v>0</v>
      </c>
      <c r="X102" s="94">
        <f t="shared" si="8"/>
        <v>0</v>
      </c>
      <c r="Y102" s="97"/>
      <c r="Z102" s="94">
        <f t="shared" si="11"/>
        <v>0</v>
      </c>
      <c r="AA102" s="182"/>
    </row>
    <row r="103" spans="1:27" s="214" customFormat="1" ht="15" hidden="1" x14ac:dyDescent="0.25">
      <c r="A103" s="72"/>
      <c r="B103" s="262" t="str">
        <f>'LPFN SUMMARY - Results'!B103</f>
        <v>Unused</v>
      </c>
      <c r="C103" s="71"/>
      <c r="D103" s="62"/>
      <c r="E103" s="63"/>
      <c r="F103" s="255">
        <f>'5520'!F103+'5521'!F103+'5522'!F103+'5523'!F103+'5526'!F103</f>
        <v>0</v>
      </c>
      <c r="G103" s="255">
        <f>'5520'!G103+'5521'!G103+'5522'!G103+'5523'!G103+'5526'!G103</f>
        <v>0</v>
      </c>
      <c r="H103" s="255">
        <f>'5520'!H103+'5521'!H103+'5522'!H103+'5523'!H103+'5526'!H103</f>
        <v>0</v>
      </c>
      <c r="I103" s="94">
        <f t="shared" si="5"/>
        <v>0</v>
      </c>
      <c r="J103" s="224"/>
      <c r="K103" s="255">
        <f>'5520'!K103+'5521'!K103+'5522'!K103+'5523'!K103+'5526'!K103</f>
        <v>0</v>
      </c>
      <c r="L103" s="255">
        <f>'5520'!L103+'5521'!L103+'5522'!L103+'5523'!L103+'5526'!L103</f>
        <v>0</v>
      </c>
      <c r="M103" s="255">
        <f>'5520'!M103+'5521'!M103+'5522'!M103+'5523'!M103+'5526'!M103</f>
        <v>0</v>
      </c>
      <c r="N103" s="94">
        <f t="shared" si="6"/>
        <v>0</v>
      </c>
      <c r="O103" s="224"/>
      <c r="P103" s="255">
        <f>'5520'!P103+'5521'!P103+'5522'!P103+'5523'!P103+'5526'!P103</f>
        <v>0</v>
      </c>
      <c r="Q103" s="255">
        <f>'5520'!Q103+'5521'!Q103+'5522'!Q103+'5523'!Q103+'5526'!Q103</f>
        <v>0</v>
      </c>
      <c r="R103" s="255">
        <f>'5520'!R103+'5521'!R103+'5522'!R103+'5523'!R103+'5526'!R103</f>
        <v>0</v>
      </c>
      <c r="S103" s="94">
        <f t="shared" si="7"/>
        <v>0</v>
      </c>
      <c r="T103" s="224"/>
      <c r="U103" s="255">
        <f>'5520'!U103+'5521'!U103+'5522'!U103+'5523'!U103+'5526'!U103</f>
        <v>0</v>
      </c>
      <c r="V103" s="255">
        <f>'5520'!V103+'5521'!V103+'5522'!V103+'5523'!V103+'5526'!V103</f>
        <v>0</v>
      </c>
      <c r="W103" s="255">
        <f>'5520'!W103+'5521'!W103+'5522'!W103+'5523'!W103+'5526'!W103</f>
        <v>0</v>
      </c>
      <c r="X103" s="94">
        <f t="shared" si="8"/>
        <v>0</v>
      </c>
      <c r="Y103" s="97"/>
      <c r="Z103" s="94">
        <f t="shared" si="11"/>
        <v>0</v>
      </c>
      <c r="AA103" s="182"/>
    </row>
    <row r="104" spans="1:27" s="214" customFormat="1" ht="15" x14ac:dyDescent="0.25">
      <c r="A104" s="72"/>
      <c r="B104" s="262" t="str">
        <f>'LPFN SUMMARY - Results'!B104</f>
        <v>Living allowance</v>
      </c>
      <c r="C104" s="71"/>
      <c r="D104" s="62"/>
      <c r="E104" s="63"/>
      <c r="F104" s="255">
        <f>'5520'!F104+'5521'!F104+'5522'!F104+'5523'!F104+'5526'!F104</f>
        <v>0</v>
      </c>
      <c r="G104" s="255">
        <f>'5520'!G104+'5521'!G104+'5522'!G104+'5523'!G104+'5526'!G104</f>
        <v>0</v>
      </c>
      <c r="H104" s="255">
        <f>'5520'!H104+'5521'!H104+'5522'!H104+'5523'!H104+'5526'!H104</f>
        <v>0</v>
      </c>
      <c r="I104" s="94">
        <f t="shared" si="5"/>
        <v>0</v>
      </c>
      <c r="J104" s="224"/>
      <c r="K104" s="255">
        <f>'5520'!K104+'5521'!K104+'5522'!K104+'5523'!K104+'5526'!K104</f>
        <v>0</v>
      </c>
      <c r="L104" s="255">
        <f>'5520'!L104+'5521'!L104+'5522'!L104+'5523'!L104+'5526'!L104</f>
        <v>0</v>
      </c>
      <c r="M104" s="255">
        <f>'5520'!M104+'5521'!M104+'5522'!M104+'5523'!M104+'5526'!M104</f>
        <v>0</v>
      </c>
      <c r="N104" s="94">
        <f t="shared" si="6"/>
        <v>0</v>
      </c>
      <c r="O104" s="224"/>
      <c r="P104" s="255">
        <f>'5520'!P104+'5521'!P104+'5522'!P104+'5523'!P104+'5526'!P104</f>
        <v>0</v>
      </c>
      <c r="Q104" s="255">
        <f>'5520'!Q104+'5521'!Q104+'5522'!Q104+'5523'!Q104+'5526'!Q104</f>
        <v>0</v>
      </c>
      <c r="R104" s="255">
        <f>'5520'!R104+'5521'!R104+'5522'!R104+'5523'!R104+'5526'!R104</f>
        <v>0</v>
      </c>
      <c r="S104" s="94">
        <f t="shared" si="7"/>
        <v>0</v>
      </c>
      <c r="T104" s="224"/>
      <c r="U104" s="255">
        <f>'5520'!U104+'5521'!U104+'5522'!U104+'5523'!U104+'5526'!U104</f>
        <v>0</v>
      </c>
      <c r="V104" s="255">
        <f>'5520'!V104+'5521'!V104+'5522'!V104+'5523'!V104+'5526'!V104</f>
        <v>0</v>
      </c>
      <c r="W104" s="255">
        <f>'5520'!W104+'5521'!W104+'5522'!W104+'5523'!W104+'5526'!W104</f>
        <v>0</v>
      </c>
      <c r="X104" s="94">
        <f t="shared" si="8"/>
        <v>0</v>
      </c>
      <c r="Y104" s="97"/>
      <c r="Z104" s="94">
        <f t="shared" si="11"/>
        <v>0</v>
      </c>
      <c r="AA104" s="182"/>
    </row>
    <row r="105" spans="1:27" s="214" customFormat="1" ht="15" hidden="1" x14ac:dyDescent="0.25">
      <c r="A105" s="72"/>
      <c r="B105" s="262" t="str">
        <f>'LPFN SUMMARY - Results'!B105</f>
        <v>Unused</v>
      </c>
      <c r="C105" s="71"/>
      <c r="D105" s="62"/>
      <c r="E105" s="63"/>
      <c r="F105" s="255">
        <f>'5520'!F105+'5521'!F105+'5522'!F105+'5523'!F105+'5526'!F105</f>
        <v>0</v>
      </c>
      <c r="G105" s="255">
        <f>'5520'!G105+'5521'!G105+'5522'!G105+'5523'!G105+'5526'!G105</f>
        <v>0</v>
      </c>
      <c r="H105" s="255">
        <f>'5520'!H105+'5521'!H105+'5522'!H105+'5523'!H105+'5526'!H105</f>
        <v>0</v>
      </c>
      <c r="I105" s="94">
        <f t="shared" si="5"/>
        <v>0</v>
      </c>
      <c r="J105" s="224"/>
      <c r="K105" s="255">
        <f>'5520'!K105+'5521'!K105+'5522'!K105+'5523'!K105+'5526'!K105</f>
        <v>0</v>
      </c>
      <c r="L105" s="255">
        <f>'5520'!L105+'5521'!L105+'5522'!L105+'5523'!L105+'5526'!L105</f>
        <v>0</v>
      </c>
      <c r="M105" s="255">
        <f>'5520'!M105+'5521'!M105+'5522'!M105+'5523'!M105+'5526'!M105</f>
        <v>0</v>
      </c>
      <c r="N105" s="94">
        <f t="shared" si="6"/>
        <v>0</v>
      </c>
      <c r="O105" s="224"/>
      <c r="P105" s="255">
        <f>'5520'!P105+'5521'!P105+'5522'!P105+'5523'!P105+'5526'!P105</f>
        <v>0</v>
      </c>
      <c r="Q105" s="255">
        <f>'5520'!Q105+'5521'!Q105+'5522'!Q105+'5523'!Q105+'5526'!Q105</f>
        <v>0</v>
      </c>
      <c r="R105" s="255">
        <f>'5520'!R105+'5521'!R105+'5522'!R105+'5523'!R105+'5526'!R105</f>
        <v>0</v>
      </c>
      <c r="S105" s="94">
        <f t="shared" si="7"/>
        <v>0</v>
      </c>
      <c r="T105" s="224"/>
      <c r="U105" s="255">
        <f>'5520'!U105+'5521'!U105+'5522'!U105+'5523'!U105+'5526'!U105</f>
        <v>0</v>
      </c>
      <c r="V105" s="255">
        <f>'5520'!V105+'5521'!V105+'5522'!V105+'5523'!V105+'5526'!V105</f>
        <v>0</v>
      </c>
      <c r="W105" s="255">
        <f>'5520'!W105+'5521'!W105+'5522'!W105+'5523'!W105+'5526'!W105</f>
        <v>0</v>
      </c>
      <c r="X105" s="94">
        <f t="shared" si="8"/>
        <v>0</v>
      </c>
      <c r="Y105" s="97"/>
      <c r="Z105" s="94">
        <f t="shared" si="11"/>
        <v>0</v>
      </c>
      <c r="AA105" s="182"/>
    </row>
    <row r="106" spans="1:27" s="214" customFormat="1" ht="15" hidden="1" x14ac:dyDescent="0.25">
      <c r="A106" s="72"/>
      <c r="B106" s="262" t="str">
        <f>'LPFN SUMMARY - Results'!B106</f>
        <v>Unused</v>
      </c>
      <c r="C106" s="71"/>
      <c r="D106" s="62"/>
      <c r="E106" s="63"/>
      <c r="F106" s="255">
        <f>'5520'!F106+'5521'!F106+'5522'!F106+'5523'!F106+'5526'!F106</f>
        <v>0</v>
      </c>
      <c r="G106" s="255">
        <f>'5520'!G106+'5521'!G106+'5522'!G106+'5523'!G106+'5526'!G106</f>
        <v>0</v>
      </c>
      <c r="H106" s="255">
        <f>'5520'!H106+'5521'!H106+'5522'!H106+'5523'!H106+'5526'!H106</f>
        <v>0</v>
      </c>
      <c r="I106" s="94">
        <f t="shared" si="5"/>
        <v>0</v>
      </c>
      <c r="J106" s="224"/>
      <c r="K106" s="255">
        <f>'5520'!K106+'5521'!K106+'5522'!K106+'5523'!K106+'5526'!K106</f>
        <v>0</v>
      </c>
      <c r="L106" s="255">
        <f>'5520'!L106+'5521'!L106+'5522'!L106+'5523'!L106+'5526'!L106</f>
        <v>0</v>
      </c>
      <c r="M106" s="255">
        <f>'5520'!M106+'5521'!M106+'5522'!M106+'5523'!M106+'5526'!M106</f>
        <v>0</v>
      </c>
      <c r="N106" s="94">
        <f t="shared" si="6"/>
        <v>0</v>
      </c>
      <c r="O106" s="224"/>
      <c r="P106" s="255">
        <f>'5520'!P106+'5521'!P106+'5522'!P106+'5523'!P106+'5526'!P106</f>
        <v>0</v>
      </c>
      <c r="Q106" s="255">
        <f>'5520'!Q106+'5521'!Q106+'5522'!Q106+'5523'!Q106+'5526'!Q106</f>
        <v>0</v>
      </c>
      <c r="R106" s="255">
        <f>'5520'!R106+'5521'!R106+'5522'!R106+'5523'!R106+'5526'!R106</f>
        <v>0</v>
      </c>
      <c r="S106" s="94">
        <f t="shared" si="7"/>
        <v>0</v>
      </c>
      <c r="T106" s="224"/>
      <c r="U106" s="255">
        <f>'5520'!U106+'5521'!U106+'5522'!U106+'5523'!U106+'5526'!U106</f>
        <v>0</v>
      </c>
      <c r="V106" s="255">
        <f>'5520'!V106+'5521'!V106+'5522'!V106+'5523'!V106+'5526'!V106</f>
        <v>0</v>
      </c>
      <c r="W106" s="255">
        <f>'5520'!W106+'5521'!W106+'5522'!W106+'5523'!W106+'5526'!W106</f>
        <v>0</v>
      </c>
      <c r="X106" s="94">
        <f t="shared" si="8"/>
        <v>0</v>
      </c>
      <c r="Y106" s="97"/>
      <c r="Z106" s="94">
        <f t="shared" si="11"/>
        <v>0</v>
      </c>
      <c r="AA106" s="182"/>
    </row>
    <row r="107" spans="1:27" s="214" customFormat="1" ht="15" hidden="1" x14ac:dyDescent="0.25">
      <c r="A107" s="72"/>
      <c r="B107" s="262" t="str">
        <f>'LPFN SUMMARY - Results'!B107</f>
        <v>Unused</v>
      </c>
      <c r="C107" s="71"/>
      <c r="D107" s="62"/>
      <c r="E107" s="63"/>
      <c r="F107" s="255">
        <f>'5520'!F107+'5521'!F107+'5522'!F107+'5523'!F107+'5526'!F107</f>
        <v>0</v>
      </c>
      <c r="G107" s="255">
        <f>'5520'!G107+'5521'!G107+'5522'!G107+'5523'!G107+'5526'!G107</f>
        <v>0</v>
      </c>
      <c r="H107" s="255">
        <f>'5520'!H107+'5521'!H107+'5522'!H107+'5523'!H107+'5526'!H107</f>
        <v>0</v>
      </c>
      <c r="I107" s="94">
        <f t="shared" si="5"/>
        <v>0</v>
      </c>
      <c r="J107" s="224"/>
      <c r="K107" s="255">
        <f>'5520'!K107+'5521'!K107+'5522'!K107+'5523'!K107+'5526'!K107</f>
        <v>0</v>
      </c>
      <c r="L107" s="255">
        <f>'5520'!L107+'5521'!L107+'5522'!L107+'5523'!L107+'5526'!L107</f>
        <v>0</v>
      </c>
      <c r="M107" s="255">
        <f>'5520'!M107+'5521'!M107+'5522'!M107+'5523'!M107+'5526'!M107</f>
        <v>0</v>
      </c>
      <c r="N107" s="94">
        <f t="shared" si="6"/>
        <v>0</v>
      </c>
      <c r="O107" s="224"/>
      <c r="P107" s="255">
        <f>'5520'!P107+'5521'!P107+'5522'!P107+'5523'!P107+'5526'!P107</f>
        <v>0</v>
      </c>
      <c r="Q107" s="255">
        <f>'5520'!Q107+'5521'!Q107+'5522'!Q107+'5523'!Q107+'5526'!Q107</f>
        <v>0</v>
      </c>
      <c r="R107" s="255">
        <f>'5520'!R107+'5521'!R107+'5522'!R107+'5523'!R107+'5526'!R107</f>
        <v>0</v>
      </c>
      <c r="S107" s="94">
        <f t="shared" si="7"/>
        <v>0</v>
      </c>
      <c r="T107" s="224"/>
      <c r="U107" s="255">
        <f>'5520'!U107+'5521'!U107+'5522'!U107+'5523'!U107+'5526'!U107</f>
        <v>0</v>
      </c>
      <c r="V107" s="255">
        <f>'5520'!V107+'5521'!V107+'5522'!V107+'5523'!V107+'5526'!V107</f>
        <v>0</v>
      </c>
      <c r="W107" s="255">
        <f>'5520'!W107+'5521'!W107+'5522'!W107+'5523'!W107+'5526'!W107</f>
        <v>0</v>
      </c>
      <c r="X107" s="94">
        <f t="shared" si="8"/>
        <v>0</v>
      </c>
      <c r="Y107" s="97"/>
      <c r="Z107" s="94">
        <f t="shared" si="11"/>
        <v>0</v>
      </c>
      <c r="AA107" s="182"/>
    </row>
    <row r="108" spans="1:27" s="214" customFormat="1" ht="15" x14ac:dyDescent="0.25">
      <c r="A108" s="72"/>
      <c r="B108" s="262" t="str">
        <f>'LPFN SUMMARY - Results'!B108</f>
        <v>Job creation initiative</v>
      </c>
      <c r="C108" s="71"/>
      <c r="D108" s="62"/>
      <c r="E108" s="63"/>
      <c r="F108" s="255">
        <f>'5520'!F108+'5521'!F108+'5522'!F108+'5523'!F108+'5526'!F108</f>
        <v>15164</v>
      </c>
      <c r="G108" s="255">
        <f>'5520'!G108+'5521'!G108+'5522'!G108+'5523'!G108+'5526'!G108</f>
        <v>15164</v>
      </c>
      <c r="H108" s="255">
        <f>'5520'!H108+'5521'!H108+'5522'!H108+'5523'!H108+'5526'!H108</f>
        <v>15164</v>
      </c>
      <c r="I108" s="94">
        <f t="shared" si="5"/>
        <v>45492</v>
      </c>
      <c r="J108" s="224"/>
      <c r="K108" s="255">
        <f>'5520'!K108+'5521'!K108+'5522'!K108+'5523'!K108+'5526'!K108</f>
        <v>15164</v>
      </c>
      <c r="L108" s="255">
        <f>'5520'!L108+'5521'!L108+'5522'!L108+'5523'!L108+'5526'!L108</f>
        <v>15164</v>
      </c>
      <c r="M108" s="255">
        <f>'5520'!M108+'5521'!M108+'5522'!M108+'5523'!M108+'5526'!M108</f>
        <v>15164</v>
      </c>
      <c r="N108" s="94">
        <f t="shared" si="6"/>
        <v>45492</v>
      </c>
      <c r="O108" s="224"/>
      <c r="P108" s="255">
        <f>'5520'!P108+'5521'!P108+'5522'!P108+'5523'!P108+'5526'!P108</f>
        <v>15164</v>
      </c>
      <c r="Q108" s="255">
        <f>'5520'!Q108+'5521'!Q108+'5522'!Q108+'5523'!Q108+'5526'!Q108</f>
        <v>15164</v>
      </c>
      <c r="R108" s="255">
        <f>'5520'!R108+'5521'!R108+'5522'!R108+'5523'!R108+'5526'!R108</f>
        <v>15164</v>
      </c>
      <c r="S108" s="94">
        <f t="shared" si="7"/>
        <v>45492</v>
      </c>
      <c r="T108" s="224"/>
      <c r="U108" s="255">
        <f>'5520'!U108+'5521'!U108+'5522'!U108+'5523'!U108+'5526'!U108</f>
        <v>15164</v>
      </c>
      <c r="V108" s="255">
        <f>'5520'!V108+'5521'!V108+'5522'!V108+'5523'!V108+'5526'!V108</f>
        <v>15164</v>
      </c>
      <c r="W108" s="255">
        <f>'5520'!W108+'5521'!W108+'5522'!W108+'5523'!W108+'5526'!W108</f>
        <v>6066</v>
      </c>
      <c r="X108" s="94">
        <f t="shared" si="8"/>
        <v>36394</v>
      </c>
      <c r="Y108" s="97"/>
      <c r="Z108" s="94">
        <f t="shared" si="11"/>
        <v>172870</v>
      </c>
      <c r="AA108" s="182"/>
    </row>
    <row r="109" spans="1:27" s="214" customFormat="1" ht="15" x14ac:dyDescent="0.25">
      <c r="A109" s="72"/>
      <c r="B109" s="262" t="str">
        <f>'LPFN SUMMARY - Results'!B109</f>
        <v>Training vocationnal</v>
      </c>
      <c r="C109" s="71"/>
      <c r="D109" s="62"/>
      <c r="E109" s="63"/>
      <c r="F109" s="255">
        <f>'5520'!F109+'5521'!F109+'5522'!F109+'5523'!F109+'5526'!F109</f>
        <v>0</v>
      </c>
      <c r="G109" s="255">
        <f>'5520'!G109+'5521'!G109+'5522'!G109+'5523'!G109+'5526'!G109</f>
        <v>0</v>
      </c>
      <c r="H109" s="255">
        <f>'5520'!H109+'5521'!H109+'5522'!H109+'5523'!H109+'5526'!H109</f>
        <v>0</v>
      </c>
      <c r="I109" s="94">
        <f t="shared" si="5"/>
        <v>0</v>
      </c>
      <c r="J109" s="224"/>
      <c r="K109" s="255">
        <f>'5520'!K109+'5521'!K109+'5522'!K109+'5523'!K109+'5526'!K109</f>
        <v>0</v>
      </c>
      <c r="L109" s="255">
        <f>'5520'!L109+'5521'!L109+'5522'!L109+'5523'!L109+'5526'!L109</f>
        <v>0</v>
      </c>
      <c r="M109" s="255">
        <f>'5520'!M109+'5521'!M109+'5522'!M109+'5523'!M109+'5526'!M109</f>
        <v>0</v>
      </c>
      <c r="N109" s="94">
        <f t="shared" si="6"/>
        <v>0</v>
      </c>
      <c r="O109" s="224"/>
      <c r="P109" s="255">
        <f>'5520'!P109+'5521'!P109+'5522'!P109+'5523'!P109+'5526'!P109</f>
        <v>0</v>
      </c>
      <c r="Q109" s="255">
        <f>'5520'!Q109+'5521'!Q109+'5522'!Q109+'5523'!Q109+'5526'!Q109</f>
        <v>0</v>
      </c>
      <c r="R109" s="255">
        <f>'5520'!R109+'5521'!R109+'5522'!R109+'5523'!R109+'5526'!R109</f>
        <v>0</v>
      </c>
      <c r="S109" s="94">
        <f t="shared" si="7"/>
        <v>0</v>
      </c>
      <c r="T109" s="224"/>
      <c r="U109" s="255">
        <f>'5520'!U109+'5521'!U109+'5522'!U109+'5523'!U109+'5526'!U109</f>
        <v>0</v>
      </c>
      <c r="V109" s="255">
        <f>'5520'!V109+'5521'!V109+'5522'!V109+'5523'!V109+'5526'!V109</f>
        <v>0</v>
      </c>
      <c r="W109" s="255">
        <f>'5520'!W109+'5521'!W109+'5522'!W109+'5523'!W109+'5526'!W109</f>
        <v>0</v>
      </c>
      <c r="X109" s="94">
        <f t="shared" si="8"/>
        <v>0</v>
      </c>
      <c r="Y109" s="97"/>
      <c r="Z109" s="94">
        <f t="shared" si="11"/>
        <v>0</v>
      </c>
      <c r="AA109" s="182"/>
    </row>
    <row r="110" spans="1:27" s="214" customFormat="1" ht="15" x14ac:dyDescent="0.25">
      <c r="A110" s="72"/>
      <c r="B110" s="262" t="str">
        <f>'LPFN SUMMARY - Results'!B110</f>
        <v>Activities</v>
      </c>
      <c r="C110" s="71"/>
      <c r="D110" s="62"/>
      <c r="E110" s="63"/>
      <c r="F110" s="255">
        <f>'5520'!F110+'5521'!F110+'5522'!F110+'5523'!F110+'5526'!F110</f>
        <v>0</v>
      </c>
      <c r="G110" s="255">
        <f>'5520'!G110+'5521'!G110+'5522'!G110+'5523'!G110+'5526'!G110</f>
        <v>0</v>
      </c>
      <c r="H110" s="255">
        <f>'5520'!H110+'5521'!H110+'5522'!H110+'5523'!H110+'5526'!H110</f>
        <v>0</v>
      </c>
      <c r="I110" s="94">
        <f t="shared" si="5"/>
        <v>0</v>
      </c>
      <c r="J110" s="224"/>
      <c r="K110" s="255">
        <f>'5520'!K110+'5521'!K110+'5522'!K110+'5523'!K110+'5526'!K110</f>
        <v>0</v>
      </c>
      <c r="L110" s="255">
        <f>'5520'!L110+'5521'!L110+'5522'!L110+'5523'!L110+'5526'!L110</f>
        <v>0</v>
      </c>
      <c r="M110" s="255">
        <f>'5520'!M110+'5521'!M110+'5522'!M110+'5523'!M110+'5526'!M110</f>
        <v>0</v>
      </c>
      <c r="N110" s="94">
        <f t="shared" si="6"/>
        <v>0</v>
      </c>
      <c r="O110" s="224"/>
      <c r="P110" s="255">
        <f>'5520'!P110+'5521'!P110+'5522'!P110+'5523'!P110+'5526'!P110</f>
        <v>0</v>
      </c>
      <c r="Q110" s="255">
        <f>'5520'!Q110+'5521'!Q110+'5522'!Q110+'5523'!Q110+'5526'!Q110</f>
        <v>0</v>
      </c>
      <c r="R110" s="255">
        <f>'5520'!R110+'5521'!R110+'5522'!R110+'5523'!R110+'5526'!R110</f>
        <v>0</v>
      </c>
      <c r="S110" s="94">
        <f t="shared" si="7"/>
        <v>0</v>
      </c>
      <c r="T110" s="224"/>
      <c r="U110" s="255">
        <f>'5520'!U110+'5521'!U110+'5522'!U110+'5523'!U110+'5526'!U110</f>
        <v>0</v>
      </c>
      <c r="V110" s="255">
        <f>'5520'!V110+'5521'!V110+'5522'!V110+'5523'!V110+'5526'!V110</f>
        <v>0</v>
      </c>
      <c r="W110" s="255">
        <f>'5520'!W110+'5521'!W110+'5522'!W110+'5523'!W110+'5526'!W110</f>
        <v>0</v>
      </c>
      <c r="X110" s="94">
        <f t="shared" si="8"/>
        <v>0</v>
      </c>
      <c r="Y110" s="97"/>
      <c r="Z110" s="94">
        <f t="shared" si="11"/>
        <v>0</v>
      </c>
      <c r="AA110" s="182"/>
    </row>
    <row r="111" spans="1:27" s="214" customFormat="1" ht="15" x14ac:dyDescent="0.25">
      <c r="A111" s="72"/>
      <c r="B111" s="262" t="str">
        <f>'LPFN SUMMARY - Results'!B111</f>
        <v>Contingency funds</v>
      </c>
      <c r="C111" s="71"/>
      <c r="D111" s="62"/>
      <c r="E111" s="63"/>
      <c r="F111" s="255">
        <f>'5520'!F111+'5521'!F111+'5522'!F111+'5523'!F111+'5526'!F111</f>
        <v>0</v>
      </c>
      <c r="G111" s="255">
        <f>'5520'!G111+'5521'!G111+'5522'!G111+'5523'!G111+'5526'!G111</f>
        <v>0</v>
      </c>
      <c r="H111" s="255">
        <f>'5520'!H111+'5521'!H111+'5522'!H111+'5523'!H111+'5526'!H111</f>
        <v>0</v>
      </c>
      <c r="I111" s="94">
        <f t="shared" ref="I111:I126" si="12">F111+G111+H111</f>
        <v>0</v>
      </c>
      <c r="J111" s="224"/>
      <c r="K111" s="255">
        <f>'5520'!K111+'5521'!K111+'5522'!K111+'5523'!K111+'5526'!K111</f>
        <v>0</v>
      </c>
      <c r="L111" s="255">
        <f>'5520'!L111+'5521'!L111+'5522'!L111+'5523'!L111+'5526'!L111</f>
        <v>0</v>
      </c>
      <c r="M111" s="255">
        <f>'5520'!M111+'5521'!M111+'5522'!M111+'5523'!M111+'5526'!M111</f>
        <v>0</v>
      </c>
      <c r="N111" s="94">
        <f t="shared" ref="N111:N126" si="13">K111+L111+M111</f>
        <v>0</v>
      </c>
      <c r="O111" s="224"/>
      <c r="P111" s="255">
        <f>'5520'!P111+'5521'!P111+'5522'!P111+'5523'!P111+'5526'!P111</f>
        <v>0</v>
      </c>
      <c r="Q111" s="255">
        <f>'5520'!Q111+'5521'!Q111+'5522'!Q111+'5523'!Q111+'5526'!Q111</f>
        <v>0</v>
      </c>
      <c r="R111" s="255">
        <f>'5520'!R111+'5521'!R111+'5522'!R111+'5523'!R111+'5526'!R111</f>
        <v>0</v>
      </c>
      <c r="S111" s="94">
        <f t="shared" ref="S111:S126" si="14">P111+Q111+R111</f>
        <v>0</v>
      </c>
      <c r="T111" s="224"/>
      <c r="U111" s="255">
        <f>'5520'!U111+'5521'!U111+'5522'!U111+'5523'!U111+'5526'!U111</f>
        <v>0</v>
      </c>
      <c r="V111" s="255">
        <f>'5520'!V111+'5521'!V111+'5522'!V111+'5523'!V111+'5526'!V111</f>
        <v>0</v>
      </c>
      <c r="W111" s="255">
        <f>'5520'!W111+'5521'!W111+'5522'!W111+'5523'!W111+'5526'!W111</f>
        <v>0</v>
      </c>
      <c r="X111" s="94">
        <f t="shared" ref="X111:X126" si="15">U111+V111+W111</f>
        <v>0</v>
      </c>
      <c r="Y111" s="97"/>
      <c r="Z111" s="94">
        <f t="shared" si="11"/>
        <v>0</v>
      </c>
      <c r="AA111" s="182"/>
    </row>
    <row r="112" spans="1:27" s="214" customFormat="1" ht="15" x14ac:dyDescent="0.25">
      <c r="A112" s="72"/>
      <c r="B112" s="262" t="str">
        <f>'LPFN SUMMARY - Results'!B112</f>
        <v>Food</v>
      </c>
      <c r="C112" s="71"/>
      <c r="D112" s="62"/>
      <c r="E112" s="63"/>
      <c r="F112" s="255">
        <f>'5520'!F112+'5521'!F112+'5522'!F112+'5523'!F112+'5526'!F112</f>
        <v>0</v>
      </c>
      <c r="G112" s="255">
        <f>'5520'!G112+'5521'!G112+'5522'!G112+'5523'!G112+'5526'!G112</f>
        <v>0</v>
      </c>
      <c r="H112" s="255">
        <f>'5520'!H112+'5521'!H112+'5522'!H112+'5523'!H112+'5526'!H112</f>
        <v>0</v>
      </c>
      <c r="I112" s="94">
        <f t="shared" si="12"/>
        <v>0</v>
      </c>
      <c r="J112" s="224"/>
      <c r="K112" s="255">
        <f>'5520'!K112+'5521'!K112+'5522'!K112+'5523'!K112+'5526'!K112</f>
        <v>0</v>
      </c>
      <c r="L112" s="255">
        <f>'5520'!L112+'5521'!L112+'5522'!L112+'5523'!L112+'5526'!L112</f>
        <v>0</v>
      </c>
      <c r="M112" s="255">
        <f>'5520'!M112+'5521'!M112+'5522'!M112+'5523'!M112+'5526'!M112</f>
        <v>0</v>
      </c>
      <c r="N112" s="94">
        <f t="shared" si="13"/>
        <v>0</v>
      </c>
      <c r="O112" s="224"/>
      <c r="P112" s="255">
        <f>'5520'!P112+'5521'!P112+'5522'!P112+'5523'!P112+'5526'!P112</f>
        <v>0</v>
      </c>
      <c r="Q112" s="255">
        <f>'5520'!Q112+'5521'!Q112+'5522'!Q112+'5523'!Q112+'5526'!Q112</f>
        <v>0</v>
      </c>
      <c r="R112" s="255">
        <f>'5520'!R112+'5521'!R112+'5522'!R112+'5523'!R112+'5526'!R112</f>
        <v>0</v>
      </c>
      <c r="S112" s="94">
        <f t="shared" si="14"/>
        <v>0</v>
      </c>
      <c r="T112" s="224"/>
      <c r="U112" s="255">
        <f>'5520'!U112+'5521'!U112+'5522'!U112+'5523'!U112+'5526'!U112</f>
        <v>0</v>
      </c>
      <c r="V112" s="255">
        <f>'5520'!V112+'5521'!V112+'5522'!V112+'5523'!V112+'5526'!V112</f>
        <v>0</v>
      </c>
      <c r="W112" s="255">
        <f>'5520'!W112+'5521'!W112+'5522'!W112+'5523'!W112+'5526'!W112</f>
        <v>0</v>
      </c>
      <c r="X112" s="94">
        <f t="shared" si="15"/>
        <v>0</v>
      </c>
      <c r="Y112" s="97"/>
      <c r="Z112" s="94">
        <f t="shared" si="11"/>
        <v>0</v>
      </c>
      <c r="AA112" s="182"/>
    </row>
    <row r="113" spans="1:27" s="214" customFormat="1" ht="15" x14ac:dyDescent="0.25">
      <c r="A113" s="72"/>
      <c r="B113" s="262" t="str">
        <f>'LPFN SUMMARY - Results'!B113</f>
        <v>Emergency preparedness plan</v>
      </c>
      <c r="C113" s="71"/>
      <c r="D113" s="62"/>
      <c r="E113" s="63"/>
      <c r="F113" s="255">
        <f>'5520'!F113+'5521'!F113+'5522'!F113+'5523'!F113+'5526'!F113</f>
        <v>0</v>
      </c>
      <c r="G113" s="255">
        <f>'5520'!G113+'5521'!G113+'5522'!G113+'5523'!G113+'5526'!G113</f>
        <v>0</v>
      </c>
      <c r="H113" s="255">
        <f>'5520'!H113+'5521'!H113+'5522'!H113+'5523'!H113+'5526'!H113</f>
        <v>0</v>
      </c>
      <c r="I113" s="94">
        <f t="shared" si="12"/>
        <v>0</v>
      </c>
      <c r="J113" s="224"/>
      <c r="K113" s="255">
        <f>'5520'!K113+'5521'!K113+'5522'!K113+'5523'!K113+'5526'!K113</f>
        <v>0</v>
      </c>
      <c r="L113" s="255">
        <f>'5520'!L113+'5521'!L113+'5522'!L113+'5523'!L113+'5526'!L113</f>
        <v>0</v>
      </c>
      <c r="M113" s="255">
        <f>'5520'!M113+'5521'!M113+'5522'!M113+'5523'!M113+'5526'!M113</f>
        <v>0</v>
      </c>
      <c r="N113" s="94">
        <f t="shared" si="13"/>
        <v>0</v>
      </c>
      <c r="O113" s="224"/>
      <c r="P113" s="255">
        <f>'5520'!P113+'5521'!P113+'5522'!P113+'5523'!P113+'5526'!P113</f>
        <v>0</v>
      </c>
      <c r="Q113" s="255">
        <f>'5520'!Q113+'5521'!Q113+'5522'!Q113+'5523'!Q113+'5526'!Q113</f>
        <v>0</v>
      </c>
      <c r="R113" s="255">
        <f>'5520'!R113+'5521'!R113+'5522'!R113+'5523'!R113+'5526'!R113</f>
        <v>0</v>
      </c>
      <c r="S113" s="94">
        <f t="shared" si="14"/>
        <v>0</v>
      </c>
      <c r="T113" s="224"/>
      <c r="U113" s="255">
        <f>'5520'!U113+'5521'!U113+'5522'!U113+'5523'!U113+'5526'!U113</f>
        <v>0</v>
      </c>
      <c r="V113" s="255">
        <f>'5520'!V113+'5521'!V113+'5522'!V113+'5523'!V113+'5526'!V113</f>
        <v>0</v>
      </c>
      <c r="W113" s="255">
        <f>'5520'!W113+'5521'!W113+'5522'!W113+'5523'!W113+'5526'!W113</f>
        <v>0</v>
      </c>
      <c r="X113" s="94">
        <f t="shared" si="15"/>
        <v>0</v>
      </c>
      <c r="Y113" s="97"/>
      <c r="Z113" s="94">
        <f t="shared" si="11"/>
        <v>0</v>
      </c>
      <c r="AA113" s="182"/>
    </row>
    <row r="114" spans="1:27" s="214" customFormat="1" ht="15" x14ac:dyDescent="0.25">
      <c r="A114" s="72"/>
      <c r="B114" s="262" t="str">
        <f>'LPFN SUMMARY - Results'!B114</f>
        <v>Governance support</v>
      </c>
      <c r="C114" s="71"/>
      <c r="D114" s="62"/>
      <c r="E114" s="63"/>
      <c r="F114" s="255">
        <f>'5520'!F114+'5521'!F114+'5522'!F114+'5523'!F114+'5526'!F114</f>
        <v>0</v>
      </c>
      <c r="G114" s="255">
        <f>'5520'!G114+'5521'!G114+'5522'!G114+'5523'!G114+'5526'!G114</f>
        <v>0</v>
      </c>
      <c r="H114" s="255">
        <f>'5520'!H114+'5521'!H114+'5522'!H114+'5523'!H114+'5526'!H114</f>
        <v>0</v>
      </c>
      <c r="I114" s="94">
        <f t="shared" si="12"/>
        <v>0</v>
      </c>
      <c r="J114" s="224"/>
      <c r="K114" s="255">
        <f>'5520'!K114+'5521'!K114+'5522'!K114+'5523'!K114+'5526'!K114</f>
        <v>0</v>
      </c>
      <c r="L114" s="255">
        <f>'5520'!L114+'5521'!L114+'5522'!L114+'5523'!L114+'5526'!L114</f>
        <v>0</v>
      </c>
      <c r="M114" s="255">
        <f>'5520'!M114+'5521'!M114+'5522'!M114+'5523'!M114+'5526'!M114</f>
        <v>0</v>
      </c>
      <c r="N114" s="94">
        <f t="shared" si="13"/>
        <v>0</v>
      </c>
      <c r="O114" s="224"/>
      <c r="P114" s="255">
        <f>'5520'!P114+'5521'!P114+'5522'!P114+'5523'!P114+'5526'!P114</f>
        <v>0</v>
      </c>
      <c r="Q114" s="255">
        <f>'5520'!Q114+'5521'!Q114+'5522'!Q114+'5523'!Q114+'5526'!Q114</f>
        <v>0</v>
      </c>
      <c r="R114" s="255">
        <f>'5520'!R114+'5521'!R114+'5522'!R114+'5523'!R114+'5526'!R114</f>
        <v>0</v>
      </c>
      <c r="S114" s="94">
        <f t="shared" si="14"/>
        <v>0</v>
      </c>
      <c r="T114" s="224"/>
      <c r="U114" s="255">
        <f>'5520'!U114+'5521'!U114+'5522'!U114+'5523'!U114+'5526'!U114</f>
        <v>0</v>
      </c>
      <c r="V114" s="255">
        <f>'5520'!V114+'5521'!V114+'5522'!V114+'5523'!V114+'5526'!V114</f>
        <v>0</v>
      </c>
      <c r="W114" s="255">
        <f>'5520'!W114+'5521'!W114+'5522'!W114+'5523'!W114+'5526'!W114</f>
        <v>0</v>
      </c>
      <c r="X114" s="94">
        <f t="shared" si="15"/>
        <v>0</v>
      </c>
      <c r="Y114" s="97"/>
      <c r="Z114" s="94">
        <f t="shared" si="11"/>
        <v>0</v>
      </c>
      <c r="AA114" s="182"/>
    </row>
    <row r="115" spans="1:27" s="214" customFormat="1" ht="15" x14ac:dyDescent="0.25">
      <c r="A115" s="72"/>
      <c r="B115" s="262" t="str">
        <f>'LPFN SUMMARY - Results'!B115</f>
        <v>Need assesment and priority</v>
      </c>
      <c r="C115" s="71"/>
      <c r="D115" s="62"/>
      <c r="E115" s="63"/>
      <c r="F115" s="255">
        <f>'5520'!F115+'5521'!F115+'5522'!F115+'5523'!F115+'5526'!F115</f>
        <v>0</v>
      </c>
      <c r="G115" s="255">
        <f>'5520'!G115+'5521'!G115+'5522'!G115+'5523'!G115+'5526'!G115</f>
        <v>0</v>
      </c>
      <c r="H115" s="255">
        <f>'5520'!H115+'5521'!H115+'5522'!H115+'5523'!H115+'5526'!H115</f>
        <v>0</v>
      </c>
      <c r="I115" s="94">
        <f t="shared" si="12"/>
        <v>0</v>
      </c>
      <c r="J115" s="224"/>
      <c r="K115" s="255">
        <f>'5520'!K115+'5521'!K115+'5522'!K115+'5523'!K115+'5526'!K115</f>
        <v>0</v>
      </c>
      <c r="L115" s="255">
        <f>'5520'!L115+'5521'!L115+'5522'!L115+'5523'!L115+'5526'!L115</f>
        <v>0</v>
      </c>
      <c r="M115" s="255">
        <f>'5520'!M115+'5521'!M115+'5522'!M115+'5523'!M115+'5526'!M115</f>
        <v>0</v>
      </c>
      <c r="N115" s="94">
        <f t="shared" si="13"/>
        <v>0</v>
      </c>
      <c r="O115" s="224"/>
      <c r="P115" s="255">
        <f>'5520'!P115+'5521'!P115+'5522'!P115+'5523'!P115+'5526'!P115</f>
        <v>0</v>
      </c>
      <c r="Q115" s="255">
        <f>'5520'!Q115+'5521'!Q115+'5522'!Q115+'5523'!Q115+'5526'!Q115</f>
        <v>0</v>
      </c>
      <c r="R115" s="255">
        <f>'5520'!R115+'5521'!R115+'5522'!R115+'5523'!R115+'5526'!R115</f>
        <v>0</v>
      </c>
      <c r="S115" s="94">
        <f t="shared" si="14"/>
        <v>0</v>
      </c>
      <c r="T115" s="224"/>
      <c r="U115" s="255">
        <f>'5520'!U115+'5521'!U115+'5522'!U115+'5523'!U115+'5526'!U115</f>
        <v>0</v>
      </c>
      <c r="V115" s="255">
        <f>'5520'!V115+'5521'!V115+'5522'!V115+'5523'!V115+'5526'!V115</f>
        <v>0</v>
      </c>
      <c r="W115" s="255">
        <f>'5520'!W115+'5521'!W115+'5522'!W115+'5523'!W115+'5526'!W115</f>
        <v>0</v>
      </c>
      <c r="X115" s="94">
        <f t="shared" si="15"/>
        <v>0</v>
      </c>
      <c r="Y115" s="97"/>
      <c r="Z115" s="94">
        <f t="shared" si="11"/>
        <v>0</v>
      </c>
      <c r="AA115" s="182"/>
    </row>
    <row r="116" spans="1:27" s="214" customFormat="1" ht="15" x14ac:dyDescent="0.25">
      <c r="A116" s="72"/>
      <c r="B116" s="262" t="str">
        <f>'LPFN SUMMARY - Results'!B116</f>
        <v>Evaluation plan</v>
      </c>
      <c r="C116" s="71"/>
      <c r="D116" s="62"/>
      <c r="E116" s="63"/>
      <c r="F116" s="255">
        <f>'5520'!F116+'5521'!F116+'5522'!F116+'5523'!F116+'5526'!F116</f>
        <v>0</v>
      </c>
      <c r="G116" s="255">
        <f>'5520'!G116+'5521'!G116+'5522'!G116+'5523'!G116+'5526'!G116</f>
        <v>0</v>
      </c>
      <c r="H116" s="255">
        <f>'5520'!H116+'5521'!H116+'5522'!H116+'5523'!H116+'5526'!H116</f>
        <v>0</v>
      </c>
      <c r="I116" s="94">
        <f t="shared" si="12"/>
        <v>0</v>
      </c>
      <c r="J116" s="224"/>
      <c r="K116" s="255">
        <f>'5520'!K116+'5521'!K116+'5522'!K116+'5523'!K116+'5526'!K116</f>
        <v>0</v>
      </c>
      <c r="L116" s="255">
        <f>'5520'!L116+'5521'!L116+'5522'!L116+'5523'!L116+'5526'!L116</f>
        <v>0</v>
      </c>
      <c r="M116" s="255">
        <f>'5520'!M116+'5521'!M116+'5522'!M116+'5523'!M116+'5526'!M116</f>
        <v>0</v>
      </c>
      <c r="N116" s="94">
        <f t="shared" si="13"/>
        <v>0</v>
      </c>
      <c r="O116" s="224"/>
      <c r="P116" s="255">
        <f>'5520'!P116+'5521'!P116+'5522'!P116+'5523'!P116+'5526'!P116</f>
        <v>0</v>
      </c>
      <c r="Q116" s="255">
        <f>'5520'!Q116+'5521'!Q116+'5522'!Q116+'5523'!Q116+'5526'!Q116</f>
        <v>0</v>
      </c>
      <c r="R116" s="255">
        <f>'5520'!R116+'5521'!R116+'5522'!R116+'5523'!R116+'5526'!R116</f>
        <v>0</v>
      </c>
      <c r="S116" s="94">
        <f t="shared" si="14"/>
        <v>0</v>
      </c>
      <c r="T116" s="224"/>
      <c r="U116" s="255">
        <f>'5520'!U116+'5521'!U116+'5522'!U116+'5523'!U116+'5526'!U116</f>
        <v>0</v>
      </c>
      <c r="V116" s="255">
        <f>'5520'!V116+'5521'!V116+'5522'!V116+'5523'!V116+'5526'!V116</f>
        <v>0</v>
      </c>
      <c r="W116" s="255">
        <f>'5520'!W116+'5521'!W116+'5522'!W116+'5523'!W116+'5526'!W116</f>
        <v>0</v>
      </c>
      <c r="X116" s="94">
        <f t="shared" si="15"/>
        <v>0</v>
      </c>
      <c r="Y116" s="97"/>
      <c r="Z116" s="94">
        <f t="shared" si="11"/>
        <v>0</v>
      </c>
      <c r="AA116" s="182"/>
    </row>
    <row r="117" spans="1:27" s="214" customFormat="1" ht="15" x14ac:dyDescent="0.25">
      <c r="A117" s="72"/>
      <c r="B117" s="262" t="str">
        <f>'LPFN SUMMARY - Results'!B117</f>
        <v>Renovations</v>
      </c>
      <c r="C117" s="71"/>
      <c r="D117" s="62"/>
      <c r="E117" s="63"/>
      <c r="F117" s="255">
        <f>'5520'!F117+'5521'!F117+'5522'!F117+'5523'!F117+'5526'!F117</f>
        <v>0</v>
      </c>
      <c r="G117" s="255">
        <f>'5520'!G117+'5521'!G117+'5522'!G117+'5523'!G117+'5526'!G117</f>
        <v>0</v>
      </c>
      <c r="H117" s="255">
        <f>'5520'!H117+'5521'!H117+'5522'!H117+'5523'!H117+'5526'!H117</f>
        <v>0</v>
      </c>
      <c r="I117" s="94">
        <f t="shared" si="12"/>
        <v>0</v>
      </c>
      <c r="J117" s="224"/>
      <c r="K117" s="255">
        <f>'5520'!K117+'5521'!K117+'5522'!K117+'5523'!K117+'5526'!K117</f>
        <v>0</v>
      </c>
      <c r="L117" s="255">
        <f>'5520'!L117+'5521'!L117+'5522'!L117+'5523'!L117+'5526'!L117</f>
        <v>0</v>
      </c>
      <c r="M117" s="255">
        <f>'5520'!M117+'5521'!M117+'5522'!M117+'5523'!M117+'5526'!M117</f>
        <v>0</v>
      </c>
      <c r="N117" s="94">
        <f t="shared" si="13"/>
        <v>0</v>
      </c>
      <c r="O117" s="224"/>
      <c r="P117" s="255">
        <f>'5520'!P117+'5521'!P117+'5522'!P117+'5523'!P117+'5526'!P117</f>
        <v>0</v>
      </c>
      <c r="Q117" s="255">
        <f>'5520'!Q117+'5521'!Q117+'5522'!Q117+'5523'!Q117+'5526'!Q117</f>
        <v>0</v>
      </c>
      <c r="R117" s="255">
        <f>'5520'!R117+'5521'!R117+'5522'!R117+'5523'!R117+'5526'!R117</f>
        <v>0</v>
      </c>
      <c r="S117" s="94">
        <f t="shared" si="14"/>
        <v>0</v>
      </c>
      <c r="T117" s="224"/>
      <c r="U117" s="255">
        <f>'5520'!U117+'5521'!U117+'5522'!U117+'5523'!U117+'5526'!U117</f>
        <v>0</v>
      </c>
      <c r="V117" s="255">
        <f>'5520'!V117+'5521'!V117+'5522'!V117+'5523'!V117+'5526'!V117</f>
        <v>0</v>
      </c>
      <c r="W117" s="255">
        <f>'5520'!W117+'5521'!W117+'5522'!W117+'5523'!W117+'5526'!W117</f>
        <v>0</v>
      </c>
      <c r="X117" s="94">
        <f t="shared" si="15"/>
        <v>0</v>
      </c>
      <c r="Y117" s="97"/>
      <c r="Z117" s="94">
        <f t="shared" si="11"/>
        <v>0</v>
      </c>
      <c r="AA117" s="182"/>
    </row>
    <row r="118" spans="1:27" s="214" customFormat="1" ht="15" x14ac:dyDescent="0.25">
      <c r="A118" s="72"/>
      <c r="B118" s="262" t="str">
        <f>'LPFN SUMMARY - Results'!B118</f>
        <v>Consultant</v>
      </c>
      <c r="C118" s="71"/>
      <c r="D118" s="62"/>
      <c r="E118" s="63"/>
      <c r="F118" s="255">
        <f>'5520'!F118+'5521'!F118+'5522'!F118+'5523'!F118+'5526'!F118</f>
        <v>0</v>
      </c>
      <c r="G118" s="255">
        <f>'5520'!G118+'5521'!G118+'5522'!G118+'5523'!G118+'5526'!G118</f>
        <v>0</v>
      </c>
      <c r="H118" s="255">
        <f>'5520'!H118+'5521'!H118+'5522'!H118+'5523'!H118+'5526'!H118</f>
        <v>0</v>
      </c>
      <c r="I118" s="94">
        <f t="shared" si="12"/>
        <v>0</v>
      </c>
      <c r="J118" s="224"/>
      <c r="K118" s="255">
        <f>'5520'!K118+'5521'!K118+'5522'!K118+'5523'!K118+'5526'!K118</f>
        <v>0</v>
      </c>
      <c r="L118" s="255">
        <f>'5520'!L118+'5521'!L118+'5522'!L118+'5523'!L118+'5526'!L118</f>
        <v>0</v>
      </c>
      <c r="M118" s="255">
        <f>'5520'!M118+'5521'!M118+'5522'!M118+'5523'!M118+'5526'!M118</f>
        <v>0</v>
      </c>
      <c r="N118" s="94">
        <f t="shared" si="13"/>
        <v>0</v>
      </c>
      <c r="O118" s="224"/>
      <c r="P118" s="255">
        <f>'5520'!P118+'5521'!P118+'5522'!P118+'5523'!P118+'5526'!P118</f>
        <v>0</v>
      </c>
      <c r="Q118" s="255">
        <f>'5520'!Q118+'5521'!Q118+'5522'!Q118+'5523'!Q118+'5526'!Q118</f>
        <v>0</v>
      </c>
      <c r="R118" s="255">
        <f>'5520'!R118+'5521'!R118+'5522'!R118+'5523'!R118+'5526'!R118</f>
        <v>0</v>
      </c>
      <c r="S118" s="94">
        <f t="shared" si="14"/>
        <v>0</v>
      </c>
      <c r="T118" s="224"/>
      <c r="U118" s="255">
        <f>'5520'!U118+'5521'!U118+'5522'!U118+'5523'!U118+'5526'!U118</f>
        <v>0</v>
      </c>
      <c r="V118" s="255">
        <f>'5520'!V118+'5521'!V118+'5522'!V118+'5523'!V118+'5526'!V118</f>
        <v>0</v>
      </c>
      <c r="W118" s="255">
        <f>'5520'!W118+'5521'!W118+'5522'!W118+'5523'!W118+'5526'!W118</f>
        <v>0</v>
      </c>
      <c r="X118" s="94">
        <f t="shared" si="15"/>
        <v>0</v>
      </c>
      <c r="Y118" s="97"/>
      <c r="Z118" s="94">
        <f t="shared" si="11"/>
        <v>0</v>
      </c>
      <c r="AA118" s="182"/>
    </row>
    <row r="119" spans="1:27" s="214" customFormat="1" ht="15" hidden="1" x14ac:dyDescent="0.25">
      <c r="A119" s="72"/>
      <c r="B119" s="262" t="str">
        <f>'LPFN SUMMARY - Results'!B119</f>
        <v>Unused</v>
      </c>
      <c r="C119" s="71"/>
      <c r="D119" s="62"/>
      <c r="E119" s="63"/>
      <c r="F119" s="255">
        <f>'5520'!F119+'5521'!F119+'5522'!F119+'5526'!F119</f>
        <v>0</v>
      </c>
      <c r="G119" s="255">
        <f>'5520'!G119+'5521'!G119+'5522'!G119+'5526'!G119</f>
        <v>0</v>
      </c>
      <c r="H119" s="255">
        <f>'5520'!H119+'5521'!H119+'5522'!H119+'5526'!H119</f>
        <v>0</v>
      </c>
      <c r="I119" s="94">
        <f t="shared" si="12"/>
        <v>0</v>
      </c>
      <c r="J119" s="224"/>
      <c r="K119" s="255">
        <f>'5520'!K119+'5521'!K119+'5522'!K119+'5526'!K119</f>
        <v>0</v>
      </c>
      <c r="L119" s="255">
        <f>'5520'!L119+'5521'!L119+'5522'!L119+'5526'!L119</f>
        <v>0</v>
      </c>
      <c r="M119" s="255">
        <f>'5520'!M119+'5521'!M119+'5522'!M119+'5526'!M119</f>
        <v>0</v>
      </c>
      <c r="N119" s="94">
        <f t="shared" si="13"/>
        <v>0</v>
      </c>
      <c r="O119" s="224"/>
      <c r="P119" s="255">
        <f>'5520'!P119+'5521'!P119+'5522'!P119+'5526'!P119</f>
        <v>0</v>
      </c>
      <c r="Q119" s="255">
        <f>'5520'!Q119+'5521'!Q119+'5522'!Q119+'5526'!Q119</f>
        <v>0</v>
      </c>
      <c r="R119" s="255">
        <f>'5520'!R119+'5521'!R119+'5522'!R119+'5526'!R119</f>
        <v>0</v>
      </c>
      <c r="S119" s="94">
        <f t="shared" si="14"/>
        <v>0</v>
      </c>
      <c r="T119" s="224"/>
      <c r="U119" s="255">
        <f>'5520'!U119+'5521'!U119+'5522'!U119+'5526'!U119</f>
        <v>0</v>
      </c>
      <c r="V119" s="255">
        <f>'5520'!V119+'5521'!V119+'5522'!V119+'5526'!V119</f>
        <v>0</v>
      </c>
      <c r="W119" s="255">
        <f>'5520'!W119+'5521'!W119+'5522'!W119+'5526'!W119</f>
        <v>0</v>
      </c>
      <c r="X119" s="94">
        <f t="shared" si="15"/>
        <v>0</v>
      </c>
      <c r="Y119" s="97"/>
      <c r="Z119" s="94">
        <f t="shared" si="11"/>
        <v>0</v>
      </c>
      <c r="AA119" s="182"/>
    </row>
    <row r="120" spans="1:27" s="214" customFormat="1" ht="15" hidden="1" x14ac:dyDescent="0.25">
      <c r="A120" s="72"/>
      <c r="B120" s="262" t="str">
        <f>'LPFN SUMMARY - Results'!B120</f>
        <v>Unused</v>
      </c>
      <c r="C120" s="71"/>
      <c r="D120" s="62"/>
      <c r="E120" s="63"/>
      <c r="F120" s="255">
        <f>'5520'!F120+'5521'!F120+'5522'!F120+'5526'!F120</f>
        <v>0</v>
      </c>
      <c r="G120" s="255">
        <f>'5520'!G120+'5521'!G120+'5522'!G120+'5526'!G120</f>
        <v>0</v>
      </c>
      <c r="H120" s="255">
        <f>'5520'!H120+'5521'!H120+'5522'!H120+'5526'!H120</f>
        <v>0</v>
      </c>
      <c r="I120" s="94">
        <f t="shared" si="12"/>
        <v>0</v>
      </c>
      <c r="J120" s="224"/>
      <c r="K120" s="255">
        <f>'5520'!K120+'5521'!K120+'5522'!K120+'5526'!K120</f>
        <v>0</v>
      </c>
      <c r="L120" s="255">
        <f>'5520'!L120+'5521'!L120+'5522'!L120+'5526'!L120</f>
        <v>0</v>
      </c>
      <c r="M120" s="255">
        <f>'5520'!M120+'5521'!M120+'5522'!M120+'5526'!M120</f>
        <v>0</v>
      </c>
      <c r="N120" s="94">
        <f t="shared" si="13"/>
        <v>0</v>
      </c>
      <c r="O120" s="224"/>
      <c r="P120" s="255">
        <f>'5520'!P120+'5521'!P120+'5522'!P120+'5526'!P120</f>
        <v>0</v>
      </c>
      <c r="Q120" s="255">
        <f>'5520'!Q120+'5521'!Q120+'5522'!Q120+'5526'!Q120</f>
        <v>0</v>
      </c>
      <c r="R120" s="255">
        <f>'5520'!R120+'5521'!R120+'5522'!R120+'5526'!R120</f>
        <v>0</v>
      </c>
      <c r="S120" s="94">
        <f t="shared" si="14"/>
        <v>0</v>
      </c>
      <c r="T120" s="224"/>
      <c r="U120" s="255">
        <f>'5520'!U120+'5521'!U120+'5522'!U120+'5526'!U120</f>
        <v>0</v>
      </c>
      <c r="V120" s="255">
        <f>'5520'!V120+'5521'!V120+'5522'!V120+'5526'!V120</f>
        <v>0</v>
      </c>
      <c r="W120" s="255">
        <f>'5520'!W120+'5521'!W120+'5522'!W120+'5526'!W120</f>
        <v>0</v>
      </c>
      <c r="X120" s="94">
        <f t="shared" si="15"/>
        <v>0</v>
      </c>
      <c r="Y120" s="97"/>
      <c r="Z120" s="94">
        <f t="shared" si="11"/>
        <v>0</v>
      </c>
      <c r="AA120" s="182"/>
    </row>
    <row r="121" spans="1:27" s="214" customFormat="1" ht="15" hidden="1" x14ac:dyDescent="0.25">
      <c r="A121" s="72"/>
      <c r="B121" s="262" t="str">
        <f>'LPFN SUMMARY - Results'!B121</f>
        <v>Unused</v>
      </c>
      <c r="C121" s="71"/>
      <c r="D121" s="62"/>
      <c r="E121" s="63"/>
      <c r="F121" s="255">
        <f>'5520'!F121+'5521'!F121+'5522'!F121+'5526'!F121</f>
        <v>0</v>
      </c>
      <c r="G121" s="255">
        <f>'5520'!G121+'5521'!G121+'5522'!G121+'5526'!G121</f>
        <v>0</v>
      </c>
      <c r="H121" s="255">
        <f>'5520'!H121+'5521'!H121+'5522'!H121+'5526'!H121</f>
        <v>0</v>
      </c>
      <c r="I121" s="94">
        <f t="shared" si="12"/>
        <v>0</v>
      </c>
      <c r="J121" s="224"/>
      <c r="K121" s="255">
        <f>'5520'!K121+'5521'!K121+'5522'!K121+'5526'!K121</f>
        <v>0</v>
      </c>
      <c r="L121" s="255">
        <f>'5520'!L121+'5521'!L121+'5522'!L121+'5526'!L121</f>
        <v>0</v>
      </c>
      <c r="M121" s="255">
        <f>'5520'!M121+'5521'!M121+'5522'!M121+'5526'!M121</f>
        <v>0</v>
      </c>
      <c r="N121" s="94">
        <f t="shared" si="13"/>
        <v>0</v>
      </c>
      <c r="O121" s="224"/>
      <c r="P121" s="255">
        <f>'5520'!P121+'5521'!P121+'5522'!P121+'5526'!P121</f>
        <v>0</v>
      </c>
      <c r="Q121" s="255">
        <f>'5520'!Q121+'5521'!Q121+'5522'!Q121+'5526'!Q121</f>
        <v>0</v>
      </c>
      <c r="R121" s="255">
        <f>'5520'!R121+'5521'!R121+'5522'!R121+'5526'!R121</f>
        <v>0</v>
      </c>
      <c r="S121" s="94">
        <f t="shared" si="14"/>
        <v>0</v>
      </c>
      <c r="T121" s="224"/>
      <c r="U121" s="255">
        <f>'5520'!U121+'5521'!U121+'5522'!U121+'5526'!U121</f>
        <v>0</v>
      </c>
      <c r="V121" s="255">
        <f>'5520'!V121+'5521'!V121+'5522'!V121+'5526'!V121</f>
        <v>0</v>
      </c>
      <c r="W121" s="255">
        <f>'5520'!W121+'5521'!W121+'5522'!W121+'5526'!W121</f>
        <v>0</v>
      </c>
      <c r="X121" s="94">
        <f t="shared" si="15"/>
        <v>0</v>
      </c>
      <c r="Y121" s="97"/>
      <c r="Z121" s="94">
        <f t="shared" si="11"/>
        <v>0</v>
      </c>
      <c r="AA121" s="182"/>
    </row>
    <row r="122" spans="1:27" s="214" customFormat="1" ht="15" hidden="1" x14ac:dyDescent="0.25">
      <c r="A122" s="72"/>
      <c r="B122" s="262" t="str">
        <f>'LPFN SUMMARY - Results'!B122</f>
        <v>Unused</v>
      </c>
      <c r="C122" s="71"/>
      <c r="D122" s="62"/>
      <c r="E122" s="63"/>
      <c r="F122" s="255">
        <f>'5520'!F122+'5521'!F122+'5522'!F122+'5526'!F122</f>
        <v>0</v>
      </c>
      <c r="G122" s="255">
        <f>'5520'!G122+'5521'!G122+'5522'!G122+'5526'!G122</f>
        <v>0</v>
      </c>
      <c r="H122" s="255">
        <f>'5520'!H122+'5521'!H122+'5522'!H122+'5526'!H122</f>
        <v>0</v>
      </c>
      <c r="I122" s="94">
        <f t="shared" si="12"/>
        <v>0</v>
      </c>
      <c r="J122" s="224"/>
      <c r="K122" s="255">
        <f>'5520'!K122+'5521'!K122+'5522'!K122+'5526'!K122</f>
        <v>0</v>
      </c>
      <c r="L122" s="255">
        <f>'5520'!L122+'5521'!L122+'5522'!L122+'5526'!L122</f>
        <v>0</v>
      </c>
      <c r="M122" s="255">
        <f>'5520'!M122+'5521'!M122+'5522'!M122+'5526'!M122</f>
        <v>0</v>
      </c>
      <c r="N122" s="94">
        <f t="shared" si="13"/>
        <v>0</v>
      </c>
      <c r="O122" s="224"/>
      <c r="P122" s="255">
        <f>'5520'!P122+'5521'!P122+'5522'!P122+'5526'!P122</f>
        <v>0</v>
      </c>
      <c r="Q122" s="255">
        <f>'5520'!Q122+'5521'!Q122+'5522'!Q122+'5526'!Q122</f>
        <v>0</v>
      </c>
      <c r="R122" s="255">
        <f>'5520'!R122+'5521'!R122+'5522'!R122+'5526'!R122</f>
        <v>0</v>
      </c>
      <c r="S122" s="94">
        <f t="shared" si="14"/>
        <v>0</v>
      </c>
      <c r="T122" s="224"/>
      <c r="U122" s="255">
        <f>'5520'!U122+'5521'!U122+'5522'!U122+'5526'!U122</f>
        <v>0</v>
      </c>
      <c r="V122" s="255">
        <f>'5520'!V122+'5521'!V122+'5522'!V122+'5526'!V122</f>
        <v>0</v>
      </c>
      <c r="W122" s="255">
        <f>'5520'!W122+'5521'!W122+'5522'!W122+'5526'!W122</f>
        <v>0</v>
      </c>
      <c r="X122" s="94">
        <f t="shared" si="15"/>
        <v>0</v>
      </c>
      <c r="Y122" s="97"/>
      <c r="Z122" s="94">
        <f t="shared" si="11"/>
        <v>0</v>
      </c>
      <c r="AA122" s="182"/>
    </row>
    <row r="123" spans="1:27" s="214" customFormat="1" ht="15" hidden="1" x14ac:dyDescent="0.25">
      <c r="A123" s="72"/>
      <c r="B123" s="262" t="str">
        <f>'LPFN SUMMARY - Results'!B123</f>
        <v>Unused</v>
      </c>
      <c r="C123" s="71"/>
      <c r="D123" s="62"/>
      <c r="E123" s="63"/>
      <c r="F123" s="255">
        <f>'5520'!F123+'5521'!F123+'5522'!F123+'5526'!F123</f>
        <v>0</v>
      </c>
      <c r="G123" s="255">
        <f>'5520'!G123+'5521'!G123+'5522'!G123+'5526'!G123</f>
        <v>0</v>
      </c>
      <c r="H123" s="255">
        <f>'5520'!H123+'5521'!H123+'5522'!H123+'5526'!H123</f>
        <v>0</v>
      </c>
      <c r="I123" s="94">
        <f t="shared" si="12"/>
        <v>0</v>
      </c>
      <c r="J123" s="224"/>
      <c r="K123" s="255">
        <f>'5520'!K123+'5521'!K123+'5522'!K123+'5526'!K123</f>
        <v>0</v>
      </c>
      <c r="L123" s="255">
        <f>'5520'!L123+'5521'!L123+'5522'!L123+'5526'!L123</f>
        <v>0</v>
      </c>
      <c r="M123" s="255">
        <f>'5520'!M123+'5521'!M123+'5522'!M123+'5526'!M123</f>
        <v>0</v>
      </c>
      <c r="N123" s="94">
        <f t="shared" si="13"/>
        <v>0</v>
      </c>
      <c r="O123" s="224"/>
      <c r="P123" s="255">
        <f>'5520'!P123+'5521'!P123+'5522'!P123+'5526'!P123</f>
        <v>0</v>
      </c>
      <c r="Q123" s="255">
        <f>'5520'!Q123+'5521'!Q123+'5522'!Q123+'5526'!Q123</f>
        <v>0</v>
      </c>
      <c r="R123" s="255">
        <f>'5520'!R123+'5521'!R123+'5522'!R123+'5526'!R123</f>
        <v>0</v>
      </c>
      <c r="S123" s="94">
        <f t="shared" si="14"/>
        <v>0</v>
      </c>
      <c r="T123" s="224"/>
      <c r="U123" s="255">
        <f>'5520'!U123+'5521'!U123+'5522'!U123+'5526'!U123</f>
        <v>0</v>
      </c>
      <c r="V123" s="255">
        <f>'5520'!V123+'5521'!V123+'5522'!V123+'5526'!V123</f>
        <v>0</v>
      </c>
      <c r="W123" s="255">
        <f>'5520'!W123+'5521'!W123+'5522'!W123+'5526'!W123</f>
        <v>0</v>
      </c>
      <c r="X123" s="94">
        <f t="shared" si="15"/>
        <v>0</v>
      </c>
      <c r="Y123" s="97"/>
      <c r="Z123" s="94">
        <f t="shared" si="11"/>
        <v>0</v>
      </c>
      <c r="AA123" s="182"/>
    </row>
    <row r="124" spans="1:27" s="214" customFormat="1" ht="15" hidden="1" x14ac:dyDescent="0.25">
      <c r="A124" s="72"/>
      <c r="B124" s="262" t="str">
        <f>'LPFN SUMMARY - Results'!B124</f>
        <v>Unused</v>
      </c>
      <c r="C124" s="71"/>
      <c r="D124" s="62"/>
      <c r="E124" s="63"/>
      <c r="F124" s="255">
        <f>'5520'!F124+'5521'!F124+'5522'!F124+'5526'!F124</f>
        <v>0</v>
      </c>
      <c r="G124" s="255">
        <f>'5520'!G124+'5521'!G124+'5522'!G124+'5526'!G124</f>
        <v>0</v>
      </c>
      <c r="H124" s="255">
        <f>'5520'!H124+'5521'!H124+'5522'!H124+'5526'!H124</f>
        <v>0</v>
      </c>
      <c r="I124" s="94">
        <f t="shared" si="12"/>
        <v>0</v>
      </c>
      <c r="J124" s="224"/>
      <c r="K124" s="255">
        <f>'5520'!K124+'5521'!K124+'5522'!K124+'5526'!K124</f>
        <v>0</v>
      </c>
      <c r="L124" s="255">
        <f>'5520'!L124+'5521'!L124+'5522'!L124+'5526'!L124</f>
        <v>0</v>
      </c>
      <c r="M124" s="255">
        <f>'5520'!M124+'5521'!M124+'5522'!M124+'5526'!M124</f>
        <v>0</v>
      </c>
      <c r="N124" s="94">
        <f t="shared" si="13"/>
        <v>0</v>
      </c>
      <c r="O124" s="224"/>
      <c r="P124" s="255">
        <f>'5520'!P124+'5521'!P124+'5522'!P124+'5526'!P124</f>
        <v>0</v>
      </c>
      <c r="Q124" s="255">
        <f>'5520'!Q124+'5521'!Q124+'5522'!Q124+'5526'!Q124</f>
        <v>0</v>
      </c>
      <c r="R124" s="255">
        <f>'5520'!R124+'5521'!R124+'5522'!R124+'5526'!R124</f>
        <v>0</v>
      </c>
      <c r="S124" s="94">
        <f t="shared" si="14"/>
        <v>0</v>
      </c>
      <c r="T124" s="224"/>
      <c r="U124" s="255">
        <f>'5520'!U124+'5521'!U124+'5522'!U124+'5526'!U124</f>
        <v>0</v>
      </c>
      <c r="V124" s="255">
        <f>'5520'!V124+'5521'!V124+'5522'!V124+'5526'!V124</f>
        <v>0</v>
      </c>
      <c r="W124" s="255">
        <f>'5520'!W124+'5521'!W124+'5522'!W124+'5526'!W124</f>
        <v>0</v>
      </c>
      <c r="X124" s="94">
        <f t="shared" si="15"/>
        <v>0</v>
      </c>
      <c r="Y124" s="97"/>
      <c r="Z124" s="94">
        <f t="shared" si="11"/>
        <v>0</v>
      </c>
      <c r="AA124" s="182"/>
    </row>
    <row r="125" spans="1:27" s="214" customFormat="1" ht="15" hidden="1" x14ac:dyDescent="0.25">
      <c r="A125" s="72"/>
      <c r="B125" s="262" t="str">
        <f>'LPFN SUMMARY - Results'!B125</f>
        <v>Unused</v>
      </c>
      <c r="C125" s="71"/>
      <c r="D125" s="62"/>
      <c r="E125" s="63"/>
      <c r="F125" s="255">
        <f>'5520'!F125+'5521'!F125+'5522'!F125+'5526'!F125</f>
        <v>0</v>
      </c>
      <c r="G125" s="255">
        <f>'5520'!G125+'5521'!G125+'5522'!G125+'5526'!G125</f>
        <v>0</v>
      </c>
      <c r="H125" s="255">
        <f>'5520'!H125+'5521'!H125+'5522'!H125+'5526'!H125</f>
        <v>0</v>
      </c>
      <c r="I125" s="94">
        <f t="shared" si="12"/>
        <v>0</v>
      </c>
      <c r="J125" s="224"/>
      <c r="K125" s="255">
        <f>'5520'!K125+'5521'!K125+'5522'!K125+'5526'!K125</f>
        <v>0</v>
      </c>
      <c r="L125" s="255">
        <f>'5520'!L125+'5521'!L125+'5522'!L125+'5526'!L125</f>
        <v>0</v>
      </c>
      <c r="M125" s="255">
        <f>'5520'!M125+'5521'!M125+'5522'!M125+'5526'!M125</f>
        <v>0</v>
      </c>
      <c r="N125" s="94">
        <f t="shared" si="13"/>
        <v>0</v>
      </c>
      <c r="O125" s="224"/>
      <c r="P125" s="255">
        <f>'5520'!P125+'5521'!P125+'5522'!P125+'5526'!P125</f>
        <v>0</v>
      </c>
      <c r="Q125" s="255">
        <f>'5520'!Q125+'5521'!Q125+'5522'!Q125+'5526'!Q125</f>
        <v>0</v>
      </c>
      <c r="R125" s="255">
        <f>'5520'!R125+'5521'!R125+'5522'!R125+'5526'!R125</f>
        <v>0</v>
      </c>
      <c r="S125" s="94">
        <f t="shared" si="14"/>
        <v>0</v>
      </c>
      <c r="T125" s="224"/>
      <c r="U125" s="255">
        <f>'5520'!U125+'5521'!U125+'5522'!U125+'5526'!U125</f>
        <v>0</v>
      </c>
      <c r="V125" s="255">
        <f>'5520'!V125+'5521'!V125+'5522'!V125+'5526'!V125</f>
        <v>0</v>
      </c>
      <c r="W125" s="255">
        <f>'5520'!W125+'5521'!W125+'5522'!W125+'5526'!W125</f>
        <v>0</v>
      </c>
      <c r="X125" s="94">
        <f t="shared" si="15"/>
        <v>0</v>
      </c>
      <c r="Y125" s="97"/>
      <c r="Z125" s="94">
        <f t="shared" si="11"/>
        <v>0</v>
      </c>
      <c r="AA125" s="182"/>
    </row>
    <row r="126" spans="1:27" s="214" customFormat="1" ht="15" hidden="1" x14ac:dyDescent="0.25">
      <c r="A126" s="72"/>
      <c r="B126" s="262" t="str">
        <f>'LPFN SUMMARY - Results'!B126</f>
        <v>Unused</v>
      </c>
      <c r="C126" s="73"/>
      <c r="D126" s="62"/>
      <c r="E126" s="63"/>
      <c r="F126" s="255">
        <f>'5520'!F126+'5521'!F126+'5522'!F126+'5526'!F126</f>
        <v>0</v>
      </c>
      <c r="G126" s="255">
        <f>'5520'!G126+'5521'!G126+'5522'!G126+'5526'!G126</f>
        <v>0</v>
      </c>
      <c r="H126" s="255">
        <f>'5520'!H126+'5521'!H126+'5522'!H126+'5526'!H126</f>
        <v>0</v>
      </c>
      <c r="I126" s="94">
        <f t="shared" si="12"/>
        <v>0</v>
      </c>
      <c r="J126" s="224"/>
      <c r="K126" s="255">
        <f>'5520'!K126+'5521'!K126+'5522'!K126+'5526'!K126</f>
        <v>0</v>
      </c>
      <c r="L126" s="255">
        <f>'5520'!L126+'5521'!L126+'5522'!L126+'5526'!L126</f>
        <v>0</v>
      </c>
      <c r="M126" s="255">
        <f>'5520'!M126+'5521'!M126+'5522'!M126+'5526'!M126</f>
        <v>0</v>
      </c>
      <c r="N126" s="94">
        <f t="shared" si="13"/>
        <v>0</v>
      </c>
      <c r="O126" s="224"/>
      <c r="P126" s="255">
        <f>'5520'!P126+'5521'!P126+'5522'!P126+'5526'!P126</f>
        <v>0</v>
      </c>
      <c r="Q126" s="255">
        <f>'5520'!Q126+'5521'!Q126+'5522'!Q126+'5526'!Q126</f>
        <v>0</v>
      </c>
      <c r="R126" s="255">
        <f>'5520'!R126+'5521'!R126+'5522'!R126+'5526'!R126</f>
        <v>0</v>
      </c>
      <c r="S126" s="94">
        <f t="shared" si="14"/>
        <v>0</v>
      </c>
      <c r="T126" s="224"/>
      <c r="U126" s="255">
        <f>'5520'!U126+'5521'!U126+'5522'!U126+'5526'!U126</f>
        <v>0</v>
      </c>
      <c r="V126" s="255">
        <f>'5520'!V126+'5521'!V126+'5522'!V126+'5526'!V126</f>
        <v>0</v>
      </c>
      <c r="W126" s="255">
        <f>'5520'!W126+'5521'!W126+'5522'!W126+'5526'!W126</f>
        <v>0</v>
      </c>
      <c r="X126" s="94">
        <f t="shared" si="15"/>
        <v>0</v>
      </c>
      <c r="Y126" s="97"/>
      <c r="Z126" s="94">
        <f t="shared" si="11"/>
        <v>0</v>
      </c>
      <c r="AA126" s="182"/>
    </row>
    <row r="127" spans="1:27" s="214" customFormat="1" ht="15" x14ac:dyDescent="0.25">
      <c r="A127" s="77"/>
      <c r="B127" s="78"/>
      <c r="C127" s="78"/>
      <c r="D127" s="78"/>
      <c r="E127" s="79"/>
      <c r="F127" s="83">
        <f>SUM(F46:F126)</f>
        <v>38784</v>
      </c>
      <c r="G127" s="83">
        <f>SUM(G46:G126)</f>
        <v>37875</v>
      </c>
      <c r="H127" s="83">
        <f>SUM(H46:H126)</f>
        <v>37875</v>
      </c>
      <c r="I127" s="85">
        <f>SUM(I46:I126)</f>
        <v>114534</v>
      </c>
      <c r="J127" s="85"/>
      <c r="K127" s="83">
        <f>SUM(K46:K126)</f>
        <v>37875</v>
      </c>
      <c r="L127" s="83">
        <f>SUM(L46:L126)</f>
        <v>37875</v>
      </c>
      <c r="M127" s="83">
        <f>SUM(M46:M126)</f>
        <v>37875</v>
      </c>
      <c r="N127" s="85">
        <f>SUM(N46:N126)</f>
        <v>113625</v>
      </c>
      <c r="O127" s="85"/>
      <c r="P127" s="83">
        <f>SUM(P46:P126)</f>
        <v>37875</v>
      </c>
      <c r="Q127" s="83">
        <f>SUM(Q46:Q126)</f>
        <v>37875</v>
      </c>
      <c r="R127" s="83">
        <f>SUM(R46:R126)</f>
        <v>37875</v>
      </c>
      <c r="S127" s="85">
        <f>SUM(S46:S126)</f>
        <v>113625</v>
      </c>
      <c r="T127" s="85"/>
      <c r="U127" s="83">
        <f>SUM(U46:U126)</f>
        <v>37875</v>
      </c>
      <c r="V127" s="83">
        <f>SUM(V46:V126)</f>
        <v>37875</v>
      </c>
      <c r="W127" s="83">
        <f>SUM(W46:W126)</f>
        <v>28801</v>
      </c>
      <c r="X127" s="85">
        <f>SUM(X46:X126)</f>
        <v>104551</v>
      </c>
      <c r="Y127" s="84"/>
      <c r="Z127" s="85">
        <f>SUM(Z46:Z126)</f>
        <v>446335</v>
      </c>
      <c r="AA127" s="182">
        <f>'5520'!Z127+'5521'!Z127+'5522'!Z127+'5526'!Z127-Z127</f>
        <v>-28876</v>
      </c>
    </row>
    <row r="128" spans="1:27" s="214" customFormat="1" ht="15.75" thickBot="1" x14ac:dyDescent="0.3">
      <c r="A128" s="80" t="s">
        <v>24</v>
      </c>
      <c r="B128" s="81"/>
      <c r="C128" s="260"/>
      <c r="D128" s="260"/>
      <c r="E128" s="261"/>
      <c r="F128" s="88">
        <f>F43-F127</f>
        <v>-852</v>
      </c>
      <c r="G128" s="88">
        <f>G43-G127</f>
        <v>57</v>
      </c>
      <c r="H128" s="88">
        <f>H43-H127</f>
        <v>57</v>
      </c>
      <c r="I128" s="89">
        <f>I43-I127</f>
        <v>-738</v>
      </c>
      <c r="J128" s="89"/>
      <c r="K128" s="88">
        <f>K43-K127</f>
        <v>57</v>
      </c>
      <c r="L128" s="88">
        <f>L43-L127</f>
        <v>57</v>
      </c>
      <c r="M128" s="88">
        <f>M43-M127</f>
        <v>57</v>
      </c>
      <c r="N128" s="89">
        <f>N43-N127</f>
        <v>171</v>
      </c>
      <c r="O128" s="89"/>
      <c r="P128" s="88">
        <f>P43-P127</f>
        <v>57</v>
      </c>
      <c r="Q128" s="88">
        <f>Q43-Q127</f>
        <v>57</v>
      </c>
      <c r="R128" s="88">
        <f>R43-R127</f>
        <v>57</v>
      </c>
      <c r="S128" s="89">
        <f>S43-S127</f>
        <v>171</v>
      </c>
      <c r="T128" s="89"/>
      <c r="U128" s="88">
        <f>U43-U127</f>
        <v>66</v>
      </c>
      <c r="V128" s="88">
        <f>V43-V127</f>
        <v>57</v>
      </c>
      <c r="W128" s="88">
        <f>W43-W127</f>
        <v>9369</v>
      </c>
      <c r="X128" s="89">
        <f>X43-X127</f>
        <v>9492</v>
      </c>
      <c r="Y128" s="90"/>
      <c r="Z128" s="89">
        <f>Z43-Z127</f>
        <v>9096</v>
      </c>
      <c r="AA128" s="182"/>
    </row>
    <row r="129" spans="1:28" s="214" customFormat="1" x14ac:dyDescent="0.2">
      <c r="A129" s="1"/>
      <c r="B129" s="1"/>
      <c r="C129" s="1"/>
      <c r="D129" s="1"/>
      <c r="E129" s="1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82"/>
      <c r="AB129" s="243"/>
    </row>
    <row r="130" spans="1:28" s="214" customFormat="1" x14ac:dyDescent="0.2">
      <c r="A130" s="172"/>
      <c r="B130" s="172"/>
      <c r="C130" s="17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82"/>
    </row>
    <row r="131" spans="1:28" s="214" customFormat="1" x14ac:dyDescent="0.2">
      <c r="AA131" s="182"/>
    </row>
  </sheetData>
  <mergeCells count="2">
    <mergeCell ref="U5:Z5"/>
    <mergeCell ref="A6:B6"/>
  </mergeCells>
  <pageMargins left="0.28999999999999998" right="0.27" top="0.74803149606299213" bottom="0.74803149606299213" header="0.31496062992125984" footer="0.31496062992125984"/>
  <pageSetup paperSize="5" scale="5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>
    <tabColor theme="2" tint="-0.499984740745262"/>
    <pageSetUpPr fitToPage="1"/>
  </sheetPr>
  <dimension ref="A1:Z142"/>
  <sheetViews>
    <sheetView zoomScale="80" zoomScaleNormal="80" workbookViewId="0">
      <pane xSplit="2" ySplit="10" topLeftCell="E11" activePane="bottomRight" state="frozen"/>
      <selection activeCell="S35" sqref="S35"/>
      <selection pane="topRight" activeCell="S35" sqref="S35"/>
      <selection pane="bottomLeft" activeCell="S35" sqref="S35"/>
      <selection pane="bottomRight" activeCell="A5" sqref="A5"/>
    </sheetView>
  </sheetViews>
  <sheetFormatPr defaultColWidth="9.140625" defaultRowHeight="12.75" x14ac:dyDescent="0.2"/>
  <cols>
    <col min="1" max="1" width="9.7109375" customWidth="1"/>
    <col min="2" max="2" width="42.7109375" customWidth="1"/>
    <col min="3" max="4" width="9.140625" hidden="1" customWidth="1"/>
    <col min="5" max="5" width="25" customWidth="1"/>
    <col min="6" max="8" width="12.140625" bestFit="1" customWidth="1"/>
    <col min="9" max="9" width="14.28515625" bestFit="1" customWidth="1"/>
    <col min="10" max="10" width="2.7109375" customWidth="1"/>
    <col min="11" max="12" width="12.140625" bestFit="1" customWidth="1"/>
    <col min="13" max="13" width="12.140625" customWidth="1"/>
    <col min="14" max="14" width="14.5703125" bestFit="1" customWidth="1"/>
    <col min="15" max="15" width="2.7109375" customWidth="1"/>
    <col min="16" max="18" width="12.140625" bestFit="1" customWidth="1"/>
    <col min="19" max="19" width="14.5703125" bestFit="1" customWidth="1"/>
    <col min="20" max="20" width="2.7109375" customWidth="1"/>
    <col min="21" max="21" width="12.140625" bestFit="1" customWidth="1"/>
    <col min="22" max="23" width="12.5703125" bestFit="1" customWidth="1"/>
    <col min="24" max="24" width="14.5703125" bestFit="1" customWidth="1"/>
    <col min="25" max="25" width="3.28515625" customWidth="1"/>
    <col min="26" max="26" width="14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94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>
        <v>21275</v>
      </c>
      <c r="G21" s="22">
        <v>21275</v>
      </c>
      <c r="H21" s="22">
        <v>21275</v>
      </c>
      <c r="I21" s="94">
        <f t="shared" si="4"/>
        <v>63825</v>
      </c>
      <c r="J21" s="15"/>
      <c r="K21" s="22">
        <v>21275</v>
      </c>
      <c r="L21" s="22">
        <v>21275</v>
      </c>
      <c r="M21" s="22">
        <v>21275</v>
      </c>
      <c r="N21" s="94">
        <f t="shared" si="0"/>
        <v>63825</v>
      </c>
      <c r="O21" s="15"/>
      <c r="P21" s="22">
        <v>21275</v>
      </c>
      <c r="Q21" s="22">
        <v>21275</v>
      </c>
      <c r="R21" s="22">
        <v>21275</v>
      </c>
      <c r="S21" s="94">
        <f t="shared" si="1"/>
        <v>63825</v>
      </c>
      <c r="T21" s="15"/>
      <c r="U21" s="22">
        <v>21284</v>
      </c>
      <c r="V21" s="22">
        <v>21275</v>
      </c>
      <c r="W21" s="22">
        <v>21275</v>
      </c>
      <c r="X21" s="94">
        <f t="shared" si="2"/>
        <v>63834</v>
      </c>
      <c r="Y21" s="97"/>
      <c r="Z21" s="94">
        <f t="shared" si="3"/>
        <v>255309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21275</v>
      </c>
      <c r="G43" s="83">
        <f>SUM(G11:G42)</f>
        <v>21275</v>
      </c>
      <c r="H43" s="83">
        <f>SUM(H11:H42)</f>
        <v>21275</v>
      </c>
      <c r="I43" s="85">
        <f>SUM(I8:I42)</f>
        <v>63825</v>
      </c>
      <c r="J43" s="85"/>
      <c r="K43" s="83">
        <f>SUM(K11:K42)</f>
        <v>21275</v>
      </c>
      <c r="L43" s="83">
        <f>SUM(L11:L42)</f>
        <v>21275</v>
      </c>
      <c r="M43" s="83">
        <f>SUM(M11:M42)</f>
        <v>21275</v>
      </c>
      <c r="N43" s="85">
        <f>SUM(N8:N42)</f>
        <v>63825</v>
      </c>
      <c r="O43" s="85"/>
      <c r="P43" s="83">
        <f>SUM(P11:P42)</f>
        <v>21275</v>
      </c>
      <c r="Q43" s="83">
        <f>SUM(Q11:Q42)</f>
        <v>21275</v>
      </c>
      <c r="R43" s="83">
        <f>SUM(R11:R42)</f>
        <v>21275</v>
      </c>
      <c r="S43" s="85">
        <f>SUM(S8:S42)</f>
        <v>63825</v>
      </c>
      <c r="T43" s="85"/>
      <c r="U43" s="83">
        <f>SUM(U11:U42)</f>
        <v>21284</v>
      </c>
      <c r="V43" s="83">
        <f>SUM(V11:V42)</f>
        <v>21275</v>
      </c>
      <c r="W43" s="83">
        <f>SUM(W11:W42)</f>
        <v>21275</v>
      </c>
      <c r="X43" s="85">
        <f>SUM(X8:X42)</f>
        <v>63834</v>
      </c>
      <c r="Y43" s="84"/>
      <c r="Z43" s="87">
        <f>SUM(Z8:Z42)</f>
        <v>255309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3831</v>
      </c>
      <c r="G46" s="22">
        <v>3831</v>
      </c>
      <c r="H46" s="22">
        <v>3831</v>
      </c>
      <c r="I46" s="94">
        <f t="shared" ref="I46:I126" si="5">F46+G46+H46</f>
        <v>11493</v>
      </c>
      <c r="J46" s="15"/>
      <c r="K46" s="22">
        <v>3831</v>
      </c>
      <c r="L46" s="22">
        <v>3831</v>
      </c>
      <c r="M46" s="22">
        <v>3831</v>
      </c>
      <c r="N46" s="94">
        <f t="shared" ref="N46:N126" si="6">K46+L46+M46</f>
        <v>11493</v>
      </c>
      <c r="O46" s="15"/>
      <c r="P46" s="22">
        <v>3831</v>
      </c>
      <c r="Q46" s="22">
        <v>3831</v>
      </c>
      <c r="R46" s="22">
        <v>3831</v>
      </c>
      <c r="S46" s="94">
        <f t="shared" ref="S46:S126" si="7">P46+Q46+R46</f>
        <v>11493</v>
      </c>
      <c r="T46" s="15"/>
      <c r="U46" s="22">
        <v>3831</v>
      </c>
      <c r="V46" s="22">
        <v>3831</v>
      </c>
      <c r="W46" s="22">
        <v>3831</v>
      </c>
      <c r="X46" s="94">
        <f t="shared" ref="X46:X126" si="8">U46+V46+W46</f>
        <v>11493</v>
      </c>
      <c r="Y46" s="97"/>
      <c r="Z46" s="189">
        <f t="shared" ref="Z46:Z126" si="9">X46+S46+N46+I46</f>
        <v>45972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560</v>
      </c>
      <c r="G48" s="22">
        <v>560</v>
      </c>
      <c r="H48" s="22">
        <v>560</v>
      </c>
      <c r="I48" s="94">
        <f t="shared" si="5"/>
        <v>1680</v>
      </c>
      <c r="J48" s="15"/>
      <c r="K48" s="22">
        <v>560</v>
      </c>
      <c r="L48" s="22">
        <v>560</v>
      </c>
      <c r="M48" s="22">
        <v>560</v>
      </c>
      <c r="N48" s="94">
        <f t="shared" si="6"/>
        <v>1680</v>
      </c>
      <c r="O48" s="15"/>
      <c r="P48" s="22">
        <v>560</v>
      </c>
      <c r="Q48" s="22">
        <v>560</v>
      </c>
      <c r="R48" s="22">
        <v>560</v>
      </c>
      <c r="S48" s="94">
        <f t="shared" si="7"/>
        <v>1680</v>
      </c>
      <c r="T48" s="15"/>
      <c r="U48" s="22">
        <v>560</v>
      </c>
      <c r="V48" s="22">
        <v>560</v>
      </c>
      <c r="W48" s="22">
        <v>560</v>
      </c>
      <c r="X48" s="94">
        <f t="shared" si="8"/>
        <v>1680</v>
      </c>
      <c r="Y48" s="97"/>
      <c r="Z48" s="189">
        <f t="shared" si="9"/>
        <v>6720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I49" s="94">
        <f t="shared" si="5"/>
        <v>0</v>
      </c>
      <c r="J49" s="15"/>
      <c r="N49" s="94">
        <f t="shared" si="6"/>
        <v>0</v>
      </c>
      <c r="O49" s="15"/>
      <c r="S49" s="94">
        <f t="shared" si="7"/>
        <v>0</v>
      </c>
      <c r="T49" s="15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ref="I61" si="10">F61+G61+H61</f>
        <v>0</v>
      </c>
      <c r="J61" s="15"/>
      <c r="K61" s="22"/>
      <c r="L61" s="22"/>
      <c r="M61" s="22"/>
      <c r="N61" s="94">
        <f t="shared" ref="N61" si="11">K61+L61+M61</f>
        <v>0</v>
      </c>
      <c r="O61" s="15"/>
      <c r="P61" s="22"/>
      <c r="Q61" s="22"/>
      <c r="R61" s="22"/>
      <c r="S61" s="94">
        <f t="shared" ref="S61" si="12">P61+Q61+R61</f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I66" s="94">
        <f t="shared" si="5"/>
        <v>0</v>
      </c>
      <c r="J66" s="15"/>
      <c r="N66" s="94">
        <f t="shared" si="6"/>
        <v>0</v>
      </c>
      <c r="O66" s="15"/>
      <c r="S66" s="94">
        <f t="shared" si="7"/>
        <v>0</v>
      </c>
      <c r="T66" s="15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>
        <v>909</v>
      </c>
      <c r="G67" s="22"/>
      <c r="H67" s="22"/>
      <c r="I67" s="94">
        <f t="shared" si="5"/>
        <v>909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909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>
        <v>125</v>
      </c>
      <c r="G71" s="22">
        <v>125</v>
      </c>
      <c r="H71" s="22">
        <v>125</v>
      </c>
      <c r="I71" s="94">
        <f t="shared" si="5"/>
        <v>375</v>
      </c>
      <c r="J71" s="15"/>
      <c r="K71" s="22">
        <v>125</v>
      </c>
      <c r="L71" s="22">
        <v>125</v>
      </c>
      <c r="M71" s="22">
        <v>125</v>
      </c>
      <c r="N71" s="94">
        <f t="shared" si="6"/>
        <v>375</v>
      </c>
      <c r="O71" s="15"/>
      <c r="P71" s="22">
        <v>125</v>
      </c>
      <c r="Q71" s="22">
        <v>125</v>
      </c>
      <c r="R71" s="22">
        <v>125</v>
      </c>
      <c r="S71" s="94">
        <f t="shared" si="7"/>
        <v>375</v>
      </c>
      <c r="T71" s="15"/>
      <c r="U71" s="22">
        <v>125</v>
      </c>
      <c r="V71" s="22">
        <v>125</v>
      </c>
      <c r="W71" s="22">
        <v>125</v>
      </c>
      <c r="X71" s="94">
        <f t="shared" si="8"/>
        <v>375</v>
      </c>
      <c r="Y71" s="97"/>
      <c r="Z71" s="189">
        <f t="shared" si="9"/>
        <v>1500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>
        <v>150</v>
      </c>
      <c r="G90" s="22">
        <v>150</v>
      </c>
      <c r="H90" s="22">
        <v>150</v>
      </c>
      <c r="I90" s="94">
        <f t="shared" si="5"/>
        <v>450</v>
      </c>
      <c r="J90" s="15"/>
      <c r="K90" s="22">
        <v>150</v>
      </c>
      <c r="L90" s="22">
        <v>150</v>
      </c>
      <c r="M90" s="22">
        <v>150</v>
      </c>
      <c r="N90" s="94">
        <f t="shared" si="6"/>
        <v>450</v>
      </c>
      <c r="O90" s="15"/>
      <c r="P90" s="22">
        <v>150</v>
      </c>
      <c r="Q90" s="22">
        <v>150</v>
      </c>
      <c r="R90" s="22">
        <v>150</v>
      </c>
      <c r="S90" s="94">
        <f t="shared" si="7"/>
        <v>450</v>
      </c>
      <c r="T90" s="15"/>
      <c r="U90" s="22">
        <v>150</v>
      </c>
      <c r="V90" s="22">
        <v>150</v>
      </c>
      <c r="W90" s="22">
        <v>150</v>
      </c>
      <c r="X90" s="94">
        <f t="shared" si="8"/>
        <v>450</v>
      </c>
      <c r="Y90" s="97"/>
      <c r="Z90" s="189">
        <f t="shared" si="9"/>
        <v>1800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>
        <v>6025</v>
      </c>
      <c r="G91" s="22">
        <v>6025</v>
      </c>
      <c r="H91" s="22">
        <v>6025</v>
      </c>
      <c r="I91" s="94">
        <f t="shared" si="5"/>
        <v>18075</v>
      </c>
      <c r="J91" s="15"/>
      <c r="K91" s="22">
        <v>6025</v>
      </c>
      <c r="L91" s="22">
        <v>6025</v>
      </c>
      <c r="M91" s="22">
        <v>6025</v>
      </c>
      <c r="N91" s="94">
        <f t="shared" si="6"/>
        <v>18075</v>
      </c>
      <c r="O91" s="15"/>
      <c r="P91" s="22">
        <v>6025</v>
      </c>
      <c r="Q91" s="22">
        <v>6025</v>
      </c>
      <c r="R91" s="22">
        <v>6025</v>
      </c>
      <c r="S91" s="94">
        <f t="shared" si="7"/>
        <v>18075</v>
      </c>
      <c r="T91" s="15"/>
      <c r="U91" s="22">
        <v>6025</v>
      </c>
      <c r="V91" s="22">
        <v>6025</v>
      </c>
      <c r="W91" s="22">
        <v>6025</v>
      </c>
      <c r="X91" s="94">
        <f t="shared" si="8"/>
        <v>18075</v>
      </c>
      <c r="Y91" s="97"/>
      <c r="Z91" s="189">
        <f t="shared" si="9"/>
        <v>72300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500</v>
      </c>
      <c r="G96" s="22">
        <v>500</v>
      </c>
      <c r="H96" s="22">
        <v>500</v>
      </c>
      <c r="I96" s="94">
        <f t="shared" si="5"/>
        <v>1500</v>
      </c>
      <c r="J96" s="15"/>
      <c r="K96" s="22">
        <v>500</v>
      </c>
      <c r="L96" s="22">
        <v>500</v>
      </c>
      <c r="M96" s="22">
        <v>500</v>
      </c>
      <c r="N96" s="94">
        <f t="shared" si="6"/>
        <v>1500</v>
      </c>
      <c r="O96" s="15"/>
      <c r="P96" s="22">
        <v>500</v>
      </c>
      <c r="Q96" s="22">
        <v>500</v>
      </c>
      <c r="R96" s="22">
        <v>500</v>
      </c>
      <c r="S96" s="94">
        <f t="shared" si="7"/>
        <v>1500</v>
      </c>
      <c r="T96" s="15"/>
      <c r="U96" s="22">
        <v>500</v>
      </c>
      <c r="V96" s="22">
        <v>500</v>
      </c>
      <c r="W96" s="22">
        <v>500</v>
      </c>
      <c r="X96" s="94">
        <f t="shared" si="8"/>
        <v>1500</v>
      </c>
      <c r="Y96" s="97"/>
      <c r="Z96" s="189">
        <f t="shared" si="9"/>
        <v>6000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>
        <v>5000</v>
      </c>
      <c r="G97" s="22">
        <v>5000</v>
      </c>
      <c r="H97" s="22">
        <v>5000</v>
      </c>
      <c r="I97" s="94">
        <f t="shared" si="5"/>
        <v>15000</v>
      </c>
      <c r="J97" s="15"/>
      <c r="K97" s="22">
        <v>5000</v>
      </c>
      <c r="L97" s="22">
        <v>5000</v>
      </c>
      <c r="M97" s="22">
        <v>5000</v>
      </c>
      <c r="N97" s="94">
        <f t="shared" si="6"/>
        <v>15000</v>
      </c>
      <c r="O97" s="15"/>
      <c r="P97" s="22">
        <v>5000</v>
      </c>
      <c r="Q97" s="22">
        <v>5000</v>
      </c>
      <c r="R97" s="22">
        <v>5000</v>
      </c>
      <c r="S97" s="94">
        <f t="shared" si="7"/>
        <v>15000</v>
      </c>
      <c r="T97" s="15"/>
      <c r="U97" s="22">
        <v>5000</v>
      </c>
      <c r="V97" s="22">
        <v>5000</v>
      </c>
      <c r="W97" s="22">
        <v>5000</v>
      </c>
      <c r="X97" s="94">
        <f t="shared" si="8"/>
        <v>15000</v>
      </c>
      <c r="Y97" s="97"/>
      <c r="Z97" s="189">
        <f t="shared" si="9"/>
        <v>60000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>
        <v>5009</v>
      </c>
      <c r="G108" s="22">
        <v>5009</v>
      </c>
      <c r="H108" s="22">
        <v>5009</v>
      </c>
      <c r="I108" s="94">
        <f t="shared" si="5"/>
        <v>15027</v>
      </c>
      <c r="J108" s="15"/>
      <c r="K108" s="22">
        <v>5009</v>
      </c>
      <c r="L108" s="22">
        <v>5009</v>
      </c>
      <c r="M108" s="22">
        <v>5009</v>
      </c>
      <c r="N108" s="94">
        <f t="shared" si="6"/>
        <v>15027</v>
      </c>
      <c r="O108" s="15"/>
      <c r="P108" s="22">
        <v>5009</v>
      </c>
      <c r="Q108" s="22">
        <v>5009</v>
      </c>
      <c r="R108" s="22">
        <v>5009</v>
      </c>
      <c r="S108" s="94">
        <f t="shared" si="7"/>
        <v>15027</v>
      </c>
      <c r="T108" s="15"/>
      <c r="U108" s="22">
        <v>5009</v>
      </c>
      <c r="V108" s="22">
        <v>5009</v>
      </c>
      <c r="W108" s="22">
        <v>5009</v>
      </c>
      <c r="X108" s="94">
        <f t="shared" si="8"/>
        <v>15027</v>
      </c>
      <c r="Y108" s="97"/>
      <c r="Z108" s="189">
        <f t="shared" si="9"/>
        <v>60108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Results'!B126</f>
        <v>Unused</v>
      </c>
      <c r="C126" s="71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22109</v>
      </c>
      <c r="G127" s="83">
        <f>SUM(G46:G126)</f>
        <v>21200</v>
      </c>
      <c r="H127" s="83">
        <f>SUM(H46:H126)</f>
        <v>21200</v>
      </c>
      <c r="I127" s="85">
        <f>SUM(I46:I126)</f>
        <v>64509</v>
      </c>
      <c r="J127" s="85"/>
      <c r="K127" s="83">
        <f>SUM(K46:K126)</f>
        <v>21200</v>
      </c>
      <c r="L127" s="83">
        <f>SUM(L46:L126)</f>
        <v>21200</v>
      </c>
      <c r="M127" s="83">
        <f>SUM(M46:M126)</f>
        <v>21200</v>
      </c>
      <c r="N127" s="85">
        <f>SUM(N46:N126)</f>
        <v>63600</v>
      </c>
      <c r="O127" s="85"/>
      <c r="P127" s="83">
        <f>SUM(P46:P126)</f>
        <v>21200</v>
      </c>
      <c r="Q127" s="83">
        <f>SUM(Q46:Q126)</f>
        <v>21200</v>
      </c>
      <c r="R127" s="83">
        <f>SUM(R46:R126)</f>
        <v>21200</v>
      </c>
      <c r="S127" s="85">
        <f>SUM(S46:S126)</f>
        <v>63600</v>
      </c>
      <c r="T127" s="85"/>
      <c r="U127" s="83">
        <f>SUM(U46:U126)</f>
        <v>21200</v>
      </c>
      <c r="V127" s="83">
        <f>SUM(V46:V126)</f>
        <v>21200</v>
      </c>
      <c r="W127" s="83">
        <f>SUM(W46:W126)</f>
        <v>21200</v>
      </c>
      <c r="X127" s="85">
        <f>SUM(X46:X126)</f>
        <v>63600</v>
      </c>
      <c r="Y127" s="84"/>
      <c r="Z127" s="85">
        <f>SUM(Z46:Z126)</f>
        <v>255309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-834</v>
      </c>
      <c r="G128" s="88">
        <f>G43-G127</f>
        <v>75</v>
      </c>
      <c r="H128" s="88">
        <f>H43-H127</f>
        <v>75</v>
      </c>
      <c r="I128" s="89">
        <f>I43-I127</f>
        <v>-684</v>
      </c>
      <c r="J128" s="89"/>
      <c r="K128" s="88">
        <f>K43-K127</f>
        <v>75</v>
      </c>
      <c r="L128" s="88">
        <f>L43-L127</f>
        <v>75</v>
      </c>
      <c r="M128" s="88">
        <f>M43-M127</f>
        <v>75</v>
      </c>
      <c r="N128" s="89">
        <f>N43-N127</f>
        <v>225</v>
      </c>
      <c r="O128" s="89"/>
      <c r="P128" s="88">
        <f>P43-P127</f>
        <v>75</v>
      </c>
      <c r="Q128" s="88">
        <f>Q43-Q127</f>
        <v>75</v>
      </c>
      <c r="R128" s="88">
        <f>R43-R127</f>
        <v>75</v>
      </c>
      <c r="S128" s="89">
        <f>S43-S127</f>
        <v>225</v>
      </c>
      <c r="T128" s="89"/>
      <c r="U128" s="88">
        <f>U43-U127</f>
        <v>84</v>
      </c>
      <c r="V128" s="88">
        <f>V43-V127</f>
        <v>75</v>
      </c>
      <c r="W128" s="88">
        <f>W43-W127</f>
        <v>75</v>
      </c>
      <c r="X128" s="89">
        <f>X43-X127</f>
        <v>234</v>
      </c>
      <c r="Y128" s="90"/>
      <c r="Z128" s="89">
        <f>Z43-Z127</f>
        <v>0</v>
      </c>
    </row>
    <row r="129" spans="1:26" ht="15" x14ac:dyDescent="0.25">
      <c r="A129" s="203"/>
      <c r="B129" s="204"/>
      <c r="C129" s="205"/>
      <c r="D129" s="205"/>
      <c r="E129" s="205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</row>
    <row r="130" spans="1:26" x14ac:dyDescent="0.2">
      <c r="A130" s="1"/>
      <c r="B130" s="1"/>
      <c r="C130" s="1"/>
      <c r="D130" s="1"/>
      <c r="E130" s="1"/>
      <c r="F130" s="173"/>
      <c r="G130" s="17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x14ac:dyDescent="0.2">
      <c r="A131" s="2"/>
      <c r="B131" s="172"/>
      <c r="C131" s="172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x14ac:dyDescent="0.2">
      <c r="B132" s="172"/>
      <c r="C132" s="172"/>
      <c r="D132" s="1"/>
      <c r="E132" s="1"/>
      <c r="F132" s="1"/>
    </row>
    <row r="133" spans="1:26" x14ac:dyDescent="0.2">
      <c r="B133" s="37"/>
    </row>
    <row r="134" spans="1:26" x14ac:dyDescent="0.2">
      <c r="B134" s="186"/>
    </row>
    <row r="135" spans="1:26" x14ac:dyDescent="0.2">
      <c r="B135" s="186"/>
    </row>
    <row r="136" spans="1:26" x14ac:dyDescent="0.2">
      <c r="B136" s="186"/>
    </row>
    <row r="137" spans="1:26" x14ac:dyDescent="0.2">
      <c r="B137" s="186"/>
    </row>
    <row r="138" spans="1:26" x14ac:dyDescent="0.2">
      <c r="B138" s="172"/>
    </row>
    <row r="139" spans="1:26" x14ac:dyDescent="0.2">
      <c r="B139" s="172"/>
    </row>
    <row r="140" spans="1:26" x14ac:dyDescent="0.2">
      <c r="B140" s="172"/>
    </row>
    <row r="141" spans="1:26" x14ac:dyDescent="0.2">
      <c r="B141" s="172"/>
    </row>
    <row r="142" spans="1:26" x14ac:dyDescent="0.2">
      <c r="B142" s="172"/>
    </row>
  </sheetData>
  <mergeCells count="2">
    <mergeCell ref="U5:Z5"/>
    <mergeCell ref="A6:B6"/>
  </mergeCells>
  <pageMargins left="0.37" right="0.2" top="0.43" bottom="0.39" header="0.31496062992125984" footer="0.31496062992125984"/>
  <pageSetup paperSize="5" scale="3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>
    <tabColor theme="2" tint="-0.499984740745262"/>
    <pageSetUpPr fitToPage="1"/>
  </sheetPr>
  <dimension ref="A1:Z140"/>
  <sheetViews>
    <sheetView zoomScale="80" zoomScaleNormal="80" workbookViewId="0">
      <pane xSplit="2" ySplit="10" topLeftCell="E11" activePane="bottomRight" state="frozen"/>
      <selection activeCell="S35" sqref="S35"/>
      <selection pane="topRight" activeCell="S35" sqref="S35"/>
      <selection pane="bottomLeft" activeCell="S35" sqref="S35"/>
      <selection pane="bottomRight" activeCell="A10" sqref="A10"/>
    </sheetView>
  </sheetViews>
  <sheetFormatPr defaultColWidth="9.140625" defaultRowHeight="12.75" x14ac:dyDescent="0.2"/>
  <cols>
    <col min="1" max="1" width="9.7109375" customWidth="1"/>
    <col min="2" max="2" width="42.7109375" customWidth="1"/>
    <col min="3" max="4" width="9.140625" hidden="1" customWidth="1"/>
    <col min="5" max="5" width="25.140625" customWidth="1"/>
    <col min="6" max="8" width="11.7109375" bestFit="1" customWidth="1"/>
    <col min="9" max="9" width="14.28515625" bestFit="1" customWidth="1"/>
    <col min="10" max="10" width="2.7109375" customWidth="1"/>
    <col min="11" max="11" width="14.42578125" bestFit="1" customWidth="1"/>
    <col min="12" max="12" width="13.42578125" bestFit="1" customWidth="1"/>
    <col min="13" max="13" width="11.7109375" bestFit="1" customWidth="1"/>
    <col min="14" max="14" width="14.5703125" bestFit="1" customWidth="1"/>
    <col min="15" max="15" width="2.7109375" customWidth="1"/>
    <col min="16" max="18" width="11.7109375" bestFit="1" customWidth="1"/>
    <col min="19" max="19" width="14.5703125" bestFit="1" customWidth="1"/>
    <col min="20" max="20" width="2.7109375" customWidth="1"/>
    <col min="21" max="22" width="11.7109375" bestFit="1" customWidth="1"/>
    <col min="23" max="23" width="12.140625" bestFit="1" customWidth="1"/>
    <col min="24" max="24" width="14.5703125" bestFit="1" customWidth="1"/>
    <col min="25" max="25" width="3.28515625" customWidth="1"/>
    <col min="26" max="26" width="13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95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>
        <v>11946</v>
      </c>
      <c r="G21" s="22">
        <v>11946</v>
      </c>
      <c r="H21" s="22">
        <v>11946</v>
      </c>
      <c r="I21" s="94">
        <f t="shared" si="4"/>
        <v>35838</v>
      </c>
      <c r="J21" s="15"/>
      <c r="K21" s="22">
        <v>11946</v>
      </c>
      <c r="L21" s="22">
        <v>11946</v>
      </c>
      <c r="M21" s="22">
        <v>11946</v>
      </c>
      <c r="N21" s="94">
        <f t="shared" si="0"/>
        <v>35838</v>
      </c>
      <c r="O21" s="15"/>
      <c r="P21" s="22">
        <v>11946</v>
      </c>
      <c r="Q21" s="22">
        <v>11946</v>
      </c>
      <c r="R21" s="22">
        <v>11946</v>
      </c>
      <c r="S21" s="94">
        <f t="shared" si="1"/>
        <v>35838</v>
      </c>
      <c r="T21" s="15"/>
      <c r="U21" s="22">
        <v>11946</v>
      </c>
      <c r="V21" s="22">
        <v>11946</v>
      </c>
      <c r="W21" s="22">
        <v>11956</v>
      </c>
      <c r="X21" s="94">
        <f t="shared" si="2"/>
        <v>35848</v>
      </c>
      <c r="Y21" s="97"/>
      <c r="Z21" s="189">
        <f t="shared" si="3"/>
        <v>143362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11946</v>
      </c>
      <c r="G43" s="83">
        <f>SUM(G11:G42)</f>
        <v>11946</v>
      </c>
      <c r="H43" s="83">
        <f>SUM(H11:H42)</f>
        <v>11946</v>
      </c>
      <c r="I43" s="85">
        <f>SUM(I8:I42)</f>
        <v>35838</v>
      </c>
      <c r="J43" s="85"/>
      <c r="K43" s="83">
        <f>SUM(K11:K42)</f>
        <v>11946</v>
      </c>
      <c r="L43" s="83">
        <f>SUM(L11:L42)</f>
        <v>11946</v>
      </c>
      <c r="M43" s="83">
        <f>SUM(M11:M42)</f>
        <v>11946</v>
      </c>
      <c r="N43" s="85">
        <f>SUM(N8:N42)</f>
        <v>35838</v>
      </c>
      <c r="O43" s="85"/>
      <c r="P43" s="83">
        <f>SUM(P11:P42)</f>
        <v>11946</v>
      </c>
      <c r="Q43" s="83">
        <f>SUM(Q11:Q42)</f>
        <v>11946</v>
      </c>
      <c r="R43" s="83">
        <f>SUM(R11:R42)</f>
        <v>11946</v>
      </c>
      <c r="S43" s="85">
        <f>SUM(S8:S42)</f>
        <v>35838</v>
      </c>
      <c r="T43" s="85"/>
      <c r="U43" s="83">
        <f>SUM(U11:U42)</f>
        <v>11946</v>
      </c>
      <c r="V43" s="83">
        <f>SUM(V11:V42)</f>
        <v>11946</v>
      </c>
      <c r="W43" s="83">
        <f>SUM(W11:W42)</f>
        <v>11956</v>
      </c>
      <c r="X43" s="85">
        <f>SUM(X8:X42)</f>
        <v>35848</v>
      </c>
      <c r="Y43" s="84"/>
      <c r="Z43" s="87">
        <f>SUM(Z8:Z42)</f>
        <v>143362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1792</v>
      </c>
      <c r="G46" s="22">
        <v>1792</v>
      </c>
      <c r="H46" s="22">
        <v>1792</v>
      </c>
      <c r="I46" s="94">
        <f t="shared" ref="I46:I126" si="5">F46+G46+H46</f>
        <v>5376</v>
      </c>
      <c r="J46" s="15">
        <v>11095</v>
      </c>
      <c r="K46" s="22">
        <v>1792</v>
      </c>
      <c r="L46" s="22">
        <v>1792</v>
      </c>
      <c r="M46" s="22">
        <v>1792</v>
      </c>
      <c r="N46" s="94">
        <f t="shared" ref="N46:N126" si="6">K46+L46+M46</f>
        <v>5376</v>
      </c>
      <c r="O46" s="15"/>
      <c r="P46" s="22">
        <v>1792</v>
      </c>
      <c r="Q46" s="22">
        <v>1792</v>
      </c>
      <c r="R46" s="22">
        <v>1792</v>
      </c>
      <c r="S46" s="94">
        <f t="shared" ref="S46:S126" si="7">P46+Q46+R46</f>
        <v>5376</v>
      </c>
      <c r="T46" s="15"/>
      <c r="U46" s="22">
        <v>1792</v>
      </c>
      <c r="V46" s="22">
        <v>1792</v>
      </c>
      <c r="W46" s="22">
        <v>1792</v>
      </c>
      <c r="X46" s="94">
        <f t="shared" ref="X46:X126" si="8">U46+V46+W46</f>
        <v>5376</v>
      </c>
      <c r="Y46" s="97"/>
      <c r="Z46" s="94">
        <f t="shared" ref="Z46:Z126" si="9">X46+S46+N46+I46</f>
        <v>21504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>
        <v>10155</v>
      </c>
      <c r="G108" s="22">
        <v>10155</v>
      </c>
      <c r="H108" s="22">
        <v>10155</v>
      </c>
      <c r="I108" s="94">
        <f t="shared" si="5"/>
        <v>30465</v>
      </c>
      <c r="J108" s="15"/>
      <c r="K108" s="22">
        <v>10155</v>
      </c>
      <c r="L108" s="22">
        <v>10155</v>
      </c>
      <c r="M108" s="22">
        <v>10155</v>
      </c>
      <c r="N108" s="94">
        <f t="shared" si="6"/>
        <v>30465</v>
      </c>
      <c r="O108" s="15"/>
      <c r="P108" s="22">
        <v>10155</v>
      </c>
      <c r="Q108" s="22">
        <v>10155</v>
      </c>
      <c r="R108" s="22">
        <v>10155</v>
      </c>
      <c r="S108" s="94">
        <f t="shared" si="7"/>
        <v>30465</v>
      </c>
      <c r="T108" s="15"/>
      <c r="U108" s="22">
        <v>10155</v>
      </c>
      <c r="V108" s="22">
        <v>10155</v>
      </c>
      <c r="W108" s="22">
        <v>1057</v>
      </c>
      <c r="X108" s="94">
        <f t="shared" si="8"/>
        <v>21367</v>
      </c>
      <c r="Y108" s="97"/>
      <c r="Z108" s="94">
        <f t="shared" si="9"/>
        <v>112762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Results'!B126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11947</v>
      </c>
      <c r="G127" s="83">
        <f>SUM(G46:G126)</f>
        <v>11947</v>
      </c>
      <c r="H127" s="83">
        <f>SUM(H46:H126)</f>
        <v>11947</v>
      </c>
      <c r="I127" s="85">
        <f>SUM(I46:I126)</f>
        <v>35841</v>
      </c>
      <c r="J127" s="85"/>
      <c r="K127" s="83">
        <f>SUM(K46:K126)</f>
        <v>11947</v>
      </c>
      <c r="L127" s="83">
        <f>SUM(L46:L126)</f>
        <v>11947</v>
      </c>
      <c r="M127" s="83">
        <f>SUM(M46:M126)</f>
        <v>11947</v>
      </c>
      <c r="N127" s="85">
        <f>SUM(N46:N126)</f>
        <v>35841</v>
      </c>
      <c r="O127" s="85"/>
      <c r="P127" s="83">
        <f>SUM(P46:P126)</f>
        <v>11947</v>
      </c>
      <c r="Q127" s="83">
        <f>SUM(Q46:Q126)</f>
        <v>11947</v>
      </c>
      <c r="R127" s="83">
        <f>SUM(R46:R126)</f>
        <v>11947</v>
      </c>
      <c r="S127" s="85">
        <f>SUM(S46:S126)</f>
        <v>35841</v>
      </c>
      <c r="T127" s="85"/>
      <c r="U127" s="83">
        <f>SUM(U46:U126)</f>
        <v>11947</v>
      </c>
      <c r="V127" s="83">
        <f>SUM(V46:V126)</f>
        <v>11947</v>
      </c>
      <c r="W127" s="83">
        <f>SUM(W46:W126)</f>
        <v>2849</v>
      </c>
      <c r="X127" s="85">
        <f>SUM(X46:X126)</f>
        <v>26743</v>
      </c>
      <c r="Y127" s="84"/>
      <c r="Z127" s="85">
        <f>SUM(Z46:Z126)</f>
        <v>134266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-1</v>
      </c>
      <c r="G128" s="88">
        <f>G43-G127</f>
        <v>-1</v>
      </c>
      <c r="H128" s="88">
        <f>H43-H127</f>
        <v>-1</v>
      </c>
      <c r="I128" s="89">
        <f>I43-I127</f>
        <v>-3</v>
      </c>
      <c r="J128" s="89"/>
      <c r="K128" s="88">
        <f>K43-K127</f>
        <v>-1</v>
      </c>
      <c r="L128" s="88">
        <f>L43-L127</f>
        <v>-1</v>
      </c>
      <c r="M128" s="88">
        <f>M43-M127</f>
        <v>-1</v>
      </c>
      <c r="N128" s="89">
        <f>N43-N127</f>
        <v>-3</v>
      </c>
      <c r="O128" s="89"/>
      <c r="P128" s="88">
        <f>P43-P127</f>
        <v>-1</v>
      </c>
      <c r="Q128" s="88">
        <f>Q43-Q127</f>
        <v>-1</v>
      </c>
      <c r="R128" s="88">
        <f>R43-R127</f>
        <v>-1</v>
      </c>
      <c r="S128" s="89">
        <f>S43-S127</f>
        <v>-3</v>
      </c>
      <c r="T128" s="89"/>
      <c r="U128" s="88">
        <f>U43-U127</f>
        <v>-1</v>
      </c>
      <c r="V128" s="88">
        <f>V43-V127</f>
        <v>-1</v>
      </c>
      <c r="W128" s="88">
        <f>W43-W127</f>
        <v>9107</v>
      </c>
      <c r="X128" s="89">
        <f>X43-X127</f>
        <v>9105</v>
      </c>
      <c r="Y128" s="90"/>
      <c r="Z128" s="89">
        <f>Z43-Z127</f>
        <v>9096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172"/>
      <c r="D130" s="1"/>
      <c r="E130" s="1"/>
      <c r="F130" s="1"/>
      <c r="G130" s="1"/>
      <c r="H130" s="1"/>
      <c r="I130" s="176"/>
      <c r="J130" s="1"/>
      <c r="K130" s="177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H131" s="1"/>
      <c r="I131" s="198"/>
      <c r="K131" s="175"/>
    </row>
    <row r="132" spans="1:26" x14ac:dyDescent="0.2">
      <c r="H132" s="1"/>
      <c r="I132" s="198"/>
      <c r="K132" s="176"/>
    </row>
    <row r="133" spans="1:26" x14ac:dyDescent="0.2">
      <c r="H133" s="1"/>
      <c r="I133" s="198"/>
      <c r="K133" s="175"/>
    </row>
    <row r="134" spans="1:26" x14ac:dyDescent="0.2">
      <c r="H134" s="1"/>
      <c r="I134" s="198"/>
      <c r="K134" s="175"/>
    </row>
    <row r="135" spans="1:26" x14ac:dyDescent="0.2">
      <c r="B135" s="172"/>
      <c r="H135" s="1"/>
      <c r="I135" s="198"/>
      <c r="K135" s="175"/>
    </row>
    <row r="136" spans="1:26" x14ac:dyDescent="0.2">
      <c r="K136" s="175"/>
    </row>
    <row r="138" spans="1:26" x14ac:dyDescent="0.2">
      <c r="K138" s="178"/>
    </row>
    <row r="140" spans="1:26" x14ac:dyDescent="0.2">
      <c r="L140" s="179"/>
    </row>
  </sheetData>
  <mergeCells count="2">
    <mergeCell ref="U5:Z5"/>
    <mergeCell ref="A6:B6"/>
  </mergeCells>
  <pageMargins left="0.37" right="0.2" top="0.43" bottom="0.39" header="0.31496062992125984" footer="0.31496062992125984"/>
  <pageSetup paperSize="5" scale="5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>
    <tabColor theme="2" tint="-0.499984740745262"/>
    <pageSetUpPr fitToPage="1"/>
  </sheetPr>
  <dimension ref="A1:Z130"/>
  <sheetViews>
    <sheetView zoomScale="80" zoomScaleNormal="80" workbookViewId="0">
      <pane xSplit="2" ySplit="10" topLeftCell="E11" activePane="bottomRight" state="frozen"/>
      <selection activeCell="S35" sqref="S35"/>
      <selection pane="topRight" activeCell="S35" sqref="S35"/>
      <selection pane="bottomLeft" activeCell="S35" sqref="S35"/>
      <selection pane="bottomRight" activeCell="A5" sqref="A5"/>
    </sheetView>
  </sheetViews>
  <sheetFormatPr defaultColWidth="9.140625" defaultRowHeight="12.75" x14ac:dyDescent="0.2"/>
  <cols>
    <col min="1" max="1" width="9.7109375" customWidth="1"/>
    <col min="2" max="2" width="42.7109375" customWidth="1"/>
    <col min="3" max="4" width="9.140625" hidden="1" customWidth="1"/>
    <col min="5" max="5" width="25.28515625" customWidth="1"/>
    <col min="6" max="8" width="11.42578125" bestFit="1" customWidth="1"/>
    <col min="9" max="9" width="14.28515625" bestFit="1" customWidth="1"/>
    <col min="10" max="10" width="2.7109375" customWidth="1"/>
    <col min="11" max="13" width="11.42578125" bestFit="1" customWidth="1"/>
    <col min="14" max="14" width="14.5703125" bestFit="1" customWidth="1"/>
    <col min="15" max="15" width="2.7109375" customWidth="1"/>
    <col min="16" max="18" width="11.42578125" bestFit="1" customWidth="1"/>
    <col min="19" max="19" width="14.5703125" bestFit="1" customWidth="1"/>
    <col min="20" max="20" width="2.7109375" customWidth="1"/>
    <col min="21" max="23" width="11.42578125" bestFit="1" customWidth="1"/>
    <col min="24" max="24" width="14.5703125" bestFit="1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125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>
        <v>2323</v>
      </c>
      <c r="G21" s="22">
        <v>2323</v>
      </c>
      <c r="H21" s="22">
        <v>2323</v>
      </c>
      <c r="I21" s="94">
        <f t="shared" si="4"/>
        <v>6969</v>
      </c>
      <c r="J21" s="15"/>
      <c r="K21" s="22">
        <v>2323</v>
      </c>
      <c r="L21" s="22">
        <v>2323</v>
      </c>
      <c r="M21" s="22">
        <v>2323</v>
      </c>
      <c r="N21" s="94">
        <f t="shared" si="0"/>
        <v>6969</v>
      </c>
      <c r="O21" s="15"/>
      <c r="P21" s="22">
        <v>2323</v>
      </c>
      <c r="Q21" s="22">
        <v>2323</v>
      </c>
      <c r="R21" s="22">
        <v>2323</v>
      </c>
      <c r="S21" s="94">
        <f t="shared" si="1"/>
        <v>6969</v>
      </c>
      <c r="T21" s="15"/>
      <c r="U21" s="22">
        <v>2323</v>
      </c>
      <c r="V21" s="22">
        <v>2323</v>
      </c>
      <c r="W21" s="22">
        <v>2331</v>
      </c>
      <c r="X21" s="94">
        <f t="shared" si="2"/>
        <v>6977</v>
      </c>
      <c r="Y21" s="97"/>
      <c r="Z21" s="189">
        <f t="shared" si="3"/>
        <v>27884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2323</v>
      </c>
      <c r="G43" s="83">
        <f>SUM(G11:G42)</f>
        <v>2323</v>
      </c>
      <c r="H43" s="83">
        <f>SUM(H11:H42)</f>
        <v>2323</v>
      </c>
      <c r="I43" s="85">
        <f>SUM(I8:I42)</f>
        <v>6969</v>
      </c>
      <c r="J43" s="85"/>
      <c r="K43" s="83">
        <f>SUM(K11:K42)</f>
        <v>2323</v>
      </c>
      <c r="L43" s="83">
        <f>SUM(L11:L42)</f>
        <v>2323</v>
      </c>
      <c r="M43" s="83">
        <f>SUM(M11:M42)</f>
        <v>2323</v>
      </c>
      <c r="N43" s="85">
        <f>SUM(N8:N42)</f>
        <v>6969</v>
      </c>
      <c r="O43" s="85"/>
      <c r="P43" s="83">
        <f>SUM(P11:P42)</f>
        <v>2323</v>
      </c>
      <c r="Q43" s="83">
        <f>SUM(Q11:Q42)</f>
        <v>2323</v>
      </c>
      <c r="R43" s="83">
        <f>SUM(R11:R42)</f>
        <v>2323</v>
      </c>
      <c r="S43" s="85">
        <f>SUM(S8:S42)</f>
        <v>6969</v>
      </c>
      <c r="T43" s="85"/>
      <c r="U43" s="83">
        <f>SUM(U11:U42)</f>
        <v>2323</v>
      </c>
      <c r="V43" s="83">
        <f>SUM(V11:V42)</f>
        <v>2323</v>
      </c>
      <c r="W43" s="83">
        <f>SUM(W11:W42)</f>
        <v>2331</v>
      </c>
      <c r="X43" s="85">
        <f>SUM(X8:X42)</f>
        <v>6977</v>
      </c>
      <c r="Y43" s="84"/>
      <c r="Z43" s="87">
        <f>SUM(Z8:Z42)</f>
        <v>27884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2091</v>
      </c>
      <c r="G46" s="22">
        <v>2091</v>
      </c>
      <c r="H46" s="22">
        <v>2091</v>
      </c>
      <c r="I46" s="94">
        <f t="shared" ref="I46:I126" si="5">F46+G46+H46</f>
        <v>6273</v>
      </c>
      <c r="J46" s="15"/>
      <c r="K46" s="22">
        <v>2091</v>
      </c>
      <c r="L46" s="22">
        <v>2091</v>
      </c>
      <c r="M46" s="22">
        <v>2091</v>
      </c>
      <c r="N46" s="94">
        <f t="shared" ref="N46:N126" si="6">K46+L46+M46</f>
        <v>6273</v>
      </c>
      <c r="O46" s="15"/>
      <c r="P46" s="22">
        <v>2091</v>
      </c>
      <c r="Q46" s="22">
        <v>2091</v>
      </c>
      <c r="R46" s="22">
        <v>2091</v>
      </c>
      <c r="S46" s="94">
        <f t="shared" ref="S46:S126" si="7">P46+Q46+R46</f>
        <v>6273</v>
      </c>
      <c r="T46" s="15"/>
      <c r="U46" s="22">
        <v>2091</v>
      </c>
      <c r="V46" s="22">
        <v>2091</v>
      </c>
      <c r="W46" s="22">
        <v>2091</v>
      </c>
      <c r="X46" s="94">
        <f t="shared" ref="X46:X126" si="8">U46+V46+W46</f>
        <v>6273</v>
      </c>
      <c r="Y46" s="97"/>
      <c r="Z46" s="94">
        <f t="shared" ref="Z46:Z126" si="9">X46+S46+N46+I46</f>
        <v>25092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232</v>
      </c>
      <c r="G48" s="22">
        <v>232</v>
      </c>
      <c r="H48" s="22">
        <v>232</v>
      </c>
      <c r="I48" s="94">
        <f t="shared" si="5"/>
        <v>696</v>
      </c>
      <c r="J48" s="15"/>
      <c r="K48" s="22">
        <v>232</v>
      </c>
      <c r="L48" s="22">
        <v>232</v>
      </c>
      <c r="M48" s="22">
        <v>232</v>
      </c>
      <c r="N48" s="94">
        <f t="shared" si="6"/>
        <v>696</v>
      </c>
      <c r="O48" s="15"/>
      <c r="P48" s="22">
        <v>232</v>
      </c>
      <c r="Q48" s="22">
        <v>232</v>
      </c>
      <c r="R48" s="22">
        <v>232</v>
      </c>
      <c r="S48" s="94">
        <f t="shared" si="7"/>
        <v>696</v>
      </c>
      <c r="T48" s="15"/>
      <c r="U48" s="22">
        <v>232</v>
      </c>
      <c r="V48" s="22">
        <v>232</v>
      </c>
      <c r="W48" s="22">
        <v>240</v>
      </c>
      <c r="X48" s="94">
        <f t="shared" si="8"/>
        <v>704</v>
      </c>
      <c r="Y48" s="97"/>
      <c r="Z48" s="94">
        <f t="shared" si="9"/>
        <v>2792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ref="I125" si="10">F125+G125+H125</f>
        <v>0</v>
      </c>
      <c r="J125" s="15"/>
      <c r="K125" s="22"/>
      <c r="L125" s="22"/>
      <c r="M125" s="22"/>
      <c r="N125" s="94">
        <f t="shared" ref="N125" si="11">K125+L125+M125</f>
        <v>0</v>
      </c>
      <c r="O125" s="15"/>
      <c r="P125" s="22"/>
      <c r="Q125" s="22"/>
      <c r="R125" s="22"/>
      <c r="S125" s="94">
        <f t="shared" ref="S125" si="12">P125+Q125+R125</f>
        <v>0</v>
      </c>
      <c r="T125" s="15"/>
      <c r="U125" s="22"/>
      <c r="V125" s="22"/>
      <c r="W125" s="22"/>
      <c r="X125" s="94">
        <f t="shared" ref="X125" si="13">U125+V125+W125</f>
        <v>0</v>
      </c>
      <c r="Y125" s="97"/>
      <c r="Z125" s="94">
        <f t="shared" ref="Z125" si="14">X125+S125+N125+I125</f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2323</v>
      </c>
      <c r="G127" s="83">
        <f>SUM(G46:G126)</f>
        <v>2323</v>
      </c>
      <c r="H127" s="83">
        <f>SUM(H46:H126)</f>
        <v>2323</v>
      </c>
      <c r="I127" s="85">
        <f>SUM(I46:I126)</f>
        <v>6969</v>
      </c>
      <c r="J127" s="85"/>
      <c r="K127" s="83">
        <f>SUM(K46:K126)</f>
        <v>2323</v>
      </c>
      <c r="L127" s="83">
        <f>SUM(L46:L126)</f>
        <v>2323</v>
      </c>
      <c r="M127" s="83">
        <f>SUM(M46:M126)</f>
        <v>2323</v>
      </c>
      <c r="N127" s="85">
        <f>SUM(N46:N126)</f>
        <v>6969</v>
      </c>
      <c r="O127" s="85"/>
      <c r="P127" s="83">
        <f>SUM(P46:P126)</f>
        <v>2323</v>
      </c>
      <c r="Q127" s="83">
        <f>SUM(Q46:Q126)</f>
        <v>2323</v>
      </c>
      <c r="R127" s="83">
        <f>SUM(R46:R126)</f>
        <v>2323</v>
      </c>
      <c r="S127" s="85">
        <f>SUM(S46:S126)</f>
        <v>6969</v>
      </c>
      <c r="T127" s="85"/>
      <c r="U127" s="83">
        <f>SUM(U46:U126)</f>
        <v>2323</v>
      </c>
      <c r="V127" s="83">
        <f>SUM(V46:V126)</f>
        <v>2323</v>
      </c>
      <c r="W127" s="83">
        <f>SUM(W46:W126)</f>
        <v>2331</v>
      </c>
      <c r="X127" s="85">
        <f>SUM(X46:X126)</f>
        <v>6977</v>
      </c>
      <c r="Y127" s="84"/>
      <c r="Z127" s="85">
        <f>SUM(Z46:Z126)</f>
        <v>27884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0</v>
      </c>
      <c r="G128" s="88">
        <f>G43-G127</f>
        <v>0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37" right="0.2" top="0.43" bottom="0.39" header="0.31496062992125984" footer="0.31496062992125984"/>
  <pageSetup paperSize="5" scale="6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B7DF1-70C3-47AF-9839-9B2613E80BE5}">
  <sheetPr codeName="Sheet19">
    <tabColor theme="2" tint="-0.499984740745262"/>
    <pageSetUpPr fitToPage="1"/>
  </sheetPr>
  <dimension ref="A1:Z130"/>
  <sheetViews>
    <sheetView zoomScale="80" zoomScaleNormal="80" workbookViewId="0">
      <pane xSplit="2" ySplit="10" topLeftCell="E11" activePane="bottomRight" state="frozen"/>
      <selection activeCell="S35" sqref="S35"/>
      <selection pane="topRight" activeCell="S35" sqref="S35"/>
      <selection pane="bottomLeft" activeCell="S35" sqref="S35"/>
      <selection pane="bottomRight" activeCell="A10" sqref="A10"/>
    </sheetView>
  </sheetViews>
  <sheetFormatPr defaultColWidth="9.140625" defaultRowHeight="12.75" x14ac:dyDescent="0.2"/>
  <cols>
    <col min="1" max="1" width="9.7109375" customWidth="1"/>
    <col min="2" max="2" width="42.7109375" customWidth="1"/>
    <col min="3" max="4" width="9.140625" hidden="1" customWidth="1"/>
    <col min="5" max="5" width="26.85546875" customWidth="1"/>
    <col min="6" max="8" width="11.42578125" bestFit="1" customWidth="1"/>
    <col min="9" max="9" width="14.28515625" bestFit="1" customWidth="1"/>
    <col min="10" max="10" width="2.7109375" customWidth="1"/>
    <col min="11" max="13" width="11.42578125" bestFit="1" customWidth="1"/>
    <col min="14" max="14" width="14.5703125" bestFit="1" customWidth="1"/>
    <col min="15" max="15" width="2.7109375" customWidth="1"/>
    <col min="16" max="18" width="11.42578125" bestFit="1" customWidth="1"/>
    <col min="19" max="19" width="14.5703125" bestFit="1" customWidth="1"/>
    <col min="20" max="20" width="2.7109375" customWidth="1"/>
    <col min="21" max="23" width="11.42578125" bestFit="1" customWidth="1"/>
    <col min="24" max="24" width="14.5703125" bestFit="1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96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>
        <v>2388</v>
      </c>
      <c r="G21" s="22">
        <v>2388</v>
      </c>
      <c r="H21" s="22">
        <v>2388</v>
      </c>
      <c r="I21" s="94">
        <f t="shared" si="4"/>
        <v>7164</v>
      </c>
      <c r="J21" s="15"/>
      <c r="K21" s="22">
        <v>2388</v>
      </c>
      <c r="L21" s="22">
        <v>2388</v>
      </c>
      <c r="M21" s="22">
        <v>2388</v>
      </c>
      <c r="N21" s="94">
        <f t="shared" si="0"/>
        <v>7164</v>
      </c>
      <c r="O21" s="15"/>
      <c r="P21" s="22">
        <v>2388</v>
      </c>
      <c r="Q21" s="22">
        <v>2388</v>
      </c>
      <c r="R21" s="22">
        <v>2388</v>
      </c>
      <c r="S21" s="94">
        <f t="shared" si="1"/>
        <v>7164</v>
      </c>
      <c r="T21" s="15"/>
      <c r="U21" s="22">
        <v>2388</v>
      </c>
      <c r="V21" s="22">
        <v>2388</v>
      </c>
      <c r="W21" s="22">
        <v>2608</v>
      </c>
      <c r="X21" s="94">
        <f t="shared" si="2"/>
        <v>7384</v>
      </c>
      <c r="Y21" s="97"/>
      <c r="Z21" s="189">
        <f t="shared" si="3"/>
        <v>28876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2388</v>
      </c>
      <c r="G43" s="83">
        <f>SUM(G11:G42)</f>
        <v>2388</v>
      </c>
      <c r="H43" s="83">
        <f>SUM(H11:H42)</f>
        <v>2388</v>
      </c>
      <c r="I43" s="85">
        <f>SUM(I8:I42)</f>
        <v>7164</v>
      </c>
      <c r="J43" s="85"/>
      <c r="K43" s="83">
        <f>SUM(K11:K42)</f>
        <v>2388</v>
      </c>
      <c r="L43" s="83">
        <f>SUM(L11:L42)</f>
        <v>2388</v>
      </c>
      <c r="M43" s="83">
        <f>SUM(M11:M42)</f>
        <v>2388</v>
      </c>
      <c r="N43" s="85">
        <f>SUM(N8:N42)</f>
        <v>7164</v>
      </c>
      <c r="O43" s="85"/>
      <c r="P43" s="83">
        <f>SUM(P11:P42)</f>
        <v>2388</v>
      </c>
      <c r="Q43" s="83">
        <f>SUM(Q11:Q42)</f>
        <v>2388</v>
      </c>
      <c r="R43" s="83">
        <f>SUM(R11:R42)</f>
        <v>2388</v>
      </c>
      <c r="S43" s="85">
        <f>SUM(S8:S42)</f>
        <v>7164</v>
      </c>
      <c r="T43" s="85"/>
      <c r="U43" s="83">
        <f>SUM(U11:U42)</f>
        <v>2388</v>
      </c>
      <c r="V43" s="83">
        <f>SUM(V11:V42)</f>
        <v>2388</v>
      </c>
      <c r="W43" s="83">
        <f>SUM(W11:W42)</f>
        <v>2608</v>
      </c>
      <c r="X43" s="85">
        <f>SUM(X8:X42)</f>
        <v>7384</v>
      </c>
      <c r="Y43" s="84"/>
      <c r="Z43" s="87">
        <f>SUM(Z8:Z42)</f>
        <v>28876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2166</v>
      </c>
      <c r="G46" s="22">
        <v>2166</v>
      </c>
      <c r="H46" s="22">
        <v>2166</v>
      </c>
      <c r="I46" s="94">
        <f t="shared" ref="I46:I126" si="5">F46+G46+H46</f>
        <v>6498</v>
      </c>
      <c r="J46" s="15"/>
      <c r="K46" s="22">
        <v>2166</v>
      </c>
      <c r="L46" s="22">
        <v>2166</v>
      </c>
      <c r="M46" s="22">
        <v>2166</v>
      </c>
      <c r="N46" s="94">
        <f t="shared" ref="N46:N126" si="6">K46+L46+M46</f>
        <v>6498</v>
      </c>
      <c r="O46" s="15"/>
      <c r="P46" s="22">
        <v>2166</v>
      </c>
      <c r="Q46" s="22">
        <v>2166</v>
      </c>
      <c r="R46" s="22">
        <v>2166</v>
      </c>
      <c r="S46" s="94">
        <f t="shared" ref="S46:S126" si="7">P46+Q46+R46</f>
        <v>6498</v>
      </c>
      <c r="T46" s="15"/>
      <c r="U46" s="22">
        <v>2166</v>
      </c>
      <c r="V46" s="22">
        <v>2166</v>
      </c>
      <c r="W46" s="22">
        <v>2166</v>
      </c>
      <c r="X46" s="94">
        <f t="shared" ref="X46:X126" si="8">U46+V46+W46</f>
        <v>6498</v>
      </c>
      <c r="Y46" s="97"/>
      <c r="Z46" s="94">
        <f t="shared" ref="Z46:Z126" si="9">X46+S46+N46+I46</f>
        <v>25992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239</v>
      </c>
      <c r="G48" s="22">
        <v>239</v>
      </c>
      <c r="H48" s="22">
        <v>239</v>
      </c>
      <c r="I48" s="94">
        <f t="shared" si="5"/>
        <v>717</v>
      </c>
      <c r="J48" s="15"/>
      <c r="K48" s="22">
        <v>239</v>
      </c>
      <c r="L48" s="22">
        <v>239</v>
      </c>
      <c r="M48" s="22">
        <v>239</v>
      </c>
      <c r="N48" s="94">
        <f t="shared" si="6"/>
        <v>717</v>
      </c>
      <c r="O48" s="15"/>
      <c r="P48" s="22">
        <v>239</v>
      </c>
      <c r="Q48" s="22">
        <v>239</v>
      </c>
      <c r="R48" s="22">
        <v>239</v>
      </c>
      <c r="S48" s="94">
        <f t="shared" si="7"/>
        <v>717</v>
      </c>
      <c r="T48" s="15"/>
      <c r="U48" s="22">
        <v>239</v>
      </c>
      <c r="V48" s="22">
        <v>239</v>
      </c>
      <c r="W48" s="22">
        <v>255</v>
      </c>
      <c r="X48" s="94">
        <f t="shared" si="8"/>
        <v>733</v>
      </c>
      <c r="Y48" s="97"/>
      <c r="Z48" s="94">
        <f t="shared" si="9"/>
        <v>2884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2405</v>
      </c>
      <c r="G127" s="83">
        <f>SUM(G46:G126)</f>
        <v>2405</v>
      </c>
      <c r="H127" s="83">
        <f>SUM(H46:H126)</f>
        <v>2405</v>
      </c>
      <c r="I127" s="85">
        <f>SUM(I46:I126)</f>
        <v>7215</v>
      </c>
      <c r="J127" s="85"/>
      <c r="K127" s="83">
        <f>SUM(K46:K126)</f>
        <v>2405</v>
      </c>
      <c r="L127" s="83">
        <f>SUM(L46:L126)</f>
        <v>2405</v>
      </c>
      <c r="M127" s="83">
        <f>SUM(M46:M126)</f>
        <v>2405</v>
      </c>
      <c r="N127" s="85">
        <f>SUM(N46:N126)</f>
        <v>7215</v>
      </c>
      <c r="O127" s="85"/>
      <c r="P127" s="83">
        <f>SUM(P46:P126)</f>
        <v>2405</v>
      </c>
      <c r="Q127" s="83">
        <f>SUM(Q46:Q126)</f>
        <v>2405</v>
      </c>
      <c r="R127" s="83">
        <f>SUM(R46:R126)</f>
        <v>2405</v>
      </c>
      <c r="S127" s="85">
        <f>SUM(S46:S126)</f>
        <v>7215</v>
      </c>
      <c r="T127" s="85"/>
      <c r="U127" s="83">
        <f>SUM(U46:U126)</f>
        <v>2405</v>
      </c>
      <c r="V127" s="83">
        <f>SUM(V46:V126)</f>
        <v>2405</v>
      </c>
      <c r="W127" s="83">
        <f>SUM(W46:W126)</f>
        <v>2421</v>
      </c>
      <c r="X127" s="85">
        <f>SUM(X46:X126)</f>
        <v>7231</v>
      </c>
      <c r="Y127" s="84"/>
      <c r="Z127" s="85">
        <f>SUM(Z46:Z126)</f>
        <v>28876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-17</v>
      </c>
      <c r="G128" s="88">
        <f>G43-G127</f>
        <v>-17</v>
      </c>
      <c r="H128" s="88">
        <f>H43-H127</f>
        <v>-17</v>
      </c>
      <c r="I128" s="89">
        <f>I43-I127</f>
        <v>-51</v>
      </c>
      <c r="J128" s="89"/>
      <c r="K128" s="88">
        <f>K43-K127</f>
        <v>-17</v>
      </c>
      <c r="L128" s="88">
        <f>L43-L127</f>
        <v>-17</v>
      </c>
      <c r="M128" s="88">
        <f>M43-M127</f>
        <v>-17</v>
      </c>
      <c r="N128" s="89">
        <f>N43-N127</f>
        <v>-51</v>
      </c>
      <c r="O128" s="89"/>
      <c r="P128" s="88">
        <f>P43-P127</f>
        <v>-17</v>
      </c>
      <c r="Q128" s="88">
        <f>Q43-Q127</f>
        <v>-17</v>
      </c>
      <c r="R128" s="88">
        <f>R43-R127</f>
        <v>-17</v>
      </c>
      <c r="S128" s="89">
        <f>S43-S127</f>
        <v>-51</v>
      </c>
      <c r="T128" s="89"/>
      <c r="U128" s="88">
        <f>U43-U127</f>
        <v>-17</v>
      </c>
      <c r="V128" s="88">
        <f>V43-V127</f>
        <v>-17</v>
      </c>
      <c r="W128" s="88">
        <f>W43-W127</f>
        <v>187</v>
      </c>
      <c r="X128" s="89">
        <f>X43-X127</f>
        <v>153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37" right="0.2" top="0.43" bottom="0.39" header="0.31496062992125984" footer="0.31496062992125984"/>
  <pageSetup paperSize="5"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theme="2" tint="-0.499984740745262"/>
    <pageSetUpPr fitToPage="1"/>
  </sheetPr>
  <dimension ref="A1:Z130"/>
  <sheetViews>
    <sheetView zoomScale="80" zoomScaleNormal="80" workbookViewId="0">
      <pane xSplit="2" ySplit="10" topLeftCell="F11" activePane="bottomRight" state="frozen"/>
      <selection activeCell="S35" sqref="S35"/>
      <selection pane="topRight" activeCell="S35" sqref="S35"/>
      <selection pane="bottomLeft" activeCell="S35" sqref="S35"/>
      <selection pane="bottomRight" activeCell="A5" sqref="A5"/>
    </sheetView>
  </sheetViews>
  <sheetFormatPr defaultColWidth="9.140625" defaultRowHeight="12.75" x14ac:dyDescent="0.2"/>
  <cols>
    <col min="1" max="1" width="9.7109375" customWidth="1"/>
    <col min="2" max="2" width="42.7109375" customWidth="1"/>
    <col min="3" max="4" width="9.140625" hidden="1" customWidth="1"/>
    <col min="5" max="5" width="36.28515625" hidden="1" customWidth="1"/>
    <col min="6" max="8" width="11.42578125" bestFit="1" customWidth="1"/>
    <col min="9" max="9" width="14.28515625" bestFit="1" customWidth="1"/>
    <col min="10" max="10" width="2.7109375" customWidth="1"/>
    <col min="11" max="13" width="11.42578125" bestFit="1" customWidth="1"/>
    <col min="14" max="14" width="14.5703125" bestFit="1" customWidth="1"/>
    <col min="15" max="15" width="2.7109375" customWidth="1"/>
    <col min="16" max="18" width="11.42578125" bestFit="1" customWidth="1"/>
    <col min="19" max="19" width="14.5703125" bestFit="1" customWidth="1"/>
    <col min="20" max="20" width="2.7109375" customWidth="1"/>
    <col min="21" max="23" width="11.42578125" bestFit="1" customWidth="1"/>
    <col min="24" max="24" width="14.5703125" bestFit="1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317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ref="I125" si="10">F125+G125+H125</f>
        <v>0</v>
      </c>
      <c r="J125" s="15"/>
      <c r="K125" s="22"/>
      <c r="L125" s="22"/>
      <c r="M125" s="22"/>
      <c r="N125" s="94">
        <f t="shared" ref="N125" si="11">K125+L125+M125</f>
        <v>0</v>
      </c>
      <c r="O125" s="15"/>
      <c r="P125" s="22"/>
      <c r="Q125" s="22"/>
      <c r="R125" s="22"/>
      <c r="S125" s="94">
        <f t="shared" ref="S125" si="12">P125+Q125+R125</f>
        <v>0</v>
      </c>
      <c r="T125" s="15"/>
      <c r="U125" s="22"/>
      <c r="V125" s="22"/>
      <c r="W125" s="22"/>
      <c r="X125" s="94">
        <f t="shared" ref="X125" si="13">U125+V125+W125</f>
        <v>0</v>
      </c>
      <c r="Y125" s="97"/>
      <c r="Z125" s="94">
        <f t="shared" ref="Z125" si="14">X125+S125+N125+I125</f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0</v>
      </c>
      <c r="I127" s="85">
        <f>SUM(I46:I126)</f>
        <v>0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0</v>
      </c>
      <c r="G128" s="88">
        <f>G43-G127</f>
        <v>0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37" right="0.2" top="0.43" bottom="0.39" header="0.31496062992125984" footer="0.31496062992125984"/>
  <pageSetup paperSize="5" scale="6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C141"/>
  <sheetViews>
    <sheetView tabSelected="1" zoomScale="80" zoomScaleNormal="80" workbookViewId="0">
      <pane xSplit="2" ySplit="10" topLeftCell="Q11" activePane="bottomRight" state="frozen"/>
      <selection activeCell="A7" sqref="A7:XFD7"/>
      <selection pane="topRight" activeCell="A7" sqref="A7:XFD7"/>
      <selection pane="bottomLeft" activeCell="A7" sqref="A7:XFD7"/>
      <selection pane="bottomRight"/>
    </sheetView>
  </sheetViews>
  <sheetFormatPr defaultColWidth="9.140625" defaultRowHeight="12.75" x14ac:dyDescent="0.2"/>
  <cols>
    <col min="1" max="1" width="32.140625" customWidth="1"/>
    <col min="2" max="2" width="71.140625" customWidth="1"/>
    <col min="3" max="4" width="9.140625" hidden="1" customWidth="1"/>
    <col min="5" max="5" width="29.7109375" hidden="1" customWidth="1"/>
    <col min="6" max="6" width="16.42578125" bestFit="1" customWidth="1"/>
    <col min="7" max="8" width="15.42578125" bestFit="1" customWidth="1"/>
    <col min="9" max="9" width="16.42578125" bestFit="1" customWidth="1"/>
    <col min="10" max="10" width="2.7109375" customWidth="1"/>
    <col min="11" max="13" width="15.42578125" bestFit="1" customWidth="1"/>
    <col min="14" max="14" width="15.85546875" bestFit="1" customWidth="1"/>
    <col min="15" max="15" width="2.7109375" customWidth="1"/>
    <col min="16" max="18" width="15.42578125" bestFit="1" customWidth="1"/>
    <col min="19" max="19" width="15.85546875" bestFit="1" customWidth="1"/>
    <col min="20" max="20" width="2.7109375" customWidth="1"/>
    <col min="21" max="22" width="16" bestFit="1" customWidth="1"/>
    <col min="23" max="23" width="15.42578125" bestFit="1" customWidth="1"/>
    <col min="24" max="24" width="18.7109375" customWidth="1"/>
    <col min="25" max="25" width="3.28515625" customWidth="1"/>
    <col min="26" max="26" width="16.7109375" bestFit="1" customWidth="1"/>
    <col min="27" max="27" width="16.7109375" style="182" bestFit="1" customWidth="1"/>
    <col min="28" max="29" width="11.5703125" bestFit="1" customWidth="1"/>
  </cols>
  <sheetData>
    <row r="1" spans="1:28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8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8" ht="19.5" customHeight="1" x14ac:dyDescent="0.2">
      <c r="A4" s="38" t="s">
        <v>362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8" ht="19.5" customHeight="1" thickBot="1" x14ac:dyDescent="0.3">
      <c r="A5" s="24" t="s">
        <v>2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94" t="s">
        <v>3</v>
      </c>
      <c r="V5" s="294"/>
      <c r="W5" s="294"/>
      <c r="X5" s="294"/>
      <c r="Y5" s="294"/>
      <c r="Z5" s="294"/>
    </row>
    <row r="6" spans="1:28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8" ht="13.5" thickBot="1" x14ac:dyDescent="0.25">
      <c r="A7" s="30"/>
      <c r="B7" s="56" t="s">
        <v>4</v>
      </c>
      <c r="C7" s="2"/>
      <c r="D7" s="1"/>
      <c r="E7" s="28"/>
      <c r="F7" s="54" t="s">
        <v>6</v>
      </c>
      <c r="G7" s="55" t="s">
        <v>7</v>
      </c>
      <c r="H7" s="55" t="s">
        <v>8</v>
      </c>
      <c r="I7" s="39" t="s">
        <v>58</v>
      </c>
      <c r="J7" s="11"/>
      <c r="K7" s="54" t="s">
        <v>9</v>
      </c>
      <c r="L7" s="55" t="s">
        <v>10</v>
      </c>
      <c r="M7" s="55" t="s">
        <v>11</v>
      </c>
      <c r="N7" s="39" t="s">
        <v>59</v>
      </c>
      <c r="O7" s="40"/>
      <c r="P7" s="54" t="s">
        <v>12</v>
      </c>
      <c r="Q7" s="55" t="s">
        <v>13</v>
      </c>
      <c r="R7" s="55" t="s">
        <v>14</v>
      </c>
      <c r="S7" s="39" t="s">
        <v>60</v>
      </c>
      <c r="T7" s="41"/>
      <c r="U7" s="54" t="s">
        <v>15</v>
      </c>
      <c r="V7" s="55" t="s">
        <v>16</v>
      </c>
      <c r="W7" s="55" t="s">
        <v>5</v>
      </c>
      <c r="X7" s="42" t="s">
        <v>61</v>
      </c>
      <c r="Y7" s="41"/>
      <c r="Z7" s="43" t="s">
        <v>91</v>
      </c>
    </row>
    <row r="8" spans="1:28" x14ac:dyDescent="0.2">
      <c r="A8" s="30"/>
      <c r="B8" s="1"/>
      <c r="C8" s="1"/>
      <c r="D8" s="2"/>
      <c r="E8" s="31"/>
      <c r="F8" s="53" t="s">
        <v>18</v>
      </c>
      <c r="G8" s="53" t="s">
        <v>18</v>
      </c>
      <c r="H8" s="53" t="s">
        <v>18</v>
      </c>
      <c r="I8" s="91"/>
      <c r="J8" s="12"/>
      <c r="K8" s="53" t="s">
        <v>18</v>
      </c>
      <c r="L8" s="53" t="s">
        <v>18</v>
      </c>
      <c r="M8" s="53" t="s">
        <v>18</v>
      </c>
      <c r="N8" s="91"/>
      <c r="O8" s="12"/>
      <c r="P8" s="53" t="s">
        <v>18</v>
      </c>
      <c r="Q8" s="53" t="s">
        <v>18</v>
      </c>
      <c r="R8" s="53" t="s">
        <v>18</v>
      </c>
      <c r="S8" s="91"/>
      <c r="T8" s="12"/>
      <c r="U8" s="53" t="s">
        <v>18</v>
      </c>
      <c r="V8" s="53" t="s">
        <v>18</v>
      </c>
      <c r="W8" s="53" t="s">
        <v>18</v>
      </c>
      <c r="X8" s="98"/>
      <c r="Y8" s="99"/>
      <c r="Z8" s="52" t="s">
        <v>18</v>
      </c>
    </row>
    <row r="9" spans="1:28" x14ac:dyDescent="0.2">
      <c r="A9" s="30"/>
      <c r="B9" s="1"/>
      <c r="C9" s="2"/>
      <c r="D9" s="1"/>
      <c r="E9" s="28"/>
      <c r="F9" s="45"/>
      <c r="G9" s="45"/>
      <c r="H9" s="45"/>
      <c r="I9" s="92"/>
      <c r="J9" s="13"/>
      <c r="K9" s="45"/>
      <c r="L9" s="45"/>
      <c r="M9" s="45"/>
      <c r="N9" s="92"/>
      <c r="O9" s="13"/>
      <c r="P9" s="45"/>
      <c r="Q9" s="45"/>
      <c r="R9" s="44"/>
      <c r="S9" s="93"/>
      <c r="T9" s="12"/>
      <c r="U9" s="44"/>
      <c r="V9" s="44"/>
      <c r="W9" s="44"/>
      <c r="X9" s="100"/>
      <c r="Y9" s="95"/>
      <c r="Z9" s="93"/>
    </row>
    <row r="10" spans="1:28" ht="14.25" x14ac:dyDescent="0.2">
      <c r="A10" s="27" t="s">
        <v>19</v>
      </c>
      <c r="B10" s="1"/>
      <c r="C10" s="1"/>
      <c r="D10" s="1"/>
      <c r="E10" s="28"/>
      <c r="F10" s="44"/>
      <c r="G10" s="44"/>
      <c r="H10" s="44"/>
      <c r="I10" s="93"/>
      <c r="J10" s="12"/>
      <c r="K10" s="44"/>
      <c r="L10" s="44"/>
      <c r="M10" s="44"/>
      <c r="N10" s="94"/>
      <c r="O10" s="12"/>
      <c r="P10" s="44"/>
      <c r="Q10" s="44"/>
      <c r="R10" s="44"/>
      <c r="S10" s="93"/>
      <c r="T10" s="12"/>
      <c r="U10" s="44"/>
      <c r="V10" s="44"/>
      <c r="W10" s="44"/>
      <c r="X10" s="100"/>
      <c r="Y10" s="95"/>
      <c r="Z10" s="93"/>
    </row>
    <row r="11" spans="1:28" s="214" customFormat="1" ht="15" x14ac:dyDescent="0.25">
      <c r="A11" s="30">
        <v>80900</v>
      </c>
      <c r="B11" s="32" t="s">
        <v>90</v>
      </c>
      <c r="C11" s="172"/>
      <c r="D11" s="172"/>
      <c r="E11" s="247"/>
      <c r="F11" s="240">
        <f>'Band Gov. and Admin.'!F11+'Human Resources Development'!F11+Education!F11+Health!F11+'Public Works'!F11+'Fire Protection'!F11+'Social Assistance'!F11+Housing!F11+'Economic Development'!F11+Soc.Services!F11+'Natural Resources'!F11+'Culture and Language'!F11+OTHER.!F11+'Canadian Malartic'!F11</f>
        <v>22647861</v>
      </c>
      <c r="G11" s="240">
        <f>'Band Gov. and Admin.'!G11+'Human Resources Development'!G11+Education!G11+Health!G11+'Public Works'!G11+'Fire Protection'!G11+'Social Assistance'!G11+Housing!G11+'Economic Development'!G11+Soc.Services!G11+'Natural Resources'!G11+'Culture and Language'!G11+OTHER.!G11+'Canadian Malartic'!G11</f>
        <v>24759</v>
      </c>
      <c r="H11" s="240">
        <f>'Band Gov. and Admin.'!H11+'Human Resources Development'!H11+Education!H11+Health!H11+'Public Works'!H11+'Fire Protection'!H11+'Social Assistance'!H11+Housing!H11+'Economic Development'!H11+Soc.Services!H11+'Natural Resources'!H11+'Culture and Language'!H11+OTHER.!H11+'Canadian Malartic'!H11</f>
        <v>0</v>
      </c>
      <c r="I11" s="94">
        <f>F11+G11+H11</f>
        <v>22672620</v>
      </c>
      <c r="J11" s="248"/>
      <c r="K11" s="240">
        <f>'Band Gov. and Admin.'!K11+'Human Resources Development'!K11+Education!K11+Health!K11+'Public Works'!K11+'Fire Protection'!K11+'Social Assistance'!K11+Housing!K11+'Economic Development'!K11+Soc.Services!K11+'Natural Resources'!K11+'Culture and Language'!K11+OTHER.!K11+'Canadian Malartic'!K11</f>
        <v>0</v>
      </c>
      <c r="L11" s="240">
        <f>'Band Gov. and Admin.'!L11+'Human Resources Development'!L11+Education!L11+Health!L11+'Public Works'!L11+'Fire Protection'!L11+'Social Assistance'!L11+Housing!L11+'Economic Development'!L11+Soc.Services!L11+'Natural Resources'!L11+'Culture and Language'!L11+OTHER.!L11+'Canadian Malartic'!L11</f>
        <v>0</v>
      </c>
      <c r="M11" s="240">
        <f>'Band Gov. and Admin.'!M11+'Human Resources Development'!M11+Education!M11+Health!M11+'Public Works'!M11+'Fire Protection'!M11+'Social Assistance'!M11+Housing!M11+'Economic Development'!M11+Soc.Services!M11+'Natural Resources'!M11+'Culture and Language'!M11+OTHER.!M11+'Canadian Malartic'!M11</f>
        <v>0</v>
      </c>
      <c r="N11" s="94">
        <f>K11+L11+M11</f>
        <v>0</v>
      </c>
      <c r="O11" s="248"/>
      <c r="P11" s="240">
        <f>'Band Gov. and Admin.'!P11+'Human Resources Development'!P11+Education!P11+Health!P11+'Public Works'!P11+'Fire Protection'!P11+'Social Assistance'!P11+Housing!P11+'Economic Development'!P11+Soc.Services!P11+'Natural Resources'!P11+'Culture and Language'!P11+OTHER.!P11+'Canadian Malartic'!P11</f>
        <v>0</v>
      </c>
      <c r="Q11" s="240">
        <f>'Band Gov. and Admin.'!Q11+'Human Resources Development'!Q11+Education!Q11+Health!Q11+'Public Works'!Q11+'Fire Protection'!Q11+'Social Assistance'!Q11+Housing!Q11+'Economic Development'!Q11+Soc.Services!Q11+'Natural Resources'!Q11+'Culture and Language'!Q11+OTHER.!Q11+'Canadian Malartic'!Q11</f>
        <v>0</v>
      </c>
      <c r="R11" s="240">
        <f>'Band Gov. and Admin.'!R11+'Human Resources Development'!R11+Education!R11+Health!R11+'Public Works'!R11+'Fire Protection'!R11+'Social Assistance'!R11+Housing!R11+'Economic Development'!R11+Soc.Services!R11+'Natural Resources'!R11+'Culture and Language'!R11+OTHER.!R11+'Canadian Malartic'!R11</f>
        <v>0</v>
      </c>
      <c r="S11" s="94">
        <f>P11+Q11+R11</f>
        <v>0</v>
      </c>
      <c r="T11" s="248"/>
      <c r="U11" s="240">
        <f>'Band Gov. and Admin.'!U11+'Human Resources Development'!U11+Education!U11+Health!U11+'Public Works'!U11+'Fire Protection'!U11+'Social Assistance'!U11+Housing!U11+'Economic Development'!U11+Soc.Services!U11+'Natural Resources'!U11+'Culture and Language'!U11+OTHER.!U11+'Canadian Malartic'!U11</f>
        <v>0</v>
      </c>
      <c r="V11" s="240">
        <f>'Band Gov. and Admin.'!V11+'Human Resources Development'!V11+Education!V11+Health!V11+'Public Works'!V11+'Fire Protection'!V11+'Social Assistance'!V11+Housing!V11+'Economic Development'!V11+Soc.Services!V11+'Natural Resources'!V11+'Culture and Language'!V11+OTHER.!V11+'Canadian Malartic'!V11</f>
        <v>0</v>
      </c>
      <c r="W11" s="240">
        <f>'Band Gov. and Admin.'!W11+'Human Resources Development'!W11+Education!W11+Health!W11+'Public Works'!W11+'Fire Protection'!W11+'Social Assistance'!W11+Housing!W11+'Economic Development'!W11+Soc.Services!W11+'Natural Resources'!W11+'Culture and Language'!W11+OTHER.!W11+'Canadian Malartic'!W11</f>
        <v>0</v>
      </c>
      <c r="X11" s="101">
        <f>U11+V11+W11</f>
        <v>0</v>
      </c>
      <c r="Y11" s="96"/>
      <c r="Z11" s="94">
        <f>I11+N11+S11+X11</f>
        <v>22672620</v>
      </c>
      <c r="AA11" s="182"/>
      <c r="AB11" s="243"/>
    </row>
    <row r="12" spans="1:28" s="214" customFormat="1" ht="15" x14ac:dyDescent="0.25">
      <c r="A12" s="30">
        <v>89400</v>
      </c>
      <c r="B12" s="32" t="s">
        <v>22</v>
      </c>
      <c r="C12" s="1"/>
      <c r="D12" s="1"/>
      <c r="E12" s="28"/>
      <c r="F12" s="240">
        <f>'Band Gov. and Admin.'!F12+'Human Resources Development'!F12+Education!F12+Health!F12+'Public Works'!F12+'Fire Protection'!F12+'Social Assistance'!F12+Housing!F12+'Economic Development'!F12+Soc.Services!F12+'Natural Resources'!F12+'Culture and Language'!F12+OTHER.!F12+'Canadian Malartic'!F12</f>
        <v>300000</v>
      </c>
      <c r="G12" s="240">
        <f>'Band Gov. and Admin.'!G12+'Human Resources Development'!G12+Education!G12+Health!G12+'Public Works'!G12+'Fire Protection'!G12+'Social Assistance'!G12+Housing!G12+'Economic Development'!G12+Soc.Services!G12+'Natural Resources'!G12+'Culture and Language'!G12+OTHER.!G12+'Canadian Malartic'!G12</f>
        <v>0</v>
      </c>
      <c r="H12" s="240">
        <f>'Band Gov. and Admin.'!H12+'Human Resources Development'!H12+Education!H12+Health!H12+'Public Works'!H12+'Fire Protection'!H12+'Social Assistance'!H12+Housing!H12+'Economic Development'!H12+Soc.Services!H12+'Natural Resources'!H12+'Culture and Language'!H12+OTHER.!H12+'Canadian Malartic'!H12</f>
        <v>0</v>
      </c>
      <c r="I12" s="94">
        <f t="shared" ref="I12:I42" si="0">F12+G12+H12</f>
        <v>300000</v>
      </c>
      <c r="J12" s="224"/>
      <c r="K12" s="240">
        <f>'Band Gov. and Admin.'!K12+'Human Resources Development'!K12+Education!K12+Health!K12+'Public Works'!K12+'Fire Protection'!K12+'Social Assistance'!K12+Housing!K12+'Economic Development'!K12+Soc.Services!K12+'Natural Resources'!K12+'Culture and Language'!K12+OTHER.!K12+'Canadian Malartic'!K12</f>
        <v>0</v>
      </c>
      <c r="L12" s="240">
        <f>'Band Gov. and Admin.'!L12+'Human Resources Development'!L12+Education!L12+Health!L12+'Public Works'!L12+'Fire Protection'!L12+'Social Assistance'!L12+Housing!L12+'Economic Development'!L12+Soc.Services!L12+'Natural Resources'!L12+'Culture and Language'!L12+OTHER.!L12+'Canadian Malartic'!L12</f>
        <v>0</v>
      </c>
      <c r="M12" s="240">
        <f>'Band Gov. and Admin.'!M12+'Human Resources Development'!M12+Education!M12+Health!M12+'Public Works'!M12+'Fire Protection'!M12+'Social Assistance'!M12+Housing!M12+'Economic Development'!M12+Soc.Services!M12+'Natural Resources'!M12+'Culture and Language'!M12+OTHER.!M12+'Canadian Malartic'!M12</f>
        <v>300000</v>
      </c>
      <c r="N12" s="94">
        <f t="shared" ref="N12:N42" si="1">K12+L12+M12</f>
        <v>300000</v>
      </c>
      <c r="O12" s="224"/>
      <c r="P12" s="240">
        <f>'Band Gov. and Admin.'!P12+'Human Resources Development'!P12+Education!P12+Health!P12+'Public Works'!P12+'Fire Protection'!P12+'Social Assistance'!P12+Housing!P12+'Economic Development'!P12+Soc.Services!P12+'Natural Resources'!P12+'Culture and Language'!P12+OTHER.!P12+'Canadian Malartic'!P12</f>
        <v>0</v>
      </c>
      <c r="Q12" s="240">
        <f>'Band Gov. and Admin.'!Q12+'Human Resources Development'!Q12+Education!Q12+Health!Q12+'Public Works'!Q12+'Fire Protection'!Q12+'Social Assistance'!Q12+Housing!Q12+'Economic Development'!Q12+Soc.Services!Q12+'Natural Resources'!Q12+'Culture and Language'!Q12+OTHER.!Q12+'Canadian Malartic'!Q12</f>
        <v>0</v>
      </c>
      <c r="R12" s="240">
        <f>'Band Gov. and Admin.'!R12+'Human Resources Development'!R12+Education!R12+Health!R12+'Public Works'!R12+'Fire Protection'!R12+'Social Assistance'!R12+Housing!R12+'Economic Development'!R12+Soc.Services!R12+'Natural Resources'!R12+'Culture and Language'!R12+OTHER.!R12+'Canadian Malartic'!R12</f>
        <v>300000</v>
      </c>
      <c r="S12" s="94">
        <f t="shared" ref="S12:S42" si="2">P12+Q12+R12</f>
        <v>300000</v>
      </c>
      <c r="T12" s="224"/>
      <c r="U12" s="240">
        <f>'Band Gov. and Admin.'!U12+'Human Resources Development'!U12+Education!U12+Health!U12+'Public Works'!U12+'Fire Protection'!U12+'Social Assistance'!U12+Housing!U12+'Economic Development'!U12+Soc.Services!U12+'Natural Resources'!U12+'Culture and Language'!U12+OTHER.!U12+'Canadian Malartic'!U12</f>
        <v>0</v>
      </c>
      <c r="V12" s="240">
        <f>'Band Gov. and Admin.'!V12+'Human Resources Development'!V12+Education!V12+Health!V12+'Public Works'!V12+'Fire Protection'!V12+'Social Assistance'!V12+Housing!V12+'Economic Development'!V12+Soc.Services!V12+'Natural Resources'!V12+'Culture and Language'!V12+OTHER.!V12+'Canadian Malartic'!V12</f>
        <v>0</v>
      </c>
      <c r="W12" s="240">
        <f>'Band Gov. and Admin.'!W12+'Human Resources Development'!W12+Education!W12+Health!W12+'Public Works'!W12+'Fire Protection'!W12+'Social Assistance'!W12+Housing!W12+'Economic Development'!W12+Soc.Services!W12+'Natural Resources'!W12+'Culture and Language'!W12+OTHER.!W12+'Canadian Malartic'!W12</f>
        <v>300000</v>
      </c>
      <c r="X12" s="101">
        <f t="shared" ref="X12:X42" si="3">U12+V12+W12</f>
        <v>300000</v>
      </c>
      <c r="Y12" s="97"/>
      <c r="Z12" s="94">
        <f t="shared" ref="Z12:Z42" si="4">I12+N12+S12+X12</f>
        <v>1200000</v>
      </c>
      <c r="AA12" s="182"/>
    </row>
    <row r="13" spans="1:28" s="214" customFormat="1" ht="15" x14ac:dyDescent="0.25">
      <c r="A13" s="30">
        <v>82150</v>
      </c>
      <c r="B13" s="32" t="s">
        <v>53</v>
      </c>
      <c r="C13" s="1"/>
      <c r="D13" s="1"/>
      <c r="E13" s="28"/>
      <c r="F13" s="240">
        <f>'Band Gov. and Admin.'!F13+'Human Resources Development'!F13+Education!F13+Health!F13+'Public Works'!F13+'Fire Protection'!F13+'Social Assistance'!F13+Housing!F13+'Economic Development'!F13+Soc.Services!F13+'Natural Resources'!F13+'Culture and Language'!F13+OTHER.!F13+'Canadian Malartic'!F13</f>
        <v>5636</v>
      </c>
      <c r="G13" s="240">
        <f>'Band Gov. and Admin.'!G13+'Human Resources Development'!G13+Education!G13+Health!G13+'Public Works'!G13+'Fire Protection'!G13+'Social Assistance'!G13+Housing!G13+'Economic Development'!G13+Soc.Services!G13+'Natural Resources'!G13+'Culture and Language'!G13+OTHER.!G13+'Canadian Malartic'!G13</f>
        <v>5636</v>
      </c>
      <c r="H13" s="240">
        <f>'Band Gov. and Admin.'!H13+'Human Resources Development'!H13+Education!H13+Health!H13+'Public Works'!H13+'Fire Protection'!H13+'Social Assistance'!H13+Housing!H13+'Economic Development'!H13+Soc.Services!H13+'Natural Resources'!H13+'Culture and Language'!H13+OTHER.!H13+'Canadian Malartic'!H13</f>
        <v>5636</v>
      </c>
      <c r="I13" s="94">
        <f t="shared" si="0"/>
        <v>16908</v>
      </c>
      <c r="J13" s="224"/>
      <c r="K13" s="240">
        <f>'Band Gov. and Admin.'!K13+'Human Resources Development'!K13+Education!K13+Health!K13+'Public Works'!K13+'Fire Protection'!K13+'Social Assistance'!K13+Housing!K13+'Economic Development'!K13+Soc.Services!K13+'Natural Resources'!K13+'Culture and Language'!K13+OTHER.!K13+'Canadian Malartic'!K13</f>
        <v>5636</v>
      </c>
      <c r="L13" s="240">
        <f>'Band Gov. and Admin.'!L13+'Human Resources Development'!L13+Education!L13+Health!L13+'Public Works'!L13+'Fire Protection'!L13+'Social Assistance'!L13+Housing!L13+'Economic Development'!L13+Soc.Services!L13+'Natural Resources'!L13+'Culture and Language'!L13+OTHER.!L13+'Canadian Malartic'!L13</f>
        <v>5636</v>
      </c>
      <c r="M13" s="240">
        <f>'Band Gov. and Admin.'!M13+'Human Resources Development'!M13+Education!M13+Health!M13+'Public Works'!M13+'Fire Protection'!M13+'Social Assistance'!M13+Housing!M13+'Economic Development'!M13+Soc.Services!M13+'Natural Resources'!M13+'Culture and Language'!M13+OTHER.!M13+'Canadian Malartic'!M13</f>
        <v>5636</v>
      </c>
      <c r="N13" s="94">
        <f t="shared" si="1"/>
        <v>16908</v>
      </c>
      <c r="O13" s="224"/>
      <c r="P13" s="240">
        <f>'Band Gov. and Admin.'!P13+'Human Resources Development'!P13+Education!P13+Health!P13+'Public Works'!P13+'Fire Protection'!P13+'Social Assistance'!P13+Housing!P13+'Economic Development'!P13+Soc.Services!P13+'Natural Resources'!P13+'Culture and Language'!P13+OTHER.!P13+'Canadian Malartic'!P13</f>
        <v>5636</v>
      </c>
      <c r="Q13" s="240">
        <f>'Band Gov. and Admin.'!Q13+'Human Resources Development'!Q13+Education!Q13+Health!Q13+'Public Works'!Q13+'Fire Protection'!Q13+'Social Assistance'!Q13+Housing!Q13+'Economic Development'!Q13+Soc.Services!Q13+'Natural Resources'!Q13+'Culture and Language'!Q13+OTHER.!Q13+'Canadian Malartic'!Q13</f>
        <v>5636</v>
      </c>
      <c r="R13" s="240">
        <f>'Band Gov. and Admin.'!R13+'Human Resources Development'!R13+Education!R13+Health!R13+'Public Works'!R13+'Fire Protection'!R13+'Social Assistance'!R13+Housing!R13+'Economic Development'!R13+Soc.Services!R13+'Natural Resources'!R13+'Culture and Language'!R13+OTHER.!R13+'Canadian Malartic'!R13</f>
        <v>5636</v>
      </c>
      <c r="S13" s="94">
        <f t="shared" si="2"/>
        <v>16908</v>
      </c>
      <c r="T13" s="224"/>
      <c r="U13" s="240">
        <f>'Band Gov. and Admin.'!U13+'Human Resources Development'!U13+Education!U13+Health!U13+'Public Works'!U13+'Fire Protection'!U13+'Social Assistance'!U13+Housing!U13+'Economic Development'!U13+Soc.Services!U13+'Natural Resources'!U13+'Culture and Language'!U13+OTHER.!U13+'Canadian Malartic'!U13</f>
        <v>5636</v>
      </c>
      <c r="V13" s="240">
        <f>'Band Gov. and Admin.'!V13+'Human Resources Development'!V13+Education!V13+Health!V13+'Public Works'!V13+'Fire Protection'!V13+'Social Assistance'!V13+Housing!V13+'Economic Development'!V13+Soc.Services!V13+'Natural Resources'!V13+'Culture and Language'!V13+OTHER.!V13+'Canadian Malartic'!V13</f>
        <v>5636</v>
      </c>
      <c r="W13" s="240">
        <f>'Band Gov. and Admin.'!W13+'Human Resources Development'!W13+Education!W13+Health!W13+'Public Works'!W13+'Fire Protection'!W13+'Social Assistance'!W13+Housing!W13+'Economic Development'!W13+Soc.Services!W13+'Natural Resources'!W13+'Culture and Language'!W13+OTHER.!W13+'Canadian Malartic'!W13</f>
        <v>8000</v>
      </c>
      <c r="X13" s="101">
        <f t="shared" si="3"/>
        <v>19272</v>
      </c>
      <c r="Y13" s="97"/>
      <c r="Z13" s="94">
        <f t="shared" si="4"/>
        <v>69996</v>
      </c>
      <c r="AA13" s="182"/>
    </row>
    <row r="14" spans="1:28" s="214" customFormat="1" ht="15" x14ac:dyDescent="0.25">
      <c r="A14" s="30">
        <v>87450</v>
      </c>
      <c r="B14" s="32" t="s">
        <v>20</v>
      </c>
      <c r="C14" s="1"/>
      <c r="D14" s="1"/>
      <c r="E14" s="28"/>
      <c r="F14" s="240">
        <f>'Band Gov. and Admin.'!F14+'Human Resources Development'!F14+Education!F14+Health!F14+'Public Works'!F14+'Fire Protection'!F14+'Social Assistance'!F14+Housing!F14+'Economic Development'!F14+Soc.Services!F14+'Natural Resources'!F14+'Culture and Language'!F14+OTHER.!F14+'Canadian Malartic'!F14</f>
        <v>0</v>
      </c>
      <c r="G14" s="240">
        <f>'Band Gov. and Admin.'!G14+'Human Resources Development'!G14+Education!G14+Health!G14+'Public Works'!G14+'Fire Protection'!G14+'Social Assistance'!G14+Housing!G14+'Economic Development'!G14+Soc.Services!G14+'Natural Resources'!G14+'Culture and Language'!G14+OTHER.!G14+'Canadian Malartic'!G14</f>
        <v>0</v>
      </c>
      <c r="H14" s="240">
        <f>'Band Gov. and Admin.'!H14+'Human Resources Development'!H14+Education!H14+Health!H14+'Public Works'!H14+'Fire Protection'!H14+'Social Assistance'!H14+Housing!H14+'Economic Development'!H14+Soc.Services!H14+'Natural Resources'!H14+'Culture and Language'!H14+OTHER.!H14+'Canadian Malartic'!H14</f>
        <v>3750</v>
      </c>
      <c r="I14" s="94">
        <f t="shared" si="0"/>
        <v>3750</v>
      </c>
      <c r="J14" s="224"/>
      <c r="K14" s="240">
        <f>'Band Gov. and Admin.'!K14+'Human Resources Development'!K14+Education!K14+Health!K14+'Public Works'!K14+'Fire Protection'!K14+'Social Assistance'!K14+Housing!K14+'Economic Development'!K14+Soc.Services!K14+'Natural Resources'!K14+'Culture and Language'!K14+OTHER.!K14+'Canadian Malartic'!K14</f>
        <v>0</v>
      </c>
      <c r="L14" s="240">
        <f>'Band Gov. and Admin.'!L14+'Human Resources Development'!L14+Education!L14+Health!L14+'Public Works'!L14+'Fire Protection'!L14+'Social Assistance'!L14+Housing!L14+'Economic Development'!L14+Soc.Services!L14+'Natural Resources'!L14+'Culture and Language'!L14+OTHER.!L14+'Canadian Malartic'!L14</f>
        <v>0</v>
      </c>
      <c r="M14" s="240">
        <f>'Band Gov. and Admin.'!M14+'Human Resources Development'!M14+Education!M14+Health!M14+'Public Works'!M14+'Fire Protection'!M14+'Social Assistance'!M14+Housing!M14+'Economic Development'!M14+Soc.Services!M14+'Natural Resources'!M14+'Culture and Language'!M14+OTHER.!M14+'Canadian Malartic'!M14</f>
        <v>3750</v>
      </c>
      <c r="N14" s="94">
        <f t="shared" si="1"/>
        <v>3750</v>
      </c>
      <c r="O14" s="224"/>
      <c r="P14" s="240">
        <f>'Band Gov. and Admin.'!P14+'Human Resources Development'!P14+Education!P14+Health!P14+'Public Works'!P14+'Fire Protection'!P14+'Social Assistance'!P14+Housing!P14+'Economic Development'!P14+Soc.Services!P14+'Natural Resources'!P14+'Culture and Language'!P14+OTHER.!P14+'Canadian Malartic'!P14</f>
        <v>0</v>
      </c>
      <c r="Q14" s="240">
        <f>'Band Gov. and Admin.'!Q14+'Human Resources Development'!Q14+Education!Q14+Health!Q14+'Public Works'!Q14+'Fire Protection'!Q14+'Social Assistance'!Q14+Housing!Q14+'Economic Development'!Q14+Soc.Services!Q14+'Natural Resources'!Q14+'Culture and Language'!Q14+OTHER.!Q14+'Canadian Malartic'!Q14</f>
        <v>0</v>
      </c>
      <c r="R14" s="240">
        <f>'Band Gov. and Admin.'!R14+'Human Resources Development'!R14+Education!R14+Health!R14+'Public Works'!R14+'Fire Protection'!R14+'Social Assistance'!R14+Housing!R14+'Economic Development'!R14+Soc.Services!R14+'Natural Resources'!R14+'Culture and Language'!R14+OTHER.!R14+'Canadian Malartic'!R14</f>
        <v>3750</v>
      </c>
      <c r="S14" s="94">
        <f t="shared" si="2"/>
        <v>3750</v>
      </c>
      <c r="T14" s="224"/>
      <c r="U14" s="240">
        <f>'Band Gov. and Admin.'!U14+'Human Resources Development'!U14+Education!U14+Health!U14+'Public Works'!U14+'Fire Protection'!U14+'Social Assistance'!U14+Housing!U14+'Economic Development'!U14+Soc.Services!U14+'Natural Resources'!U14+'Culture and Language'!U14+OTHER.!U14+'Canadian Malartic'!U14</f>
        <v>0</v>
      </c>
      <c r="V14" s="240">
        <f>'Band Gov. and Admin.'!V14+'Human Resources Development'!V14+Education!V14+Health!V14+'Public Works'!V14+'Fire Protection'!V14+'Social Assistance'!V14+Housing!V14+'Economic Development'!V14+Soc.Services!V14+'Natural Resources'!V14+'Culture and Language'!V14+OTHER.!V14+'Canadian Malartic'!V14</f>
        <v>0</v>
      </c>
      <c r="W14" s="240">
        <f>'Band Gov. and Admin.'!W14+'Human Resources Development'!W14+Education!W14+Health!W14+'Public Works'!W14+'Fire Protection'!W14+'Social Assistance'!W14+Housing!W14+'Economic Development'!W14+Soc.Services!W14+'Natural Resources'!W14+'Culture and Language'!W14+OTHER.!W14+'Canadian Malartic'!W14</f>
        <v>3750</v>
      </c>
      <c r="X14" s="101">
        <f t="shared" si="3"/>
        <v>3750</v>
      </c>
      <c r="Y14" s="97"/>
      <c r="Z14" s="94">
        <f t="shared" si="4"/>
        <v>15000</v>
      </c>
      <c r="AA14" s="182"/>
    </row>
    <row r="15" spans="1:28" s="214" customFormat="1" ht="15" hidden="1" x14ac:dyDescent="0.25">
      <c r="A15" s="30"/>
      <c r="B15" s="32" t="s">
        <v>296</v>
      </c>
      <c r="C15" s="1"/>
      <c r="D15" s="1"/>
      <c r="E15" s="28"/>
      <c r="F15" s="240">
        <f>'Band Gov. and Admin.'!F15+'Human Resources Development'!F15+Education!F15+Health!F15+'Public Works'!F15+'Fire Protection'!F15+'Social Assistance'!F15+Housing!F15+'Economic Development'!F15+Soc.Services!F15+'Natural Resources'!F15+'Culture and Language'!F15+OTHER.!F15+'Canadian Malartic'!F15</f>
        <v>0</v>
      </c>
      <c r="G15" s="240">
        <f>'Band Gov. and Admin.'!G15+'Human Resources Development'!G15+Education!G15+Health!G15+'Public Works'!G15+'Fire Protection'!G15+'Social Assistance'!G15+Housing!G15+'Economic Development'!G15+Soc.Services!G15+'Natural Resources'!G15+'Culture and Language'!G15+OTHER.!G15+'Canadian Malartic'!G15</f>
        <v>0</v>
      </c>
      <c r="H15" s="240">
        <f>'Band Gov. and Admin.'!H15+'Human Resources Development'!H15+Education!H15+Health!H15+'Public Works'!H15+'Fire Protection'!H15+'Social Assistance'!H15+Housing!H15+'Economic Development'!H15+Soc.Services!H15+'Natural Resources'!H15+'Culture and Language'!H15+OTHER.!H15+'Canadian Malartic'!H15</f>
        <v>0</v>
      </c>
      <c r="I15" s="94">
        <f t="shared" si="0"/>
        <v>0</v>
      </c>
      <c r="J15" s="224"/>
      <c r="K15" s="240">
        <f>'Band Gov. and Admin.'!K15+'Human Resources Development'!K15+Education!K15+Health!K15+'Public Works'!K15+'Fire Protection'!K15+'Social Assistance'!K15+Housing!K15+'Economic Development'!K15+Soc.Services!K15+'Natural Resources'!K15+'Culture and Language'!K15+OTHER.!K15+'Canadian Malartic'!K15</f>
        <v>0</v>
      </c>
      <c r="L15" s="240">
        <f>'Band Gov. and Admin.'!L15+'Human Resources Development'!L15+Education!L15+Health!L15+'Public Works'!L15+'Fire Protection'!L15+'Social Assistance'!L15+Housing!L15+'Economic Development'!L15+Soc.Services!L15+'Natural Resources'!L15+'Culture and Language'!L15+OTHER.!L15+'Canadian Malartic'!L15</f>
        <v>0</v>
      </c>
      <c r="M15" s="240">
        <f>'Band Gov. and Admin.'!M15+'Human Resources Development'!M15+Education!M15+Health!M15+'Public Works'!M15+'Fire Protection'!M15+'Social Assistance'!M15+Housing!M15+'Economic Development'!M15+Soc.Services!M15+'Natural Resources'!M15+'Culture and Language'!M15+OTHER.!M15+'Canadian Malartic'!M15</f>
        <v>0</v>
      </c>
      <c r="N15" s="94">
        <f t="shared" si="1"/>
        <v>0</v>
      </c>
      <c r="O15" s="224"/>
      <c r="P15" s="240">
        <f>'Band Gov. and Admin.'!P15+'Human Resources Development'!P15+Education!P15+Health!P15+'Public Works'!P15+'Fire Protection'!P15+'Social Assistance'!P15+Housing!P15+'Economic Development'!P15+Soc.Services!P15+'Natural Resources'!P15+'Culture and Language'!P15+OTHER.!P15+'Canadian Malartic'!P15</f>
        <v>0</v>
      </c>
      <c r="Q15" s="240">
        <f>'Band Gov. and Admin.'!Q15+'Human Resources Development'!Q15+Education!Q15+Health!Q15+'Public Works'!Q15+'Fire Protection'!Q15+'Social Assistance'!Q15+Housing!Q15+'Economic Development'!Q15+Soc.Services!Q15+'Natural Resources'!Q15+'Culture and Language'!Q15+OTHER.!Q15+'Canadian Malartic'!Q15</f>
        <v>0</v>
      </c>
      <c r="R15" s="240">
        <f>'Band Gov. and Admin.'!R15+'Human Resources Development'!R15+Education!R15+Health!R15+'Public Works'!R15+'Fire Protection'!R15+'Social Assistance'!R15+Housing!R15+'Economic Development'!R15+Soc.Services!R15+'Natural Resources'!R15+'Culture and Language'!R15+OTHER.!R15+'Canadian Malartic'!R15</f>
        <v>0</v>
      </c>
      <c r="S15" s="94">
        <f t="shared" si="2"/>
        <v>0</v>
      </c>
      <c r="T15" s="224"/>
      <c r="U15" s="240">
        <f>'Band Gov. and Admin.'!U15+'Human Resources Development'!U15+Education!U15+Health!U15+'Public Works'!U15+'Fire Protection'!U15+'Social Assistance'!U15+Housing!U15+'Economic Development'!U15+Soc.Services!U15+'Natural Resources'!U15+'Culture and Language'!U15+OTHER.!U15+'Canadian Malartic'!U15</f>
        <v>0</v>
      </c>
      <c r="V15" s="240">
        <f>'Band Gov. and Admin.'!V15+'Human Resources Development'!V15+Education!V15+Health!V15+'Public Works'!V15+'Fire Protection'!V15+'Social Assistance'!V15+Housing!V15+'Economic Development'!V15+Soc.Services!V15+'Natural Resources'!V15+'Culture and Language'!V15+OTHER.!V15+'Canadian Malartic'!V15</f>
        <v>0</v>
      </c>
      <c r="W15" s="240">
        <f>'Band Gov. and Admin.'!W15+'Human Resources Development'!W15+Education!W15+Health!W15+'Public Works'!W15+'Fire Protection'!W15+'Social Assistance'!W15+Housing!W15+'Economic Development'!W15+Soc.Services!W15+'Natural Resources'!W15+'Culture and Language'!W15+OTHER.!W15+'Canadian Malartic'!W15</f>
        <v>0</v>
      </c>
      <c r="X15" s="101">
        <f t="shared" si="3"/>
        <v>0</v>
      </c>
      <c r="Y15" s="97"/>
      <c r="Z15" s="94">
        <f t="shared" si="4"/>
        <v>0</v>
      </c>
      <c r="AA15" s="182"/>
    </row>
    <row r="16" spans="1:28" s="214" customFormat="1" ht="15" hidden="1" x14ac:dyDescent="0.25">
      <c r="A16" s="30"/>
      <c r="B16" s="32" t="s">
        <v>296</v>
      </c>
      <c r="C16" s="1"/>
      <c r="D16" s="1"/>
      <c r="E16" s="28"/>
      <c r="F16" s="240">
        <f>'Band Gov. and Admin.'!F16+'Human Resources Development'!F16+Education!F16+Health!F16+'Public Works'!F16+'Fire Protection'!F16+'Social Assistance'!F16+Housing!F16+'Economic Development'!F16+Soc.Services!F16+'Natural Resources'!F16+'Culture and Language'!F16+OTHER.!F16+'Canadian Malartic'!F16</f>
        <v>0</v>
      </c>
      <c r="G16" s="240">
        <f>'Band Gov. and Admin.'!G16+'Human Resources Development'!G16+Education!G16+Health!G16+'Public Works'!G16+'Fire Protection'!G16+'Social Assistance'!G16+Housing!G16+'Economic Development'!G16+Soc.Services!G16+'Natural Resources'!G16+'Culture and Language'!G16+OTHER.!G16+'Canadian Malartic'!G16</f>
        <v>0</v>
      </c>
      <c r="H16" s="240">
        <f>'Band Gov. and Admin.'!H16+'Human Resources Development'!H16+Education!H16+Health!H16+'Public Works'!H16+'Fire Protection'!H16+'Social Assistance'!H16+Housing!H16+'Economic Development'!H16+Soc.Services!H16+'Natural Resources'!H16+'Culture and Language'!H16+OTHER.!H16+'Canadian Malartic'!H16</f>
        <v>0</v>
      </c>
      <c r="I16" s="94">
        <f t="shared" si="0"/>
        <v>0</v>
      </c>
      <c r="J16" s="224"/>
      <c r="K16" s="240">
        <f>'Band Gov. and Admin.'!K16+'Human Resources Development'!K16+Education!K16+Health!K16+'Public Works'!K16+'Fire Protection'!K16+'Social Assistance'!K16+Housing!K16+'Economic Development'!K16+Soc.Services!K16+'Natural Resources'!K16+'Culture and Language'!K16+OTHER.!K16+'Canadian Malartic'!K16</f>
        <v>0</v>
      </c>
      <c r="L16" s="240">
        <f>'Band Gov. and Admin.'!L16+'Human Resources Development'!L16+Education!L16+Health!L16+'Public Works'!L16+'Fire Protection'!L16+'Social Assistance'!L16+Housing!L16+'Economic Development'!L16+Soc.Services!L16+'Natural Resources'!L16+'Culture and Language'!L16+OTHER.!L16+'Canadian Malartic'!L16</f>
        <v>0</v>
      </c>
      <c r="M16" s="240">
        <f>'Band Gov. and Admin.'!M16+'Human Resources Development'!M16+Education!M16+Health!M16+'Public Works'!M16+'Fire Protection'!M16+'Social Assistance'!M16+Housing!M16+'Economic Development'!M16+Soc.Services!M16+'Natural Resources'!M16+'Culture and Language'!M16+OTHER.!M16+'Canadian Malartic'!M16</f>
        <v>0</v>
      </c>
      <c r="N16" s="94">
        <f t="shared" si="1"/>
        <v>0</v>
      </c>
      <c r="O16" s="224"/>
      <c r="P16" s="240">
        <f>'Band Gov. and Admin.'!P16+'Human Resources Development'!P16+Education!P16+Health!P16+'Public Works'!P16+'Fire Protection'!P16+'Social Assistance'!P16+Housing!P16+'Economic Development'!P16+Soc.Services!P16+'Natural Resources'!P16+'Culture and Language'!P16+OTHER.!P16+'Canadian Malartic'!P16</f>
        <v>0</v>
      </c>
      <c r="Q16" s="240">
        <f>'Band Gov. and Admin.'!Q16+'Human Resources Development'!Q16+Education!Q16+Health!Q16+'Public Works'!Q16+'Fire Protection'!Q16+'Social Assistance'!Q16+Housing!Q16+'Economic Development'!Q16+Soc.Services!Q16+'Natural Resources'!Q16+'Culture and Language'!Q16+OTHER.!Q16+'Canadian Malartic'!Q16</f>
        <v>0</v>
      </c>
      <c r="R16" s="240">
        <f>'Band Gov. and Admin.'!R16+'Human Resources Development'!R16+Education!R16+Health!R16+'Public Works'!R16+'Fire Protection'!R16+'Social Assistance'!R16+Housing!R16+'Economic Development'!R16+Soc.Services!R16+'Natural Resources'!R16+'Culture and Language'!R16+OTHER.!R16+'Canadian Malartic'!R16</f>
        <v>0</v>
      </c>
      <c r="S16" s="94">
        <f t="shared" si="2"/>
        <v>0</v>
      </c>
      <c r="T16" s="224"/>
      <c r="U16" s="240">
        <f>'Band Gov. and Admin.'!U16+'Human Resources Development'!U16+Education!U16+Health!U16+'Public Works'!U16+'Fire Protection'!U16+'Social Assistance'!U16+Housing!U16+'Economic Development'!U16+Soc.Services!U16+'Natural Resources'!U16+'Culture and Language'!U16+OTHER.!U16+'Canadian Malartic'!U16</f>
        <v>0</v>
      </c>
      <c r="V16" s="240">
        <f>'Band Gov. and Admin.'!V16+'Human Resources Development'!V16+Education!V16+Health!V16+'Public Works'!V16+'Fire Protection'!V16+'Social Assistance'!V16+Housing!V16+'Economic Development'!V16+Soc.Services!V16+'Natural Resources'!V16+'Culture and Language'!V16+OTHER.!V16+'Canadian Malartic'!V16</f>
        <v>0</v>
      </c>
      <c r="W16" s="240">
        <f>'Band Gov. and Admin.'!W16+'Human Resources Development'!W16+Education!W16+Health!W16+'Public Works'!W16+'Fire Protection'!W16+'Social Assistance'!W16+Housing!W16+'Economic Development'!W16+Soc.Services!W16+'Natural Resources'!W16+'Culture and Language'!W16+OTHER.!W16+'Canadian Malartic'!W16</f>
        <v>0</v>
      </c>
      <c r="X16" s="101">
        <f t="shared" si="3"/>
        <v>0</v>
      </c>
      <c r="Y16" s="97"/>
      <c r="Z16" s="94">
        <f t="shared" si="4"/>
        <v>0</v>
      </c>
      <c r="AA16" s="182"/>
    </row>
    <row r="17" spans="1:29" s="214" customFormat="1" ht="15" x14ac:dyDescent="0.25">
      <c r="A17" s="30">
        <v>80605</v>
      </c>
      <c r="B17" s="32" t="s">
        <v>54</v>
      </c>
      <c r="C17" s="57"/>
      <c r="D17" s="57"/>
      <c r="E17" s="58"/>
      <c r="F17" s="240">
        <f>'Band Gov. and Admin.'!F17+'Human Resources Development'!F17+Education!F17+Health!F17+'Public Works'!F17+'Fire Protection'!F17+'Social Assistance'!F17+Housing!F17+'Economic Development'!F17+Soc.Services!F17+'Natural Resources'!F17+'Culture and Language'!F17+OTHER.!F17+'Canadian Malartic'!F17</f>
        <v>46735</v>
      </c>
      <c r="G17" s="240">
        <f>'Band Gov. and Admin.'!G17+'Human Resources Development'!G17+Education!G17+Health!G17+'Public Works'!G17+'Fire Protection'!G17+'Social Assistance'!G17+Housing!G17+'Economic Development'!G17+Soc.Services!G17+'Natural Resources'!G17+'Culture and Language'!G17+OTHER.!G17+'Canadian Malartic'!G17</f>
        <v>0</v>
      </c>
      <c r="H17" s="240">
        <f>'Band Gov. and Admin.'!H17+'Human Resources Development'!H17+Education!H17+Health!H17+'Public Works'!H17+'Fire Protection'!H17+'Social Assistance'!H17+Housing!H17+'Economic Development'!H17+Soc.Services!H17+'Natural Resources'!H17+'Culture and Language'!H17+OTHER.!H17+'Canadian Malartic'!H17</f>
        <v>0</v>
      </c>
      <c r="I17" s="94">
        <f t="shared" si="0"/>
        <v>46735</v>
      </c>
      <c r="J17" s="224"/>
      <c r="K17" s="240">
        <f>'Band Gov. and Admin.'!K17+'Human Resources Development'!K17+Education!K17+Health!K17+'Public Works'!K17+'Fire Protection'!K17+'Social Assistance'!K17+Housing!K17+'Economic Development'!K17+Soc.Services!K17+'Natural Resources'!K17+'Culture and Language'!K17+OTHER.!K17+'Canadian Malartic'!K17</f>
        <v>0</v>
      </c>
      <c r="L17" s="240">
        <f>'Band Gov. and Admin.'!L17+'Human Resources Development'!L17+Education!L17+Health!L17+'Public Works'!L17+'Fire Protection'!L17+'Social Assistance'!L17+Housing!L17+'Economic Development'!L17+Soc.Services!L17+'Natural Resources'!L17+'Culture and Language'!L17+OTHER.!L17+'Canadian Malartic'!L17</f>
        <v>0</v>
      </c>
      <c r="M17" s="240">
        <f>'Band Gov. and Admin.'!M17+'Human Resources Development'!M17+Education!M17+Health!M17+'Public Works'!M17+'Fire Protection'!M17+'Social Assistance'!M17+Housing!M17+'Economic Development'!M17+Soc.Services!M17+'Natural Resources'!M17+'Culture and Language'!M17+OTHER.!M17+'Canadian Malartic'!M17</f>
        <v>0</v>
      </c>
      <c r="N17" s="94">
        <f t="shared" si="1"/>
        <v>0</v>
      </c>
      <c r="O17" s="224"/>
      <c r="P17" s="240">
        <f>'Band Gov. and Admin.'!P17+'Human Resources Development'!P17+Education!P17+Health!P17+'Public Works'!P17+'Fire Protection'!P17+'Social Assistance'!P17+Housing!P17+'Economic Development'!P17+Soc.Services!P17+'Natural Resources'!P17+'Culture and Language'!P17+OTHER.!P17+'Canadian Malartic'!P17</f>
        <v>0</v>
      </c>
      <c r="Q17" s="240">
        <f>'Band Gov. and Admin.'!Q17+'Human Resources Development'!Q17+Education!Q17+Health!Q17+'Public Works'!Q17+'Fire Protection'!Q17+'Social Assistance'!Q17+Housing!Q17+'Economic Development'!Q17+Soc.Services!Q17+'Natural Resources'!Q17+'Culture and Language'!Q17+OTHER.!Q17+'Canadian Malartic'!Q17</f>
        <v>0</v>
      </c>
      <c r="R17" s="240">
        <f>'Band Gov. and Admin.'!R17+'Human Resources Development'!R17+Education!R17+Health!R17+'Public Works'!R17+'Fire Protection'!R17+'Social Assistance'!R17+Housing!R17+'Economic Development'!R17+Soc.Services!R17+'Natural Resources'!R17+'Culture and Language'!R17+OTHER.!R17+'Canadian Malartic'!R17</f>
        <v>0</v>
      </c>
      <c r="S17" s="94">
        <f t="shared" si="2"/>
        <v>0</v>
      </c>
      <c r="T17" s="224"/>
      <c r="U17" s="240">
        <f>'Band Gov. and Admin.'!U17+'Human Resources Development'!U17+Education!U17+Health!U17+'Public Works'!U17+'Fire Protection'!U17+'Social Assistance'!U17+Housing!U17+'Economic Development'!U17+Soc.Services!U17+'Natural Resources'!U17+'Culture and Language'!U17+OTHER.!U17+'Canadian Malartic'!U17</f>
        <v>0</v>
      </c>
      <c r="V17" s="240">
        <f>'Band Gov. and Admin.'!V17+'Human Resources Development'!V17+Education!V17+Health!V17+'Public Works'!V17+'Fire Protection'!V17+'Social Assistance'!V17+Housing!V17+'Economic Development'!V17+Soc.Services!V17+'Natural Resources'!V17+'Culture and Language'!V17+OTHER.!V17+'Canadian Malartic'!V17</f>
        <v>0</v>
      </c>
      <c r="W17" s="240">
        <f>'Band Gov. and Admin.'!W17+'Human Resources Development'!W17+Education!W17+Health!W17+'Public Works'!W17+'Fire Protection'!W17+'Social Assistance'!W17+Housing!W17+'Economic Development'!W17+Soc.Services!W17+'Natural Resources'!W17+'Culture and Language'!W17+OTHER.!W17+'Canadian Malartic'!W17</f>
        <v>0</v>
      </c>
      <c r="X17" s="101">
        <f t="shared" si="3"/>
        <v>0</v>
      </c>
      <c r="Y17" s="97"/>
      <c r="Z17" s="94">
        <f t="shared" si="4"/>
        <v>46735</v>
      </c>
      <c r="AA17" s="182"/>
    </row>
    <row r="18" spans="1:29" s="214" customFormat="1" ht="14.25" customHeight="1" x14ac:dyDescent="0.2">
      <c r="A18" s="30">
        <v>82250</v>
      </c>
      <c r="B18" s="111" t="s">
        <v>57</v>
      </c>
      <c r="C18" s="1"/>
      <c r="D18" s="1"/>
      <c r="E18" s="28"/>
      <c r="F18" s="240">
        <f>'Band Gov. and Admin.'!F18+'Human Resources Development'!F18+Education!F18+Health!F18+'Public Works'!F18+'Fire Protection'!F18+'Social Assistance'!F18+Housing!F18+'Economic Development'!F18+Soc.Services!F18+'Natural Resources'!F18+'Culture and Language'!F18+OTHER.!F18+'Canadian Malartic'!F18</f>
        <v>180280</v>
      </c>
      <c r="G18" s="240">
        <f>'Band Gov. and Admin.'!G18+'Human Resources Development'!G18+Education!G18+Health!G18+'Public Works'!G18+'Fire Protection'!G18+'Social Assistance'!G18+Housing!G18+'Economic Development'!G18+Soc.Services!G18+'Natural Resources'!G18+'Culture and Language'!G18+OTHER.!G18+'Canadian Malartic'!G18</f>
        <v>0</v>
      </c>
      <c r="H18" s="240">
        <f>'Band Gov. and Admin.'!H18+'Human Resources Development'!H18+Education!H18+Health!H18+'Public Works'!H18+'Fire Protection'!H18+'Social Assistance'!H18+Housing!H18+'Economic Development'!H18+Soc.Services!H18+'Natural Resources'!H18+'Culture and Language'!H18+OTHER.!H18+'Canadian Malartic'!H18</f>
        <v>0</v>
      </c>
      <c r="I18" s="94">
        <f t="shared" si="0"/>
        <v>180280</v>
      </c>
      <c r="J18" s="224"/>
      <c r="K18" s="240">
        <f>'Band Gov. and Admin.'!K18+'Human Resources Development'!K18+Education!K18+Health!K18+'Public Works'!K18+'Fire Protection'!K18+'Social Assistance'!K18+Housing!K18+'Economic Development'!K18+Soc.Services!K18+'Natural Resources'!K18+'Culture and Language'!K18+OTHER.!K18+'Canadian Malartic'!K18</f>
        <v>16094</v>
      </c>
      <c r="L18" s="240">
        <f>'Band Gov. and Admin.'!L18+'Human Resources Development'!L18+Education!L18+Health!L18+'Public Works'!L18+'Fire Protection'!L18+'Social Assistance'!L18+Housing!L18+'Economic Development'!L18+Soc.Services!L18+'Natural Resources'!L18+'Culture and Language'!L18+OTHER.!L18+'Canadian Malartic'!L18</f>
        <v>0</v>
      </c>
      <c r="M18" s="240">
        <f>'Band Gov. and Admin.'!M18+'Human Resources Development'!M18+Education!M18+Health!M18+'Public Works'!M18+'Fire Protection'!M18+'Social Assistance'!M18+Housing!M18+'Economic Development'!M18+Soc.Services!M18+'Natural Resources'!M18+'Culture and Language'!M18+OTHER.!M18+'Canadian Malartic'!M18</f>
        <v>0</v>
      </c>
      <c r="N18" s="94">
        <f t="shared" si="1"/>
        <v>16094</v>
      </c>
      <c r="O18" s="224"/>
      <c r="P18" s="240">
        <f>'Band Gov. and Admin.'!P18+'Human Resources Development'!P18+Education!P18+Health!P18+'Public Works'!P18+'Fire Protection'!P18+'Social Assistance'!P18+Housing!P18+'Economic Development'!P18+Soc.Services!P18+'Natural Resources'!P18+'Culture and Language'!P18+OTHER.!P18+'Canadian Malartic'!P18</f>
        <v>16094</v>
      </c>
      <c r="Q18" s="240">
        <f>'Band Gov. and Admin.'!Q18+'Human Resources Development'!Q18+Education!Q18+Health!Q18+'Public Works'!Q18+'Fire Protection'!Q18+'Social Assistance'!Q18+Housing!Q18+'Economic Development'!Q18+Soc.Services!Q18+'Natural Resources'!Q18+'Culture and Language'!Q18+OTHER.!Q18+'Canadian Malartic'!Q18</f>
        <v>0</v>
      </c>
      <c r="R18" s="240">
        <f>'Band Gov. and Admin.'!R18+'Human Resources Development'!R18+Education!R18+Health!R18+'Public Works'!R18+'Fire Protection'!R18+'Social Assistance'!R18+Housing!R18+'Economic Development'!R18+Soc.Services!R18+'Natural Resources'!R18+'Culture and Language'!R18+OTHER.!R18+'Canadian Malartic'!R18</f>
        <v>0</v>
      </c>
      <c r="S18" s="94">
        <f t="shared" si="2"/>
        <v>16094</v>
      </c>
      <c r="T18" s="224"/>
      <c r="U18" s="240">
        <f>'Band Gov. and Admin.'!U18+'Human Resources Development'!U18+Education!U18+Health!U18+'Public Works'!U18+'Fire Protection'!U18+'Social Assistance'!U18+Housing!U18+'Economic Development'!U18+Soc.Services!U18+'Natural Resources'!U18+'Culture and Language'!U18+OTHER.!U18+'Canadian Malartic'!U18</f>
        <v>16094</v>
      </c>
      <c r="V18" s="240">
        <f>'Band Gov. and Admin.'!V18+'Human Resources Development'!V18+Education!V18+Health!V18+'Public Works'!V18+'Fire Protection'!V18+'Social Assistance'!V18+Housing!V18+'Economic Development'!V18+Soc.Services!V18+'Natural Resources'!V18+'Culture and Language'!V18+OTHER.!V18+'Canadian Malartic'!V18</f>
        <v>0</v>
      </c>
      <c r="W18" s="240">
        <f>'Band Gov. and Admin.'!W18+'Human Resources Development'!W18+Education!W18+Health!W18+'Public Works'!W18+'Fire Protection'!W18+'Social Assistance'!W18+Housing!W18+'Economic Development'!W18+Soc.Services!W18+'Natural Resources'!W18+'Culture and Language'!W18+OTHER.!W18+'Canadian Malartic'!W18</f>
        <v>0</v>
      </c>
      <c r="X18" s="101">
        <f t="shared" si="3"/>
        <v>16094</v>
      </c>
      <c r="Y18" s="97"/>
      <c r="Z18" s="94">
        <f t="shared" si="4"/>
        <v>228562</v>
      </c>
      <c r="AA18" s="182"/>
      <c r="AC18" s="243"/>
    </row>
    <row r="19" spans="1:29" s="214" customFormat="1" ht="15" x14ac:dyDescent="0.25">
      <c r="A19" s="30"/>
      <c r="B19" s="32" t="s">
        <v>25</v>
      </c>
      <c r="C19" s="1"/>
      <c r="D19" s="1"/>
      <c r="E19" s="28"/>
      <c r="F19" s="240">
        <f>'Band Gov. and Admin.'!F19+'Human Resources Development'!F19+Education!F19+Health!F19+'Public Works'!F19+'Fire Protection'!F19+'Social Assistance'!F19+Housing!F19+'Economic Development'!F19+Soc.Services!F19+'Natural Resources'!F19+'Culture and Language'!F19+OTHER.!F19+'Canadian Malartic'!F19</f>
        <v>0</v>
      </c>
      <c r="G19" s="240">
        <f>'Band Gov. and Admin.'!G19+'Human Resources Development'!G19+Education!G19+Health!G19+'Public Works'!G19+'Fire Protection'!G19+'Social Assistance'!G19+Housing!G19+'Economic Development'!G19+Soc.Services!G19+'Natural Resources'!G19+'Culture and Language'!G19+OTHER.!G19+'Canadian Malartic'!G19</f>
        <v>0</v>
      </c>
      <c r="H19" s="240">
        <f>'Band Gov. and Admin.'!H19+'Human Resources Development'!H19+Education!H19+Health!H19+'Public Works'!H19+'Fire Protection'!H19+'Social Assistance'!H19+Housing!H19+'Economic Development'!H19+Soc.Services!H19+'Natural Resources'!H19+'Culture and Language'!H19+OTHER.!H19+'Canadian Malartic'!H19</f>
        <v>0</v>
      </c>
      <c r="I19" s="94">
        <f t="shared" si="0"/>
        <v>0</v>
      </c>
      <c r="J19" s="224"/>
      <c r="K19" s="240">
        <f>'Band Gov. and Admin.'!K19+'Human Resources Development'!K19+Education!K19+Health!K19+'Public Works'!K19+'Fire Protection'!K19+'Social Assistance'!K19+Housing!K19+'Economic Development'!K19+Soc.Services!K19+'Natural Resources'!K19+'Culture and Language'!K19+OTHER.!K19+'Canadian Malartic'!K19</f>
        <v>0</v>
      </c>
      <c r="L19" s="240">
        <f>'Band Gov. and Admin.'!L19+'Human Resources Development'!L19+Education!L19+Health!L19+'Public Works'!L19+'Fire Protection'!L19+'Social Assistance'!L19+Housing!L19+'Economic Development'!L19+Soc.Services!L19+'Natural Resources'!L19+'Culture and Language'!L19+OTHER.!L19+'Canadian Malartic'!L19</f>
        <v>0</v>
      </c>
      <c r="M19" s="240">
        <f>'Band Gov. and Admin.'!M19+'Human Resources Development'!M19+Education!M19+Health!M19+'Public Works'!M19+'Fire Protection'!M19+'Social Assistance'!M19+Housing!M19+'Economic Development'!M19+Soc.Services!M19+'Natural Resources'!M19+'Culture and Language'!M19+OTHER.!M19+'Canadian Malartic'!M19</f>
        <v>0</v>
      </c>
      <c r="N19" s="94">
        <f t="shared" si="1"/>
        <v>0</v>
      </c>
      <c r="O19" s="224"/>
      <c r="P19" s="240">
        <f>'Band Gov. and Admin.'!P19+'Human Resources Development'!P19+Education!P19+Health!P19+'Public Works'!P19+'Fire Protection'!P19+'Social Assistance'!P19+Housing!P19+'Economic Development'!P19+Soc.Services!P19+'Natural Resources'!P19+'Culture and Language'!P19+OTHER.!P19+'Canadian Malartic'!P19</f>
        <v>0</v>
      </c>
      <c r="Q19" s="240">
        <f>'Band Gov. and Admin.'!Q19+'Human Resources Development'!Q19+Education!Q19+Health!Q19+'Public Works'!Q19+'Fire Protection'!Q19+'Social Assistance'!Q19+Housing!Q19+'Economic Development'!Q19+Soc.Services!Q19+'Natural Resources'!Q19+'Culture and Language'!Q19+OTHER.!Q19+'Canadian Malartic'!Q19</f>
        <v>0</v>
      </c>
      <c r="R19" s="240">
        <f>'Band Gov. and Admin.'!R19+'Human Resources Development'!R19+Education!R19+Health!R19+'Public Works'!R19+'Fire Protection'!R19+'Social Assistance'!R19+Housing!R19+'Economic Development'!R19+Soc.Services!R19+'Natural Resources'!R19+'Culture and Language'!R19+OTHER.!R19+'Canadian Malartic'!R19</f>
        <v>0</v>
      </c>
      <c r="S19" s="94">
        <f t="shared" si="2"/>
        <v>0</v>
      </c>
      <c r="T19" s="224"/>
      <c r="U19" s="240">
        <f>'Band Gov. and Admin.'!U19+'Human Resources Development'!U19+Education!U19+Health!U19+'Public Works'!U19+'Fire Protection'!U19+'Social Assistance'!U19+Housing!U19+'Economic Development'!U19+Soc.Services!U19+'Natural Resources'!U19+'Culture and Language'!U19+OTHER.!U19+'Canadian Malartic'!U19</f>
        <v>0</v>
      </c>
      <c r="V19" s="240">
        <f>'Band Gov. and Admin.'!V19+'Human Resources Development'!V19+Education!V19+Health!V19+'Public Works'!V19+'Fire Protection'!V19+'Social Assistance'!V19+Housing!V19+'Economic Development'!V19+Soc.Services!V19+'Natural Resources'!V19+'Culture and Language'!V19+OTHER.!V19+'Canadian Malartic'!V19</f>
        <v>0</v>
      </c>
      <c r="W19" s="240">
        <f>'Band Gov. and Admin.'!W19+'Human Resources Development'!W19+Education!W19+Health!W19+'Public Works'!W19+'Fire Protection'!W19+'Social Assistance'!W19+Housing!W19+'Economic Development'!W19+Soc.Services!W19+'Natural Resources'!W19+'Culture and Language'!W19+OTHER.!W19+'Canadian Malartic'!W19</f>
        <v>0</v>
      </c>
      <c r="X19" s="101">
        <f t="shared" si="3"/>
        <v>0</v>
      </c>
      <c r="Y19" s="97"/>
      <c r="Z19" s="94">
        <f t="shared" si="4"/>
        <v>0</v>
      </c>
      <c r="AA19" s="182"/>
      <c r="AC19" s="243"/>
    </row>
    <row r="20" spans="1:29" s="214" customFormat="1" ht="15" x14ac:dyDescent="0.25">
      <c r="A20" s="30">
        <v>80900</v>
      </c>
      <c r="B20" s="32" t="s">
        <v>179</v>
      </c>
      <c r="C20" s="1"/>
      <c r="D20" s="1"/>
      <c r="E20" s="28"/>
      <c r="F20" s="240">
        <f>'Band Gov. and Admin.'!F20+'Human Resources Development'!F20+Education!F20+Health!F20+'Public Works'!F20+'Fire Protection'!F20+'Social Assistance'!F20+Housing!F20+'Economic Development'!F20+Soc.Services!F20+'Natural Resources'!F20+'Culture and Language'!F20+OTHER.!F20+'Canadian Malartic'!F20</f>
        <v>55902</v>
      </c>
      <c r="G20" s="240">
        <f>'Band Gov. and Admin.'!G20+'Human Resources Development'!G20+Education!G20+Health!G20+'Public Works'!G20+'Fire Protection'!G20+'Social Assistance'!G20+Housing!G20+'Economic Development'!G20+Soc.Services!G20+'Natural Resources'!G20+'Culture and Language'!G20+OTHER.!G20+'Canadian Malartic'!G20</f>
        <v>0</v>
      </c>
      <c r="H20" s="240">
        <f>'Band Gov. and Admin.'!H20+'Human Resources Development'!H20+Education!H20+Health!H20+'Public Works'!H20+'Fire Protection'!H20+'Social Assistance'!H20+Housing!H20+'Economic Development'!H20+Soc.Services!H20+'Natural Resources'!H20+'Culture and Language'!H20+OTHER.!H20+'Canadian Malartic'!H20</f>
        <v>0</v>
      </c>
      <c r="I20" s="94">
        <f t="shared" si="0"/>
        <v>55902</v>
      </c>
      <c r="J20" s="224"/>
      <c r="K20" s="240">
        <f>'Band Gov. and Admin.'!K20+'Human Resources Development'!K20+Education!K20+Health!K20+'Public Works'!K20+'Fire Protection'!K20+'Social Assistance'!K20+Housing!K20+'Economic Development'!K20+Soc.Services!K20+'Natural Resources'!K20+'Culture and Language'!K20+OTHER.!K20+'Canadian Malartic'!K20</f>
        <v>0</v>
      </c>
      <c r="L20" s="240">
        <f>'Band Gov. and Admin.'!L20+'Human Resources Development'!L20+Education!L20+Health!L20+'Public Works'!L20+'Fire Protection'!L20+'Social Assistance'!L20+Housing!L20+'Economic Development'!L20+Soc.Services!L20+'Natural Resources'!L20+'Culture and Language'!L20+OTHER.!L20+'Canadian Malartic'!L20</f>
        <v>0</v>
      </c>
      <c r="M20" s="240">
        <f>'Band Gov. and Admin.'!M20+'Human Resources Development'!M20+Education!M20+Health!M20+'Public Works'!M20+'Fire Protection'!M20+'Social Assistance'!M20+Housing!M20+'Economic Development'!M20+Soc.Services!M20+'Natural Resources'!M20+'Culture and Language'!M20+OTHER.!M20+'Canadian Malartic'!M20</f>
        <v>0</v>
      </c>
      <c r="N20" s="94">
        <f t="shared" si="1"/>
        <v>0</v>
      </c>
      <c r="O20" s="224"/>
      <c r="P20" s="240">
        <f>'Band Gov. and Admin.'!P20+'Human Resources Development'!P20+Education!P20+Health!P20+'Public Works'!P20+'Fire Protection'!P20+'Social Assistance'!P20+Housing!P20+'Economic Development'!P20+Soc.Services!P20+'Natural Resources'!P20+'Culture and Language'!P20+OTHER.!P20+'Canadian Malartic'!P20</f>
        <v>0</v>
      </c>
      <c r="Q20" s="240">
        <f>'Band Gov. and Admin.'!Q20+'Human Resources Development'!Q20+Education!Q20+Health!Q20+'Public Works'!Q20+'Fire Protection'!Q20+'Social Assistance'!Q20+Housing!Q20+'Economic Development'!Q20+Soc.Services!Q20+'Natural Resources'!Q20+'Culture and Language'!Q20+OTHER.!Q20+'Canadian Malartic'!Q20</f>
        <v>0</v>
      </c>
      <c r="R20" s="240">
        <f>'Band Gov. and Admin.'!R20+'Human Resources Development'!R20+Education!R20+Health!R20+'Public Works'!R20+'Fire Protection'!R20+'Social Assistance'!R20+Housing!R20+'Economic Development'!R20+Soc.Services!R20+'Natural Resources'!R20+'Culture and Language'!R20+OTHER.!R20+'Canadian Malartic'!R20</f>
        <v>0</v>
      </c>
      <c r="S20" s="94">
        <f t="shared" si="2"/>
        <v>0</v>
      </c>
      <c r="T20" s="224"/>
      <c r="U20" s="240">
        <f>'Band Gov. and Admin.'!U20+'Human Resources Development'!U20+Education!U20+Health!U20+'Public Works'!U20+'Fire Protection'!U20+'Social Assistance'!U20+Housing!U20+'Economic Development'!U20+Soc.Services!U20+'Natural Resources'!U20+'Culture and Language'!U20+OTHER.!U20+'Canadian Malartic'!U20</f>
        <v>0</v>
      </c>
      <c r="V20" s="240">
        <f>'Band Gov. and Admin.'!V20+'Human Resources Development'!V20+Education!V20+Health!V20+'Public Works'!V20+'Fire Protection'!V20+'Social Assistance'!V20+Housing!V20+'Economic Development'!V20+Soc.Services!V20+'Natural Resources'!V20+'Culture and Language'!V20+OTHER.!V20+'Canadian Malartic'!V20</f>
        <v>0</v>
      </c>
      <c r="W20" s="240">
        <f>'Band Gov. and Admin.'!W20+'Human Resources Development'!W20+Education!W20+Health!W20+'Public Works'!W20+'Fire Protection'!W20+'Social Assistance'!W20+Housing!W20+'Economic Development'!W20+Soc.Services!W20+'Natural Resources'!W20+'Culture and Language'!W20+OTHER.!W20+'Canadian Malartic'!W20</f>
        <v>0</v>
      </c>
      <c r="X20" s="101">
        <f t="shared" si="3"/>
        <v>0</v>
      </c>
      <c r="Y20" s="97"/>
      <c r="Z20" s="94">
        <f t="shared" si="4"/>
        <v>55902</v>
      </c>
      <c r="AA20" s="182"/>
      <c r="AC20" s="243"/>
    </row>
    <row r="21" spans="1:29" s="214" customFormat="1" ht="15" x14ac:dyDescent="0.25">
      <c r="A21" s="30">
        <v>82900</v>
      </c>
      <c r="B21" s="32" t="s">
        <v>55</v>
      </c>
      <c r="C21" s="1"/>
      <c r="D21" s="1"/>
      <c r="E21" s="28"/>
      <c r="F21" s="240">
        <f>'Band Gov. and Admin.'!F21+'Human Resources Development'!F21+Education!F21+Health!F21+'Public Works'!F21+'Fire Protection'!F21+'Social Assistance'!F21+Housing!F21+'Economic Development'!F21+Soc.Services!F21+'Natural Resources'!F21+'Culture and Language'!F21+OTHER.!F21+'Canadian Malartic'!F21</f>
        <v>37932</v>
      </c>
      <c r="G21" s="240">
        <f>'Band Gov. and Admin.'!G21+'Human Resources Development'!G21+Education!G21+Health!G21+'Public Works'!G21+'Fire Protection'!G21+'Social Assistance'!G21+Housing!G21+'Economic Development'!G21+Soc.Services!G21+'Natural Resources'!G21+'Culture and Language'!G21+OTHER.!G21+'Canadian Malartic'!G21</f>
        <v>37932</v>
      </c>
      <c r="H21" s="240">
        <f>'Band Gov. and Admin.'!H21+'Human Resources Development'!H21+Education!H21+Health!H21+'Public Works'!H21+'Fire Protection'!H21+'Social Assistance'!H21+Housing!H21+'Economic Development'!H21+Soc.Services!H21+'Natural Resources'!H21+'Culture and Language'!H21+OTHER.!H21+'Canadian Malartic'!H21</f>
        <v>37932</v>
      </c>
      <c r="I21" s="94">
        <f t="shared" si="0"/>
        <v>113796</v>
      </c>
      <c r="J21" s="224"/>
      <c r="K21" s="240">
        <f>'Band Gov. and Admin.'!K21+'Human Resources Development'!K21+Education!K21+Health!K21+'Public Works'!K21+'Fire Protection'!K21+'Social Assistance'!K21+Housing!K21+'Economic Development'!K21+Soc.Services!K21+'Natural Resources'!K21+'Culture and Language'!K21+OTHER.!K21+'Canadian Malartic'!K21</f>
        <v>37932</v>
      </c>
      <c r="L21" s="240">
        <f>'Band Gov. and Admin.'!L21+'Human Resources Development'!L21+Education!L21+Health!L21+'Public Works'!L21+'Fire Protection'!L21+'Social Assistance'!L21+Housing!L21+'Economic Development'!L21+Soc.Services!L21+'Natural Resources'!L21+'Culture and Language'!L21+OTHER.!L21+'Canadian Malartic'!L21</f>
        <v>37932</v>
      </c>
      <c r="M21" s="240">
        <f>'Band Gov. and Admin.'!M21+'Human Resources Development'!M21+Education!M21+Health!M21+'Public Works'!M21+'Fire Protection'!M21+'Social Assistance'!M21+Housing!M21+'Economic Development'!M21+Soc.Services!M21+'Natural Resources'!M21+'Culture and Language'!M21+OTHER.!M21+'Canadian Malartic'!M21</f>
        <v>37932</v>
      </c>
      <c r="N21" s="94">
        <f t="shared" si="1"/>
        <v>113796</v>
      </c>
      <c r="O21" s="224"/>
      <c r="P21" s="240">
        <f>'Band Gov. and Admin.'!P21+'Human Resources Development'!P21+Education!P21+Health!P21+'Public Works'!P21+'Fire Protection'!P21+'Social Assistance'!P21+Housing!P21+'Economic Development'!P21+Soc.Services!P21+'Natural Resources'!P21+'Culture and Language'!P21+OTHER.!P21+'Canadian Malartic'!P21</f>
        <v>37932</v>
      </c>
      <c r="Q21" s="240">
        <f>'Band Gov. and Admin.'!Q21+'Human Resources Development'!Q21+Education!Q21+Health!Q21+'Public Works'!Q21+'Fire Protection'!Q21+'Social Assistance'!Q21+Housing!Q21+'Economic Development'!Q21+Soc.Services!Q21+'Natural Resources'!Q21+'Culture and Language'!Q21+OTHER.!Q21+'Canadian Malartic'!Q21</f>
        <v>37932</v>
      </c>
      <c r="R21" s="240">
        <f>'Band Gov. and Admin.'!R21+'Human Resources Development'!R21+Education!R21+Health!R21+'Public Works'!R21+'Fire Protection'!R21+'Social Assistance'!R21+Housing!R21+'Economic Development'!R21+Soc.Services!R21+'Natural Resources'!R21+'Culture and Language'!R21+OTHER.!R21+'Canadian Malartic'!R21</f>
        <v>37932</v>
      </c>
      <c r="S21" s="94">
        <f t="shared" si="2"/>
        <v>113796</v>
      </c>
      <c r="T21" s="224"/>
      <c r="U21" s="240">
        <f>'Band Gov. and Admin.'!U21+'Human Resources Development'!U21+Education!U21+Health!U21+'Public Works'!U21+'Fire Protection'!U21+'Social Assistance'!U21+Housing!U21+'Economic Development'!U21+Soc.Services!U21+'Natural Resources'!U21+'Culture and Language'!U21+OTHER.!U21+'Canadian Malartic'!U21</f>
        <v>37941</v>
      </c>
      <c r="V21" s="240">
        <f>'Band Gov. and Admin.'!V21+'Human Resources Development'!V21+Education!V21+Health!V21+'Public Works'!V21+'Fire Protection'!V21+'Social Assistance'!V21+Housing!V21+'Economic Development'!V21+Soc.Services!V21+'Natural Resources'!V21+'Culture and Language'!V21+OTHER.!V21+'Canadian Malartic'!V21</f>
        <v>37932</v>
      </c>
      <c r="W21" s="240">
        <f>'Band Gov. and Admin.'!W21+'Human Resources Development'!W21+Education!W21+Health!W21+'Public Works'!W21+'Fire Protection'!W21+'Social Assistance'!W21+Housing!W21+'Economic Development'!W21+Soc.Services!W21+'Natural Resources'!W21+'Culture and Language'!W21+OTHER.!W21+'Canadian Malartic'!W21</f>
        <v>38170</v>
      </c>
      <c r="X21" s="101">
        <f t="shared" si="3"/>
        <v>114043</v>
      </c>
      <c r="Y21" s="97"/>
      <c r="Z21" s="94">
        <f t="shared" si="4"/>
        <v>455431</v>
      </c>
      <c r="AA21" s="182"/>
      <c r="AC21" s="243"/>
    </row>
    <row r="22" spans="1:29" s="214" customFormat="1" ht="15" x14ac:dyDescent="0.25">
      <c r="A22" s="30">
        <v>87560</v>
      </c>
      <c r="B22" s="32" t="s">
        <v>56</v>
      </c>
      <c r="C22" s="1"/>
      <c r="D22" s="1"/>
      <c r="E22" s="28"/>
      <c r="F22" s="240">
        <f>'Band Gov. and Admin.'!F22+'Human Resources Development'!F22+Education!F22+Health!F22+'Public Works'!F22+'Fire Protection'!F22+'Social Assistance'!F22+Housing!F22+'Economic Development'!F22+Soc.Services!F22+'Natural Resources'!F22+'Culture and Language'!F22+OTHER.!F22+'Canadian Malartic'!F22</f>
        <v>35000</v>
      </c>
      <c r="G22" s="240">
        <f>'Band Gov. and Admin.'!G22+'Human Resources Development'!G22+Education!G22+Health!G22+'Public Works'!G22+'Fire Protection'!G22+'Social Assistance'!G22+Housing!G22+'Economic Development'!G22+Soc.Services!G22+'Natural Resources'!G22+'Culture and Language'!G22+OTHER.!G22+'Canadian Malartic'!G22</f>
        <v>0</v>
      </c>
      <c r="H22" s="240">
        <f>'Band Gov. and Admin.'!H22+'Human Resources Development'!H22+Education!H22+Health!H22+'Public Works'!H22+'Fire Protection'!H22+'Social Assistance'!H22+Housing!H22+'Economic Development'!H22+Soc.Services!H22+'Natural Resources'!H22+'Culture and Language'!H22+OTHER.!H22+'Canadian Malartic'!H22</f>
        <v>11250</v>
      </c>
      <c r="I22" s="94">
        <f t="shared" si="0"/>
        <v>46250</v>
      </c>
      <c r="J22" s="224"/>
      <c r="K22" s="240">
        <f>'Band Gov. and Admin.'!K22+'Human Resources Development'!K22+Education!K22+Health!K22+'Public Works'!K22+'Fire Protection'!K22+'Social Assistance'!K22+Housing!K22+'Economic Development'!K22+Soc.Services!K22+'Natural Resources'!K22+'Culture and Language'!K22+OTHER.!K22+'Canadian Malartic'!K22</f>
        <v>0</v>
      </c>
      <c r="L22" s="240">
        <f>'Band Gov. and Admin.'!L22+'Human Resources Development'!L22+Education!L22+Health!L22+'Public Works'!L22+'Fire Protection'!L22+'Social Assistance'!L22+Housing!L22+'Economic Development'!L22+Soc.Services!L22+'Natural Resources'!L22+'Culture and Language'!L22+OTHER.!L22+'Canadian Malartic'!L22</f>
        <v>0</v>
      </c>
      <c r="M22" s="240">
        <f>'Band Gov. and Admin.'!M22+'Human Resources Development'!M22+Education!M22+Health!M22+'Public Works'!M22+'Fire Protection'!M22+'Social Assistance'!M22+Housing!M22+'Economic Development'!M22+Soc.Services!M22+'Natural Resources'!M22+'Culture and Language'!M22+OTHER.!M22+'Canadian Malartic'!M22</f>
        <v>11250</v>
      </c>
      <c r="N22" s="94">
        <f t="shared" si="1"/>
        <v>11250</v>
      </c>
      <c r="O22" s="224"/>
      <c r="P22" s="240">
        <f>'Band Gov. and Admin.'!P22+'Human Resources Development'!P22+Education!P22+Health!P22+'Public Works'!P22+'Fire Protection'!P22+'Social Assistance'!P22+Housing!P22+'Economic Development'!P22+Soc.Services!P22+'Natural Resources'!P22+'Culture and Language'!P22+OTHER.!P22+'Canadian Malartic'!P22</f>
        <v>0</v>
      </c>
      <c r="Q22" s="240">
        <f>'Band Gov. and Admin.'!Q22+'Human Resources Development'!Q22+Education!Q22+Health!Q22+'Public Works'!Q22+'Fire Protection'!Q22+'Social Assistance'!Q22+Housing!Q22+'Economic Development'!Q22+Soc.Services!Q22+'Natural Resources'!Q22+'Culture and Language'!Q22+OTHER.!Q22+'Canadian Malartic'!Q22</f>
        <v>0</v>
      </c>
      <c r="R22" s="240">
        <f>'Band Gov. and Admin.'!R22+'Human Resources Development'!R22+Education!R22+Health!R22+'Public Works'!R22+'Fire Protection'!R22+'Social Assistance'!R22+Housing!R22+'Economic Development'!R22+Soc.Services!R22+'Natural Resources'!R22+'Culture and Language'!R22+OTHER.!R22+'Canadian Malartic'!R22</f>
        <v>11250</v>
      </c>
      <c r="S22" s="94">
        <f t="shared" si="2"/>
        <v>11250</v>
      </c>
      <c r="T22" s="224"/>
      <c r="U22" s="240">
        <f>'Band Gov. and Admin.'!U22+'Human Resources Development'!U22+Education!U22+Health!U22+'Public Works'!U22+'Fire Protection'!U22+'Social Assistance'!U22+Housing!U22+'Economic Development'!U22+Soc.Services!U22+'Natural Resources'!U22+'Culture and Language'!U22+OTHER.!U22+'Canadian Malartic'!U22</f>
        <v>0</v>
      </c>
      <c r="V22" s="240">
        <f>'Band Gov. and Admin.'!V22+'Human Resources Development'!V22+Education!V22+Health!V22+'Public Works'!V22+'Fire Protection'!V22+'Social Assistance'!V22+Housing!V22+'Economic Development'!V22+Soc.Services!V22+'Natural Resources'!V22+'Culture and Language'!V22+OTHER.!V22+'Canadian Malartic'!V22</f>
        <v>0</v>
      </c>
      <c r="W22" s="240">
        <f>'Band Gov. and Admin.'!W22+'Human Resources Development'!W22+Education!W22+Health!W22+'Public Works'!W22+'Fire Protection'!W22+'Social Assistance'!W22+Housing!W22+'Economic Development'!W22+Soc.Services!W22+'Natural Resources'!W22+'Culture and Language'!W22+OTHER.!W22+'Canadian Malartic'!W22</f>
        <v>11250</v>
      </c>
      <c r="X22" s="101">
        <f t="shared" si="3"/>
        <v>11250</v>
      </c>
      <c r="Y22" s="97"/>
      <c r="Z22" s="94">
        <f t="shared" si="4"/>
        <v>80000</v>
      </c>
      <c r="AA22" s="182"/>
      <c r="AB22" s="243"/>
      <c r="AC22" s="243"/>
    </row>
    <row r="23" spans="1:29" s="214" customFormat="1" ht="15" x14ac:dyDescent="0.25">
      <c r="A23" s="30">
        <v>80310</v>
      </c>
      <c r="B23" s="32" t="s">
        <v>27</v>
      </c>
      <c r="C23" s="1"/>
      <c r="D23" s="1"/>
      <c r="E23" s="28"/>
      <c r="F23" s="240">
        <f>'Band Gov. and Admin.'!F23+'Human Resources Development'!F23+Education!F23+Health!F23+'Public Works'!F23+'Fire Protection'!F23+'Social Assistance'!F23+Housing!F23+'Economic Development'!F23+Soc.Services!F23+'Natural Resources'!F23+'Culture and Language'!F23+OTHER.!F23+'Canadian Malartic'!F23</f>
        <v>135000</v>
      </c>
      <c r="G23" s="240">
        <f>'Band Gov. and Admin.'!G23+'Human Resources Development'!G23+Education!G23+Health!G23+'Public Works'!G23+'Fire Protection'!G23+'Social Assistance'!G23+Housing!G23+'Economic Development'!G23+Soc.Services!G23+'Natural Resources'!G23+'Culture and Language'!G23+OTHER.!G23+'Canadian Malartic'!G23</f>
        <v>0</v>
      </c>
      <c r="H23" s="240">
        <f>'Band Gov. and Admin.'!H23+'Human Resources Development'!H23+Education!H23+Health!H23+'Public Works'!H23+'Fire Protection'!H23+'Social Assistance'!H23+Housing!H23+'Economic Development'!H23+Soc.Services!H23+'Natural Resources'!H23+'Culture and Language'!H23+OTHER.!H23+'Canadian Malartic'!H23</f>
        <v>0</v>
      </c>
      <c r="I23" s="94">
        <f t="shared" si="0"/>
        <v>135000</v>
      </c>
      <c r="J23" s="224"/>
      <c r="K23" s="240">
        <f>'Band Gov. and Admin.'!K23+'Human Resources Development'!K23+Education!K23+Health!K23+'Public Works'!K23+'Fire Protection'!K23+'Social Assistance'!K23+Housing!K23+'Economic Development'!K23+Soc.Services!K23+'Natural Resources'!K23+'Culture and Language'!K23+OTHER.!K23+'Canadian Malartic'!K23</f>
        <v>0</v>
      </c>
      <c r="L23" s="240">
        <f>'Band Gov. and Admin.'!L23+'Human Resources Development'!L23+Education!L23+Health!L23+'Public Works'!L23+'Fire Protection'!L23+'Social Assistance'!L23+Housing!L23+'Economic Development'!L23+Soc.Services!L23+'Natural Resources'!L23+'Culture and Language'!L23+OTHER.!L23+'Canadian Malartic'!L23</f>
        <v>0</v>
      </c>
      <c r="M23" s="240">
        <f>'Band Gov. and Admin.'!M23+'Human Resources Development'!M23+Education!M23+Health!M23+'Public Works'!M23+'Fire Protection'!M23+'Social Assistance'!M23+Housing!M23+'Economic Development'!M23+Soc.Services!M23+'Natural Resources'!M23+'Culture and Language'!M23+OTHER.!M23+'Canadian Malartic'!M23</f>
        <v>0</v>
      </c>
      <c r="N23" s="94">
        <f t="shared" si="1"/>
        <v>0</v>
      </c>
      <c r="O23" s="224"/>
      <c r="P23" s="240">
        <f>'Band Gov. and Admin.'!P23+'Human Resources Development'!P23+Education!P23+Health!P23+'Public Works'!P23+'Fire Protection'!P23+'Social Assistance'!P23+Housing!P23+'Economic Development'!P23+Soc.Services!P23+'Natural Resources'!P23+'Culture and Language'!P23+OTHER.!P23+'Canadian Malartic'!P23</f>
        <v>0</v>
      </c>
      <c r="Q23" s="240">
        <f>'Band Gov. and Admin.'!Q23+'Human Resources Development'!Q23+Education!Q23+Health!Q23+'Public Works'!Q23+'Fire Protection'!Q23+'Social Assistance'!Q23+Housing!Q23+'Economic Development'!Q23+Soc.Services!Q23+'Natural Resources'!Q23+'Culture and Language'!Q23+OTHER.!Q23+'Canadian Malartic'!Q23</f>
        <v>0</v>
      </c>
      <c r="R23" s="240">
        <f>'Band Gov. and Admin.'!R23+'Human Resources Development'!R23+Education!R23+Health!R23+'Public Works'!R23+'Fire Protection'!R23+'Social Assistance'!R23+Housing!R23+'Economic Development'!R23+Soc.Services!R23+'Natural Resources'!R23+'Culture and Language'!R23+OTHER.!R23+'Canadian Malartic'!R23</f>
        <v>0</v>
      </c>
      <c r="S23" s="94">
        <f t="shared" si="2"/>
        <v>0</v>
      </c>
      <c r="T23" s="224"/>
      <c r="U23" s="240">
        <f>'Band Gov. and Admin.'!U23+'Human Resources Development'!U23+Education!U23+Health!U23+'Public Works'!U23+'Fire Protection'!U23+'Social Assistance'!U23+Housing!U23+'Economic Development'!U23+Soc.Services!U23+'Natural Resources'!U23+'Culture and Language'!U23+OTHER.!U23+'Canadian Malartic'!U23</f>
        <v>0</v>
      </c>
      <c r="V23" s="240">
        <f>'Band Gov. and Admin.'!V23+'Human Resources Development'!V23+Education!V23+Health!V23+'Public Works'!V23+'Fire Protection'!V23+'Social Assistance'!V23+Housing!V23+'Economic Development'!V23+Soc.Services!V23+'Natural Resources'!V23+'Culture and Language'!V23+OTHER.!V23+'Canadian Malartic'!V23</f>
        <v>0</v>
      </c>
      <c r="W23" s="240">
        <f>'Band Gov. and Admin.'!W23+'Human Resources Development'!W23+Education!W23+Health!W23+'Public Works'!W23+'Fire Protection'!W23+'Social Assistance'!W23+Housing!W23+'Economic Development'!W23+Soc.Services!W23+'Natural Resources'!W23+'Culture and Language'!W23+OTHER.!W23+'Canadian Malartic'!W23</f>
        <v>0</v>
      </c>
      <c r="X23" s="101">
        <f t="shared" si="3"/>
        <v>0</v>
      </c>
      <c r="Y23" s="97"/>
      <c r="Z23" s="94">
        <f t="shared" si="4"/>
        <v>135000</v>
      </c>
      <c r="AA23" s="182"/>
      <c r="AC23" s="243"/>
    </row>
    <row r="24" spans="1:29" s="214" customFormat="1" ht="15" x14ac:dyDescent="0.25">
      <c r="A24" s="30">
        <v>86500</v>
      </c>
      <c r="B24" s="32" t="s">
        <v>26</v>
      </c>
      <c r="C24" s="1"/>
      <c r="D24" s="1"/>
      <c r="E24" s="28"/>
      <c r="F24" s="240">
        <f>'Band Gov. and Admin.'!F24+'Human Resources Development'!F24+Education!F24+Health!F24+'Public Works'!F24+'Fire Protection'!F24+'Social Assistance'!F24+Housing!F24+'Economic Development'!F24+Soc.Services!F24+'Natural Resources'!F24+'Culture and Language'!F24+OTHER.!F24+'Canadian Malartic'!F24</f>
        <v>484531</v>
      </c>
      <c r="G24" s="240">
        <f>'Band Gov. and Admin.'!G24+'Human Resources Development'!G24+Education!G24+Health!G24+'Public Works'!G24+'Fire Protection'!G24+'Social Assistance'!G24+Housing!G24+'Economic Development'!G24+Soc.Services!G24+'Natural Resources'!G24+'Culture and Language'!G24+OTHER.!G24+'Canadian Malartic'!G24</f>
        <v>0</v>
      </c>
      <c r="H24" s="240">
        <f>'Band Gov. and Admin.'!H24+'Human Resources Development'!H24+Education!H24+Health!H24+'Public Works'!H24+'Fire Protection'!H24+'Social Assistance'!H24+Housing!H24+'Economic Development'!H24+Soc.Services!H24+'Natural Resources'!H24+'Culture and Language'!H24+OTHER.!H24+'Canadian Malartic'!H24</f>
        <v>0</v>
      </c>
      <c r="I24" s="94">
        <f t="shared" si="0"/>
        <v>484531</v>
      </c>
      <c r="J24" s="224"/>
      <c r="K24" s="240">
        <f>'Band Gov. and Admin.'!K24+'Human Resources Development'!K24+Education!K24+Health!K24+'Public Works'!K24+'Fire Protection'!K24+'Social Assistance'!K24+Housing!K24+'Economic Development'!K24+Soc.Services!K24+'Natural Resources'!K24+'Culture and Language'!K24+OTHER.!K24+'Canadian Malartic'!K24</f>
        <v>0</v>
      </c>
      <c r="L24" s="240">
        <f>'Band Gov. and Admin.'!L24+'Human Resources Development'!L24+Education!L24+Health!L24+'Public Works'!L24+'Fire Protection'!L24+'Social Assistance'!L24+Housing!L24+'Economic Development'!L24+Soc.Services!L24+'Natural Resources'!L24+'Culture and Language'!L24+OTHER.!L24+'Canadian Malartic'!L24</f>
        <v>0</v>
      </c>
      <c r="M24" s="240">
        <f>'Band Gov. and Admin.'!M24+'Human Resources Development'!M24+Education!M24+Health!M24+'Public Works'!M24+'Fire Protection'!M24+'Social Assistance'!M24+Housing!M24+'Economic Development'!M24+Soc.Services!M24+'Natural Resources'!M24+'Culture and Language'!M24+OTHER.!M24+'Canadian Malartic'!M24</f>
        <v>0</v>
      </c>
      <c r="N24" s="94">
        <f t="shared" si="1"/>
        <v>0</v>
      </c>
      <c r="O24" s="224"/>
      <c r="P24" s="240">
        <f>'Band Gov. and Admin.'!P24+'Human Resources Development'!P24+Education!P24+Health!P24+'Public Works'!P24+'Fire Protection'!P24+'Social Assistance'!P24+Housing!P24+'Economic Development'!P24+Soc.Services!P24+'Natural Resources'!P24+'Culture and Language'!P24+OTHER.!P24+'Canadian Malartic'!P24</f>
        <v>0</v>
      </c>
      <c r="Q24" s="240">
        <f>'Band Gov. and Admin.'!Q24+'Human Resources Development'!Q24+Education!Q24+Health!Q24+'Public Works'!Q24+'Fire Protection'!Q24+'Social Assistance'!Q24+Housing!Q24+'Economic Development'!Q24+Soc.Services!Q24+'Natural Resources'!Q24+'Culture and Language'!Q24+OTHER.!Q24+'Canadian Malartic'!Q24</f>
        <v>0</v>
      </c>
      <c r="R24" s="240">
        <f>'Band Gov. and Admin.'!R24+'Human Resources Development'!R24+Education!R24+Health!R24+'Public Works'!R24+'Fire Protection'!R24+'Social Assistance'!R24+Housing!R24+'Economic Development'!R24+Soc.Services!R24+'Natural Resources'!R24+'Culture and Language'!R24+OTHER.!R24+'Canadian Malartic'!R24</f>
        <v>0</v>
      </c>
      <c r="S24" s="94">
        <f t="shared" si="2"/>
        <v>0</v>
      </c>
      <c r="T24" s="224"/>
      <c r="U24" s="240">
        <f>'Band Gov. and Admin.'!U24+'Human Resources Development'!U24+Education!U24+Health!U24+'Public Works'!U24+'Fire Protection'!U24+'Social Assistance'!U24+Housing!U24+'Economic Development'!U24+Soc.Services!U24+'Natural Resources'!U24+'Culture and Language'!U24+OTHER.!U24+'Canadian Malartic'!U24</f>
        <v>0</v>
      </c>
      <c r="V24" s="240">
        <f>'Band Gov. and Admin.'!V24+'Human Resources Development'!V24+Education!V24+Health!V24+'Public Works'!V24+'Fire Protection'!V24+'Social Assistance'!V24+Housing!V24+'Economic Development'!V24+Soc.Services!V24+'Natural Resources'!V24+'Culture and Language'!V24+OTHER.!V24+'Canadian Malartic'!V24</f>
        <v>0</v>
      </c>
      <c r="W24" s="240">
        <f>'Band Gov. and Admin.'!W24+'Human Resources Development'!W24+Education!W24+Health!W24+'Public Works'!W24+'Fire Protection'!W24+'Social Assistance'!W24+Housing!W24+'Economic Development'!W24+Soc.Services!W24+'Natural Resources'!W24+'Culture and Language'!W24+OTHER.!W24+'Canadian Malartic'!W24</f>
        <v>0</v>
      </c>
      <c r="X24" s="101">
        <f t="shared" si="3"/>
        <v>0</v>
      </c>
      <c r="Y24" s="97"/>
      <c r="Z24" s="94">
        <f t="shared" si="4"/>
        <v>484531</v>
      </c>
      <c r="AA24" s="182"/>
      <c r="AC24" s="243"/>
    </row>
    <row r="25" spans="1:29" s="214" customFormat="1" ht="15" x14ac:dyDescent="0.25">
      <c r="A25" s="30">
        <v>82000</v>
      </c>
      <c r="B25" s="32" t="s">
        <v>172</v>
      </c>
      <c r="C25" s="1"/>
      <c r="D25" s="1"/>
      <c r="E25" s="28"/>
      <c r="F25" s="240">
        <f>'Band Gov. and Admin.'!F25+'Human Resources Development'!F25+Education!F25+Health!F25+'Public Works'!F25+'Fire Protection'!F25+'Social Assistance'!F25+Housing!F25+'Economic Development'!F25+Soc.Services!F25+'Natural Resources'!F25+'Culture and Language'!F25+OTHER.!F25+'Canadian Malartic'!F25</f>
        <v>105386</v>
      </c>
      <c r="G25" s="240">
        <f>'Band Gov. and Admin.'!G25+'Human Resources Development'!G25+Education!G25+Health!G25+'Public Works'!G25+'Fire Protection'!G25+'Social Assistance'!G25+Housing!G25+'Economic Development'!G25+Soc.Services!G25+'Natural Resources'!G25+'Culture and Language'!G25+OTHER.!G25+'Canadian Malartic'!G25</f>
        <v>21267</v>
      </c>
      <c r="H25" s="240">
        <f>'Band Gov. and Admin.'!H25+'Human Resources Development'!H25+Education!H25+Health!H25+'Public Works'!H25+'Fire Protection'!H25+'Social Assistance'!H25+Housing!H25+'Economic Development'!H25+Soc.Services!H25+'Natural Resources'!H25+'Culture and Language'!H25+OTHER.!H25+'Canadian Malartic'!H25</f>
        <v>21267</v>
      </c>
      <c r="I25" s="94">
        <f t="shared" si="0"/>
        <v>147920</v>
      </c>
      <c r="J25" s="224"/>
      <c r="K25" s="240">
        <f>'Band Gov. and Admin.'!K25+'Human Resources Development'!K25+Education!K25+Health!K25+'Public Works'!K25+'Fire Protection'!K25+'Social Assistance'!K25+Housing!K25+'Economic Development'!K25+Soc.Services!K25+'Natural Resources'!K25+'Culture and Language'!K25+OTHER.!K25+'Canadian Malartic'!K25</f>
        <v>21267</v>
      </c>
      <c r="L25" s="240">
        <f>'Band Gov. and Admin.'!L25+'Human Resources Development'!L25+Education!L25+Health!L25+'Public Works'!L25+'Fire Protection'!L25+'Social Assistance'!L25+Housing!L25+'Economic Development'!L25+Soc.Services!L25+'Natural Resources'!L25+'Culture and Language'!L25+OTHER.!L25+'Canadian Malartic'!L25</f>
        <v>26055</v>
      </c>
      <c r="M25" s="240">
        <f>'Band Gov. and Admin.'!M25+'Human Resources Development'!M25+Education!M25+Health!M25+'Public Works'!M25+'Fire Protection'!M25+'Social Assistance'!M25+Housing!M25+'Economic Development'!M25+Soc.Services!M25+'Natural Resources'!M25+'Culture and Language'!M25+OTHER.!M25+'Canadian Malartic'!M25</f>
        <v>21267</v>
      </c>
      <c r="N25" s="94">
        <f t="shared" si="1"/>
        <v>68589</v>
      </c>
      <c r="O25" s="224"/>
      <c r="P25" s="240">
        <f>'Band Gov. and Admin.'!P25+'Human Resources Development'!P25+Education!P25+Health!P25+'Public Works'!P25+'Fire Protection'!P25+'Social Assistance'!P25+Housing!P25+'Economic Development'!P25+Soc.Services!P25+'Natural Resources'!P25+'Culture and Language'!P25+OTHER.!P25+'Canadian Malartic'!P25</f>
        <v>21267</v>
      </c>
      <c r="Q25" s="240">
        <f>'Band Gov. and Admin.'!Q25+'Human Resources Development'!Q25+Education!Q25+Health!Q25+'Public Works'!Q25+'Fire Protection'!Q25+'Social Assistance'!Q25+Housing!Q25+'Economic Development'!Q25+Soc.Services!Q25+'Natural Resources'!Q25+'Culture and Language'!Q25+OTHER.!Q25+'Canadian Malartic'!Q25</f>
        <v>21267</v>
      </c>
      <c r="R25" s="240">
        <f>'Band Gov. and Admin.'!R25+'Human Resources Development'!R25+Education!R25+Health!R25+'Public Works'!R25+'Fire Protection'!R25+'Social Assistance'!R25+Housing!R25+'Economic Development'!R25+Soc.Services!R25+'Natural Resources'!R25+'Culture and Language'!R25+OTHER.!R25+'Canadian Malartic'!R25</f>
        <v>21267</v>
      </c>
      <c r="S25" s="94">
        <f t="shared" si="2"/>
        <v>63801</v>
      </c>
      <c r="T25" s="224"/>
      <c r="U25" s="240">
        <f>'Band Gov. and Admin.'!U25+'Human Resources Development'!U25+Education!U25+Health!U25+'Public Works'!U25+'Fire Protection'!U25+'Social Assistance'!U25+Housing!U25+'Economic Development'!U25+Soc.Services!U25+'Natural Resources'!U25+'Culture and Language'!U25+OTHER.!U25+'Canadian Malartic'!U25</f>
        <v>19266</v>
      </c>
      <c r="V25" s="240">
        <f>'Band Gov. and Admin.'!V25+'Human Resources Development'!V25+Education!V25+Health!V25+'Public Works'!V25+'Fire Protection'!V25+'Social Assistance'!V25+Housing!V25+'Economic Development'!V25+Soc.Services!V25+'Natural Resources'!V25+'Culture and Language'!V25+OTHER.!V25+'Canadian Malartic'!V25</f>
        <v>17155</v>
      </c>
      <c r="W25" s="240">
        <f>'Band Gov. and Admin.'!W25+'Human Resources Development'!W25+Education!W25+Health!W25+'Public Works'!W25+'Fire Protection'!W25+'Social Assistance'!W25+Housing!W25+'Economic Development'!W25+Soc.Services!W25+'Natural Resources'!W25+'Culture and Language'!W25+OTHER.!W25+'Canadian Malartic'!W25</f>
        <v>12155</v>
      </c>
      <c r="X25" s="101">
        <f t="shared" si="3"/>
        <v>48576</v>
      </c>
      <c r="Y25" s="97"/>
      <c r="Z25" s="94">
        <f t="shared" si="4"/>
        <v>328886</v>
      </c>
      <c r="AA25" s="182"/>
      <c r="AC25" s="243"/>
    </row>
    <row r="26" spans="1:29" s="214" customFormat="1" ht="15" x14ac:dyDescent="0.25">
      <c r="A26" s="30">
        <v>81110</v>
      </c>
      <c r="B26" s="32" t="s">
        <v>173</v>
      </c>
      <c r="C26" s="1"/>
      <c r="D26" s="1"/>
      <c r="E26" s="28"/>
      <c r="F26" s="240">
        <f>'Band Gov. and Admin.'!F26+'Human Resources Development'!F26+Education!F26+Health!F26+'Public Works'!F26+'Fire Protection'!F26+'Social Assistance'!F26+Housing!F26+'Economic Development'!F26+Soc.Services!F26+'Natural Resources'!F26+'Culture and Language'!F26+OTHER.!F26+'Canadian Malartic'!F26</f>
        <v>0</v>
      </c>
      <c r="G26" s="240">
        <f>'Band Gov. and Admin.'!G26+'Human Resources Development'!G26+Education!G26+Health!G26+'Public Works'!G26+'Fire Protection'!G26+'Social Assistance'!G26+Housing!G26+'Economic Development'!G26+Soc.Services!G26+'Natural Resources'!G26+'Culture and Language'!G26+OTHER.!G26+'Canadian Malartic'!G26</f>
        <v>0</v>
      </c>
      <c r="H26" s="240">
        <f>'Band Gov. and Admin.'!H26+'Human Resources Development'!H26+Education!H26+Health!H26+'Public Works'!H26+'Fire Protection'!H26+'Social Assistance'!H26+Housing!H26+'Economic Development'!H26+Soc.Services!H26+'Natural Resources'!H26+'Culture and Language'!H26+OTHER.!H26+'Canadian Malartic'!H26</f>
        <v>0</v>
      </c>
      <c r="I26" s="94">
        <f t="shared" si="0"/>
        <v>0</v>
      </c>
      <c r="J26" s="224"/>
      <c r="K26" s="240">
        <f>'Band Gov. and Admin.'!K26+'Human Resources Development'!K26+Education!K26+Health!K26+'Public Works'!K26+'Fire Protection'!K26+'Social Assistance'!K26+Housing!K26+'Economic Development'!K26+Soc.Services!K26+'Natural Resources'!K26+'Culture and Language'!K26+OTHER.!K26+'Canadian Malartic'!K26</f>
        <v>0</v>
      </c>
      <c r="L26" s="240">
        <f>'Band Gov. and Admin.'!L26+'Human Resources Development'!L26+Education!L26+Health!L26+'Public Works'!L26+'Fire Protection'!L26+'Social Assistance'!L26+Housing!L26+'Economic Development'!L26+Soc.Services!L26+'Natural Resources'!L26+'Culture and Language'!L26+OTHER.!L26+'Canadian Malartic'!L26</f>
        <v>0</v>
      </c>
      <c r="M26" s="240">
        <f>'Band Gov. and Admin.'!M26+'Human Resources Development'!M26+Education!M26+Health!M26+'Public Works'!M26+'Fire Protection'!M26+'Social Assistance'!M26+Housing!M26+'Economic Development'!M26+Soc.Services!M26+'Natural Resources'!M26+'Culture and Language'!M26+OTHER.!M26+'Canadian Malartic'!M26</f>
        <v>0</v>
      </c>
      <c r="N26" s="94">
        <f t="shared" si="1"/>
        <v>0</v>
      </c>
      <c r="O26" s="224"/>
      <c r="P26" s="240">
        <f>'Band Gov. and Admin.'!P26+'Human Resources Development'!P26+Education!P26+Health!P26+'Public Works'!P26+'Fire Protection'!P26+'Social Assistance'!P26+Housing!P26+'Economic Development'!P26+Soc.Services!P26+'Natural Resources'!P26+'Culture and Language'!P26+OTHER.!P26+'Canadian Malartic'!P26</f>
        <v>0</v>
      </c>
      <c r="Q26" s="240">
        <f>'Band Gov. and Admin.'!Q26+'Human Resources Development'!Q26+Education!Q26+Health!Q26+'Public Works'!Q26+'Fire Protection'!Q26+'Social Assistance'!Q26+Housing!Q26+'Economic Development'!Q26+Soc.Services!Q26+'Natural Resources'!Q26+'Culture and Language'!Q26+OTHER.!Q26+'Canadian Malartic'!Q26</f>
        <v>0</v>
      </c>
      <c r="R26" s="240">
        <f>'Band Gov. and Admin.'!R26+'Human Resources Development'!R26+Education!R26+Health!R26+'Public Works'!R26+'Fire Protection'!R26+'Social Assistance'!R26+Housing!R26+'Economic Development'!R26+Soc.Services!R26+'Natural Resources'!R26+'Culture and Language'!R26+OTHER.!R26+'Canadian Malartic'!R26</f>
        <v>0</v>
      </c>
      <c r="S26" s="94">
        <f t="shared" si="2"/>
        <v>0</v>
      </c>
      <c r="T26" s="224"/>
      <c r="U26" s="240">
        <f>'Band Gov. and Admin.'!U26+'Human Resources Development'!U26+Education!U26+Health!U26+'Public Works'!U26+'Fire Protection'!U26+'Social Assistance'!U26+Housing!U26+'Economic Development'!U26+Soc.Services!U26+'Natural Resources'!U26+'Culture and Language'!U26+OTHER.!U26+'Canadian Malartic'!U26</f>
        <v>0</v>
      </c>
      <c r="V26" s="240">
        <f>'Band Gov. and Admin.'!V26+'Human Resources Development'!V26+Education!V26+Health!V26+'Public Works'!V26+'Fire Protection'!V26+'Social Assistance'!V26+Housing!V26+'Economic Development'!V26+Soc.Services!V26+'Natural Resources'!V26+'Culture and Language'!V26+OTHER.!V26+'Canadian Malartic'!V26</f>
        <v>0</v>
      </c>
      <c r="W26" s="240">
        <f>'Band Gov. and Admin.'!W26+'Human Resources Development'!W26+Education!W26+Health!W26+'Public Works'!W26+'Fire Protection'!W26+'Social Assistance'!W26+Housing!W26+'Economic Development'!W26+Soc.Services!W26+'Natural Resources'!W26+'Culture and Language'!W26+OTHER.!W26+'Canadian Malartic'!W26</f>
        <v>0</v>
      </c>
      <c r="X26" s="101">
        <f t="shared" si="3"/>
        <v>0</v>
      </c>
      <c r="Y26" s="97"/>
      <c r="Z26" s="94">
        <f t="shared" si="4"/>
        <v>0</v>
      </c>
      <c r="AA26" s="182"/>
      <c r="AC26" s="243"/>
    </row>
    <row r="27" spans="1:29" s="214" customFormat="1" ht="15" x14ac:dyDescent="0.25">
      <c r="A27" s="30"/>
      <c r="B27" s="32" t="s">
        <v>174</v>
      </c>
      <c r="C27" s="1"/>
      <c r="D27" s="1"/>
      <c r="E27" s="28"/>
      <c r="F27" s="240">
        <f>'Band Gov. and Admin.'!F27+'Human Resources Development'!F27+Education!F27+Health!F27+'Public Works'!F27+'Fire Protection'!F27+'Social Assistance'!F27+Housing!F27+'Economic Development'!F27+Soc.Services!F27+'Natural Resources'!F27+'Culture and Language'!F27+OTHER.!F27+'Canadian Malartic'!F27</f>
        <v>0</v>
      </c>
      <c r="G27" s="240">
        <f>'Band Gov. and Admin.'!G27+'Human Resources Development'!G27+Education!G27+Health!G27+'Public Works'!G27+'Fire Protection'!G27+'Social Assistance'!G27+Housing!G27+'Economic Development'!G27+Soc.Services!G27+'Natural Resources'!G27+'Culture and Language'!G27+OTHER.!G27+'Canadian Malartic'!G27</f>
        <v>0</v>
      </c>
      <c r="H27" s="240">
        <f>'Band Gov. and Admin.'!H27+'Human Resources Development'!H27+Education!H27+Health!H27+'Public Works'!H27+'Fire Protection'!H27+'Social Assistance'!H27+Housing!H27+'Economic Development'!H27+Soc.Services!H27+'Natural Resources'!H27+'Culture and Language'!H27+OTHER.!H27+'Canadian Malartic'!H27</f>
        <v>0</v>
      </c>
      <c r="I27" s="94">
        <f t="shared" si="0"/>
        <v>0</v>
      </c>
      <c r="J27" s="224"/>
      <c r="K27" s="240">
        <f>'Band Gov. and Admin.'!K27+'Human Resources Development'!K27+Education!K27+Health!K27+'Public Works'!K27+'Fire Protection'!K27+'Social Assistance'!K27+Housing!K27+'Economic Development'!K27+Soc.Services!K27+'Natural Resources'!K27+'Culture and Language'!K27+OTHER.!K27+'Canadian Malartic'!K27</f>
        <v>0</v>
      </c>
      <c r="L27" s="240">
        <f>'Band Gov. and Admin.'!L27+'Human Resources Development'!L27+Education!L27+Health!L27+'Public Works'!L27+'Fire Protection'!L27+'Social Assistance'!L27+Housing!L27+'Economic Development'!L27+Soc.Services!L27+'Natural Resources'!L27+'Culture and Language'!L27+OTHER.!L27+'Canadian Malartic'!L27</f>
        <v>0</v>
      </c>
      <c r="M27" s="240">
        <f>'Band Gov. and Admin.'!M27+'Human Resources Development'!M27+Education!M27+Health!M27+'Public Works'!M27+'Fire Protection'!M27+'Social Assistance'!M27+Housing!M27+'Economic Development'!M27+Soc.Services!M27+'Natural Resources'!M27+'Culture and Language'!M27+OTHER.!M27+'Canadian Malartic'!M27</f>
        <v>0</v>
      </c>
      <c r="N27" s="94">
        <f t="shared" si="1"/>
        <v>0</v>
      </c>
      <c r="O27" s="224"/>
      <c r="P27" s="240">
        <f>'Band Gov. and Admin.'!P27+'Human Resources Development'!P27+Education!P27+Health!P27+'Public Works'!P27+'Fire Protection'!P27+'Social Assistance'!P27+Housing!P27+'Economic Development'!P27+Soc.Services!P27+'Natural Resources'!P27+'Culture and Language'!P27+OTHER.!P27+'Canadian Malartic'!P27</f>
        <v>0</v>
      </c>
      <c r="Q27" s="240">
        <f>'Band Gov. and Admin.'!Q27+'Human Resources Development'!Q27+Education!Q27+Health!Q27+'Public Works'!Q27+'Fire Protection'!Q27+'Social Assistance'!Q27+Housing!Q27+'Economic Development'!Q27+Soc.Services!Q27+'Natural Resources'!Q27+'Culture and Language'!Q27+OTHER.!Q27+'Canadian Malartic'!Q27</f>
        <v>0</v>
      </c>
      <c r="R27" s="240">
        <f>'Band Gov. and Admin.'!R27+'Human Resources Development'!R27+Education!R27+Health!R27+'Public Works'!R27+'Fire Protection'!R27+'Social Assistance'!R27+Housing!R27+'Economic Development'!R27+Soc.Services!R27+'Natural Resources'!R27+'Culture and Language'!R27+OTHER.!R27+'Canadian Malartic'!R27</f>
        <v>0</v>
      </c>
      <c r="S27" s="94">
        <f t="shared" si="2"/>
        <v>0</v>
      </c>
      <c r="T27" s="224"/>
      <c r="U27" s="240">
        <f>'Band Gov. and Admin.'!U27+'Human Resources Development'!U27+Education!U27+Health!U27+'Public Works'!U27+'Fire Protection'!U27+'Social Assistance'!U27+Housing!U27+'Economic Development'!U27+Soc.Services!U27+'Natural Resources'!U27+'Culture and Language'!U27+OTHER.!U27+'Canadian Malartic'!U27</f>
        <v>0</v>
      </c>
      <c r="V27" s="240">
        <f>'Band Gov. and Admin.'!V27+'Human Resources Development'!V27+Education!V27+Health!V27+'Public Works'!V27+'Fire Protection'!V27+'Social Assistance'!V27+Housing!V27+'Economic Development'!V27+Soc.Services!V27+'Natural Resources'!V27+'Culture and Language'!V27+OTHER.!V27+'Canadian Malartic'!V27</f>
        <v>0</v>
      </c>
      <c r="W27" s="240">
        <f>'Band Gov. and Admin.'!W27+'Human Resources Development'!W27+Education!W27+Health!W27+'Public Works'!W27+'Fire Protection'!W27+'Social Assistance'!W27+Housing!W27+'Economic Development'!W27+Soc.Services!W27+'Natural Resources'!W27+'Culture and Language'!W27+OTHER.!W27+'Canadian Malartic'!W27</f>
        <v>0</v>
      </c>
      <c r="X27" s="101">
        <f t="shared" si="3"/>
        <v>0</v>
      </c>
      <c r="Y27" s="97"/>
      <c r="Z27" s="94">
        <f t="shared" si="4"/>
        <v>0</v>
      </c>
      <c r="AA27" s="182"/>
      <c r="AC27" s="243"/>
    </row>
    <row r="28" spans="1:29" s="214" customFormat="1" ht="15" x14ac:dyDescent="0.25">
      <c r="A28" s="30"/>
      <c r="B28" s="32" t="s">
        <v>65</v>
      </c>
      <c r="C28" s="1"/>
      <c r="D28" s="1"/>
      <c r="E28" s="28"/>
      <c r="F28" s="240">
        <f>'Band Gov. and Admin.'!F28+'Human Resources Development'!F28+Education!F28+Health!F28+'Public Works'!F28+'Fire Protection'!F28+'Social Assistance'!F28+Housing!F28+'Economic Development'!F28+Soc.Services!F28+'Natural Resources'!F28+'Culture and Language'!F28+OTHER.!F28+'Canadian Malartic'!F28</f>
        <v>0</v>
      </c>
      <c r="G28" s="240">
        <f>'Band Gov. and Admin.'!G28+'Human Resources Development'!G28+Education!G28+Health!G28+'Public Works'!G28+'Fire Protection'!G28+'Social Assistance'!G28+Housing!G28+'Economic Development'!G28+Soc.Services!G28+'Natural Resources'!G28+'Culture and Language'!G28+OTHER.!G28+'Canadian Malartic'!G28</f>
        <v>0</v>
      </c>
      <c r="H28" s="240">
        <f>'Band Gov. and Admin.'!H28+'Human Resources Development'!H28+Education!H28+Health!H28+'Public Works'!H28+'Fire Protection'!H28+'Social Assistance'!H28+Housing!H28+'Economic Development'!H28+Soc.Services!H28+'Natural Resources'!H28+'Culture and Language'!H28+OTHER.!H28+'Canadian Malartic'!H28</f>
        <v>0</v>
      </c>
      <c r="I28" s="94">
        <f t="shared" si="0"/>
        <v>0</v>
      </c>
      <c r="J28" s="224"/>
      <c r="K28" s="240">
        <f>'Band Gov. and Admin.'!K28+'Human Resources Development'!K28+Education!K28+Health!K28+'Public Works'!K28+'Fire Protection'!K28+'Social Assistance'!K28+Housing!K28+'Economic Development'!K28+Soc.Services!K28+'Natural Resources'!K28+'Culture and Language'!K28+OTHER.!K28+'Canadian Malartic'!K28</f>
        <v>0</v>
      </c>
      <c r="L28" s="240">
        <f>'Band Gov. and Admin.'!L28+'Human Resources Development'!L28+Education!L28+Health!L28+'Public Works'!L28+'Fire Protection'!L28+'Social Assistance'!L28+Housing!L28+'Economic Development'!L28+Soc.Services!L28+'Natural Resources'!L28+'Culture and Language'!L28+OTHER.!L28+'Canadian Malartic'!L28</f>
        <v>0</v>
      </c>
      <c r="M28" s="240">
        <f>'Band Gov. and Admin.'!M28+'Human Resources Development'!M28+Education!M28+Health!M28+'Public Works'!M28+'Fire Protection'!M28+'Social Assistance'!M28+Housing!M28+'Economic Development'!M28+Soc.Services!M28+'Natural Resources'!M28+'Culture and Language'!M28+OTHER.!M28+'Canadian Malartic'!M28</f>
        <v>0</v>
      </c>
      <c r="N28" s="94">
        <f t="shared" si="1"/>
        <v>0</v>
      </c>
      <c r="O28" s="224"/>
      <c r="P28" s="240">
        <f>'Band Gov. and Admin.'!P28+'Human Resources Development'!P28+Education!P28+Health!P28+'Public Works'!P28+'Fire Protection'!P28+'Social Assistance'!P28+Housing!P28+'Economic Development'!P28+Soc.Services!P28+'Natural Resources'!P28+'Culture and Language'!P28+OTHER.!P28+'Canadian Malartic'!P28</f>
        <v>0</v>
      </c>
      <c r="Q28" s="240">
        <f>'Band Gov. and Admin.'!Q28+'Human Resources Development'!Q28+Education!Q28+Health!Q28+'Public Works'!Q28+'Fire Protection'!Q28+'Social Assistance'!Q28+Housing!Q28+'Economic Development'!Q28+Soc.Services!Q28+'Natural Resources'!Q28+'Culture and Language'!Q28+OTHER.!Q28+'Canadian Malartic'!Q28</f>
        <v>0</v>
      </c>
      <c r="R28" s="240">
        <f>'Band Gov. and Admin.'!R28+'Human Resources Development'!R28+Education!R28+Health!R28+'Public Works'!R28+'Fire Protection'!R28+'Social Assistance'!R28+Housing!R28+'Economic Development'!R28+Soc.Services!R28+'Natural Resources'!R28+'Culture and Language'!R28+OTHER.!R28+'Canadian Malartic'!R28</f>
        <v>0</v>
      </c>
      <c r="S28" s="94">
        <f t="shared" si="2"/>
        <v>0</v>
      </c>
      <c r="T28" s="224"/>
      <c r="U28" s="240">
        <f>'Band Gov. and Admin.'!U28+'Human Resources Development'!U28+Education!U28+Health!U28+'Public Works'!U28+'Fire Protection'!U28+'Social Assistance'!U28+Housing!U28+'Economic Development'!U28+Soc.Services!U28+'Natural Resources'!U28+'Culture and Language'!U28+OTHER.!U28+'Canadian Malartic'!U28</f>
        <v>0</v>
      </c>
      <c r="V28" s="240">
        <f>'Band Gov. and Admin.'!V28+'Human Resources Development'!V28+Education!V28+Health!V28+'Public Works'!V28+'Fire Protection'!V28+'Social Assistance'!V28+Housing!V28+'Economic Development'!V28+Soc.Services!V28+'Natural Resources'!V28+'Culture and Language'!V28+OTHER.!V28+'Canadian Malartic'!V28</f>
        <v>0</v>
      </c>
      <c r="W28" s="240">
        <f>'Band Gov. and Admin.'!W28+'Human Resources Development'!W28+Education!W28+Health!W28+'Public Works'!W28+'Fire Protection'!W28+'Social Assistance'!W28+Housing!W28+'Economic Development'!W28+Soc.Services!W28+'Natural Resources'!W28+'Culture and Language'!W28+OTHER.!W28+'Canadian Malartic'!W28</f>
        <v>0</v>
      </c>
      <c r="X28" s="101">
        <f t="shared" si="3"/>
        <v>0</v>
      </c>
      <c r="Y28" s="97"/>
      <c r="Z28" s="94">
        <f t="shared" si="4"/>
        <v>0</v>
      </c>
      <c r="AA28" s="182"/>
      <c r="AC28" s="243"/>
    </row>
    <row r="29" spans="1:29" s="214" customFormat="1" ht="15" x14ac:dyDescent="0.25">
      <c r="A29" s="30">
        <v>80990</v>
      </c>
      <c r="B29" s="32" t="s">
        <v>175</v>
      </c>
      <c r="C29" s="1"/>
      <c r="D29" s="1"/>
      <c r="E29" s="28"/>
      <c r="F29" s="240">
        <f>'Band Gov. and Admin.'!F29+'Human Resources Development'!F29+Education!F29+Health!F29+'Public Works'!F29+'Fire Protection'!F29+'Social Assistance'!F29+Housing!F29+'Economic Development'!F29+Soc.Services!F29+'Natural Resources'!F29+'Culture and Language'!F29+OTHER.!F29+'Canadian Malartic'!F29</f>
        <v>0</v>
      </c>
      <c r="G29" s="240">
        <f>'Band Gov. and Admin.'!G29+'Human Resources Development'!G29+Education!G29+Health!G29+'Public Works'!G29+'Fire Protection'!G29+'Social Assistance'!G29+Housing!G29+'Economic Development'!G29+Soc.Services!G29+'Natural Resources'!G29+'Culture and Language'!G29+OTHER.!G29+'Canadian Malartic'!G29</f>
        <v>0</v>
      </c>
      <c r="H29" s="240">
        <f>'Band Gov. and Admin.'!H29+'Human Resources Development'!H29+Education!H29+Health!H29+'Public Works'!H29+'Fire Protection'!H29+'Social Assistance'!H29+Housing!H29+'Economic Development'!H29+Soc.Services!H29+'Natural Resources'!H29+'Culture and Language'!H29+OTHER.!H29+'Canadian Malartic'!H29</f>
        <v>0</v>
      </c>
      <c r="I29" s="94">
        <f t="shared" si="0"/>
        <v>0</v>
      </c>
      <c r="J29" s="224"/>
      <c r="K29" s="240">
        <f>'Band Gov. and Admin.'!K29+'Human Resources Development'!K29+Education!K29+Health!K29+'Public Works'!K29+'Fire Protection'!K29+'Social Assistance'!K29+Housing!K29+'Economic Development'!K29+Soc.Services!K29+'Natural Resources'!K29+'Culture and Language'!K29+OTHER.!K29+'Canadian Malartic'!K29</f>
        <v>0</v>
      </c>
      <c r="L29" s="240">
        <f>'Band Gov. and Admin.'!L29+'Human Resources Development'!L29+Education!L29+Health!L29+'Public Works'!L29+'Fire Protection'!L29+'Social Assistance'!L29+Housing!L29+'Economic Development'!L29+Soc.Services!L29+'Natural Resources'!L29+'Culture and Language'!L29+OTHER.!L29+'Canadian Malartic'!L29</f>
        <v>0</v>
      </c>
      <c r="M29" s="240">
        <f>'Band Gov. and Admin.'!M29+'Human Resources Development'!M29+Education!M29+Health!M29+'Public Works'!M29+'Fire Protection'!M29+'Social Assistance'!M29+Housing!M29+'Economic Development'!M29+Soc.Services!M29+'Natural Resources'!M29+'Culture and Language'!M29+OTHER.!M29+'Canadian Malartic'!M29</f>
        <v>0</v>
      </c>
      <c r="N29" s="94">
        <f t="shared" si="1"/>
        <v>0</v>
      </c>
      <c r="O29" s="224"/>
      <c r="P29" s="240">
        <f>'Band Gov. and Admin.'!P29+'Human Resources Development'!P29+Education!P29+Health!P29+'Public Works'!P29+'Fire Protection'!P29+'Social Assistance'!P29+Housing!P29+'Economic Development'!P29+Soc.Services!P29+'Natural Resources'!P29+'Culture and Language'!P29+OTHER.!P29+'Canadian Malartic'!P29</f>
        <v>0</v>
      </c>
      <c r="Q29" s="240">
        <f>'Band Gov. and Admin.'!Q29+'Human Resources Development'!Q29+Education!Q29+Health!Q29+'Public Works'!Q29+'Fire Protection'!Q29+'Social Assistance'!Q29+Housing!Q29+'Economic Development'!Q29+Soc.Services!Q29+'Natural Resources'!Q29+'Culture and Language'!Q29+OTHER.!Q29+'Canadian Malartic'!Q29</f>
        <v>0</v>
      </c>
      <c r="R29" s="240">
        <f>'Band Gov. and Admin.'!R29+'Human Resources Development'!R29+Education!R29+Health!R29+'Public Works'!R29+'Fire Protection'!R29+'Social Assistance'!R29+Housing!R29+'Economic Development'!R29+Soc.Services!R29+'Natural Resources'!R29+'Culture and Language'!R29+OTHER.!R29+'Canadian Malartic'!R29</f>
        <v>0</v>
      </c>
      <c r="S29" s="94">
        <f t="shared" si="2"/>
        <v>0</v>
      </c>
      <c r="T29" s="224"/>
      <c r="U29" s="240">
        <f>'Band Gov. and Admin.'!U29+'Human Resources Development'!U29+Education!U29+Health!U29+'Public Works'!U29+'Fire Protection'!U29+'Social Assistance'!U29+Housing!U29+'Economic Development'!U29+Soc.Services!U29+'Natural Resources'!U29+'Culture and Language'!U29+OTHER.!U29+'Canadian Malartic'!U29</f>
        <v>0</v>
      </c>
      <c r="V29" s="240">
        <f>'Band Gov. and Admin.'!V29+'Human Resources Development'!V29+Education!V29+Health!V29+'Public Works'!V29+'Fire Protection'!V29+'Social Assistance'!V29+Housing!V29+'Economic Development'!V29+Soc.Services!V29+'Natural Resources'!V29+'Culture and Language'!V29+OTHER.!V29+'Canadian Malartic'!V29</f>
        <v>0</v>
      </c>
      <c r="W29" s="240">
        <f>'Band Gov. and Admin.'!W29+'Human Resources Development'!W29+Education!W29+Health!W29+'Public Works'!W29+'Fire Protection'!W29+'Social Assistance'!W29+Housing!W29+'Economic Development'!W29+Soc.Services!W29+'Natural Resources'!W29+'Culture and Language'!W29+OTHER.!W29+'Canadian Malartic'!W29</f>
        <v>0</v>
      </c>
      <c r="X29" s="101">
        <f t="shared" si="3"/>
        <v>0</v>
      </c>
      <c r="Y29" s="97"/>
      <c r="Z29" s="94">
        <f t="shared" si="4"/>
        <v>0</v>
      </c>
      <c r="AA29" s="182"/>
      <c r="AC29" s="243"/>
    </row>
    <row r="30" spans="1:29" s="214" customFormat="1" ht="15" x14ac:dyDescent="0.25">
      <c r="A30" s="30"/>
      <c r="B30" s="32" t="s">
        <v>176</v>
      </c>
      <c r="C30" s="1"/>
      <c r="D30" s="1"/>
      <c r="E30" s="28"/>
      <c r="F30" s="240">
        <f>'Band Gov. and Admin.'!F30+'Human Resources Development'!F30+Education!F30+Health!F30+'Public Works'!F30+'Fire Protection'!F30+'Social Assistance'!F30+Housing!F30+'Economic Development'!F30+Soc.Services!F30+'Natural Resources'!F30+'Culture and Language'!F30+OTHER.!F30+'Canadian Malartic'!F30</f>
        <v>0</v>
      </c>
      <c r="G30" s="240">
        <f>'Band Gov. and Admin.'!G30+'Human Resources Development'!G30+Education!G30+Health!G30+'Public Works'!G30+'Fire Protection'!G30+'Social Assistance'!G30+Housing!G30+'Economic Development'!G30+Soc.Services!G30+'Natural Resources'!G30+'Culture and Language'!G30+OTHER.!G30+'Canadian Malartic'!G30</f>
        <v>0</v>
      </c>
      <c r="H30" s="240">
        <f>'Band Gov. and Admin.'!H30+'Human Resources Development'!H30+Education!H30+Health!H30+'Public Works'!H30+'Fire Protection'!H30+'Social Assistance'!H30+Housing!H30+'Economic Development'!H30+Soc.Services!H30+'Natural Resources'!H30+'Culture and Language'!H30+OTHER.!H30+'Canadian Malartic'!H30</f>
        <v>0</v>
      </c>
      <c r="I30" s="94">
        <f t="shared" si="0"/>
        <v>0</v>
      </c>
      <c r="J30" s="224"/>
      <c r="K30" s="240">
        <f>'Band Gov. and Admin.'!K30+'Human Resources Development'!K30+Education!K30+Health!K30+'Public Works'!K30+'Fire Protection'!K30+'Social Assistance'!K30+Housing!K30+'Economic Development'!K30+Soc.Services!K30+'Natural Resources'!K30+'Culture and Language'!K30+OTHER.!K30+'Canadian Malartic'!K30</f>
        <v>0</v>
      </c>
      <c r="L30" s="240">
        <f>'Band Gov. and Admin.'!L30+'Human Resources Development'!L30+Education!L30+Health!L30+'Public Works'!L30+'Fire Protection'!L30+'Social Assistance'!L30+Housing!L30+'Economic Development'!L30+Soc.Services!L30+'Natural Resources'!L30+'Culture and Language'!L30+OTHER.!L30+'Canadian Malartic'!L30</f>
        <v>0</v>
      </c>
      <c r="M30" s="240">
        <f>'Band Gov. and Admin.'!M30+'Human Resources Development'!M30+Education!M30+Health!M30+'Public Works'!M30+'Fire Protection'!M30+'Social Assistance'!M30+Housing!M30+'Economic Development'!M30+Soc.Services!M30+'Natural Resources'!M30+'Culture and Language'!M30+OTHER.!M30+'Canadian Malartic'!M30</f>
        <v>0</v>
      </c>
      <c r="N30" s="94">
        <f t="shared" si="1"/>
        <v>0</v>
      </c>
      <c r="O30" s="224"/>
      <c r="P30" s="240">
        <f>'Band Gov. and Admin.'!P30+'Human Resources Development'!P30+Education!P30+Health!P30+'Public Works'!P30+'Fire Protection'!P30+'Social Assistance'!P30+Housing!P30+'Economic Development'!P30+Soc.Services!P30+'Natural Resources'!P30+'Culture and Language'!P30+OTHER.!P30+'Canadian Malartic'!P30</f>
        <v>0</v>
      </c>
      <c r="Q30" s="240">
        <f>'Band Gov. and Admin.'!Q30+'Human Resources Development'!Q30+Education!Q30+Health!Q30+'Public Works'!Q30+'Fire Protection'!Q30+'Social Assistance'!Q30+Housing!Q30+'Economic Development'!Q30+Soc.Services!Q30+'Natural Resources'!Q30+'Culture and Language'!Q30+OTHER.!Q30+'Canadian Malartic'!Q30</f>
        <v>0</v>
      </c>
      <c r="R30" s="240">
        <f>'Band Gov. and Admin.'!R30+'Human Resources Development'!R30+Education!R30+Health!R30+'Public Works'!R30+'Fire Protection'!R30+'Social Assistance'!R30+Housing!R30+'Economic Development'!R30+Soc.Services!R30+'Natural Resources'!R30+'Culture and Language'!R30+OTHER.!R30+'Canadian Malartic'!R30</f>
        <v>0</v>
      </c>
      <c r="S30" s="94">
        <f t="shared" si="2"/>
        <v>0</v>
      </c>
      <c r="T30" s="224"/>
      <c r="U30" s="240">
        <f>'Band Gov. and Admin.'!U30+'Human Resources Development'!U30+Education!U30+Health!U30+'Public Works'!U30+'Fire Protection'!U30+'Social Assistance'!U30+Housing!U30+'Economic Development'!U30+Soc.Services!U30+'Natural Resources'!U30+'Culture and Language'!U30+OTHER.!U30+'Canadian Malartic'!U30</f>
        <v>0</v>
      </c>
      <c r="V30" s="240">
        <f>'Band Gov. and Admin.'!V30+'Human Resources Development'!V30+Education!V30+Health!V30+'Public Works'!V30+'Fire Protection'!V30+'Social Assistance'!V30+Housing!V30+'Economic Development'!V30+Soc.Services!V30+'Natural Resources'!V30+'Culture and Language'!V30+OTHER.!V30+'Canadian Malartic'!V30</f>
        <v>0</v>
      </c>
      <c r="W30" s="240">
        <f>'Band Gov. and Admin.'!W30+'Human Resources Development'!W30+Education!W30+Health!W30+'Public Works'!W30+'Fire Protection'!W30+'Social Assistance'!W30+Housing!W30+'Economic Development'!W30+Soc.Services!W30+'Natural Resources'!W30+'Culture and Language'!W30+OTHER.!W30+'Canadian Malartic'!W30</f>
        <v>0</v>
      </c>
      <c r="X30" s="101">
        <f t="shared" si="3"/>
        <v>0</v>
      </c>
      <c r="Y30" s="97"/>
      <c r="Z30" s="94">
        <f t="shared" si="4"/>
        <v>0</v>
      </c>
      <c r="AA30" s="182"/>
      <c r="AC30" s="243"/>
    </row>
    <row r="31" spans="1:29" s="214" customFormat="1" ht="15" x14ac:dyDescent="0.25">
      <c r="A31" s="30"/>
      <c r="B31" s="32" t="s">
        <v>88</v>
      </c>
      <c r="C31" s="1"/>
      <c r="D31" s="1"/>
      <c r="E31" s="28"/>
      <c r="F31" s="240">
        <f>'Band Gov. and Admin.'!F31+'Human Resources Development'!F31+Education!F31+Health!F31+'Public Works'!F31+'Fire Protection'!F31+'Social Assistance'!F31+Housing!F31+'Economic Development'!F31+Soc.Services!F31+'Natural Resources'!F31+'Culture and Language'!F31+OTHER.!F31+'Canadian Malartic'!F31</f>
        <v>0</v>
      </c>
      <c r="G31" s="240">
        <f>'Band Gov. and Admin.'!G31+'Human Resources Development'!G31+Education!G31+Health!G31+'Public Works'!G31+'Fire Protection'!G31+'Social Assistance'!G31+Housing!G31+'Economic Development'!G31+Soc.Services!G31+'Natural Resources'!G31+'Culture and Language'!G31+OTHER.!G31+'Canadian Malartic'!G31</f>
        <v>0</v>
      </c>
      <c r="H31" s="240">
        <f>'Band Gov. and Admin.'!H31+'Human Resources Development'!H31+Education!H31+Health!H31+'Public Works'!H31+'Fire Protection'!H31+'Social Assistance'!H31+Housing!H31+'Economic Development'!H31+Soc.Services!H31+'Natural Resources'!H31+'Culture and Language'!H31+OTHER.!H31+'Canadian Malartic'!H31</f>
        <v>0</v>
      </c>
      <c r="I31" s="94">
        <f t="shared" si="0"/>
        <v>0</v>
      </c>
      <c r="J31" s="224"/>
      <c r="K31" s="240">
        <f>'Band Gov. and Admin.'!K31+'Human Resources Development'!K31+Education!K31+Health!K31+'Public Works'!K31+'Fire Protection'!K31+'Social Assistance'!K31+Housing!K31+'Economic Development'!K31+Soc.Services!K31+'Natural Resources'!K31+'Culture and Language'!K31+OTHER.!K31+'Canadian Malartic'!K31</f>
        <v>0</v>
      </c>
      <c r="L31" s="240">
        <f>'Band Gov. and Admin.'!L31+'Human Resources Development'!L31+Education!L31+Health!L31+'Public Works'!L31+'Fire Protection'!L31+'Social Assistance'!L31+Housing!L31+'Economic Development'!L31+Soc.Services!L31+'Natural Resources'!L31+'Culture and Language'!L31+OTHER.!L31+'Canadian Malartic'!L31</f>
        <v>0</v>
      </c>
      <c r="M31" s="240">
        <f>'Band Gov. and Admin.'!M31+'Human Resources Development'!M31+Education!M31+Health!M31+'Public Works'!M31+'Fire Protection'!M31+'Social Assistance'!M31+Housing!M31+'Economic Development'!M31+Soc.Services!M31+'Natural Resources'!M31+'Culture and Language'!M31+OTHER.!M31+'Canadian Malartic'!M31</f>
        <v>0</v>
      </c>
      <c r="N31" s="94">
        <f t="shared" si="1"/>
        <v>0</v>
      </c>
      <c r="O31" s="224"/>
      <c r="P31" s="240">
        <f>'Band Gov. and Admin.'!P31+'Human Resources Development'!P31+Education!P31+Health!P31+'Public Works'!P31+'Fire Protection'!P31+'Social Assistance'!P31+Housing!P31+'Economic Development'!P31+Soc.Services!P31+'Natural Resources'!P31+'Culture and Language'!P31+OTHER.!P31+'Canadian Malartic'!P31</f>
        <v>0</v>
      </c>
      <c r="Q31" s="240">
        <f>'Band Gov. and Admin.'!Q31+'Human Resources Development'!Q31+Education!Q31+Health!Q31+'Public Works'!Q31+'Fire Protection'!Q31+'Social Assistance'!Q31+Housing!Q31+'Economic Development'!Q31+Soc.Services!Q31+'Natural Resources'!Q31+'Culture and Language'!Q31+OTHER.!Q31+'Canadian Malartic'!Q31</f>
        <v>0</v>
      </c>
      <c r="R31" s="240">
        <f>'Band Gov. and Admin.'!R31+'Human Resources Development'!R31+Education!R31+Health!R31+'Public Works'!R31+'Fire Protection'!R31+'Social Assistance'!R31+Housing!R31+'Economic Development'!R31+Soc.Services!R31+'Natural Resources'!R31+'Culture and Language'!R31+OTHER.!R31+'Canadian Malartic'!R31</f>
        <v>0</v>
      </c>
      <c r="S31" s="94">
        <f t="shared" si="2"/>
        <v>0</v>
      </c>
      <c r="T31" s="224"/>
      <c r="U31" s="240">
        <f>'Band Gov. and Admin.'!U31+'Human Resources Development'!U31+Education!U31+Health!U31+'Public Works'!U31+'Fire Protection'!U31+'Social Assistance'!U31+Housing!U31+'Economic Development'!U31+Soc.Services!U31+'Natural Resources'!U31+'Culture and Language'!U31+OTHER.!U31+'Canadian Malartic'!U31</f>
        <v>0</v>
      </c>
      <c r="V31" s="240">
        <f>'Band Gov. and Admin.'!V31+'Human Resources Development'!V31+Education!V31+Health!V31+'Public Works'!V31+'Fire Protection'!V31+'Social Assistance'!V31+Housing!V31+'Economic Development'!V31+Soc.Services!V31+'Natural Resources'!V31+'Culture and Language'!V31+OTHER.!V31+'Canadian Malartic'!V31</f>
        <v>0</v>
      </c>
      <c r="W31" s="240">
        <f>'Band Gov. and Admin.'!W31+'Human Resources Development'!W31+Education!W31+Health!W31+'Public Works'!W31+'Fire Protection'!W31+'Social Assistance'!W31+Housing!W31+'Economic Development'!W31+Soc.Services!W31+'Natural Resources'!W31+'Culture and Language'!W31+OTHER.!W31+'Canadian Malartic'!W31</f>
        <v>0</v>
      </c>
      <c r="X31" s="101">
        <f t="shared" si="3"/>
        <v>0</v>
      </c>
      <c r="Y31" s="97"/>
      <c r="Z31" s="94">
        <f t="shared" si="4"/>
        <v>0</v>
      </c>
      <c r="AA31" s="182"/>
      <c r="AC31" s="243"/>
    </row>
    <row r="32" spans="1:29" s="214" customFormat="1" ht="15" x14ac:dyDescent="0.25">
      <c r="A32" s="30"/>
      <c r="B32" s="32" t="s">
        <v>177</v>
      </c>
      <c r="C32" s="1"/>
      <c r="D32" s="1"/>
      <c r="E32" s="28"/>
      <c r="F32" s="240">
        <f>'Band Gov. and Admin.'!F32+'Human Resources Development'!F32+Education!F32+Health!F32+'Public Works'!F32+'Fire Protection'!F32+'Social Assistance'!F32+Housing!F32+'Economic Development'!F32+Soc.Services!F32+'Natural Resources'!F32+'Culture and Language'!F32+OTHER.!F32+'Canadian Malartic'!F32</f>
        <v>0</v>
      </c>
      <c r="G32" s="240">
        <f>'Band Gov. and Admin.'!G32+'Human Resources Development'!G32+Education!G32+Health!G32+'Public Works'!G32+'Fire Protection'!G32+'Social Assistance'!G32+Housing!G32+'Economic Development'!G32+Soc.Services!G32+'Natural Resources'!G32+'Culture and Language'!G32+OTHER.!G32+'Canadian Malartic'!G32</f>
        <v>0</v>
      </c>
      <c r="H32" s="240">
        <f>'Band Gov. and Admin.'!H32+'Human Resources Development'!H32+Education!H32+Health!H32+'Public Works'!H32+'Fire Protection'!H32+'Social Assistance'!H32+Housing!H32+'Economic Development'!H32+Soc.Services!H32+'Natural Resources'!H32+'Culture and Language'!H32+OTHER.!H32+'Canadian Malartic'!H32</f>
        <v>0</v>
      </c>
      <c r="I32" s="94">
        <f t="shared" si="0"/>
        <v>0</v>
      </c>
      <c r="J32" s="224"/>
      <c r="K32" s="240">
        <f>'Band Gov. and Admin.'!K32+'Human Resources Development'!K32+Education!K32+Health!K32+'Public Works'!K32+'Fire Protection'!K32+'Social Assistance'!K32+Housing!K32+'Economic Development'!K32+Soc.Services!K32+'Natural Resources'!K32+'Culture and Language'!K32+OTHER.!K32+'Canadian Malartic'!K32</f>
        <v>0</v>
      </c>
      <c r="L32" s="240">
        <f>'Band Gov. and Admin.'!L32+'Human Resources Development'!L32+Education!L32+Health!L32+'Public Works'!L32+'Fire Protection'!L32+'Social Assistance'!L32+Housing!L32+'Economic Development'!L32+Soc.Services!L32+'Natural Resources'!L32+'Culture and Language'!L32+OTHER.!L32+'Canadian Malartic'!L32</f>
        <v>0</v>
      </c>
      <c r="M32" s="240">
        <f>'Band Gov. and Admin.'!M32+'Human Resources Development'!M32+Education!M32+Health!M32+'Public Works'!M32+'Fire Protection'!M32+'Social Assistance'!M32+Housing!M32+'Economic Development'!M32+Soc.Services!M32+'Natural Resources'!M32+'Culture and Language'!M32+OTHER.!M32+'Canadian Malartic'!M32</f>
        <v>0</v>
      </c>
      <c r="N32" s="94">
        <f t="shared" si="1"/>
        <v>0</v>
      </c>
      <c r="O32" s="224"/>
      <c r="P32" s="240">
        <f>'Band Gov. and Admin.'!P32+'Human Resources Development'!P32+Education!P32+Health!P32+'Public Works'!P32+'Fire Protection'!P32+'Social Assistance'!P32+Housing!P32+'Economic Development'!P32+Soc.Services!P32+'Natural Resources'!P32+'Culture and Language'!P32+OTHER.!P32+'Canadian Malartic'!P32</f>
        <v>0</v>
      </c>
      <c r="Q32" s="240">
        <f>'Band Gov. and Admin.'!Q32+'Human Resources Development'!Q32+Education!Q32+Health!Q32+'Public Works'!Q32+'Fire Protection'!Q32+'Social Assistance'!Q32+Housing!Q32+'Economic Development'!Q32+Soc.Services!Q32+'Natural Resources'!Q32+'Culture and Language'!Q32+OTHER.!Q32+'Canadian Malartic'!Q32</f>
        <v>0</v>
      </c>
      <c r="R32" s="240">
        <f>'Band Gov. and Admin.'!R32+'Human Resources Development'!R32+Education!R32+Health!R32+'Public Works'!R32+'Fire Protection'!R32+'Social Assistance'!R32+Housing!R32+'Economic Development'!R32+Soc.Services!R32+'Natural Resources'!R32+'Culture and Language'!R32+OTHER.!R32+'Canadian Malartic'!R32</f>
        <v>0</v>
      </c>
      <c r="S32" s="94">
        <f t="shared" si="2"/>
        <v>0</v>
      </c>
      <c r="T32" s="224"/>
      <c r="U32" s="240">
        <f>'Band Gov. and Admin.'!U32+'Human Resources Development'!U32+Education!U32+Health!U32+'Public Works'!U32+'Fire Protection'!U32+'Social Assistance'!U32+Housing!U32+'Economic Development'!U32+Soc.Services!U32+'Natural Resources'!U32+'Culture and Language'!U32+OTHER.!U32+'Canadian Malartic'!U32</f>
        <v>0</v>
      </c>
      <c r="V32" s="240">
        <f>'Band Gov. and Admin.'!V32+'Human Resources Development'!V32+Education!V32+Health!V32+'Public Works'!V32+'Fire Protection'!V32+'Social Assistance'!V32+Housing!V32+'Economic Development'!V32+Soc.Services!V32+'Natural Resources'!V32+'Culture and Language'!V32+OTHER.!V32+'Canadian Malartic'!V32</f>
        <v>0</v>
      </c>
      <c r="W32" s="240">
        <f>'Band Gov. and Admin.'!W32+'Human Resources Development'!W32+Education!W32+Health!W32+'Public Works'!W32+'Fire Protection'!W32+'Social Assistance'!W32+Housing!W32+'Economic Development'!W32+Soc.Services!W32+'Natural Resources'!W32+'Culture and Language'!W32+OTHER.!W32+'Canadian Malartic'!W32</f>
        <v>0</v>
      </c>
      <c r="X32" s="101">
        <f t="shared" si="3"/>
        <v>0</v>
      </c>
      <c r="Y32" s="97"/>
      <c r="Z32" s="94">
        <f t="shared" si="4"/>
        <v>0</v>
      </c>
      <c r="AA32" s="182"/>
      <c r="AC32" s="243"/>
    </row>
    <row r="33" spans="1:29" s="214" customFormat="1" ht="15" x14ac:dyDescent="0.25">
      <c r="A33" s="30">
        <v>84150</v>
      </c>
      <c r="B33" s="32" t="s">
        <v>261</v>
      </c>
      <c r="C33" s="1"/>
      <c r="D33" s="1"/>
      <c r="E33" s="28"/>
      <c r="F33" s="240">
        <f>'Band Gov. and Admin.'!F33+'Human Resources Development'!F33+Education!F33+Health!F33+'Public Works'!F33+'Fire Protection'!F33+'Social Assistance'!F33+Housing!F33+'Economic Development'!F33+Soc.Services!F33+'Natural Resources'!F33+'Culture and Language'!F33+OTHER.!F33+'Canadian Malartic'!F33</f>
        <v>0</v>
      </c>
      <c r="G33" s="240">
        <f>'Band Gov. and Admin.'!G33+'Human Resources Development'!G33+Education!G33+Health!G33+'Public Works'!G33+'Fire Protection'!G33+'Social Assistance'!G33+Housing!G33+'Economic Development'!G33+Soc.Services!G33+'Natural Resources'!G33+'Culture and Language'!G33+OTHER.!G33+'Canadian Malartic'!G33</f>
        <v>0</v>
      </c>
      <c r="H33" s="240">
        <f>'Band Gov. and Admin.'!H33+'Human Resources Development'!H33+Education!H33+Health!H33+'Public Works'!H33+'Fire Protection'!H33+'Social Assistance'!H33+Housing!H33+'Economic Development'!H33+Soc.Services!H33+'Natural Resources'!H33+'Culture and Language'!H33+OTHER.!H33+'Canadian Malartic'!H33</f>
        <v>75000</v>
      </c>
      <c r="I33" s="94">
        <f t="shared" si="0"/>
        <v>75000</v>
      </c>
      <c r="J33" s="224"/>
      <c r="K33" s="240">
        <f>'Band Gov. and Admin.'!K33+'Human Resources Development'!K33+Education!K33+Health!K33+'Public Works'!K33+'Fire Protection'!K33+'Social Assistance'!K33+Housing!K33+'Economic Development'!K33+Soc.Services!K33+'Natural Resources'!K33+'Culture and Language'!K33+OTHER.!K33+'Canadian Malartic'!K33</f>
        <v>0</v>
      </c>
      <c r="L33" s="240">
        <f>'Band Gov. and Admin.'!L33+'Human Resources Development'!L33+Education!L33+Health!L33+'Public Works'!L33+'Fire Protection'!L33+'Social Assistance'!L33+Housing!L33+'Economic Development'!L33+Soc.Services!L33+'Natural Resources'!L33+'Culture and Language'!L33+OTHER.!L33+'Canadian Malartic'!L33</f>
        <v>0</v>
      </c>
      <c r="M33" s="240">
        <f>'Band Gov. and Admin.'!M33+'Human Resources Development'!M33+Education!M33+Health!M33+'Public Works'!M33+'Fire Protection'!M33+'Social Assistance'!M33+Housing!M33+'Economic Development'!M33+Soc.Services!M33+'Natural Resources'!M33+'Culture and Language'!M33+OTHER.!M33+'Canadian Malartic'!M33</f>
        <v>75000</v>
      </c>
      <c r="N33" s="94">
        <f t="shared" si="1"/>
        <v>75000</v>
      </c>
      <c r="O33" s="224"/>
      <c r="P33" s="240">
        <f>'Band Gov. and Admin.'!P33+'Human Resources Development'!P33+Education!P33+Health!P33+'Public Works'!P33+'Fire Protection'!P33+'Social Assistance'!P33+Housing!P33+'Economic Development'!P33+Soc.Services!P33+'Natural Resources'!P33+'Culture and Language'!P33+OTHER.!P33+'Canadian Malartic'!P33</f>
        <v>0</v>
      </c>
      <c r="Q33" s="240">
        <f>'Band Gov. and Admin.'!Q33+'Human Resources Development'!Q33+Education!Q33+Health!Q33+'Public Works'!Q33+'Fire Protection'!Q33+'Social Assistance'!Q33+Housing!Q33+'Economic Development'!Q33+Soc.Services!Q33+'Natural Resources'!Q33+'Culture and Language'!Q33+OTHER.!Q33+'Canadian Malartic'!Q33</f>
        <v>0</v>
      </c>
      <c r="R33" s="240">
        <f>'Band Gov. and Admin.'!R33+'Human Resources Development'!R33+Education!R33+Health!R33+'Public Works'!R33+'Fire Protection'!R33+'Social Assistance'!R33+Housing!R33+'Economic Development'!R33+Soc.Services!R33+'Natural Resources'!R33+'Culture and Language'!R33+OTHER.!R33+'Canadian Malartic'!R33</f>
        <v>75000</v>
      </c>
      <c r="S33" s="94">
        <f t="shared" si="2"/>
        <v>75000</v>
      </c>
      <c r="T33" s="224"/>
      <c r="U33" s="240">
        <f>'Band Gov. and Admin.'!U33+'Human Resources Development'!U33+Education!U33+Health!U33+'Public Works'!U33+'Fire Protection'!U33+'Social Assistance'!U33+Housing!U33+'Economic Development'!U33+Soc.Services!U33+'Natural Resources'!U33+'Culture and Language'!U33+OTHER.!U33+'Canadian Malartic'!U33</f>
        <v>0</v>
      </c>
      <c r="V33" s="240">
        <f>'Band Gov. and Admin.'!V33+'Human Resources Development'!V33+Education!V33+Health!V33+'Public Works'!V33+'Fire Protection'!V33+'Social Assistance'!V33+Housing!V33+'Economic Development'!V33+Soc.Services!V33+'Natural Resources'!V33+'Culture and Language'!V33+OTHER.!V33+'Canadian Malartic'!V33</f>
        <v>0</v>
      </c>
      <c r="W33" s="240">
        <f>'Band Gov. and Admin.'!W33+'Human Resources Development'!W33+Education!W33+Health!W33+'Public Works'!W33+'Fire Protection'!W33+'Social Assistance'!W33+Housing!W33+'Economic Development'!W33+Soc.Services!W33+'Natural Resources'!W33+'Culture and Language'!W33+OTHER.!W33+'Canadian Malartic'!W33</f>
        <v>75000</v>
      </c>
      <c r="X33" s="101">
        <f t="shared" si="3"/>
        <v>75000</v>
      </c>
      <c r="Y33" s="97"/>
      <c r="Z33" s="94">
        <f t="shared" si="4"/>
        <v>300000</v>
      </c>
      <c r="AA33" s="182"/>
      <c r="AC33" s="243"/>
    </row>
    <row r="34" spans="1:29" s="214" customFormat="1" ht="15" hidden="1" x14ac:dyDescent="0.25">
      <c r="A34" s="30"/>
      <c r="B34" s="32" t="s">
        <v>296</v>
      </c>
      <c r="C34" s="1"/>
      <c r="D34" s="1"/>
      <c r="E34" s="28"/>
      <c r="F34" s="240">
        <f>'Band Gov. and Admin.'!F34+'Human Resources Development'!F34+Education!F34+Health!F34+'Public Works'!F34+'Fire Protection'!F34+'Social Assistance'!F34+Housing!F34+'Economic Development'!F34+Soc.Services!F34+'Natural Resources'!F34+'Culture and Language'!F34+OTHER.!F34+'Canadian Malartic'!F34</f>
        <v>0</v>
      </c>
      <c r="G34" s="240">
        <f>'Band Gov. and Admin.'!G34+'Human Resources Development'!G34+Education!G34+Health!G34+'Public Works'!G34+'Fire Protection'!G34+'Social Assistance'!G34+Housing!G34+'Economic Development'!G34+Soc.Services!G34+'Natural Resources'!G34+'Culture and Language'!G34+OTHER.!G34+'Canadian Malartic'!G34</f>
        <v>0</v>
      </c>
      <c r="H34" s="240">
        <f>'Band Gov. and Admin.'!H34+'Human Resources Development'!H34+Education!H34+Health!H34+'Public Works'!H34+'Fire Protection'!H34+'Social Assistance'!H34+Housing!H34+'Economic Development'!H34+Soc.Services!H34+'Natural Resources'!H34+'Culture and Language'!H34+OTHER.!H34+'Canadian Malartic'!H34</f>
        <v>0</v>
      </c>
      <c r="I34" s="94">
        <f t="shared" si="0"/>
        <v>0</v>
      </c>
      <c r="J34" s="224"/>
      <c r="K34" s="240">
        <f>'Band Gov. and Admin.'!K34+'Human Resources Development'!K34+Education!K34+Health!K34+'Public Works'!K34+'Fire Protection'!K34+'Social Assistance'!K34+Housing!K34+'Economic Development'!K34+Soc.Services!K34+'Natural Resources'!K34+'Culture and Language'!K34+OTHER.!K34+'Canadian Malartic'!K34</f>
        <v>0</v>
      </c>
      <c r="L34" s="240">
        <f>'Band Gov. and Admin.'!L34+'Human Resources Development'!L34+Education!L34+Health!L34+'Public Works'!L34+'Fire Protection'!L34+'Social Assistance'!L34+Housing!L34+'Economic Development'!L34+Soc.Services!L34+'Natural Resources'!L34+'Culture and Language'!L34+OTHER.!L34+'Canadian Malartic'!L34</f>
        <v>0</v>
      </c>
      <c r="M34" s="240">
        <f>'Band Gov. and Admin.'!M34+'Human Resources Development'!M34+Education!M34+Health!M34+'Public Works'!M34+'Fire Protection'!M34+'Social Assistance'!M34+Housing!M34+'Economic Development'!M34+Soc.Services!M34+'Natural Resources'!M34+'Culture and Language'!M34+OTHER.!M34+'Canadian Malartic'!M34</f>
        <v>0</v>
      </c>
      <c r="N34" s="94">
        <f t="shared" si="1"/>
        <v>0</v>
      </c>
      <c r="O34" s="224"/>
      <c r="P34" s="240">
        <f>'Band Gov. and Admin.'!P34+'Human Resources Development'!P34+Education!P34+Health!P34+'Public Works'!P34+'Fire Protection'!P34+'Social Assistance'!P34+Housing!P34+'Economic Development'!P34+Soc.Services!P34+'Natural Resources'!P34+'Culture and Language'!P34+OTHER.!P34+'Canadian Malartic'!P34</f>
        <v>0</v>
      </c>
      <c r="Q34" s="240">
        <f>'Band Gov. and Admin.'!Q34+'Human Resources Development'!Q34+Education!Q34+Health!Q34+'Public Works'!Q34+'Fire Protection'!Q34+'Social Assistance'!Q34+Housing!Q34+'Economic Development'!Q34+Soc.Services!Q34+'Natural Resources'!Q34+'Culture and Language'!Q34+OTHER.!Q34+'Canadian Malartic'!Q34</f>
        <v>0</v>
      </c>
      <c r="R34" s="240">
        <f>'Band Gov. and Admin.'!R34+'Human Resources Development'!R34+Education!R34+Health!R34+'Public Works'!R34+'Fire Protection'!R34+'Social Assistance'!R34+Housing!R34+'Economic Development'!R34+Soc.Services!R34+'Natural Resources'!R34+'Culture and Language'!R34+OTHER.!R34+'Canadian Malartic'!R34</f>
        <v>0</v>
      </c>
      <c r="S34" s="94">
        <f t="shared" si="2"/>
        <v>0</v>
      </c>
      <c r="T34" s="224"/>
      <c r="U34" s="240">
        <f>'Band Gov. and Admin.'!U34+'Human Resources Development'!U34+Education!U34+Health!U34+'Public Works'!U34+'Fire Protection'!U34+'Social Assistance'!U34+Housing!U34+'Economic Development'!U34+Soc.Services!U34+'Natural Resources'!U34+'Culture and Language'!U34+OTHER.!U34+'Canadian Malartic'!U34</f>
        <v>0</v>
      </c>
      <c r="V34" s="240">
        <f>'Band Gov. and Admin.'!V34+'Human Resources Development'!V34+Education!V34+Health!V34+'Public Works'!V34+'Fire Protection'!V34+'Social Assistance'!V34+Housing!V34+'Economic Development'!V34+Soc.Services!V34+'Natural Resources'!V34+'Culture and Language'!V34+OTHER.!V34+'Canadian Malartic'!V34</f>
        <v>0</v>
      </c>
      <c r="W34" s="240">
        <f>'Band Gov. and Admin.'!W34+'Human Resources Development'!W34+Education!W34+Health!W34+'Public Works'!W34+'Fire Protection'!W34+'Social Assistance'!W34+Housing!W34+'Economic Development'!W34+Soc.Services!W34+'Natural Resources'!W34+'Culture and Language'!W34+OTHER.!W34+'Canadian Malartic'!W34</f>
        <v>0</v>
      </c>
      <c r="X34" s="101">
        <f t="shared" si="3"/>
        <v>0</v>
      </c>
      <c r="Y34" s="97"/>
      <c r="Z34" s="94">
        <f t="shared" si="4"/>
        <v>0</v>
      </c>
      <c r="AA34" s="182"/>
      <c r="AC34" s="243"/>
    </row>
    <row r="35" spans="1:29" s="214" customFormat="1" ht="15" x14ac:dyDescent="0.25">
      <c r="A35" s="30">
        <v>80355</v>
      </c>
      <c r="B35" s="32" t="s">
        <v>178</v>
      </c>
      <c r="C35" s="1"/>
      <c r="D35" s="1"/>
      <c r="E35" s="28"/>
      <c r="F35" s="240">
        <f>'Band Gov. and Admin.'!F35+'Human Resources Development'!F35+Education!F35+Health!F35+'Public Works'!F35+'Fire Protection'!F35+'Social Assistance'!F35+Housing!F35+'Economic Development'!F35+Soc.Services!F35+'Natural Resources'!F35+'Culture and Language'!F35+OTHER.!F35+'Canadian Malartic'!F35</f>
        <v>0</v>
      </c>
      <c r="G35" s="240">
        <f>'Band Gov. and Admin.'!G35+'Human Resources Development'!G35+Education!G35+Health!G35+'Public Works'!G35+'Fire Protection'!G35+'Social Assistance'!G35+Housing!G35+'Economic Development'!G35+Soc.Services!G35+'Natural Resources'!G35+'Culture and Language'!G35+OTHER.!G35+'Canadian Malartic'!G35</f>
        <v>0</v>
      </c>
      <c r="H35" s="240">
        <f>'Band Gov. and Admin.'!H35+'Human Resources Development'!H35+Education!H35+Health!H35+'Public Works'!H35+'Fire Protection'!H35+'Social Assistance'!H35+Housing!H35+'Economic Development'!H35+Soc.Services!H35+'Natural Resources'!H35+'Culture and Language'!H35+OTHER.!H35+'Canadian Malartic'!H35</f>
        <v>0</v>
      </c>
      <c r="I35" s="94">
        <f t="shared" si="0"/>
        <v>0</v>
      </c>
      <c r="J35" s="224"/>
      <c r="K35" s="240">
        <f>'Band Gov. and Admin.'!K35+'Human Resources Development'!K35+Education!K35+Health!K35+'Public Works'!K35+'Fire Protection'!K35+'Social Assistance'!K35+Housing!K35+'Economic Development'!K35+Soc.Services!K35+'Natural Resources'!K35+'Culture and Language'!K35+OTHER.!K35+'Canadian Malartic'!K35</f>
        <v>0</v>
      </c>
      <c r="L35" s="240">
        <f>'Band Gov. and Admin.'!L35+'Human Resources Development'!L35+Education!L35+Health!L35+'Public Works'!L35+'Fire Protection'!L35+'Social Assistance'!L35+Housing!L35+'Economic Development'!L35+Soc.Services!L35+'Natural Resources'!L35+'Culture and Language'!L35+OTHER.!L35+'Canadian Malartic'!L35</f>
        <v>0</v>
      </c>
      <c r="M35" s="240">
        <f>'Band Gov. and Admin.'!M35+'Human Resources Development'!M35+Education!M35+Health!M35+'Public Works'!M35+'Fire Protection'!M35+'Social Assistance'!M35+Housing!M35+'Economic Development'!M35+Soc.Services!M35+'Natural Resources'!M35+'Culture and Language'!M35+OTHER.!M35+'Canadian Malartic'!M35</f>
        <v>0</v>
      </c>
      <c r="N35" s="94">
        <f t="shared" si="1"/>
        <v>0</v>
      </c>
      <c r="O35" s="224"/>
      <c r="P35" s="240">
        <f>'Band Gov. and Admin.'!P35+'Human Resources Development'!P35+Education!P35+Health!P35+'Public Works'!P35+'Fire Protection'!P35+'Social Assistance'!P35+Housing!P35+'Economic Development'!P35+Soc.Services!P35+'Natural Resources'!P35+'Culture and Language'!P35+OTHER.!P35+'Canadian Malartic'!P35</f>
        <v>0</v>
      </c>
      <c r="Q35" s="240">
        <f>'Band Gov. and Admin.'!Q35+'Human Resources Development'!Q35+Education!Q35+Health!Q35+'Public Works'!Q35+'Fire Protection'!Q35+'Social Assistance'!Q35+Housing!Q35+'Economic Development'!Q35+Soc.Services!Q35+'Natural Resources'!Q35+'Culture and Language'!Q35+OTHER.!Q35+'Canadian Malartic'!Q35</f>
        <v>0</v>
      </c>
      <c r="R35" s="240">
        <f>'Band Gov. and Admin.'!R35+'Human Resources Development'!R35+Education!R35+Health!R35+'Public Works'!R35+'Fire Protection'!R35+'Social Assistance'!R35+Housing!R35+'Economic Development'!R35+Soc.Services!R35+'Natural Resources'!R35+'Culture and Language'!R35+OTHER.!R35+'Canadian Malartic'!R35</f>
        <v>0</v>
      </c>
      <c r="S35" s="94">
        <f t="shared" si="2"/>
        <v>0</v>
      </c>
      <c r="T35" s="224"/>
      <c r="U35" s="240">
        <f>'Band Gov. and Admin.'!U35+'Human Resources Development'!U35+Education!U35+Health!U35+'Public Works'!U35+'Fire Protection'!U35+'Social Assistance'!U35+Housing!U35+'Economic Development'!U35+Soc.Services!U35+'Natural Resources'!U35+'Culture and Language'!U35+OTHER.!U35+'Canadian Malartic'!U35</f>
        <v>0</v>
      </c>
      <c r="V35" s="240">
        <f>'Band Gov. and Admin.'!V35+'Human Resources Development'!V35+Education!V35+Health!V35+'Public Works'!V35+'Fire Protection'!V35+'Social Assistance'!V35+Housing!V35+'Economic Development'!V35+Soc.Services!V35+'Natural Resources'!V35+'Culture and Language'!V35+OTHER.!V35+'Canadian Malartic'!V35</f>
        <v>0</v>
      </c>
      <c r="W35" s="240">
        <f>'Band Gov. and Admin.'!W35+'Human Resources Development'!W35+Education!W35+Health!W35+'Public Works'!W35+'Fire Protection'!W35+'Social Assistance'!W35+Housing!W35+'Economic Development'!W35+Soc.Services!W35+'Natural Resources'!W35+'Culture and Language'!W35+OTHER.!W35+'Canadian Malartic'!W35</f>
        <v>0</v>
      </c>
      <c r="X35" s="101">
        <f t="shared" si="3"/>
        <v>0</v>
      </c>
      <c r="Y35" s="97"/>
      <c r="Z35" s="94">
        <f t="shared" si="4"/>
        <v>0</v>
      </c>
      <c r="AA35" s="182"/>
      <c r="AC35" s="243"/>
    </row>
    <row r="36" spans="1:29" s="214" customFormat="1" ht="15" hidden="1" x14ac:dyDescent="0.25">
      <c r="A36" s="30"/>
      <c r="B36" s="32" t="s">
        <v>296</v>
      </c>
      <c r="C36" s="1"/>
      <c r="D36" s="1"/>
      <c r="E36" s="28"/>
      <c r="F36" s="240">
        <f>'Band Gov. and Admin.'!F36+'Human Resources Development'!F36+Education!F36+Health!F36+'Public Works'!F36+'Fire Protection'!F36+'Social Assistance'!F36+Housing!F36+'Economic Development'!F36+Soc.Services!F36+'Natural Resources'!F36+'Culture and Language'!F36+OTHER.!F36+'Canadian Malartic'!F36</f>
        <v>0</v>
      </c>
      <c r="G36" s="240">
        <f>'Band Gov. and Admin.'!G36+'Human Resources Development'!G36+Education!G36+Health!G36+'Public Works'!G36+'Fire Protection'!G36+'Social Assistance'!G36+Housing!G36+'Economic Development'!G36+Soc.Services!G36+'Natural Resources'!G36+'Culture and Language'!G36+OTHER.!G36+'Canadian Malartic'!G36</f>
        <v>0</v>
      </c>
      <c r="H36" s="240">
        <f>'Band Gov. and Admin.'!H36+'Human Resources Development'!H36+Education!H36+Health!H36+'Public Works'!H36+'Fire Protection'!H36+'Social Assistance'!H36+Housing!H36+'Economic Development'!H36+Soc.Services!H36+'Natural Resources'!H36+'Culture and Language'!H36+OTHER.!H36+'Canadian Malartic'!H36</f>
        <v>0</v>
      </c>
      <c r="I36" s="94">
        <f t="shared" si="0"/>
        <v>0</v>
      </c>
      <c r="J36" s="224"/>
      <c r="K36" s="240">
        <f>'Band Gov. and Admin.'!K36+'Human Resources Development'!K36+Education!K36+Health!K36+'Public Works'!K36+'Fire Protection'!K36+'Social Assistance'!K36+Housing!K36+'Economic Development'!K36+Soc.Services!K36+'Natural Resources'!K36+'Culture and Language'!K36+OTHER.!K36+'Canadian Malartic'!K36</f>
        <v>0</v>
      </c>
      <c r="L36" s="240">
        <f>'Band Gov. and Admin.'!L36+'Human Resources Development'!L36+Education!L36+Health!L36+'Public Works'!L36+'Fire Protection'!L36+'Social Assistance'!L36+Housing!L36+'Economic Development'!L36+Soc.Services!L36+'Natural Resources'!L36+'Culture and Language'!L36+OTHER.!L36+'Canadian Malartic'!L36</f>
        <v>0</v>
      </c>
      <c r="M36" s="240">
        <f>'Band Gov. and Admin.'!M36+'Human Resources Development'!M36+Education!M36+Health!M36+'Public Works'!M36+'Fire Protection'!M36+'Social Assistance'!M36+Housing!M36+'Economic Development'!M36+Soc.Services!M36+'Natural Resources'!M36+'Culture and Language'!M36+OTHER.!M36+'Canadian Malartic'!M36</f>
        <v>0</v>
      </c>
      <c r="N36" s="94">
        <f t="shared" si="1"/>
        <v>0</v>
      </c>
      <c r="O36" s="224"/>
      <c r="P36" s="240">
        <f>'Band Gov. and Admin.'!P36+'Human Resources Development'!P36+Education!P36+Health!P36+'Public Works'!P36+'Fire Protection'!P36+'Social Assistance'!P36+Housing!P36+'Economic Development'!P36+Soc.Services!P36+'Natural Resources'!P36+'Culture and Language'!P36+OTHER.!P36+'Canadian Malartic'!P36</f>
        <v>0</v>
      </c>
      <c r="Q36" s="240">
        <f>'Band Gov. and Admin.'!Q36+'Human Resources Development'!Q36+Education!Q36+Health!Q36+'Public Works'!Q36+'Fire Protection'!Q36+'Social Assistance'!Q36+Housing!Q36+'Economic Development'!Q36+Soc.Services!Q36+'Natural Resources'!Q36+'Culture and Language'!Q36+OTHER.!Q36+'Canadian Malartic'!Q36</f>
        <v>0</v>
      </c>
      <c r="R36" s="240">
        <f>'Band Gov. and Admin.'!R36+'Human Resources Development'!R36+Education!R36+Health!R36+'Public Works'!R36+'Fire Protection'!R36+'Social Assistance'!R36+Housing!R36+'Economic Development'!R36+Soc.Services!R36+'Natural Resources'!R36+'Culture and Language'!R36+OTHER.!R36+'Canadian Malartic'!R36</f>
        <v>0</v>
      </c>
      <c r="S36" s="94">
        <f t="shared" si="2"/>
        <v>0</v>
      </c>
      <c r="T36" s="224"/>
      <c r="U36" s="240">
        <f>'Band Gov. and Admin.'!U36+'Human Resources Development'!U36+Education!U36+Health!U36+'Public Works'!U36+'Fire Protection'!U36+'Social Assistance'!U36+Housing!U36+'Economic Development'!U36+Soc.Services!U36+'Natural Resources'!U36+'Culture and Language'!U36+OTHER.!U36+'Canadian Malartic'!U36</f>
        <v>0</v>
      </c>
      <c r="V36" s="240">
        <f>'Band Gov. and Admin.'!V36+'Human Resources Development'!V36+Education!V36+Health!V36+'Public Works'!V36+'Fire Protection'!V36+'Social Assistance'!V36+Housing!V36+'Economic Development'!V36+Soc.Services!V36+'Natural Resources'!V36+'Culture and Language'!V36+OTHER.!V36+'Canadian Malartic'!V36</f>
        <v>0</v>
      </c>
      <c r="W36" s="240">
        <f>'Band Gov. and Admin.'!W36+'Human Resources Development'!W36+Education!W36+Health!W36+'Public Works'!W36+'Fire Protection'!W36+'Social Assistance'!W36+Housing!W36+'Economic Development'!W36+Soc.Services!W36+'Natural Resources'!W36+'Culture and Language'!W36+OTHER.!W36+'Canadian Malartic'!W36</f>
        <v>0</v>
      </c>
      <c r="X36" s="101">
        <f t="shared" si="3"/>
        <v>0</v>
      </c>
      <c r="Y36" s="97"/>
      <c r="Z36" s="94">
        <f t="shared" si="4"/>
        <v>0</v>
      </c>
      <c r="AA36" s="182"/>
      <c r="AC36" s="243"/>
    </row>
    <row r="37" spans="1:29" s="214" customFormat="1" ht="15" x14ac:dyDescent="0.25">
      <c r="A37" s="30">
        <v>80370</v>
      </c>
      <c r="B37" s="32" t="s">
        <v>248</v>
      </c>
      <c r="C37" s="1"/>
      <c r="D37" s="1"/>
      <c r="E37" s="28"/>
      <c r="F37" s="240">
        <f>'Band Gov. and Admin.'!F37+'Human Resources Development'!F37+Education!F37+Health!F37+'Public Works'!F37+'Fire Protection'!F37+'Social Assistance'!F37+Housing!F37+'Economic Development'!F37+Soc.Services!F37+'Natural Resources'!F37+'Culture and Language'!F37+OTHER.!F37+'Canadian Malartic'!F37</f>
        <v>95000</v>
      </c>
      <c r="G37" s="240">
        <f>'Band Gov. and Admin.'!G37+'Human Resources Development'!G37+Education!G37+Health!G37+'Public Works'!G37+'Fire Protection'!G37+'Social Assistance'!G37+Housing!G37+'Economic Development'!G37+Soc.Services!G37+'Natural Resources'!G37+'Culture and Language'!G37+OTHER.!G37+'Canadian Malartic'!G37</f>
        <v>0</v>
      </c>
      <c r="H37" s="240">
        <f>'Band Gov. and Admin.'!H37+'Human Resources Development'!H37+Education!H37+Health!H37+'Public Works'!H37+'Fire Protection'!H37+'Social Assistance'!H37+Housing!H37+'Economic Development'!H37+Soc.Services!H37+'Natural Resources'!H37+'Culture and Language'!H37+OTHER.!H37+'Canadian Malartic'!H37</f>
        <v>0</v>
      </c>
      <c r="I37" s="94">
        <f t="shared" si="0"/>
        <v>95000</v>
      </c>
      <c r="J37" s="224"/>
      <c r="K37" s="240">
        <f>'Band Gov. and Admin.'!K37+'Human Resources Development'!K37+Education!K37+Health!K37+'Public Works'!K37+'Fire Protection'!K37+'Social Assistance'!K37+Housing!K37+'Economic Development'!K37+Soc.Services!K37+'Natural Resources'!K37+'Culture and Language'!K37+OTHER.!K37+'Canadian Malartic'!K37</f>
        <v>0</v>
      </c>
      <c r="L37" s="240">
        <f>'Band Gov. and Admin.'!L37+'Human Resources Development'!L37+Education!L37+Health!L37+'Public Works'!L37+'Fire Protection'!L37+'Social Assistance'!L37+Housing!L37+'Economic Development'!L37+Soc.Services!L37+'Natural Resources'!L37+'Culture and Language'!L37+OTHER.!L37+'Canadian Malartic'!L37</f>
        <v>0</v>
      </c>
      <c r="M37" s="240">
        <f>'Band Gov. and Admin.'!M37+'Human Resources Development'!M37+Education!M37+Health!M37+'Public Works'!M37+'Fire Protection'!M37+'Social Assistance'!M37+Housing!M37+'Economic Development'!M37+Soc.Services!M37+'Natural Resources'!M37+'Culture and Language'!M37+OTHER.!M37+'Canadian Malartic'!M37</f>
        <v>0</v>
      </c>
      <c r="N37" s="94">
        <f t="shared" si="1"/>
        <v>0</v>
      </c>
      <c r="O37" s="224"/>
      <c r="P37" s="240">
        <f>'Band Gov. and Admin.'!P37+'Human Resources Development'!P37+Education!P37+Health!P37+'Public Works'!P37+'Fire Protection'!P37+'Social Assistance'!P37+Housing!P37+'Economic Development'!P37+Soc.Services!P37+'Natural Resources'!P37+'Culture and Language'!P37+OTHER.!P37+'Canadian Malartic'!P37</f>
        <v>0</v>
      </c>
      <c r="Q37" s="240">
        <f>'Band Gov. and Admin.'!Q37+'Human Resources Development'!Q37+Education!Q37+Health!Q37+'Public Works'!Q37+'Fire Protection'!Q37+'Social Assistance'!Q37+Housing!Q37+'Economic Development'!Q37+Soc.Services!Q37+'Natural Resources'!Q37+'Culture and Language'!Q37+OTHER.!Q37+'Canadian Malartic'!Q37</f>
        <v>0</v>
      </c>
      <c r="R37" s="240">
        <f>'Band Gov. and Admin.'!R37+'Human Resources Development'!R37+Education!R37+Health!R37+'Public Works'!R37+'Fire Protection'!R37+'Social Assistance'!R37+Housing!R37+'Economic Development'!R37+Soc.Services!R37+'Natural Resources'!R37+'Culture and Language'!R37+OTHER.!R37+'Canadian Malartic'!R37</f>
        <v>0</v>
      </c>
      <c r="S37" s="94">
        <f t="shared" si="2"/>
        <v>0</v>
      </c>
      <c r="T37" s="224"/>
      <c r="U37" s="240">
        <f>'Band Gov. and Admin.'!U37+'Human Resources Development'!U37+Education!U37+Health!U37+'Public Works'!U37+'Fire Protection'!U37+'Social Assistance'!U37+Housing!U37+'Economic Development'!U37+Soc.Services!U37+'Natural Resources'!U37+'Culture and Language'!U37+OTHER.!U37+'Canadian Malartic'!U37</f>
        <v>0</v>
      </c>
      <c r="V37" s="240">
        <f>'Band Gov. and Admin.'!V37+'Human Resources Development'!V37+Education!V37+Health!V37+'Public Works'!V37+'Fire Protection'!V37+'Social Assistance'!V37+Housing!V37+'Economic Development'!V37+Soc.Services!V37+'Natural Resources'!V37+'Culture and Language'!V37+OTHER.!V37+'Canadian Malartic'!V37</f>
        <v>0</v>
      </c>
      <c r="W37" s="240">
        <f>'Band Gov. and Admin.'!W37+'Human Resources Development'!W37+Education!W37+Health!W37+'Public Works'!W37+'Fire Protection'!W37+'Social Assistance'!W37+Housing!W37+'Economic Development'!W37+Soc.Services!W37+'Natural Resources'!W37+'Culture and Language'!W37+OTHER.!W37+'Canadian Malartic'!W37</f>
        <v>0</v>
      </c>
      <c r="X37" s="101">
        <f t="shared" si="3"/>
        <v>0</v>
      </c>
      <c r="Y37" s="97"/>
      <c r="Z37" s="94">
        <f t="shared" si="4"/>
        <v>95000</v>
      </c>
      <c r="AA37" s="182"/>
      <c r="AC37" s="243"/>
    </row>
    <row r="38" spans="1:29" s="214" customFormat="1" ht="15" x14ac:dyDescent="0.25">
      <c r="A38" s="30">
        <v>86610</v>
      </c>
      <c r="B38" s="32" t="s">
        <v>304</v>
      </c>
      <c r="C38" s="1"/>
      <c r="D38" s="1"/>
      <c r="E38" s="28"/>
      <c r="F38" s="240">
        <f>'Band Gov. and Admin.'!F38+'Human Resources Development'!F38+Education!F38+Health!F38+'Public Works'!F38+'Fire Protection'!F38+'Social Assistance'!F38+Housing!F38+'Economic Development'!F38+Soc.Services!F38+'Natural Resources'!F38+'Culture and Language'!F38+OTHER.!F38+'Canadian Malartic'!F38</f>
        <v>812500</v>
      </c>
      <c r="G38" s="240">
        <f>'Band Gov. and Admin.'!G38+'Human Resources Development'!G38+Education!G38+Health!G38+'Public Works'!G38+'Fire Protection'!G38+'Social Assistance'!G38+Housing!G38+'Economic Development'!G38+Soc.Services!G38+'Natural Resources'!G38+'Culture and Language'!G38+OTHER.!G38+'Canadian Malartic'!G38</f>
        <v>0</v>
      </c>
      <c r="H38" s="240">
        <f>'Band Gov. and Admin.'!H38+'Human Resources Development'!H38+Education!H38+Health!H38+'Public Works'!H38+'Fire Protection'!H38+'Social Assistance'!H38+Housing!H38+'Economic Development'!H38+Soc.Services!H38+'Natural Resources'!H38+'Culture and Language'!H38+OTHER.!H38+'Canadian Malartic'!H38</f>
        <v>0</v>
      </c>
      <c r="I38" s="94">
        <f t="shared" si="0"/>
        <v>812500</v>
      </c>
      <c r="J38" s="224"/>
      <c r="K38" s="240">
        <f>'Band Gov. and Admin.'!K38+'Human Resources Development'!K38+Education!K38+Health!K38+'Public Works'!K38+'Fire Protection'!K38+'Social Assistance'!K38+Housing!K38+'Economic Development'!K38+Soc.Services!K38+'Natural Resources'!K38+'Culture and Language'!K38+OTHER.!K38+'Canadian Malartic'!K38</f>
        <v>0</v>
      </c>
      <c r="L38" s="240">
        <f>'Band Gov. and Admin.'!L38+'Human Resources Development'!L38+Education!L38+Health!L38+'Public Works'!L38+'Fire Protection'!L38+'Social Assistance'!L38+Housing!L38+'Economic Development'!L38+Soc.Services!L38+'Natural Resources'!L38+'Culture and Language'!L38+OTHER.!L38+'Canadian Malartic'!L38</f>
        <v>0</v>
      </c>
      <c r="M38" s="240">
        <f>'Band Gov. and Admin.'!M38+'Human Resources Development'!M38+Education!M38+Health!M38+'Public Works'!M38+'Fire Protection'!M38+'Social Assistance'!M38+Housing!M38+'Economic Development'!M38+Soc.Services!M38+'Natural Resources'!M38+'Culture and Language'!M38+OTHER.!M38+'Canadian Malartic'!M38</f>
        <v>0</v>
      </c>
      <c r="N38" s="94">
        <f t="shared" si="1"/>
        <v>0</v>
      </c>
      <c r="O38" s="224"/>
      <c r="P38" s="240">
        <f>'Band Gov. and Admin.'!P38+'Human Resources Development'!P38+Education!P38+Health!P38+'Public Works'!P38+'Fire Protection'!P38+'Social Assistance'!P38+Housing!P38+'Economic Development'!P38+Soc.Services!P38+'Natural Resources'!P38+'Culture and Language'!P38+OTHER.!P38+'Canadian Malartic'!P38</f>
        <v>0</v>
      </c>
      <c r="Q38" s="240">
        <f>'Band Gov. and Admin.'!Q38+'Human Resources Development'!Q38+Education!Q38+Health!Q38+'Public Works'!Q38+'Fire Protection'!Q38+'Social Assistance'!Q38+Housing!Q38+'Economic Development'!Q38+Soc.Services!Q38+'Natural Resources'!Q38+'Culture and Language'!Q38+OTHER.!Q38+'Canadian Malartic'!Q38</f>
        <v>0</v>
      </c>
      <c r="R38" s="240">
        <f>'Band Gov. and Admin.'!R38+'Human Resources Development'!R38+Education!R38+Health!R38+'Public Works'!R38+'Fire Protection'!R38+'Social Assistance'!R38+Housing!R38+'Economic Development'!R38+Soc.Services!R38+'Natural Resources'!R38+'Culture and Language'!R38+OTHER.!R38+'Canadian Malartic'!R38</f>
        <v>0</v>
      </c>
      <c r="S38" s="94">
        <f t="shared" si="2"/>
        <v>0</v>
      </c>
      <c r="T38" s="224"/>
      <c r="U38" s="240">
        <f>'Band Gov. and Admin.'!U38+'Human Resources Development'!U38+Education!U38+Health!U38+'Public Works'!U38+'Fire Protection'!U38+'Social Assistance'!U38+Housing!U38+'Economic Development'!U38+Soc.Services!U38+'Natural Resources'!U38+'Culture and Language'!U38+OTHER.!U38+'Canadian Malartic'!U38</f>
        <v>0</v>
      </c>
      <c r="V38" s="240">
        <f>'Band Gov. and Admin.'!V38+'Human Resources Development'!V38+Education!V38+Health!V38+'Public Works'!V38+'Fire Protection'!V38+'Social Assistance'!V38+Housing!V38+'Economic Development'!V38+Soc.Services!V38+'Natural Resources'!V38+'Culture and Language'!V38+OTHER.!V38+'Canadian Malartic'!V38</f>
        <v>0</v>
      </c>
      <c r="W38" s="240">
        <f>'Band Gov. and Admin.'!W38+'Human Resources Development'!W38+Education!W38+Health!W38+'Public Works'!W38+'Fire Protection'!W38+'Social Assistance'!W38+Housing!W38+'Economic Development'!W38+Soc.Services!W38+'Natural Resources'!W38+'Culture and Language'!W38+OTHER.!W38+'Canadian Malartic'!W38</f>
        <v>0</v>
      </c>
      <c r="X38" s="101">
        <f t="shared" si="3"/>
        <v>0</v>
      </c>
      <c r="Y38" s="97"/>
      <c r="Z38" s="94">
        <f t="shared" si="4"/>
        <v>812500</v>
      </c>
      <c r="AA38" s="182"/>
      <c r="AC38" s="243"/>
    </row>
    <row r="39" spans="1:29" s="214" customFormat="1" ht="15" x14ac:dyDescent="0.25">
      <c r="A39" s="30"/>
      <c r="B39" s="32" t="s">
        <v>287</v>
      </c>
      <c r="C39" s="1"/>
      <c r="D39" s="1"/>
      <c r="E39" s="28"/>
      <c r="F39" s="240">
        <f>'Band Gov. and Admin.'!F39+'Human Resources Development'!F39+Education!F39+Health!F39+'Public Works'!F39+'Fire Protection'!F39+'Social Assistance'!F39+Housing!F39+'Economic Development'!F39+Soc.Services!F39+'Natural Resources'!F39+'Culture and Language'!F39+OTHER.!F39+'Canadian Malartic'!F39</f>
        <v>0</v>
      </c>
      <c r="G39" s="240">
        <f>'Band Gov. and Admin.'!G39+'Human Resources Development'!G39+Education!G39+Health!G39+'Public Works'!G39+'Fire Protection'!G39+'Social Assistance'!G39+Housing!G39+'Economic Development'!G39+Soc.Services!G39+'Natural Resources'!G39+'Culture and Language'!G39+OTHER.!G39+'Canadian Malartic'!G39</f>
        <v>0</v>
      </c>
      <c r="H39" s="240">
        <f>'Band Gov. and Admin.'!H39+'Human Resources Development'!H39+Education!H39+Health!H39+'Public Works'!H39+'Fire Protection'!H39+'Social Assistance'!H39+Housing!H39+'Economic Development'!H39+Soc.Services!H39+'Natural Resources'!H39+'Culture and Language'!H39+OTHER.!H39+'Canadian Malartic'!H39</f>
        <v>0</v>
      </c>
      <c r="I39" s="94">
        <f t="shared" si="0"/>
        <v>0</v>
      </c>
      <c r="J39" s="224"/>
      <c r="K39" s="240">
        <f>'Band Gov. and Admin.'!K39+'Human Resources Development'!K39+Education!K39+Health!K39+'Public Works'!K39+'Fire Protection'!K39+'Social Assistance'!K39+Housing!K39+'Economic Development'!K39+Soc.Services!K39+'Natural Resources'!K39+'Culture and Language'!K39+OTHER.!K39+'Canadian Malartic'!K39</f>
        <v>0</v>
      </c>
      <c r="L39" s="240">
        <f>'Band Gov. and Admin.'!L39+'Human Resources Development'!L39+Education!L39+Health!L39+'Public Works'!L39+'Fire Protection'!L39+'Social Assistance'!L39+Housing!L39+'Economic Development'!L39+Soc.Services!L39+'Natural Resources'!L39+'Culture and Language'!L39+OTHER.!L39+'Canadian Malartic'!L39</f>
        <v>0</v>
      </c>
      <c r="M39" s="240">
        <f>'Band Gov. and Admin.'!M39+'Human Resources Development'!M39+Education!M39+Health!M39+'Public Works'!M39+'Fire Protection'!M39+'Social Assistance'!M39+Housing!M39+'Economic Development'!M39+Soc.Services!M39+'Natural Resources'!M39+'Culture and Language'!M39+OTHER.!M39+'Canadian Malartic'!M39</f>
        <v>0</v>
      </c>
      <c r="N39" s="94">
        <f t="shared" si="1"/>
        <v>0</v>
      </c>
      <c r="O39" s="224"/>
      <c r="P39" s="240">
        <f>'Band Gov. and Admin.'!P39+'Human Resources Development'!P39+Education!P39+Health!P39+'Public Works'!P39+'Fire Protection'!P39+'Social Assistance'!P39+Housing!P39+'Economic Development'!P39+Soc.Services!P39+'Natural Resources'!P39+'Culture and Language'!P39+OTHER.!P39+'Canadian Malartic'!P39</f>
        <v>0</v>
      </c>
      <c r="Q39" s="240">
        <f>'Band Gov. and Admin.'!Q39+'Human Resources Development'!Q39+Education!Q39+Health!Q39+'Public Works'!Q39+'Fire Protection'!Q39+'Social Assistance'!Q39+Housing!Q39+'Economic Development'!Q39+Soc.Services!Q39+'Natural Resources'!Q39+'Culture and Language'!Q39+OTHER.!Q39+'Canadian Malartic'!Q39</f>
        <v>0</v>
      </c>
      <c r="R39" s="240">
        <f>'Band Gov. and Admin.'!R39+'Human Resources Development'!R39+Education!R39+Health!R39+'Public Works'!R39+'Fire Protection'!R39+'Social Assistance'!R39+Housing!R39+'Economic Development'!R39+Soc.Services!R39+'Natural Resources'!R39+'Culture and Language'!R39+OTHER.!R39+'Canadian Malartic'!R39</f>
        <v>0</v>
      </c>
      <c r="S39" s="94">
        <f t="shared" si="2"/>
        <v>0</v>
      </c>
      <c r="T39" s="224"/>
      <c r="U39" s="240">
        <f>'Band Gov. and Admin.'!U39+'Human Resources Development'!U39+Education!U39+Health!U39+'Public Works'!U39+'Fire Protection'!U39+'Social Assistance'!U39+Housing!U39+'Economic Development'!U39+Soc.Services!U39+'Natural Resources'!U39+'Culture and Language'!U39+OTHER.!U39+'Canadian Malartic'!U39</f>
        <v>0</v>
      </c>
      <c r="V39" s="240">
        <f>'Band Gov. and Admin.'!V39+'Human Resources Development'!V39+Education!V39+Health!V39+'Public Works'!V39+'Fire Protection'!V39+'Social Assistance'!V39+Housing!V39+'Economic Development'!V39+Soc.Services!V39+'Natural Resources'!V39+'Culture and Language'!V39+OTHER.!V39+'Canadian Malartic'!V39</f>
        <v>0</v>
      </c>
      <c r="W39" s="240">
        <f>'Band Gov. and Admin.'!W39+'Human Resources Development'!W39+Education!W39+Health!W39+'Public Works'!W39+'Fire Protection'!W39+'Social Assistance'!W39+Housing!W39+'Economic Development'!W39+Soc.Services!W39+'Natural Resources'!W39+'Culture and Language'!W39+OTHER.!W39+'Canadian Malartic'!W39</f>
        <v>0</v>
      </c>
      <c r="X39" s="101">
        <f t="shared" si="3"/>
        <v>0</v>
      </c>
      <c r="Y39" s="97"/>
      <c r="Z39" s="94">
        <f t="shared" si="4"/>
        <v>0</v>
      </c>
      <c r="AA39" s="182"/>
      <c r="AC39" s="243"/>
    </row>
    <row r="40" spans="1:29" s="214" customFormat="1" ht="15" x14ac:dyDescent="0.25">
      <c r="A40" s="30">
        <v>86600</v>
      </c>
      <c r="B40" s="230" t="s">
        <v>372</v>
      </c>
      <c r="C40" s="1"/>
      <c r="D40" s="1"/>
      <c r="E40" s="28"/>
      <c r="F40" s="240">
        <f>'Band Gov. and Admin.'!F40+'Human Resources Development'!F40+Education!F40+Health!F40+'Public Works'!F40+'Fire Protection'!F40+'Social Assistance'!F40+Housing!F40+'Economic Development'!F40+Soc.Services!F40+'Natural Resources'!F40+'Culture and Language'!F40+OTHER.!F40+'Canadian Malartic'!F40</f>
        <v>0</v>
      </c>
      <c r="G40" s="240">
        <f>'Band Gov. and Admin.'!G40+'Human Resources Development'!G40+Education!G40+Health!G40+'Public Works'!G40+'Fire Protection'!G40+'Social Assistance'!G40+Housing!G40+'Economic Development'!G40+Soc.Services!G40+'Natural Resources'!G40+'Culture and Language'!G40+OTHER.!G40+'Canadian Malartic'!G40</f>
        <v>0</v>
      </c>
      <c r="H40" s="240">
        <f>'Band Gov. and Admin.'!H40+'Human Resources Development'!H40+Education!H40+Health!H40+'Public Works'!H40+'Fire Protection'!H40+'Social Assistance'!H40+Housing!H40+'Economic Development'!H40+Soc.Services!H40+'Natural Resources'!H40+'Culture and Language'!H40+OTHER.!H40+'Canadian Malartic'!H40</f>
        <v>0</v>
      </c>
      <c r="I40" s="94">
        <f t="shared" si="0"/>
        <v>0</v>
      </c>
      <c r="J40" s="224"/>
      <c r="K40" s="240">
        <f>'Band Gov. and Admin.'!K40+'Human Resources Development'!K40+Education!K40+Health!K40+'Public Works'!K40+'Fire Protection'!K40+'Social Assistance'!K40+Housing!K40+'Economic Development'!K40+Soc.Services!K40+'Natural Resources'!K40+'Culture and Language'!K40+OTHER.!K40+'Canadian Malartic'!K40</f>
        <v>0</v>
      </c>
      <c r="L40" s="240">
        <f>'Band Gov. and Admin.'!L40+'Human Resources Development'!L40+Education!L40+Health!L40+'Public Works'!L40+'Fire Protection'!L40+'Social Assistance'!L40+Housing!L40+'Economic Development'!L40+Soc.Services!L40+'Natural Resources'!L40+'Culture and Language'!L40+OTHER.!L40+'Canadian Malartic'!L40</f>
        <v>0</v>
      </c>
      <c r="M40" s="240">
        <f>'Band Gov. and Admin.'!M40+'Human Resources Development'!M40+Education!M40+Health!M40+'Public Works'!M40+'Fire Protection'!M40+'Social Assistance'!M40+Housing!M40+'Economic Development'!M40+Soc.Services!M40+'Natural Resources'!M40+'Culture and Language'!M40+OTHER.!M40+'Canadian Malartic'!M40</f>
        <v>0</v>
      </c>
      <c r="N40" s="94">
        <f t="shared" si="1"/>
        <v>0</v>
      </c>
      <c r="O40" s="224"/>
      <c r="P40" s="240">
        <f>'Band Gov. and Admin.'!P40+'Human Resources Development'!P40+Education!P40+Health!P40+'Public Works'!P40+'Fire Protection'!P40+'Social Assistance'!P40+Housing!P40+'Economic Development'!P40+Soc.Services!P40+'Natural Resources'!P40+'Culture and Language'!P40+OTHER.!P40+'Canadian Malartic'!P40</f>
        <v>0</v>
      </c>
      <c r="Q40" s="240">
        <f>'Band Gov. and Admin.'!Q40+'Human Resources Development'!Q40+Education!Q40+Health!Q40+'Public Works'!Q40+'Fire Protection'!Q40+'Social Assistance'!Q40+Housing!Q40+'Economic Development'!Q40+Soc.Services!Q40+'Natural Resources'!Q40+'Culture and Language'!Q40+OTHER.!Q40+'Canadian Malartic'!Q40</f>
        <v>0</v>
      </c>
      <c r="R40" s="240">
        <f>'Band Gov. and Admin.'!R40+'Human Resources Development'!R40+Education!R40+Health!R40+'Public Works'!R40+'Fire Protection'!R40+'Social Assistance'!R40+Housing!R40+'Economic Development'!R40+Soc.Services!R40+'Natural Resources'!R40+'Culture and Language'!R40+OTHER.!R40+'Canadian Malartic'!R40</f>
        <v>0</v>
      </c>
      <c r="S40" s="94">
        <f t="shared" si="2"/>
        <v>0</v>
      </c>
      <c r="T40" s="224"/>
      <c r="U40" s="240">
        <f>'Band Gov. and Admin.'!U40+'Human Resources Development'!U40+Education!U40+Health!U40+'Public Works'!U40+'Fire Protection'!U40+'Social Assistance'!U40+Housing!U40+'Economic Development'!U40+Soc.Services!U40+'Natural Resources'!U40+'Culture and Language'!U40+OTHER.!U40+'Canadian Malartic'!U40</f>
        <v>0</v>
      </c>
      <c r="V40" s="240">
        <f>'Band Gov. and Admin.'!V40+'Human Resources Development'!V40+Education!V40+Health!V40+'Public Works'!V40+'Fire Protection'!V40+'Social Assistance'!V40+Housing!V40+'Economic Development'!V40+Soc.Services!V40+'Natural Resources'!V40+'Culture and Language'!V40+OTHER.!V40+'Canadian Malartic'!V40</f>
        <v>0</v>
      </c>
      <c r="W40" s="240">
        <f>'Band Gov. and Admin.'!W40+'Human Resources Development'!W40+Education!W40+Health!W40+'Public Works'!W40+'Fire Protection'!W40+'Social Assistance'!W40+Housing!W40+'Economic Development'!W40+Soc.Services!W40+'Natural Resources'!W40+'Culture and Language'!W40+OTHER.!W40+'Canadian Malartic'!W40</f>
        <v>0</v>
      </c>
      <c r="X40" s="101">
        <f t="shared" si="3"/>
        <v>0</v>
      </c>
      <c r="Y40" s="97"/>
      <c r="Z40" s="94">
        <f t="shared" si="4"/>
        <v>0</v>
      </c>
      <c r="AA40" s="182"/>
      <c r="AC40" s="243"/>
    </row>
    <row r="41" spans="1:29" s="214" customFormat="1" ht="15" x14ac:dyDescent="0.25">
      <c r="A41" s="30"/>
      <c r="B41" s="32" t="s">
        <v>293</v>
      </c>
      <c r="C41" s="1"/>
      <c r="D41" s="1"/>
      <c r="E41" s="28"/>
      <c r="F41" s="240">
        <f>'Band Gov. and Admin.'!F41+'Human Resources Development'!F41+Education!F41+Health!F41+'Public Works'!F41+'Fire Protection'!F41+'Social Assistance'!F41+Housing!F41+'Economic Development'!F41+Soc.Services!F41+'Natural Resources'!F41+'Culture and Language'!F41+OTHER.!F41+'Canadian Malartic'!F41</f>
        <v>0</v>
      </c>
      <c r="G41" s="240">
        <f>'Band Gov. and Admin.'!G41+'Human Resources Development'!G41+Education!G41+Health!G41+'Public Works'!G41+'Fire Protection'!G41+'Social Assistance'!G41+Housing!G41+'Economic Development'!G41+Soc.Services!G41+'Natural Resources'!G41+'Culture and Language'!G41+OTHER.!G41+'Canadian Malartic'!G41</f>
        <v>0</v>
      </c>
      <c r="H41" s="240">
        <f>'Band Gov. and Admin.'!H41+'Human Resources Development'!H41+Education!H41+Health!H41+'Public Works'!H41+'Fire Protection'!H41+'Social Assistance'!H41+Housing!H41+'Economic Development'!H41+Soc.Services!H41+'Natural Resources'!H41+'Culture and Language'!H41+OTHER.!H41+'Canadian Malartic'!H41</f>
        <v>0</v>
      </c>
      <c r="I41" s="94">
        <f t="shared" si="0"/>
        <v>0</v>
      </c>
      <c r="J41" s="224"/>
      <c r="K41" s="240">
        <f>'Band Gov. and Admin.'!K41+'Human Resources Development'!K41+Education!K41+Health!K41+'Public Works'!K41+'Fire Protection'!K41+'Social Assistance'!K41+Housing!K41+'Economic Development'!K41+Soc.Services!K41+'Natural Resources'!K41+'Culture and Language'!K41+OTHER.!K41+'Canadian Malartic'!K41</f>
        <v>0</v>
      </c>
      <c r="L41" s="240">
        <f>'Band Gov. and Admin.'!L41+'Human Resources Development'!L41+Education!L41+Health!L41+'Public Works'!L41+'Fire Protection'!L41+'Social Assistance'!L41+Housing!L41+'Economic Development'!L41+Soc.Services!L41+'Natural Resources'!L41+'Culture and Language'!L41+OTHER.!L41+'Canadian Malartic'!L41</f>
        <v>0</v>
      </c>
      <c r="M41" s="240">
        <f>'Band Gov. and Admin.'!M41+'Human Resources Development'!M41+Education!M41+Health!M41+'Public Works'!M41+'Fire Protection'!M41+'Social Assistance'!M41+Housing!M41+'Economic Development'!M41+Soc.Services!M41+'Natural Resources'!M41+'Culture and Language'!M41+OTHER.!M41+'Canadian Malartic'!M41</f>
        <v>0</v>
      </c>
      <c r="N41" s="94">
        <f t="shared" si="1"/>
        <v>0</v>
      </c>
      <c r="O41" s="224"/>
      <c r="P41" s="240">
        <f>'Band Gov. and Admin.'!P41+'Human Resources Development'!P41+Education!P41+Health!P41+'Public Works'!P41+'Fire Protection'!P41+'Social Assistance'!P41+Housing!P41+'Economic Development'!P41+Soc.Services!P41+'Natural Resources'!P41+'Culture and Language'!P41+OTHER.!P41+'Canadian Malartic'!P41</f>
        <v>0</v>
      </c>
      <c r="Q41" s="240">
        <f>'Band Gov. and Admin.'!Q41+'Human Resources Development'!Q41+Education!Q41+Health!Q41+'Public Works'!Q41+'Fire Protection'!Q41+'Social Assistance'!Q41+Housing!Q41+'Economic Development'!Q41+Soc.Services!Q41+'Natural Resources'!Q41+'Culture and Language'!Q41+OTHER.!Q41+'Canadian Malartic'!Q41</f>
        <v>0</v>
      </c>
      <c r="R41" s="240">
        <f>'Band Gov. and Admin.'!R41+'Human Resources Development'!R41+Education!R41+Health!R41+'Public Works'!R41+'Fire Protection'!R41+'Social Assistance'!R41+Housing!R41+'Economic Development'!R41+Soc.Services!R41+'Natural Resources'!R41+'Culture and Language'!R41+OTHER.!R41+'Canadian Malartic'!R41</f>
        <v>0</v>
      </c>
      <c r="S41" s="94">
        <f t="shared" si="2"/>
        <v>0</v>
      </c>
      <c r="T41" s="224"/>
      <c r="U41" s="240">
        <f>'Band Gov. and Admin.'!U41+'Human Resources Development'!U41+Education!U41+Health!U41+'Public Works'!U41+'Fire Protection'!U41+'Social Assistance'!U41+Housing!U41+'Economic Development'!U41+Soc.Services!U41+'Natural Resources'!U41+'Culture and Language'!U41+OTHER.!U41+'Canadian Malartic'!U41</f>
        <v>0</v>
      </c>
      <c r="V41" s="240">
        <f>'Band Gov. and Admin.'!V41+'Human Resources Development'!V41+Education!V41+Health!V41+'Public Works'!V41+'Fire Protection'!V41+'Social Assistance'!V41+Housing!V41+'Economic Development'!V41+Soc.Services!V41+'Natural Resources'!V41+'Culture and Language'!V41+OTHER.!V41+'Canadian Malartic'!V41</f>
        <v>0</v>
      </c>
      <c r="W41" s="240">
        <f>'Band Gov. and Admin.'!W41+'Human Resources Development'!W41+Education!W41+Health!W41+'Public Works'!W41+'Fire Protection'!W41+'Social Assistance'!W41+Housing!W41+'Economic Development'!W41+Soc.Services!W41+'Natural Resources'!W41+'Culture and Language'!W41+OTHER.!W41+'Canadian Malartic'!W41</f>
        <v>0</v>
      </c>
      <c r="X41" s="101">
        <f t="shared" si="3"/>
        <v>0</v>
      </c>
      <c r="Y41" s="97"/>
      <c r="Z41" s="94">
        <f t="shared" si="4"/>
        <v>0</v>
      </c>
      <c r="AA41" s="182"/>
      <c r="AC41" s="243"/>
    </row>
    <row r="42" spans="1:29" s="214" customFormat="1" ht="15" x14ac:dyDescent="0.25">
      <c r="A42" s="30"/>
      <c r="B42" s="32" t="s">
        <v>272</v>
      </c>
      <c r="C42" s="1"/>
      <c r="D42" s="1"/>
      <c r="E42" s="28"/>
      <c r="F42" s="240">
        <f>'Band Gov. and Admin.'!F42+'Human Resources Development'!F42+Education!F42+Health!F42+'Public Works'!F42+'Fire Protection'!F42+'Social Assistance'!F42+Housing!F42+'Economic Development'!F42+Soc.Services!F42+'Natural Resources'!F42+'Culture and Language'!F42+OTHER.!F42+'Canadian Malartic'!F42</f>
        <v>0</v>
      </c>
      <c r="G42" s="240">
        <f>'Band Gov. and Admin.'!G42+'Human Resources Development'!G42+Education!G42+Health!G42+'Public Works'!G42+'Fire Protection'!G42+'Social Assistance'!G42+Housing!G42+'Economic Development'!G42+Soc.Services!G42+'Natural Resources'!G42+'Culture and Language'!G42+OTHER.!G42+'Canadian Malartic'!G42</f>
        <v>0</v>
      </c>
      <c r="H42" s="240">
        <f>'Band Gov. and Admin.'!H42+'Human Resources Development'!H42+Education!H42+Health!H42+'Public Works'!H42+'Fire Protection'!H42+'Social Assistance'!H42+Housing!H42+'Economic Development'!H42+Soc.Services!H42+'Natural Resources'!H42+'Culture and Language'!H42+OTHER.!H42+'Canadian Malartic'!H42</f>
        <v>0</v>
      </c>
      <c r="I42" s="94">
        <f t="shared" si="0"/>
        <v>0</v>
      </c>
      <c r="J42" s="224"/>
      <c r="K42" s="240">
        <f>'Band Gov. and Admin.'!K42+'Human Resources Development'!K42+Education!K42+Health!K42+'Public Works'!K42+'Fire Protection'!K42+'Social Assistance'!K42+Housing!K42+'Economic Development'!K42+Soc.Services!K42+'Natural Resources'!K42+'Culture and Language'!K42+OTHER.!K42+'Canadian Malartic'!K42</f>
        <v>0</v>
      </c>
      <c r="L42" s="240">
        <f>'Band Gov. and Admin.'!L42+'Human Resources Development'!L42+Education!L42+Health!L42+'Public Works'!L42+'Fire Protection'!L42+'Social Assistance'!L42+Housing!L42+'Economic Development'!L42+Soc.Services!L42+'Natural Resources'!L42+'Culture and Language'!L42+OTHER.!L42+'Canadian Malartic'!L42</f>
        <v>0</v>
      </c>
      <c r="M42" s="240">
        <f>'Band Gov. and Admin.'!M42+'Human Resources Development'!M42+Education!M42+Health!M42+'Public Works'!M42+'Fire Protection'!M42+'Social Assistance'!M42+Housing!M42+'Economic Development'!M42+Soc.Services!M42+'Natural Resources'!M42+'Culture and Language'!M42+OTHER.!M42+'Canadian Malartic'!M42</f>
        <v>0</v>
      </c>
      <c r="N42" s="94">
        <f t="shared" si="1"/>
        <v>0</v>
      </c>
      <c r="O42" s="224"/>
      <c r="P42" s="240">
        <f>'Band Gov. and Admin.'!P42+'Human Resources Development'!P42+Education!P42+Health!P42+'Public Works'!P42+'Fire Protection'!P42+'Social Assistance'!P42+Housing!P42+'Economic Development'!P42+Soc.Services!P42+'Natural Resources'!P42+'Culture and Language'!P42+OTHER.!P42+'Canadian Malartic'!P42</f>
        <v>0</v>
      </c>
      <c r="Q42" s="240">
        <f>'Band Gov. and Admin.'!Q42+'Human Resources Development'!Q42+Education!Q42+Health!Q42+'Public Works'!Q42+'Fire Protection'!Q42+'Social Assistance'!Q42+Housing!Q42+'Economic Development'!Q42+Soc.Services!Q42+'Natural Resources'!Q42+'Culture and Language'!Q42+OTHER.!Q42+'Canadian Malartic'!Q42</f>
        <v>0</v>
      </c>
      <c r="R42" s="240">
        <f>'Band Gov. and Admin.'!R42+'Human Resources Development'!R42+Education!R42+Health!R42+'Public Works'!R42+'Fire Protection'!R42+'Social Assistance'!R42+Housing!R42+'Economic Development'!R42+Soc.Services!R42+'Natural Resources'!R42+'Culture and Language'!R42+OTHER.!R42+'Canadian Malartic'!R42</f>
        <v>0</v>
      </c>
      <c r="S42" s="94">
        <f t="shared" si="2"/>
        <v>0</v>
      </c>
      <c r="T42" s="224"/>
      <c r="U42" s="240">
        <f>'Band Gov. and Admin.'!U42+'Human Resources Development'!U42+Education!U42+Health!U42+'Public Works'!U42+'Fire Protection'!U42+'Social Assistance'!U42+Housing!U42+'Economic Development'!U42+Soc.Services!U42+'Natural Resources'!U42+'Culture and Language'!U42+OTHER.!U42+'Canadian Malartic'!U42</f>
        <v>0</v>
      </c>
      <c r="V42" s="240">
        <f>'Band Gov. and Admin.'!V42+'Human Resources Development'!V42+Education!V42+Health!V42+'Public Works'!V42+'Fire Protection'!V42+'Social Assistance'!V42+Housing!V42+'Economic Development'!V42+Soc.Services!V42+'Natural Resources'!V42+'Culture and Language'!V42+OTHER.!V42+'Canadian Malartic'!V42</f>
        <v>0</v>
      </c>
      <c r="W42" s="240">
        <f>'Band Gov. and Admin.'!W42+'Human Resources Development'!W42+Education!W42+Health!W42+'Public Works'!W42+'Fire Protection'!W42+'Social Assistance'!W42+Housing!W42+'Economic Development'!W42+Soc.Services!W42+'Natural Resources'!W42+'Culture and Language'!W42+OTHER.!W42+'Canadian Malartic'!W42</f>
        <v>0</v>
      </c>
      <c r="X42" s="101">
        <f t="shared" si="3"/>
        <v>0</v>
      </c>
      <c r="Y42" s="97"/>
      <c r="Z42" s="94">
        <f t="shared" si="4"/>
        <v>0</v>
      </c>
      <c r="AA42" s="182"/>
      <c r="AC42" s="243"/>
    </row>
    <row r="43" spans="1:29" s="214" customFormat="1" x14ac:dyDescent="0.2">
      <c r="A43" s="249"/>
      <c r="B43" s="250"/>
      <c r="C43" s="250"/>
      <c r="D43" s="251"/>
      <c r="E43" s="252"/>
      <c r="F43" s="83">
        <f>SUM(F11:F42)</f>
        <v>24941763</v>
      </c>
      <c r="G43" s="83">
        <f t="shared" ref="G43:H43" si="5">SUM(G11:G42)</f>
        <v>89594</v>
      </c>
      <c r="H43" s="83">
        <f t="shared" si="5"/>
        <v>154835</v>
      </c>
      <c r="I43" s="85">
        <f>SUM(I11:I42)</f>
        <v>25186192</v>
      </c>
      <c r="J43" s="84"/>
      <c r="K43" s="83">
        <f t="shared" ref="K43" si="6">SUM(K11:K42)</f>
        <v>80929</v>
      </c>
      <c r="L43" s="83">
        <f t="shared" ref="L43" si="7">SUM(L11:L42)</f>
        <v>69623</v>
      </c>
      <c r="M43" s="83">
        <f t="shared" ref="M43" si="8">SUM(M11:M42)</f>
        <v>454835</v>
      </c>
      <c r="N43" s="85">
        <f>SUM(N11:N42)</f>
        <v>605387</v>
      </c>
      <c r="O43" s="84"/>
      <c r="P43" s="83">
        <f t="shared" ref="P43" si="9">SUM(P11:P42)</f>
        <v>80929</v>
      </c>
      <c r="Q43" s="83">
        <f t="shared" ref="Q43" si="10">SUM(Q11:Q42)</f>
        <v>64835</v>
      </c>
      <c r="R43" s="83">
        <f t="shared" ref="R43" si="11">SUM(R11:R42)</f>
        <v>454835</v>
      </c>
      <c r="S43" s="85">
        <f>SUM(S11:S42)</f>
        <v>600599</v>
      </c>
      <c r="T43" s="84"/>
      <c r="U43" s="83">
        <f>SUM(U11:U42)</f>
        <v>78937</v>
      </c>
      <c r="V43" s="83">
        <f t="shared" ref="V43:W43" si="12">SUM(V11:V42)</f>
        <v>60723</v>
      </c>
      <c r="W43" s="83">
        <f t="shared" si="12"/>
        <v>448325</v>
      </c>
      <c r="X43" s="102">
        <f>SUM(X11:X42)</f>
        <v>587985</v>
      </c>
      <c r="Y43" s="84"/>
      <c r="Z43" s="87">
        <f>SUM(Z11:Z42)</f>
        <v>26980163</v>
      </c>
      <c r="AA43" s="182"/>
    </row>
    <row r="44" spans="1:29" s="214" customFormat="1" x14ac:dyDescent="0.2">
      <c r="A44" s="253"/>
      <c r="B44" s="172"/>
      <c r="C44" s="172"/>
      <c r="D44" s="172"/>
      <c r="E44" s="247"/>
      <c r="F44" s="240"/>
      <c r="G44" s="240"/>
      <c r="H44" s="240"/>
      <c r="I44" s="94"/>
      <c r="J44" s="224"/>
      <c r="K44" s="240"/>
      <c r="L44" s="240"/>
      <c r="M44" s="240"/>
      <c r="N44" s="94"/>
      <c r="O44" s="224"/>
      <c r="P44" s="240"/>
      <c r="Q44" s="240"/>
      <c r="R44" s="240"/>
      <c r="S44" s="94"/>
      <c r="T44" s="224"/>
      <c r="U44" s="240"/>
      <c r="V44" s="240"/>
      <c r="W44" s="240"/>
      <c r="X44" s="101"/>
      <c r="Y44" s="97"/>
      <c r="Z44" s="94"/>
      <c r="AA44" s="182"/>
    </row>
    <row r="45" spans="1:29" s="214" customFormat="1" ht="14.25" x14ac:dyDescent="0.2">
      <c r="A45" s="27" t="s">
        <v>21</v>
      </c>
      <c r="B45" s="1"/>
      <c r="C45" s="1"/>
      <c r="D45" s="1"/>
      <c r="E45" s="28"/>
      <c r="F45" s="240"/>
      <c r="G45" s="240"/>
      <c r="H45" s="240"/>
      <c r="I45" s="94"/>
      <c r="J45" s="224"/>
      <c r="K45" s="240"/>
      <c r="L45" s="240"/>
      <c r="M45" s="240"/>
      <c r="N45" s="94"/>
      <c r="O45" s="224"/>
      <c r="P45" s="240"/>
      <c r="Q45" s="240"/>
      <c r="R45" s="240"/>
      <c r="S45" s="94"/>
      <c r="T45" s="224"/>
      <c r="U45" s="240"/>
      <c r="V45" s="240"/>
      <c r="W45" s="240"/>
      <c r="X45" s="101"/>
      <c r="Y45" s="97"/>
      <c r="Z45" s="94"/>
      <c r="AA45" s="182"/>
    </row>
    <row r="46" spans="1:29" s="214" customFormat="1" ht="15" x14ac:dyDescent="0.25">
      <c r="A46" s="27">
        <v>90000</v>
      </c>
      <c r="B46" s="241" t="s">
        <v>235</v>
      </c>
      <c r="C46" s="242"/>
      <c r="D46" s="1"/>
      <c r="E46" s="28"/>
      <c r="F46" s="240">
        <f>'Band Gov. and Admin.'!F46+'Human Resources Development'!F46+Education!F46+Health!F46+'Public Works'!F46+'Fire Protection'!F46+'Social Assistance'!F46+Housing!F46+'Economic Development'!F46+Soc.Services!F46+'Natural Resources'!F46+'Culture and Language'!F46+OTHER.!F46+'Canadian Malartic'!F46</f>
        <v>2609960</v>
      </c>
      <c r="G46" s="240">
        <f>'Band Gov. and Admin.'!G46+'Human Resources Development'!G46+Education!G46+Health!G46+'Public Works'!G46+'Fire Protection'!G46+'Social Assistance'!G46+Housing!G46+'Economic Development'!G46+Soc.Services!G46+'Natural Resources'!G46+'Culture and Language'!G46+OTHER.!G46+'Canadian Malartic'!G46</f>
        <v>664073</v>
      </c>
      <c r="H46" s="240">
        <f>'Band Gov. and Admin.'!H46+'Human Resources Development'!H46+Education!H46+Health!H46+'Public Works'!H46+'Fire Protection'!H46+'Social Assistance'!H46+Housing!H46+'Economic Development'!H46+Soc.Services!H46+'Natural Resources'!H46+'Culture and Language'!H46+OTHER.!H46+'Canadian Malartic'!H46</f>
        <v>675920</v>
      </c>
      <c r="I46" s="94">
        <f>F46+G46+H46</f>
        <v>3949953</v>
      </c>
      <c r="J46" s="224"/>
      <c r="K46" s="240">
        <f>'Band Gov. and Admin.'!K46+'Human Resources Development'!K46+Education!K46+Health!K46+'Public Works'!K46+'Fire Protection'!K46+'Social Assistance'!K46+Housing!K46+'Economic Development'!K46+Soc.Services!K46+'Natural Resources'!K46+'Culture and Language'!K46+OTHER.!K46+'Canadian Malartic'!K46</f>
        <v>673733</v>
      </c>
      <c r="L46" s="240">
        <f>'Band Gov. and Admin.'!L46+'Human Resources Development'!L46+Education!L46+Health!L46+'Public Works'!L46+'Fire Protection'!L46+'Social Assistance'!L46+Housing!L46+'Economic Development'!L46+Soc.Services!L46+'Natural Resources'!L46+'Culture and Language'!L46+OTHER.!L46+'Canadian Malartic'!L46</f>
        <v>673733</v>
      </c>
      <c r="M46" s="240">
        <f>'Band Gov. and Admin.'!M46+'Human Resources Development'!M46+Education!M46+Health!M46+'Public Works'!M46+'Fire Protection'!M46+'Social Assistance'!M46+Housing!M46+'Economic Development'!M46+Soc.Services!M46+'Natural Resources'!M46+'Culture and Language'!M46+OTHER.!M46+'Canadian Malartic'!M46</f>
        <v>675920</v>
      </c>
      <c r="N46" s="94">
        <f>K46+L46+M46</f>
        <v>2023386</v>
      </c>
      <c r="O46" s="224"/>
      <c r="P46" s="240">
        <f>'Band Gov. and Admin.'!P46+'Human Resources Development'!P46+Education!P46+Health!P46+'Public Works'!P46+'Fire Protection'!P46+'Social Assistance'!P46+Housing!P46+'Economic Development'!P46+Soc.Services!P46+'Natural Resources'!P46+'Culture and Language'!P46+OTHER.!P46+'Canadian Malartic'!P46</f>
        <v>664073</v>
      </c>
      <c r="Q46" s="240">
        <f>'Band Gov. and Admin.'!Q46+'Human Resources Development'!Q46+Education!Q46+Health!Q46+'Public Works'!Q46+'Fire Protection'!Q46+'Social Assistance'!Q46+Housing!Q46+'Economic Development'!Q46+Soc.Services!Q46+'Natural Resources'!Q46+'Culture and Language'!Q46+OTHER.!Q46+'Canadian Malartic'!Q46</f>
        <v>664073</v>
      </c>
      <c r="R46" s="240">
        <f>'Band Gov. and Admin.'!R46+'Human Resources Development'!R46+Education!R46+Health!R46+'Public Works'!R46+'Fire Protection'!R46+'Social Assistance'!R46+Housing!R46+'Economic Development'!R46+Soc.Services!R46+'Natural Resources'!R46+'Culture and Language'!R46+OTHER.!R46+'Canadian Malartic'!R46</f>
        <v>675920</v>
      </c>
      <c r="S46" s="94">
        <f>P46+Q46+R46</f>
        <v>2004066</v>
      </c>
      <c r="T46" s="224"/>
      <c r="U46" s="240">
        <f>'Band Gov. and Admin.'!U46+'Human Resources Development'!U46+Education!U46+Health!U46+'Public Works'!U46+'Fire Protection'!U46+'Social Assistance'!U46+Housing!U46+'Economic Development'!U46+Soc.Services!U46+'Natural Resources'!U46+'Culture and Language'!U46+OTHER.!U46+'Canadian Malartic'!U46</f>
        <v>660429</v>
      </c>
      <c r="V46" s="240">
        <f>'Band Gov. and Admin.'!V46+'Human Resources Development'!V46+Education!V46+Health!V46+'Public Works'!V46+'Fire Protection'!V46+'Social Assistance'!V46+Housing!V46+'Economic Development'!V46+Soc.Services!V46+'Natural Resources'!V46+'Culture and Language'!V46+OTHER.!V46+'Canadian Malartic'!V46</f>
        <v>662929</v>
      </c>
      <c r="W46" s="240">
        <f>'Band Gov. and Admin.'!W46+'Human Resources Development'!W46+Education!W46+Health!W46+'Public Works'!W46+'Fire Protection'!W46+'Social Assistance'!W46+Housing!W46+'Economic Development'!W46+Soc.Services!W46+'Natural Resources'!W46+'Culture and Language'!W46+OTHER.!W46+'Canadian Malartic'!W46</f>
        <v>1127756</v>
      </c>
      <c r="X46" s="101">
        <f>U46+V46+W46</f>
        <v>2451114</v>
      </c>
      <c r="Y46" s="97"/>
      <c r="Z46" s="94">
        <f>I46+N46+S46+X46</f>
        <v>10428519</v>
      </c>
      <c r="AA46" s="182"/>
    </row>
    <row r="47" spans="1:29" s="214" customFormat="1" ht="15.75" customHeight="1" x14ac:dyDescent="0.25">
      <c r="A47" s="29">
        <v>94500</v>
      </c>
      <c r="B47" s="241" t="s">
        <v>32</v>
      </c>
      <c r="C47" s="242"/>
      <c r="D47" s="1"/>
      <c r="E47" s="28"/>
      <c r="F47" s="240">
        <f>'Band Gov. and Admin.'!F47+'Human Resources Development'!F47+Education!F47+Health!F47+'Public Works'!F47+'Fire Protection'!F47+'Social Assistance'!F47+Housing!F47+'Economic Development'!F47+Soc.Services!F47+'Natural Resources'!F47+'Culture and Language'!F47+OTHER.!F47+'Canadian Malartic'!F47</f>
        <v>126250</v>
      </c>
      <c r="G47" s="240">
        <f>'Band Gov. and Admin.'!G47+'Human Resources Development'!G47+Education!G47+Health!G47+'Public Works'!G47+'Fire Protection'!G47+'Social Assistance'!G47+Housing!G47+'Economic Development'!G47+Soc.Services!G47+'Natural Resources'!G47+'Culture and Language'!G47+OTHER.!G47+'Canadian Malartic'!G47</f>
        <v>0</v>
      </c>
      <c r="H47" s="240">
        <f>'Band Gov. and Admin.'!H47+'Human Resources Development'!H47+Education!H47+Health!H47+'Public Works'!H47+'Fire Protection'!H47+'Social Assistance'!H47+Housing!H47+'Economic Development'!H47+Soc.Services!H47+'Natural Resources'!H47+'Culture and Language'!H47+OTHER.!H47+'Canadian Malartic'!H47</f>
        <v>0</v>
      </c>
      <c r="I47" s="94">
        <f t="shared" ref="I47:I110" si="13">F47+G47+H47</f>
        <v>126250</v>
      </c>
      <c r="J47" s="224"/>
      <c r="K47" s="240">
        <f>'Band Gov. and Admin.'!K47+'Human Resources Development'!K47+Education!K47+Health!K47+'Public Works'!K47+'Fire Protection'!K47+'Social Assistance'!K47+Housing!K47+'Economic Development'!K47+Soc.Services!K47+'Natural Resources'!K47+'Culture and Language'!K47+OTHER.!K47+'Canadian Malartic'!K47</f>
        <v>0</v>
      </c>
      <c r="L47" s="240">
        <f>'Band Gov. and Admin.'!L47+'Human Resources Development'!L47+Education!L47+Health!L47+'Public Works'!L47+'Fire Protection'!L47+'Social Assistance'!L47+Housing!L47+'Economic Development'!L47+Soc.Services!L47+'Natural Resources'!L47+'Culture and Language'!L47+OTHER.!L47+'Canadian Malartic'!L47</f>
        <v>0</v>
      </c>
      <c r="M47" s="240">
        <f>'Band Gov. and Admin.'!M47+'Human Resources Development'!M47+Education!M47+Health!M47+'Public Works'!M47+'Fire Protection'!M47+'Social Assistance'!M47+Housing!M47+'Economic Development'!M47+Soc.Services!M47+'Natural Resources'!M47+'Culture and Language'!M47+OTHER.!M47+'Canadian Malartic'!M47</f>
        <v>6250</v>
      </c>
      <c r="N47" s="94">
        <f t="shared" ref="N47:N110" si="14">K47+L47+M47</f>
        <v>6250</v>
      </c>
      <c r="O47" s="224"/>
      <c r="P47" s="240">
        <f>'Band Gov. and Admin.'!P47+'Human Resources Development'!P47+Education!P47+Health!P47+'Public Works'!P47+'Fire Protection'!P47+'Social Assistance'!P47+Housing!P47+'Economic Development'!P47+Soc.Services!P47+'Natural Resources'!P47+'Culture and Language'!P47+OTHER.!P47+'Canadian Malartic'!P47</f>
        <v>6250</v>
      </c>
      <c r="Q47" s="240">
        <f>'Band Gov. and Admin.'!Q47+'Human Resources Development'!Q47+Education!Q47+Health!Q47+'Public Works'!Q47+'Fire Protection'!Q47+'Social Assistance'!Q47+Housing!Q47+'Economic Development'!Q47+Soc.Services!Q47+'Natural Resources'!Q47+'Culture and Language'!Q47+OTHER.!Q47+'Canadian Malartic'!Q47</f>
        <v>6250</v>
      </c>
      <c r="R47" s="240">
        <f>'Band Gov. and Admin.'!R47+'Human Resources Development'!R47+Education!R47+Health!R47+'Public Works'!R47+'Fire Protection'!R47+'Social Assistance'!R47+Housing!R47+'Economic Development'!R47+Soc.Services!R47+'Natural Resources'!R47+'Culture and Language'!R47+OTHER.!R47+'Canadian Malartic'!R47</f>
        <v>6250</v>
      </c>
      <c r="S47" s="94">
        <f t="shared" ref="S47:S110" si="15">P47+Q47+R47</f>
        <v>18750</v>
      </c>
      <c r="T47" s="224"/>
      <c r="U47" s="240">
        <f>'Band Gov. and Admin.'!U47+'Human Resources Development'!U47+Education!U47+Health!U47+'Public Works'!U47+'Fire Protection'!U47+'Social Assistance'!U47+Housing!U47+'Economic Development'!U47+Soc.Services!U47+'Natural Resources'!U47+'Culture and Language'!U47+OTHER.!U47+'Canadian Malartic'!U47</f>
        <v>6250</v>
      </c>
      <c r="V47" s="240">
        <f>'Band Gov. and Admin.'!V47+'Human Resources Development'!V47+Education!V47+Health!V47+'Public Works'!V47+'Fire Protection'!V47+'Social Assistance'!V47+Housing!V47+'Economic Development'!V47+Soc.Services!V47+'Natural Resources'!V47+'Culture and Language'!V47+OTHER.!V47+'Canadian Malartic'!V47</f>
        <v>6250</v>
      </c>
      <c r="W47" s="240">
        <f>'Band Gov. and Admin.'!W47+'Human Resources Development'!W47+Education!W47+Health!W47+'Public Works'!W47+'Fire Protection'!W47+'Social Assistance'!W47+Housing!W47+'Economic Development'!W47+Soc.Services!W47+'Natural Resources'!W47+'Culture and Language'!W47+OTHER.!W47+'Canadian Malartic'!W47</f>
        <v>6250</v>
      </c>
      <c r="X47" s="101">
        <f t="shared" ref="X47:X110" si="16">U47+V47+W47</f>
        <v>18750</v>
      </c>
      <c r="Y47" s="97"/>
      <c r="Z47" s="94">
        <f t="shared" ref="Z47:Z110" si="17">I47+N47+S47+X47</f>
        <v>170000</v>
      </c>
      <c r="AA47" s="182"/>
    </row>
    <row r="48" spans="1:29" s="214" customFormat="1" ht="15" x14ac:dyDescent="0.25">
      <c r="A48" s="29">
        <v>95000</v>
      </c>
      <c r="B48" s="241" t="s">
        <v>22</v>
      </c>
      <c r="C48" s="242"/>
      <c r="D48" s="1"/>
      <c r="E48" s="28"/>
      <c r="F48" s="240">
        <f>'Band Gov. and Admin.'!F48+'Human Resources Development'!F48+Education!F48+Health!F48+'Public Works'!F48+'Fire Protection'!F48+'Social Assistance'!F48+Housing!F48+'Economic Development'!F48+Soc.Services!F48+'Natural Resources'!F48+'Culture and Language'!F48+OTHER.!F48+'Canadian Malartic'!F48</f>
        <v>1336285</v>
      </c>
      <c r="G48" s="240">
        <f>'Band Gov. and Admin.'!G48+'Human Resources Development'!G48+Education!G48+Health!G48+'Public Works'!G48+'Fire Protection'!G48+'Social Assistance'!G48+Housing!G48+'Economic Development'!G48+Soc.Services!G48+'Natural Resources'!G48+'Culture and Language'!G48+OTHER.!G48+'Canadian Malartic'!G48</f>
        <v>28261</v>
      </c>
      <c r="H48" s="240">
        <f>'Band Gov. and Admin.'!H48+'Human Resources Development'!H48+Education!H48+Health!H48+'Public Works'!H48+'Fire Protection'!H48+'Social Assistance'!H48+Housing!H48+'Economic Development'!H48+Soc.Services!H48+'Natural Resources'!H48+'Culture and Language'!H48+OTHER.!H48+'Canadian Malartic'!H48</f>
        <v>81659</v>
      </c>
      <c r="I48" s="94">
        <f t="shared" si="13"/>
        <v>1446205</v>
      </c>
      <c r="J48" s="224"/>
      <c r="K48" s="240">
        <f>'Band Gov. and Admin.'!K48+'Human Resources Development'!K48+Education!K48+Health!K48+'Public Works'!K48+'Fire Protection'!K48+'Social Assistance'!K48+Housing!K48+'Economic Development'!K48+Soc.Services!K48+'Natural Resources'!K48+'Culture and Language'!K48+OTHER.!K48+'Canadian Malartic'!K48</f>
        <v>28326</v>
      </c>
      <c r="L48" s="240">
        <f>'Band Gov. and Admin.'!L48+'Human Resources Development'!L48+Education!L48+Health!L48+'Public Works'!L48+'Fire Protection'!L48+'Social Assistance'!L48+Housing!L48+'Economic Development'!L48+Soc.Services!L48+'Natural Resources'!L48+'Culture and Language'!L48+OTHER.!L48+'Canadian Malartic'!L48</f>
        <v>29277</v>
      </c>
      <c r="M48" s="240">
        <f>'Band Gov. and Admin.'!M48+'Human Resources Development'!M48+Education!M48+Health!M48+'Public Works'!M48+'Fire Protection'!M48+'Social Assistance'!M48+Housing!M48+'Economic Development'!M48+Soc.Services!M48+'Natural Resources'!M48+'Culture and Language'!M48+OTHER.!M48+'Canadian Malartic'!M48</f>
        <v>85755</v>
      </c>
      <c r="N48" s="94">
        <f t="shared" si="14"/>
        <v>143358</v>
      </c>
      <c r="O48" s="224"/>
      <c r="P48" s="240">
        <f>'Band Gov. and Admin.'!P48+'Human Resources Development'!P48+Education!P48+Health!P48+'Public Works'!P48+'Fire Protection'!P48+'Social Assistance'!P48+Housing!P48+'Economic Development'!P48+Soc.Services!P48+'Natural Resources'!P48+'Culture and Language'!P48+OTHER.!P48+'Canadian Malartic'!P48</f>
        <v>29076</v>
      </c>
      <c r="Q48" s="240">
        <f>'Band Gov. and Admin.'!Q48+'Human Resources Development'!Q48+Education!Q48+Health!Q48+'Public Works'!Q48+'Fire Protection'!Q48+'Social Assistance'!Q48+Housing!Q48+'Economic Development'!Q48+Soc.Services!Q48+'Natural Resources'!Q48+'Culture and Language'!Q48+OTHER.!Q48+'Canadian Malartic'!Q48</f>
        <v>28400</v>
      </c>
      <c r="R48" s="240">
        <f>'Band Gov. and Admin.'!R48+'Human Resources Development'!R48+Education!R48+Health!R48+'Public Works'!R48+'Fire Protection'!R48+'Social Assistance'!R48+Housing!R48+'Economic Development'!R48+Soc.Services!R48+'Natural Resources'!R48+'Culture and Language'!R48+OTHER.!R48+'Canadian Malartic'!R48</f>
        <v>67874</v>
      </c>
      <c r="S48" s="94">
        <f t="shared" si="15"/>
        <v>125350</v>
      </c>
      <c r="T48" s="224"/>
      <c r="U48" s="240">
        <f>'Band Gov. and Admin.'!U48+'Human Resources Development'!U48+Education!U48+Health!U48+'Public Works'!U48+'Fire Protection'!U48+'Social Assistance'!U48+Housing!U48+'Economic Development'!U48+Soc.Services!U48+'Natural Resources'!U48+'Culture and Language'!U48+OTHER.!U48+'Canadian Malartic'!U48</f>
        <v>14186</v>
      </c>
      <c r="V48" s="240">
        <f>'Band Gov. and Admin.'!V48+'Human Resources Development'!V48+Education!V48+Health!V48+'Public Works'!V48+'Fire Protection'!V48+'Social Assistance'!V48+Housing!V48+'Economic Development'!V48+Soc.Services!V48+'Natural Resources'!V48+'Culture and Language'!V48+OTHER.!V48+'Canadian Malartic'!V48</f>
        <v>11943</v>
      </c>
      <c r="W48" s="240">
        <f>'Band Gov. and Admin.'!W48+'Human Resources Development'!W48+Education!W48+Health!W48+'Public Works'!W48+'Fire Protection'!W48+'Social Assistance'!W48+Housing!W48+'Economic Development'!W48+Soc.Services!W48+'Natural Resources'!W48+'Culture and Language'!W48+OTHER.!W48+'Canadian Malartic'!W48</f>
        <v>79626</v>
      </c>
      <c r="X48" s="101">
        <f t="shared" si="16"/>
        <v>105755</v>
      </c>
      <c r="Y48" s="97"/>
      <c r="Z48" s="94">
        <f t="shared" si="17"/>
        <v>1820668</v>
      </c>
      <c r="AA48" s="182"/>
      <c r="AB48" s="243"/>
    </row>
    <row r="49" spans="1:27" s="214" customFormat="1" ht="15" x14ac:dyDescent="0.25">
      <c r="A49" s="29"/>
      <c r="B49" s="241" t="s">
        <v>51</v>
      </c>
      <c r="C49" s="242"/>
      <c r="D49" s="1"/>
      <c r="E49" s="28"/>
      <c r="F49" s="240">
        <f>'Band Gov. and Admin.'!F49+'Human Resources Development'!F49+Education!F49+Health!F49+'Public Works'!F49+'Fire Protection'!F49+'Social Assistance'!F49+Housing!F49+'Economic Development'!F49+Soc.Services!F49+'Natural Resources'!F49+'Culture and Language'!F49+OTHER.!F49+'Canadian Malartic'!F49</f>
        <v>1300</v>
      </c>
      <c r="G49" s="240">
        <f>'Band Gov. and Admin.'!G49+'Human Resources Development'!G49+Education!G49+Health!G49+'Public Works'!G49+'Fire Protection'!G49+'Social Assistance'!G49+Housing!G49+'Economic Development'!G49+Soc.Services!G49+'Natural Resources'!G49+'Culture and Language'!G49+OTHER.!G49+'Canadian Malartic'!G49</f>
        <v>0</v>
      </c>
      <c r="H49" s="240">
        <f>'Band Gov. and Admin.'!H49+'Human Resources Development'!H49+Education!H49+Health!H49+'Public Works'!H49+'Fire Protection'!H49+'Social Assistance'!H49+Housing!H49+'Economic Development'!H49+Soc.Services!H49+'Natural Resources'!H49+'Culture and Language'!H49+OTHER.!H49+'Canadian Malartic'!H49</f>
        <v>12500</v>
      </c>
      <c r="I49" s="94">
        <f t="shared" si="13"/>
        <v>13800</v>
      </c>
      <c r="J49" s="224"/>
      <c r="K49" s="240">
        <f>'Band Gov. and Admin.'!K49+'Human Resources Development'!K49+Education!K49+Health!K49+'Public Works'!K49+'Fire Protection'!K49+'Social Assistance'!K49+Housing!K49+'Economic Development'!K49+Soc.Services!K49+'Natural Resources'!K49+'Culture and Language'!K49+OTHER.!K49+'Canadian Malartic'!K49</f>
        <v>0</v>
      </c>
      <c r="L49" s="240">
        <f>'Band Gov. and Admin.'!L49+'Human Resources Development'!L49+Education!L49+Health!L49+'Public Works'!L49+'Fire Protection'!L49+'Social Assistance'!L49+Housing!L49+'Economic Development'!L49+Soc.Services!L49+'Natural Resources'!L49+'Culture and Language'!L49+OTHER.!L49+'Canadian Malartic'!L49</f>
        <v>0</v>
      </c>
      <c r="M49" s="240">
        <f>'Band Gov. and Admin.'!M49+'Human Resources Development'!M49+Education!M49+Health!M49+'Public Works'!M49+'Fire Protection'!M49+'Social Assistance'!M49+Housing!M49+'Economic Development'!M49+Soc.Services!M49+'Natural Resources'!M49+'Culture and Language'!M49+OTHER.!M49+'Canadian Malartic'!M49</f>
        <v>17500</v>
      </c>
      <c r="N49" s="94">
        <f t="shared" si="14"/>
        <v>17500</v>
      </c>
      <c r="O49" s="224"/>
      <c r="P49" s="240">
        <f>'Band Gov. and Admin.'!P49+'Human Resources Development'!P49+Education!P49+Health!P49+'Public Works'!P49+'Fire Protection'!P49+'Social Assistance'!P49+Housing!P49+'Economic Development'!P49+Soc.Services!P49+'Natural Resources'!P49+'Culture and Language'!P49+OTHER.!P49+'Canadian Malartic'!P49</f>
        <v>0</v>
      </c>
      <c r="Q49" s="240">
        <f>'Band Gov. and Admin.'!Q49+'Human Resources Development'!Q49+Education!Q49+Health!Q49+'Public Works'!Q49+'Fire Protection'!Q49+'Social Assistance'!Q49+Housing!Q49+'Economic Development'!Q49+Soc.Services!Q49+'Natural Resources'!Q49+'Culture and Language'!Q49+OTHER.!Q49+'Canadian Malartic'!Q49</f>
        <v>0</v>
      </c>
      <c r="R49" s="240">
        <f>'Band Gov. and Admin.'!R49+'Human Resources Development'!R49+Education!R49+Health!R49+'Public Works'!R49+'Fire Protection'!R49+'Social Assistance'!R49+Housing!R49+'Economic Development'!R49+Soc.Services!R49+'Natural Resources'!R49+'Culture and Language'!R49+OTHER.!R49+'Canadian Malartic'!R49</f>
        <v>12500</v>
      </c>
      <c r="S49" s="94">
        <f t="shared" si="15"/>
        <v>12500</v>
      </c>
      <c r="T49" s="224"/>
      <c r="U49" s="240">
        <f>'Band Gov. and Admin.'!U49+'Human Resources Development'!U49+Education!U49+Health!U49+'Public Works'!U49+'Fire Protection'!U49+'Social Assistance'!U49+Housing!U49+'Economic Development'!U49+Soc.Services!U49+'Natural Resources'!U49+'Culture and Language'!U49+OTHER.!U49+'Canadian Malartic'!U49</f>
        <v>0</v>
      </c>
      <c r="V49" s="240">
        <f>'Band Gov. and Admin.'!V49+'Human Resources Development'!V49+Education!V49+Health!V49+'Public Works'!V49+'Fire Protection'!V49+'Social Assistance'!V49+Housing!V49+'Economic Development'!V49+Soc.Services!V49+'Natural Resources'!V49+'Culture and Language'!V49+OTHER.!V49+'Canadian Malartic'!V49</f>
        <v>0</v>
      </c>
      <c r="W49" s="240">
        <f>'Band Gov. and Admin.'!W49+'Human Resources Development'!W49+Education!W49+Health!W49+'Public Works'!W49+'Fire Protection'!W49+'Social Assistance'!W49+Housing!W49+'Economic Development'!W49+Soc.Services!W49+'Natural Resources'!W49+'Culture and Language'!W49+OTHER.!W49+'Canadian Malartic'!W49</f>
        <v>12500</v>
      </c>
      <c r="X49" s="101">
        <f t="shared" si="16"/>
        <v>12500</v>
      </c>
      <c r="Y49" s="97"/>
      <c r="Z49" s="94">
        <f t="shared" si="17"/>
        <v>56300</v>
      </c>
      <c r="AA49" s="182"/>
    </row>
    <row r="50" spans="1:27" s="214" customFormat="1" ht="15" x14ac:dyDescent="0.25">
      <c r="A50" s="29">
        <v>91900</v>
      </c>
      <c r="B50" s="241" t="s">
        <v>33</v>
      </c>
      <c r="C50" s="242"/>
      <c r="D50" s="1"/>
      <c r="E50" s="28"/>
      <c r="F50" s="240">
        <f>'Band Gov. and Admin.'!F50+'Human Resources Development'!F50+Education!F50+Health!F50+'Public Works'!F50+'Fire Protection'!F50+'Social Assistance'!F50+Housing!F50+'Economic Development'!F50+Soc.Services!F50+'Natural Resources'!F50+'Culture and Language'!F50+OTHER.!F50+'Canadian Malartic'!F50</f>
        <v>0</v>
      </c>
      <c r="G50" s="240">
        <f>'Band Gov. and Admin.'!G50+'Human Resources Development'!G50+Education!G50+Health!G50+'Public Works'!G50+'Fire Protection'!G50+'Social Assistance'!G50+Housing!G50+'Economic Development'!G50+Soc.Services!G50+'Natural Resources'!G50+'Culture and Language'!G50+OTHER.!G50+'Canadian Malartic'!G50</f>
        <v>0</v>
      </c>
      <c r="H50" s="240">
        <f>'Band Gov. and Admin.'!H50+'Human Resources Development'!H50+Education!H50+Health!H50+'Public Works'!H50+'Fire Protection'!H50+'Social Assistance'!H50+Housing!H50+'Economic Development'!H50+Soc.Services!H50+'Natural Resources'!H50+'Culture and Language'!H50+OTHER.!H50+'Canadian Malartic'!H50</f>
        <v>0</v>
      </c>
      <c r="I50" s="94">
        <f t="shared" si="13"/>
        <v>0</v>
      </c>
      <c r="J50" s="224"/>
      <c r="K50" s="240">
        <f>'Band Gov. and Admin.'!K50+'Human Resources Development'!K50+Education!K50+Health!K50+'Public Works'!K50+'Fire Protection'!K50+'Social Assistance'!K50+Housing!K50+'Economic Development'!K50+Soc.Services!K50+'Natural Resources'!K50+'Culture and Language'!K50+OTHER.!K50+'Canadian Malartic'!K50</f>
        <v>0</v>
      </c>
      <c r="L50" s="240">
        <f>'Band Gov. and Admin.'!L50+'Human Resources Development'!L50+Education!L50+Health!L50+'Public Works'!L50+'Fire Protection'!L50+'Social Assistance'!L50+Housing!L50+'Economic Development'!L50+Soc.Services!L50+'Natural Resources'!L50+'Culture and Language'!L50+OTHER.!L50+'Canadian Malartic'!L50</f>
        <v>0</v>
      </c>
      <c r="M50" s="240">
        <f>'Band Gov. and Admin.'!M50+'Human Resources Development'!M50+Education!M50+Health!M50+'Public Works'!M50+'Fire Protection'!M50+'Social Assistance'!M50+Housing!M50+'Economic Development'!M50+Soc.Services!M50+'Natural Resources'!M50+'Culture and Language'!M50+OTHER.!M50+'Canadian Malartic'!M50</f>
        <v>0</v>
      </c>
      <c r="N50" s="94">
        <f t="shared" si="14"/>
        <v>0</v>
      </c>
      <c r="O50" s="224"/>
      <c r="P50" s="240">
        <f>'Band Gov. and Admin.'!P50+'Human Resources Development'!P50+Education!P50+Health!P50+'Public Works'!P50+'Fire Protection'!P50+'Social Assistance'!P50+Housing!P50+'Economic Development'!P50+Soc.Services!P50+'Natural Resources'!P50+'Culture and Language'!P50+OTHER.!P50+'Canadian Malartic'!P50</f>
        <v>0</v>
      </c>
      <c r="Q50" s="240">
        <f>'Band Gov. and Admin.'!Q50+'Human Resources Development'!Q50+Education!Q50+Health!Q50+'Public Works'!Q50+'Fire Protection'!Q50+'Social Assistance'!Q50+Housing!Q50+'Economic Development'!Q50+Soc.Services!Q50+'Natural Resources'!Q50+'Culture and Language'!Q50+OTHER.!Q50+'Canadian Malartic'!Q50</f>
        <v>0</v>
      </c>
      <c r="R50" s="240">
        <f>'Band Gov. and Admin.'!R50+'Human Resources Development'!R50+Education!R50+Health!R50+'Public Works'!R50+'Fire Protection'!R50+'Social Assistance'!R50+Housing!R50+'Economic Development'!R50+Soc.Services!R50+'Natural Resources'!R50+'Culture and Language'!R50+OTHER.!R50+'Canadian Malartic'!R50</f>
        <v>0</v>
      </c>
      <c r="S50" s="94">
        <f t="shared" si="15"/>
        <v>0</v>
      </c>
      <c r="T50" s="224"/>
      <c r="U50" s="240">
        <f>'Band Gov. and Admin.'!U50+'Human Resources Development'!U50+Education!U50+Health!U50+'Public Works'!U50+'Fire Protection'!U50+'Social Assistance'!U50+Housing!U50+'Economic Development'!U50+Soc.Services!U50+'Natural Resources'!U50+'Culture and Language'!U50+OTHER.!U50+'Canadian Malartic'!U50</f>
        <v>0</v>
      </c>
      <c r="V50" s="240">
        <f>'Band Gov. and Admin.'!V50+'Human Resources Development'!V50+Education!V50+Health!V50+'Public Works'!V50+'Fire Protection'!V50+'Social Assistance'!V50+Housing!V50+'Economic Development'!V50+Soc.Services!V50+'Natural Resources'!V50+'Culture and Language'!V50+OTHER.!V50+'Canadian Malartic'!V50</f>
        <v>0</v>
      </c>
      <c r="W50" s="240">
        <f>'Band Gov. and Admin.'!W50+'Human Resources Development'!W50+Education!W50+Health!W50+'Public Works'!W50+'Fire Protection'!W50+'Social Assistance'!W50+Housing!W50+'Economic Development'!W50+Soc.Services!W50+'Natural Resources'!W50+'Culture and Language'!W50+OTHER.!W50+'Canadian Malartic'!W50</f>
        <v>0</v>
      </c>
      <c r="X50" s="101">
        <f t="shared" si="16"/>
        <v>0</v>
      </c>
      <c r="Y50" s="97"/>
      <c r="Z50" s="94">
        <f t="shared" si="17"/>
        <v>0</v>
      </c>
      <c r="AA50" s="182"/>
    </row>
    <row r="51" spans="1:27" s="214" customFormat="1" ht="15" x14ac:dyDescent="0.25">
      <c r="A51" s="29">
        <v>91600</v>
      </c>
      <c r="B51" s="241" t="s">
        <v>34</v>
      </c>
      <c r="C51" s="242"/>
      <c r="D51" s="1"/>
      <c r="E51" s="28"/>
      <c r="F51" s="240">
        <f>'Band Gov. and Admin.'!F51+'Human Resources Development'!F51+Education!F51+Health!F51+'Public Works'!F51+'Fire Protection'!F51+'Social Assistance'!F51+Housing!F51+'Economic Development'!F51+Soc.Services!F51+'Natural Resources'!F51+'Culture and Language'!F51+OTHER.!F51+'Canadian Malartic'!F51</f>
        <v>124500</v>
      </c>
      <c r="G51" s="240">
        <f>'Band Gov. and Admin.'!G51+'Human Resources Development'!G51+Education!G51+Health!G51+'Public Works'!G51+'Fire Protection'!G51+'Social Assistance'!G51+Housing!G51+'Economic Development'!G51+Soc.Services!G51+'Natural Resources'!G51+'Culture and Language'!G51+OTHER.!G51+'Canadian Malartic'!G51</f>
        <v>124500</v>
      </c>
      <c r="H51" s="240">
        <f>'Band Gov. and Admin.'!H51+'Human Resources Development'!H51+Education!H51+Health!H51+'Public Works'!H51+'Fire Protection'!H51+'Social Assistance'!H51+Housing!H51+'Economic Development'!H51+Soc.Services!H51+'Natural Resources'!H51+'Culture and Language'!H51+OTHER.!H51+'Canadian Malartic'!H51</f>
        <v>124500</v>
      </c>
      <c r="I51" s="94">
        <f t="shared" si="13"/>
        <v>373500</v>
      </c>
      <c r="J51" s="224"/>
      <c r="K51" s="240">
        <f>'Band Gov. and Admin.'!K51+'Human Resources Development'!K51+Education!K51+Health!K51+'Public Works'!K51+'Fire Protection'!K51+'Social Assistance'!K51+Housing!K51+'Economic Development'!K51+Soc.Services!K51+'Natural Resources'!K51+'Culture and Language'!K51+OTHER.!K51+'Canadian Malartic'!K51</f>
        <v>124500</v>
      </c>
      <c r="L51" s="240">
        <f>'Band Gov. and Admin.'!L51+'Human Resources Development'!L51+Education!L51+Health!L51+'Public Works'!L51+'Fire Protection'!L51+'Social Assistance'!L51+Housing!L51+'Economic Development'!L51+Soc.Services!L51+'Natural Resources'!L51+'Culture and Language'!L51+OTHER.!L51+'Canadian Malartic'!L51</f>
        <v>124500</v>
      </c>
      <c r="M51" s="240">
        <f>'Band Gov. and Admin.'!M51+'Human Resources Development'!M51+Education!M51+Health!M51+'Public Works'!M51+'Fire Protection'!M51+'Social Assistance'!M51+Housing!M51+'Economic Development'!M51+Soc.Services!M51+'Natural Resources'!M51+'Culture and Language'!M51+OTHER.!M51+'Canadian Malartic'!M51</f>
        <v>124500</v>
      </c>
      <c r="N51" s="94">
        <f t="shared" si="14"/>
        <v>373500</v>
      </c>
      <c r="O51" s="224"/>
      <c r="P51" s="240">
        <f>'Band Gov. and Admin.'!P51+'Human Resources Development'!P51+Education!P51+Health!P51+'Public Works'!P51+'Fire Protection'!P51+'Social Assistance'!P51+Housing!P51+'Economic Development'!P51+Soc.Services!P51+'Natural Resources'!P51+'Culture and Language'!P51+OTHER.!P51+'Canadian Malartic'!P51</f>
        <v>124500</v>
      </c>
      <c r="Q51" s="240">
        <f>'Band Gov. and Admin.'!Q51+'Human Resources Development'!Q51+Education!Q51+Health!Q51+'Public Works'!Q51+'Fire Protection'!Q51+'Social Assistance'!Q51+Housing!Q51+'Economic Development'!Q51+Soc.Services!Q51+'Natural Resources'!Q51+'Culture and Language'!Q51+OTHER.!Q51+'Canadian Malartic'!Q51</f>
        <v>124500</v>
      </c>
      <c r="R51" s="240">
        <f>'Band Gov. and Admin.'!R51+'Human Resources Development'!R51+Education!R51+Health!R51+'Public Works'!R51+'Fire Protection'!R51+'Social Assistance'!R51+Housing!R51+'Economic Development'!R51+Soc.Services!R51+'Natural Resources'!R51+'Culture and Language'!R51+OTHER.!R51+'Canadian Malartic'!R51</f>
        <v>124500</v>
      </c>
      <c r="S51" s="94">
        <f t="shared" si="15"/>
        <v>373500</v>
      </c>
      <c r="T51" s="224"/>
      <c r="U51" s="240">
        <f>'Band Gov. and Admin.'!U51+'Human Resources Development'!U51+Education!U51+Health!U51+'Public Works'!U51+'Fire Protection'!U51+'Social Assistance'!U51+Housing!U51+'Economic Development'!U51+Soc.Services!U51+'Natural Resources'!U51+'Culture and Language'!U51+OTHER.!U51+'Canadian Malartic'!U51</f>
        <v>124500</v>
      </c>
      <c r="V51" s="240">
        <f>'Band Gov. and Admin.'!V51+'Human Resources Development'!V51+Education!V51+Health!V51+'Public Works'!V51+'Fire Protection'!V51+'Social Assistance'!V51+Housing!V51+'Economic Development'!V51+Soc.Services!V51+'Natural Resources'!V51+'Culture and Language'!V51+OTHER.!V51+'Canadian Malartic'!V51</f>
        <v>124500</v>
      </c>
      <c r="W51" s="240">
        <f>'Band Gov. and Admin.'!W51+'Human Resources Development'!W51+Education!W51+Health!W51+'Public Works'!W51+'Fire Protection'!W51+'Social Assistance'!W51+Housing!W51+'Economic Development'!W51+Soc.Services!W51+'Natural Resources'!W51+'Culture and Language'!W51+OTHER.!W51+'Canadian Malartic'!W51</f>
        <v>124500</v>
      </c>
      <c r="X51" s="101">
        <f t="shared" si="16"/>
        <v>373500</v>
      </c>
      <c r="Y51" s="97"/>
      <c r="Z51" s="94">
        <f t="shared" si="17"/>
        <v>1494000</v>
      </c>
      <c r="AA51" s="182"/>
    </row>
    <row r="52" spans="1:27" s="214" customFormat="1" ht="15" x14ac:dyDescent="0.25">
      <c r="A52" s="29">
        <v>96190</v>
      </c>
      <c r="B52" s="241" t="s">
        <v>110</v>
      </c>
      <c r="C52" s="242"/>
      <c r="D52" s="1"/>
      <c r="E52" s="28"/>
      <c r="F52" s="240">
        <f>'Band Gov. and Admin.'!F52+'Human Resources Development'!F52+Education!F52+Health!F52+'Public Works'!F52+'Fire Protection'!F52+'Social Assistance'!F52+Housing!F52+'Economic Development'!F52+Soc.Services!F52+'Natural Resources'!F52+'Culture and Language'!F52+OTHER.!F52+'Canadian Malartic'!F52</f>
        <v>105000</v>
      </c>
      <c r="G52" s="240">
        <f>'Band Gov. and Admin.'!G52+'Human Resources Development'!G52+Education!G52+Health!G52+'Public Works'!G52+'Fire Protection'!G52+'Social Assistance'!G52+Housing!G52+'Economic Development'!G52+Soc.Services!G52+'Natural Resources'!G52+'Culture and Language'!G52+OTHER.!G52+'Canadian Malartic'!G52</f>
        <v>10000</v>
      </c>
      <c r="H52" s="240">
        <f>'Band Gov. and Admin.'!H52+'Human Resources Development'!H52+Education!H52+Health!H52+'Public Works'!H52+'Fire Protection'!H52+'Social Assistance'!H52+Housing!H52+'Economic Development'!H52+Soc.Services!H52+'Natural Resources'!H52+'Culture and Language'!H52+OTHER.!H52+'Canadian Malartic'!H52</f>
        <v>10000</v>
      </c>
      <c r="I52" s="94">
        <f t="shared" si="13"/>
        <v>125000</v>
      </c>
      <c r="J52" s="224"/>
      <c r="K52" s="240">
        <f>'Band Gov. and Admin.'!K52+'Human Resources Development'!K52+Education!K52+Health!K52+'Public Works'!K52+'Fire Protection'!K52+'Social Assistance'!K52+Housing!K52+'Economic Development'!K52+Soc.Services!K52+'Natural Resources'!K52+'Culture and Language'!K52+OTHER.!K52+'Canadian Malartic'!K52</f>
        <v>10000</v>
      </c>
      <c r="L52" s="240">
        <f>'Band Gov. and Admin.'!L52+'Human Resources Development'!L52+Education!L52+Health!L52+'Public Works'!L52+'Fire Protection'!L52+'Social Assistance'!L52+Housing!L52+'Economic Development'!L52+Soc.Services!L52+'Natural Resources'!L52+'Culture and Language'!L52+OTHER.!L52+'Canadian Malartic'!L52</f>
        <v>10000</v>
      </c>
      <c r="M52" s="240">
        <f>'Band Gov. and Admin.'!M52+'Human Resources Development'!M52+Education!M52+Health!M52+'Public Works'!M52+'Fire Protection'!M52+'Social Assistance'!M52+Housing!M52+'Economic Development'!M52+Soc.Services!M52+'Natural Resources'!M52+'Culture and Language'!M52+OTHER.!M52+'Canadian Malartic'!M52</f>
        <v>10000</v>
      </c>
      <c r="N52" s="94">
        <f t="shared" si="14"/>
        <v>30000</v>
      </c>
      <c r="O52" s="224"/>
      <c r="P52" s="240">
        <f>'Band Gov. and Admin.'!P52+'Human Resources Development'!P52+Education!P52+Health!P52+'Public Works'!P52+'Fire Protection'!P52+'Social Assistance'!P52+Housing!P52+'Economic Development'!P52+Soc.Services!P52+'Natural Resources'!P52+'Culture and Language'!P52+OTHER.!P52+'Canadian Malartic'!P52</f>
        <v>10000</v>
      </c>
      <c r="Q52" s="240">
        <f>'Band Gov. and Admin.'!Q52+'Human Resources Development'!Q52+Education!Q52+Health!Q52+'Public Works'!Q52+'Fire Protection'!Q52+'Social Assistance'!Q52+Housing!Q52+'Economic Development'!Q52+Soc.Services!Q52+'Natural Resources'!Q52+'Culture and Language'!Q52+OTHER.!Q52+'Canadian Malartic'!Q52</f>
        <v>10000</v>
      </c>
      <c r="R52" s="240">
        <f>'Band Gov. and Admin.'!R52+'Human Resources Development'!R52+Education!R52+Health!R52+'Public Works'!R52+'Fire Protection'!R52+'Social Assistance'!R52+Housing!R52+'Economic Development'!R52+Soc.Services!R52+'Natural Resources'!R52+'Culture and Language'!R52+OTHER.!R52+'Canadian Malartic'!R52</f>
        <v>10000</v>
      </c>
      <c r="S52" s="94">
        <f t="shared" si="15"/>
        <v>30000</v>
      </c>
      <c r="T52" s="224"/>
      <c r="U52" s="240">
        <f>'Band Gov. and Admin.'!U52+'Human Resources Development'!U52+Education!U52+Health!U52+'Public Works'!U52+'Fire Protection'!U52+'Social Assistance'!U52+Housing!U52+'Economic Development'!U52+Soc.Services!U52+'Natural Resources'!U52+'Culture and Language'!U52+OTHER.!U52+'Canadian Malartic'!U52</f>
        <v>10000</v>
      </c>
      <c r="V52" s="240">
        <f>'Band Gov. and Admin.'!V52+'Human Resources Development'!V52+Education!V52+Health!V52+'Public Works'!V52+'Fire Protection'!V52+'Social Assistance'!V52+Housing!V52+'Economic Development'!V52+Soc.Services!V52+'Natural Resources'!V52+'Culture and Language'!V52+OTHER.!V52+'Canadian Malartic'!V52</f>
        <v>10000</v>
      </c>
      <c r="W52" s="240">
        <f>'Band Gov. and Admin.'!W52+'Human Resources Development'!W52+Education!W52+Health!W52+'Public Works'!W52+'Fire Protection'!W52+'Social Assistance'!W52+Housing!W52+'Economic Development'!W52+Soc.Services!W52+'Natural Resources'!W52+'Culture and Language'!W52+OTHER.!W52+'Canadian Malartic'!W52</f>
        <v>10000</v>
      </c>
      <c r="X52" s="101">
        <f t="shared" si="16"/>
        <v>30000</v>
      </c>
      <c r="Y52" s="97"/>
      <c r="Z52" s="94">
        <f t="shared" si="17"/>
        <v>215000</v>
      </c>
      <c r="AA52" s="182"/>
    </row>
    <row r="53" spans="1:27" s="214" customFormat="1" ht="15" x14ac:dyDescent="0.25">
      <c r="A53" s="29">
        <v>99990</v>
      </c>
      <c r="B53" s="241" t="s">
        <v>35</v>
      </c>
      <c r="C53" s="242"/>
      <c r="D53" s="1"/>
      <c r="E53" s="28"/>
      <c r="F53" s="240">
        <f>'Band Gov. and Admin.'!F53+'Human Resources Development'!F53+Education!F53+Health!F53+'Public Works'!F53+'Fire Protection'!F53+'Social Assistance'!F53+Housing!F53+'Economic Development'!F53+Soc.Services!F53+'Natural Resources'!F53+'Culture and Language'!F53+OTHER.!F53+'Canadian Malartic'!F53</f>
        <v>9422</v>
      </c>
      <c r="G53" s="240">
        <f>'Band Gov. and Admin.'!G53+'Human Resources Development'!G53+Education!G53+Health!G53+'Public Works'!G53+'Fire Protection'!G53+'Social Assistance'!G53+Housing!G53+'Economic Development'!G53+Soc.Services!G53+'Natural Resources'!G53+'Culture and Language'!G53+OTHER.!G53+'Canadian Malartic'!G53</f>
        <v>7442</v>
      </c>
      <c r="H53" s="240">
        <f>'Band Gov. and Admin.'!H53+'Human Resources Development'!H53+Education!H53+Health!H53+'Public Works'!H53+'Fire Protection'!H53+'Social Assistance'!H53+Housing!H53+'Economic Development'!H53+Soc.Services!H53+'Natural Resources'!H53+'Culture and Language'!H53+OTHER.!H53+'Canadian Malartic'!H53</f>
        <v>20811</v>
      </c>
      <c r="I53" s="94">
        <f t="shared" si="13"/>
        <v>37675</v>
      </c>
      <c r="J53" s="224"/>
      <c r="K53" s="240">
        <f>'Band Gov. and Admin.'!K53+'Human Resources Development'!K53+Education!K53+Health!K53+'Public Works'!K53+'Fire Protection'!K53+'Social Assistance'!K53+Housing!K53+'Economic Development'!K53+Soc.Services!K53+'Natural Resources'!K53+'Culture and Language'!K53+OTHER.!K53+'Canadian Malartic'!K53</f>
        <v>8442</v>
      </c>
      <c r="L53" s="240">
        <f>'Band Gov. and Admin.'!L53+'Human Resources Development'!L53+Education!L53+Health!L53+'Public Works'!L53+'Fire Protection'!L53+'Social Assistance'!L53+Housing!L53+'Economic Development'!L53+Soc.Services!L53+'Natural Resources'!L53+'Culture and Language'!L53+OTHER.!L53+'Canadian Malartic'!L53</f>
        <v>7442</v>
      </c>
      <c r="M53" s="240">
        <f>'Band Gov. and Admin.'!M53+'Human Resources Development'!M53+Education!M53+Health!M53+'Public Works'!M53+'Fire Protection'!M53+'Social Assistance'!M53+Housing!M53+'Economic Development'!M53+Soc.Services!M53+'Natural Resources'!M53+'Culture and Language'!M53+OTHER.!M53+'Canadian Malartic'!M53</f>
        <v>12979</v>
      </c>
      <c r="N53" s="94">
        <f t="shared" si="14"/>
        <v>28863</v>
      </c>
      <c r="O53" s="224"/>
      <c r="P53" s="240">
        <f>'Band Gov. and Admin.'!P53+'Human Resources Development'!P53+Education!P53+Health!P53+'Public Works'!P53+'Fire Protection'!P53+'Social Assistance'!P53+Housing!P53+'Economic Development'!P53+Soc.Services!P53+'Natural Resources'!P53+'Culture and Language'!P53+OTHER.!P53+'Canadian Malartic'!P53</f>
        <v>8442</v>
      </c>
      <c r="Q53" s="240">
        <f>'Band Gov. and Admin.'!Q53+'Human Resources Development'!Q53+Education!Q53+Health!Q53+'Public Works'!Q53+'Fire Protection'!Q53+'Social Assistance'!Q53+Housing!Q53+'Economic Development'!Q53+Soc.Services!Q53+'Natural Resources'!Q53+'Culture and Language'!Q53+OTHER.!Q53+'Canadian Malartic'!Q53</f>
        <v>7442</v>
      </c>
      <c r="R53" s="240">
        <f>'Band Gov. and Admin.'!R53+'Human Resources Development'!R53+Education!R53+Health!R53+'Public Works'!R53+'Fire Protection'!R53+'Social Assistance'!R53+Housing!R53+'Economic Development'!R53+Soc.Services!R53+'Natural Resources'!R53+'Culture and Language'!R53+OTHER.!R53+'Canadian Malartic'!R53</f>
        <v>12979</v>
      </c>
      <c r="S53" s="94">
        <f t="shared" si="15"/>
        <v>28863</v>
      </c>
      <c r="T53" s="224"/>
      <c r="U53" s="240">
        <f>'Band Gov. and Admin.'!U53+'Human Resources Development'!U53+Education!U53+Health!U53+'Public Works'!U53+'Fire Protection'!U53+'Social Assistance'!U53+Housing!U53+'Economic Development'!U53+Soc.Services!U53+'Natural Resources'!U53+'Culture and Language'!U53+OTHER.!U53+'Canadian Malartic'!U53</f>
        <v>8442</v>
      </c>
      <c r="V53" s="240">
        <f>'Band Gov. and Admin.'!V53+'Human Resources Development'!V53+Education!V53+Health!V53+'Public Works'!V53+'Fire Protection'!V53+'Social Assistance'!V53+Housing!V53+'Economic Development'!V53+Soc.Services!V53+'Natural Resources'!V53+'Culture and Language'!V53+OTHER.!V53+'Canadian Malartic'!V53</f>
        <v>7442</v>
      </c>
      <c r="W53" s="240">
        <f>'Band Gov. and Admin.'!W53+'Human Resources Development'!W53+Education!W53+Health!W53+'Public Works'!W53+'Fire Protection'!W53+'Social Assistance'!W53+Housing!W53+'Economic Development'!W53+Soc.Services!W53+'Natural Resources'!W53+'Culture and Language'!W53+OTHER.!W53+'Canadian Malartic'!W53</f>
        <v>16294</v>
      </c>
      <c r="X53" s="101">
        <f t="shared" si="16"/>
        <v>32178</v>
      </c>
      <c r="Y53" s="97"/>
      <c r="Z53" s="94">
        <f t="shared" si="17"/>
        <v>127579</v>
      </c>
      <c r="AA53" s="182"/>
    </row>
    <row r="54" spans="1:27" s="214" customFormat="1" ht="15.75" customHeight="1" x14ac:dyDescent="0.25">
      <c r="A54" s="29">
        <v>99890</v>
      </c>
      <c r="B54" s="241" t="s">
        <v>111</v>
      </c>
      <c r="C54" s="242"/>
      <c r="D54" s="1"/>
      <c r="E54" s="28"/>
      <c r="F54" s="240">
        <f>'Band Gov. and Admin.'!F54+'Human Resources Development'!F54+Education!F54+Health!F54+'Public Works'!F54+'Fire Protection'!F54+'Social Assistance'!F54+Housing!F54+'Economic Development'!F54+Soc.Services!F54+'Natural Resources'!F54+'Culture and Language'!F54+OTHER.!F54+'Canadian Malartic'!F54</f>
        <v>33773</v>
      </c>
      <c r="G54" s="240">
        <f>'Band Gov. and Admin.'!G54+'Human Resources Development'!G54+Education!G54+Health!G54+'Public Works'!G54+'Fire Protection'!G54+'Social Assistance'!G54+Housing!G54+'Economic Development'!G54+Soc.Services!G54+'Natural Resources'!G54+'Culture and Language'!G54+OTHER.!G54+'Canadian Malartic'!G54</f>
        <v>0</v>
      </c>
      <c r="H54" s="240">
        <f>'Band Gov. and Admin.'!H54+'Human Resources Development'!H54+Education!H54+Health!H54+'Public Works'!H54+'Fire Protection'!H54+'Social Assistance'!H54+Housing!H54+'Economic Development'!H54+Soc.Services!H54+'Natural Resources'!H54+'Culture and Language'!H54+OTHER.!H54+'Canadian Malartic'!H54</f>
        <v>21252</v>
      </c>
      <c r="I54" s="94">
        <f t="shared" si="13"/>
        <v>55025</v>
      </c>
      <c r="J54" s="224"/>
      <c r="K54" s="240">
        <f>'Band Gov. and Admin.'!K54+'Human Resources Development'!K54+Education!K54+Health!K54+'Public Works'!K54+'Fire Protection'!K54+'Social Assistance'!K54+Housing!K54+'Economic Development'!K54+Soc.Services!K54+'Natural Resources'!K54+'Culture and Language'!K54+OTHER.!K54+'Canadian Malartic'!K54</f>
        <v>0</v>
      </c>
      <c r="L54" s="240">
        <f>'Band Gov. and Admin.'!L54+'Human Resources Development'!L54+Education!L54+Health!L54+'Public Works'!L54+'Fire Protection'!L54+'Social Assistance'!L54+Housing!L54+'Economic Development'!L54+Soc.Services!L54+'Natural Resources'!L54+'Culture and Language'!L54+OTHER.!L54+'Canadian Malartic'!L54</f>
        <v>0</v>
      </c>
      <c r="M54" s="240">
        <f>'Band Gov. and Admin.'!M54+'Human Resources Development'!M54+Education!M54+Health!M54+'Public Works'!M54+'Fire Protection'!M54+'Social Assistance'!M54+Housing!M54+'Economic Development'!M54+Soc.Services!M54+'Natural Resources'!M54+'Culture and Language'!M54+OTHER.!M54+'Canadian Malartic'!M54</f>
        <v>0</v>
      </c>
      <c r="N54" s="94">
        <f t="shared" si="14"/>
        <v>0</v>
      </c>
      <c r="O54" s="224"/>
      <c r="P54" s="240">
        <f>'Band Gov. and Admin.'!P54+'Human Resources Development'!P54+Education!P54+Health!P54+'Public Works'!P54+'Fire Protection'!P54+'Social Assistance'!P54+Housing!P54+'Economic Development'!P54+Soc.Services!P54+'Natural Resources'!P54+'Culture and Language'!P54+OTHER.!P54+'Canadian Malartic'!P54</f>
        <v>0</v>
      </c>
      <c r="Q54" s="240">
        <f>'Band Gov. and Admin.'!Q54+'Human Resources Development'!Q54+Education!Q54+Health!Q54+'Public Works'!Q54+'Fire Protection'!Q54+'Social Assistance'!Q54+Housing!Q54+'Economic Development'!Q54+Soc.Services!Q54+'Natural Resources'!Q54+'Culture and Language'!Q54+OTHER.!Q54+'Canadian Malartic'!Q54</f>
        <v>0</v>
      </c>
      <c r="R54" s="240">
        <f>'Band Gov. and Admin.'!R54+'Human Resources Development'!R54+Education!R54+Health!R54+'Public Works'!R54+'Fire Protection'!R54+'Social Assistance'!R54+Housing!R54+'Economic Development'!R54+Soc.Services!R54+'Natural Resources'!R54+'Culture and Language'!R54+OTHER.!R54+'Canadian Malartic'!R54</f>
        <v>929</v>
      </c>
      <c r="S54" s="94">
        <f t="shared" si="15"/>
        <v>929</v>
      </c>
      <c r="T54" s="224"/>
      <c r="U54" s="240">
        <f>'Band Gov. and Admin.'!U54+'Human Resources Development'!U54+Education!U54+Health!U54+'Public Works'!U54+'Fire Protection'!U54+'Social Assistance'!U54+Housing!U54+'Economic Development'!U54+Soc.Services!U54+'Natural Resources'!U54+'Culture and Language'!U54+OTHER.!U54+'Canadian Malartic'!U54</f>
        <v>0</v>
      </c>
      <c r="V54" s="240">
        <f>'Band Gov. and Admin.'!V54+'Human Resources Development'!V54+Education!V54+Health!V54+'Public Works'!V54+'Fire Protection'!V54+'Social Assistance'!V54+Housing!V54+'Economic Development'!V54+Soc.Services!V54+'Natural Resources'!V54+'Culture and Language'!V54+OTHER.!V54+'Canadian Malartic'!V54</f>
        <v>0</v>
      </c>
      <c r="W54" s="240">
        <f>'Band Gov. and Admin.'!W54+'Human Resources Development'!W54+Education!W54+Health!W54+'Public Works'!W54+'Fire Protection'!W54+'Social Assistance'!W54+Housing!W54+'Economic Development'!W54+Soc.Services!W54+'Natural Resources'!W54+'Culture and Language'!W54+OTHER.!W54+'Canadian Malartic'!W54</f>
        <v>0</v>
      </c>
      <c r="X54" s="101">
        <f t="shared" si="16"/>
        <v>0</v>
      </c>
      <c r="Y54" s="97"/>
      <c r="Z54" s="94">
        <f t="shared" si="17"/>
        <v>55954</v>
      </c>
      <c r="AA54" s="182"/>
    </row>
    <row r="55" spans="1:27" s="214" customFormat="1" ht="15" x14ac:dyDescent="0.25">
      <c r="A55" s="29">
        <v>92200</v>
      </c>
      <c r="B55" s="241" t="s">
        <v>28</v>
      </c>
      <c r="C55" s="242"/>
      <c r="D55" s="1"/>
      <c r="E55" s="28"/>
      <c r="F55" s="240">
        <f>'Band Gov. and Admin.'!F55+'Human Resources Development'!F55+Education!F55+Health!F55+'Public Works'!F55+'Fire Protection'!F55+'Social Assistance'!F55+Housing!F55+'Economic Development'!F55+Soc.Services!F55+'Natural Resources'!F55+'Culture and Language'!F55+OTHER.!F55+'Canadian Malartic'!F55</f>
        <v>444466</v>
      </c>
      <c r="G55" s="240">
        <f>'Band Gov. and Admin.'!G55+'Human Resources Development'!G55+Education!G55+Health!G55+'Public Works'!G55+'Fire Protection'!G55+'Social Assistance'!G55+Housing!G55+'Economic Development'!G55+Soc.Services!G55+'Natural Resources'!G55+'Culture and Language'!G55+OTHER.!G55+'Canadian Malartic'!G55</f>
        <v>488139</v>
      </c>
      <c r="H55" s="240">
        <f>'Band Gov. and Admin.'!H55+'Human Resources Development'!H55+Education!H55+Health!H55+'Public Works'!H55+'Fire Protection'!H55+'Social Assistance'!H55+Housing!H55+'Economic Development'!H55+Soc.Services!H55+'Natural Resources'!H55+'Culture and Language'!H55+OTHER.!H55+'Canadian Malartic'!H55</f>
        <v>80577</v>
      </c>
      <c r="I55" s="94">
        <f t="shared" si="13"/>
        <v>1013182</v>
      </c>
      <c r="J55" s="224"/>
      <c r="K55" s="240">
        <f>'Band Gov. and Admin.'!K55+'Human Resources Development'!K55+Education!K55+Health!K55+'Public Works'!K55+'Fire Protection'!K55+'Social Assistance'!K55+Housing!K55+'Economic Development'!K55+Soc.Services!K55+'Natural Resources'!K55+'Culture and Language'!K55+OTHER.!K55+'Canadian Malartic'!K55</f>
        <v>55280</v>
      </c>
      <c r="L55" s="240">
        <f>'Band Gov. and Admin.'!L55+'Human Resources Development'!L55+Education!L55+Health!L55+'Public Works'!L55+'Fire Protection'!L55+'Social Assistance'!L55+Housing!L55+'Economic Development'!L55+Soc.Services!L55+'Natural Resources'!L55+'Culture and Language'!L55+OTHER.!L55+'Canadian Malartic'!L55</f>
        <v>5280</v>
      </c>
      <c r="M55" s="240">
        <f>'Band Gov. and Admin.'!M55+'Human Resources Development'!M55+Education!M55+Health!M55+'Public Works'!M55+'Fire Protection'!M55+'Social Assistance'!M55+Housing!M55+'Economic Development'!M55+Soc.Services!M55+'Natural Resources'!M55+'Culture and Language'!M55+OTHER.!M55+'Canadian Malartic'!M55</f>
        <v>74577</v>
      </c>
      <c r="N55" s="94">
        <f t="shared" si="14"/>
        <v>135137</v>
      </c>
      <c r="O55" s="224"/>
      <c r="P55" s="240">
        <f>'Band Gov. and Admin.'!P55+'Human Resources Development'!P55+Education!P55+Health!P55+'Public Works'!P55+'Fire Protection'!P55+'Social Assistance'!P55+Housing!P55+'Economic Development'!P55+Soc.Services!P55+'Natural Resources'!P55+'Culture and Language'!P55+OTHER.!P55+'Canadian Malartic'!P55</f>
        <v>55280</v>
      </c>
      <c r="Q55" s="240">
        <f>'Band Gov. and Admin.'!Q55+'Human Resources Development'!Q55+Education!Q55+Health!Q55+'Public Works'!Q55+'Fire Protection'!Q55+'Social Assistance'!Q55+Housing!Q55+'Economic Development'!Q55+Soc.Services!Q55+'Natural Resources'!Q55+'Culture and Language'!Q55+OTHER.!Q55+'Canadian Malartic'!Q55</f>
        <v>5280</v>
      </c>
      <c r="R55" s="240">
        <f>'Band Gov. and Admin.'!R55+'Human Resources Development'!R55+Education!R55+Health!R55+'Public Works'!R55+'Fire Protection'!R55+'Social Assistance'!R55+Housing!R55+'Economic Development'!R55+Soc.Services!R55+'Natural Resources'!R55+'Culture and Language'!R55+OTHER.!R55+'Canadian Malartic'!R55</f>
        <v>74577</v>
      </c>
      <c r="S55" s="94">
        <f t="shared" si="15"/>
        <v>135137</v>
      </c>
      <c r="T55" s="224"/>
      <c r="U55" s="240">
        <f>'Band Gov. and Admin.'!U55+'Human Resources Development'!U55+Education!U55+Health!U55+'Public Works'!U55+'Fire Protection'!U55+'Social Assistance'!U55+Housing!U55+'Economic Development'!U55+Soc.Services!U55+'Natural Resources'!U55+'Culture and Language'!U55+OTHER.!U55+'Canadian Malartic'!U55</f>
        <v>55280</v>
      </c>
      <c r="V55" s="240">
        <f>'Band Gov. and Admin.'!V55+'Human Resources Development'!V55+Education!V55+Health!V55+'Public Works'!V55+'Fire Protection'!V55+'Social Assistance'!V55+Housing!V55+'Economic Development'!V55+Soc.Services!V55+'Natural Resources'!V55+'Culture and Language'!V55+OTHER.!V55+'Canadian Malartic'!V55</f>
        <v>25280</v>
      </c>
      <c r="W55" s="240">
        <f>'Band Gov. and Admin.'!W55+'Human Resources Development'!W55+Education!W55+Health!W55+'Public Works'!W55+'Fire Protection'!W55+'Social Assistance'!W55+Housing!W55+'Economic Development'!W55+Soc.Services!W55+'Natural Resources'!W55+'Culture and Language'!W55+OTHER.!W55+'Canadian Malartic'!W55</f>
        <v>75096</v>
      </c>
      <c r="X55" s="101">
        <f t="shared" si="16"/>
        <v>155656</v>
      </c>
      <c r="Y55" s="97"/>
      <c r="Z55" s="94">
        <f t="shared" si="17"/>
        <v>1439112</v>
      </c>
      <c r="AA55" s="182"/>
    </row>
    <row r="56" spans="1:27" s="214" customFormat="1" ht="15" x14ac:dyDescent="0.25">
      <c r="A56" s="29">
        <v>98075</v>
      </c>
      <c r="B56" s="241" t="s">
        <v>112</v>
      </c>
      <c r="C56" s="242"/>
      <c r="D56" s="1"/>
      <c r="E56" s="28"/>
      <c r="F56" s="240">
        <f>'Band Gov. and Admin.'!F56+'Human Resources Development'!F56+Education!F56+Health!F56+'Public Works'!F56+'Fire Protection'!F56+'Social Assistance'!F56+Housing!F56+'Economic Development'!F56+Soc.Services!F56+'Natural Resources'!F56+'Culture and Language'!F56+OTHER.!F56+'Canadian Malartic'!F56</f>
        <v>150476</v>
      </c>
      <c r="G56" s="240">
        <f>'Band Gov. and Admin.'!G56+'Human Resources Development'!G56+Education!G56+Health!G56+'Public Works'!G56+'Fire Protection'!G56+'Social Assistance'!G56+Housing!G56+'Economic Development'!G56+Soc.Services!G56+'Natural Resources'!G56+'Culture and Language'!G56+OTHER.!G56+'Canadian Malartic'!G56</f>
        <v>0</v>
      </c>
      <c r="H56" s="240">
        <f>'Band Gov. and Admin.'!H56+'Human Resources Development'!H56+Education!H56+Health!H56+'Public Works'!H56+'Fire Protection'!H56+'Social Assistance'!H56+Housing!H56+'Economic Development'!H56+Soc.Services!H56+'Natural Resources'!H56+'Culture and Language'!H56+OTHER.!H56+'Canadian Malartic'!H56</f>
        <v>0</v>
      </c>
      <c r="I56" s="94">
        <f t="shared" si="13"/>
        <v>150476</v>
      </c>
      <c r="J56" s="224"/>
      <c r="K56" s="240">
        <f>'Band Gov. and Admin.'!K56+'Human Resources Development'!K56+Education!K56+Health!K56+'Public Works'!K56+'Fire Protection'!K56+'Social Assistance'!K56+Housing!K56+'Economic Development'!K56+Soc.Services!K56+'Natural Resources'!K56+'Culture and Language'!K56+OTHER.!K56+'Canadian Malartic'!K56</f>
        <v>10000</v>
      </c>
      <c r="L56" s="240">
        <f>'Band Gov. and Admin.'!L56+'Human Resources Development'!L56+Education!L56+Health!L56+'Public Works'!L56+'Fire Protection'!L56+'Social Assistance'!L56+Housing!L56+'Economic Development'!L56+Soc.Services!L56+'Natural Resources'!L56+'Culture and Language'!L56+OTHER.!L56+'Canadian Malartic'!L56</f>
        <v>0</v>
      </c>
      <c r="M56" s="240">
        <f>'Band Gov. and Admin.'!M56+'Human Resources Development'!M56+Education!M56+Health!M56+'Public Works'!M56+'Fire Protection'!M56+'Social Assistance'!M56+Housing!M56+'Economic Development'!M56+Soc.Services!M56+'Natural Resources'!M56+'Culture and Language'!M56+OTHER.!M56+'Canadian Malartic'!M56</f>
        <v>2500</v>
      </c>
      <c r="N56" s="94">
        <f t="shared" si="14"/>
        <v>12500</v>
      </c>
      <c r="O56" s="224"/>
      <c r="P56" s="240">
        <f>'Band Gov. and Admin.'!P56+'Human Resources Development'!P56+Education!P56+Health!P56+'Public Works'!P56+'Fire Protection'!P56+'Social Assistance'!P56+Housing!P56+'Economic Development'!P56+Soc.Services!P56+'Natural Resources'!P56+'Culture and Language'!P56+OTHER.!P56+'Canadian Malartic'!P56</f>
        <v>10000</v>
      </c>
      <c r="Q56" s="240">
        <f>'Band Gov. and Admin.'!Q56+'Human Resources Development'!Q56+Education!Q56+Health!Q56+'Public Works'!Q56+'Fire Protection'!Q56+'Social Assistance'!Q56+Housing!Q56+'Economic Development'!Q56+Soc.Services!Q56+'Natural Resources'!Q56+'Culture and Language'!Q56+OTHER.!Q56+'Canadian Malartic'!Q56</f>
        <v>0</v>
      </c>
      <c r="R56" s="240">
        <f>'Band Gov. and Admin.'!R56+'Human Resources Development'!R56+Education!R56+Health!R56+'Public Works'!R56+'Fire Protection'!R56+'Social Assistance'!R56+Housing!R56+'Economic Development'!R56+Soc.Services!R56+'Natural Resources'!R56+'Culture and Language'!R56+OTHER.!R56+'Canadian Malartic'!R56</f>
        <v>2500</v>
      </c>
      <c r="S56" s="94">
        <f t="shared" si="15"/>
        <v>12500</v>
      </c>
      <c r="T56" s="224"/>
      <c r="U56" s="240">
        <f>'Band Gov. and Admin.'!U56+'Human Resources Development'!U56+Education!U56+Health!U56+'Public Works'!U56+'Fire Protection'!U56+'Social Assistance'!U56+Housing!U56+'Economic Development'!U56+Soc.Services!U56+'Natural Resources'!U56+'Culture and Language'!U56+OTHER.!U56+'Canadian Malartic'!U56</f>
        <v>10000</v>
      </c>
      <c r="V56" s="240">
        <f>'Band Gov. and Admin.'!V56+'Human Resources Development'!V56+Education!V56+Health!V56+'Public Works'!V56+'Fire Protection'!V56+'Social Assistance'!V56+Housing!V56+'Economic Development'!V56+Soc.Services!V56+'Natural Resources'!V56+'Culture and Language'!V56+OTHER.!V56+'Canadian Malartic'!V56</f>
        <v>0</v>
      </c>
      <c r="W56" s="240">
        <f>'Band Gov. and Admin.'!W56+'Human Resources Development'!W56+Education!W56+Health!W56+'Public Works'!W56+'Fire Protection'!W56+'Social Assistance'!W56+Housing!W56+'Economic Development'!W56+Soc.Services!W56+'Natural Resources'!W56+'Culture and Language'!W56+OTHER.!W56+'Canadian Malartic'!W56</f>
        <v>2500</v>
      </c>
      <c r="X56" s="101">
        <f t="shared" si="16"/>
        <v>12500</v>
      </c>
      <c r="Y56" s="97"/>
      <c r="Z56" s="94">
        <f t="shared" si="17"/>
        <v>187976</v>
      </c>
      <c r="AA56" s="182"/>
    </row>
    <row r="57" spans="1:27" s="214" customFormat="1" ht="15" x14ac:dyDescent="0.25">
      <c r="A57" s="29">
        <v>98780</v>
      </c>
      <c r="B57" s="241" t="s">
        <v>120</v>
      </c>
      <c r="C57" s="242"/>
      <c r="D57" s="1"/>
      <c r="E57" s="28"/>
      <c r="F57" s="240">
        <f>'Band Gov. and Admin.'!F57+'Human Resources Development'!F57+Education!F57+Health!F57+'Public Works'!F57+'Fire Protection'!F57+'Social Assistance'!F57+Housing!F57+'Economic Development'!F57+Soc.Services!F57+'Natural Resources'!F57+'Culture and Language'!F57+OTHER.!F57+'Canadian Malartic'!F57</f>
        <v>3000</v>
      </c>
      <c r="G57" s="240">
        <f>'Band Gov. and Admin.'!G57+'Human Resources Development'!G57+Education!G57+Health!G57+'Public Works'!G57+'Fire Protection'!G57+'Social Assistance'!G57+Housing!G57+'Economic Development'!G57+Soc.Services!G57+'Natural Resources'!G57+'Culture and Language'!G57+OTHER.!G57+'Canadian Malartic'!G57</f>
        <v>0</v>
      </c>
      <c r="H57" s="240">
        <f>'Band Gov. and Admin.'!H57+'Human Resources Development'!H57+Education!H57+Health!H57+'Public Works'!H57+'Fire Protection'!H57+'Social Assistance'!H57+Housing!H57+'Economic Development'!H57+Soc.Services!H57+'Natural Resources'!H57+'Culture and Language'!H57+OTHER.!H57+'Canadian Malartic'!H57</f>
        <v>0</v>
      </c>
      <c r="I57" s="94">
        <f t="shared" si="13"/>
        <v>3000</v>
      </c>
      <c r="J57" s="224"/>
      <c r="K57" s="240">
        <f>'Band Gov. and Admin.'!K57+'Human Resources Development'!K57+Education!K57+Health!K57+'Public Works'!K57+'Fire Protection'!K57+'Social Assistance'!K57+Housing!K57+'Economic Development'!K57+Soc.Services!K57+'Natural Resources'!K57+'Culture and Language'!K57+OTHER.!K57+'Canadian Malartic'!K57</f>
        <v>3000</v>
      </c>
      <c r="L57" s="240">
        <f>'Band Gov. and Admin.'!L57+'Human Resources Development'!L57+Education!L57+Health!L57+'Public Works'!L57+'Fire Protection'!L57+'Social Assistance'!L57+Housing!L57+'Economic Development'!L57+Soc.Services!L57+'Natural Resources'!L57+'Culture and Language'!L57+OTHER.!L57+'Canadian Malartic'!L57</f>
        <v>0</v>
      </c>
      <c r="M57" s="240">
        <f>'Band Gov. and Admin.'!M57+'Human Resources Development'!M57+Education!M57+Health!M57+'Public Works'!M57+'Fire Protection'!M57+'Social Assistance'!M57+Housing!M57+'Economic Development'!M57+Soc.Services!M57+'Natural Resources'!M57+'Culture and Language'!M57+OTHER.!M57+'Canadian Malartic'!M57</f>
        <v>0</v>
      </c>
      <c r="N57" s="94">
        <f t="shared" si="14"/>
        <v>3000</v>
      </c>
      <c r="O57" s="224"/>
      <c r="P57" s="240">
        <f>'Band Gov. and Admin.'!P57+'Human Resources Development'!P57+Education!P57+Health!P57+'Public Works'!P57+'Fire Protection'!P57+'Social Assistance'!P57+Housing!P57+'Economic Development'!P57+Soc.Services!P57+'Natural Resources'!P57+'Culture and Language'!P57+OTHER.!P57+'Canadian Malartic'!P57</f>
        <v>60000</v>
      </c>
      <c r="Q57" s="240">
        <f>'Band Gov. and Admin.'!Q57+'Human Resources Development'!Q57+Education!Q57+Health!Q57+'Public Works'!Q57+'Fire Protection'!Q57+'Social Assistance'!Q57+Housing!Q57+'Economic Development'!Q57+Soc.Services!Q57+'Natural Resources'!Q57+'Culture and Language'!Q57+OTHER.!Q57+'Canadian Malartic'!Q57</f>
        <v>0</v>
      </c>
      <c r="R57" s="240">
        <f>'Band Gov. and Admin.'!R57+'Human Resources Development'!R57+Education!R57+Health!R57+'Public Works'!R57+'Fire Protection'!R57+'Social Assistance'!R57+Housing!R57+'Economic Development'!R57+Soc.Services!R57+'Natural Resources'!R57+'Culture and Language'!R57+OTHER.!R57+'Canadian Malartic'!R57</f>
        <v>0</v>
      </c>
      <c r="S57" s="94">
        <f t="shared" si="15"/>
        <v>60000</v>
      </c>
      <c r="T57" s="224"/>
      <c r="U57" s="240">
        <f>'Band Gov. and Admin.'!U57+'Human Resources Development'!U57+Education!U57+Health!U57+'Public Works'!U57+'Fire Protection'!U57+'Social Assistance'!U57+Housing!U57+'Economic Development'!U57+Soc.Services!U57+'Natural Resources'!U57+'Culture and Language'!U57+OTHER.!U57+'Canadian Malartic'!U57</f>
        <v>3000</v>
      </c>
      <c r="V57" s="240">
        <f>'Band Gov. and Admin.'!V57+'Human Resources Development'!V57+Education!V57+Health!V57+'Public Works'!V57+'Fire Protection'!V57+'Social Assistance'!V57+Housing!V57+'Economic Development'!V57+Soc.Services!V57+'Natural Resources'!V57+'Culture and Language'!V57+OTHER.!V57+'Canadian Malartic'!V57</f>
        <v>0</v>
      </c>
      <c r="W57" s="240">
        <f>'Band Gov. and Admin.'!W57+'Human Resources Development'!W57+Education!W57+Health!W57+'Public Works'!W57+'Fire Protection'!W57+'Social Assistance'!W57+Housing!W57+'Economic Development'!W57+Soc.Services!W57+'Natural Resources'!W57+'Culture and Language'!W57+OTHER.!W57+'Canadian Malartic'!W57</f>
        <v>0</v>
      </c>
      <c r="X57" s="101">
        <f t="shared" si="16"/>
        <v>3000</v>
      </c>
      <c r="Y57" s="97"/>
      <c r="Z57" s="94">
        <f t="shared" si="17"/>
        <v>69000</v>
      </c>
      <c r="AA57" s="182"/>
    </row>
    <row r="58" spans="1:27" s="214" customFormat="1" ht="15" x14ac:dyDescent="0.25">
      <c r="A58" s="29">
        <v>94515</v>
      </c>
      <c r="B58" s="241" t="s">
        <v>282</v>
      </c>
      <c r="C58" s="242"/>
      <c r="D58" s="1"/>
      <c r="E58" s="28"/>
      <c r="F58" s="240">
        <f>'Band Gov. and Admin.'!F58+'Human Resources Development'!F58+Education!F58+Health!F58+'Public Works'!F58+'Fire Protection'!F58+'Social Assistance'!F58+Housing!F58+'Economic Development'!F58+Soc.Services!F58+'Natural Resources'!F58+'Culture and Language'!F58+OTHER.!F58+'Canadian Malartic'!F58</f>
        <v>0</v>
      </c>
      <c r="G58" s="240">
        <f>'Band Gov. and Admin.'!G58+'Human Resources Development'!G58+Education!G58+Health!G58+'Public Works'!G58+'Fire Protection'!G58+'Social Assistance'!G58+Housing!G58+'Economic Development'!G58+Soc.Services!G58+'Natural Resources'!G58+'Culture and Language'!G58+OTHER.!G58+'Canadian Malartic'!G58</f>
        <v>0</v>
      </c>
      <c r="H58" s="240">
        <f>'Band Gov. and Admin.'!H58+'Human Resources Development'!H58+Education!H58+Health!H58+'Public Works'!H58+'Fire Protection'!H58+'Social Assistance'!H58+Housing!H58+'Economic Development'!H58+Soc.Services!H58+'Natural Resources'!H58+'Culture and Language'!H58+OTHER.!H58+'Canadian Malartic'!H58</f>
        <v>0</v>
      </c>
      <c r="I58" s="94">
        <f t="shared" si="13"/>
        <v>0</v>
      </c>
      <c r="J58" s="224"/>
      <c r="K58" s="240">
        <f>'Band Gov. and Admin.'!K58+'Human Resources Development'!K58+Education!K58+Health!K58+'Public Works'!K58+'Fire Protection'!K58+'Social Assistance'!K58+Housing!K58+'Economic Development'!K58+Soc.Services!K58+'Natural Resources'!K58+'Culture and Language'!K58+OTHER.!K58+'Canadian Malartic'!K58</f>
        <v>0</v>
      </c>
      <c r="L58" s="240">
        <f>'Band Gov. and Admin.'!L58+'Human Resources Development'!L58+Education!L58+Health!L58+'Public Works'!L58+'Fire Protection'!L58+'Social Assistance'!L58+Housing!L58+'Economic Development'!L58+Soc.Services!L58+'Natural Resources'!L58+'Culture and Language'!L58+OTHER.!L58+'Canadian Malartic'!L58</f>
        <v>0</v>
      </c>
      <c r="M58" s="240">
        <f>'Band Gov. and Admin.'!M58+'Human Resources Development'!M58+Education!M58+Health!M58+'Public Works'!M58+'Fire Protection'!M58+'Social Assistance'!M58+Housing!M58+'Economic Development'!M58+Soc.Services!M58+'Natural Resources'!M58+'Culture and Language'!M58+OTHER.!M58+'Canadian Malartic'!M58</f>
        <v>0</v>
      </c>
      <c r="N58" s="94">
        <f t="shared" si="14"/>
        <v>0</v>
      </c>
      <c r="O58" s="224"/>
      <c r="P58" s="240">
        <f>'Band Gov. and Admin.'!P58+'Human Resources Development'!P58+Education!P58+Health!P58+'Public Works'!P58+'Fire Protection'!P58+'Social Assistance'!P58+Housing!P58+'Economic Development'!P58+Soc.Services!P58+'Natural Resources'!P58+'Culture and Language'!P58+OTHER.!P58+'Canadian Malartic'!P58</f>
        <v>0</v>
      </c>
      <c r="Q58" s="240">
        <f>'Band Gov. and Admin.'!Q58+'Human Resources Development'!Q58+Education!Q58+Health!Q58+'Public Works'!Q58+'Fire Protection'!Q58+'Social Assistance'!Q58+Housing!Q58+'Economic Development'!Q58+Soc.Services!Q58+'Natural Resources'!Q58+'Culture and Language'!Q58+OTHER.!Q58+'Canadian Malartic'!Q58</f>
        <v>0</v>
      </c>
      <c r="R58" s="240">
        <f>'Band Gov. and Admin.'!R58+'Human Resources Development'!R58+Education!R58+Health!R58+'Public Works'!R58+'Fire Protection'!R58+'Social Assistance'!R58+Housing!R58+'Economic Development'!R58+Soc.Services!R58+'Natural Resources'!R58+'Culture and Language'!R58+OTHER.!R58+'Canadian Malartic'!R58</f>
        <v>0</v>
      </c>
      <c r="S58" s="94">
        <f t="shared" si="15"/>
        <v>0</v>
      </c>
      <c r="T58" s="224"/>
      <c r="U58" s="240">
        <f>'Band Gov. and Admin.'!U58+'Human Resources Development'!U58+Education!U58+Health!U58+'Public Works'!U58+'Fire Protection'!U58+'Social Assistance'!U58+Housing!U58+'Economic Development'!U58+Soc.Services!U58+'Natural Resources'!U58+'Culture and Language'!U58+OTHER.!U58+'Canadian Malartic'!U58</f>
        <v>0</v>
      </c>
      <c r="V58" s="240">
        <f>'Band Gov. and Admin.'!V58+'Human Resources Development'!V58+Education!V58+Health!V58+'Public Works'!V58+'Fire Protection'!V58+'Social Assistance'!V58+Housing!V58+'Economic Development'!V58+Soc.Services!V58+'Natural Resources'!V58+'Culture and Language'!V58+OTHER.!V58+'Canadian Malartic'!V58</f>
        <v>0</v>
      </c>
      <c r="W58" s="240">
        <f>'Band Gov. and Admin.'!W58+'Human Resources Development'!W58+Education!W58+Health!W58+'Public Works'!W58+'Fire Protection'!W58+'Social Assistance'!W58+Housing!W58+'Economic Development'!W58+Soc.Services!W58+'Natural Resources'!W58+'Culture and Language'!W58+OTHER.!W58+'Canadian Malartic'!W58</f>
        <v>0</v>
      </c>
      <c r="X58" s="101">
        <f t="shared" si="16"/>
        <v>0</v>
      </c>
      <c r="Y58" s="97"/>
      <c r="Z58" s="94">
        <f t="shared" si="17"/>
        <v>0</v>
      </c>
      <c r="AA58" s="182"/>
    </row>
    <row r="59" spans="1:27" s="214" customFormat="1" ht="15" x14ac:dyDescent="0.25">
      <c r="A59" s="29">
        <v>98730</v>
      </c>
      <c r="B59" s="244" t="s">
        <v>36</v>
      </c>
      <c r="C59" s="242"/>
      <c r="D59" s="1"/>
      <c r="E59" s="28"/>
      <c r="F59" s="240">
        <f>'Band Gov. and Admin.'!F59+'Human Resources Development'!F59+Education!F59+Health!F59+'Public Works'!F59+'Fire Protection'!F59+'Social Assistance'!F59+Housing!F59+'Economic Development'!F59+Soc.Services!F59+'Natural Resources'!F59+'Culture and Language'!F59+OTHER.!F59+'Canadian Malartic'!F59</f>
        <v>0</v>
      </c>
      <c r="G59" s="240">
        <f>'Band Gov. and Admin.'!G59+'Human Resources Development'!G59+Education!G59+Health!G59+'Public Works'!G59+'Fire Protection'!G59+'Social Assistance'!G59+Housing!G59+'Economic Development'!G59+Soc.Services!G59+'Natural Resources'!G59+'Culture and Language'!G59+OTHER.!G59+'Canadian Malartic'!G59</f>
        <v>0</v>
      </c>
      <c r="H59" s="240">
        <f>'Band Gov. and Admin.'!H59+'Human Resources Development'!H59+Education!H59+Health!H59+'Public Works'!H59+'Fire Protection'!H59+'Social Assistance'!H59+Housing!H59+'Economic Development'!H59+Soc.Services!H59+'Natural Resources'!H59+'Culture and Language'!H59+OTHER.!H59+'Canadian Malartic'!H59</f>
        <v>0</v>
      </c>
      <c r="I59" s="94">
        <f t="shared" si="13"/>
        <v>0</v>
      </c>
      <c r="J59" s="224"/>
      <c r="K59" s="240">
        <f>'Band Gov. and Admin.'!K59+'Human Resources Development'!K59+Education!K59+Health!K59+'Public Works'!K59+'Fire Protection'!K59+'Social Assistance'!K59+Housing!K59+'Economic Development'!K59+Soc.Services!K59+'Natural Resources'!K59+'Culture and Language'!K59+OTHER.!K59+'Canadian Malartic'!K59</f>
        <v>0</v>
      </c>
      <c r="L59" s="240">
        <f>'Band Gov. and Admin.'!L59+'Human Resources Development'!L59+Education!L59+Health!L59+'Public Works'!L59+'Fire Protection'!L59+'Social Assistance'!L59+Housing!L59+'Economic Development'!L59+Soc.Services!L59+'Natural Resources'!L59+'Culture and Language'!L59+OTHER.!L59+'Canadian Malartic'!L59</f>
        <v>13000</v>
      </c>
      <c r="M59" s="240">
        <f>'Band Gov. and Admin.'!M59+'Human Resources Development'!M59+Education!M59+Health!M59+'Public Works'!M59+'Fire Protection'!M59+'Social Assistance'!M59+Housing!M59+'Economic Development'!M59+Soc.Services!M59+'Natural Resources'!M59+'Culture and Language'!M59+OTHER.!M59+'Canadian Malartic'!M59</f>
        <v>0</v>
      </c>
      <c r="N59" s="94">
        <f t="shared" si="14"/>
        <v>13000</v>
      </c>
      <c r="O59" s="224"/>
      <c r="P59" s="240">
        <f>'Band Gov. and Admin.'!P59+'Human Resources Development'!P59+Education!P59+Health!P59+'Public Works'!P59+'Fire Protection'!P59+'Social Assistance'!P59+Housing!P59+'Economic Development'!P59+Soc.Services!P59+'Natural Resources'!P59+'Culture and Language'!P59+OTHER.!P59+'Canadian Malartic'!P59</f>
        <v>0</v>
      </c>
      <c r="Q59" s="240">
        <f>'Band Gov. and Admin.'!Q59+'Human Resources Development'!Q59+Education!Q59+Health!Q59+'Public Works'!Q59+'Fire Protection'!Q59+'Social Assistance'!Q59+Housing!Q59+'Economic Development'!Q59+Soc.Services!Q59+'Natural Resources'!Q59+'Culture and Language'!Q59+OTHER.!Q59+'Canadian Malartic'!Q59</f>
        <v>0</v>
      </c>
      <c r="R59" s="240">
        <f>'Band Gov. and Admin.'!R59+'Human Resources Development'!R59+Education!R59+Health!R59+'Public Works'!R59+'Fire Protection'!R59+'Social Assistance'!R59+Housing!R59+'Economic Development'!R59+Soc.Services!R59+'Natural Resources'!R59+'Culture and Language'!R59+OTHER.!R59+'Canadian Malartic'!R59</f>
        <v>0</v>
      </c>
      <c r="S59" s="94">
        <f t="shared" si="15"/>
        <v>0</v>
      </c>
      <c r="T59" s="224"/>
      <c r="U59" s="240">
        <f>'Band Gov. and Admin.'!U59+'Human Resources Development'!U59+Education!U59+Health!U59+'Public Works'!U59+'Fire Protection'!U59+'Social Assistance'!U59+Housing!U59+'Economic Development'!U59+Soc.Services!U59+'Natural Resources'!U59+'Culture and Language'!U59+OTHER.!U59+'Canadian Malartic'!U59</f>
        <v>0</v>
      </c>
      <c r="V59" s="240">
        <f>'Band Gov. and Admin.'!V59+'Human Resources Development'!V59+Education!V59+Health!V59+'Public Works'!V59+'Fire Protection'!V59+'Social Assistance'!V59+Housing!V59+'Economic Development'!V59+Soc.Services!V59+'Natural Resources'!V59+'Culture and Language'!V59+OTHER.!V59+'Canadian Malartic'!V59</f>
        <v>0</v>
      </c>
      <c r="W59" s="240">
        <f>'Band Gov. and Admin.'!W59+'Human Resources Development'!W59+Education!W59+Health!W59+'Public Works'!W59+'Fire Protection'!W59+'Social Assistance'!W59+Housing!W59+'Economic Development'!W59+Soc.Services!W59+'Natural Resources'!W59+'Culture and Language'!W59+OTHER.!W59+'Canadian Malartic'!W59</f>
        <v>0</v>
      </c>
      <c r="X59" s="101">
        <f t="shared" si="16"/>
        <v>0</v>
      </c>
      <c r="Y59" s="97"/>
      <c r="Z59" s="94">
        <f t="shared" si="17"/>
        <v>13000</v>
      </c>
      <c r="AA59" s="182"/>
    </row>
    <row r="60" spans="1:27" s="214" customFormat="1" ht="15" x14ac:dyDescent="0.25">
      <c r="A60" s="29">
        <v>93200</v>
      </c>
      <c r="B60" s="241" t="s">
        <v>37</v>
      </c>
      <c r="C60" s="242"/>
      <c r="D60" s="1"/>
      <c r="E60" s="28"/>
      <c r="F60" s="240">
        <f>'Band Gov. and Admin.'!F60+'Human Resources Development'!F60+Education!F60+Health!F60+'Public Works'!F60+'Fire Protection'!F60+'Social Assistance'!F60+Housing!F60+'Economic Development'!F60+Soc.Services!F60+'Natural Resources'!F60+'Culture and Language'!F60+OTHER.!F60+'Canadian Malartic'!F60</f>
        <v>11165</v>
      </c>
      <c r="G60" s="240">
        <f>'Band Gov. and Admin.'!G60+'Human Resources Development'!G60+Education!G60+Health!G60+'Public Works'!G60+'Fire Protection'!G60+'Social Assistance'!G60+Housing!G60+'Economic Development'!G60+Soc.Services!G60+'Natural Resources'!G60+'Culture and Language'!G60+OTHER.!G60+'Canadian Malartic'!G60</f>
        <v>11165</v>
      </c>
      <c r="H60" s="240">
        <f>'Band Gov. and Admin.'!H60+'Human Resources Development'!H60+Education!H60+Health!H60+'Public Works'!H60+'Fire Protection'!H60+'Social Assistance'!H60+Housing!H60+'Economic Development'!H60+Soc.Services!H60+'Natural Resources'!H60+'Culture and Language'!H60+OTHER.!H60+'Canadian Malartic'!H60</f>
        <v>11665</v>
      </c>
      <c r="I60" s="94">
        <f t="shared" si="13"/>
        <v>33995</v>
      </c>
      <c r="J60" s="224"/>
      <c r="K60" s="240">
        <f>'Band Gov. and Admin.'!K60+'Human Resources Development'!K60+Education!K60+Health!K60+'Public Works'!K60+'Fire Protection'!K60+'Social Assistance'!K60+Housing!K60+'Economic Development'!K60+Soc.Services!K60+'Natural Resources'!K60+'Culture and Language'!K60+OTHER.!K60+'Canadian Malartic'!K60</f>
        <v>11165</v>
      </c>
      <c r="L60" s="240">
        <f>'Band Gov. and Admin.'!L60+'Human Resources Development'!L60+Education!L60+Health!L60+'Public Works'!L60+'Fire Protection'!L60+'Social Assistance'!L60+Housing!L60+'Economic Development'!L60+Soc.Services!L60+'Natural Resources'!L60+'Culture and Language'!L60+OTHER.!L60+'Canadian Malartic'!L60</f>
        <v>11165</v>
      </c>
      <c r="M60" s="240">
        <f>'Band Gov. and Admin.'!M60+'Human Resources Development'!M60+Education!M60+Health!M60+'Public Works'!M60+'Fire Protection'!M60+'Social Assistance'!M60+Housing!M60+'Economic Development'!M60+Soc.Services!M60+'Natural Resources'!M60+'Culture and Language'!M60+OTHER.!M60+'Canadian Malartic'!M60</f>
        <v>11665</v>
      </c>
      <c r="N60" s="94">
        <f t="shared" si="14"/>
        <v>33995</v>
      </c>
      <c r="O60" s="224"/>
      <c r="P60" s="240">
        <f>'Band Gov. and Admin.'!P60+'Human Resources Development'!P60+Education!P60+Health!P60+'Public Works'!P60+'Fire Protection'!P60+'Social Assistance'!P60+Housing!P60+'Economic Development'!P60+Soc.Services!P60+'Natural Resources'!P60+'Culture and Language'!P60+OTHER.!P60+'Canadian Malartic'!P60</f>
        <v>11165</v>
      </c>
      <c r="Q60" s="240">
        <f>'Band Gov. and Admin.'!Q60+'Human Resources Development'!Q60+Education!Q60+Health!Q60+'Public Works'!Q60+'Fire Protection'!Q60+'Social Assistance'!Q60+Housing!Q60+'Economic Development'!Q60+Soc.Services!Q60+'Natural Resources'!Q60+'Culture and Language'!Q60+OTHER.!Q60+'Canadian Malartic'!Q60</f>
        <v>11165</v>
      </c>
      <c r="R60" s="240">
        <f>'Band Gov. and Admin.'!R60+'Human Resources Development'!R60+Education!R60+Health!R60+'Public Works'!R60+'Fire Protection'!R60+'Social Assistance'!R60+Housing!R60+'Economic Development'!R60+Soc.Services!R60+'Natural Resources'!R60+'Culture and Language'!R60+OTHER.!R60+'Canadian Malartic'!R60</f>
        <v>11665</v>
      </c>
      <c r="S60" s="94">
        <f t="shared" si="15"/>
        <v>33995</v>
      </c>
      <c r="T60" s="224"/>
      <c r="U60" s="240">
        <f>'Band Gov. and Admin.'!U60+'Human Resources Development'!U60+Education!U60+Health!U60+'Public Works'!U60+'Fire Protection'!U60+'Social Assistance'!U60+Housing!U60+'Economic Development'!U60+Soc.Services!U60+'Natural Resources'!U60+'Culture and Language'!U60+OTHER.!U60+'Canadian Malartic'!U60</f>
        <v>11165</v>
      </c>
      <c r="V60" s="240">
        <f>'Band Gov. and Admin.'!V60+'Human Resources Development'!V60+Education!V60+Health!V60+'Public Works'!V60+'Fire Protection'!V60+'Social Assistance'!V60+Housing!V60+'Economic Development'!V60+Soc.Services!V60+'Natural Resources'!V60+'Culture and Language'!V60+OTHER.!V60+'Canadian Malartic'!V60</f>
        <v>8465</v>
      </c>
      <c r="W60" s="240">
        <f>'Band Gov. and Admin.'!W60+'Human Resources Development'!W60+Education!W60+Health!W60+'Public Works'!W60+'Fire Protection'!W60+'Social Assistance'!W60+Housing!W60+'Economic Development'!W60+Soc.Services!W60+'Natural Resources'!W60+'Culture and Language'!W60+OTHER.!W60+'Canadian Malartic'!W60</f>
        <v>10965</v>
      </c>
      <c r="X60" s="101">
        <f t="shared" si="16"/>
        <v>30595</v>
      </c>
      <c r="Y60" s="97"/>
      <c r="Z60" s="94">
        <f t="shared" si="17"/>
        <v>132580</v>
      </c>
      <c r="AA60" s="182"/>
    </row>
    <row r="61" spans="1:27" s="214" customFormat="1" ht="15" x14ac:dyDescent="0.25">
      <c r="A61" s="29">
        <v>98420</v>
      </c>
      <c r="B61" s="241" t="s">
        <v>113</v>
      </c>
      <c r="C61" s="242"/>
      <c r="D61" s="1"/>
      <c r="E61" s="28"/>
      <c r="F61" s="240">
        <f>'Band Gov. and Admin.'!F61+'Human Resources Development'!F61+Education!F61+Health!F61+'Public Works'!F61+'Fire Protection'!F61+'Social Assistance'!F61+Housing!F61+'Economic Development'!F61+Soc.Services!F61+'Natural Resources'!F61+'Culture and Language'!F61+OTHER.!F61+'Canadian Malartic'!F61</f>
        <v>25855</v>
      </c>
      <c r="G61" s="240">
        <f>'Band Gov. and Admin.'!G61+'Human Resources Development'!G61+Education!G61+Health!G61+'Public Works'!G61+'Fire Protection'!G61+'Social Assistance'!G61+Housing!G61+'Economic Development'!G61+Soc.Services!G61+'Natural Resources'!G61+'Culture and Language'!G61+OTHER.!G61+'Canadian Malartic'!G61</f>
        <v>1975</v>
      </c>
      <c r="H61" s="240">
        <f>'Band Gov. and Admin.'!H61+'Human Resources Development'!H61+Education!H61+Health!H61+'Public Works'!H61+'Fire Protection'!H61+'Social Assistance'!H61+Housing!H61+'Economic Development'!H61+Soc.Services!H61+'Natural Resources'!H61+'Culture and Language'!H61+OTHER.!H61+'Canadian Malartic'!H61</f>
        <v>1975</v>
      </c>
      <c r="I61" s="94">
        <f t="shared" si="13"/>
        <v>29805</v>
      </c>
      <c r="J61" s="224"/>
      <c r="K61" s="240">
        <f>'Band Gov. and Admin.'!K61+'Human Resources Development'!K61+Education!K61+Health!K61+'Public Works'!K61+'Fire Protection'!K61+'Social Assistance'!K61+Housing!K61+'Economic Development'!K61+Soc.Services!K61+'Natural Resources'!K61+'Culture and Language'!K61+OTHER.!K61+'Canadian Malartic'!K61</f>
        <v>1975</v>
      </c>
      <c r="L61" s="240">
        <f>'Band Gov. and Admin.'!L61+'Human Resources Development'!L61+Education!L61+Health!L61+'Public Works'!L61+'Fire Protection'!L61+'Social Assistance'!L61+Housing!L61+'Economic Development'!L61+Soc.Services!L61+'Natural Resources'!L61+'Culture and Language'!L61+OTHER.!L61+'Canadian Malartic'!L61</f>
        <v>1975</v>
      </c>
      <c r="M61" s="240">
        <f>'Band Gov. and Admin.'!M61+'Human Resources Development'!M61+Education!M61+Health!M61+'Public Works'!M61+'Fire Protection'!M61+'Social Assistance'!M61+Housing!M61+'Economic Development'!M61+Soc.Services!M61+'Natural Resources'!M61+'Culture and Language'!M61+OTHER.!M61+'Canadian Malartic'!M61</f>
        <v>1975</v>
      </c>
      <c r="N61" s="94">
        <f t="shared" si="14"/>
        <v>5925</v>
      </c>
      <c r="O61" s="224"/>
      <c r="P61" s="240">
        <f>'Band Gov. and Admin.'!P61+'Human Resources Development'!P61+Education!P61+Health!P61+'Public Works'!P61+'Fire Protection'!P61+'Social Assistance'!P61+Housing!P61+'Economic Development'!P61+Soc.Services!P61+'Natural Resources'!P61+'Culture and Language'!P61+OTHER.!P61+'Canadian Malartic'!P61</f>
        <v>1975</v>
      </c>
      <c r="Q61" s="240">
        <f>'Band Gov. and Admin.'!Q61+'Human Resources Development'!Q61+Education!Q61+Health!Q61+'Public Works'!Q61+'Fire Protection'!Q61+'Social Assistance'!Q61+Housing!Q61+'Economic Development'!Q61+Soc.Services!Q61+'Natural Resources'!Q61+'Culture and Language'!Q61+OTHER.!Q61+'Canadian Malartic'!Q61</f>
        <v>1975</v>
      </c>
      <c r="R61" s="240">
        <f>'Band Gov. and Admin.'!R61+'Human Resources Development'!R61+Education!R61+Health!R61+'Public Works'!R61+'Fire Protection'!R61+'Social Assistance'!R61+Housing!R61+'Economic Development'!R61+Soc.Services!R61+'Natural Resources'!R61+'Culture and Language'!R61+OTHER.!R61+'Canadian Malartic'!R61</f>
        <v>1975</v>
      </c>
      <c r="S61" s="94">
        <f t="shared" si="15"/>
        <v>5925</v>
      </c>
      <c r="T61" s="224"/>
      <c r="U61" s="240">
        <f>'Band Gov. and Admin.'!U61+'Human Resources Development'!U61+Education!U61+Health!U61+'Public Works'!U61+'Fire Protection'!U61+'Social Assistance'!U61+Housing!U61+'Economic Development'!U61+Soc.Services!U61+'Natural Resources'!U61+'Culture and Language'!U61+OTHER.!U61+'Canadian Malartic'!U61</f>
        <v>1975</v>
      </c>
      <c r="V61" s="240">
        <f>'Band Gov. and Admin.'!V61+'Human Resources Development'!V61+Education!V61+Health!V61+'Public Works'!V61+'Fire Protection'!V61+'Social Assistance'!V61+Housing!V61+'Economic Development'!V61+Soc.Services!V61+'Natural Resources'!V61+'Culture and Language'!V61+OTHER.!V61+'Canadian Malartic'!V61</f>
        <v>1975</v>
      </c>
      <c r="W61" s="240">
        <f>'Band Gov. and Admin.'!W61+'Human Resources Development'!W61+Education!W61+Health!W61+'Public Works'!W61+'Fire Protection'!W61+'Social Assistance'!W61+Housing!W61+'Economic Development'!W61+Soc.Services!W61+'Natural Resources'!W61+'Culture and Language'!W61+OTHER.!W61+'Canadian Malartic'!W61</f>
        <v>1975</v>
      </c>
      <c r="X61" s="101">
        <f t="shared" si="16"/>
        <v>5925</v>
      </c>
      <c r="Y61" s="97"/>
      <c r="Z61" s="94">
        <f t="shared" si="17"/>
        <v>47580</v>
      </c>
      <c r="AA61" s="182"/>
    </row>
    <row r="62" spans="1:27" s="214" customFormat="1" ht="15" x14ac:dyDescent="0.25">
      <c r="A62" s="29">
        <v>99700</v>
      </c>
      <c r="B62" s="241" t="s">
        <v>119</v>
      </c>
      <c r="C62" s="242"/>
      <c r="D62" s="1"/>
      <c r="E62" s="28"/>
      <c r="F62" s="240">
        <f>'Band Gov. and Admin.'!F62+'Human Resources Development'!F62+Education!F62+Health!F62+'Public Works'!F62+'Fire Protection'!F62+'Social Assistance'!F62+Housing!F62+'Economic Development'!F62+Soc.Services!F62+'Natural Resources'!F62+'Culture and Language'!F62+OTHER.!F62+'Canadian Malartic'!F62</f>
        <v>10950</v>
      </c>
      <c r="G62" s="240">
        <f>'Band Gov. and Admin.'!G62+'Human Resources Development'!G62+Education!G62+Health!G62+'Public Works'!G62+'Fire Protection'!G62+'Social Assistance'!G62+Housing!G62+'Economic Development'!G62+Soc.Services!G62+'Natural Resources'!G62+'Culture and Language'!G62+OTHER.!G62+'Canadian Malartic'!G62</f>
        <v>950</v>
      </c>
      <c r="H62" s="240">
        <f>'Band Gov. and Admin.'!H62+'Human Resources Development'!H62+Education!H62+Health!H62+'Public Works'!H62+'Fire Protection'!H62+'Social Assistance'!H62+Housing!H62+'Economic Development'!H62+Soc.Services!H62+'Natural Resources'!H62+'Culture and Language'!H62+OTHER.!H62+'Canadian Malartic'!H62</f>
        <v>50950</v>
      </c>
      <c r="I62" s="94">
        <f t="shared" si="13"/>
        <v>62850</v>
      </c>
      <c r="J62" s="224"/>
      <c r="K62" s="240">
        <f>'Band Gov. and Admin.'!K62+'Human Resources Development'!K62+Education!K62+Health!K62+'Public Works'!K62+'Fire Protection'!K62+'Social Assistance'!K62+Housing!K62+'Economic Development'!K62+Soc.Services!K62+'Natural Resources'!K62+'Culture and Language'!K62+OTHER.!K62+'Canadian Malartic'!K62</f>
        <v>30950</v>
      </c>
      <c r="L62" s="240">
        <f>'Band Gov. and Admin.'!L62+'Human Resources Development'!L62+Education!L62+Health!L62+'Public Works'!L62+'Fire Protection'!L62+'Social Assistance'!L62+Housing!L62+'Economic Development'!L62+Soc.Services!L62+'Natural Resources'!L62+'Culture and Language'!L62+OTHER.!L62+'Canadian Malartic'!L62</f>
        <v>950</v>
      </c>
      <c r="M62" s="240">
        <f>'Band Gov. and Admin.'!M62+'Human Resources Development'!M62+Education!M62+Health!M62+'Public Works'!M62+'Fire Protection'!M62+'Social Assistance'!M62+Housing!M62+'Economic Development'!M62+Soc.Services!M62+'Natural Resources'!M62+'Culture and Language'!M62+OTHER.!M62+'Canadian Malartic'!M62</f>
        <v>950</v>
      </c>
      <c r="N62" s="94">
        <f t="shared" si="14"/>
        <v>32850</v>
      </c>
      <c r="O62" s="224"/>
      <c r="P62" s="240">
        <f>'Band Gov. and Admin.'!P62+'Human Resources Development'!P62+Education!P62+Health!P62+'Public Works'!P62+'Fire Protection'!P62+'Social Assistance'!P62+Housing!P62+'Economic Development'!P62+Soc.Services!P62+'Natural Resources'!P62+'Culture and Language'!P62+OTHER.!P62+'Canadian Malartic'!P62</f>
        <v>30950</v>
      </c>
      <c r="Q62" s="240">
        <f>'Band Gov. and Admin.'!Q62+'Human Resources Development'!Q62+Education!Q62+Health!Q62+'Public Works'!Q62+'Fire Protection'!Q62+'Social Assistance'!Q62+Housing!Q62+'Economic Development'!Q62+Soc.Services!Q62+'Natural Resources'!Q62+'Culture and Language'!Q62+OTHER.!Q62+'Canadian Malartic'!Q62</f>
        <v>950</v>
      </c>
      <c r="R62" s="240">
        <f>'Band Gov. and Admin.'!R62+'Human Resources Development'!R62+Education!R62+Health!R62+'Public Works'!R62+'Fire Protection'!R62+'Social Assistance'!R62+Housing!R62+'Economic Development'!R62+Soc.Services!R62+'Natural Resources'!R62+'Culture and Language'!R62+OTHER.!R62+'Canadian Malartic'!R62</f>
        <v>950</v>
      </c>
      <c r="S62" s="94">
        <f t="shared" si="15"/>
        <v>32850</v>
      </c>
      <c r="T62" s="224"/>
      <c r="U62" s="240">
        <f>'Band Gov. and Admin.'!U62+'Human Resources Development'!U62+Education!U62+Health!U62+'Public Works'!U62+'Fire Protection'!U62+'Social Assistance'!U62+Housing!U62+'Economic Development'!U62+Soc.Services!U62+'Natural Resources'!U62+'Culture and Language'!U62+OTHER.!U62+'Canadian Malartic'!U62</f>
        <v>70950</v>
      </c>
      <c r="V62" s="240">
        <f>'Band Gov. and Admin.'!V62+'Human Resources Development'!V62+Education!V62+Health!V62+'Public Works'!V62+'Fire Protection'!V62+'Social Assistance'!V62+Housing!V62+'Economic Development'!V62+Soc.Services!V62+'Natural Resources'!V62+'Culture and Language'!V62+OTHER.!V62+'Canadian Malartic'!V62</f>
        <v>950</v>
      </c>
      <c r="W62" s="240">
        <f>'Band Gov. and Admin.'!W62+'Human Resources Development'!W62+Education!W62+Health!W62+'Public Works'!W62+'Fire Protection'!W62+'Social Assistance'!W62+Housing!W62+'Economic Development'!W62+Soc.Services!W62+'Natural Resources'!W62+'Culture and Language'!W62+OTHER.!W62+'Canadian Malartic'!W62</f>
        <v>950</v>
      </c>
      <c r="X62" s="101">
        <f t="shared" si="16"/>
        <v>72850</v>
      </c>
      <c r="Y62" s="97"/>
      <c r="Z62" s="94">
        <f t="shared" si="17"/>
        <v>201400</v>
      </c>
      <c r="AA62" s="182"/>
    </row>
    <row r="63" spans="1:27" s="214" customFormat="1" ht="15" x14ac:dyDescent="0.25">
      <c r="A63" s="29">
        <v>98670</v>
      </c>
      <c r="B63" s="241" t="s">
        <v>118</v>
      </c>
      <c r="C63" s="242"/>
      <c r="D63" s="1"/>
      <c r="E63" s="28"/>
      <c r="F63" s="240">
        <f>'Band Gov. and Admin.'!F63+'Human Resources Development'!F63+Education!F63+Health!F63+'Public Works'!F63+'Fire Protection'!F63+'Social Assistance'!F63+Housing!F63+'Economic Development'!F63+Soc.Services!F63+'Natural Resources'!F63+'Culture and Language'!F63+OTHER.!F63+'Canadian Malartic'!F63</f>
        <v>0</v>
      </c>
      <c r="G63" s="240">
        <f>'Band Gov. and Admin.'!G63+'Human Resources Development'!G63+Education!G63+Health!G63+'Public Works'!G63+'Fire Protection'!G63+'Social Assistance'!G63+Housing!G63+'Economic Development'!G63+Soc.Services!G63+'Natural Resources'!G63+'Culture and Language'!G63+OTHER.!G63+'Canadian Malartic'!G63</f>
        <v>0</v>
      </c>
      <c r="H63" s="240">
        <f>'Band Gov. and Admin.'!H63+'Human Resources Development'!H63+Education!H63+Health!H63+'Public Works'!H63+'Fire Protection'!H63+'Social Assistance'!H63+Housing!H63+'Economic Development'!H63+Soc.Services!H63+'Natural Resources'!H63+'Culture and Language'!H63+OTHER.!H63+'Canadian Malartic'!H63</f>
        <v>50000</v>
      </c>
      <c r="I63" s="94">
        <f t="shared" si="13"/>
        <v>50000</v>
      </c>
      <c r="J63" s="224"/>
      <c r="K63" s="240">
        <f>'Band Gov. and Admin.'!K63+'Human Resources Development'!K63+Education!K63+Health!K63+'Public Works'!K63+'Fire Protection'!K63+'Social Assistance'!K63+Housing!K63+'Economic Development'!K63+Soc.Services!K63+'Natural Resources'!K63+'Culture and Language'!K63+OTHER.!K63+'Canadian Malartic'!K63</f>
        <v>0</v>
      </c>
      <c r="L63" s="240">
        <f>'Band Gov. and Admin.'!L63+'Human Resources Development'!L63+Education!L63+Health!L63+'Public Works'!L63+'Fire Protection'!L63+'Social Assistance'!L63+Housing!L63+'Economic Development'!L63+Soc.Services!L63+'Natural Resources'!L63+'Culture and Language'!L63+OTHER.!L63+'Canadian Malartic'!L63</f>
        <v>0</v>
      </c>
      <c r="M63" s="240">
        <f>'Band Gov. and Admin.'!M63+'Human Resources Development'!M63+Education!M63+Health!M63+'Public Works'!M63+'Fire Protection'!M63+'Social Assistance'!M63+Housing!M63+'Economic Development'!M63+Soc.Services!M63+'Natural Resources'!M63+'Culture and Language'!M63+OTHER.!M63+'Canadian Malartic'!M63</f>
        <v>0</v>
      </c>
      <c r="N63" s="94">
        <f t="shared" si="14"/>
        <v>0</v>
      </c>
      <c r="O63" s="224"/>
      <c r="P63" s="240">
        <f>'Band Gov. and Admin.'!P63+'Human Resources Development'!P63+Education!P63+Health!P63+'Public Works'!P63+'Fire Protection'!P63+'Social Assistance'!P63+Housing!P63+'Economic Development'!P63+Soc.Services!P63+'Natural Resources'!P63+'Culture and Language'!P63+OTHER.!P63+'Canadian Malartic'!P63</f>
        <v>0</v>
      </c>
      <c r="Q63" s="240">
        <f>'Band Gov. and Admin.'!Q63+'Human Resources Development'!Q63+Education!Q63+Health!Q63+'Public Works'!Q63+'Fire Protection'!Q63+'Social Assistance'!Q63+Housing!Q63+'Economic Development'!Q63+Soc.Services!Q63+'Natural Resources'!Q63+'Culture and Language'!Q63+OTHER.!Q63+'Canadian Malartic'!Q63</f>
        <v>0</v>
      </c>
      <c r="R63" s="240">
        <f>'Band Gov. and Admin.'!R63+'Human Resources Development'!R63+Education!R63+Health!R63+'Public Works'!R63+'Fire Protection'!R63+'Social Assistance'!R63+Housing!R63+'Economic Development'!R63+Soc.Services!R63+'Natural Resources'!R63+'Culture and Language'!R63+OTHER.!R63+'Canadian Malartic'!R63</f>
        <v>0</v>
      </c>
      <c r="S63" s="94">
        <f t="shared" si="15"/>
        <v>0</v>
      </c>
      <c r="T63" s="224"/>
      <c r="U63" s="240">
        <f>'Band Gov. and Admin.'!U63+'Human Resources Development'!U63+Education!U63+Health!U63+'Public Works'!U63+'Fire Protection'!U63+'Social Assistance'!U63+Housing!U63+'Economic Development'!U63+Soc.Services!U63+'Natural Resources'!U63+'Culture and Language'!U63+OTHER.!U63+'Canadian Malartic'!U63</f>
        <v>0</v>
      </c>
      <c r="V63" s="240">
        <f>'Band Gov. and Admin.'!V63+'Human Resources Development'!V63+Education!V63+Health!V63+'Public Works'!V63+'Fire Protection'!V63+'Social Assistance'!V63+Housing!V63+'Economic Development'!V63+Soc.Services!V63+'Natural Resources'!V63+'Culture and Language'!V63+OTHER.!V63+'Canadian Malartic'!V63</f>
        <v>0</v>
      </c>
      <c r="W63" s="240">
        <f>'Band Gov. and Admin.'!W63+'Human Resources Development'!W63+Education!W63+Health!W63+'Public Works'!W63+'Fire Protection'!W63+'Social Assistance'!W63+Housing!W63+'Economic Development'!W63+Soc.Services!W63+'Natural Resources'!W63+'Culture and Language'!W63+OTHER.!W63+'Canadian Malartic'!W63</f>
        <v>0</v>
      </c>
      <c r="X63" s="101">
        <f t="shared" si="16"/>
        <v>0</v>
      </c>
      <c r="Y63" s="97"/>
      <c r="Z63" s="94">
        <f t="shared" si="17"/>
        <v>50000</v>
      </c>
      <c r="AA63" s="182"/>
    </row>
    <row r="64" spans="1:27" s="214" customFormat="1" ht="15" x14ac:dyDescent="0.25">
      <c r="A64" s="29">
        <v>92300</v>
      </c>
      <c r="B64" s="241" t="s">
        <v>121</v>
      </c>
      <c r="C64" s="242"/>
      <c r="D64" s="1"/>
      <c r="E64" s="28"/>
      <c r="F64" s="240">
        <f>'Band Gov. and Admin.'!F64+'Human Resources Development'!F64+Education!F64+Health!F64+'Public Works'!F64+'Fire Protection'!F64+'Social Assistance'!F64+Housing!F64+'Economic Development'!F64+Soc.Services!F64+'Natural Resources'!F64+'Culture and Language'!F64+OTHER.!F64+'Canadian Malartic'!F64</f>
        <v>0</v>
      </c>
      <c r="G64" s="240">
        <f>'Band Gov. and Admin.'!G64+'Human Resources Development'!G64+Education!G64+Health!G64+'Public Works'!G64+'Fire Protection'!G64+'Social Assistance'!G64+Housing!G64+'Economic Development'!G64+Soc.Services!G64+'Natural Resources'!G64+'Culture and Language'!G64+OTHER.!G64+'Canadian Malartic'!G64</f>
        <v>0</v>
      </c>
      <c r="H64" s="240">
        <f>'Band Gov. and Admin.'!H64+'Human Resources Development'!H64+Education!H64+Health!H64+'Public Works'!H64+'Fire Protection'!H64+'Social Assistance'!H64+Housing!H64+'Economic Development'!H64+Soc.Services!H64+'Natural Resources'!H64+'Culture and Language'!H64+OTHER.!H64+'Canadian Malartic'!H64</f>
        <v>0</v>
      </c>
      <c r="I64" s="94">
        <f t="shared" si="13"/>
        <v>0</v>
      </c>
      <c r="J64" s="224"/>
      <c r="K64" s="240">
        <f>'Band Gov. and Admin.'!K64+'Human Resources Development'!K64+Education!K64+Health!K64+'Public Works'!K64+'Fire Protection'!K64+'Social Assistance'!K64+Housing!K64+'Economic Development'!K64+Soc.Services!K64+'Natural Resources'!K64+'Culture and Language'!K64+OTHER.!K64+'Canadian Malartic'!K64</f>
        <v>0</v>
      </c>
      <c r="L64" s="240">
        <f>'Band Gov. and Admin.'!L64+'Human Resources Development'!L64+Education!L64+Health!L64+'Public Works'!L64+'Fire Protection'!L64+'Social Assistance'!L64+Housing!L64+'Economic Development'!L64+Soc.Services!L64+'Natural Resources'!L64+'Culture and Language'!L64+OTHER.!L64+'Canadian Malartic'!L64</f>
        <v>0</v>
      </c>
      <c r="M64" s="240">
        <f>'Band Gov. and Admin.'!M64+'Human Resources Development'!M64+Education!M64+Health!M64+'Public Works'!M64+'Fire Protection'!M64+'Social Assistance'!M64+Housing!M64+'Economic Development'!M64+Soc.Services!M64+'Natural Resources'!M64+'Culture and Language'!M64+OTHER.!M64+'Canadian Malartic'!M64</f>
        <v>0</v>
      </c>
      <c r="N64" s="94">
        <f t="shared" si="14"/>
        <v>0</v>
      </c>
      <c r="O64" s="224"/>
      <c r="P64" s="240">
        <f>'Band Gov. and Admin.'!P64+'Human Resources Development'!P64+Education!P64+Health!P64+'Public Works'!P64+'Fire Protection'!P64+'Social Assistance'!P64+Housing!P64+'Economic Development'!P64+Soc.Services!P64+'Natural Resources'!P64+'Culture and Language'!P64+OTHER.!P64+'Canadian Malartic'!P64</f>
        <v>0</v>
      </c>
      <c r="Q64" s="240">
        <f>'Band Gov. and Admin.'!Q64+'Human Resources Development'!Q64+Education!Q64+Health!Q64+'Public Works'!Q64+'Fire Protection'!Q64+'Social Assistance'!Q64+Housing!Q64+'Economic Development'!Q64+Soc.Services!Q64+'Natural Resources'!Q64+'Culture and Language'!Q64+OTHER.!Q64+'Canadian Malartic'!Q64</f>
        <v>0</v>
      </c>
      <c r="R64" s="240">
        <f>'Band Gov. and Admin.'!R64+'Human Resources Development'!R64+Education!R64+Health!R64+'Public Works'!R64+'Fire Protection'!R64+'Social Assistance'!R64+Housing!R64+'Economic Development'!R64+Soc.Services!R64+'Natural Resources'!R64+'Culture and Language'!R64+OTHER.!R64+'Canadian Malartic'!R64</f>
        <v>0</v>
      </c>
      <c r="S64" s="94">
        <f t="shared" si="15"/>
        <v>0</v>
      </c>
      <c r="T64" s="224"/>
      <c r="U64" s="240">
        <f>'Band Gov. and Admin.'!U64+'Human Resources Development'!U64+Education!U64+Health!U64+'Public Works'!U64+'Fire Protection'!U64+'Social Assistance'!U64+Housing!U64+'Economic Development'!U64+Soc.Services!U64+'Natural Resources'!U64+'Culture and Language'!U64+OTHER.!U64+'Canadian Malartic'!U64</f>
        <v>0</v>
      </c>
      <c r="V64" s="240">
        <f>'Band Gov. and Admin.'!V64+'Human Resources Development'!V64+Education!V64+Health!V64+'Public Works'!V64+'Fire Protection'!V64+'Social Assistance'!V64+Housing!V64+'Economic Development'!V64+Soc.Services!V64+'Natural Resources'!V64+'Culture and Language'!V64+OTHER.!V64+'Canadian Malartic'!V64</f>
        <v>0</v>
      </c>
      <c r="W64" s="240">
        <f>'Band Gov. and Admin.'!W64+'Human Resources Development'!W64+Education!W64+Health!W64+'Public Works'!W64+'Fire Protection'!W64+'Social Assistance'!W64+Housing!W64+'Economic Development'!W64+Soc.Services!W64+'Natural Resources'!W64+'Culture and Language'!W64+OTHER.!W64+'Canadian Malartic'!W64</f>
        <v>0</v>
      </c>
      <c r="X64" s="101">
        <f t="shared" si="16"/>
        <v>0</v>
      </c>
      <c r="Y64" s="97"/>
      <c r="Z64" s="94">
        <f t="shared" si="17"/>
        <v>0</v>
      </c>
      <c r="AA64" s="182"/>
    </row>
    <row r="65" spans="1:27" s="214" customFormat="1" ht="15" x14ac:dyDescent="0.25">
      <c r="A65" s="29">
        <v>92300</v>
      </c>
      <c r="B65" s="241" t="s">
        <v>38</v>
      </c>
      <c r="C65" s="242"/>
      <c r="D65" s="1"/>
      <c r="E65" s="28"/>
      <c r="F65" s="240">
        <f>'Band Gov. and Admin.'!F65+'Human Resources Development'!F65+Education!F65+Health!F65+'Public Works'!F65+'Fire Protection'!F65+'Social Assistance'!F65+Housing!F65+'Economic Development'!F65+Soc.Services!F65+'Natural Resources'!F65+'Culture and Language'!F65+OTHER.!F65+'Canadian Malartic'!F65</f>
        <v>21000</v>
      </c>
      <c r="G65" s="240">
        <f>'Band Gov. and Admin.'!G65+'Human Resources Development'!G65+Education!G65+Health!G65+'Public Works'!G65+'Fire Protection'!G65+'Social Assistance'!G65+Housing!G65+'Economic Development'!G65+Soc.Services!G65+'Natural Resources'!G65+'Culture and Language'!G65+OTHER.!G65+'Canadian Malartic'!G65</f>
        <v>6000</v>
      </c>
      <c r="H65" s="240">
        <f>'Band Gov. and Admin.'!H65+'Human Resources Development'!H65+Education!H65+Health!H65+'Public Works'!H65+'Fire Protection'!H65+'Social Assistance'!H65+Housing!H65+'Economic Development'!H65+Soc.Services!H65+'Natural Resources'!H65+'Culture and Language'!H65+OTHER.!H65+'Canadian Malartic'!H65</f>
        <v>13250</v>
      </c>
      <c r="I65" s="94">
        <f t="shared" si="13"/>
        <v>40250</v>
      </c>
      <c r="J65" s="224"/>
      <c r="K65" s="240">
        <f>'Band Gov. and Admin.'!K65+'Human Resources Development'!K65+Education!K65+Health!K65+'Public Works'!K65+'Fire Protection'!K65+'Social Assistance'!K65+Housing!K65+'Economic Development'!K65+Soc.Services!K65+'Natural Resources'!K65+'Culture and Language'!K65+OTHER.!K65+'Canadian Malartic'!K65</f>
        <v>21000</v>
      </c>
      <c r="L65" s="240">
        <f>'Band Gov. and Admin.'!L65+'Human Resources Development'!L65+Education!L65+Health!L65+'Public Works'!L65+'Fire Protection'!L65+'Social Assistance'!L65+Housing!L65+'Economic Development'!L65+Soc.Services!L65+'Natural Resources'!L65+'Culture and Language'!L65+OTHER.!L65+'Canadian Malartic'!L65</f>
        <v>6000</v>
      </c>
      <c r="M65" s="240">
        <f>'Band Gov. and Admin.'!M65+'Human Resources Development'!M65+Education!M65+Health!M65+'Public Works'!M65+'Fire Protection'!M65+'Social Assistance'!M65+Housing!M65+'Economic Development'!M65+Soc.Services!M65+'Natural Resources'!M65+'Culture and Language'!M65+OTHER.!M65+'Canadian Malartic'!M65</f>
        <v>13250</v>
      </c>
      <c r="N65" s="94">
        <f t="shared" si="14"/>
        <v>40250</v>
      </c>
      <c r="O65" s="224"/>
      <c r="P65" s="240">
        <f>'Band Gov. and Admin.'!P65+'Human Resources Development'!P65+Education!P65+Health!P65+'Public Works'!P65+'Fire Protection'!P65+'Social Assistance'!P65+Housing!P65+'Economic Development'!P65+Soc.Services!P65+'Natural Resources'!P65+'Culture and Language'!P65+OTHER.!P65+'Canadian Malartic'!P65</f>
        <v>21000</v>
      </c>
      <c r="Q65" s="240">
        <f>'Band Gov. and Admin.'!Q65+'Human Resources Development'!Q65+Education!Q65+Health!Q65+'Public Works'!Q65+'Fire Protection'!Q65+'Social Assistance'!Q65+Housing!Q65+'Economic Development'!Q65+Soc.Services!Q65+'Natural Resources'!Q65+'Culture and Language'!Q65+OTHER.!Q65+'Canadian Malartic'!Q65</f>
        <v>6000</v>
      </c>
      <c r="R65" s="240">
        <f>'Band Gov. and Admin.'!R65+'Human Resources Development'!R65+Education!R65+Health!R65+'Public Works'!R65+'Fire Protection'!R65+'Social Assistance'!R65+Housing!R65+'Economic Development'!R65+Soc.Services!R65+'Natural Resources'!R65+'Culture and Language'!R65+OTHER.!R65+'Canadian Malartic'!R65</f>
        <v>8250</v>
      </c>
      <c r="S65" s="94">
        <f t="shared" si="15"/>
        <v>35250</v>
      </c>
      <c r="T65" s="224"/>
      <c r="U65" s="240">
        <f>'Band Gov. and Admin.'!U65+'Human Resources Development'!U65+Education!U65+Health!U65+'Public Works'!U65+'Fire Protection'!U65+'Social Assistance'!U65+Housing!U65+'Economic Development'!U65+Soc.Services!U65+'Natural Resources'!U65+'Culture and Language'!U65+OTHER.!U65+'Canadian Malartic'!U65</f>
        <v>21000</v>
      </c>
      <c r="V65" s="240">
        <f>'Band Gov. and Admin.'!V65+'Human Resources Development'!V65+Education!V65+Health!V65+'Public Works'!V65+'Fire Protection'!V65+'Social Assistance'!V65+Housing!V65+'Economic Development'!V65+Soc.Services!V65+'Natural Resources'!V65+'Culture and Language'!V65+OTHER.!V65+'Canadian Malartic'!V65</f>
        <v>6000</v>
      </c>
      <c r="W65" s="240">
        <f>'Band Gov. and Admin.'!W65+'Human Resources Development'!W65+Education!W65+Health!W65+'Public Works'!W65+'Fire Protection'!W65+'Social Assistance'!W65+Housing!W65+'Economic Development'!W65+Soc.Services!W65+'Natural Resources'!W65+'Culture and Language'!W65+OTHER.!W65+'Canadian Malartic'!W65</f>
        <v>8250</v>
      </c>
      <c r="X65" s="101">
        <f t="shared" si="16"/>
        <v>35250</v>
      </c>
      <c r="Y65" s="97"/>
      <c r="Z65" s="94">
        <f t="shared" si="17"/>
        <v>151000</v>
      </c>
      <c r="AA65" s="182"/>
    </row>
    <row r="66" spans="1:27" s="214" customFormat="1" ht="15" x14ac:dyDescent="0.25">
      <c r="A66" s="29">
        <v>94800</v>
      </c>
      <c r="B66" s="241" t="s">
        <v>30</v>
      </c>
      <c r="C66" s="242"/>
      <c r="D66" s="1"/>
      <c r="E66" s="28"/>
      <c r="F66" s="240">
        <f>'Band Gov. and Admin.'!F66+'Human Resources Development'!F66+Education!F66+Health!F66+'Public Works'!F66+'Fire Protection'!F66+'Social Assistance'!F66+Housing!F66+'Economic Development'!F66+Soc.Services!F66+'Natural Resources'!F66+'Culture and Language'!F66+OTHER.!F66+'Canadian Malartic'!F66</f>
        <v>27444</v>
      </c>
      <c r="G66" s="240">
        <f>'Band Gov. and Admin.'!G66+'Human Resources Development'!G66+Education!G66+Health!G66+'Public Works'!G66+'Fire Protection'!G66+'Social Assistance'!G66+Housing!G66+'Economic Development'!G66+Soc.Services!G66+'Natural Resources'!G66+'Culture and Language'!G66+OTHER.!G66+'Canadian Malartic'!G66</f>
        <v>10444</v>
      </c>
      <c r="H66" s="240">
        <f>'Band Gov. and Admin.'!H66+'Human Resources Development'!H66+Education!H66+Health!H66+'Public Works'!H66+'Fire Protection'!H66+'Social Assistance'!H66+Housing!H66+'Economic Development'!H66+Soc.Services!H66+'Natural Resources'!H66+'Culture and Language'!H66+OTHER.!H66+'Canadian Malartic'!H66</f>
        <v>23479</v>
      </c>
      <c r="I66" s="94">
        <f t="shared" si="13"/>
        <v>61367</v>
      </c>
      <c r="J66" s="224"/>
      <c r="K66" s="240">
        <f>'Band Gov. and Admin.'!K66+'Human Resources Development'!K66+Education!K66+Health!K66+'Public Works'!K66+'Fire Protection'!K66+'Social Assistance'!K66+Housing!K66+'Economic Development'!K66+Soc.Services!K66+'Natural Resources'!K66+'Culture and Language'!K66+OTHER.!K66+'Canadian Malartic'!K66</f>
        <v>10444</v>
      </c>
      <c r="L66" s="240">
        <f>'Band Gov. and Admin.'!L66+'Human Resources Development'!L66+Education!L66+Health!L66+'Public Works'!L66+'Fire Protection'!L66+'Social Assistance'!L66+Housing!L66+'Economic Development'!L66+Soc.Services!L66+'Natural Resources'!L66+'Culture and Language'!L66+OTHER.!L66+'Canadian Malartic'!L66</f>
        <v>10444</v>
      </c>
      <c r="M66" s="240">
        <f>'Band Gov. and Admin.'!M66+'Human Resources Development'!M66+Education!M66+Health!M66+'Public Works'!M66+'Fire Protection'!M66+'Social Assistance'!M66+Housing!M66+'Economic Development'!M66+Soc.Services!M66+'Natural Resources'!M66+'Culture and Language'!M66+OTHER.!M66+'Canadian Malartic'!M66</f>
        <v>23479</v>
      </c>
      <c r="N66" s="94">
        <f t="shared" si="14"/>
        <v>44367</v>
      </c>
      <c r="O66" s="224"/>
      <c r="P66" s="240">
        <f>'Band Gov. and Admin.'!P66+'Human Resources Development'!P66+Education!P66+Health!P66+'Public Works'!P66+'Fire Protection'!P66+'Social Assistance'!P66+Housing!P66+'Economic Development'!P66+Soc.Services!P66+'Natural Resources'!P66+'Culture and Language'!P66+OTHER.!P66+'Canadian Malartic'!P66</f>
        <v>10444</v>
      </c>
      <c r="Q66" s="240">
        <f>'Band Gov. and Admin.'!Q66+'Human Resources Development'!Q66+Education!Q66+Health!Q66+'Public Works'!Q66+'Fire Protection'!Q66+'Social Assistance'!Q66+Housing!Q66+'Economic Development'!Q66+Soc.Services!Q66+'Natural Resources'!Q66+'Culture and Language'!Q66+OTHER.!Q66+'Canadian Malartic'!Q66</f>
        <v>10444</v>
      </c>
      <c r="R66" s="240">
        <f>'Band Gov. and Admin.'!R66+'Human Resources Development'!R66+Education!R66+Health!R66+'Public Works'!R66+'Fire Protection'!R66+'Social Assistance'!R66+Housing!R66+'Economic Development'!R66+Soc.Services!R66+'Natural Resources'!R66+'Culture and Language'!R66+OTHER.!R66+'Canadian Malartic'!R66</f>
        <v>23479</v>
      </c>
      <c r="S66" s="94">
        <f t="shared" si="15"/>
        <v>44367</v>
      </c>
      <c r="T66" s="224"/>
      <c r="U66" s="240">
        <f>'Band Gov. and Admin.'!U66+'Human Resources Development'!U66+Education!U66+Health!U66+'Public Works'!U66+'Fire Protection'!U66+'Social Assistance'!U66+Housing!U66+'Economic Development'!U66+Soc.Services!U66+'Natural Resources'!U66+'Culture and Language'!U66+OTHER.!U66+'Canadian Malartic'!U66</f>
        <v>10944</v>
      </c>
      <c r="V66" s="240">
        <f>'Band Gov. and Admin.'!V66+'Human Resources Development'!V66+Education!V66+Health!V66+'Public Works'!V66+'Fire Protection'!V66+'Social Assistance'!V66+Housing!V66+'Economic Development'!V66+Soc.Services!V66+'Natural Resources'!V66+'Culture and Language'!V66+OTHER.!V66+'Canadian Malartic'!V66</f>
        <v>10444</v>
      </c>
      <c r="W66" s="240">
        <f>'Band Gov. and Admin.'!W66+'Human Resources Development'!W66+Education!W66+Health!W66+'Public Works'!W66+'Fire Protection'!W66+'Social Assistance'!W66+Housing!W66+'Economic Development'!W66+Soc.Services!W66+'Natural Resources'!W66+'Culture and Language'!W66+OTHER.!W66+'Canadian Malartic'!W66</f>
        <v>26179</v>
      </c>
      <c r="X66" s="101">
        <f t="shared" si="16"/>
        <v>47567</v>
      </c>
      <c r="Y66" s="97"/>
      <c r="Z66" s="94">
        <f t="shared" si="17"/>
        <v>197668</v>
      </c>
      <c r="AA66" s="182"/>
    </row>
    <row r="67" spans="1:27" s="214" customFormat="1" ht="15" x14ac:dyDescent="0.25">
      <c r="A67" s="29">
        <v>91500</v>
      </c>
      <c r="B67" s="241" t="s">
        <v>39</v>
      </c>
      <c r="C67" s="242"/>
      <c r="D67" s="1"/>
      <c r="E67" s="28"/>
      <c r="F67" s="240">
        <f>'Band Gov. and Admin.'!F67+'Human Resources Development'!F67+Education!F67+Health!F67+'Public Works'!F67+'Fire Protection'!F67+'Social Assistance'!F67+Housing!F67+'Economic Development'!F67+Soc.Services!F67+'Natural Resources'!F67+'Culture and Language'!F67+OTHER.!F67+'Canadian Malartic'!F67</f>
        <v>2166</v>
      </c>
      <c r="G67" s="240">
        <f>'Band Gov. and Admin.'!G67+'Human Resources Development'!G67+Education!G67+Health!G67+'Public Works'!G67+'Fire Protection'!G67+'Social Assistance'!G67+Housing!G67+'Economic Development'!G67+Soc.Services!G67+'Natural Resources'!G67+'Culture and Language'!G67+OTHER.!G67+'Canadian Malartic'!G67</f>
        <v>1257</v>
      </c>
      <c r="H67" s="240">
        <f>'Band Gov. and Admin.'!H67+'Human Resources Development'!H67+Education!H67+Health!H67+'Public Works'!H67+'Fire Protection'!H67+'Social Assistance'!H67+Housing!H67+'Economic Development'!H67+Soc.Services!H67+'Natural Resources'!H67+'Culture and Language'!H67+OTHER.!H67+'Canadian Malartic'!H67</f>
        <v>2507</v>
      </c>
      <c r="I67" s="94">
        <f t="shared" si="13"/>
        <v>5930</v>
      </c>
      <c r="J67" s="224"/>
      <c r="K67" s="240">
        <f>'Band Gov. and Admin.'!K67+'Human Resources Development'!K67+Education!K67+Health!K67+'Public Works'!K67+'Fire Protection'!K67+'Social Assistance'!K67+Housing!K67+'Economic Development'!K67+Soc.Services!K67+'Natural Resources'!K67+'Culture and Language'!K67+OTHER.!K67+'Canadian Malartic'!K67</f>
        <v>1257</v>
      </c>
      <c r="L67" s="240">
        <f>'Band Gov. and Admin.'!L67+'Human Resources Development'!L67+Education!L67+Health!L67+'Public Works'!L67+'Fire Protection'!L67+'Social Assistance'!L67+Housing!L67+'Economic Development'!L67+Soc.Services!L67+'Natural Resources'!L67+'Culture and Language'!L67+OTHER.!L67+'Canadian Malartic'!L67</f>
        <v>1257</v>
      </c>
      <c r="M67" s="240">
        <f>'Band Gov. and Admin.'!M67+'Human Resources Development'!M67+Education!M67+Health!M67+'Public Works'!M67+'Fire Protection'!M67+'Social Assistance'!M67+Housing!M67+'Economic Development'!M67+Soc.Services!M67+'Natural Resources'!M67+'Culture and Language'!M67+OTHER.!M67+'Canadian Malartic'!M67</f>
        <v>2507</v>
      </c>
      <c r="N67" s="94">
        <f t="shared" si="14"/>
        <v>5021</v>
      </c>
      <c r="O67" s="224"/>
      <c r="P67" s="240">
        <f>'Band Gov. and Admin.'!P67+'Human Resources Development'!P67+Education!P67+Health!P67+'Public Works'!P67+'Fire Protection'!P67+'Social Assistance'!P67+Housing!P67+'Economic Development'!P67+Soc.Services!P67+'Natural Resources'!P67+'Culture and Language'!P67+OTHER.!P67+'Canadian Malartic'!P67</f>
        <v>1257</v>
      </c>
      <c r="Q67" s="240">
        <f>'Band Gov. and Admin.'!Q67+'Human Resources Development'!Q67+Education!Q67+Health!Q67+'Public Works'!Q67+'Fire Protection'!Q67+'Social Assistance'!Q67+Housing!Q67+'Economic Development'!Q67+Soc.Services!Q67+'Natural Resources'!Q67+'Culture and Language'!Q67+OTHER.!Q67+'Canadian Malartic'!Q67</f>
        <v>1257</v>
      </c>
      <c r="R67" s="240">
        <f>'Band Gov. and Admin.'!R67+'Human Resources Development'!R67+Education!R67+Health!R67+'Public Works'!R67+'Fire Protection'!R67+'Social Assistance'!R67+Housing!R67+'Economic Development'!R67+Soc.Services!R67+'Natural Resources'!R67+'Culture and Language'!R67+OTHER.!R67+'Canadian Malartic'!R67</f>
        <v>2507</v>
      </c>
      <c r="S67" s="94">
        <f t="shared" si="15"/>
        <v>5021</v>
      </c>
      <c r="T67" s="224"/>
      <c r="U67" s="240">
        <f>'Band Gov. and Admin.'!U67+'Human Resources Development'!U67+Education!U67+Health!U67+'Public Works'!U67+'Fire Protection'!U67+'Social Assistance'!U67+Housing!U67+'Economic Development'!U67+Soc.Services!U67+'Natural Resources'!U67+'Culture and Language'!U67+OTHER.!U67+'Canadian Malartic'!U67</f>
        <v>1257</v>
      </c>
      <c r="V67" s="240">
        <f>'Band Gov. and Admin.'!V67+'Human Resources Development'!V67+Education!V67+Health!V67+'Public Works'!V67+'Fire Protection'!V67+'Social Assistance'!V67+Housing!V67+'Economic Development'!V67+Soc.Services!V67+'Natural Resources'!V67+'Culture and Language'!V67+OTHER.!V67+'Canadian Malartic'!V67</f>
        <v>1257</v>
      </c>
      <c r="W67" s="240">
        <f>'Band Gov. and Admin.'!W67+'Human Resources Development'!W67+Education!W67+Health!W67+'Public Works'!W67+'Fire Protection'!W67+'Social Assistance'!W67+Housing!W67+'Economic Development'!W67+Soc.Services!W67+'Natural Resources'!W67+'Culture and Language'!W67+OTHER.!W67+'Canadian Malartic'!W67</f>
        <v>5927</v>
      </c>
      <c r="X67" s="101">
        <f t="shared" si="16"/>
        <v>8441</v>
      </c>
      <c r="Y67" s="97"/>
      <c r="Z67" s="94">
        <f t="shared" si="17"/>
        <v>24413</v>
      </c>
      <c r="AA67" s="182"/>
    </row>
    <row r="68" spans="1:27" s="214" customFormat="1" ht="15" x14ac:dyDescent="0.25">
      <c r="A68" s="29"/>
      <c r="B68" s="241" t="s">
        <v>296</v>
      </c>
      <c r="C68" s="242"/>
      <c r="D68" s="1"/>
      <c r="E68" s="28"/>
      <c r="F68" s="240">
        <f>'Band Gov. and Admin.'!F68+'Human Resources Development'!F68+Education!F68+Health!F68+'Public Works'!F68+'Fire Protection'!F68+'Social Assistance'!F68+Housing!F68+'Economic Development'!F68+Soc.Services!F68+'Natural Resources'!F68+'Culture and Language'!F68+OTHER.!F68+'Canadian Malartic'!F68</f>
        <v>0</v>
      </c>
      <c r="G68" s="240">
        <f>'Band Gov. and Admin.'!G68+'Human Resources Development'!G68+Education!G68+Health!G68+'Public Works'!G68+'Fire Protection'!G68+'Social Assistance'!G68+Housing!G68+'Economic Development'!G68+Soc.Services!G68+'Natural Resources'!G68+'Culture and Language'!G68+OTHER.!G68+'Canadian Malartic'!G68</f>
        <v>0</v>
      </c>
      <c r="H68" s="240">
        <f>'Band Gov. and Admin.'!H68+'Human Resources Development'!H68+Education!H68+Health!H68+'Public Works'!H68+'Fire Protection'!H68+'Social Assistance'!H68+Housing!H68+'Economic Development'!H68+Soc.Services!H68+'Natural Resources'!H68+'Culture and Language'!H68+OTHER.!H68+'Canadian Malartic'!H68</f>
        <v>0</v>
      </c>
      <c r="I68" s="94">
        <f t="shared" si="13"/>
        <v>0</v>
      </c>
      <c r="J68" s="224"/>
      <c r="K68" s="240">
        <f>'Band Gov. and Admin.'!K68+'Human Resources Development'!K68+Education!K68+Health!K68+'Public Works'!K68+'Fire Protection'!K68+'Social Assistance'!K68+Housing!K68+'Economic Development'!K68+Soc.Services!K68+'Natural Resources'!K68+'Culture and Language'!K68+OTHER.!K68+'Canadian Malartic'!K68</f>
        <v>0</v>
      </c>
      <c r="L68" s="240">
        <f>'Band Gov. and Admin.'!L68+'Human Resources Development'!L68+Education!L68+Health!L68+'Public Works'!L68+'Fire Protection'!L68+'Social Assistance'!L68+Housing!L68+'Economic Development'!L68+Soc.Services!L68+'Natural Resources'!L68+'Culture and Language'!L68+OTHER.!L68+'Canadian Malartic'!L68</f>
        <v>0</v>
      </c>
      <c r="M68" s="240">
        <f>'Band Gov. and Admin.'!M68+'Human Resources Development'!M68+Education!M68+Health!M68+'Public Works'!M68+'Fire Protection'!M68+'Social Assistance'!M68+Housing!M68+'Economic Development'!M68+Soc.Services!M68+'Natural Resources'!M68+'Culture and Language'!M68+OTHER.!M68+'Canadian Malartic'!M68</f>
        <v>0</v>
      </c>
      <c r="N68" s="94">
        <f t="shared" si="14"/>
        <v>0</v>
      </c>
      <c r="O68" s="224"/>
      <c r="P68" s="240">
        <f>'Band Gov. and Admin.'!P68+'Human Resources Development'!P68+Education!P68+Health!P68+'Public Works'!P68+'Fire Protection'!P68+'Social Assistance'!P68+Housing!P68+'Economic Development'!P68+Soc.Services!P68+'Natural Resources'!P68+'Culture and Language'!P68+OTHER.!P68+'Canadian Malartic'!P68</f>
        <v>0</v>
      </c>
      <c r="Q68" s="240">
        <f>'Band Gov. and Admin.'!Q68+'Human Resources Development'!Q68+Education!Q68+Health!Q68+'Public Works'!Q68+'Fire Protection'!Q68+'Social Assistance'!Q68+Housing!Q68+'Economic Development'!Q68+Soc.Services!Q68+'Natural Resources'!Q68+'Culture and Language'!Q68+OTHER.!Q68+'Canadian Malartic'!Q68</f>
        <v>0</v>
      </c>
      <c r="R68" s="240">
        <f>'Band Gov. and Admin.'!R68+'Human Resources Development'!R68+Education!R68+Health!R68+'Public Works'!R68+'Fire Protection'!R68+'Social Assistance'!R68+Housing!R68+'Economic Development'!R68+Soc.Services!R68+'Natural Resources'!R68+'Culture and Language'!R68+OTHER.!R68+'Canadian Malartic'!R68</f>
        <v>0</v>
      </c>
      <c r="S68" s="94">
        <f t="shared" si="15"/>
        <v>0</v>
      </c>
      <c r="T68" s="224"/>
      <c r="U68" s="240">
        <f>'Band Gov. and Admin.'!U68+'Human Resources Development'!U68+Education!U68+Health!U68+'Public Works'!U68+'Fire Protection'!U68+'Social Assistance'!U68+Housing!U68+'Economic Development'!U68+Soc.Services!U68+'Natural Resources'!U68+'Culture and Language'!U68+OTHER.!U68+'Canadian Malartic'!U68</f>
        <v>0</v>
      </c>
      <c r="V68" s="240">
        <f>'Band Gov. and Admin.'!V68+'Human Resources Development'!V68+Education!V68+Health!V68+'Public Works'!V68+'Fire Protection'!V68+'Social Assistance'!V68+Housing!V68+'Economic Development'!V68+Soc.Services!V68+'Natural Resources'!V68+'Culture and Language'!V68+OTHER.!V68+'Canadian Malartic'!V68</f>
        <v>0</v>
      </c>
      <c r="W68" s="240">
        <f>'Band Gov. and Admin.'!W68+'Human Resources Development'!W68+Education!W68+Health!W68+'Public Works'!W68+'Fire Protection'!W68+'Social Assistance'!W68+Housing!W68+'Economic Development'!W68+Soc.Services!W68+'Natural Resources'!W68+'Culture and Language'!W68+OTHER.!W68+'Canadian Malartic'!W68</f>
        <v>0</v>
      </c>
      <c r="X68" s="101">
        <f t="shared" si="16"/>
        <v>0</v>
      </c>
      <c r="Y68" s="97"/>
      <c r="Z68" s="94">
        <f t="shared" si="17"/>
        <v>0</v>
      </c>
      <c r="AA68" s="182"/>
    </row>
    <row r="69" spans="1:27" s="214" customFormat="1" ht="15" x14ac:dyDescent="0.25">
      <c r="A69" s="29">
        <v>94400</v>
      </c>
      <c r="B69" s="241" t="s">
        <v>123</v>
      </c>
      <c r="C69" s="242"/>
      <c r="D69" s="1"/>
      <c r="E69" s="28"/>
      <c r="F69" s="240">
        <f>'Band Gov. and Admin.'!F69+'Human Resources Development'!F69+Education!F69+Health!F69+'Public Works'!F69+'Fire Protection'!F69+'Social Assistance'!F69+Housing!F69+'Economic Development'!F69+Soc.Services!F69+'Natural Resources'!F69+'Culture and Language'!F69+OTHER.!F69+'Canadian Malartic'!F69</f>
        <v>2400</v>
      </c>
      <c r="G69" s="240">
        <f>'Band Gov. and Admin.'!G69+'Human Resources Development'!G69+Education!G69+Health!G69+'Public Works'!G69+'Fire Protection'!G69+'Social Assistance'!G69+Housing!G69+'Economic Development'!G69+Soc.Services!G69+'Natural Resources'!G69+'Culture and Language'!G69+OTHER.!G69+'Canadian Malartic'!G69</f>
        <v>0</v>
      </c>
      <c r="H69" s="240">
        <f>'Band Gov. and Admin.'!H69+'Human Resources Development'!H69+Education!H69+Health!H69+'Public Works'!H69+'Fire Protection'!H69+'Social Assistance'!H69+Housing!H69+'Economic Development'!H69+Soc.Services!H69+'Natural Resources'!H69+'Culture and Language'!H69+OTHER.!H69+'Canadian Malartic'!H69</f>
        <v>3900</v>
      </c>
      <c r="I69" s="94">
        <f t="shared" si="13"/>
        <v>6300</v>
      </c>
      <c r="J69" s="224"/>
      <c r="K69" s="240">
        <f>'Band Gov. and Admin.'!K69+'Human Resources Development'!K69+Education!K69+Health!K69+'Public Works'!K69+'Fire Protection'!K69+'Social Assistance'!K69+Housing!K69+'Economic Development'!K69+Soc.Services!K69+'Natural Resources'!K69+'Culture and Language'!K69+OTHER.!K69+'Canadian Malartic'!K69</f>
        <v>0</v>
      </c>
      <c r="L69" s="240">
        <f>'Band Gov. and Admin.'!L69+'Human Resources Development'!L69+Education!L69+Health!L69+'Public Works'!L69+'Fire Protection'!L69+'Social Assistance'!L69+Housing!L69+'Economic Development'!L69+Soc.Services!L69+'Natural Resources'!L69+'Culture and Language'!L69+OTHER.!L69+'Canadian Malartic'!L69</f>
        <v>0</v>
      </c>
      <c r="M69" s="240">
        <f>'Band Gov. and Admin.'!M69+'Human Resources Development'!M69+Education!M69+Health!M69+'Public Works'!M69+'Fire Protection'!M69+'Social Assistance'!M69+Housing!M69+'Economic Development'!M69+Soc.Services!M69+'Natural Resources'!M69+'Culture and Language'!M69+OTHER.!M69+'Canadian Malartic'!M69</f>
        <v>0</v>
      </c>
      <c r="N69" s="94">
        <f t="shared" si="14"/>
        <v>0</v>
      </c>
      <c r="O69" s="224"/>
      <c r="P69" s="240">
        <f>'Band Gov. and Admin.'!P69+'Human Resources Development'!P69+Education!P69+Health!P69+'Public Works'!P69+'Fire Protection'!P69+'Social Assistance'!P69+Housing!P69+'Economic Development'!P69+Soc.Services!P69+'Natural Resources'!P69+'Culture and Language'!P69+OTHER.!P69+'Canadian Malartic'!P69</f>
        <v>0</v>
      </c>
      <c r="Q69" s="240">
        <f>'Band Gov. and Admin.'!Q69+'Human Resources Development'!Q69+Education!Q69+Health!Q69+'Public Works'!Q69+'Fire Protection'!Q69+'Social Assistance'!Q69+Housing!Q69+'Economic Development'!Q69+Soc.Services!Q69+'Natural Resources'!Q69+'Culture and Language'!Q69+OTHER.!Q69+'Canadian Malartic'!Q69</f>
        <v>0</v>
      </c>
      <c r="R69" s="240">
        <f>'Band Gov. and Admin.'!R69+'Human Resources Development'!R69+Education!R69+Health!R69+'Public Works'!R69+'Fire Protection'!R69+'Social Assistance'!R69+Housing!R69+'Economic Development'!R69+Soc.Services!R69+'Natural Resources'!R69+'Culture and Language'!R69+OTHER.!R69+'Canadian Malartic'!R69</f>
        <v>0</v>
      </c>
      <c r="S69" s="94">
        <f t="shared" si="15"/>
        <v>0</v>
      </c>
      <c r="T69" s="224"/>
      <c r="U69" s="240">
        <f>'Band Gov. and Admin.'!U69+'Human Resources Development'!U69+Education!U69+Health!U69+'Public Works'!U69+'Fire Protection'!U69+'Social Assistance'!U69+Housing!U69+'Economic Development'!U69+Soc.Services!U69+'Natural Resources'!U69+'Culture and Language'!U69+OTHER.!U69+'Canadian Malartic'!U69</f>
        <v>0</v>
      </c>
      <c r="V69" s="240">
        <f>'Band Gov. and Admin.'!V69+'Human Resources Development'!V69+Education!V69+Health!V69+'Public Works'!V69+'Fire Protection'!V69+'Social Assistance'!V69+Housing!V69+'Economic Development'!V69+Soc.Services!V69+'Natural Resources'!V69+'Culture and Language'!V69+OTHER.!V69+'Canadian Malartic'!V69</f>
        <v>0</v>
      </c>
      <c r="W69" s="240">
        <f>'Band Gov. and Admin.'!W69+'Human Resources Development'!W69+Education!W69+Health!W69+'Public Works'!W69+'Fire Protection'!W69+'Social Assistance'!W69+Housing!W69+'Economic Development'!W69+Soc.Services!W69+'Natural Resources'!W69+'Culture and Language'!W69+OTHER.!W69+'Canadian Malartic'!W69</f>
        <v>900</v>
      </c>
      <c r="X69" s="101">
        <f t="shared" si="16"/>
        <v>900</v>
      </c>
      <c r="Y69" s="97"/>
      <c r="Z69" s="94">
        <f t="shared" si="17"/>
        <v>7200</v>
      </c>
      <c r="AA69" s="182"/>
    </row>
    <row r="70" spans="1:27" s="214" customFormat="1" ht="15" x14ac:dyDescent="0.25">
      <c r="A70" s="29">
        <v>92910</v>
      </c>
      <c r="B70" s="241" t="s">
        <v>40</v>
      </c>
      <c r="C70" s="242"/>
      <c r="D70" s="1"/>
      <c r="E70" s="28"/>
      <c r="F70" s="240">
        <f>'Band Gov. and Admin.'!F70+'Human Resources Development'!F70+Education!F70+Health!F70+'Public Works'!F70+'Fire Protection'!F70+'Social Assistance'!F70+Housing!F70+'Economic Development'!F70+Soc.Services!F70+'Natural Resources'!F70+'Culture and Language'!F70+OTHER.!F70+'Canadian Malartic'!F70</f>
        <v>64500</v>
      </c>
      <c r="G70" s="240">
        <f>'Band Gov. and Admin.'!G70+'Human Resources Development'!G70+Education!G70+Health!G70+'Public Works'!G70+'Fire Protection'!G70+'Social Assistance'!G70+Housing!G70+'Economic Development'!G70+Soc.Services!G70+'Natural Resources'!G70+'Culture and Language'!G70+OTHER.!G70+'Canadian Malartic'!G70</f>
        <v>500</v>
      </c>
      <c r="H70" s="240">
        <f>'Band Gov. and Admin.'!H70+'Human Resources Development'!H70+Education!H70+Health!H70+'Public Works'!H70+'Fire Protection'!H70+'Social Assistance'!H70+Housing!H70+'Economic Development'!H70+Soc.Services!H70+'Natural Resources'!H70+'Culture and Language'!H70+OTHER.!H70+'Canadian Malartic'!H70</f>
        <v>33000</v>
      </c>
      <c r="I70" s="94">
        <f t="shared" si="13"/>
        <v>98000</v>
      </c>
      <c r="J70" s="224"/>
      <c r="K70" s="240">
        <f>'Band Gov. and Admin.'!K70+'Human Resources Development'!K70+Education!K70+Health!K70+'Public Works'!K70+'Fire Protection'!K70+'Social Assistance'!K70+Housing!K70+'Economic Development'!K70+Soc.Services!K70+'Natural Resources'!K70+'Culture and Language'!K70+OTHER.!K70+'Canadian Malartic'!K70</f>
        <v>500</v>
      </c>
      <c r="L70" s="240">
        <f>'Band Gov. and Admin.'!L70+'Human Resources Development'!L70+Education!L70+Health!L70+'Public Works'!L70+'Fire Protection'!L70+'Social Assistance'!L70+Housing!L70+'Economic Development'!L70+Soc.Services!L70+'Natural Resources'!L70+'Culture and Language'!L70+OTHER.!L70+'Canadian Malartic'!L70</f>
        <v>500</v>
      </c>
      <c r="M70" s="240">
        <f>'Band Gov. and Admin.'!M70+'Human Resources Development'!M70+Education!M70+Health!M70+'Public Works'!M70+'Fire Protection'!M70+'Social Assistance'!M70+Housing!M70+'Economic Development'!M70+Soc.Services!M70+'Natural Resources'!M70+'Culture and Language'!M70+OTHER.!M70+'Canadian Malartic'!M70</f>
        <v>18000</v>
      </c>
      <c r="N70" s="94">
        <f t="shared" si="14"/>
        <v>19000</v>
      </c>
      <c r="O70" s="224"/>
      <c r="P70" s="240">
        <f>'Band Gov. and Admin.'!P70+'Human Resources Development'!P70+Education!P70+Health!P70+'Public Works'!P70+'Fire Protection'!P70+'Social Assistance'!P70+Housing!P70+'Economic Development'!P70+Soc.Services!P70+'Natural Resources'!P70+'Culture and Language'!P70+OTHER.!P70+'Canadian Malartic'!P70</f>
        <v>500</v>
      </c>
      <c r="Q70" s="240">
        <f>'Band Gov. and Admin.'!Q70+'Human Resources Development'!Q70+Education!Q70+Health!Q70+'Public Works'!Q70+'Fire Protection'!Q70+'Social Assistance'!Q70+Housing!Q70+'Economic Development'!Q70+Soc.Services!Q70+'Natural Resources'!Q70+'Culture and Language'!Q70+OTHER.!Q70+'Canadian Malartic'!Q70</f>
        <v>500</v>
      </c>
      <c r="R70" s="240">
        <f>'Band Gov. and Admin.'!R70+'Human Resources Development'!R70+Education!R70+Health!R70+'Public Works'!R70+'Fire Protection'!R70+'Social Assistance'!R70+Housing!R70+'Economic Development'!R70+Soc.Services!R70+'Natural Resources'!R70+'Culture and Language'!R70+OTHER.!R70+'Canadian Malartic'!R70</f>
        <v>18000</v>
      </c>
      <c r="S70" s="94">
        <f t="shared" si="15"/>
        <v>19000</v>
      </c>
      <c r="T70" s="224"/>
      <c r="U70" s="240">
        <f>'Band Gov. and Admin.'!U70+'Human Resources Development'!U70+Education!U70+Health!U70+'Public Works'!U70+'Fire Protection'!U70+'Social Assistance'!U70+Housing!U70+'Economic Development'!U70+Soc.Services!U70+'Natural Resources'!U70+'Culture and Language'!U70+OTHER.!U70+'Canadian Malartic'!U70</f>
        <v>500</v>
      </c>
      <c r="V70" s="240">
        <f>'Band Gov. and Admin.'!V70+'Human Resources Development'!V70+Education!V70+Health!V70+'Public Works'!V70+'Fire Protection'!V70+'Social Assistance'!V70+Housing!V70+'Economic Development'!V70+Soc.Services!V70+'Natural Resources'!V70+'Culture and Language'!V70+OTHER.!V70+'Canadian Malartic'!V70</f>
        <v>500</v>
      </c>
      <c r="W70" s="240">
        <f>'Band Gov. and Admin.'!W70+'Human Resources Development'!W70+Education!W70+Health!W70+'Public Works'!W70+'Fire Protection'!W70+'Social Assistance'!W70+Housing!W70+'Economic Development'!W70+Soc.Services!W70+'Natural Resources'!W70+'Culture and Language'!W70+OTHER.!W70+'Canadian Malartic'!W70</f>
        <v>23500</v>
      </c>
      <c r="X70" s="101">
        <f t="shared" si="16"/>
        <v>24500</v>
      </c>
      <c r="Y70" s="97"/>
      <c r="Z70" s="94">
        <f t="shared" si="17"/>
        <v>160500</v>
      </c>
      <c r="AA70" s="182"/>
    </row>
    <row r="71" spans="1:27" s="214" customFormat="1" ht="15" x14ac:dyDescent="0.25">
      <c r="A71" s="29" t="s">
        <v>344</v>
      </c>
      <c r="B71" s="241" t="s">
        <v>29</v>
      </c>
      <c r="C71" s="242"/>
      <c r="D71" s="1"/>
      <c r="E71" s="28"/>
      <c r="F71" s="240">
        <f>'Band Gov. and Admin.'!F71+'Human Resources Development'!F71+Education!F71+Health!F71+'Public Works'!F71+'Fire Protection'!F71+'Social Assistance'!F71+Housing!F71+'Economic Development'!F71+Soc.Services!F71+'Natural Resources'!F71+'Culture and Language'!F71+OTHER.!F71+'Canadian Malartic'!F71</f>
        <v>974662</v>
      </c>
      <c r="G71" s="240">
        <f>'Band Gov. and Admin.'!G71+'Human Resources Development'!G71+Education!G71+Health!G71+'Public Works'!G71+'Fire Protection'!G71+'Social Assistance'!G71+Housing!G71+'Economic Development'!G71+Soc.Services!G71+'Natural Resources'!G71+'Culture and Language'!G71+OTHER.!G71+'Canadian Malartic'!G71</f>
        <v>12425</v>
      </c>
      <c r="H71" s="240">
        <f>'Band Gov. and Admin.'!H71+'Human Resources Development'!H71+Education!H71+Health!H71+'Public Works'!H71+'Fire Protection'!H71+'Social Assistance'!H71+Housing!H71+'Economic Development'!H71+Soc.Services!H71+'Natural Resources'!H71+'Culture and Language'!H71+OTHER.!H71+'Canadian Malartic'!H71</f>
        <v>51525</v>
      </c>
      <c r="I71" s="94">
        <f t="shared" si="13"/>
        <v>1038612</v>
      </c>
      <c r="J71" s="224"/>
      <c r="K71" s="240">
        <f>'Band Gov. and Admin.'!K71+'Human Resources Development'!K71+Education!K71+Health!K71+'Public Works'!K71+'Fire Protection'!K71+'Social Assistance'!K71+Housing!K71+'Economic Development'!K71+Soc.Services!K71+'Natural Resources'!K71+'Culture and Language'!K71+OTHER.!K71+'Canadian Malartic'!K71</f>
        <v>404969</v>
      </c>
      <c r="L71" s="240">
        <f>'Band Gov. and Admin.'!L71+'Human Resources Development'!L71+Education!L71+Health!L71+'Public Works'!L71+'Fire Protection'!L71+'Social Assistance'!L71+Housing!L71+'Economic Development'!L71+Soc.Services!L71+'Natural Resources'!L71+'Culture and Language'!L71+OTHER.!L71+'Canadian Malartic'!L71</f>
        <v>12425</v>
      </c>
      <c r="M71" s="240">
        <f>'Band Gov. and Admin.'!M71+'Human Resources Development'!M71+Education!M71+Health!M71+'Public Works'!M71+'Fire Protection'!M71+'Social Assistance'!M71+Housing!M71+'Economic Development'!M71+Soc.Services!M71+'Natural Resources'!M71+'Culture and Language'!M71+OTHER.!M71+'Canadian Malartic'!M71</f>
        <v>49025</v>
      </c>
      <c r="N71" s="94">
        <f t="shared" si="14"/>
        <v>466419</v>
      </c>
      <c r="O71" s="224"/>
      <c r="P71" s="240">
        <f>'Band Gov. and Admin.'!P71+'Human Resources Development'!P71+Education!P71+Health!P71+'Public Works'!P71+'Fire Protection'!P71+'Social Assistance'!P71+Housing!P71+'Economic Development'!P71+Soc.Services!P71+'Natural Resources'!P71+'Culture and Language'!P71+OTHER.!P71+'Canadian Malartic'!P71</f>
        <v>398819</v>
      </c>
      <c r="Q71" s="240">
        <f>'Band Gov. and Admin.'!Q71+'Human Resources Development'!Q71+Education!Q71+Health!Q71+'Public Works'!Q71+'Fire Protection'!Q71+'Social Assistance'!Q71+Housing!Q71+'Economic Development'!Q71+Soc.Services!Q71+'Natural Resources'!Q71+'Culture and Language'!Q71+OTHER.!Q71+'Canadian Malartic'!Q71</f>
        <v>12425</v>
      </c>
      <c r="R71" s="240">
        <f>'Band Gov. and Admin.'!R71+'Human Resources Development'!R71+Education!R71+Health!R71+'Public Works'!R71+'Fire Protection'!R71+'Social Assistance'!R71+Housing!R71+'Economic Development'!R71+Soc.Services!R71+'Natural Resources'!R71+'Culture and Language'!R71+OTHER.!R71+'Canadian Malartic'!R71</f>
        <v>54025</v>
      </c>
      <c r="S71" s="94">
        <f t="shared" si="15"/>
        <v>465269</v>
      </c>
      <c r="T71" s="224"/>
      <c r="U71" s="240">
        <f>'Band Gov. and Admin.'!U71+'Human Resources Development'!U71+Education!U71+Health!U71+'Public Works'!U71+'Fire Protection'!U71+'Social Assistance'!U71+Housing!U71+'Economic Development'!U71+Soc.Services!U71+'Natural Resources'!U71+'Culture and Language'!U71+OTHER.!U71+'Canadian Malartic'!U71</f>
        <v>410321</v>
      </c>
      <c r="V71" s="240">
        <f>'Band Gov. and Admin.'!V71+'Human Resources Development'!V71+Education!V71+Health!V71+'Public Works'!V71+'Fire Protection'!V71+'Social Assistance'!V71+Housing!V71+'Economic Development'!V71+Soc.Services!V71+'Natural Resources'!V71+'Culture and Language'!V71+OTHER.!V71+'Canadian Malartic'!V71</f>
        <v>12425</v>
      </c>
      <c r="W71" s="240">
        <f>'Band Gov. and Admin.'!W71+'Human Resources Development'!W71+Education!W71+Health!W71+'Public Works'!W71+'Fire Protection'!W71+'Social Assistance'!W71+Housing!W71+'Economic Development'!W71+Soc.Services!W71+'Natural Resources'!W71+'Culture and Language'!W71+OTHER.!W71+'Canadian Malartic'!W71</f>
        <v>59017</v>
      </c>
      <c r="X71" s="101">
        <f t="shared" si="16"/>
        <v>481763</v>
      </c>
      <c r="Y71" s="97"/>
      <c r="Z71" s="94">
        <f t="shared" si="17"/>
        <v>2452063</v>
      </c>
      <c r="AA71" s="182"/>
    </row>
    <row r="72" spans="1:27" s="214" customFormat="1" ht="15" x14ac:dyDescent="0.25">
      <c r="A72" s="29"/>
      <c r="B72" s="241" t="s">
        <v>41</v>
      </c>
      <c r="C72" s="242"/>
      <c r="D72" s="1"/>
      <c r="E72" s="28"/>
      <c r="F72" s="240">
        <f>'Band Gov. and Admin.'!F72+'Human Resources Development'!F72+Education!F72+Health!F72+'Public Works'!F72+'Fire Protection'!F72+'Social Assistance'!F72+Housing!F72+'Economic Development'!F72+Soc.Services!F72+'Natural Resources'!F72+'Culture and Language'!F72+OTHER.!F72+'Canadian Malartic'!F72</f>
        <v>12889</v>
      </c>
      <c r="G72" s="240">
        <f>'Band Gov. and Admin.'!G72+'Human Resources Development'!G72+Education!G72+Health!G72+'Public Works'!G72+'Fire Protection'!G72+'Social Assistance'!G72+Housing!G72+'Economic Development'!G72+Soc.Services!G72+'Natural Resources'!G72+'Culture and Language'!G72+OTHER.!G72+'Canadian Malartic'!G72</f>
        <v>0</v>
      </c>
      <c r="H72" s="240">
        <f>'Band Gov. and Admin.'!H72+'Human Resources Development'!H72+Education!H72+Health!H72+'Public Works'!H72+'Fire Protection'!H72+'Social Assistance'!H72+Housing!H72+'Economic Development'!H72+Soc.Services!H72+'Natural Resources'!H72+'Culture and Language'!H72+OTHER.!H72+'Canadian Malartic'!H72</f>
        <v>0</v>
      </c>
      <c r="I72" s="94">
        <f t="shared" si="13"/>
        <v>12889</v>
      </c>
      <c r="J72" s="224"/>
      <c r="K72" s="240">
        <f>'Band Gov. and Admin.'!K72+'Human Resources Development'!K72+Education!K72+Health!K72+'Public Works'!K72+'Fire Protection'!K72+'Social Assistance'!K72+Housing!K72+'Economic Development'!K72+Soc.Services!K72+'Natural Resources'!K72+'Culture and Language'!K72+OTHER.!K72+'Canadian Malartic'!K72</f>
        <v>0</v>
      </c>
      <c r="L72" s="240">
        <f>'Band Gov. and Admin.'!L72+'Human Resources Development'!L72+Education!L72+Health!L72+'Public Works'!L72+'Fire Protection'!L72+'Social Assistance'!L72+Housing!L72+'Economic Development'!L72+Soc.Services!L72+'Natural Resources'!L72+'Culture and Language'!L72+OTHER.!L72+'Canadian Malartic'!L72</f>
        <v>0</v>
      </c>
      <c r="M72" s="240">
        <f>'Band Gov. and Admin.'!M72+'Human Resources Development'!M72+Education!M72+Health!M72+'Public Works'!M72+'Fire Protection'!M72+'Social Assistance'!M72+Housing!M72+'Economic Development'!M72+Soc.Services!M72+'Natural Resources'!M72+'Culture and Language'!M72+OTHER.!M72+'Canadian Malartic'!M72</f>
        <v>0</v>
      </c>
      <c r="N72" s="94">
        <f t="shared" si="14"/>
        <v>0</v>
      </c>
      <c r="O72" s="224"/>
      <c r="P72" s="240">
        <f>'Band Gov. and Admin.'!P72+'Human Resources Development'!P72+Education!P72+Health!P72+'Public Works'!P72+'Fire Protection'!P72+'Social Assistance'!P72+Housing!P72+'Economic Development'!P72+Soc.Services!P72+'Natural Resources'!P72+'Culture and Language'!P72+OTHER.!P72+'Canadian Malartic'!P72</f>
        <v>0</v>
      </c>
      <c r="Q72" s="240">
        <f>'Band Gov. and Admin.'!Q72+'Human Resources Development'!Q72+Education!Q72+Health!Q72+'Public Works'!Q72+'Fire Protection'!Q72+'Social Assistance'!Q72+Housing!Q72+'Economic Development'!Q72+Soc.Services!Q72+'Natural Resources'!Q72+'Culture and Language'!Q72+OTHER.!Q72+'Canadian Malartic'!Q72</f>
        <v>0</v>
      </c>
      <c r="R72" s="240">
        <f>'Band Gov. and Admin.'!R72+'Human Resources Development'!R72+Education!R72+Health!R72+'Public Works'!R72+'Fire Protection'!R72+'Social Assistance'!R72+Housing!R72+'Economic Development'!R72+Soc.Services!R72+'Natural Resources'!R72+'Culture and Language'!R72+OTHER.!R72+'Canadian Malartic'!R72</f>
        <v>0</v>
      </c>
      <c r="S72" s="94">
        <f t="shared" si="15"/>
        <v>0</v>
      </c>
      <c r="T72" s="224"/>
      <c r="U72" s="240">
        <f>'Band Gov. and Admin.'!U72+'Human Resources Development'!U72+Education!U72+Health!U72+'Public Works'!U72+'Fire Protection'!U72+'Social Assistance'!U72+Housing!U72+'Economic Development'!U72+Soc.Services!U72+'Natural Resources'!U72+'Culture and Language'!U72+OTHER.!U72+'Canadian Malartic'!U72</f>
        <v>0</v>
      </c>
      <c r="V72" s="240">
        <f>'Band Gov. and Admin.'!V72+'Human Resources Development'!V72+Education!V72+Health!V72+'Public Works'!V72+'Fire Protection'!V72+'Social Assistance'!V72+Housing!V72+'Economic Development'!V72+Soc.Services!V72+'Natural Resources'!V72+'Culture and Language'!V72+OTHER.!V72+'Canadian Malartic'!V72</f>
        <v>0</v>
      </c>
      <c r="W72" s="240">
        <f>'Band Gov. and Admin.'!W72+'Human Resources Development'!W72+Education!W72+Health!W72+'Public Works'!W72+'Fire Protection'!W72+'Social Assistance'!W72+Housing!W72+'Economic Development'!W72+Soc.Services!W72+'Natural Resources'!W72+'Culture and Language'!W72+OTHER.!W72+'Canadian Malartic'!W72</f>
        <v>0</v>
      </c>
      <c r="X72" s="101">
        <f t="shared" si="16"/>
        <v>0</v>
      </c>
      <c r="Y72" s="97"/>
      <c r="Z72" s="94">
        <f t="shared" si="17"/>
        <v>12889</v>
      </c>
      <c r="AA72" s="182"/>
    </row>
    <row r="73" spans="1:27" s="214" customFormat="1" ht="15" hidden="1" x14ac:dyDescent="0.25">
      <c r="A73" s="29"/>
      <c r="B73" s="241" t="s">
        <v>296</v>
      </c>
      <c r="C73" s="242"/>
      <c r="D73" s="1"/>
      <c r="E73" s="28"/>
      <c r="F73" s="240">
        <f>'Band Gov. and Admin.'!F73+'Human Resources Development'!F73+Education!F73+Health!F73+'Public Works'!F73+'Fire Protection'!F73+'Social Assistance'!F73+Housing!F73+'Economic Development'!F73+Soc.Services!F73+'Natural Resources'!F73+'Culture and Language'!F73+OTHER.!F73+'Canadian Malartic'!F73</f>
        <v>0</v>
      </c>
      <c r="G73" s="240">
        <f>'Band Gov. and Admin.'!G73+'Human Resources Development'!G73+Education!G73+Health!G73+'Public Works'!G73+'Fire Protection'!G73+'Social Assistance'!G73+Housing!G73+'Economic Development'!G73+Soc.Services!G73+'Natural Resources'!G73+'Culture and Language'!G73+OTHER.!G73+'Canadian Malartic'!G73</f>
        <v>0</v>
      </c>
      <c r="H73" s="240">
        <f>'Band Gov. and Admin.'!H73+'Human Resources Development'!H73+Education!H73+Health!H73+'Public Works'!H73+'Fire Protection'!H73+'Social Assistance'!H73+Housing!H73+'Economic Development'!H73+Soc.Services!H73+'Natural Resources'!H73+'Culture and Language'!H73+OTHER.!H73+'Canadian Malartic'!H73</f>
        <v>0</v>
      </c>
      <c r="I73" s="94">
        <f t="shared" si="13"/>
        <v>0</v>
      </c>
      <c r="J73" s="224"/>
      <c r="K73" s="240">
        <f>'Band Gov. and Admin.'!K73+'Human Resources Development'!K73+Education!K73+Health!K73+'Public Works'!K73+'Fire Protection'!K73+'Social Assistance'!K73+Housing!K73+'Economic Development'!K73+Soc.Services!K73+'Natural Resources'!K73+'Culture and Language'!K73+OTHER.!K73+'Canadian Malartic'!K73</f>
        <v>0</v>
      </c>
      <c r="L73" s="240">
        <f>'Band Gov. and Admin.'!L73+'Human Resources Development'!L73+Education!L73+Health!L73+'Public Works'!L73+'Fire Protection'!L73+'Social Assistance'!L73+Housing!L73+'Economic Development'!L73+Soc.Services!L73+'Natural Resources'!L73+'Culture and Language'!L73+OTHER.!L73+'Canadian Malartic'!L73</f>
        <v>0</v>
      </c>
      <c r="M73" s="240">
        <f>'Band Gov. and Admin.'!M73+'Human Resources Development'!M73+Education!M73+Health!M73+'Public Works'!M73+'Fire Protection'!M73+'Social Assistance'!M73+Housing!M73+'Economic Development'!M73+Soc.Services!M73+'Natural Resources'!M73+'Culture and Language'!M73+OTHER.!M73+'Canadian Malartic'!M73</f>
        <v>0</v>
      </c>
      <c r="N73" s="94">
        <f t="shared" si="14"/>
        <v>0</v>
      </c>
      <c r="O73" s="224"/>
      <c r="P73" s="240">
        <f>'Band Gov. and Admin.'!P73+'Human Resources Development'!P73+Education!P73+Health!P73+'Public Works'!P73+'Fire Protection'!P73+'Social Assistance'!P73+Housing!P73+'Economic Development'!P73+Soc.Services!P73+'Natural Resources'!P73+'Culture and Language'!P73+OTHER.!P73+'Canadian Malartic'!P73</f>
        <v>0</v>
      </c>
      <c r="Q73" s="240">
        <f>'Band Gov. and Admin.'!Q73+'Human Resources Development'!Q73+Education!Q73+Health!Q73+'Public Works'!Q73+'Fire Protection'!Q73+'Social Assistance'!Q73+Housing!Q73+'Economic Development'!Q73+Soc.Services!Q73+'Natural Resources'!Q73+'Culture and Language'!Q73+OTHER.!Q73+'Canadian Malartic'!Q73</f>
        <v>0</v>
      </c>
      <c r="R73" s="240">
        <f>'Band Gov. and Admin.'!R73+'Human Resources Development'!R73+Education!R73+Health!R73+'Public Works'!R73+'Fire Protection'!R73+'Social Assistance'!R73+Housing!R73+'Economic Development'!R73+Soc.Services!R73+'Natural Resources'!R73+'Culture and Language'!R73+OTHER.!R73+'Canadian Malartic'!R73</f>
        <v>0</v>
      </c>
      <c r="S73" s="94">
        <f t="shared" si="15"/>
        <v>0</v>
      </c>
      <c r="T73" s="224"/>
      <c r="U73" s="240">
        <f>'Band Gov. and Admin.'!U73+'Human Resources Development'!U73+Education!U73+Health!U73+'Public Works'!U73+'Fire Protection'!U73+'Social Assistance'!U73+Housing!U73+'Economic Development'!U73+Soc.Services!U73+'Natural Resources'!U73+'Culture and Language'!U73+OTHER.!U73+'Canadian Malartic'!U73</f>
        <v>0</v>
      </c>
      <c r="V73" s="240">
        <f>'Band Gov. and Admin.'!V73+'Human Resources Development'!V73+Education!V73+Health!V73+'Public Works'!V73+'Fire Protection'!V73+'Social Assistance'!V73+Housing!V73+'Economic Development'!V73+Soc.Services!V73+'Natural Resources'!V73+'Culture and Language'!V73+OTHER.!V73+'Canadian Malartic'!V73</f>
        <v>0</v>
      </c>
      <c r="W73" s="240">
        <f>'Band Gov. and Admin.'!W73+'Human Resources Development'!W73+Education!W73+Health!W73+'Public Works'!W73+'Fire Protection'!W73+'Social Assistance'!W73+Housing!W73+'Economic Development'!W73+Soc.Services!W73+'Natural Resources'!W73+'Culture and Language'!W73+OTHER.!W73+'Canadian Malartic'!W73</f>
        <v>0</v>
      </c>
      <c r="X73" s="101">
        <f t="shared" si="16"/>
        <v>0</v>
      </c>
      <c r="Y73" s="97"/>
      <c r="Z73" s="94">
        <f t="shared" si="17"/>
        <v>0</v>
      </c>
      <c r="AA73" s="182"/>
    </row>
    <row r="74" spans="1:27" s="214" customFormat="1" ht="15" x14ac:dyDescent="0.25">
      <c r="A74" s="29"/>
      <c r="B74" s="241" t="s">
        <v>114</v>
      </c>
      <c r="C74" s="242"/>
      <c r="D74" s="1"/>
      <c r="E74" s="28"/>
      <c r="F74" s="240">
        <f>'Band Gov. and Admin.'!F74+'Human Resources Development'!F74+Education!F74+Health!F74+'Public Works'!F74+'Fire Protection'!F74+'Social Assistance'!F74+Housing!F74+'Economic Development'!F74+Soc.Services!F74+'Natural Resources'!F74+'Culture and Language'!F74+OTHER.!F74+'Canadian Malartic'!F74</f>
        <v>0</v>
      </c>
      <c r="G74" s="240">
        <f>'Band Gov. and Admin.'!G74+'Human Resources Development'!G74+Education!G74+Health!G74+'Public Works'!G74+'Fire Protection'!G74+'Social Assistance'!G74+Housing!G74+'Economic Development'!G74+Soc.Services!G74+'Natural Resources'!G74+'Culture and Language'!G74+OTHER.!G74+'Canadian Malartic'!G74</f>
        <v>0</v>
      </c>
      <c r="H74" s="240">
        <f>'Band Gov. and Admin.'!H74+'Human Resources Development'!H74+Education!H74+Health!H74+'Public Works'!H74+'Fire Protection'!H74+'Social Assistance'!H74+Housing!H74+'Economic Development'!H74+Soc.Services!H74+'Natural Resources'!H74+'Culture and Language'!H74+OTHER.!H74+'Canadian Malartic'!H74</f>
        <v>0</v>
      </c>
      <c r="I74" s="94">
        <f t="shared" si="13"/>
        <v>0</v>
      </c>
      <c r="J74" s="224"/>
      <c r="K74" s="240">
        <f>'Band Gov. and Admin.'!K74+'Human Resources Development'!K74+Education!K74+Health!K74+'Public Works'!K74+'Fire Protection'!K74+'Social Assistance'!K74+Housing!K74+'Economic Development'!K74+Soc.Services!K74+'Natural Resources'!K74+'Culture and Language'!K74+OTHER.!K74+'Canadian Malartic'!K74</f>
        <v>0</v>
      </c>
      <c r="L74" s="240">
        <f>'Band Gov. and Admin.'!L74+'Human Resources Development'!L74+Education!L74+Health!L74+'Public Works'!L74+'Fire Protection'!L74+'Social Assistance'!L74+Housing!L74+'Economic Development'!L74+Soc.Services!L74+'Natural Resources'!L74+'Culture and Language'!L74+OTHER.!L74+'Canadian Malartic'!L74</f>
        <v>0</v>
      </c>
      <c r="M74" s="240">
        <f>'Band Gov. and Admin.'!M74+'Human Resources Development'!M74+Education!M74+Health!M74+'Public Works'!M74+'Fire Protection'!M74+'Social Assistance'!M74+Housing!M74+'Economic Development'!M74+Soc.Services!M74+'Natural Resources'!M74+'Culture and Language'!M74+OTHER.!M74+'Canadian Malartic'!M74</f>
        <v>0</v>
      </c>
      <c r="N74" s="94">
        <f t="shared" si="14"/>
        <v>0</v>
      </c>
      <c r="O74" s="224"/>
      <c r="P74" s="240">
        <f>'Band Gov. and Admin.'!P74+'Human Resources Development'!P74+Education!P74+Health!P74+'Public Works'!P74+'Fire Protection'!P74+'Social Assistance'!P74+Housing!P74+'Economic Development'!P74+Soc.Services!P74+'Natural Resources'!P74+'Culture and Language'!P74+OTHER.!P74+'Canadian Malartic'!P74</f>
        <v>0</v>
      </c>
      <c r="Q74" s="240">
        <f>'Band Gov. and Admin.'!Q74+'Human Resources Development'!Q74+Education!Q74+Health!Q74+'Public Works'!Q74+'Fire Protection'!Q74+'Social Assistance'!Q74+Housing!Q74+'Economic Development'!Q74+Soc.Services!Q74+'Natural Resources'!Q74+'Culture and Language'!Q74+OTHER.!Q74+'Canadian Malartic'!Q74</f>
        <v>0</v>
      </c>
      <c r="R74" s="240">
        <f>'Band Gov. and Admin.'!R74+'Human Resources Development'!R74+Education!R74+Health!R74+'Public Works'!R74+'Fire Protection'!R74+'Social Assistance'!R74+Housing!R74+'Economic Development'!R74+Soc.Services!R74+'Natural Resources'!R74+'Culture and Language'!R74+OTHER.!R74+'Canadian Malartic'!R74</f>
        <v>0</v>
      </c>
      <c r="S74" s="94">
        <f t="shared" si="15"/>
        <v>0</v>
      </c>
      <c r="T74" s="224"/>
      <c r="U74" s="240">
        <f>'Band Gov. and Admin.'!U74+'Human Resources Development'!U74+Education!U74+Health!U74+'Public Works'!U74+'Fire Protection'!U74+'Social Assistance'!U74+Housing!U74+'Economic Development'!U74+Soc.Services!U74+'Natural Resources'!U74+'Culture and Language'!U74+OTHER.!U74+'Canadian Malartic'!U74</f>
        <v>0</v>
      </c>
      <c r="V74" s="240">
        <f>'Band Gov. and Admin.'!V74+'Human Resources Development'!V74+Education!V74+Health!V74+'Public Works'!V74+'Fire Protection'!V74+'Social Assistance'!V74+Housing!V74+'Economic Development'!V74+Soc.Services!V74+'Natural Resources'!V74+'Culture and Language'!V74+OTHER.!V74+'Canadian Malartic'!V74</f>
        <v>0</v>
      </c>
      <c r="W74" s="240">
        <f>'Band Gov. and Admin.'!W74+'Human Resources Development'!W74+Education!W74+Health!W74+'Public Works'!W74+'Fire Protection'!W74+'Social Assistance'!W74+Housing!W74+'Economic Development'!W74+Soc.Services!W74+'Natural Resources'!W74+'Culture and Language'!W74+OTHER.!W74+'Canadian Malartic'!W74</f>
        <v>0</v>
      </c>
      <c r="X74" s="101">
        <f t="shared" si="16"/>
        <v>0</v>
      </c>
      <c r="Y74" s="97"/>
      <c r="Z74" s="94">
        <f t="shared" si="17"/>
        <v>0</v>
      </c>
      <c r="AA74" s="182"/>
    </row>
    <row r="75" spans="1:27" s="214" customFormat="1" ht="15" x14ac:dyDescent="0.25">
      <c r="A75" s="29">
        <v>92220</v>
      </c>
      <c r="B75" s="241" t="s">
        <v>49</v>
      </c>
      <c r="C75" s="242"/>
      <c r="D75" s="1"/>
      <c r="E75" s="28"/>
      <c r="F75" s="240">
        <f>'Band Gov. and Admin.'!F75+'Human Resources Development'!F75+Education!F75+Health!F75+'Public Works'!F75+'Fire Protection'!F75+'Social Assistance'!F75+Housing!F75+'Economic Development'!F75+Soc.Services!F75+'Natural Resources'!F75+'Culture and Language'!F75+OTHER.!F75+'Canadian Malartic'!F75</f>
        <v>90001</v>
      </c>
      <c r="G75" s="240">
        <f>'Band Gov. and Admin.'!G75+'Human Resources Development'!G75+Education!G75+Health!G75+'Public Works'!G75+'Fire Protection'!G75+'Social Assistance'!G75+Housing!G75+'Economic Development'!G75+Soc.Services!G75+'Natural Resources'!G75+'Culture and Language'!G75+OTHER.!G75+'Canadian Malartic'!G75</f>
        <v>6400</v>
      </c>
      <c r="H75" s="240">
        <f>'Band Gov. and Admin.'!H75+'Human Resources Development'!H75+Education!H75+Health!H75+'Public Works'!H75+'Fire Protection'!H75+'Social Assistance'!H75+Housing!H75+'Economic Development'!H75+Soc.Services!H75+'Natural Resources'!H75+'Culture and Language'!H75+OTHER.!H75+'Canadian Malartic'!H75</f>
        <v>10331</v>
      </c>
      <c r="I75" s="94">
        <f t="shared" si="13"/>
        <v>106732</v>
      </c>
      <c r="J75" s="224"/>
      <c r="K75" s="240">
        <f>'Band Gov. and Admin.'!K75+'Human Resources Development'!K75+Education!K75+Health!K75+'Public Works'!K75+'Fire Protection'!K75+'Social Assistance'!K75+Housing!K75+'Economic Development'!K75+Soc.Services!K75+'Natural Resources'!K75+'Culture and Language'!K75+OTHER.!K75+'Canadian Malartic'!K75</f>
        <v>6400</v>
      </c>
      <c r="L75" s="240">
        <f>'Band Gov. and Admin.'!L75+'Human Resources Development'!L75+Education!L75+Health!L75+'Public Works'!L75+'Fire Protection'!L75+'Social Assistance'!L75+Housing!L75+'Economic Development'!L75+Soc.Services!L75+'Natural Resources'!L75+'Culture and Language'!L75+OTHER.!L75+'Canadian Malartic'!L75</f>
        <v>6400</v>
      </c>
      <c r="M75" s="240">
        <f>'Band Gov. and Admin.'!M75+'Human Resources Development'!M75+Education!M75+Health!M75+'Public Works'!M75+'Fire Protection'!M75+'Social Assistance'!M75+Housing!M75+'Economic Development'!M75+Soc.Services!M75+'Natural Resources'!M75+'Culture and Language'!M75+OTHER.!M75+'Canadian Malartic'!M75</f>
        <v>10331</v>
      </c>
      <c r="N75" s="94">
        <f t="shared" si="14"/>
        <v>23131</v>
      </c>
      <c r="O75" s="224"/>
      <c r="P75" s="240">
        <f>'Band Gov. and Admin.'!P75+'Human Resources Development'!P75+Education!P75+Health!P75+'Public Works'!P75+'Fire Protection'!P75+'Social Assistance'!P75+Housing!P75+'Economic Development'!P75+Soc.Services!P75+'Natural Resources'!P75+'Culture and Language'!P75+OTHER.!P75+'Canadian Malartic'!P75</f>
        <v>6400</v>
      </c>
      <c r="Q75" s="240">
        <f>'Band Gov. and Admin.'!Q75+'Human Resources Development'!Q75+Education!Q75+Health!Q75+'Public Works'!Q75+'Fire Protection'!Q75+'Social Assistance'!Q75+Housing!Q75+'Economic Development'!Q75+Soc.Services!Q75+'Natural Resources'!Q75+'Culture and Language'!Q75+OTHER.!Q75+'Canadian Malartic'!Q75</f>
        <v>6400</v>
      </c>
      <c r="R75" s="240">
        <f>'Band Gov. and Admin.'!R75+'Human Resources Development'!R75+Education!R75+Health!R75+'Public Works'!R75+'Fire Protection'!R75+'Social Assistance'!R75+Housing!R75+'Economic Development'!R75+Soc.Services!R75+'Natural Resources'!R75+'Culture and Language'!R75+OTHER.!R75+'Canadian Malartic'!R75</f>
        <v>10331</v>
      </c>
      <c r="S75" s="94">
        <f t="shared" si="15"/>
        <v>23131</v>
      </c>
      <c r="T75" s="224"/>
      <c r="U75" s="240">
        <f>'Band Gov. and Admin.'!U75+'Human Resources Development'!U75+Education!U75+Health!U75+'Public Works'!U75+'Fire Protection'!U75+'Social Assistance'!U75+Housing!U75+'Economic Development'!U75+Soc.Services!U75+'Natural Resources'!U75+'Culture and Language'!U75+OTHER.!U75+'Canadian Malartic'!U75</f>
        <v>6400</v>
      </c>
      <c r="V75" s="240">
        <f>'Band Gov. and Admin.'!V75+'Human Resources Development'!V75+Education!V75+Health!V75+'Public Works'!V75+'Fire Protection'!V75+'Social Assistance'!V75+Housing!V75+'Economic Development'!V75+Soc.Services!V75+'Natural Resources'!V75+'Culture and Language'!V75+OTHER.!V75+'Canadian Malartic'!V75</f>
        <v>6400</v>
      </c>
      <c r="W75" s="240">
        <f>'Band Gov. and Admin.'!W75+'Human Resources Development'!W75+Education!W75+Health!W75+'Public Works'!W75+'Fire Protection'!W75+'Social Assistance'!W75+Housing!W75+'Economic Development'!W75+Soc.Services!W75+'Natural Resources'!W75+'Culture and Language'!W75+OTHER.!W75+'Canadian Malartic'!W75</f>
        <v>10388</v>
      </c>
      <c r="X75" s="101">
        <f t="shared" si="16"/>
        <v>23188</v>
      </c>
      <c r="Y75" s="97"/>
      <c r="Z75" s="94">
        <f t="shared" si="17"/>
        <v>176182</v>
      </c>
      <c r="AA75" s="182"/>
    </row>
    <row r="76" spans="1:27" s="214" customFormat="1" ht="15" x14ac:dyDescent="0.25">
      <c r="A76" s="29"/>
      <c r="B76" s="241" t="s">
        <v>115</v>
      </c>
      <c r="C76" s="242"/>
      <c r="D76" s="1"/>
      <c r="E76" s="28"/>
      <c r="F76" s="240">
        <f>'Band Gov. and Admin.'!F76+'Human Resources Development'!F76+Education!F76+Health!F76+'Public Works'!F76+'Fire Protection'!F76+'Social Assistance'!F76+Housing!F76+'Economic Development'!F76+Soc.Services!F76+'Natural Resources'!F76+'Culture and Language'!F76+OTHER.!F76+'Canadian Malartic'!F76</f>
        <v>0</v>
      </c>
      <c r="G76" s="240">
        <f>'Band Gov. and Admin.'!G76+'Human Resources Development'!G76+Education!G76+Health!G76+'Public Works'!G76+'Fire Protection'!G76+'Social Assistance'!G76+Housing!G76+'Economic Development'!G76+Soc.Services!G76+'Natural Resources'!G76+'Culture and Language'!G76+OTHER.!G76+'Canadian Malartic'!G76</f>
        <v>0</v>
      </c>
      <c r="H76" s="240">
        <f>'Band Gov. and Admin.'!H76+'Human Resources Development'!H76+Education!H76+Health!H76+'Public Works'!H76+'Fire Protection'!H76+'Social Assistance'!H76+Housing!H76+'Economic Development'!H76+Soc.Services!H76+'Natural Resources'!H76+'Culture and Language'!H76+OTHER.!H76+'Canadian Malartic'!H76</f>
        <v>71262</v>
      </c>
      <c r="I76" s="94">
        <f t="shared" si="13"/>
        <v>71262</v>
      </c>
      <c r="J76" s="224"/>
      <c r="K76" s="240">
        <f>'Band Gov. and Admin.'!K76+'Human Resources Development'!K76+Education!K76+Health!K76+'Public Works'!K76+'Fire Protection'!K76+'Social Assistance'!K76+Housing!K76+'Economic Development'!K76+Soc.Services!K76+'Natural Resources'!K76+'Culture and Language'!K76+OTHER.!K76+'Canadian Malartic'!K76</f>
        <v>0</v>
      </c>
      <c r="L76" s="240">
        <f>'Band Gov. and Admin.'!L76+'Human Resources Development'!L76+Education!L76+Health!L76+'Public Works'!L76+'Fire Protection'!L76+'Social Assistance'!L76+Housing!L76+'Economic Development'!L76+Soc.Services!L76+'Natural Resources'!L76+'Culture and Language'!L76+OTHER.!L76+'Canadian Malartic'!L76</f>
        <v>0</v>
      </c>
      <c r="M76" s="240">
        <f>'Band Gov. and Admin.'!M76+'Human Resources Development'!M76+Education!M76+Health!M76+'Public Works'!M76+'Fire Protection'!M76+'Social Assistance'!M76+Housing!M76+'Economic Development'!M76+Soc.Services!M76+'Natural Resources'!M76+'Culture and Language'!M76+OTHER.!M76+'Canadian Malartic'!M76</f>
        <v>75500</v>
      </c>
      <c r="N76" s="94">
        <f t="shared" si="14"/>
        <v>75500</v>
      </c>
      <c r="O76" s="224"/>
      <c r="P76" s="240">
        <f>'Band Gov. and Admin.'!P76+'Human Resources Development'!P76+Education!P76+Health!P76+'Public Works'!P76+'Fire Protection'!P76+'Social Assistance'!P76+Housing!P76+'Economic Development'!P76+Soc.Services!P76+'Natural Resources'!P76+'Culture and Language'!P76+OTHER.!P76+'Canadian Malartic'!P76</f>
        <v>0</v>
      </c>
      <c r="Q76" s="240">
        <f>'Band Gov. and Admin.'!Q76+'Human Resources Development'!Q76+Education!Q76+Health!Q76+'Public Works'!Q76+'Fire Protection'!Q76+'Social Assistance'!Q76+Housing!Q76+'Economic Development'!Q76+Soc.Services!Q76+'Natural Resources'!Q76+'Culture and Language'!Q76+OTHER.!Q76+'Canadian Malartic'!Q76</f>
        <v>0</v>
      </c>
      <c r="R76" s="240">
        <f>'Band Gov. and Admin.'!R76+'Human Resources Development'!R76+Education!R76+Health!R76+'Public Works'!R76+'Fire Protection'!R76+'Social Assistance'!R76+Housing!R76+'Economic Development'!R76+Soc.Services!R76+'Natural Resources'!R76+'Culture and Language'!R76+OTHER.!R76+'Canadian Malartic'!R76</f>
        <v>75500</v>
      </c>
      <c r="S76" s="94">
        <f t="shared" si="15"/>
        <v>75500</v>
      </c>
      <c r="T76" s="224"/>
      <c r="U76" s="240">
        <f>'Band Gov. and Admin.'!U76+'Human Resources Development'!U76+Education!U76+Health!U76+'Public Works'!U76+'Fire Protection'!U76+'Social Assistance'!U76+Housing!U76+'Economic Development'!U76+Soc.Services!U76+'Natural Resources'!U76+'Culture and Language'!U76+OTHER.!U76+'Canadian Malartic'!U76</f>
        <v>0</v>
      </c>
      <c r="V76" s="240">
        <f>'Band Gov. and Admin.'!V76+'Human Resources Development'!V76+Education!V76+Health!V76+'Public Works'!V76+'Fire Protection'!V76+'Social Assistance'!V76+Housing!V76+'Economic Development'!V76+Soc.Services!V76+'Natural Resources'!V76+'Culture and Language'!V76+OTHER.!V76+'Canadian Malartic'!V76</f>
        <v>0</v>
      </c>
      <c r="W76" s="240">
        <f>'Band Gov. and Admin.'!W76+'Human Resources Development'!W76+Education!W76+Health!W76+'Public Works'!W76+'Fire Protection'!W76+'Social Assistance'!W76+Housing!W76+'Economic Development'!W76+Soc.Services!W76+'Natural Resources'!W76+'Culture and Language'!W76+OTHER.!W76+'Canadian Malartic'!W76</f>
        <v>75500</v>
      </c>
      <c r="X76" s="101">
        <f t="shared" si="16"/>
        <v>75500</v>
      </c>
      <c r="Y76" s="97"/>
      <c r="Z76" s="94">
        <f t="shared" si="17"/>
        <v>297762</v>
      </c>
      <c r="AA76" s="182"/>
    </row>
    <row r="77" spans="1:27" s="214" customFormat="1" ht="15" hidden="1" x14ac:dyDescent="0.25">
      <c r="A77" s="29"/>
      <c r="B77" s="241" t="s">
        <v>296</v>
      </c>
      <c r="C77" s="242"/>
      <c r="D77" s="1"/>
      <c r="E77" s="28"/>
      <c r="F77" s="240">
        <f>'Band Gov. and Admin.'!F77+'Human Resources Development'!F77+Education!F77+Health!F77+'Public Works'!F77+'Fire Protection'!F77+'Social Assistance'!F77+Housing!F77+'Economic Development'!F77+Soc.Services!F77+'Natural Resources'!F77+'Culture and Language'!F77+OTHER.!F77+'Canadian Malartic'!F77</f>
        <v>0</v>
      </c>
      <c r="G77" s="240">
        <f>'Band Gov. and Admin.'!G77+'Human Resources Development'!G77+Education!G77+Health!G77+'Public Works'!G77+'Fire Protection'!G77+'Social Assistance'!G77+Housing!G77+'Economic Development'!G77+Soc.Services!G77+'Natural Resources'!G77+'Culture and Language'!G77+OTHER.!G77+'Canadian Malartic'!G77</f>
        <v>0</v>
      </c>
      <c r="H77" s="240">
        <f>'Band Gov. and Admin.'!H77+'Human Resources Development'!H77+Education!H77+Health!H77+'Public Works'!H77+'Fire Protection'!H77+'Social Assistance'!H77+Housing!H77+'Economic Development'!H77+Soc.Services!H77+'Natural Resources'!H77+'Culture and Language'!H77+OTHER.!H77+'Canadian Malartic'!H77</f>
        <v>0</v>
      </c>
      <c r="I77" s="94">
        <f t="shared" si="13"/>
        <v>0</v>
      </c>
      <c r="J77" s="224"/>
      <c r="K77" s="240">
        <f>'Band Gov. and Admin.'!K77+'Human Resources Development'!K77+Education!K77+Health!K77+'Public Works'!K77+'Fire Protection'!K77+'Social Assistance'!K77+Housing!K77+'Economic Development'!K77+Soc.Services!K77+'Natural Resources'!K77+'Culture and Language'!K77+OTHER.!K77+'Canadian Malartic'!K77</f>
        <v>0</v>
      </c>
      <c r="L77" s="240">
        <f>'Band Gov. and Admin.'!L77+'Human Resources Development'!L77+Education!L77+Health!L77+'Public Works'!L77+'Fire Protection'!L77+'Social Assistance'!L77+Housing!L77+'Economic Development'!L77+Soc.Services!L77+'Natural Resources'!L77+'Culture and Language'!L77+OTHER.!L77+'Canadian Malartic'!L77</f>
        <v>0</v>
      </c>
      <c r="M77" s="240">
        <f>'Band Gov. and Admin.'!M77+'Human Resources Development'!M77+Education!M77+Health!M77+'Public Works'!M77+'Fire Protection'!M77+'Social Assistance'!M77+Housing!M77+'Economic Development'!M77+Soc.Services!M77+'Natural Resources'!M77+'Culture and Language'!M77+OTHER.!M77+'Canadian Malartic'!M77</f>
        <v>0</v>
      </c>
      <c r="N77" s="94">
        <f t="shared" si="14"/>
        <v>0</v>
      </c>
      <c r="O77" s="224"/>
      <c r="P77" s="240">
        <f>'Band Gov. and Admin.'!P77+'Human Resources Development'!P77+Education!P77+Health!P77+'Public Works'!P77+'Fire Protection'!P77+'Social Assistance'!P77+Housing!P77+'Economic Development'!P77+Soc.Services!P77+'Natural Resources'!P77+'Culture and Language'!P77+OTHER.!P77+'Canadian Malartic'!P77</f>
        <v>0</v>
      </c>
      <c r="Q77" s="240">
        <f>'Band Gov. and Admin.'!Q77+'Human Resources Development'!Q77+Education!Q77+Health!Q77+'Public Works'!Q77+'Fire Protection'!Q77+'Social Assistance'!Q77+Housing!Q77+'Economic Development'!Q77+Soc.Services!Q77+'Natural Resources'!Q77+'Culture and Language'!Q77+OTHER.!Q77+'Canadian Malartic'!Q77</f>
        <v>0</v>
      </c>
      <c r="R77" s="240">
        <f>'Band Gov. and Admin.'!R77+'Human Resources Development'!R77+Education!R77+Health!R77+'Public Works'!R77+'Fire Protection'!R77+'Social Assistance'!R77+Housing!R77+'Economic Development'!R77+Soc.Services!R77+'Natural Resources'!R77+'Culture and Language'!R77+OTHER.!R77+'Canadian Malartic'!R77</f>
        <v>0</v>
      </c>
      <c r="S77" s="94">
        <f t="shared" si="15"/>
        <v>0</v>
      </c>
      <c r="T77" s="224"/>
      <c r="U77" s="240">
        <f>'Band Gov. and Admin.'!U77+'Human Resources Development'!U77+Education!U77+Health!U77+'Public Works'!U77+'Fire Protection'!U77+'Social Assistance'!U77+Housing!U77+'Economic Development'!U77+Soc.Services!U77+'Natural Resources'!U77+'Culture and Language'!U77+OTHER.!U77+'Canadian Malartic'!U77</f>
        <v>0</v>
      </c>
      <c r="V77" s="240">
        <f>'Band Gov. and Admin.'!V77+'Human Resources Development'!V77+Education!V77+Health!V77+'Public Works'!V77+'Fire Protection'!V77+'Social Assistance'!V77+Housing!V77+'Economic Development'!V77+Soc.Services!V77+'Natural Resources'!V77+'Culture and Language'!V77+OTHER.!V77+'Canadian Malartic'!V77</f>
        <v>0</v>
      </c>
      <c r="W77" s="240">
        <f>'Band Gov. and Admin.'!W77+'Human Resources Development'!W77+Education!W77+Health!W77+'Public Works'!W77+'Fire Protection'!W77+'Social Assistance'!W77+Housing!W77+'Economic Development'!W77+Soc.Services!W77+'Natural Resources'!W77+'Culture and Language'!W77+OTHER.!W77+'Canadian Malartic'!W77</f>
        <v>0</v>
      </c>
      <c r="X77" s="101">
        <f t="shared" si="16"/>
        <v>0</v>
      </c>
      <c r="Y77" s="97"/>
      <c r="Z77" s="94">
        <f t="shared" si="17"/>
        <v>0</v>
      </c>
      <c r="AA77" s="182"/>
    </row>
    <row r="78" spans="1:27" s="214" customFormat="1" ht="15" x14ac:dyDescent="0.25">
      <c r="A78" s="29">
        <v>98450</v>
      </c>
      <c r="B78" s="241" t="s">
        <v>303</v>
      </c>
      <c r="C78" s="242"/>
      <c r="D78" s="1"/>
      <c r="E78" s="28"/>
      <c r="F78" s="240">
        <f>'Band Gov. and Admin.'!F78+'Human Resources Development'!F78+Education!F78+Health!F78+'Public Works'!F78+'Fire Protection'!F78+'Social Assistance'!F78+Housing!F78+'Economic Development'!F78+Soc.Services!F78+'Natural Resources'!F78+'Culture and Language'!F78+OTHER.!F78+'Canadian Malartic'!F78</f>
        <v>750</v>
      </c>
      <c r="G78" s="240">
        <f>'Band Gov. and Admin.'!G78+'Human Resources Development'!G78+Education!G78+Health!G78+'Public Works'!G78+'Fire Protection'!G78+'Social Assistance'!G78+Housing!G78+'Economic Development'!G78+Soc.Services!G78+'Natural Resources'!G78+'Culture and Language'!G78+OTHER.!G78+'Canadian Malartic'!G78</f>
        <v>750</v>
      </c>
      <c r="H78" s="240">
        <f>'Band Gov. and Admin.'!H78+'Human Resources Development'!H78+Education!H78+Health!H78+'Public Works'!H78+'Fire Protection'!H78+'Social Assistance'!H78+Housing!H78+'Economic Development'!H78+Soc.Services!H78+'Natural Resources'!H78+'Culture and Language'!H78+OTHER.!H78+'Canadian Malartic'!H78</f>
        <v>50750</v>
      </c>
      <c r="I78" s="94">
        <f t="shared" si="13"/>
        <v>52250</v>
      </c>
      <c r="J78" s="224"/>
      <c r="K78" s="240">
        <f>'Band Gov. and Admin.'!K78+'Human Resources Development'!K78+Education!K78+Health!K78+'Public Works'!K78+'Fire Protection'!K78+'Social Assistance'!K78+Housing!K78+'Economic Development'!K78+Soc.Services!K78+'Natural Resources'!K78+'Culture and Language'!K78+OTHER.!K78+'Canadian Malartic'!K78</f>
        <v>750</v>
      </c>
      <c r="L78" s="240">
        <f>'Band Gov. and Admin.'!L78+'Human Resources Development'!L78+Education!L78+Health!L78+'Public Works'!L78+'Fire Protection'!L78+'Social Assistance'!L78+Housing!L78+'Economic Development'!L78+Soc.Services!L78+'Natural Resources'!L78+'Culture and Language'!L78+OTHER.!L78+'Canadian Malartic'!L78</f>
        <v>750</v>
      </c>
      <c r="M78" s="240">
        <f>'Band Gov. and Admin.'!M78+'Human Resources Development'!M78+Education!M78+Health!M78+'Public Works'!M78+'Fire Protection'!M78+'Social Assistance'!M78+Housing!M78+'Economic Development'!M78+Soc.Services!M78+'Natural Resources'!M78+'Culture and Language'!M78+OTHER.!M78+'Canadian Malartic'!M78</f>
        <v>50750</v>
      </c>
      <c r="N78" s="94">
        <f t="shared" si="14"/>
        <v>52250</v>
      </c>
      <c r="O78" s="224"/>
      <c r="P78" s="240">
        <f>'Band Gov. and Admin.'!P78+'Human Resources Development'!P78+Education!P78+Health!P78+'Public Works'!P78+'Fire Protection'!P78+'Social Assistance'!P78+Housing!P78+'Economic Development'!P78+Soc.Services!P78+'Natural Resources'!P78+'Culture and Language'!P78+OTHER.!P78+'Canadian Malartic'!P78</f>
        <v>750</v>
      </c>
      <c r="Q78" s="240">
        <f>'Band Gov. and Admin.'!Q78+'Human Resources Development'!Q78+Education!Q78+Health!Q78+'Public Works'!Q78+'Fire Protection'!Q78+'Social Assistance'!Q78+Housing!Q78+'Economic Development'!Q78+Soc.Services!Q78+'Natural Resources'!Q78+'Culture and Language'!Q78+OTHER.!Q78+'Canadian Malartic'!Q78</f>
        <v>750</v>
      </c>
      <c r="R78" s="240">
        <f>'Band Gov. and Admin.'!R78+'Human Resources Development'!R78+Education!R78+Health!R78+'Public Works'!R78+'Fire Protection'!R78+'Social Assistance'!R78+Housing!R78+'Economic Development'!R78+Soc.Services!R78+'Natural Resources'!R78+'Culture and Language'!R78+OTHER.!R78+'Canadian Malartic'!R78</f>
        <v>50750</v>
      </c>
      <c r="S78" s="94">
        <f t="shared" si="15"/>
        <v>52250</v>
      </c>
      <c r="T78" s="224"/>
      <c r="U78" s="240">
        <f>'Band Gov. and Admin.'!U78+'Human Resources Development'!U78+Education!U78+Health!U78+'Public Works'!U78+'Fire Protection'!U78+'Social Assistance'!U78+Housing!U78+'Economic Development'!U78+Soc.Services!U78+'Natural Resources'!U78+'Culture and Language'!U78+OTHER.!U78+'Canadian Malartic'!U78</f>
        <v>750</v>
      </c>
      <c r="V78" s="240">
        <f>'Band Gov. and Admin.'!V78+'Human Resources Development'!V78+Education!V78+Health!V78+'Public Works'!V78+'Fire Protection'!V78+'Social Assistance'!V78+Housing!V78+'Economic Development'!V78+Soc.Services!V78+'Natural Resources'!V78+'Culture and Language'!V78+OTHER.!V78+'Canadian Malartic'!V78</f>
        <v>750</v>
      </c>
      <c r="W78" s="240">
        <f>'Band Gov. and Admin.'!W78+'Human Resources Development'!W78+Education!W78+Health!W78+'Public Works'!W78+'Fire Protection'!W78+'Social Assistance'!W78+Housing!W78+'Economic Development'!W78+Soc.Services!W78+'Natural Resources'!W78+'Culture and Language'!W78+OTHER.!W78+'Canadian Malartic'!W78</f>
        <v>50750</v>
      </c>
      <c r="X78" s="101">
        <f t="shared" si="16"/>
        <v>52250</v>
      </c>
      <c r="Y78" s="97"/>
      <c r="Z78" s="94">
        <f t="shared" si="17"/>
        <v>209000</v>
      </c>
      <c r="AA78" s="182"/>
    </row>
    <row r="79" spans="1:27" s="214" customFormat="1" ht="15" hidden="1" x14ac:dyDescent="0.25">
      <c r="A79" s="29"/>
      <c r="B79" s="241" t="s">
        <v>296</v>
      </c>
      <c r="C79" s="242"/>
      <c r="D79" s="1"/>
      <c r="E79" s="28"/>
      <c r="F79" s="240">
        <f>'Band Gov. and Admin.'!F79+'Human Resources Development'!F79+Education!F79+Health!F79+'Public Works'!F79+'Fire Protection'!F79+'Social Assistance'!F79+Housing!F79+'Economic Development'!F79+Soc.Services!F79+'Natural Resources'!F79+'Culture and Language'!F79+OTHER.!F79+'Canadian Malartic'!F79</f>
        <v>0</v>
      </c>
      <c r="G79" s="240">
        <f>'Band Gov. and Admin.'!G79+'Human Resources Development'!G79+Education!G79+Health!G79+'Public Works'!G79+'Fire Protection'!G79+'Social Assistance'!G79+Housing!G79+'Economic Development'!G79+Soc.Services!G79+'Natural Resources'!G79+'Culture and Language'!G79+OTHER.!G79+'Canadian Malartic'!G79</f>
        <v>0</v>
      </c>
      <c r="H79" s="240">
        <f>'Band Gov. and Admin.'!H79+'Human Resources Development'!H79+Education!H79+Health!H79+'Public Works'!H79+'Fire Protection'!H79+'Social Assistance'!H79+Housing!H79+'Economic Development'!H79+Soc.Services!H79+'Natural Resources'!H79+'Culture and Language'!H79+OTHER.!H79+'Canadian Malartic'!H79</f>
        <v>0</v>
      </c>
      <c r="I79" s="94">
        <f t="shared" si="13"/>
        <v>0</v>
      </c>
      <c r="J79" s="224"/>
      <c r="K79" s="240">
        <f>'Band Gov. and Admin.'!K79+'Human Resources Development'!K79+Education!K79+Health!K79+'Public Works'!K79+'Fire Protection'!K79+'Social Assistance'!K79+Housing!K79+'Economic Development'!K79+Soc.Services!K79+'Natural Resources'!K79+'Culture and Language'!K79+OTHER.!K79+'Canadian Malartic'!K79</f>
        <v>0</v>
      </c>
      <c r="L79" s="240">
        <f>'Band Gov. and Admin.'!L79+'Human Resources Development'!L79+Education!L79+Health!L79+'Public Works'!L79+'Fire Protection'!L79+'Social Assistance'!L79+Housing!L79+'Economic Development'!L79+Soc.Services!L79+'Natural Resources'!L79+'Culture and Language'!L79+OTHER.!L79+'Canadian Malartic'!L79</f>
        <v>0</v>
      </c>
      <c r="M79" s="240">
        <f>'Band Gov. and Admin.'!M79+'Human Resources Development'!M79+Education!M79+Health!M79+'Public Works'!M79+'Fire Protection'!M79+'Social Assistance'!M79+Housing!M79+'Economic Development'!M79+Soc.Services!M79+'Natural Resources'!M79+'Culture and Language'!M79+OTHER.!M79+'Canadian Malartic'!M79</f>
        <v>0</v>
      </c>
      <c r="N79" s="94">
        <f t="shared" si="14"/>
        <v>0</v>
      </c>
      <c r="O79" s="224"/>
      <c r="P79" s="240">
        <f>'Band Gov. and Admin.'!P79+'Human Resources Development'!P79+Education!P79+Health!P79+'Public Works'!P79+'Fire Protection'!P79+'Social Assistance'!P79+Housing!P79+'Economic Development'!P79+Soc.Services!P79+'Natural Resources'!P79+'Culture and Language'!P79+OTHER.!P79+'Canadian Malartic'!P79</f>
        <v>0</v>
      </c>
      <c r="Q79" s="240">
        <f>'Band Gov. and Admin.'!Q79+'Human Resources Development'!Q79+Education!Q79+Health!Q79+'Public Works'!Q79+'Fire Protection'!Q79+'Social Assistance'!Q79+Housing!Q79+'Economic Development'!Q79+Soc.Services!Q79+'Natural Resources'!Q79+'Culture and Language'!Q79+OTHER.!Q79+'Canadian Malartic'!Q79</f>
        <v>0</v>
      </c>
      <c r="R79" s="240">
        <f>'Band Gov. and Admin.'!R79+'Human Resources Development'!R79+Education!R79+Health!R79+'Public Works'!R79+'Fire Protection'!R79+'Social Assistance'!R79+Housing!R79+'Economic Development'!R79+Soc.Services!R79+'Natural Resources'!R79+'Culture and Language'!R79+OTHER.!R79+'Canadian Malartic'!R79</f>
        <v>0</v>
      </c>
      <c r="S79" s="94">
        <f t="shared" si="15"/>
        <v>0</v>
      </c>
      <c r="T79" s="224"/>
      <c r="U79" s="240">
        <f>'Band Gov. and Admin.'!U79+'Human Resources Development'!U79+Education!U79+Health!U79+'Public Works'!U79+'Fire Protection'!U79+'Social Assistance'!U79+Housing!U79+'Economic Development'!U79+Soc.Services!U79+'Natural Resources'!U79+'Culture and Language'!U79+OTHER.!U79+'Canadian Malartic'!U79</f>
        <v>0</v>
      </c>
      <c r="V79" s="240">
        <f>'Band Gov. and Admin.'!V79+'Human Resources Development'!V79+Education!V79+Health!V79+'Public Works'!V79+'Fire Protection'!V79+'Social Assistance'!V79+Housing!V79+'Economic Development'!V79+Soc.Services!V79+'Natural Resources'!V79+'Culture and Language'!V79+OTHER.!V79+'Canadian Malartic'!V79</f>
        <v>0</v>
      </c>
      <c r="W79" s="240">
        <f>'Band Gov. and Admin.'!W79+'Human Resources Development'!W79+Education!W79+Health!W79+'Public Works'!W79+'Fire Protection'!W79+'Social Assistance'!W79+Housing!W79+'Economic Development'!W79+Soc.Services!W79+'Natural Resources'!W79+'Culture and Language'!W79+OTHER.!W79+'Canadian Malartic'!W79</f>
        <v>0</v>
      </c>
      <c r="X79" s="101">
        <f t="shared" si="16"/>
        <v>0</v>
      </c>
      <c r="Y79" s="97"/>
      <c r="Z79" s="94">
        <f t="shared" si="17"/>
        <v>0</v>
      </c>
      <c r="AA79" s="182"/>
    </row>
    <row r="80" spans="1:27" s="214" customFormat="1" ht="15" hidden="1" x14ac:dyDescent="0.25">
      <c r="A80" s="29"/>
      <c r="B80" s="241" t="s">
        <v>296</v>
      </c>
      <c r="C80" s="242"/>
      <c r="D80" s="1"/>
      <c r="E80" s="28"/>
      <c r="F80" s="240">
        <f>'Band Gov. and Admin.'!F80+'Human Resources Development'!F80+Education!F80+Health!F80+'Public Works'!F80+'Fire Protection'!F80+'Social Assistance'!F80+Housing!F80+'Economic Development'!F80+Soc.Services!F80+'Natural Resources'!F80+'Culture and Language'!F80+OTHER.!F80+'Canadian Malartic'!F80</f>
        <v>0</v>
      </c>
      <c r="G80" s="240">
        <f>'Band Gov. and Admin.'!G80+'Human Resources Development'!G80+Education!G80+Health!G80+'Public Works'!G80+'Fire Protection'!G80+'Social Assistance'!G80+Housing!G80+'Economic Development'!G80+Soc.Services!G80+'Natural Resources'!G80+'Culture and Language'!G80+OTHER.!G80+'Canadian Malartic'!G80</f>
        <v>0</v>
      </c>
      <c r="H80" s="240">
        <f>'Band Gov. and Admin.'!H80+'Human Resources Development'!H80+Education!H80+Health!H80+'Public Works'!H80+'Fire Protection'!H80+'Social Assistance'!H80+Housing!H80+'Economic Development'!H80+Soc.Services!H80+'Natural Resources'!H80+'Culture and Language'!H80+OTHER.!H80+'Canadian Malartic'!H80</f>
        <v>0</v>
      </c>
      <c r="I80" s="94">
        <f t="shared" si="13"/>
        <v>0</v>
      </c>
      <c r="J80" s="224"/>
      <c r="K80" s="240">
        <f>'Band Gov. and Admin.'!K80+'Human Resources Development'!K80+Education!K80+Health!K80+'Public Works'!K80+'Fire Protection'!K80+'Social Assistance'!K80+Housing!K80+'Economic Development'!K80+Soc.Services!K80+'Natural Resources'!K80+'Culture and Language'!K80+OTHER.!K80+'Canadian Malartic'!K80</f>
        <v>0</v>
      </c>
      <c r="L80" s="240">
        <f>'Band Gov. and Admin.'!L80+'Human Resources Development'!L80+Education!L80+Health!L80+'Public Works'!L80+'Fire Protection'!L80+'Social Assistance'!L80+Housing!L80+'Economic Development'!L80+Soc.Services!L80+'Natural Resources'!L80+'Culture and Language'!L80+OTHER.!L80+'Canadian Malartic'!L80</f>
        <v>0</v>
      </c>
      <c r="M80" s="240">
        <f>'Band Gov. and Admin.'!M80+'Human Resources Development'!M80+Education!M80+Health!M80+'Public Works'!M80+'Fire Protection'!M80+'Social Assistance'!M80+Housing!M80+'Economic Development'!M80+Soc.Services!M80+'Natural Resources'!M80+'Culture and Language'!M80+OTHER.!M80+'Canadian Malartic'!M80</f>
        <v>0</v>
      </c>
      <c r="N80" s="94">
        <f t="shared" si="14"/>
        <v>0</v>
      </c>
      <c r="O80" s="224"/>
      <c r="P80" s="240">
        <f>'Band Gov. and Admin.'!P80+'Human Resources Development'!P80+Education!P80+Health!P80+'Public Works'!P80+'Fire Protection'!P80+'Social Assistance'!P80+Housing!P80+'Economic Development'!P80+Soc.Services!P80+'Natural Resources'!P80+'Culture and Language'!P80+OTHER.!P80+'Canadian Malartic'!P80</f>
        <v>0</v>
      </c>
      <c r="Q80" s="240">
        <f>'Band Gov. and Admin.'!Q80+'Human Resources Development'!Q80+Education!Q80+Health!Q80+'Public Works'!Q80+'Fire Protection'!Q80+'Social Assistance'!Q80+Housing!Q80+'Economic Development'!Q80+Soc.Services!Q80+'Natural Resources'!Q80+'Culture and Language'!Q80+OTHER.!Q80+'Canadian Malartic'!Q80</f>
        <v>0</v>
      </c>
      <c r="R80" s="240">
        <f>'Band Gov. and Admin.'!R80+'Human Resources Development'!R80+Education!R80+Health!R80+'Public Works'!R80+'Fire Protection'!R80+'Social Assistance'!R80+Housing!R80+'Economic Development'!R80+Soc.Services!R80+'Natural Resources'!R80+'Culture and Language'!R80+OTHER.!R80+'Canadian Malartic'!R80</f>
        <v>0</v>
      </c>
      <c r="S80" s="94">
        <f t="shared" si="15"/>
        <v>0</v>
      </c>
      <c r="T80" s="224"/>
      <c r="U80" s="240">
        <f>'Band Gov. and Admin.'!U80+'Human Resources Development'!U80+Education!U80+Health!U80+'Public Works'!U80+'Fire Protection'!U80+'Social Assistance'!U80+Housing!U80+'Economic Development'!U80+Soc.Services!U80+'Natural Resources'!U80+'Culture and Language'!U80+OTHER.!U80+'Canadian Malartic'!U80</f>
        <v>0</v>
      </c>
      <c r="V80" s="240">
        <f>'Band Gov. and Admin.'!V80+'Human Resources Development'!V80+Education!V80+Health!V80+'Public Works'!V80+'Fire Protection'!V80+'Social Assistance'!V80+Housing!V80+'Economic Development'!V80+Soc.Services!V80+'Natural Resources'!V80+'Culture and Language'!V80+OTHER.!V80+'Canadian Malartic'!V80</f>
        <v>0</v>
      </c>
      <c r="W80" s="240">
        <f>'Band Gov. and Admin.'!W80+'Human Resources Development'!W80+Education!W80+Health!W80+'Public Works'!W80+'Fire Protection'!W80+'Social Assistance'!W80+Housing!W80+'Economic Development'!W80+Soc.Services!W80+'Natural Resources'!W80+'Culture and Language'!W80+OTHER.!W80+'Canadian Malartic'!W80</f>
        <v>0</v>
      </c>
      <c r="X80" s="101">
        <f t="shared" si="16"/>
        <v>0</v>
      </c>
      <c r="Y80" s="97"/>
      <c r="Z80" s="94">
        <f t="shared" si="17"/>
        <v>0</v>
      </c>
      <c r="AA80" s="182"/>
    </row>
    <row r="81" spans="1:27" s="214" customFormat="1" ht="15" hidden="1" x14ac:dyDescent="0.25">
      <c r="A81" s="29"/>
      <c r="B81" s="241" t="s">
        <v>296</v>
      </c>
      <c r="C81" s="242"/>
      <c r="D81" s="1"/>
      <c r="E81" s="28"/>
      <c r="F81" s="240">
        <f>'Band Gov. and Admin.'!F81+'Human Resources Development'!F81+Education!F81+Health!F81+'Public Works'!F81+'Fire Protection'!F81+'Social Assistance'!F81+Housing!F81+'Economic Development'!F81+Soc.Services!F81+'Natural Resources'!F81+'Culture and Language'!F81+OTHER.!F81+'Canadian Malartic'!F81</f>
        <v>0</v>
      </c>
      <c r="G81" s="240">
        <f>'Band Gov. and Admin.'!G81+'Human Resources Development'!G81+Education!G81+Health!G81+'Public Works'!G81+'Fire Protection'!G81+'Social Assistance'!G81+Housing!G81+'Economic Development'!G81+Soc.Services!G81+'Natural Resources'!G81+'Culture and Language'!G81+OTHER.!G81+'Canadian Malartic'!G81</f>
        <v>0</v>
      </c>
      <c r="H81" s="240">
        <f>'Band Gov. and Admin.'!H81+'Human Resources Development'!H81+Education!H81+Health!H81+'Public Works'!H81+'Fire Protection'!H81+'Social Assistance'!H81+Housing!H81+'Economic Development'!H81+Soc.Services!H81+'Natural Resources'!H81+'Culture and Language'!H81+OTHER.!H81+'Canadian Malartic'!H81</f>
        <v>0</v>
      </c>
      <c r="I81" s="94">
        <f t="shared" si="13"/>
        <v>0</v>
      </c>
      <c r="J81" s="224"/>
      <c r="K81" s="240">
        <f>'Band Gov. and Admin.'!K81+'Human Resources Development'!K81+Education!K81+Health!K81+'Public Works'!K81+'Fire Protection'!K81+'Social Assistance'!K81+Housing!K81+'Economic Development'!K81+Soc.Services!K81+'Natural Resources'!K81+'Culture and Language'!K81+OTHER.!K81+'Canadian Malartic'!K81</f>
        <v>0</v>
      </c>
      <c r="L81" s="240">
        <f>'Band Gov. and Admin.'!L81+'Human Resources Development'!L81+Education!L81+Health!L81+'Public Works'!L81+'Fire Protection'!L81+'Social Assistance'!L81+Housing!L81+'Economic Development'!L81+Soc.Services!L81+'Natural Resources'!L81+'Culture and Language'!L81+OTHER.!L81+'Canadian Malartic'!L81</f>
        <v>0</v>
      </c>
      <c r="M81" s="240">
        <f>'Band Gov. and Admin.'!M81+'Human Resources Development'!M81+Education!M81+Health!M81+'Public Works'!M81+'Fire Protection'!M81+'Social Assistance'!M81+Housing!M81+'Economic Development'!M81+Soc.Services!M81+'Natural Resources'!M81+'Culture and Language'!M81+OTHER.!M81+'Canadian Malartic'!M81</f>
        <v>0</v>
      </c>
      <c r="N81" s="94">
        <f t="shared" si="14"/>
        <v>0</v>
      </c>
      <c r="O81" s="224"/>
      <c r="P81" s="240">
        <f>'Band Gov. and Admin.'!P81+'Human Resources Development'!P81+Education!P81+Health!P81+'Public Works'!P81+'Fire Protection'!P81+'Social Assistance'!P81+Housing!P81+'Economic Development'!P81+Soc.Services!P81+'Natural Resources'!P81+'Culture and Language'!P81+OTHER.!P81+'Canadian Malartic'!P81</f>
        <v>0</v>
      </c>
      <c r="Q81" s="240">
        <f>'Band Gov. and Admin.'!Q81+'Human Resources Development'!Q81+Education!Q81+Health!Q81+'Public Works'!Q81+'Fire Protection'!Q81+'Social Assistance'!Q81+Housing!Q81+'Economic Development'!Q81+Soc.Services!Q81+'Natural Resources'!Q81+'Culture and Language'!Q81+OTHER.!Q81+'Canadian Malartic'!Q81</f>
        <v>0</v>
      </c>
      <c r="R81" s="240">
        <f>'Band Gov. and Admin.'!R81+'Human Resources Development'!R81+Education!R81+Health!R81+'Public Works'!R81+'Fire Protection'!R81+'Social Assistance'!R81+Housing!R81+'Economic Development'!R81+Soc.Services!R81+'Natural Resources'!R81+'Culture and Language'!R81+OTHER.!R81+'Canadian Malartic'!R81</f>
        <v>0</v>
      </c>
      <c r="S81" s="94">
        <f t="shared" si="15"/>
        <v>0</v>
      </c>
      <c r="T81" s="224"/>
      <c r="U81" s="240">
        <f>'Band Gov. and Admin.'!U81+'Human Resources Development'!U81+Education!U81+Health!U81+'Public Works'!U81+'Fire Protection'!U81+'Social Assistance'!U81+Housing!U81+'Economic Development'!U81+Soc.Services!U81+'Natural Resources'!U81+'Culture and Language'!U81+OTHER.!U81+'Canadian Malartic'!U81</f>
        <v>0</v>
      </c>
      <c r="V81" s="240">
        <f>'Band Gov. and Admin.'!V81+'Human Resources Development'!V81+Education!V81+Health!V81+'Public Works'!V81+'Fire Protection'!V81+'Social Assistance'!V81+Housing!V81+'Economic Development'!V81+Soc.Services!V81+'Natural Resources'!V81+'Culture and Language'!V81+OTHER.!V81+'Canadian Malartic'!V81</f>
        <v>0</v>
      </c>
      <c r="W81" s="240">
        <f>'Band Gov. and Admin.'!W81+'Human Resources Development'!W81+Education!W81+Health!W81+'Public Works'!W81+'Fire Protection'!W81+'Social Assistance'!W81+Housing!W81+'Economic Development'!W81+Soc.Services!W81+'Natural Resources'!W81+'Culture and Language'!W81+OTHER.!W81+'Canadian Malartic'!W81</f>
        <v>0</v>
      </c>
      <c r="X81" s="101">
        <f t="shared" si="16"/>
        <v>0</v>
      </c>
      <c r="Y81" s="97"/>
      <c r="Z81" s="94">
        <f t="shared" si="17"/>
        <v>0</v>
      </c>
      <c r="AA81" s="182"/>
    </row>
    <row r="82" spans="1:27" s="214" customFormat="1" ht="15" hidden="1" x14ac:dyDescent="0.25">
      <c r="A82" s="29"/>
      <c r="B82" s="244" t="s">
        <v>296</v>
      </c>
      <c r="C82" s="242"/>
      <c r="D82" s="1"/>
      <c r="E82" s="28"/>
      <c r="F82" s="240">
        <f>'Band Gov. and Admin.'!F82+'Human Resources Development'!F82+Education!F82+Health!F82+'Public Works'!F82+'Fire Protection'!F82+'Social Assistance'!F82+Housing!F82+'Economic Development'!F82+Soc.Services!F82+'Natural Resources'!F82+'Culture and Language'!F82+OTHER.!F82+'Canadian Malartic'!F82</f>
        <v>0</v>
      </c>
      <c r="G82" s="240">
        <f>'Band Gov. and Admin.'!G82+'Human Resources Development'!G82+Education!G82+Health!G82+'Public Works'!G82+'Fire Protection'!G82+'Social Assistance'!G82+Housing!G82+'Economic Development'!G82+Soc.Services!G82+'Natural Resources'!G82+'Culture and Language'!G82+OTHER.!G82+'Canadian Malartic'!G82</f>
        <v>0</v>
      </c>
      <c r="H82" s="240">
        <f>'Band Gov. and Admin.'!H82+'Human Resources Development'!H82+Education!H82+Health!H82+'Public Works'!H82+'Fire Protection'!H82+'Social Assistance'!H82+Housing!H82+'Economic Development'!H82+Soc.Services!H82+'Natural Resources'!H82+'Culture and Language'!H82+OTHER.!H82+'Canadian Malartic'!H82</f>
        <v>0</v>
      </c>
      <c r="I82" s="94">
        <f t="shared" si="13"/>
        <v>0</v>
      </c>
      <c r="J82" s="224"/>
      <c r="K82" s="240">
        <f>'Band Gov. and Admin.'!K82+'Human Resources Development'!K82+Education!K82+Health!K82+'Public Works'!K82+'Fire Protection'!K82+'Social Assistance'!K82+Housing!K82+'Economic Development'!K82+Soc.Services!K82+'Natural Resources'!K82+'Culture and Language'!K82+OTHER.!K82+'Canadian Malartic'!K82</f>
        <v>0</v>
      </c>
      <c r="L82" s="240">
        <f>'Band Gov. and Admin.'!L82+'Human Resources Development'!L82+Education!L82+Health!L82+'Public Works'!L82+'Fire Protection'!L82+'Social Assistance'!L82+Housing!L82+'Economic Development'!L82+Soc.Services!L82+'Natural Resources'!L82+'Culture and Language'!L82+OTHER.!L82+'Canadian Malartic'!L82</f>
        <v>0</v>
      </c>
      <c r="M82" s="240">
        <f>'Band Gov. and Admin.'!M82+'Human Resources Development'!M82+Education!M82+Health!M82+'Public Works'!M82+'Fire Protection'!M82+'Social Assistance'!M82+Housing!M82+'Economic Development'!M82+Soc.Services!M82+'Natural Resources'!M82+'Culture and Language'!M82+OTHER.!M82+'Canadian Malartic'!M82</f>
        <v>0</v>
      </c>
      <c r="N82" s="94">
        <f t="shared" si="14"/>
        <v>0</v>
      </c>
      <c r="O82" s="224"/>
      <c r="P82" s="240">
        <f>'Band Gov. and Admin.'!P82+'Human Resources Development'!P82+Education!P82+Health!P82+'Public Works'!P82+'Fire Protection'!P82+'Social Assistance'!P82+Housing!P82+'Economic Development'!P82+Soc.Services!P82+'Natural Resources'!P82+'Culture and Language'!P82+OTHER.!P82+'Canadian Malartic'!P82</f>
        <v>0</v>
      </c>
      <c r="Q82" s="240">
        <f>'Band Gov. and Admin.'!Q82+'Human Resources Development'!Q82+Education!Q82+Health!Q82+'Public Works'!Q82+'Fire Protection'!Q82+'Social Assistance'!Q82+Housing!Q82+'Economic Development'!Q82+Soc.Services!Q82+'Natural Resources'!Q82+'Culture and Language'!Q82+OTHER.!Q82+'Canadian Malartic'!Q82</f>
        <v>0</v>
      </c>
      <c r="R82" s="240">
        <f>'Band Gov. and Admin.'!R82+'Human Resources Development'!R82+Education!R82+Health!R82+'Public Works'!R82+'Fire Protection'!R82+'Social Assistance'!R82+Housing!R82+'Economic Development'!R82+Soc.Services!R82+'Natural Resources'!R82+'Culture and Language'!R82+OTHER.!R82+'Canadian Malartic'!R82</f>
        <v>0</v>
      </c>
      <c r="S82" s="94">
        <f t="shared" si="15"/>
        <v>0</v>
      </c>
      <c r="T82" s="224"/>
      <c r="U82" s="240">
        <f>'Band Gov. and Admin.'!U82+'Human Resources Development'!U82+Education!U82+Health!U82+'Public Works'!U82+'Fire Protection'!U82+'Social Assistance'!U82+Housing!U82+'Economic Development'!U82+Soc.Services!U82+'Natural Resources'!U82+'Culture and Language'!U82+OTHER.!U82+'Canadian Malartic'!U82</f>
        <v>0</v>
      </c>
      <c r="V82" s="240">
        <f>'Band Gov. and Admin.'!V82+'Human Resources Development'!V82+Education!V82+Health!V82+'Public Works'!V82+'Fire Protection'!V82+'Social Assistance'!V82+Housing!V82+'Economic Development'!V82+Soc.Services!V82+'Natural Resources'!V82+'Culture and Language'!V82+OTHER.!V82+'Canadian Malartic'!V82</f>
        <v>0</v>
      </c>
      <c r="W82" s="240">
        <f>'Band Gov. and Admin.'!W82+'Human Resources Development'!W82+Education!W82+Health!W82+'Public Works'!W82+'Fire Protection'!W82+'Social Assistance'!W82+Housing!W82+'Economic Development'!W82+Soc.Services!W82+'Natural Resources'!W82+'Culture and Language'!W82+OTHER.!W82+'Canadian Malartic'!W82</f>
        <v>0</v>
      </c>
      <c r="X82" s="101">
        <f t="shared" si="16"/>
        <v>0</v>
      </c>
      <c r="Y82" s="97"/>
      <c r="Z82" s="94">
        <f t="shared" si="17"/>
        <v>0</v>
      </c>
      <c r="AA82" s="182"/>
    </row>
    <row r="83" spans="1:27" s="214" customFormat="1" ht="15" x14ac:dyDescent="0.25">
      <c r="A83" s="29">
        <v>97400</v>
      </c>
      <c r="B83" s="241" t="s">
        <v>42</v>
      </c>
      <c r="C83" s="242"/>
      <c r="D83" s="1"/>
      <c r="E83" s="28"/>
      <c r="F83" s="240">
        <f>'Band Gov. and Admin.'!F83+'Human Resources Development'!F83+Education!F83+Health!F83+'Public Works'!F83+'Fire Protection'!F83+'Social Assistance'!F83+Housing!F83+'Economic Development'!F83+Soc.Services!F83+'Natural Resources'!F83+'Culture and Language'!F83+OTHER.!F83+'Canadian Malartic'!F83</f>
        <v>165167</v>
      </c>
      <c r="G83" s="240">
        <f>'Band Gov. and Admin.'!G83+'Human Resources Development'!G83+Education!G83+Health!G83+'Public Works'!G83+'Fire Protection'!G83+'Social Assistance'!G83+Housing!G83+'Economic Development'!G83+Soc.Services!G83+'Natural Resources'!G83+'Culture and Language'!G83+OTHER.!G83+'Canadian Malartic'!G83</f>
        <v>34000</v>
      </c>
      <c r="H83" s="240">
        <f>'Band Gov. and Admin.'!H83+'Human Resources Development'!H83+Education!H83+Health!H83+'Public Works'!H83+'Fire Protection'!H83+'Social Assistance'!H83+Housing!H83+'Economic Development'!H83+Soc.Services!H83+'Natural Resources'!H83+'Culture and Language'!H83+OTHER.!H83+'Canadian Malartic'!H83</f>
        <v>199555</v>
      </c>
      <c r="I83" s="94">
        <f t="shared" si="13"/>
        <v>398722</v>
      </c>
      <c r="J83" s="224"/>
      <c r="K83" s="240">
        <f>'Band Gov. and Admin.'!K83+'Human Resources Development'!K83+Education!K83+Health!K83+'Public Works'!K83+'Fire Protection'!K83+'Social Assistance'!K83+Housing!K83+'Economic Development'!K83+Soc.Services!K83+'Natural Resources'!K83+'Culture and Language'!K83+OTHER.!K83+'Canadian Malartic'!K83</f>
        <v>34000</v>
      </c>
      <c r="L83" s="240">
        <f>'Band Gov. and Admin.'!L83+'Human Resources Development'!L83+Education!L83+Health!L83+'Public Works'!L83+'Fire Protection'!L83+'Social Assistance'!L83+Housing!L83+'Economic Development'!L83+Soc.Services!L83+'Natural Resources'!L83+'Culture and Language'!L83+OTHER.!L83+'Canadian Malartic'!L83</f>
        <v>33000</v>
      </c>
      <c r="M83" s="240">
        <f>'Band Gov. and Admin.'!M83+'Human Resources Development'!M83+Education!M83+Health!M83+'Public Works'!M83+'Fire Protection'!M83+'Social Assistance'!M83+Housing!M83+'Economic Development'!M83+Soc.Services!M83+'Natural Resources'!M83+'Culture and Language'!M83+OTHER.!M83+'Canadian Malartic'!M83</f>
        <v>53055</v>
      </c>
      <c r="N83" s="94">
        <f t="shared" si="14"/>
        <v>120055</v>
      </c>
      <c r="O83" s="224"/>
      <c r="P83" s="240">
        <f>'Band Gov. and Admin.'!P83+'Human Resources Development'!P83+Education!P83+Health!P83+'Public Works'!P83+'Fire Protection'!P83+'Social Assistance'!P83+Housing!P83+'Economic Development'!P83+Soc.Services!P83+'Natural Resources'!P83+'Culture and Language'!P83+OTHER.!P83+'Canadian Malartic'!P83</f>
        <v>34000</v>
      </c>
      <c r="Q83" s="240">
        <f>'Band Gov. and Admin.'!Q83+'Human Resources Development'!Q83+Education!Q83+Health!Q83+'Public Works'!Q83+'Fire Protection'!Q83+'Social Assistance'!Q83+Housing!Q83+'Economic Development'!Q83+Soc.Services!Q83+'Natural Resources'!Q83+'Culture and Language'!Q83+OTHER.!Q83+'Canadian Malartic'!Q83</f>
        <v>33000</v>
      </c>
      <c r="R83" s="240">
        <f>'Band Gov. and Admin.'!R83+'Human Resources Development'!R83+Education!R83+Health!R83+'Public Works'!R83+'Fire Protection'!R83+'Social Assistance'!R83+Housing!R83+'Economic Development'!R83+Soc.Services!R83+'Natural Resources'!R83+'Culture and Language'!R83+OTHER.!R83+'Canadian Malartic'!R83</f>
        <v>53055</v>
      </c>
      <c r="S83" s="94">
        <f t="shared" si="15"/>
        <v>120055</v>
      </c>
      <c r="T83" s="224"/>
      <c r="U83" s="240">
        <f>'Band Gov. and Admin.'!U83+'Human Resources Development'!U83+Education!U83+Health!U83+'Public Works'!U83+'Fire Protection'!U83+'Social Assistance'!U83+Housing!U83+'Economic Development'!U83+Soc.Services!U83+'Natural Resources'!U83+'Culture and Language'!U83+OTHER.!U83+'Canadian Malartic'!U83</f>
        <v>34000</v>
      </c>
      <c r="V83" s="240">
        <f>'Band Gov. and Admin.'!V83+'Human Resources Development'!V83+Education!V83+Health!V83+'Public Works'!V83+'Fire Protection'!V83+'Social Assistance'!V83+Housing!V83+'Economic Development'!V83+Soc.Services!V83+'Natural Resources'!V83+'Culture and Language'!V83+OTHER.!V83+'Canadian Malartic'!V83</f>
        <v>34000</v>
      </c>
      <c r="W83" s="240">
        <f>'Band Gov. and Admin.'!W83+'Human Resources Development'!W83+Education!W83+Health!W83+'Public Works'!W83+'Fire Protection'!W83+'Social Assistance'!W83+Housing!W83+'Economic Development'!W83+Soc.Services!W83+'Natural Resources'!W83+'Culture and Language'!W83+OTHER.!W83+'Canadian Malartic'!W83</f>
        <v>53661</v>
      </c>
      <c r="X83" s="101">
        <f t="shared" si="16"/>
        <v>121661</v>
      </c>
      <c r="Y83" s="97"/>
      <c r="Z83" s="94">
        <f t="shared" si="17"/>
        <v>760493</v>
      </c>
      <c r="AA83" s="182"/>
    </row>
    <row r="84" spans="1:27" s="214" customFormat="1" ht="15" x14ac:dyDescent="0.25">
      <c r="A84" s="29">
        <v>98080</v>
      </c>
      <c r="B84" s="241" t="s">
        <v>295</v>
      </c>
      <c r="C84" s="242"/>
      <c r="D84" s="1"/>
      <c r="E84" s="28"/>
      <c r="F84" s="240">
        <f>'Band Gov. and Admin.'!F84+'Human Resources Development'!F84+Education!F84+Health!F84+'Public Works'!F84+'Fire Protection'!F84+'Social Assistance'!F84+Housing!F84+'Economic Development'!F84+Soc.Services!F84+'Natural Resources'!F84+'Culture and Language'!F84+OTHER.!F84+'Canadian Malartic'!F84</f>
        <v>59150</v>
      </c>
      <c r="G84" s="240">
        <f>'Band Gov. and Admin.'!G84+'Human Resources Development'!G84+Education!G84+Health!G84+'Public Works'!G84+'Fire Protection'!G84+'Social Assistance'!G84+Housing!G84+'Economic Development'!G84+Soc.Services!G84+'Natural Resources'!G84+'Culture and Language'!G84+OTHER.!G84+'Canadian Malartic'!G84</f>
        <v>0</v>
      </c>
      <c r="H84" s="240">
        <f>'Band Gov. and Admin.'!H84+'Human Resources Development'!H84+Education!H84+Health!H84+'Public Works'!H84+'Fire Protection'!H84+'Social Assistance'!H84+Housing!H84+'Economic Development'!H84+Soc.Services!H84+'Natural Resources'!H84+'Culture and Language'!H84+OTHER.!H84+'Canadian Malartic'!H84</f>
        <v>25500</v>
      </c>
      <c r="I84" s="94">
        <f t="shared" si="13"/>
        <v>84650</v>
      </c>
      <c r="J84" s="224"/>
      <c r="K84" s="240">
        <f>'Band Gov. and Admin.'!K84+'Human Resources Development'!K84+Education!K84+Health!K84+'Public Works'!K84+'Fire Protection'!K84+'Social Assistance'!K84+Housing!K84+'Economic Development'!K84+Soc.Services!K84+'Natural Resources'!K84+'Culture and Language'!K84+OTHER.!K84+'Canadian Malartic'!K84</f>
        <v>0</v>
      </c>
      <c r="L84" s="240">
        <f>'Band Gov. and Admin.'!L84+'Human Resources Development'!L84+Education!L84+Health!L84+'Public Works'!L84+'Fire Protection'!L84+'Social Assistance'!L84+Housing!L84+'Economic Development'!L84+Soc.Services!L84+'Natural Resources'!L84+'Culture and Language'!L84+OTHER.!L84+'Canadian Malartic'!L84</f>
        <v>0</v>
      </c>
      <c r="M84" s="240">
        <f>'Band Gov. and Admin.'!M84+'Human Resources Development'!M84+Education!M84+Health!M84+'Public Works'!M84+'Fire Protection'!M84+'Social Assistance'!M84+Housing!M84+'Economic Development'!M84+Soc.Services!M84+'Natural Resources'!M84+'Culture and Language'!M84+OTHER.!M84+'Canadian Malartic'!M84</f>
        <v>6000</v>
      </c>
      <c r="N84" s="94">
        <f t="shared" si="14"/>
        <v>6000</v>
      </c>
      <c r="O84" s="224"/>
      <c r="P84" s="240">
        <f>'Band Gov. and Admin.'!P84+'Human Resources Development'!P84+Education!P84+Health!P84+'Public Works'!P84+'Fire Protection'!P84+'Social Assistance'!P84+Housing!P84+'Economic Development'!P84+Soc.Services!P84+'Natural Resources'!P84+'Culture and Language'!P84+OTHER.!P84+'Canadian Malartic'!P84</f>
        <v>0</v>
      </c>
      <c r="Q84" s="240">
        <f>'Band Gov. and Admin.'!Q84+'Human Resources Development'!Q84+Education!Q84+Health!Q84+'Public Works'!Q84+'Fire Protection'!Q84+'Social Assistance'!Q84+Housing!Q84+'Economic Development'!Q84+Soc.Services!Q84+'Natural Resources'!Q84+'Culture and Language'!Q84+OTHER.!Q84+'Canadian Malartic'!Q84</f>
        <v>0</v>
      </c>
      <c r="R84" s="240">
        <f>'Band Gov. and Admin.'!R84+'Human Resources Development'!R84+Education!R84+Health!R84+'Public Works'!R84+'Fire Protection'!R84+'Social Assistance'!R84+Housing!R84+'Economic Development'!R84+Soc.Services!R84+'Natural Resources'!R84+'Culture and Language'!R84+OTHER.!R84+'Canadian Malartic'!R84</f>
        <v>6750</v>
      </c>
      <c r="S84" s="94">
        <f t="shared" si="15"/>
        <v>6750</v>
      </c>
      <c r="T84" s="224"/>
      <c r="U84" s="240">
        <f>'Band Gov. and Admin.'!U84+'Human Resources Development'!U84+Education!U84+Health!U84+'Public Works'!U84+'Fire Protection'!U84+'Social Assistance'!U84+Housing!U84+'Economic Development'!U84+Soc.Services!U84+'Natural Resources'!U84+'Culture and Language'!U84+OTHER.!U84+'Canadian Malartic'!U84</f>
        <v>0</v>
      </c>
      <c r="V84" s="240">
        <f>'Band Gov. and Admin.'!V84+'Human Resources Development'!V84+Education!V84+Health!V84+'Public Works'!V84+'Fire Protection'!V84+'Social Assistance'!V84+Housing!V84+'Economic Development'!V84+Soc.Services!V84+'Natural Resources'!V84+'Culture and Language'!V84+OTHER.!V84+'Canadian Malartic'!V84</f>
        <v>0</v>
      </c>
      <c r="W84" s="240">
        <f>'Band Gov. and Admin.'!W84+'Human Resources Development'!W84+Education!W84+Health!W84+'Public Works'!W84+'Fire Protection'!W84+'Social Assistance'!W84+Housing!W84+'Economic Development'!W84+Soc.Services!W84+'Natural Resources'!W84+'Culture and Language'!W84+OTHER.!W84+'Canadian Malartic'!W84</f>
        <v>6061</v>
      </c>
      <c r="X84" s="101">
        <f t="shared" si="16"/>
        <v>6061</v>
      </c>
      <c r="Y84" s="97"/>
      <c r="Z84" s="94">
        <f t="shared" si="17"/>
        <v>103461</v>
      </c>
      <c r="AA84" s="182"/>
    </row>
    <row r="85" spans="1:27" s="214" customFormat="1" ht="15" x14ac:dyDescent="0.25">
      <c r="A85" s="29">
        <v>91510</v>
      </c>
      <c r="B85" s="241" t="s">
        <v>43</v>
      </c>
      <c r="C85" s="242"/>
      <c r="D85" s="1"/>
      <c r="E85" s="28"/>
      <c r="F85" s="240">
        <f>'Band Gov. and Admin.'!F85+'Human Resources Development'!F85+Education!F85+Health!F85+'Public Works'!F85+'Fire Protection'!F85+'Social Assistance'!F85+Housing!F85+'Economic Development'!F85+Soc.Services!F85+'Natural Resources'!F85+'Culture and Language'!F85+OTHER.!F85+'Canadian Malartic'!F85</f>
        <v>1604437</v>
      </c>
      <c r="G85" s="240">
        <f>'Band Gov. and Admin.'!G85+'Human Resources Development'!G85+Education!G85+Health!G85+'Public Works'!G85+'Fire Protection'!G85+'Social Assistance'!G85+Housing!G85+'Economic Development'!G85+Soc.Services!G85+'Natural Resources'!G85+'Culture and Language'!G85+OTHER.!G85+'Canadian Malartic'!G85</f>
        <v>15000</v>
      </c>
      <c r="H85" s="240">
        <f>'Band Gov. and Admin.'!H85+'Human Resources Development'!H85+Education!H85+Health!H85+'Public Works'!H85+'Fire Protection'!H85+'Social Assistance'!H85+Housing!H85+'Economic Development'!H85+Soc.Services!H85+'Natural Resources'!H85+'Culture and Language'!H85+OTHER.!H85+'Canadian Malartic'!H85</f>
        <v>18350</v>
      </c>
      <c r="I85" s="94">
        <f t="shared" si="13"/>
        <v>1637787</v>
      </c>
      <c r="J85" s="224"/>
      <c r="K85" s="240">
        <f>'Band Gov. and Admin.'!K85+'Human Resources Development'!K85+Education!K85+Health!K85+'Public Works'!K85+'Fire Protection'!K85+'Social Assistance'!K85+Housing!K85+'Economic Development'!K85+Soc.Services!K85+'Natural Resources'!K85+'Culture and Language'!K85+OTHER.!K85+'Canadian Malartic'!K85</f>
        <v>15000</v>
      </c>
      <c r="L85" s="240">
        <f>'Band Gov. and Admin.'!L85+'Human Resources Development'!L85+Education!L85+Health!L85+'Public Works'!L85+'Fire Protection'!L85+'Social Assistance'!L85+Housing!L85+'Economic Development'!L85+Soc.Services!L85+'Natural Resources'!L85+'Culture and Language'!L85+OTHER.!L85+'Canadian Malartic'!L85</f>
        <v>15000</v>
      </c>
      <c r="M85" s="240">
        <f>'Band Gov. and Admin.'!M85+'Human Resources Development'!M85+Education!M85+Health!M85+'Public Works'!M85+'Fire Protection'!M85+'Social Assistance'!M85+Housing!M85+'Economic Development'!M85+Soc.Services!M85+'Natural Resources'!M85+'Culture and Language'!M85+OTHER.!M85+'Canadian Malartic'!M85</f>
        <v>18350</v>
      </c>
      <c r="N85" s="94">
        <f t="shared" si="14"/>
        <v>48350</v>
      </c>
      <c r="O85" s="224"/>
      <c r="P85" s="240">
        <f>'Band Gov. and Admin.'!P85+'Human Resources Development'!P85+Education!P85+Health!P85+'Public Works'!P85+'Fire Protection'!P85+'Social Assistance'!P85+Housing!P85+'Economic Development'!P85+Soc.Services!P85+'Natural Resources'!P85+'Culture and Language'!P85+OTHER.!P85+'Canadian Malartic'!P85</f>
        <v>15000</v>
      </c>
      <c r="Q85" s="240">
        <f>'Band Gov. and Admin.'!Q85+'Human Resources Development'!Q85+Education!Q85+Health!Q85+'Public Works'!Q85+'Fire Protection'!Q85+'Social Assistance'!Q85+Housing!Q85+'Economic Development'!Q85+Soc.Services!Q85+'Natural Resources'!Q85+'Culture and Language'!Q85+OTHER.!Q85+'Canadian Malartic'!Q85</f>
        <v>15000</v>
      </c>
      <c r="R85" s="240">
        <f>'Band Gov. and Admin.'!R85+'Human Resources Development'!R85+Education!R85+Health!R85+'Public Works'!R85+'Fire Protection'!R85+'Social Assistance'!R85+Housing!R85+'Economic Development'!R85+Soc.Services!R85+'Natural Resources'!R85+'Culture and Language'!R85+OTHER.!R85+'Canadian Malartic'!R85</f>
        <v>18350</v>
      </c>
      <c r="S85" s="94">
        <f t="shared" si="15"/>
        <v>48350</v>
      </c>
      <c r="T85" s="224"/>
      <c r="U85" s="240">
        <f>'Band Gov. and Admin.'!U85+'Human Resources Development'!U85+Education!U85+Health!U85+'Public Works'!U85+'Fire Protection'!U85+'Social Assistance'!U85+Housing!U85+'Economic Development'!U85+Soc.Services!U85+'Natural Resources'!U85+'Culture and Language'!U85+OTHER.!U85+'Canadian Malartic'!U85</f>
        <v>15000</v>
      </c>
      <c r="V85" s="240">
        <f>'Band Gov. and Admin.'!V85+'Human Resources Development'!V85+Education!V85+Health!V85+'Public Works'!V85+'Fire Protection'!V85+'Social Assistance'!V85+Housing!V85+'Economic Development'!V85+Soc.Services!V85+'Natural Resources'!V85+'Culture and Language'!V85+OTHER.!V85+'Canadian Malartic'!V85</f>
        <v>15000</v>
      </c>
      <c r="W85" s="240">
        <f>'Band Gov. and Admin.'!W85+'Human Resources Development'!W85+Education!W85+Health!W85+'Public Works'!W85+'Fire Protection'!W85+'Social Assistance'!W85+Housing!W85+'Economic Development'!W85+Soc.Services!W85+'Natural Resources'!W85+'Culture and Language'!W85+OTHER.!W85+'Canadian Malartic'!W85</f>
        <v>18350</v>
      </c>
      <c r="X85" s="101">
        <f t="shared" si="16"/>
        <v>48350</v>
      </c>
      <c r="Y85" s="97"/>
      <c r="Z85" s="94">
        <f t="shared" si="17"/>
        <v>1782837</v>
      </c>
      <c r="AA85" s="182"/>
    </row>
    <row r="86" spans="1:27" s="214" customFormat="1" ht="15" x14ac:dyDescent="0.25">
      <c r="A86" s="29">
        <v>94900</v>
      </c>
      <c r="B86" s="241" t="s">
        <v>31</v>
      </c>
      <c r="C86" s="242"/>
      <c r="D86" s="1"/>
      <c r="E86" s="28"/>
      <c r="F86" s="240">
        <f>'Band Gov. and Admin.'!F86+'Human Resources Development'!F86+Education!F86+Health!F86+'Public Works'!F86+'Fire Protection'!F86+'Social Assistance'!F86+Housing!F86+'Economic Development'!F86+Soc.Services!F86+'Natural Resources'!F86+'Culture and Language'!F86+OTHER.!F86+'Canadian Malartic'!F86</f>
        <v>107000</v>
      </c>
      <c r="G86" s="240">
        <f>'Band Gov. and Admin.'!G86+'Human Resources Development'!G86+Education!G86+Health!G86+'Public Works'!G86+'Fire Protection'!G86+'Social Assistance'!G86+Housing!G86+'Economic Development'!G86+Soc.Services!G86+'Natural Resources'!G86+'Culture and Language'!G86+OTHER.!G86+'Canadian Malartic'!G86</f>
        <v>1000</v>
      </c>
      <c r="H86" s="240">
        <f>'Band Gov. and Admin.'!H86+'Human Resources Development'!H86+Education!H86+Health!H86+'Public Works'!H86+'Fire Protection'!H86+'Social Assistance'!H86+Housing!H86+'Economic Development'!H86+Soc.Services!H86+'Natural Resources'!H86+'Culture and Language'!H86+OTHER.!H86+'Canadian Malartic'!H86</f>
        <v>30755</v>
      </c>
      <c r="I86" s="94">
        <f t="shared" si="13"/>
        <v>138755</v>
      </c>
      <c r="J86" s="224"/>
      <c r="K86" s="240">
        <f>'Band Gov. and Admin.'!K86+'Human Resources Development'!K86+Education!K86+Health!K86+'Public Works'!K86+'Fire Protection'!K86+'Social Assistance'!K86+Housing!K86+'Economic Development'!K86+Soc.Services!K86+'Natural Resources'!K86+'Culture and Language'!K86+OTHER.!K86+'Canadian Malartic'!K86</f>
        <v>1000</v>
      </c>
      <c r="L86" s="240">
        <f>'Band Gov. and Admin.'!L86+'Human Resources Development'!L86+Education!L86+Health!L86+'Public Works'!L86+'Fire Protection'!L86+'Social Assistance'!L86+Housing!L86+'Economic Development'!L86+Soc.Services!L86+'Natural Resources'!L86+'Culture and Language'!L86+OTHER.!L86+'Canadian Malartic'!L86</f>
        <v>1000</v>
      </c>
      <c r="M86" s="240">
        <f>'Band Gov. and Admin.'!M86+'Human Resources Development'!M86+Education!M86+Health!M86+'Public Works'!M86+'Fire Protection'!M86+'Social Assistance'!M86+Housing!M86+'Economic Development'!M86+Soc.Services!M86+'Natural Resources'!M86+'Culture and Language'!M86+OTHER.!M86+'Canadian Malartic'!M86</f>
        <v>5965</v>
      </c>
      <c r="N86" s="94">
        <f t="shared" si="14"/>
        <v>7965</v>
      </c>
      <c r="O86" s="224"/>
      <c r="P86" s="240">
        <f>'Band Gov. and Admin.'!P86+'Human Resources Development'!P86+Education!P86+Health!P86+'Public Works'!P86+'Fire Protection'!P86+'Social Assistance'!P86+Housing!P86+'Economic Development'!P86+Soc.Services!P86+'Natural Resources'!P86+'Culture and Language'!P86+OTHER.!P86+'Canadian Malartic'!P86</f>
        <v>1210</v>
      </c>
      <c r="Q86" s="240">
        <f>'Band Gov. and Admin.'!Q86+'Human Resources Development'!Q86+Education!Q86+Health!Q86+'Public Works'!Q86+'Fire Protection'!Q86+'Social Assistance'!Q86+Housing!Q86+'Economic Development'!Q86+Soc.Services!Q86+'Natural Resources'!Q86+'Culture and Language'!Q86+OTHER.!Q86+'Canadian Malartic'!Q86</f>
        <v>1210</v>
      </c>
      <c r="R86" s="240">
        <f>'Band Gov. and Admin.'!R86+'Human Resources Development'!R86+Education!R86+Health!R86+'Public Works'!R86+'Fire Protection'!R86+'Social Assistance'!R86+Housing!R86+'Economic Development'!R86+Soc.Services!R86+'Natural Resources'!R86+'Culture and Language'!R86+OTHER.!R86+'Canadian Malartic'!R86</f>
        <v>5965</v>
      </c>
      <c r="S86" s="94">
        <f t="shared" si="15"/>
        <v>8385</v>
      </c>
      <c r="T86" s="224"/>
      <c r="U86" s="240">
        <f>'Band Gov. and Admin.'!U86+'Human Resources Development'!U86+Education!U86+Health!U86+'Public Works'!U86+'Fire Protection'!U86+'Social Assistance'!U86+Housing!U86+'Economic Development'!U86+Soc.Services!U86+'Natural Resources'!U86+'Culture and Language'!U86+OTHER.!U86+'Canadian Malartic'!U86</f>
        <v>1210</v>
      </c>
      <c r="V86" s="240">
        <f>'Band Gov. and Admin.'!V86+'Human Resources Development'!V86+Education!V86+Health!V86+'Public Works'!V86+'Fire Protection'!V86+'Social Assistance'!V86+Housing!V86+'Economic Development'!V86+Soc.Services!V86+'Natural Resources'!V86+'Culture and Language'!V86+OTHER.!V86+'Canadian Malartic'!V86</f>
        <v>1710</v>
      </c>
      <c r="W86" s="240">
        <f>'Band Gov. and Admin.'!W86+'Human Resources Development'!W86+Education!W86+Health!W86+'Public Works'!W86+'Fire Protection'!W86+'Social Assistance'!W86+Housing!W86+'Economic Development'!W86+Soc.Services!W86+'Natural Resources'!W86+'Culture and Language'!W86+OTHER.!W86+'Canadian Malartic'!W86</f>
        <v>6467</v>
      </c>
      <c r="X86" s="101">
        <f t="shared" si="16"/>
        <v>9387</v>
      </c>
      <c r="Y86" s="97"/>
      <c r="Z86" s="94">
        <f t="shared" si="17"/>
        <v>164492</v>
      </c>
      <c r="AA86" s="182"/>
    </row>
    <row r="87" spans="1:27" s="214" customFormat="1" ht="15" x14ac:dyDescent="0.25">
      <c r="A87" s="29">
        <v>91530</v>
      </c>
      <c r="B87" s="241" t="s">
        <v>52</v>
      </c>
      <c r="C87" s="242"/>
      <c r="D87" s="1"/>
      <c r="E87" s="28"/>
      <c r="F87" s="240">
        <f>'Band Gov. and Admin.'!F87+'Human Resources Development'!F87+Education!F87+Health!F87+'Public Works'!F87+'Fire Protection'!F87+'Social Assistance'!F87+Housing!F87+'Economic Development'!F87+Soc.Services!F87+'Natural Resources'!F87+'Culture and Language'!F87+OTHER.!F87+'Canadian Malartic'!F87</f>
        <v>6542</v>
      </c>
      <c r="G87" s="240">
        <f>'Band Gov. and Admin.'!G87+'Human Resources Development'!G87+Education!G87+Health!G87+'Public Works'!G87+'Fire Protection'!G87+'Social Assistance'!G87+Housing!G87+'Economic Development'!G87+Soc.Services!G87+'Natural Resources'!G87+'Culture and Language'!G87+OTHER.!G87+'Canadian Malartic'!G87</f>
        <v>6542</v>
      </c>
      <c r="H87" s="240">
        <f>'Band Gov. and Admin.'!H87+'Human Resources Development'!H87+Education!H87+Health!H87+'Public Works'!H87+'Fire Protection'!H87+'Social Assistance'!H87+Housing!H87+'Economic Development'!H87+Soc.Services!H87+'Natural Resources'!H87+'Culture and Language'!H87+OTHER.!H87+'Canadian Malartic'!H87</f>
        <v>16542</v>
      </c>
      <c r="I87" s="94">
        <f t="shared" si="13"/>
        <v>29626</v>
      </c>
      <c r="J87" s="224"/>
      <c r="K87" s="240">
        <f>'Band Gov. and Admin.'!K87+'Human Resources Development'!K87+Education!K87+Health!K87+'Public Works'!K87+'Fire Protection'!K87+'Social Assistance'!K87+Housing!K87+'Economic Development'!K87+Soc.Services!K87+'Natural Resources'!K87+'Culture and Language'!K87+OTHER.!K87+'Canadian Malartic'!K87</f>
        <v>6542</v>
      </c>
      <c r="L87" s="240">
        <f>'Band Gov. and Admin.'!L87+'Human Resources Development'!L87+Education!L87+Health!L87+'Public Works'!L87+'Fire Protection'!L87+'Social Assistance'!L87+Housing!L87+'Economic Development'!L87+Soc.Services!L87+'Natural Resources'!L87+'Culture and Language'!L87+OTHER.!L87+'Canadian Malartic'!L87</f>
        <v>6542</v>
      </c>
      <c r="M87" s="240">
        <f>'Band Gov. and Admin.'!M87+'Human Resources Development'!M87+Education!M87+Health!M87+'Public Works'!M87+'Fire Protection'!M87+'Social Assistance'!M87+Housing!M87+'Economic Development'!M87+Soc.Services!M87+'Natural Resources'!M87+'Culture and Language'!M87+OTHER.!M87+'Canadian Malartic'!M87</f>
        <v>6542</v>
      </c>
      <c r="N87" s="94">
        <f t="shared" si="14"/>
        <v>19626</v>
      </c>
      <c r="O87" s="224"/>
      <c r="P87" s="240">
        <f>'Band Gov. and Admin.'!P87+'Human Resources Development'!P87+Education!P87+Health!P87+'Public Works'!P87+'Fire Protection'!P87+'Social Assistance'!P87+Housing!P87+'Economic Development'!P87+Soc.Services!P87+'Natural Resources'!P87+'Culture and Language'!P87+OTHER.!P87+'Canadian Malartic'!P87</f>
        <v>6542</v>
      </c>
      <c r="Q87" s="240">
        <f>'Band Gov. and Admin.'!Q87+'Human Resources Development'!Q87+Education!Q87+Health!Q87+'Public Works'!Q87+'Fire Protection'!Q87+'Social Assistance'!Q87+Housing!Q87+'Economic Development'!Q87+Soc.Services!Q87+'Natural Resources'!Q87+'Culture and Language'!Q87+OTHER.!Q87+'Canadian Malartic'!Q87</f>
        <v>6542</v>
      </c>
      <c r="R87" s="240">
        <f>'Band Gov. and Admin.'!R87+'Human Resources Development'!R87+Education!R87+Health!R87+'Public Works'!R87+'Fire Protection'!R87+'Social Assistance'!R87+Housing!R87+'Economic Development'!R87+Soc.Services!R87+'Natural Resources'!R87+'Culture and Language'!R87+OTHER.!R87+'Canadian Malartic'!R87</f>
        <v>6542</v>
      </c>
      <c r="S87" s="94">
        <f t="shared" si="15"/>
        <v>19626</v>
      </c>
      <c r="T87" s="224"/>
      <c r="U87" s="240">
        <f>'Band Gov. and Admin.'!U87+'Human Resources Development'!U87+Education!U87+Health!U87+'Public Works'!U87+'Fire Protection'!U87+'Social Assistance'!U87+Housing!U87+'Economic Development'!U87+Soc.Services!U87+'Natural Resources'!U87+'Culture and Language'!U87+OTHER.!U87+'Canadian Malartic'!U87</f>
        <v>6542</v>
      </c>
      <c r="V87" s="240">
        <f>'Band Gov. and Admin.'!V87+'Human Resources Development'!V87+Education!V87+Health!V87+'Public Works'!V87+'Fire Protection'!V87+'Social Assistance'!V87+Housing!V87+'Economic Development'!V87+Soc.Services!V87+'Natural Resources'!V87+'Culture and Language'!V87+OTHER.!V87+'Canadian Malartic'!V87</f>
        <v>6542</v>
      </c>
      <c r="W87" s="240">
        <f>'Band Gov. and Admin.'!W87+'Human Resources Development'!W87+Education!W87+Health!W87+'Public Works'!W87+'Fire Protection'!W87+'Social Assistance'!W87+Housing!W87+'Economic Development'!W87+Soc.Services!W87+'Natural Resources'!W87+'Culture and Language'!W87+OTHER.!W87+'Canadian Malartic'!W87</f>
        <v>50500</v>
      </c>
      <c r="X87" s="101">
        <f t="shared" si="16"/>
        <v>63584</v>
      </c>
      <c r="Y87" s="97"/>
      <c r="Z87" s="94">
        <f t="shared" si="17"/>
        <v>132462</v>
      </c>
      <c r="AA87" s="182"/>
    </row>
    <row r="88" spans="1:27" s="214" customFormat="1" ht="15" x14ac:dyDescent="0.25">
      <c r="A88" s="29">
        <v>92460</v>
      </c>
      <c r="B88" s="241" t="s">
        <v>285</v>
      </c>
      <c r="C88" s="242"/>
      <c r="D88" s="1"/>
      <c r="E88" s="28"/>
      <c r="F88" s="240">
        <f>'Band Gov. and Admin.'!F88+'Human Resources Development'!F88+Education!F88+Health!F88+'Public Works'!F88+'Fire Protection'!F88+'Social Assistance'!F88+Housing!F88+'Economic Development'!F88+Soc.Services!F88+'Natural Resources'!F88+'Culture and Language'!F88+OTHER.!F88+'Canadian Malartic'!F88</f>
        <v>20217</v>
      </c>
      <c r="G88" s="240">
        <f>'Band Gov. and Admin.'!G88+'Human Resources Development'!G88+Education!G88+Health!G88+'Public Works'!G88+'Fire Protection'!G88+'Social Assistance'!G88+Housing!G88+'Economic Development'!G88+Soc.Services!G88+'Natural Resources'!G88+'Culture and Language'!G88+OTHER.!G88+'Canadian Malartic'!G88</f>
        <v>109569</v>
      </c>
      <c r="H88" s="240">
        <f>'Band Gov. and Admin.'!H88+'Human Resources Development'!H88+Education!H88+Health!H88+'Public Works'!H88+'Fire Protection'!H88+'Social Assistance'!H88+Housing!H88+'Economic Development'!H88+Soc.Services!H88+'Natural Resources'!H88+'Culture and Language'!H88+OTHER.!H88+'Canadian Malartic'!H88</f>
        <v>8467</v>
      </c>
      <c r="I88" s="94">
        <f t="shared" si="13"/>
        <v>138253</v>
      </c>
      <c r="J88" s="224"/>
      <c r="K88" s="240">
        <f>'Band Gov. and Admin.'!K88+'Human Resources Development'!K88+Education!K88+Health!K88+'Public Works'!K88+'Fire Protection'!K88+'Social Assistance'!K88+Housing!K88+'Economic Development'!K88+Soc.Services!K88+'Natural Resources'!K88+'Culture and Language'!K88+OTHER.!K88+'Canadian Malartic'!K88</f>
        <v>2217</v>
      </c>
      <c r="L88" s="240">
        <f>'Band Gov. and Admin.'!L88+'Human Resources Development'!L88+Education!L88+Health!L88+'Public Works'!L88+'Fire Protection'!L88+'Social Assistance'!L88+Housing!L88+'Economic Development'!L88+Soc.Services!L88+'Natural Resources'!L88+'Culture and Language'!L88+OTHER.!L88+'Canadian Malartic'!L88</f>
        <v>2217</v>
      </c>
      <c r="M88" s="240">
        <f>'Band Gov. and Admin.'!M88+'Human Resources Development'!M88+Education!M88+Health!M88+'Public Works'!M88+'Fire Protection'!M88+'Social Assistance'!M88+Housing!M88+'Economic Development'!M88+Soc.Services!M88+'Natural Resources'!M88+'Culture and Language'!M88+OTHER.!M88+'Canadian Malartic'!M88</f>
        <v>8467</v>
      </c>
      <c r="N88" s="94">
        <f t="shared" si="14"/>
        <v>12901</v>
      </c>
      <c r="O88" s="224"/>
      <c r="P88" s="240">
        <f>'Band Gov. and Admin.'!P88+'Human Resources Development'!P88+Education!P88+Health!P88+'Public Works'!P88+'Fire Protection'!P88+'Social Assistance'!P88+Housing!P88+'Economic Development'!P88+Soc.Services!P88+'Natural Resources'!P88+'Culture and Language'!P88+OTHER.!P88+'Canadian Malartic'!P88</f>
        <v>2217</v>
      </c>
      <c r="Q88" s="240">
        <f>'Band Gov. and Admin.'!Q88+'Human Resources Development'!Q88+Education!Q88+Health!Q88+'Public Works'!Q88+'Fire Protection'!Q88+'Social Assistance'!Q88+Housing!Q88+'Economic Development'!Q88+Soc.Services!Q88+'Natural Resources'!Q88+'Culture and Language'!Q88+OTHER.!Q88+'Canadian Malartic'!Q88</f>
        <v>2217</v>
      </c>
      <c r="R88" s="240">
        <f>'Band Gov. and Admin.'!R88+'Human Resources Development'!R88+Education!R88+Health!R88+'Public Works'!R88+'Fire Protection'!R88+'Social Assistance'!R88+Housing!R88+'Economic Development'!R88+Soc.Services!R88+'Natural Resources'!R88+'Culture and Language'!R88+OTHER.!R88+'Canadian Malartic'!R88</f>
        <v>8467</v>
      </c>
      <c r="S88" s="94">
        <f t="shared" si="15"/>
        <v>12901</v>
      </c>
      <c r="T88" s="224"/>
      <c r="U88" s="240">
        <f>'Band Gov. and Admin.'!U88+'Human Resources Development'!U88+Education!U88+Health!U88+'Public Works'!U88+'Fire Protection'!U88+'Social Assistance'!U88+Housing!U88+'Economic Development'!U88+Soc.Services!U88+'Natural Resources'!U88+'Culture and Language'!U88+OTHER.!U88+'Canadian Malartic'!U88</f>
        <v>2217</v>
      </c>
      <c r="V88" s="240">
        <f>'Band Gov. and Admin.'!V88+'Human Resources Development'!V88+Education!V88+Health!V88+'Public Works'!V88+'Fire Protection'!V88+'Social Assistance'!V88+Housing!V88+'Economic Development'!V88+Soc.Services!V88+'Natural Resources'!V88+'Culture and Language'!V88+OTHER.!V88+'Canadian Malartic'!V88</f>
        <v>2217</v>
      </c>
      <c r="W88" s="240">
        <f>'Band Gov. and Admin.'!W88+'Human Resources Development'!W88+Education!W88+Health!W88+'Public Works'!W88+'Fire Protection'!W88+'Social Assistance'!W88+Housing!W88+'Economic Development'!W88+Soc.Services!W88+'Natural Resources'!W88+'Culture and Language'!W88+OTHER.!W88+'Canadian Malartic'!W88</f>
        <v>8467</v>
      </c>
      <c r="X88" s="101">
        <f t="shared" si="16"/>
        <v>12901</v>
      </c>
      <c r="Y88" s="97"/>
      <c r="Z88" s="94">
        <f t="shared" si="17"/>
        <v>176956</v>
      </c>
      <c r="AA88" s="182"/>
    </row>
    <row r="89" spans="1:27" s="214" customFormat="1" ht="15" x14ac:dyDescent="0.25">
      <c r="A89" s="29">
        <v>99780</v>
      </c>
      <c r="B89" s="241" t="s">
        <v>116</v>
      </c>
      <c r="C89" s="242"/>
      <c r="D89" s="1"/>
      <c r="E89" s="28"/>
      <c r="F89" s="240">
        <f>'Band Gov. and Admin.'!F89+'Human Resources Development'!F89+Education!F89+Health!F89+'Public Works'!F89+'Fire Protection'!F89+'Social Assistance'!F89+Housing!F89+'Economic Development'!F89+Soc.Services!F89+'Natural Resources'!F89+'Culture and Language'!F89+OTHER.!F89+'Canadian Malartic'!F89</f>
        <v>95768</v>
      </c>
      <c r="G89" s="240">
        <f>'Band Gov. and Admin.'!G89+'Human Resources Development'!G89+Education!G89+Health!G89+'Public Works'!G89+'Fire Protection'!G89+'Social Assistance'!G89+Housing!G89+'Economic Development'!G89+Soc.Services!G89+'Natural Resources'!G89+'Culture and Language'!G89+OTHER.!G89+'Canadian Malartic'!G89</f>
        <v>4075</v>
      </c>
      <c r="H89" s="240">
        <f>'Band Gov. and Admin.'!H89+'Human Resources Development'!H89+Education!H89+Health!H89+'Public Works'!H89+'Fire Protection'!H89+'Social Assistance'!H89+Housing!H89+'Economic Development'!H89+Soc.Services!H89+'Natural Resources'!H89+'Culture and Language'!H89+OTHER.!H89+'Canadian Malartic'!H89</f>
        <v>34726</v>
      </c>
      <c r="I89" s="94">
        <f t="shared" si="13"/>
        <v>134569</v>
      </c>
      <c r="J89" s="224"/>
      <c r="K89" s="240">
        <f>'Band Gov. and Admin.'!K89+'Human Resources Development'!K89+Education!K89+Health!K89+'Public Works'!K89+'Fire Protection'!K89+'Social Assistance'!K89+Housing!K89+'Economic Development'!K89+Soc.Services!K89+'Natural Resources'!K89+'Culture and Language'!K89+OTHER.!K89+'Canadian Malartic'!K89</f>
        <v>5150</v>
      </c>
      <c r="L89" s="240">
        <f>'Band Gov. and Admin.'!L89+'Human Resources Development'!L89+Education!L89+Health!L89+'Public Works'!L89+'Fire Protection'!L89+'Social Assistance'!L89+Housing!L89+'Economic Development'!L89+Soc.Services!L89+'Natural Resources'!L89+'Culture and Language'!L89+OTHER.!L89+'Canadian Malartic'!L89</f>
        <v>4650</v>
      </c>
      <c r="M89" s="240">
        <f>'Band Gov. and Admin.'!M89+'Human Resources Development'!M89+Education!M89+Health!M89+'Public Works'!M89+'Fire Protection'!M89+'Social Assistance'!M89+Housing!M89+'Economic Development'!M89+Soc.Services!M89+'Natural Resources'!M89+'Culture and Language'!M89+OTHER.!M89+'Canadian Malartic'!M89</f>
        <v>29900</v>
      </c>
      <c r="N89" s="94">
        <f t="shared" si="14"/>
        <v>39700</v>
      </c>
      <c r="O89" s="224"/>
      <c r="P89" s="240">
        <f>'Band Gov. and Admin.'!P89+'Human Resources Development'!P89+Education!P89+Health!P89+'Public Works'!P89+'Fire Protection'!P89+'Social Assistance'!P89+Housing!P89+'Economic Development'!P89+Soc.Services!P89+'Natural Resources'!P89+'Culture and Language'!P89+OTHER.!P89+'Canadian Malartic'!P89</f>
        <v>5150</v>
      </c>
      <c r="Q89" s="240">
        <f>'Band Gov. and Admin.'!Q89+'Human Resources Development'!Q89+Education!Q89+Health!Q89+'Public Works'!Q89+'Fire Protection'!Q89+'Social Assistance'!Q89+Housing!Q89+'Economic Development'!Q89+Soc.Services!Q89+'Natural Resources'!Q89+'Culture and Language'!Q89+OTHER.!Q89+'Canadian Malartic'!Q89</f>
        <v>4650</v>
      </c>
      <c r="R89" s="240">
        <f>'Band Gov. and Admin.'!R89+'Human Resources Development'!R89+Education!R89+Health!R89+'Public Works'!R89+'Fire Protection'!R89+'Social Assistance'!R89+Housing!R89+'Economic Development'!R89+Soc.Services!R89+'Natural Resources'!R89+'Culture and Language'!R89+OTHER.!R89+'Canadian Malartic'!R89</f>
        <v>29900</v>
      </c>
      <c r="S89" s="94">
        <f t="shared" si="15"/>
        <v>39700</v>
      </c>
      <c r="T89" s="224"/>
      <c r="U89" s="240">
        <f>'Band Gov. and Admin.'!U89+'Human Resources Development'!U89+Education!U89+Health!U89+'Public Works'!U89+'Fire Protection'!U89+'Social Assistance'!U89+Housing!U89+'Economic Development'!U89+Soc.Services!U89+'Natural Resources'!U89+'Culture and Language'!U89+OTHER.!U89+'Canadian Malartic'!U89</f>
        <v>4650</v>
      </c>
      <c r="V89" s="240">
        <f>'Band Gov. and Admin.'!V89+'Human Resources Development'!V89+Education!V89+Health!V89+'Public Works'!V89+'Fire Protection'!V89+'Social Assistance'!V89+Housing!V89+'Economic Development'!V89+Soc.Services!V89+'Natural Resources'!V89+'Culture and Language'!V89+OTHER.!V89+'Canadian Malartic'!V89</f>
        <v>5150</v>
      </c>
      <c r="W89" s="240">
        <f>'Band Gov. and Admin.'!W89+'Human Resources Development'!W89+Education!W89+Health!W89+'Public Works'!W89+'Fire Protection'!W89+'Social Assistance'!W89+Housing!W89+'Economic Development'!W89+Soc.Services!W89+'Natural Resources'!W89+'Culture and Language'!W89+OTHER.!W89+'Canadian Malartic'!W89</f>
        <v>29409</v>
      </c>
      <c r="X89" s="101">
        <f t="shared" si="16"/>
        <v>39209</v>
      </c>
      <c r="Y89" s="97"/>
      <c r="Z89" s="94">
        <f t="shared" si="17"/>
        <v>253178</v>
      </c>
      <c r="AA89" s="182"/>
    </row>
    <row r="90" spans="1:27" s="214" customFormat="1" ht="15" x14ac:dyDescent="0.25">
      <c r="A90" s="29">
        <v>98500</v>
      </c>
      <c r="B90" s="241" t="s">
        <v>44</v>
      </c>
      <c r="C90" s="242"/>
      <c r="D90" s="1"/>
      <c r="E90" s="28"/>
      <c r="F90" s="240">
        <f>'Band Gov. and Admin.'!F90+'Human Resources Development'!F90+Education!F90+Health!F90+'Public Works'!F90+'Fire Protection'!F90+'Social Assistance'!F90+Housing!F90+'Economic Development'!F90+Soc.Services!F90+'Natural Resources'!F90+'Culture and Language'!F90+OTHER.!F90+'Canadian Malartic'!F90</f>
        <v>25410</v>
      </c>
      <c r="G90" s="240">
        <f>'Band Gov. and Admin.'!G90+'Human Resources Development'!G90+Education!G90+Health!G90+'Public Works'!G90+'Fire Protection'!G90+'Social Assistance'!G90+Housing!G90+'Economic Development'!G90+Soc.Services!G90+'Natural Resources'!G90+'Culture and Language'!G90+OTHER.!G90+'Canadian Malartic'!G90</f>
        <v>3910</v>
      </c>
      <c r="H90" s="240">
        <f>'Band Gov. and Admin.'!H90+'Human Resources Development'!H90+Education!H90+Health!H90+'Public Works'!H90+'Fire Protection'!H90+'Social Assistance'!H90+Housing!H90+'Economic Development'!H90+Soc.Services!H90+'Natural Resources'!H90+'Culture and Language'!H90+OTHER.!H90+'Canadian Malartic'!H90</f>
        <v>4910</v>
      </c>
      <c r="I90" s="94">
        <f t="shared" si="13"/>
        <v>34230</v>
      </c>
      <c r="J90" s="224"/>
      <c r="K90" s="240">
        <f>'Band Gov. and Admin.'!K90+'Human Resources Development'!K90+Education!K90+Health!K90+'Public Works'!K90+'Fire Protection'!K90+'Social Assistance'!K90+Housing!K90+'Economic Development'!K90+Soc.Services!K90+'Natural Resources'!K90+'Culture and Language'!K90+OTHER.!K90+'Canadian Malartic'!K90</f>
        <v>3910</v>
      </c>
      <c r="L90" s="240">
        <f>'Band Gov. and Admin.'!L90+'Human Resources Development'!L90+Education!L90+Health!L90+'Public Works'!L90+'Fire Protection'!L90+'Social Assistance'!L90+Housing!L90+'Economic Development'!L90+Soc.Services!L90+'Natural Resources'!L90+'Culture and Language'!L90+OTHER.!L90+'Canadian Malartic'!L90</f>
        <v>3910</v>
      </c>
      <c r="M90" s="240">
        <f>'Band Gov. and Admin.'!M90+'Human Resources Development'!M90+Education!M90+Health!M90+'Public Works'!M90+'Fire Protection'!M90+'Social Assistance'!M90+Housing!M90+'Economic Development'!M90+Soc.Services!M90+'Natural Resources'!M90+'Culture and Language'!M90+OTHER.!M90+'Canadian Malartic'!M90</f>
        <v>4910</v>
      </c>
      <c r="N90" s="94">
        <f t="shared" si="14"/>
        <v>12730</v>
      </c>
      <c r="O90" s="224"/>
      <c r="P90" s="240">
        <f>'Band Gov. and Admin.'!P90+'Human Resources Development'!P90+Education!P90+Health!P90+'Public Works'!P90+'Fire Protection'!P90+'Social Assistance'!P90+Housing!P90+'Economic Development'!P90+Soc.Services!P90+'Natural Resources'!P90+'Culture and Language'!P90+OTHER.!P90+'Canadian Malartic'!P90</f>
        <v>3910</v>
      </c>
      <c r="Q90" s="240">
        <f>'Band Gov. and Admin.'!Q90+'Human Resources Development'!Q90+Education!Q90+Health!Q90+'Public Works'!Q90+'Fire Protection'!Q90+'Social Assistance'!Q90+Housing!Q90+'Economic Development'!Q90+Soc.Services!Q90+'Natural Resources'!Q90+'Culture and Language'!Q90+OTHER.!Q90+'Canadian Malartic'!Q90</f>
        <v>3910</v>
      </c>
      <c r="R90" s="240">
        <f>'Band Gov. and Admin.'!R90+'Human Resources Development'!R90+Education!R90+Health!R90+'Public Works'!R90+'Fire Protection'!R90+'Social Assistance'!R90+Housing!R90+'Economic Development'!R90+Soc.Services!R90+'Natural Resources'!R90+'Culture and Language'!R90+OTHER.!R90+'Canadian Malartic'!R90</f>
        <v>4910</v>
      </c>
      <c r="S90" s="94">
        <f t="shared" si="15"/>
        <v>12730</v>
      </c>
      <c r="T90" s="224"/>
      <c r="U90" s="240">
        <f>'Band Gov. and Admin.'!U90+'Human Resources Development'!U90+Education!U90+Health!U90+'Public Works'!U90+'Fire Protection'!U90+'Social Assistance'!U90+Housing!U90+'Economic Development'!U90+Soc.Services!U90+'Natural Resources'!U90+'Culture and Language'!U90+OTHER.!U90+'Canadian Malartic'!U90</f>
        <v>3910</v>
      </c>
      <c r="V90" s="240">
        <f>'Band Gov. and Admin.'!V90+'Human Resources Development'!V90+Education!V90+Health!V90+'Public Works'!V90+'Fire Protection'!V90+'Social Assistance'!V90+Housing!V90+'Economic Development'!V90+Soc.Services!V90+'Natural Resources'!V90+'Culture and Language'!V90+OTHER.!V90+'Canadian Malartic'!V90</f>
        <v>4250</v>
      </c>
      <c r="W90" s="240">
        <f>'Band Gov. and Admin.'!W90+'Human Resources Development'!W90+Education!W90+Health!W90+'Public Works'!W90+'Fire Protection'!W90+'Social Assistance'!W90+Housing!W90+'Economic Development'!W90+Soc.Services!W90+'Natural Resources'!W90+'Culture and Language'!W90+OTHER.!W90+'Canadian Malartic'!W90</f>
        <v>8490</v>
      </c>
      <c r="X90" s="101">
        <f t="shared" si="16"/>
        <v>16650</v>
      </c>
      <c r="Y90" s="97"/>
      <c r="Z90" s="94">
        <f t="shared" si="17"/>
        <v>76340</v>
      </c>
      <c r="AA90" s="182"/>
    </row>
    <row r="91" spans="1:27" s="214" customFormat="1" ht="15" x14ac:dyDescent="0.25">
      <c r="A91" s="29">
        <v>92350</v>
      </c>
      <c r="B91" s="241" t="s">
        <v>23</v>
      </c>
      <c r="C91" s="242"/>
      <c r="D91" s="1"/>
      <c r="E91" s="28"/>
      <c r="F91" s="240">
        <f>'Band Gov. and Admin.'!F91+'Human Resources Development'!F91+Education!F91+Health!F91+'Public Works'!F91+'Fire Protection'!F91+'Social Assistance'!F91+Housing!F91+'Economic Development'!F91+Soc.Services!F91+'Natural Resources'!F91+'Culture and Language'!F91+OTHER.!F91+'Canadian Malartic'!F91</f>
        <v>102363</v>
      </c>
      <c r="G91" s="240">
        <f>'Band Gov. and Admin.'!G91+'Human Resources Development'!G91+Education!G91+Health!G91+'Public Works'!G91+'Fire Protection'!G91+'Social Assistance'!G91+Housing!G91+'Economic Development'!G91+Soc.Services!G91+'Natural Resources'!G91+'Culture and Language'!G91+OTHER.!G91+'Canadian Malartic'!G91</f>
        <v>6025</v>
      </c>
      <c r="H91" s="240">
        <f>'Band Gov. and Admin.'!H91+'Human Resources Development'!H91+Education!H91+Health!H91+'Public Works'!H91+'Fire Protection'!H91+'Social Assistance'!H91+Housing!H91+'Economic Development'!H91+Soc.Services!H91+'Natural Resources'!H91+'Culture and Language'!H91+OTHER.!H91+'Canadian Malartic'!H91</f>
        <v>64625</v>
      </c>
      <c r="I91" s="94">
        <f t="shared" si="13"/>
        <v>173013</v>
      </c>
      <c r="J91" s="224"/>
      <c r="K91" s="240">
        <f>'Band Gov. and Admin.'!K91+'Human Resources Development'!K91+Education!K91+Health!K91+'Public Works'!K91+'Fire Protection'!K91+'Social Assistance'!K91+Housing!K91+'Economic Development'!K91+Soc.Services!K91+'Natural Resources'!K91+'Culture and Language'!K91+OTHER.!K91+'Canadian Malartic'!K91</f>
        <v>6025</v>
      </c>
      <c r="L91" s="240">
        <f>'Band Gov. and Admin.'!L91+'Human Resources Development'!L91+Education!L91+Health!L91+'Public Works'!L91+'Fire Protection'!L91+'Social Assistance'!L91+Housing!L91+'Economic Development'!L91+Soc.Services!L91+'Natural Resources'!L91+'Culture and Language'!L91+OTHER.!L91+'Canadian Malartic'!L91</f>
        <v>6025</v>
      </c>
      <c r="M91" s="240">
        <f>'Band Gov. and Admin.'!M91+'Human Resources Development'!M91+Education!M91+Health!M91+'Public Works'!M91+'Fire Protection'!M91+'Social Assistance'!M91+Housing!M91+'Economic Development'!M91+Soc.Services!M91+'Natural Resources'!M91+'Culture and Language'!M91+OTHER.!M91+'Canadian Malartic'!M91</f>
        <v>24625</v>
      </c>
      <c r="N91" s="94">
        <f t="shared" si="14"/>
        <v>36675</v>
      </c>
      <c r="O91" s="224"/>
      <c r="P91" s="240">
        <f>'Band Gov. and Admin.'!P91+'Human Resources Development'!P91+Education!P91+Health!P91+'Public Works'!P91+'Fire Protection'!P91+'Social Assistance'!P91+Housing!P91+'Economic Development'!P91+Soc.Services!P91+'Natural Resources'!P91+'Culture and Language'!P91+OTHER.!P91+'Canadian Malartic'!P91</f>
        <v>6025</v>
      </c>
      <c r="Q91" s="240">
        <f>'Band Gov. and Admin.'!Q91+'Human Resources Development'!Q91+Education!Q91+Health!Q91+'Public Works'!Q91+'Fire Protection'!Q91+'Social Assistance'!Q91+Housing!Q91+'Economic Development'!Q91+Soc.Services!Q91+'Natural Resources'!Q91+'Culture and Language'!Q91+OTHER.!Q91+'Canadian Malartic'!Q91</f>
        <v>6025</v>
      </c>
      <c r="R91" s="240">
        <f>'Band Gov. and Admin.'!R91+'Human Resources Development'!R91+Education!R91+Health!R91+'Public Works'!R91+'Fire Protection'!R91+'Social Assistance'!R91+Housing!R91+'Economic Development'!R91+Soc.Services!R91+'Natural Resources'!R91+'Culture and Language'!R91+OTHER.!R91+'Canadian Malartic'!R91</f>
        <v>24625</v>
      </c>
      <c r="S91" s="94">
        <f t="shared" si="15"/>
        <v>36675</v>
      </c>
      <c r="T91" s="224"/>
      <c r="U91" s="240">
        <f>'Band Gov. and Admin.'!U91+'Human Resources Development'!U91+Education!U91+Health!U91+'Public Works'!U91+'Fire Protection'!U91+'Social Assistance'!U91+Housing!U91+'Economic Development'!U91+Soc.Services!U91+'Natural Resources'!U91+'Culture and Language'!U91+OTHER.!U91+'Canadian Malartic'!U91</f>
        <v>6025</v>
      </c>
      <c r="V91" s="240">
        <f>'Band Gov. and Admin.'!V91+'Human Resources Development'!V91+Education!V91+Health!V91+'Public Works'!V91+'Fire Protection'!V91+'Social Assistance'!V91+Housing!V91+'Economic Development'!V91+Soc.Services!V91+'Natural Resources'!V91+'Culture and Language'!V91+OTHER.!V91+'Canadian Malartic'!V91</f>
        <v>6025</v>
      </c>
      <c r="W91" s="240">
        <f>'Band Gov. and Admin.'!W91+'Human Resources Development'!W91+Education!W91+Health!W91+'Public Works'!W91+'Fire Protection'!W91+'Social Assistance'!W91+Housing!W91+'Economic Development'!W91+Soc.Services!W91+'Natural Resources'!W91+'Culture and Language'!W91+OTHER.!W91+'Canadian Malartic'!W91</f>
        <v>24625</v>
      </c>
      <c r="X91" s="101">
        <f t="shared" si="16"/>
        <v>36675</v>
      </c>
      <c r="Y91" s="97"/>
      <c r="Z91" s="94">
        <f t="shared" si="17"/>
        <v>283038</v>
      </c>
      <c r="AA91" s="182"/>
    </row>
    <row r="92" spans="1:27" s="214" customFormat="1" ht="15" x14ac:dyDescent="0.25">
      <c r="A92" s="29">
        <v>99980</v>
      </c>
      <c r="B92" s="241" t="s">
        <v>50</v>
      </c>
      <c r="C92" s="242"/>
      <c r="D92" s="1"/>
      <c r="E92" s="28"/>
      <c r="F92" s="240">
        <f>'Band Gov. and Admin.'!F92+'Human Resources Development'!F92+Education!F92+Health!F92+'Public Works'!F92+'Fire Protection'!F92+'Social Assistance'!F92+Housing!F92+'Economic Development'!F92+Soc.Services!F92+'Natural Resources'!F92+'Culture and Language'!F92+OTHER.!F92+'Canadian Malartic'!F92</f>
        <v>4000</v>
      </c>
      <c r="G92" s="240">
        <f>'Band Gov. and Admin.'!G92+'Human Resources Development'!G92+Education!G92+Health!G92+'Public Works'!G92+'Fire Protection'!G92+'Social Assistance'!G92+Housing!G92+'Economic Development'!G92+Soc.Services!G92+'Natural Resources'!G92+'Culture and Language'!G92+OTHER.!G92+'Canadian Malartic'!G92</f>
        <v>0</v>
      </c>
      <c r="H92" s="240">
        <f>'Band Gov. and Admin.'!H92+'Human Resources Development'!H92+Education!H92+Health!H92+'Public Works'!H92+'Fire Protection'!H92+'Social Assistance'!H92+Housing!H92+'Economic Development'!H92+Soc.Services!H92+'Natural Resources'!H92+'Culture and Language'!H92+OTHER.!H92+'Canadian Malartic'!H92</f>
        <v>0</v>
      </c>
      <c r="I92" s="94">
        <f t="shared" si="13"/>
        <v>4000</v>
      </c>
      <c r="J92" s="224"/>
      <c r="K92" s="240">
        <f>'Band Gov. and Admin.'!K92+'Human Resources Development'!K92+Education!K92+Health!K92+'Public Works'!K92+'Fire Protection'!K92+'Social Assistance'!K92+Housing!K92+'Economic Development'!K92+Soc.Services!K92+'Natural Resources'!K92+'Culture and Language'!K92+OTHER.!K92+'Canadian Malartic'!K92</f>
        <v>0</v>
      </c>
      <c r="L92" s="240">
        <f>'Band Gov. and Admin.'!L92+'Human Resources Development'!L92+Education!L92+Health!L92+'Public Works'!L92+'Fire Protection'!L92+'Social Assistance'!L92+Housing!L92+'Economic Development'!L92+Soc.Services!L92+'Natural Resources'!L92+'Culture and Language'!L92+OTHER.!L92+'Canadian Malartic'!L92</f>
        <v>0</v>
      </c>
      <c r="M92" s="240">
        <f>'Band Gov. and Admin.'!M92+'Human Resources Development'!M92+Education!M92+Health!M92+'Public Works'!M92+'Fire Protection'!M92+'Social Assistance'!M92+Housing!M92+'Economic Development'!M92+Soc.Services!M92+'Natural Resources'!M92+'Culture and Language'!M92+OTHER.!M92+'Canadian Malartic'!M92</f>
        <v>0</v>
      </c>
      <c r="N92" s="94">
        <f t="shared" si="14"/>
        <v>0</v>
      </c>
      <c r="O92" s="224"/>
      <c r="P92" s="240">
        <f>'Band Gov. and Admin.'!P92+'Human Resources Development'!P92+Education!P92+Health!P92+'Public Works'!P92+'Fire Protection'!P92+'Social Assistance'!P92+Housing!P92+'Economic Development'!P92+Soc.Services!P92+'Natural Resources'!P92+'Culture and Language'!P92+OTHER.!P92+'Canadian Malartic'!P92</f>
        <v>0</v>
      </c>
      <c r="Q92" s="240">
        <f>'Band Gov. and Admin.'!Q92+'Human Resources Development'!Q92+Education!Q92+Health!Q92+'Public Works'!Q92+'Fire Protection'!Q92+'Social Assistance'!Q92+Housing!Q92+'Economic Development'!Q92+Soc.Services!Q92+'Natural Resources'!Q92+'Culture and Language'!Q92+OTHER.!Q92+'Canadian Malartic'!Q92</f>
        <v>0</v>
      </c>
      <c r="R92" s="240">
        <f>'Band Gov. and Admin.'!R92+'Human Resources Development'!R92+Education!R92+Health!R92+'Public Works'!R92+'Fire Protection'!R92+'Social Assistance'!R92+Housing!R92+'Economic Development'!R92+Soc.Services!R92+'Natural Resources'!R92+'Culture and Language'!R92+OTHER.!R92+'Canadian Malartic'!R92</f>
        <v>0</v>
      </c>
      <c r="S92" s="94">
        <f t="shared" si="15"/>
        <v>0</v>
      </c>
      <c r="T92" s="224"/>
      <c r="U92" s="240">
        <f>'Band Gov. and Admin.'!U92+'Human Resources Development'!U92+Education!U92+Health!U92+'Public Works'!U92+'Fire Protection'!U92+'Social Assistance'!U92+Housing!U92+'Economic Development'!U92+Soc.Services!U92+'Natural Resources'!U92+'Culture and Language'!U92+OTHER.!U92+'Canadian Malartic'!U92</f>
        <v>0</v>
      </c>
      <c r="V92" s="240">
        <f>'Band Gov. and Admin.'!V92+'Human Resources Development'!V92+Education!V92+Health!V92+'Public Works'!V92+'Fire Protection'!V92+'Social Assistance'!V92+Housing!V92+'Economic Development'!V92+Soc.Services!V92+'Natural Resources'!V92+'Culture and Language'!V92+OTHER.!V92+'Canadian Malartic'!V92</f>
        <v>0</v>
      </c>
      <c r="W92" s="240">
        <f>'Band Gov. and Admin.'!W92+'Human Resources Development'!W92+Education!W92+Health!W92+'Public Works'!W92+'Fire Protection'!W92+'Social Assistance'!W92+Housing!W92+'Economic Development'!W92+Soc.Services!W92+'Natural Resources'!W92+'Culture and Language'!W92+OTHER.!W92+'Canadian Malartic'!W92</f>
        <v>0</v>
      </c>
      <c r="X92" s="101">
        <f t="shared" si="16"/>
        <v>0</v>
      </c>
      <c r="Y92" s="97"/>
      <c r="Z92" s="94">
        <f t="shared" si="17"/>
        <v>4000</v>
      </c>
      <c r="AA92" s="182"/>
    </row>
    <row r="93" spans="1:27" s="214" customFormat="1" ht="15" x14ac:dyDescent="0.25">
      <c r="A93" s="29"/>
      <c r="B93" s="241" t="s">
        <v>302</v>
      </c>
      <c r="C93" s="242"/>
      <c r="D93" s="1"/>
      <c r="E93" s="28"/>
      <c r="F93" s="240">
        <f>'Band Gov. and Admin.'!F93+'Human Resources Development'!F93+Education!F93+Health!F93+'Public Works'!F93+'Fire Protection'!F93+'Social Assistance'!F93+Housing!F93+'Economic Development'!F93+Soc.Services!F93+'Natural Resources'!F93+'Culture and Language'!F93+OTHER.!F93+'Canadian Malartic'!F93</f>
        <v>0</v>
      </c>
      <c r="G93" s="240">
        <f>'Band Gov. and Admin.'!G93+'Human Resources Development'!G93+Education!G93+Health!G93+'Public Works'!G93+'Fire Protection'!G93+'Social Assistance'!G93+Housing!G93+'Economic Development'!G93+Soc.Services!G93+'Natural Resources'!G93+'Culture and Language'!G93+OTHER.!G93+'Canadian Malartic'!G93</f>
        <v>0</v>
      </c>
      <c r="H93" s="240">
        <f>'Band Gov. and Admin.'!H93+'Human Resources Development'!H93+Education!H93+Health!H93+'Public Works'!H93+'Fire Protection'!H93+'Social Assistance'!H93+Housing!H93+'Economic Development'!H93+Soc.Services!H93+'Natural Resources'!H93+'Culture and Language'!H93+OTHER.!H93+'Canadian Malartic'!H93</f>
        <v>0</v>
      </c>
      <c r="I93" s="94">
        <f t="shared" si="13"/>
        <v>0</v>
      </c>
      <c r="J93" s="224"/>
      <c r="K93" s="240">
        <f>'Band Gov. and Admin.'!K93+'Human Resources Development'!K93+Education!K93+Health!K93+'Public Works'!K93+'Fire Protection'!K93+'Social Assistance'!K93+Housing!K93+'Economic Development'!K93+Soc.Services!K93+'Natural Resources'!K93+'Culture and Language'!K93+OTHER.!K93+'Canadian Malartic'!K93</f>
        <v>0</v>
      </c>
      <c r="L93" s="240">
        <f>'Band Gov. and Admin.'!L93+'Human Resources Development'!L93+Education!L93+Health!L93+'Public Works'!L93+'Fire Protection'!L93+'Social Assistance'!L93+Housing!L93+'Economic Development'!L93+Soc.Services!L93+'Natural Resources'!L93+'Culture and Language'!L93+OTHER.!L93+'Canadian Malartic'!L93</f>
        <v>0</v>
      </c>
      <c r="M93" s="240">
        <f>'Band Gov. and Admin.'!M93+'Human Resources Development'!M93+Education!M93+Health!M93+'Public Works'!M93+'Fire Protection'!M93+'Social Assistance'!M93+Housing!M93+'Economic Development'!M93+Soc.Services!M93+'Natural Resources'!M93+'Culture and Language'!M93+OTHER.!M93+'Canadian Malartic'!M93</f>
        <v>0</v>
      </c>
      <c r="N93" s="94">
        <f t="shared" si="14"/>
        <v>0</v>
      </c>
      <c r="O93" s="224"/>
      <c r="P93" s="240">
        <f>'Band Gov. and Admin.'!P93+'Human Resources Development'!P93+Education!P93+Health!P93+'Public Works'!P93+'Fire Protection'!P93+'Social Assistance'!P93+Housing!P93+'Economic Development'!P93+Soc.Services!P93+'Natural Resources'!P93+'Culture and Language'!P93+OTHER.!P93+'Canadian Malartic'!P93</f>
        <v>0</v>
      </c>
      <c r="Q93" s="240">
        <f>'Band Gov. and Admin.'!Q93+'Human Resources Development'!Q93+Education!Q93+Health!Q93+'Public Works'!Q93+'Fire Protection'!Q93+'Social Assistance'!Q93+Housing!Q93+'Economic Development'!Q93+Soc.Services!Q93+'Natural Resources'!Q93+'Culture and Language'!Q93+OTHER.!Q93+'Canadian Malartic'!Q93</f>
        <v>0</v>
      </c>
      <c r="R93" s="240">
        <f>'Band Gov. and Admin.'!R93+'Human Resources Development'!R93+Education!R93+Health!R93+'Public Works'!R93+'Fire Protection'!R93+'Social Assistance'!R93+Housing!R93+'Economic Development'!R93+Soc.Services!R93+'Natural Resources'!R93+'Culture and Language'!R93+OTHER.!R93+'Canadian Malartic'!R93</f>
        <v>0</v>
      </c>
      <c r="S93" s="94">
        <f t="shared" si="15"/>
        <v>0</v>
      </c>
      <c r="T93" s="224"/>
      <c r="U93" s="240">
        <f>'Band Gov. and Admin.'!U93+'Human Resources Development'!U93+Education!U93+Health!U93+'Public Works'!U93+'Fire Protection'!U93+'Social Assistance'!U93+Housing!U93+'Economic Development'!U93+Soc.Services!U93+'Natural Resources'!U93+'Culture and Language'!U93+OTHER.!U93+'Canadian Malartic'!U93</f>
        <v>0</v>
      </c>
      <c r="V93" s="240">
        <f>'Band Gov. and Admin.'!V93+'Human Resources Development'!V93+Education!V93+Health!V93+'Public Works'!V93+'Fire Protection'!V93+'Social Assistance'!V93+Housing!V93+'Economic Development'!V93+Soc.Services!V93+'Natural Resources'!V93+'Culture and Language'!V93+OTHER.!V93+'Canadian Malartic'!V93</f>
        <v>0</v>
      </c>
      <c r="W93" s="240">
        <f>'Band Gov. and Admin.'!W93+'Human Resources Development'!W93+Education!W93+Health!W93+'Public Works'!W93+'Fire Protection'!W93+'Social Assistance'!W93+Housing!W93+'Economic Development'!W93+Soc.Services!W93+'Natural Resources'!W93+'Culture and Language'!W93+OTHER.!W93+'Canadian Malartic'!W93</f>
        <v>0</v>
      </c>
      <c r="X93" s="101">
        <f t="shared" si="16"/>
        <v>0</v>
      </c>
      <c r="Y93" s="97"/>
      <c r="Z93" s="94">
        <f t="shared" si="17"/>
        <v>0</v>
      </c>
      <c r="AA93" s="182"/>
    </row>
    <row r="94" spans="1:27" s="214" customFormat="1" ht="15" x14ac:dyDescent="0.25">
      <c r="A94" s="29"/>
      <c r="B94" s="241" t="s">
        <v>117</v>
      </c>
      <c r="C94" s="242"/>
      <c r="D94" s="1"/>
      <c r="E94" s="28"/>
      <c r="F94" s="240">
        <f>'Band Gov. and Admin.'!F94+'Human Resources Development'!F94+Education!F94+Health!F94+'Public Works'!F94+'Fire Protection'!F94+'Social Assistance'!F94+Housing!F94+'Economic Development'!F94+Soc.Services!F94+'Natural Resources'!F94+'Culture and Language'!F94+OTHER.!F94+'Canadian Malartic'!F94</f>
        <v>2083</v>
      </c>
      <c r="G94" s="240">
        <f>'Band Gov. and Admin.'!G94+'Human Resources Development'!G94+Education!G94+Health!G94+'Public Works'!G94+'Fire Protection'!G94+'Social Assistance'!G94+Housing!G94+'Economic Development'!G94+Soc.Services!G94+'Natural Resources'!G94+'Culture and Language'!G94+OTHER.!G94+'Canadian Malartic'!G94</f>
        <v>2083</v>
      </c>
      <c r="H94" s="240">
        <f>'Band Gov. and Admin.'!H94+'Human Resources Development'!H94+Education!H94+Health!H94+'Public Works'!H94+'Fire Protection'!H94+'Social Assistance'!H94+Housing!H94+'Economic Development'!H94+Soc.Services!H94+'Natural Resources'!H94+'Culture and Language'!H94+OTHER.!H94+'Canadian Malartic'!H94</f>
        <v>2083</v>
      </c>
      <c r="I94" s="94">
        <f t="shared" si="13"/>
        <v>6249</v>
      </c>
      <c r="J94" s="224"/>
      <c r="K94" s="240">
        <f>'Band Gov. and Admin.'!K94+'Human Resources Development'!K94+Education!K94+Health!K94+'Public Works'!K94+'Fire Protection'!K94+'Social Assistance'!K94+Housing!K94+'Economic Development'!K94+Soc.Services!K94+'Natural Resources'!K94+'Culture and Language'!K94+OTHER.!K94+'Canadian Malartic'!K94</f>
        <v>2083</v>
      </c>
      <c r="L94" s="240">
        <f>'Band Gov. and Admin.'!L94+'Human Resources Development'!L94+Education!L94+Health!L94+'Public Works'!L94+'Fire Protection'!L94+'Social Assistance'!L94+Housing!L94+'Economic Development'!L94+Soc.Services!L94+'Natural Resources'!L94+'Culture and Language'!L94+OTHER.!L94+'Canadian Malartic'!L94</f>
        <v>2083</v>
      </c>
      <c r="M94" s="240">
        <f>'Band Gov. and Admin.'!M94+'Human Resources Development'!M94+Education!M94+Health!M94+'Public Works'!M94+'Fire Protection'!M94+'Social Assistance'!M94+Housing!M94+'Economic Development'!M94+Soc.Services!M94+'Natural Resources'!M94+'Culture and Language'!M94+OTHER.!M94+'Canadian Malartic'!M94</f>
        <v>2083</v>
      </c>
      <c r="N94" s="94">
        <f t="shared" si="14"/>
        <v>6249</v>
      </c>
      <c r="O94" s="224"/>
      <c r="P94" s="240">
        <f>'Band Gov. and Admin.'!P94+'Human Resources Development'!P94+Education!P94+Health!P94+'Public Works'!P94+'Fire Protection'!P94+'Social Assistance'!P94+Housing!P94+'Economic Development'!P94+Soc.Services!P94+'Natural Resources'!P94+'Culture and Language'!P94+OTHER.!P94+'Canadian Malartic'!P94</f>
        <v>2083</v>
      </c>
      <c r="Q94" s="240">
        <f>'Band Gov. and Admin.'!Q94+'Human Resources Development'!Q94+Education!Q94+Health!Q94+'Public Works'!Q94+'Fire Protection'!Q94+'Social Assistance'!Q94+Housing!Q94+'Economic Development'!Q94+Soc.Services!Q94+'Natural Resources'!Q94+'Culture and Language'!Q94+OTHER.!Q94+'Canadian Malartic'!Q94</f>
        <v>2083</v>
      </c>
      <c r="R94" s="240">
        <f>'Band Gov. and Admin.'!R94+'Human Resources Development'!R94+Education!R94+Health!R94+'Public Works'!R94+'Fire Protection'!R94+'Social Assistance'!R94+Housing!R94+'Economic Development'!R94+Soc.Services!R94+'Natural Resources'!R94+'Culture and Language'!R94+OTHER.!R94+'Canadian Malartic'!R94</f>
        <v>2083</v>
      </c>
      <c r="S94" s="94">
        <f t="shared" si="15"/>
        <v>6249</v>
      </c>
      <c r="T94" s="224"/>
      <c r="U94" s="240">
        <f>'Band Gov. and Admin.'!U94+'Human Resources Development'!U94+Education!U94+Health!U94+'Public Works'!U94+'Fire Protection'!U94+'Social Assistance'!U94+Housing!U94+'Economic Development'!U94+Soc.Services!U94+'Natural Resources'!U94+'Culture and Language'!U94+OTHER.!U94+'Canadian Malartic'!U94</f>
        <v>2083</v>
      </c>
      <c r="V94" s="240">
        <f>'Band Gov. and Admin.'!V94+'Human Resources Development'!V94+Education!V94+Health!V94+'Public Works'!V94+'Fire Protection'!V94+'Social Assistance'!V94+Housing!V94+'Economic Development'!V94+Soc.Services!V94+'Natural Resources'!V94+'Culture and Language'!V94+OTHER.!V94+'Canadian Malartic'!V94</f>
        <v>2083</v>
      </c>
      <c r="W94" s="240">
        <f>'Band Gov. and Admin.'!W94+'Human Resources Development'!W94+Education!W94+Health!W94+'Public Works'!W94+'Fire Protection'!W94+'Social Assistance'!W94+Housing!W94+'Economic Development'!W94+Soc.Services!W94+'Natural Resources'!W94+'Culture and Language'!W94+OTHER.!W94+'Canadian Malartic'!W94</f>
        <v>2087</v>
      </c>
      <c r="X94" s="101">
        <f t="shared" si="16"/>
        <v>6253</v>
      </c>
      <c r="Y94" s="97"/>
      <c r="Z94" s="94">
        <f t="shared" si="17"/>
        <v>25000</v>
      </c>
      <c r="AA94" s="182"/>
    </row>
    <row r="95" spans="1:27" s="214" customFormat="1" ht="15" x14ac:dyDescent="0.25">
      <c r="A95" s="29">
        <v>98760</v>
      </c>
      <c r="B95" s="241" t="s">
        <v>46</v>
      </c>
      <c r="C95" s="242"/>
      <c r="D95" s="1"/>
      <c r="E95" s="28"/>
      <c r="F95" s="240">
        <f>'Band Gov. and Admin.'!F95+'Human Resources Development'!F95+Education!F95+Health!F95+'Public Works'!F95+'Fire Protection'!F95+'Social Assistance'!F95+Housing!F95+'Economic Development'!F95+Soc.Services!F95+'Natural Resources'!F95+'Culture and Language'!F95+OTHER.!F95+'Canadian Malartic'!F95</f>
        <v>0</v>
      </c>
      <c r="G95" s="240">
        <f>'Band Gov. and Admin.'!G95+'Human Resources Development'!G95+Education!G95+Health!G95+'Public Works'!G95+'Fire Protection'!G95+'Social Assistance'!G95+Housing!G95+'Economic Development'!G95+Soc.Services!G95+'Natural Resources'!G95+'Culture and Language'!G95+OTHER.!G95+'Canadian Malartic'!G95</f>
        <v>0</v>
      </c>
      <c r="H95" s="240">
        <f>'Band Gov. and Admin.'!H95+'Human Resources Development'!H95+Education!H95+Health!H95+'Public Works'!H95+'Fire Protection'!H95+'Social Assistance'!H95+Housing!H95+'Economic Development'!H95+Soc.Services!H95+'Natural Resources'!H95+'Culture and Language'!H95+OTHER.!H95+'Canadian Malartic'!H95</f>
        <v>0</v>
      </c>
      <c r="I95" s="94">
        <f t="shared" si="13"/>
        <v>0</v>
      </c>
      <c r="J95" s="224"/>
      <c r="K95" s="240">
        <f>'Band Gov. and Admin.'!K95+'Human Resources Development'!K95+Education!K95+Health!K95+'Public Works'!K95+'Fire Protection'!K95+'Social Assistance'!K95+Housing!K95+'Economic Development'!K95+Soc.Services!K95+'Natural Resources'!K95+'Culture and Language'!K95+OTHER.!K95+'Canadian Malartic'!K95</f>
        <v>0</v>
      </c>
      <c r="L95" s="240">
        <f>'Band Gov. and Admin.'!L95+'Human Resources Development'!L95+Education!L95+Health!L95+'Public Works'!L95+'Fire Protection'!L95+'Social Assistance'!L95+Housing!L95+'Economic Development'!L95+Soc.Services!L95+'Natural Resources'!L95+'Culture and Language'!L95+OTHER.!L95+'Canadian Malartic'!L95</f>
        <v>0</v>
      </c>
      <c r="M95" s="240">
        <f>'Band Gov. and Admin.'!M95+'Human Resources Development'!M95+Education!M95+Health!M95+'Public Works'!M95+'Fire Protection'!M95+'Social Assistance'!M95+Housing!M95+'Economic Development'!M95+Soc.Services!M95+'Natural Resources'!M95+'Culture and Language'!M95+OTHER.!M95+'Canadian Malartic'!M95</f>
        <v>0</v>
      </c>
      <c r="N95" s="94">
        <f t="shared" si="14"/>
        <v>0</v>
      </c>
      <c r="O95" s="224"/>
      <c r="P95" s="240">
        <f>'Band Gov. and Admin.'!P95+'Human Resources Development'!P95+Education!P95+Health!P95+'Public Works'!P95+'Fire Protection'!P95+'Social Assistance'!P95+Housing!P95+'Economic Development'!P95+Soc.Services!P95+'Natural Resources'!P95+'Culture and Language'!P95+OTHER.!P95+'Canadian Malartic'!P95</f>
        <v>0</v>
      </c>
      <c r="Q95" s="240">
        <f>'Band Gov. and Admin.'!Q95+'Human Resources Development'!Q95+Education!Q95+Health!Q95+'Public Works'!Q95+'Fire Protection'!Q95+'Social Assistance'!Q95+Housing!Q95+'Economic Development'!Q95+Soc.Services!Q95+'Natural Resources'!Q95+'Culture and Language'!Q95+OTHER.!Q95+'Canadian Malartic'!Q95</f>
        <v>0</v>
      </c>
      <c r="R95" s="240">
        <f>'Band Gov. and Admin.'!R95+'Human Resources Development'!R95+Education!R95+Health!R95+'Public Works'!R95+'Fire Protection'!R95+'Social Assistance'!R95+Housing!R95+'Economic Development'!R95+Soc.Services!R95+'Natural Resources'!R95+'Culture and Language'!R95+OTHER.!R95+'Canadian Malartic'!R95</f>
        <v>0</v>
      </c>
      <c r="S95" s="94">
        <f t="shared" si="15"/>
        <v>0</v>
      </c>
      <c r="T95" s="224"/>
      <c r="U95" s="240">
        <f>'Band Gov. and Admin.'!U95+'Human Resources Development'!U95+Education!U95+Health!U95+'Public Works'!U95+'Fire Protection'!U95+'Social Assistance'!U95+Housing!U95+'Economic Development'!U95+Soc.Services!U95+'Natural Resources'!U95+'Culture and Language'!U95+OTHER.!U95+'Canadian Malartic'!U95</f>
        <v>0</v>
      </c>
      <c r="V95" s="240">
        <f>'Band Gov. and Admin.'!V95+'Human Resources Development'!V95+Education!V95+Health!V95+'Public Works'!V95+'Fire Protection'!V95+'Social Assistance'!V95+Housing!V95+'Economic Development'!V95+Soc.Services!V95+'Natural Resources'!V95+'Culture and Language'!V95+OTHER.!V95+'Canadian Malartic'!V95</f>
        <v>0</v>
      </c>
      <c r="W95" s="240">
        <f>'Band Gov. and Admin.'!W95+'Human Resources Development'!W95+Education!W95+Health!W95+'Public Works'!W95+'Fire Protection'!W95+'Social Assistance'!W95+Housing!W95+'Economic Development'!W95+Soc.Services!W95+'Natural Resources'!W95+'Culture and Language'!W95+OTHER.!W95+'Canadian Malartic'!W95</f>
        <v>0</v>
      </c>
      <c r="X95" s="101">
        <f t="shared" si="16"/>
        <v>0</v>
      </c>
      <c r="Y95" s="97"/>
      <c r="Z95" s="94">
        <f t="shared" si="17"/>
        <v>0</v>
      </c>
      <c r="AA95" s="182"/>
    </row>
    <row r="96" spans="1:27" s="214" customFormat="1" ht="15" x14ac:dyDescent="0.25">
      <c r="A96" s="29">
        <v>98750</v>
      </c>
      <c r="B96" s="241" t="s">
        <v>45</v>
      </c>
      <c r="C96" s="242"/>
      <c r="D96" s="1"/>
      <c r="E96" s="28"/>
      <c r="F96" s="240">
        <f>'Band Gov. and Admin.'!F96+'Human Resources Development'!F96+Education!F96+Health!F96+'Public Works'!F96+'Fire Protection'!F96+'Social Assistance'!F96+Housing!F96+'Economic Development'!F96+Soc.Services!F96+'Natural Resources'!F96+'Culture and Language'!F96+OTHER.!F96+'Canadian Malartic'!F96</f>
        <v>432227</v>
      </c>
      <c r="G96" s="240">
        <f>'Band Gov. and Admin.'!G96+'Human Resources Development'!G96+Education!G96+Health!G96+'Public Works'!G96+'Fire Protection'!G96+'Social Assistance'!G96+Housing!G96+'Economic Development'!G96+Soc.Services!G96+'Natural Resources'!G96+'Culture and Language'!G96+OTHER.!G96+'Canadian Malartic'!G96</f>
        <v>16569</v>
      </c>
      <c r="H96" s="240">
        <f>'Band Gov. and Admin.'!H96+'Human Resources Development'!H96+Education!H96+Health!H96+'Public Works'!H96+'Fire Protection'!H96+'Social Assistance'!H96+Housing!H96+'Economic Development'!H96+Soc.Services!H96+'Natural Resources'!H96+'Culture and Language'!H96+OTHER.!H96+'Canadian Malartic'!H96</f>
        <v>78080</v>
      </c>
      <c r="I96" s="94">
        <f t="shared" si="13"/>
        <v>526876</v>
      </c>
      <c r="J96" s="224"/>
      <c r="K96" s="240">
        <f>'Band Gov. and Admin.'!K96+'Human Resources Development'!K96+Education!K96+Health!K96+'Public Works'!K96+'Fire Protection'!K96+'Social Assistance'!K96+Housing!K96+'Economic Development'!K96+Soc.Services!K96+'Natural Resources'!K96+'Culture and Language'!K96+OTHER.!K96+'Canadian Malartic'!K96</f>
        <v>7855</v>
      </c>
      <c r="L96" s="240">
        <f>'Band Gov. and Admin.'!L96+'Human Resources Development'!L96+Education!L96+Health!L96+'Public Works'!L96+'Fire Protection'!L96+'Social Assistance'!L96+Housing!L96+'Economic Development'!L96+Soc.Services!L96+'Natural Resources'!L96+'Culture and Language'!L96+OTHER.!L96+'Canadian Malartic'!L96</f>
        <v>7855</v>
      </c>
      <c r="M96" s="240">
        <f>'Band Gov. and Admin.'!M96+'Human Resources Development'!M96+Education!M96+Health!M96+'Public Works'!M96+'Fire Protection'!M96+'Social Assistance'!M96+Housing!M96+'Economic Development'!M96+Soc.Services!M96+'Natural Resources'!M96+'Culture and Language'!M96+OTHER.!M96+'Canadian Malartic'!M96</f>
        <v>26080</v>
      </c>
      <c r="N96" s="94">
        <f t="shared" si="14"/>
        <v>41790</v>
      </c>
      <c r="O96" s="224"/>
      <c r="P96" s="240">
        <f>'Band Gov. and Admin.'!P96+'Human Resources Development'!P96+Education!P96+Health!P96+'Public Works'!P96+'Fire Protection'!P96+'Social Assistance'!P96+Housing!P96+'Economic Development'!P96+Soc.Services!P96+'Natural Resources'!P96+'Culture and Language'!P96+OTHER.!P96+'Canadian Malartic'!P96</f>
        <v>17855</v>
      </c>
      <c r="Q96" s="240">
        <f>'Band Gov. and Admin.'!Q96+'Human Resources Development'!Q96+Education!Q96+Health!Q96+'Public Works'!Q96+'Fire Protection'!Q96+'Social Assistance'!Q96+Housing!Q96+'Economic Development'!Q96+Soc.Services!Q96+'Natural Resources'!Q96+'Culture and Language'!Q96+OTHER.!Q96+'Canadian Malartic'!Q96</f>
        <v>16070</v>
      </c>
      <c r="R96" s="240">
        <f>'Band Gov. and Admin.'!R96+'Human Resources Development'!R96+Education!R96+Health!R96+'Public Works'!R96+'Fire Protection'!R96+'Social Assistance'!R96+Housing!R96+'Economic Development'!R96+Soc.Services!R96+'Natural Resources'!R96+'Culture and Language'!R96+OTHER.!R96+'Canadian Malartic'!R96</f>
        <v>26580</v>
      </c>
      <c r="S96" s="94">
        <f t="shared" si="15"/>
        <v>60505</v>
      </c>
      <c r="T96" s="224"/>
      <c r="U96" s="240">
        <f>'Band Gov. and Admin.'!U96+'Human Resources Development'!U96+Education!U96+Health!U96+'Public Works'!U96+'Fire Protection'!U96+'Social Assistance'!U96+Housing!U96+'Economic Development'!U96+Soc.Services!U96+'Natural Resources'!U96+'Culture and Language'!U96+OTHER.!U96+'Canadian Malartic'!U96</f>
        <v>8940</v>
      </c>
      <c r="V96" s="240">
        <f>'Band Gov. and Admin.'!V96+'Human Resources Development'!V96+Education!V96+Health!V96+'Public Works'!V96+'Fire Protection'!V96+'Social Assistance'!V96+Housing!V96+'Economic Development'!V96+Soc.Services!V96+'Natural Resources'!V96+'Culture and Language'!V96+OTHER.!V96+'Canadian Malartic'!V96</f>
        <v>8355</v>
      </c>
      <c r="W96" s="240">
        <f>'Band Gov. and Admin.'!W96+'Human Resources Development'!W96+Education!W96+Health!W96+'Public Works'!W96+'Fire Protection'!W96+'Social Assistance'!W96+Housing!W96+'Economic Development'!W96+Soc.Services!W96+'Natural Resources'!W96+'Culture and Language'!W96+OTHER.!W96+'Canadian Malartic'!W96</f>
        <v>35173</v>
      </c>
      <c r="X96" s="101">
        <f t="shared" si="16"/>
        <v>52468</v>
      </c>
      <c r="Y96" s="97"/>
      <c r="Z96" s="94">
        <f t="shared" si="17"/>
        <v>681639</v>
      </c>
      <c r="AA96" s="182"/>
    </row>
    <row r="97" spans="1:27" s="214" customFormat="1" ht="15" x14ac:dyDescent="0.25">
      <c r="A97" s="29">
        <v>96170</v>
      </c>
      <c r="B97" s="241" t="s">
        <v>47</v>
      </c>
      <c r="C97" s="242"/>
      <c r="D97" s="1"/>
      <c r="E97" s="28"/>
      <c r="F97" s="240">
        <f>'Band Gov. and Admin.'!F97+'Human Resources Development'!F97+Education!F97+Health!F97+'Public Works'!F97+'Fire Protection'!F97+'Social Assistance'!F97+Housing!F97+'Economic Development'!F97+Soc.Services!F97+'Natural Resources'!F97+'Culture and Language'!F97+OTHER.!F97+'Canadian Malartic'!F97</f>
        <v>75000</v>
      </c>
      <c r="G97" s="240">
        <f>'Band Gov. and Admin.'!G97+'Human Resources Development'!G97+Education!G97+Health!G97+'Public Works'!G97+'Fire Protection'!G97+'Social Assistance'!G97+Housing!G97+'Economic Development'!G97+Soc.Services!G97+'Natural Resources'!G97+'Culture and Language'!G97+OTHER.!G97+'Canadian Malartic'!G97</f>
        <v>5000</v>
      </c>
      <c r="H97" s="240">
        <f>'Band Gov. and Admin.'!H97+'Human Resources Development'!H97+Education!H97+Health!H97+'Public Works'!H97+'Fire Protection'!H97+'Social Assistance'!H97+Housing!H97+'Economic Development'!H97+Soc.Services!H97+'Natural Resources'!H97+'Culture and Language'!H97+OTHER.!H97+'Canadian Malartic'!H97</f>
        <v>5000</v>
      </c>
      <c r="I97" s="94">
        <f t="shared" si="13"/>
        <v>85000</v>
      </c>
      <c r="J97" s="224"/>
      <c r="K97" s="240">
        <f>'Band Gov. and Admin.'!K97+'Human Resources Development'!K97+Education!K97+Health!K97+'Public Works'!K97+'Fire Protection'!K97+'Social Assistance'!K97+Housing!K97+'Economic Development'!K97+Soc.Services!K97+'Natural Resources'!K97+'Culture and Language'!K97+OTHER.!K97+'Canadian Malartic'!K97</f>
        <v>5000</v>
      </c>
      <c r="L97" s="240">
        <f>'Band Gov. and Admin.'!L97+'Human Resources Development'!L97+Education!L97+Health!L97+'Public Works'!L97+'Fire Protection'!L97+'Social Assistance'!L97+Housing!L97+'Economic Development'!L97+Soc.Services!L97+'Natural Resources'!L97+'Culture and Language'!L97+OTHER.!L97+'Canadian Malartic'!L97</f>
        <v>5000</v>
      </c>
      <c r="M97" s="240">
        <f>'Band Gov. and Admin.'!M97+'Human Resources Development'!M97+Education!M97+Health!M97+'Public Works'!M97+'Fire Protection'!M97+'Social Assistance'!M97+Housing!M97+'Economic Development'!M97+Soc.Services!M97+'Natural Resources'!M97+'Culture and Language'!M97+OTHER.!M97+'Canadian Malartic'!M97</f>
        <v>5000</v>
      </c>
      <c r="N97" s="94">
        <f t="shared" si="14"/>
        <v>15000</v>
      </c>
      <c r="O97" s="224"/>
      <c r="P97" s="240">
        <f>'Band Gov. and Admin.'!P97+'Human Resources Development'!P97+Education!P97+Health!P97+'Public Works'!P97+'Fire Protection'!P97+'Social Assistance'!P97+Housing!P97+'Economic Development'!P97+Soc.Services!P97+'Natural Resources'!P97+'Culture and Language'!P97+OTHER.!P97+'Canadian Malartic'!P97</f>
        <v>5000</v>
      </c>
      <c r="Q97" s="240">
        <f>'Band Gov. and Admin.'!Q97+'Human Resources Development'!Q97+Education!Q97+Health!Q97+'Public Works'!Q97+'Fire Protection'!Q97+'Social Assistance'!Q97+Housing!Q97+'Economic Development'!Q97+Soc.Services!Q97+'Natural Resources'!Q97+'Culture and Language'!Q97+OTHER.!Q97+'Canadian Malartic'!Q97</f>
        <v>5000</v>
      </c>
      <c r="R97" s="240">
        <f>'Band Gov. and Admin.'!R97+'Human Resources Development'!R97+Education!R97+Health!R97+'Public Works'!R97+'Fire Protection'!R97+'Social Assistance'!R97+Housing!R97+'Economic Development'!R97+Soc.Services!R97+'Natural Resources'!R97+'Culture and Language'!R97+OTHER.!R97+'Canadian Malartic'!R97</f>
        <v>5000</v>
      </c>
      <c r="S97" s="94">
        <f t="shared" si="15"/>
        <v>15000</v>
      </c>
      <c r="T97" s="224"/>
      <c r="U97" s="240">
        <f>'Band Gov. and Admin.'!U97+'Human Resources Development'!U97+Education!U97+Health!U97+'Public Works'!U97+'Fire Protection'!U97+'Social Assistance'!U97+Housing!U97+'Economic Development'!U97+Soc.Services!U97+'Natural Resources'!U97+'Culture and Language'!U97+OTHER.!U97+'Canadian Malartic'!U97</f>
        <v>5000</v>
      </c>
      <c r="V97" s="240">
        <f>'Band Gov. and Admin.'!V97+'Human Resources Development'!V97+Education!V97+Health!V97+'Public Works'!V97+'Fire Protection'!V97+'Social Assistance'!V97+Housing!V97+'Economic Development'!V97+Soc.Services!V97+'Natural Resources'!V97+'Culture and Language'!V97+OTHER.!V97+'Canadian Malartic'!V97</f>
        <v>5000</v>
      </c>
      <c r="W97" s="240">
        <f>'Band Gov. and Admin.'!W97+'Human Resources Development'!W97+Education!W97+Health!W97+'Public Works'!W97+'Fire Protection'!W97+'Social Assistance'!W97+Housing!W97+'Economic Development'!W97+Soc.Services!W97+'Natural Resources'!W97+'Culture and Language'!W97+OTHER.!W97+'Canadian Malartic'!W97</f>
        <v>5000</v>
      </c>
      <c r="X97" s="101">
        <f t="shared" si="16"/>
        <v>15000</v>
      </c>
      <c r="Y97" s="97"/>
      <c r="Z97" s="94">
        <f t="shared" si="17"/>
        <v>130000</v>
      </c>
      <c r="AA97" s="182"/>
    </row>
    <row r="98" spans="1:27" s="214" customFormat="1" ht="15" x14ac:dyDescent="0.25">
      <c r="A98" s="29">
        <v>94700</v>
      </c>
      <c r="B98" s="241" t="s">
        <v>122</v>
      </c>
      <c r="C98" s="242"/>
      <c r="D98" s="1"/>
      <c r="E98" s="28"/>
      <c r="F98" s="240">
        <f>'Band Gov. and Admin.'!F98+'Human Resources Development'!F98+Education!F98+Health!F98+'Public Works'!F98+'Fire Protection'!F98+'Social Assistance'!F98+Housing!F98+'Economic Development'!F98+Soc.Services!F98+'Natural Resources'!F98+'Culture and Language'!F98+OTHER.!F98+'Canadian Malartic'!F98</f>
        <v>0</v>
      </c>
      <c r="G98" s="240">
        <f>'Band Gov. and Admin.'!G98+'Human Resources Development'!G98+Education!G98+Health!G98+'Public Works'!G98+'Fire Protection'!G98+'Social Assistance'!G98+Housing!G98+'Economic Development'!G98+Soc.Services!G98+'Natural Resources'!G98+'Culture and Language'!G98+OTHER.!G98+'Canadian Malartic'!G98</f>
        <v>0</v>
      </c>
      <c r="H98" s="240">
        <f>'Band Gov. and Admin.'!H98+'Human Resources Development'!H98+Education!H98+Health!H98+'Public Works'!H98+'Fire Protection'!H98+'Social Assistance'!H98+Housing!H98+'Economic Development'!H98+Soc.Services!H98+'Natural Resources'!H98+'Culture and Language'!H98+OTHER.!H98+'Canadian Malartic'!H98</f>
        <v>0</v>
      </c>
      <c r="I98" s="94">
        <f t="shared" si="13"/>
        <v>0</v>
      </c>
      <c r="J98" s="224"/>
      <c r="K98" s="240">
        <f>'Band Gov. and Admin.'!K98+'Human Resources Development'!K98+Education!K98+Health!K98+'Public Works'!K98+'Fire Protection'!K98+'Social Assistance'!K98+Housing!K98+'Economic Development'!K98+Soc.Services!K98+'Natural Resources'!K98+'Culture and Language'!K98+OTHER.!K98+'Canadian Malartic'!K98</f>
        <v>0</v>
      </c>
      <c r="L98" s="240">
        <f>'Band Gov. and Admin.'!L98+'Human Resources Development'!L98+Education!L98+Health!L98+'Public Works'!L98+'Fire Protection'!L98+'Social Assistance'!L98+Housing!L98+'Economic Development'!L98+Soc.Services!L98+'Natural Resources'!L98+'Culture and Language'!L98+OTHER.!L98+'Canadian Malartic'!L98</f>
        <v>0</v>
      </c>
      <c r="M98" s="240">
        <f>'Band Gov. and Admin.'!M98+'Human Resources Development'!M98+Education!M98+Health!M98+'Public Works'!M98+'Fire Protection'!M98+'Social Assistance'!M98+Housing!M98+'Economic Development'!M98+Soc.Services!M98+'Natural Resources'!M98+'Culture and Language'!M98+OTHER.!M98+'Canadian Malartic'!M98</f>
        <v>0</v>
      </c>
      <c r="N98" s="94">
        <f t="shared" si="14"/>
        <v>0</v>
      </c>
      <c r="O98" s="224"/>
      <c r="P98" s="240">
        <f>'Band Gov. and Admin.'!P98+'Human Resources Development'!P98+Education!P98+Health!P98+'Public Works'!P98+'Fire Protection'!P98+'Social Assistance'!P98+Housing!P98+'Economic Development'!P98+Soc.Services!P98+'Natural Resources'!P98+'Culture and Language'!P98+OTHER.!P98+'Canadian Malartic'!P98</f>
        <v>0</v>
      </c>
      <c r="Q98" s="240">
        <f>'Band Gov. and Admin.'!Q98+'Human Resources Development'!Q98+Education!Q98+Health!Q98+'Public Works'!Q98+'Fire Protection'!Q98+'Social Assistance'!Q98+Housing!Q98+'Economic Development'!Q98+Soc.Services!Q98+'Natural Resources'!Q98+'Culture and Language'!Q98+OTHER.!Q98+'Canadian Malartic'!Q98</f>
        <v>0</v>
      </c>
      <c r="R98" s="240">
        <f>'Band Gov. and Admin.'!R98+'Human Resources Development'!R98+Education!R98+Health!R98+'Public Works'!R98+'Fire Protection'!R98+'Social Assistance'!R98+Housing!R98+'Economic Development'!R98+Soc.Services!R98+'Natural Resources'!R98+'Culture and Language'!R98+OTHER.!R98+'Canadian Malartic'!R98</f>
        <v>0</v>
      </c>
      <c r="S98" s="94">
        <f t="shared" si="15"/>
        <v>0</v>
      </c>
      <c r="T98" s="224"/>
      <c r="U98" s="240">
        <f>'Band Gov. and Admin.'!U98+'Human Resources Development'!U98+Education!U98+Health!U98+'Public Works'!U98+'Fire Protection'!U98+'Social Assistance'!U98+Housing!U98+'Economic Development'!U98+Soc.Services!U98+'Natural Resources'!U98+'Culture and Language'!U98+OTHER.!U98+'Canadian Malartic'!U98</f>
        <v>0</v>
      </c>
      <c r="V98" s="240">
        <f>'Band Gov. and Admin.'!V98+'Human Resources Development'!V98+Education!V98+Health!V98+'Public Works'!V98+'Fire Protection'!V98+'Social Assistance'!V98+Housing!V98+'Economic Development'!V98+Soc.Services!V98+'Natural Resources'!V98+'Culture and Language'!V98+OTHER.!V98+'Canadian Malartic'!V98</f>
        <v>0</v>
      </c>
      <c r="W98" s="240">
        <f>'Band Gov. and Admin.'!W98+'Human Resources Development'!W98+Education!W98+Health!W98+'Public Works'!W98+'Fire Protection'!W98+'Social Assistance'!W98+Housing!W98+'Economic Development'!W98+Soc.Services!W98+'Natural Resources'!W98+'Culture and Language'!W98+OTHER.!W98+'Canadian Malartic'!W98</f>
        <v>500</v>
      </c>
      <c r="X98" s="101">
        <f t="shared" si="16"/>
        <v>500</v>
      </c>
      <c r="Y98" s="97"/>
      <c r="Z98" s="94">
        <f t="shared" si="17"/>
        <v>500</v>
      </c>
      <c r="AA98" s="182"/>
    </row>
    <row r="99" spans="1:27" s="214" customFormat="1" ht="15" x14ac:dyDescent="0.25">
      <c r="A99" s="29">
        <v>99600</v>
      </c>
      <c r="B99" s="241" t="s">
        <v>48</v>
      </c>
      <c r="C99" s="242"/>
      <c r="D99" s="1"/>
      <c r="E99" s="28"/>
      <c r="F99" s="240">
        <f>'Band Gov. and Admin.'!F99+'Human Resources Development'!F99+Education!F99+Health!F99+'Public Works'!F99+'Fire Protection'!F99+'Social Assistance'!F99+Housing!F99+'Economic Development'!F99+Soc.Services!F99+'Natural Resources'!F99+'Culture and Language'!F99+OTHER.!F99+'Canadian Malartic'!F99</f>
        <v>28994</v>
      </c>
      <c r="G99" s="240">
        <f>'Band Gov. and Admin.'!G99+'Human Resources Development'!G99+Education!G99+Health!G99+'Public Works'!G99+'Fire Protection'!G99+'Social Assistance'!G99+Housing!G99+'Economic Development'!G99+Soc.Services!G99+'Natural Resources'!G99+'Culture and Language'!G99+OTHER.!G99+'Canadian Malartic'!G99</f>
        <v>0</v>
      </c>
      <c r="H99" s="240">
        <f>'Band Gov. and Admin.'!H99+'Human Resources Development'!H99+Education!H99+Health!H99+'Public Works'!H99+'Fire Protection'!H99+'Social Assistance'!H99+Housing!H99+'Economic Development'!H99+Soc.Services!H99+'Natural Resources'!H99+'Culture and Language'!H99+OTHER.!H99+'Canadian Malartic'!H99</f>
        <v>7000</v>
      </c>
      <c r="I99" s="94">
        <f t="shared" si="13"/>
        <v>35994</v>
      </c>
      <c r="J99" s="224"/>
      <c r="K99" s="240">
        <f>'Band Gov. and Admin.'!K99+'Human Resources Development'!K99+Education!K99+Health!K99+'Public Works'!K99+'Fire Protection'!K99+'Social Assistance'!K99+Housing!K99+'Economic Development'!K99+Soc.Services!K99+'Natural Resources'!K99+'Culture and Language'!K99+OTHER.!K99+'Canadian Malartic'!K99</f>
        <v>0</v>
      </c>
      <c r="L99" s="240">
        <f>'Band Gov. and Admin.'!L99+'Human Resources Development'!L99+Education!L99+Health!L99+'Public Works'!L99+'Fire Protection'!L99+'Social Assistance'!L99+Housing!L99+'Economic Development'!L99+Soc.Services!L99+'Natural Resources'!L99+'Culture and Language'!L99+OTHER.!L99+'Canadian Malartic'!L99</f>
        <v>0</v>
      </c>
      <c r="M99" s="240">
        <f>'Band Gov. and Admin.'!M99+'Human Resources Development'!M99+Education!M99+Health!M99+'Public Works'!M99+'Fire Protection'!M99+'Social Assistance'!M99+Housing!M99+'Economic Development'!M99+Soc.Services!M99+'Natural Resources'!M99+'Culture and Language'!M99+OTHER.!M99+'Canadian Malartic'!M99</f>
        <v>1500</v>
      </c>
      <c r="N99" s="94">
        <f t="shared" si="14"/>
        <v>1500</v>
      </c>
      <c r="O99" s="224"/>
      <c r="P99" s="240">
        <f>'Band Gov. and Admin.'!P99+'Human Resources Development'!P99+Education!P99+Health!P99+'Public Works'!P99+'Fire Protection'!P99+'Social Assistance'!P99+Housing!P99+'Economic Development'!P99+Soc.Services!P99+'Natural Resources'!P99+'Culture and Language'!P99+OTHER.!P99+'Canadian Malartic'!P99</f>
        <v>0</v>
      </c>
      <c r="Q99" s="240">
        <f>'Band Gov. and Admin.'!Q99+'Human Resources Development'!Q99+Education!Q99+Health!Q99+'Public Works'!Q99+'Fire Protection'!Q99+'Social Assistance'!Q99+Housing!Q99+'Economic Development'!Q99+Soc.Services!Q99+'Natural Resources'!Q99+'Culture and Language'!Q99+OTHER.!Q99+'Canadian Malartic'!Q99</f>
        <v>0</v>
      </c>
      <c r="R99" s="240">
        <f>'Band Gov. and Admin.'!R99+'Human Resources Development'!R99+Education!R99+Health!R99+'Public Works'!R99+'Fire Protection'!R99+'Social Assistance'!R99+Housing!R99+'Economic Development'!R99+Soc.Services!R99+'Natural Resources'!R99+'Culture and Language'!R99+OTHER.!R99+'Canadian Malartic'!R99</f>
        <v>1500</v>
      </c>
      <c r="S99" s="94">
        <f t="shared" si="15"/>
        <v>1500</v>
      </c>
      <c r="T99" s="224"/>
      <c r="U99" s="240">
        <f>'Band Gov. and Admin.'!U99+'Human Resources Development'!U99+Education!U99+Health!U99+'Public Works'!U99+'Fire Protection'!U99+'Social Assistance'!U99+Housing!U99+'Economic Development'!U99+Soc.Services!U99+'Natural Resources'!U99+'Culture and Language'!U99+OTHER.!U99+'Canadian Malartic'!U99</f>
        <v>0</v>
      </c>
      <c r="V99" s="240">
        <f>'Band Gov. and Admin.'!V99+'Human Resources Development'!V99+Education!V99+Health!V99+'Public Works'!V99+'Fire Protection'!V99+'Social Assistance'!V99+Housing!V99+'Economic Development'!V99+Soc.Services!V99+'Natural Resources'!V99+'Culture and Language'!V99+OTHER.!V99+'Canadian Malartic'!V99</f>
        <v>0</v>
      </c>
      <c r="W99" s="240">
        <f>'Band Gov. and Admin.'!W99+'Human Resources Development'!W99+Education!W99+Health!W99+'Public Works'!W99+'Fire Protection'!W99+'Social Assistance'!W99+Housing!W99+'Economic Development'!W99+Soc.Services!W99+'Natural Resources'!W99+'Culture and Language'!W99+OTHER.!W99+'Canadian Malartic'!W99</f>
        <v>1500</v>
      </c>
      <c r="X99" s="101">
        <f t="shared" si="16"/>
        <v>1500</v>
      </c>
      <c r="Y99" s="97"/>
      <c r="Z99" s="94">
        <f t="shared" si="17"/>
        <v>40494</v>
      </c>
      <c r="AA99" s="182"/>
    </row>
    <row r="100" spans="1:27" s="214" customFormat="1" ht="15" x14ac:dyDescent="0.25">
      <c r="A100" s="29">
        <v>92210</v>
      </c>
      <c r="B100" s="241" t="s">
        <v>249</v>
      </c>
      <c r="C100" s="242"/>
      <c r="D100" s="1"/>
      <c r="E100" s="28"/>
      <c r="F100" s="240">
        <f>'Band Gov. and Admin.'!F100+'Human Resources Development'!F100+Education!F100+Health!F100+'Public Works'!F100+'Fire Protection'!F100+'Social Assistance'!F100+Housing!F100+'Economic Development'!F100+Soc.Services!F100+'Natural Resources'!F100+'Culture and Language'!F100+OTHER.!F100+'Canadian Malartic'!F100</f>
        <v>65400</v>
      </c>
      <c r="G100" s="240">
        <f>'Band Gov. and Admin.'!G100+'Human Resources Development'!G100+Education!G100+Health!G100+'Public Works'!G100+'Fire Protection'!G100+'Social Assistance'!G100+Housing!G100+'Economic Development'!G100+Soc.Services!G100+'Natural Resources'!G100+'Culture and Language'!G100+OTHER.!G100+'Canadian Malartic'!G100</f>
        <v>400</v>
      </c>
      <c r="H100" s="240">
        <f>'Band Gov. and Admin.'!H100+'Human Resources Development'!H100+Education!H100+Health!H100+'Public Works'!H100+'Fire Protection'!H100+'Social Assistance'!H100+Housing!H100+'Economic Development'!H100+Soc.Services!H100+'Natural Resources'!H100+'Culture and Language'!H100+OTHER.!H100+'Canadian Malartic'!H100</f>
        <v>400</v>
      </c>
      <c r="I100" s="94">
        <f t="shared" si="13"/>
        <v>66200</v>
      </c>
      <c r="J100" s="224"/>
      <c r="K100" s="240">
        <f>'Band Gov. and Admin.'!K100+'Human Resources Development'!K100+Education!K100+Health!K100+'Public Works'!K100+'Fire Protection'!K100+'Social Assistance'!K100+Housing!K100+'Economic Development'!K100+Soc.Services!K100+'Natural Resources'!K100+'Culture and Language'!K100+OTHER.!K100+'Canadian Malartic'!K100</f>
        <v>400</v>
      </c>
      <c r="L100" s="240">
        <f>'Band Gov. and Admin.'!L100+'Human Resources Development'!L100+Education!L100+Health!L100+'Public Works'!L100+'Fire Protection'!L100+'Social Assistance'!L100+Housing!L100+'Economic Development'!L100+Soc.Services!L100+'Natural Resources'!L100+'Culture and Language'!L100+OTHER.!L100+'Canadian Malartic'!L100</f>
        <v>400</v>
      </c>
      <c r="M100" s="240">
        <f>'Band Gov. and Admin.'!M100+'Human Resources Development'!M100+Education!M100+Health!M100+'Public Works'!M100+'Fire Protection'!M100+'Social Assistance'!M100+Housing!M100+'Economic Development'!M100+Soc.Services!M100+'Natural Resources'!M100+'Culture and Language'!M100+OTHER.!M100+'Canadian Malartic'!M100</f>
        <v>400</v>
      </c>
      <c r="N100" s="94">
        <f t="shared" si="14"/>
        <v>1200</v>
      </c>
      <c r="O100" s="224"/>
      <c r="P100" s="240">
        <f>'Band Gov. and Admin.'!P100+'Human Resources Development'!P100+Education!P100+Health!P100+'Public Works'!P100+'Fire Protection'!P100+'Social Assistance'!P100+Housing!P100+'Economic Development'!P100+Soc.Services!P100+'Natural Resources'!P100+'Culture and Language'!P100+OTHER.!P100+'Canadian Malartic'!P100</f>
        <v>400</v>
      </c>
      <c r="Q100" s="240">
        <f>'Band Gov. and Admin.'!Q100+'Human Resources Development'!Q100+Education!Q100+Health!Q100+'Public Works'!Q100+'Fire Protection'!Q100+'Social Assistance'!Q100+Housing!Q100+'Economic Development'!Q100+Soc.Services!Q100+'Natural Resources'!Q100+'Culture and Language'!Q100+OTHER.!Q100+'Canadian Malartic'!Q100</f>
        <v>400</v>
      </c>
      <c r="R100" s="240">
        <f>'Band Gov. and Admin.'!R100+'Human Resources Development'!R100+Education!R100+Health!R100+'Public Works'!R100+'Fire Protection'!R100+'Social Assistance'!R100+Housing!R100+'Economic Development'!R100+Soc.Services!R100+'Natural Resources'!R100+'Culture and Language'!R100+OTHER.!R100+'Canadian Malartic'!R100</f>
        <v>400</v>
      </c>
      <c r="S100" s="94">
        <f t="shared" si="15"/>
        <v>1200</v>
      </c>
      <c r="T100" s="224"/>
      <c r="U100" s="240">
        <f>'Band Gov. and Admin.'!U100+'Human Resources Development'!U100+Education!U100+Health!U100+'Public Works'!U100+'Fire Protection'!U100+'Social Assistance'!U100+Housing!U100+'Economic Development'!U100+Soc.Services!U100+'Natural Resources'!U100+'Culture and Language'!U100+OTHER.!U100+'Canadian Malartic'!U100</f>
        <v>400</v>
      </c>
      <c r="V100" s="240">
        <f>'Band Gov. and Admin.'!V100+'Human Resources Development'!V100+Education!V100+Health!V100+'Public Works'!V100+'Fire Protection'!V100+'Social Assistance'!V100+Housing!V100+'Economic Development'!V100+Soc.Services!V100+'Natural Resources'!V100+'Culture and Language'!V100+OTHER.!V100+'Canadian Malartic'!V100</f>
        <v>400</v>
      </c>
      <c r="W100" s="240">
        <f>'Band Gov. and Admin.'!W100+'Human Resources Development'!W100+Education!W100+Health!W100+'Public Works'!W100+'Fire Protection'!W100+'Social Assistance'!W100+Housing!W100+'Economic Development'!W100+Soc.Services!W100+'Natural Resources'!W100+'Culture and Language'!W100+OTHER.!W100+'Canadian Malartic'!W100</f>
        <v>400</v>
      </c>
      <c r="X100" s="101">
        <f t="shared" si="16"/>
        <v>1200</v>
      </c>
      <c r="Y100" s="97"/>
      <c r="Z100" s="94">
        <f t="shared" si="17"/>
        <v>69800</v>
      </c>
      <c r="AA100" s="182"/>
    </row>
    <row r="101" spans="1:27" s="214" customFormat="1" ht="15" hidden="1" x14ac:dyDescent="0.25">
      <c r="A101" s="29"/>
      <c r="B101" s="241" t="s">
        <v>296</v>
      </c>
      <c r="C101" s="242"/>
      <c r="D101" s="1"/>
      <c r="E101" s="28"/>
      <c r="F101" s="240">
        <f>'Band Gov. and Admin.'!F101+'Human Resources Development'!F101+Education!F101+Health!F101+'Public Works'!F101+'Fire Protection'!F101+'Social Assistance'!F101+Housing!F101+'Economic Development'!F101+Soc.Services!F101+'Natural Resources'!F101+'Culture and Language'!F101+OTHER.!F101+'Canadian Malartic'!F101</f>
        <v>0</v>
      </c>
      <c r="G101" s="240">
        <f>'Band Gov. and Admin.'!G101+'Human Resources Development'!G101+Education!G101+Health!G101+'Public Works'!G101+'Fire Protection'!G101+'Social Assistance'!G101+Housing!G101+'Economic Development'!G101+Soc.Services!G101+'Natural Resources'!G101+'Culture and Language'!G101+OTHER.!G101+'Canadian Malartic'!G101</f>
        <v>0</v>
      </c>
      <c r="H101" s="240">
        <f>'Band Gov. and Admin.'!H101+'Human Resources Development'!H101+Education!H101+Health!H101+'Public Works'!H101+'Fire Protection'!H101+'Social Assistance'!H101+Housing!H101+'Economic Development'!H101+Soc.Services!H101+'Natural Resources'!H101+'Culture and Language'!H101+OTHER.!H101+'Canadian Malartic'!H101</f>
        <v>0</v>
      </c>
      <c r="I101" s="94">
        <f t="shared" si="13"/>
        <v>0</v>
      </c>
      <c r="J101" s="224"/>
      <c r="K101" s="240">
        <f>'Band Gov. and Admin.'!K101+'Human Resources Development'!K101+Education!K101+Health!K101+'Public Works'!K101+'Fire Protection'!K101+'Social Assistance'!K101+Housing!K101+'Economic Development'!K101+Soc.Services!K101+'Natural Resources'!K101+'Culture and Language'!K101+OTHER.!K101+'Canadian Malartic'!K101</f>
        <v>0</v>
      </c>
      <c r="L101" s="240">
        <f>'Band Gov. and Admin.'!L101+'Human Resources Development'!L101+Education!L101+Health!L101+'Public Works'!L101+'Fire Protection'!L101+'Social Assistance'!L101+Housing!L101+'Economic Development'!L101+Soc.Services!L101+'Natural Resources'!L101+'Culture and Language'!L101+OTHER.!L101+'Canadian Malartic'!L101</f>
        <v>0</v>
      </c>
      <c r="M101" s="240">
        <f>'Band Gov. and Admin.'!M101+'Human Resources Development'!M101+Education!M101+Health!M101+'Public Works'!M101+'Fire Protection'!M101+'Social Assistance'!M101+Housing!M101+'Economic Development'!M101+Soc.Services!M101+'Natural Resources'!M101+'Culture and Language'!M101+OTHER.!M101+'Canadian Malartic'!M101</f>
        <v>0</v>
      </c>
      <c r="N101" s="94">
        <f t="shared" si="14"/>
        <v>0</v>
      </c>
      <c r="O101" s="224"/>
      <c r="P101" s="240">
        <f>'Band Gov. and Admin.'!P101+'Human Resources Development'!P101+Education!P101+Health!P101+'Public Works'!P101+'Fire Protection'!P101+'Social Assistance'!P101+Housing!P101+'Economic Development'!P101+Soc.Services!P101+'Natural Resources'!P101+'Culture and Language'!P101+OTHER.!P101+'Canadian Malartic'!P101</f>
        <v>0</v>
      </c>
      <c r="Q101" s="240">
        <f>'Band Gov. and Admin.'!Q101+'Human Resources Development'!Q101+Education!Q101+Health!Q101+'Public Works'!Q101+'Fire Protection'!Q101+'Social Assistance'!Q101+Housing!Q101+'Economic Development'!Q101+Soc.Services!Q101+'Natural Resources'!Q101+'Culture and Language'!Q101+OTHER.!Q101+'Canadian Malartic'!Q101</f>
        <v>0</v>
      </c>
      <c r="R101" s="240">
        <f>'Band Gov. and Admin.'!R101+'Human Resources Development'!R101+Education!R101+Health!R101+'Public Works'!R101+'Fire Protection'!R101+'Social Assistance'!R101+Housing!R101+'Economic Development'!R101+Soc.Services!R101+'Natural Resources'!R101+'Culture and Language'!R101+OTHER.!R101+'Canadian Malartic'!R101</f>
        <v>0</v>
      </c>
      <c r="S101" s="94">
        <f t="shared" si="15"/>
        <v>0</v>
      </c>
      <c r="T101" s="224"/>
      <c r="U101" s="240">
        <f>'Band Gov. and Admin.'!U101+'Human Resources Development'!U101+Education!U101+Health!U101+'Public Works'!U101+'Fire Protection'!U101+'Social Assistance'!U101+Housing!U101+'Economic Development'!U101+Soc.Services!U101+'Natural Resources'!U101+'Culture and Language'!U101+OTHER.!U101+'Canadian Malartic'!U101</f>
        <v>0</v>
      </c>
      <c r="V101" s="240">
        <f>'Band Gov. and Admin.'!V101+'Human Resources Development'!V101+Education!V101+Health!V101+'Public Works'!V101+'Fire Protection'!V101+'Social Assistance'!V101+Housing!V101+'Economic Development'!V101+Soc.Services!V101+'Natural Resources'!V101+'Culture and Language'!V101+OTHER.!V101+'Canadian Malartic'!V101</f>
        <v>0</v>
      </c>
      <c r="W101" s="240">
        <f>'Band Gov. and Admin.'!W101+'Human Resources Development'!W101+Education!W101+Health!W101+'Public Works'!W101+'Fire Protection'!W101+'Social Assistance'!W101+Housing!W101+'Economic Development'!W101+Soc.Services!W101+'Natural Resources'!W101+'Culture and Language'!W101+OTHER.!W101+'Canadian Malartic'!W101</f>
        <v>0</v>
      </c>
      <c r="X101" s="101">
        <f t="shared" si="16"/>
        <v>0</v>
      </c>
      <c r="Y101" s="97"/>
      <c r="Z101" s="94">
        <f t="shared" si="17"/>
        <v>0</v>
      </c>
      <c r="AA101" s="182"/>
    </row>
    <row r="102" spans="1:27" s="214" customFormat="1" ht="15" x14ac:dyDescent="0.25">
      <c r="A102" s="29">
        <v>92750</v>
      </c>
      <c r="B102" s="241" t="s">
        <v>251</v>
      </c>
      <c r="C102" s="242"/>
      <c r="D102" s="1"/>
      <c r="E102" s="28"/>
      <c r="F102" s="240">
        <f>'Band Gov. and Admin.'!F102+'Human Resources Development'!F102+Education!F102+Health!F102+'Public Works'!F102+'Fire Protection'!F102+'Social Assistance'!F102+Housing!F102+'Economic Development'!F102+Soc.Services!F102+'Natural Resources'!F102+'Culture and Language'!F102+OTHER.!F102+'Canadian Malartic'!F102</f>
        <v>47620</v>
      </c>
      <c r="G102" s="240">
        <f>'Band Gov. and Admin.'!G102+'Human Resources Development'!G102+Education!G102+Health!G102+'Public Works'!G102+'Fire Protection'!G102+'Social Assistance'!G102+Housing!G102+'Economic Development'!G102+Soc.Services!G102+'Natural Resources'!G102+'Culture and Language'!G102+OTHER.!G102+'Canadian Malartic'!G102</f>
        <v>0</v>
      </c>
      <c r="H102" s="240">
        <f>'Band Gov. and Admin.'!H102+'Human Resources Development'!H102+Education!H102+Health!H102+'Public Works'!H102+'Fire Protection'!H102+'Social Assistance'!H102+Housing!H102+'Economic Development'!H102+Soc.Services!H102+'Natural Resources'!H102+'Culture and Language'!H102+OTHER.!H102+'Canadian Malartic'!H102</f>
        <v>100000</v>
      </c>
      <c r="I102" s="94">
        <f t="shared" si="13"/>
        <v>147620</v>
      </c>
      <c r="J102" s="224"/>
      <c r="K102" s="240">
        <f>'Band Gov. and Admin.'!K102+'Human Resources Development'!K102+Education!K102+Health!K102+'Public Works'!K102+'Fire Protection'!K102+'Social Assistance'!K102+Housing!K102+'Economic Development'!K102+Soc.Services!K102+'Natural Resources'!K102+'Culture and Language'!K102+OTHER.!K102+'Canadian Malartic'!K102</f>
        <v>0</v>
      </c>
      <c r="L102" s="240">
        <f>'Band Gov. and Admin.'!L102+'Human Resources Development'!L102+Education!L102+Health!L102+'Public Works'!L102+'Fire Protection'!L102+'Social Assistance'!L102+Housing!L102+'Economic Development'!L102+Soc.Services!L102+'Natural Resources'!L102+'Culture and Language'!L102+OTHER.!L102+'Canadian Malartic'!L102</f>
        <v>0</v>
      </c>
      <c r="M102" s="240">
        <f>'Band Gov. and Admin.'!M102+'Human Resources Development'!M102+Education!M102+Health!M102+'Public Works'!M102+'Fire Protection'!M102+'Social Assistance'!M102+Housing!M102+'Economic Development'!M102+Soc.Services!M102+'Natural Resources'!M102+'Culture and Language'!M102+OTHER.!M102+'Canadian Malartic'!M102</f>
        <v>0</v>
      </c>
      <c r="N102" s="94">
        <f t="shared" si="14"/>
        <v>0</v>
      </c>
      <c r="O102" s="224"/>
      <c r="P102" s="240">
        <f>'Band Gov. and Admin.'!P102+'Human Resources Development'!P102+Education!P102+Health!P102+'Public Works'!P102+'Fire Protection'!P102+'Social Assistance'!P102+Housing!P102+'Economic Development'!P102+Soc.Services!P102+'Natural Resources'!P102+'Culture and Language'!P102+OTHER.!P102+'Canadian Malartic'!P102</f>
        <v>0</v>
      </c>
      <c r="Q102" s="240">
        <f>'Band Gov. and Admin.'!Q102+'Human Resources Development'!Q102+Education!Q102+Health!Q102+'Public Works'!Q102+'Fire Protection'!Q102+'Social Assistance'!Q102+Housing!Q102+'Economic Development'!Q102+Soc.Services!Q102+'Natural Resources'!Q102+'Culture and Language'!Q102+OTHER.!Q102+'Canadian Malartic'!Q102</f>
        <v>0</v>
      </c>
      <c r="R102" s="240">
        <f>'Band Gov. and Admin.'!R102+'Human Resources Development'!R102+Education!R102+Health!R102+'Public Works'!R102+'Fire Protection'!R102+'Social Assistance'!R102+Housing!R102+'Economic Development'!R102+Soc.Services!R102+'Natural Resources'!R102+'Culture and Language'!R102+OTHER.!R102+'Canadian Malartic'!R102</f>
        <v>0</v>
      </c>
      <c r="S102" s="94">
        <f t="shared" si="15"/>
        <v>0</v>
      </c>
      <c r="T102" s="224"/>
      <c r="U102" s="240">
        <f>'Band Gov. and Admin.'!U102+'Human Resources Development'!U102+Education!U102+Health!U102+'Public Works'!U102+'Fire Protection'!U102+'Social Assistance'!U102+Housing!U102+'Economic Development'!U102+Soc.Services!U102+'Natural Resources'!U102+'Culture and Language'!U102+OTHER.!U102+'Canadian Malartic'!U102</f>
        <v>0</v>
      </c>
      <c r="V102" s="240">
        <f>'Band Gov. and Admin.'!V102+'Human Resources Development'!V102+Education!V102+Health!V102+'Public Works'!V102+'Fire Protection'!V102+'Social Assistance'!V102+Housing!V102+'Economic Development'!V102+Soc.Services!V102+'Natural Resources'!V102+'Culture and Language'!V102+OTHER.!V102+'Canadian Malartic'!V102</f>
        <v>0</v>
      </c>
      <c r="W102" s="240">
        <f>'Band Gov. and Admin.'!W102+'Human Resources Development'!W102+Education!W102+Health!W102+'Public Works'!W102+'Fire Protection'!W102+'Social Assistance'!W102+Housing!W102+'Economic Development'!W102+Soc.Services!W102+'Natural Resources'!W102+'Culture and Language'!W102+OTHER.!W102+'Canadian Malartic'!W102</f>
        <v>0</v>
      </c>
      <c r="X102" s="101">
        <f t="shared" si="16"/>
        <v>0</v>
      </c>
      <c r="Y102" s="97"/>
      <c r="Z102" s="94">
        <f t="shared" si="17"/>
        <v>147620</v>
      </c>
      <c r="AA102" s="182"/>
    </row>
    <row r="103" spans="1:27" s="214" customFormat="1" ht="15" hidden="1" x14ac:dyDescent="0.25">
      <c r="A103" s="29"/>
      <c r="B103" s="241" t="s">
        <v>296</v>
      </c>
      <c r="C103" s="242"/>
      <c r="D103" s="1"/>
      <c r="E103" s="28"/>
      <c r="F103" s="240">
        <f>'Band Gov. and Admin.'!F103+'Human Resources Development'!F103+Education!F103+Health!F103+'Public Works'!F103+'Fire Protection'!F103+'Social Assistance'!F103+Housing!F103+'Economic Development'!F103+Soc.Services!F103+'Natural Resources'!F103+'Culture and Language'!F103+OTHER.!F103+'Canadian Malartic'!F103</f>
        <v>0</v>
      </c>
      <c r="G103" s="240">
        <f>'Band Gov. and Admin.'!G103+'Human Resources Development'!G103+Education!G103+Health!G103+'Public Works'!G103+'Fire Protection'!G103+'Social Assistance'!G103+Housing!G103+'Economic Development'!G103+Soc.Services!G103+'Natural Resources'!G103+'Culture and Language'!G103+OTHER.!G103+'Canadian Malartic'!G103</f>
        <v>0</v>
      </c>
      <c r="H103" s="240">
        <f>'Band Gov. and Admin.'!H103+'Human Resources Development'!H103+Education!H103+Health!H103+'Public Works'!H103+'Fire Protection'!H103+'Social Assistance'!H103+Housing!H103+'Economic Development'!H103+Soc.Services!H103+'Natural Resources'!H103+'Culture and Language'!H103+OTHER.!H103+'Canadian Malartic'!H103</f>
        <v>0</v>
      </c>
      <c r="I103" s="94">
        <f t="shared" si="13"/>
        <v>0</v>
      </c>
      <c r="J103" s="224"/>
      <c r="K103" s="240">
        <f>'Band Gov. and Admin.'!K103+'Human Resources Development'!K103+Education!K103+Health!K103+'Public Works'!K103+'Fire Protection'!K103+'Social Assistance'!K103+Housing!K103+'Economic Development'!K103+Soc.Services!K103+'Natural Resources'!K103+'Culture and Language'!K103+OTHER.!K103+'Canadian Malartic'!K103</f>
        <v>0</v>
      </c>
      <c r="L103" s="240">
        <f>'Band Gov. and Admin.'!L103+'Human Resources Development'!L103+Education!L103+Health!L103+'Public Works'!L103+'Fire Protection'!L103+'Social Assistance'!L103+Housing!L103+'Economic Development'!L103+Soc.Services!L103+'Natural Resources'!L103+'Culture and Language'!L103+OTHER.!L103+'Canadian Malartic'!L103</f>
        <v>0</v>
      </c>
      <c r="M103" s="240">
        <f>'Band Gov. and Admin.'!M103+'Human Resources Development'!M103+Education!M103+Health!M103+'Public Works'!M103+'Fire Protection'!M103+'Social Assistance'!M103+Housing!M103+'Economic Development'!M103+Soc.Services!M103+'Natural Resources'!M103+'Culture and Language'!M103+OTHER.!M103+'Canadian Malartic'!M103</f>
        <v>0</v>
      </c>
      <c r="N103" s="94">
        <f t="shared" si="14"/>
        <v>0</v>
      </c>
      <c r="O103" s="224"/>
      <c r="P103" s="240">
        <f>'Band Gov. and Admin.'!P103+'Human Resources Development'!P103+Education!P103+Health!P103+'Public Works'!P103+'Fire Protection'!P103+'Social Assistance'!P103+Housing!P103+'Economic Development'!P103+Soc.Services!P103+'Natural Resources'!P103+'Culture and Language'!P103+OTHER.!P103+'Canadian Malartic'!P103</f>
        <v>0</v>
      </c>
      <c r="Q103" s="240">
        <f>'Band Gov. and Admin.'!Q103+'Human Resources Development'!Q103+Education!Q103+Health!Q103+'Public Works'!Q103+'Fire Protection'!Q103+'Social Assistance'!Q103+Housing!Q103+'Economic Development'!Q103+Soc.Services!Q103+'Natural Resources'!Q103+'Culture and Language'!Q103+OTHER.!Q103+'Canadian Malartic'!Q103</f>
        <v>0</v>
      </c>
      <c r="R103" s="240">
        <f>'Band Gov. and Admin.'!R103+'Human Resources Development'!R103+Education!R103+Health!R103+'Public Works'!R103+'Fire Protection'!R103+'Social Assistance'!R103+Housing!R103+'Economic Development'!R103+Soc.Services!R103+'Natural Resources'!R103+'Culture and Language'!R103+OTHER.!R103+'Canadian Malartic'!R103</f>
        <v>0</v>
      </c>
      <c r="S103" s="94">
        <f t="shared" si="15"/>
        <v>0</v>
      </c>
      <c r="T103" s="224"/>
      <c r="U103" s="240">
        <f>'Band Gov. and Admin.'!U103+'Human Resources Development'!U103+Education!U103+Health!U103+'Public Works'!U103+'Fire Protection'!U103+'Social Assistance'!U103+Housing!U103+'Economic Development'!U103+Soc.Services!U103+'Natural Resources'!U103+'Culture and Language'!U103+OTHER.!U103+'Canadian Malartic'!U103</f>
        <v>0</v>
      </c>
      <c r="V103" s="240">
        <f>'Band Gov. and Admin.'!V103+'Human Resources Development'!V103+Education!V103+Health!V103+'Public Works'!V103+'Fire Protection'!V103+'Social Assistance'!V103+Housing!V103+'Economic Development'!V103+Soc.Services!V103+'Natural Resources'!V103+'Culture and Language'!V103+OTHER.!V103+'Canadian Malartic'!V103</f>
        <v>0</v>
      </c>
      <c r="W103" s="240">
        <f>'Band Gov. and Admin.'!W103+'Human Resources Development'!W103+Education!W103+Health!W103+'Public Works'!W103+'Fire Protection'!W103+'Social Assistance'!W103+Housing!W103+'Economic Development'!W103+Soc.Services!W103+'Natural Resources'!W103+'Culture and Language'!W103+OTHER.!W103+'Canadian Malartic'!W103</f>
        <v>0</v>
      </c>
      <c r="X103" s="101">
        <f t="shared" si="16"/>
        <v>0</v>
      </c>
      <c r="Y103" s="97"/>
      <c r="Z103" s="94">
        <f t="shared" si="17"/>
        <v>0</v>
      </c>
      <c r="AA103" s="182"/>
    </row>
    <row r="104" spans="1:27" s="214" customFormat="1" ht="15" x14ac:dyDescent="0.25">
      <c r="A104" s="29">
        <v>96190</v>
      </c>
      <c r="B104" s="244" t="s">
        <v>283</v>
      </c>
      <c r="C104" s="242"/>
      <c r="D104" s="1"/>
      <c r="E104" s="28"/>
      <c r="F104" s="240">
        <f>'Band Gov. and Admin.'!F104+'Human Resources Development'!F104+Education!F104+Health!F104+'Public Works'!F104+'Fire Protection'!F104+'Social Assistance'!F104+Housing!F104+'Economic Development'!F104+Soc.Services!F104+'Natural Resources'!F104+'Culture and Language'!F104+OTHER.!F104+'Canadian Malartic'!F104</f>
        <v>0</v>
      </c>
      <c r="G104" s="240">
        <f>'Band Gov. and Admin.'!G104+'Human Resources Development'!G104+Education!G104+Health!G104+'Public Works'!G104+'Fire Protection'!G104+'Social Assistance'!G104+Housing!G104+'Economic Development'!G104+Soc.Services!G104+'Natural Resources'!G104+'Culture and Language'!G104+OTHER.!G104+'Canadian Malartic'!G104</f>
        <v>0</v>
      </c>
      <c r="H104" s="240">
        <f>'Band Gov. and Admin.'!H104+'Human Resources Development'!H104+Education!H104+Health!H104+'Public Works'!H104+'Fire Protection'!H104+'Social Assistance'!H104+Housing!H104+'Economic Development'!H104+Soc.Services!H104+'Natural Resources'!H104+'Culture and Language'!H104+OTHER.!H104+'Canadian Malartic'!H104</f>
        <v>0</v>
      </c>
      <c r="I104" s="94">
        <f t="shared" si="13"/>
        <v>0</v>
      </c>
      <c r="J104" s="224"/>
      <c r="K104" s="240">
        <f>'Band Gov. and Admin.'!K104+'Human Resources Development'!K104+Education!K104+Health!K104+'Public Works'!K104+'Fire Protection'!K104+'Social Assistance'!K104+Housing!K104+'Economic Development'!K104+Soc.Services!K104+'Natural Resources'!K104+'Culture and Language'!K104+OTHER.!K104+'Canadian Malartic'!K104</f>
        <v>0</v>
      </c>
      <c r="L104" s="240">
        <f>'Band Gov. and Admin.'!L104+'Human Resources Development'!L104+Education!L104+Health!L104+'Public Works'!L104+'Fire Protection'!L104+'Social Assistance'!L104+Housing!L104+'Economic Development'!L104+Soc.Services!L104+'Natural Resources'!L104+'Culture and Language'!L104+OTHER.!L104+'Canadian Malartic'!L104</f>
        <v>0</v>
      </c>
      <c r="M104" s="240">
        <f>'Band Gov. and Admin.'!M104+'Human Resources Development'!M104+Education!M104+Health!M104+'Public Works'!M104+'Fire Protection'!M104+'Social Assistance'!M104+Housing!M104+'Economic Development'!M104+Soc.Services!M104+'Natural Resources'!M104+'Culture and Language'!M104+OTHER.!M104+'Canadian Malartic'!M104</f>
        <v>0</v>
      </c>
      <c r="N104" s="94">
        <f t="shared" si="14"/>
        <v>0</v>
      </c>
      <c r="O104" s="224"/>
      <c r="P104" s="240">
        <f>'Band Gov. and Admin.'!P104+'Human Resources Development'!P104+Education!P104+Health!P104+'Public Works'!P104+'Fire Protection'!P104+'Social Assistance'!P104+Housing!P104+'Economic Development'!P104+Soc.Services!P104+'Natural Resources'!P104+'Culture and Language'!P104+OTHER.!P104+'Canadian Malartic'!P104</f>
        <v>0</v>
      </c>
      <c r="Q104" s="240">
        <f>'Band Gov. and Admin.'!Q104+'Human Resources Development'!Q104+Education!Q104+Health!Q104+'Public Works'!Q104+'Fire Protection'!Q104+'Social Assistance'!Q104+Housing!Q104+'Economic Development'!Q104+Soc.Services!Q104+'Natural Resources'!Q104+'Culture and Language'!Q104+OTHER.!Q104+'Canadian Malartic'!Q104</f>
        <v>0</v>
      </c>
      <c r="R104" s="240">
        <f>'Band Gov. and Admin.'!R104+'Human Resources Development'!R104+Education!R104+Health!R104+'Public Works'!R104+'Fire Protection'!R104+'Social Assistance'!R104+Housing!R104+'Economic Development'!R104+Soc.Services!R104+'Natural Resources'!R104+'Culture and Language'!R104+OTHER.!R104+'Canadian Malartic'!R104</f>
        <v>0</v>
      </c>
      <c r="S104" s="94">
        <f t="shared" si="15"/>
        <v>0</v>
      </c>
      <c r="T104" s="224"/>
      <c r="U104" s="240">
        <f>'Band Gov. and Admin.'!U104+'Human Resources Development'!U104+Education!U104+Health!U104+'Public Works'!U104+'Fire Protection'!U104+'Social Assistance'!U104+Housing!U104+'Economic Development'!U104+Soc.Services!U104+'Natural Resources'!U104+'Culture and Language'!U104+OTHER.!U104+'Canadian Malartic'!U104</f>
        <v>0</v>
      </c>
      <c r="V104" s="240">
        <f>'Band Gov. and Admin.'!V104+'Human Resources Development'!V104+Education!V104+Health!V104+'Public Works'!V104+'Fire Protection'!V104+'Social Assistance'!V104+Housing!V104+'Economic Development'!V104+Soc.Services!V104+'Natural Resources'!V104+'Culture and Language'!V104+OTHER.!V104+'Canadian Malartic'!V104</f>
        <v>0</v>
      </c>
      <c r="W104" s="240">
        <f>'Band Gov. and Admin.'!W104+'Human Resources Development'!W104+Education!W104+Health!W104+'Public Works'!W104+'Fire Protection'!W104+'Social Assistance'!W104+Housing!W104+'Economic Development'!W104+Soc.Services!W104+'Natural Resources'!W104+'Culture and Language'!W104+OTHER.!W104+'Canadian Malartic'!W104</f>
        <v>0</v>
      </c>
      <c r="X104" s="101">
        <f t="shared" si="16"/>
        <v>0</v>
      </c>
      <c r="Y104" s="97"/>
      <c r="Z104" s="94">
        <f t="shared" si="17"/>
        <v>0</v>
      </c>
      <c r="AA104" s="182"/>
    </row>
    <row r="105" spans="1:27" s="214" customFormat="1" ht="15" hidden="1" x14ac:dyDescent="0.25">
      <c r="A105" s="29"/>
      <c r="B105" s="241" t="s">
        <v>296</v>
      </c>
      <c r="C105" s="242"/>
      <c r="D105" s="1"/>
      <c r="E105" s="28"/>
      <c r="F105" s="240">
        <f>'Band Gov. and Admin.'!F105+'Human Resources Development'!F105+Education!F105+Health!F105+'Public Works'!F105+'Fire Protection'!F105+'Social Assistance'!F105+Housing!F105+'Economic Development'!F105+Soc.Services!F105+'Natural Resources'!F105+'Culture and Language'!F105+OTHER.!F105+'Canadian Malartic'!F105</f>
        <v>0</v>
      </c>
      <c r="G105" s="240">
        <f>'Band Gov. and Admin.'!G105+'Human Resources Development'!G105+Education!G105+Health!G105+'Public Works'!G105+'Fire Protection'!G105+'Social Assistance'!G105+Housing!G105+'Economic Development'!G105+Soc.Services!G105+'Natural Resources'!G105+'Culture and Language'!G105+OTHER.!G105+'Canadian Malartic'!G105</f>
        <v>0</v>
      </c>
      <c r="H105" s="240">
        <f>'Band Gov. and Admin.'!H105+'Human Resources Development'!H105+Education!H105+Health!H105+'Public Works'!H105+'Fire Protection'!H105+'Social Assistance'!H105+Housing!H105+'Economic Development'!H105+Soc.Services!H105+'Natural Resources'!H105+'Culture and Language'!H105+OTHER.!H105+'Canadian Malartic'!H105</f>
        <v>0</v>
      </c>
      <c r="I105" s="94">
        <f t="shared" si="13"/>
        <v>0</v>
      </c>
      <c r="J105" s="224"/>
      <c r="K105" s="240">
        <f>'Band Gov. and Admin.'!K105+'Human Resources Development'!K105+Education!K105+Health!K105+'Public Works'!K105+'Fire Protection'!K105+'Social Assistance'!K105+Housing!K105+'Economic Development'!K105+Soc.Services!K105+'Natural Resources'!K105+'Culture and Language'!K105+OTHER.!K105+'Canadian Malartic'!K105</f>
        <v>0</v>
      </c>
      <c r="L105" s="240">
        <f>'Band Gov. and Admin.'!L105+'Human Resources Development'!L105+Education!L105+Health!L105+'Public Works'!L105+'Fire Protection'!L105+'Social Assistance'!L105+Housing!L105+'Economic Development'!L105+Soc.Services!L105+'Natural Resources'!L105+'Culture and Language'!L105+OTHER.!L105+'Canadian Malartic'!L105</f>
        <v>0</v>
      </c>
      <c r="M105" s="240">
        <f>'Band Gov. and Admin.'!M105+'Human Resources Development'!M105+Education!M105+Health!M105+'Public Works'!M105+'Fire Protection'!M105+'Social Assistance'!M105+Housing!M105+'Economic Development'!M105+Soc.Services!M105+'Natural Resources'!M105+'Culture and Language'!M105+OTHER.!M105+'Canadian Malartic'!M105</f>
        <v>0</v>
      </c>
      <c r="N105" s="94">
        <f t="shared" si="14"/>
        <v>0</v>
      </c>
      <c r="O105" s="224"/>
      <c r="P105" s="240">
        <f>'Band Gov. and Admin.'!P105+'Human Resources Development'!P105+Education!P105+Health!P105+'Public Works'!P105+'Fire Protection'!P105+'Social Assistance'!P105+Housing!P105+'Economic Development'!P105+Soc.Services!P105+'Natural Resources'!P105+'Culture and Language'!P105+OTHER.!P105+'Canadian Malartic'!P105</f>
        <v>0</v>
      </c>
      <c r="Q105" s="240">
        <f>'Band Gov. and Admin.'!Q105+'Human Resources Development'!Q105+Education!Q105+Health!Q105+'Public Works'!Q105+'Fire Protection'!Q105+'Social Assistance'!Q105+Housing!Q105+'Economic Development'!Q105+Soc.Services!Q105+'Natural Resources'!Q105+'Culture and Language'!Q105+OTHER.!Q105+'Canadian Malartic'!Q105</f>
        <v>0</v>
      </c>
      <c r="R105" s="240">
        <f>'Band Gov. and Admin.'!R105+'Human Resources Development'!R105+Education!R105+Health!R105+'Public Works'!R105+'Fire Protection'!R105+'Social Assistance'!R105+Housing!R105+'Economic Development'!R105+Soc.Services!R105+'Natural Resources'!R105+'Culture and Language'!R105+OTHER.!R105+'Canadian Malartic'!R105</f>
        <v>0</v>
      </c>
      <c r="S105" s="94">
        <f t="shared" si="15"/>
        <v>0</v>
      </c>
      <c r="T105" s="224"/>
      <c r="U105" s="240">
        <f>'Band Gov. and Admin.'!U105+'Human Resources Development'!U105+Education!U105+Health!U105+'Public Works'!U105+'Fire Protection'!U105+'Social Assistance'!U105+Housing!U105+'Economic Development'!U105+Soc.Services!U105+'Natural Resources'!U105+'Culture and Language'!U105+OTHER.!U105+'Canadian Malartic'!U105</f>
        <v>0</v>
      </c>
      <c r="V105" s="240">
        <f>'Band Gov. and Admin.'!V105+'Human Resources Development'!V105+Education!V105+Health!V105+'Public Works'!V105+'Fire Protection'!V105+'Social Assistance'!V105+Housing!V105+'Economic Development'!V105+Soc.Services!V105+'Natural Resources'!V105+'Culture and Language'!V105+OTHER.!V105+'Canadian Malartic'!V105</f>
        <v>0</v>
      </c>
      <c r="W105" s="240">
        <f>'Band Gov. and Admin.'!W105+'Human Resources Development'!W105+Education!W105+Health!W105+'Public Works'!W105+'Fire Protection'!W105+'Social Assistance'!W105+Housing!W105+'Economic Development'!W105+Soc.Services!W105+'Natural Resources'!W105+'Culture and Language'!W105+OTHER.!W105+'Canadian Malartic'!W105</f>
        <v>0</v>
      </c>
      <c r="X105" s="101">
        <f t="shared" si="16"/>
        <v>0</v>
      </c>
      <c r="Y105" s="97"/>
      <c r="Z105" s="94">
        <f t="shared" si="17"/>
        <v>0</v>
      </c>
      <c r="AA105" s="182"/>
    </row>
    <row r="106" spans="1:27" s="214" customFormat="1" ht="15" hidden="1" x14ac:dyDescent="0.25">
      <c r="A106" s="29"/>
      <c r="B106" s="241" t="s">
        <v>296</v>
      </c>
      <c r="C106" s="242"/>
      <c r="D106" s="1"/>
      <c r="E106" s="28"/>
      <c r="F106" s="240">
        <f>'Band Gov. and Admin.'!F106+'Human Resources Development'!F106+Education!F106+Health!F106+'Public Works'!F106+'Fire Protection'!F106+'Social Assistance'!F106+Housing!F106+'Economic Development'!F106+Soc.Services!F106+'Natural Resources'!F106+'Culture and Language'!F106+OTHER.!F106+'Canadian Malartic'!F106</f>
        <v>0</v>
      </c>
      <c r="G106" s="240">
        <f>'Band Gov. and Admin.'!G106+'Human Resources Development'!G106+Education!G106+Health!G106+'Public Works'!G106+'Fire Protection'!G106+'Social Assistance'!G106+Housing!G106+'Economic Development'!G106+Soc.Services!G106+'Natural Resources'!G106+'Culture and Language'!G106+OTHER.!G106+'Canadian Malartic'!G106</f>
        <v>0</v>
      </c>
      <c r="H106" s="240">
        <f>'Band Gov. and Admin.'!H106+'Human Resources Development'!H106+Education!H106+Health!H106+'Public Works'!H106+'Fire Protection'!H106+'Social Assistance'!H106+Housing!H106+'Economic Development'!H106+Soc.Services!H106+'Natural Resources'!H106+'Culture and Language'!H106+OTHER.!H106+'Canadian Malartic'!H106</f>
        <v>0</v>
      </c>
      <c r="I106" s="94">
        <f t="shared" si="13"/>
        <v>0</v>
      </c>
      <c r="J106" s="224"/>
      <c r="K106" s="240">
        <f>'Band Gov. and Admin.'!K106+'Human Resources Development'!K106+Education!K106+Health!K106+'Public Works'!K106+'Fire Protection'!K106+'Social Assistance'!K106+Housing!K106+'Economic Development'!K106+Soc.Services!K106+'Natural Resources'!K106+'Culture and Language'!K106+OTHER.!K106+'Canadian Malartic'!K106</f>
        <v>0</v>
      </c>
      <c r="L106" s="240">
        <f>'Band Gov. and Admin.'!L106+'Human Resources Development'!L106+Education!L106+Health!L106+'Public Works'!L106+'Fire Protection'!L106+'Social Assistance'!L106+Housing!L106+'Economic Development'!L106+Soc.Services!L106+'Natural Resources'!L106+'Culture and Language'!L106+OTHER.!L106+'Canadian Malartic'!L106</f>
        <v>0</v>
      </c>
      <c r="M106" s="240">
        <f>'Band Gov. and Admin.'!M106+'Human Resources Development'!M106+Education!M106+Health!M106+'Public Works'!M106+'Fire Protection'!M106+'Social Assistance'!M106+Housing!M106+'Economic Development'!M106+Soc.Services!M106+'Natural Resources'!M106+'Culture and Language'!M106+OTHER.!M106+'Canadian Malartic'!M106</f>
        <v>0</v>
      </c>
      <c r="N106" s="94">
        <f t="shared" si="14"/>
        <v>0</v>
      </c>
      <c r="O106" s="224"/>
      <c r="P106" s="240">
        <f>'Band Gov. and Admin.'!P106+'Human Resources Development'!P106+Education!P106+Health!P106+'Public Works'!P106+'Fire Protection'!P106+'Social Assistance'!P106+Housing!P106+'Economic Development'!P106+Soc.Services!P106+'Natural Resources'!P106+'Culture and Language'!P106+OTHER.!P106+'Canadian Malartic'!P106</f>
        <v>0</v>
      </c>
      <c r="Q106" s="240">
        <f>'Band Gov. and Admin.'!Q106+'Human Resources Development'!Q106+Education!Q106+Health!Q106+'Public Works'!Q106+'Fire Protection'!Q106+'Social Assistance'!Q106+Housing!Q106+'Economic Development'!Q106+Soc.Services!Q106+'Natural Resources'!Q106+'Culture and Language'!Q106+OTHER.!Q106+'Canadian Malartic'!Q106</f>
        <v>0</v>
      </c>
      <c r="R106" s="240">
        <f>'Band Gov. and Admin.'!R106+'Human Resources Development'!R106+Education!R106+Health!R106+'Public Works'!R106+'Fire Protection'!R106+'Social Assistance'!R106+Housing!R106+'Economic Development'!R106+Soc.Services!R106+'Natural Resources'!R106+'Culture and Language'!R106+OTHER.!R106+'Canadian Malartic'!R106</f>
        <v>0</v>
      </c>
      <c r="S106" s="94">
        <f t="shared" si="15"/>
        <v>0</v>
      </c>
      <c r="T106" s="224"/>
      <c r="U106" s="240">
        <f>'Band Gov. and Admin.'!U106+'Human Resources Development'!U106+Education!U106+Health!U106+'Public Works'!U106+'Fire Protection'!U106+'Social Assistance'!U106+Housing!U106+'Economic Development'!U106+Soc.Services!U106+'Natural Resources'!U106+'Culture and Language'!U106+OTHER.!U106+'Canadian Malartic'!U106</f>
        <v>0</v>
      </c>
      <c r="V106" s="240">
        <f>'Band Gov. and Admin.'!V106+'Human Resources Development'!V106+Education!V106+Health!V106+'Public Works'!V106+'Fire Protection'!V106+'Social Assistance'!V106+Housing!V106+'Economic Development'!V106+Soc.Services!V106+'Natural Resources'!V106+'Culture and Language'!V106+OTHER.!V106+'Canadian Malartic'!V106</f>
        <v>0</v>
      </c>
      <c r="W106" s="240">
        <f>'Band Gov. and Admin.'!W106+'Human Resources Development'!W106+Education!W106+Health!W106+'Public Works'!W106+'Fire Protection'!W106+'Social Assistance'!W106+Housing!W106+'Economic Development'!W106+Soc.Services!W106+'Natural Resources'!W106+'Culture and Language'!W106+OTHER.!W106+'Canadian Malartic'!W106</f>
        <v>0</v>
      </c>
      <c r="X106" s="101">
        <f t="shared" si="16"/>
        <v>0</v>
      </c>
      <c r="Y106" s="97"/>
      <c r="Z106" s="94">
        <f t="shared" si="17"/>
        <v>0</v>
      </c>
      <c r="AA106" s="182"/>
    </row>
    <row r="107" spans="1:27" s="214" customFormat="1" ht="15" hidden="1" x14ac:dyDescent="0.25">
      <c r="A107" s="29"/>
      <c r="B107" s="241" t="s">
        <v>296</v>
      </c>
      <c r="C107" s="242"/>
      <c r="D107" s="1"/>
      <c r="E107" s="28"/>
      <c r="F107" s="240">
        <f>'Band Gov. and Admin.'!F107+'Human Resources Development'!F107+Education!F107+Health!F107+'Public Works'!F107+'Fire Protection'!F107+'Social Assistance'!F107+Housing!F107+'Economic Development'!F107+Soc.Services!F107+'Natural Resources'!F107+'Culture and Language'!F107+OTHER.!F107+'Canadian Malartic'!F107</f>
        <v>0</v>
      </c>
      <c r="G107" s="240">
        <f>'Band Gov. and Admin.'!G107+'Human Resources Development'!G107+Education!G107+Health!G107+'Public Works'!G107+'Fire Protection'!G107+'Social Assistance'!G107+Housing!G107+'Economic Development'!G107+Soc.Services!G107+'Natural Resources'!G107+'Culture and Language'!G107+OTHER.!G107+'Canadian Malartic'!G107</f>
        <v>0</v>
      </c>
      <c r="H107" s="240">
        <f>'Band Gov. and Admin.'!H107+'Human Resources Development'!H107+Education!H107+Health!H107+'Public Works'!H107+'Fire Protection'!H107+'Social Assistance'!H107+Housing!H107+'Economic Development'!H107+Soc.Services!H107+'Natural Resources'!H107+'Culture and Language'!H107+OTHER.!H107+'Canadian Malartic'!H107</f>
        <v>0</v>
      </c>
      <c r="I107" s="94">
        <f t="shared" si="13"/>
        <v>0</v>
      </c>
      <c r="J107" s="224"/>
      <c r="K107" s="240">
        <f>'Band Gov. and Admin.'!K107+'Human Resources Development'!K107+Education!K107+Health!K107+'Public Works'!K107+'Fire Protection'!K107+'Social Assistance'!K107+Housing!K107+'Economic Development'!K107+Soc.Services!K107+'Natural Resources'!K107+'Culture and Language'!K107+OTHER.!K107+'Canadian Malartic'!K107</f>
        <v>0</v>
      </c>
      <c r="L107" s="240">
        <f>'Band Gov. and Admin.'!L107+'Human Resources Development'!L107+Education!L107+Health!L107+'Public Works'!L107+'Fire Protection'!L107+'Social Assistance'!L107+Housing!L107+'Economic Development'!L107+Soc.Services!L107+'Natural Resources'!L107+'Culture and Language'!L107+OTHER.!L107+'Canadian Malartic'!L107</f>
        <v>0</v>
      </c>
      <c r="M107" s="240">
        <f>'Band Gov. and Admin.'!M107+'Human Resources Development'!M107+Education!M107+Health!M107+'Public Works'!M107+'Fire Protection'!M107+'Social Assistance'!M107+Housing!M107+'Economic Development'!M107+Soc.Services!M107+'Natural Resources'!M107+'Culture and Language'!M107+OTHER.!M107+'Canadian Malartic'!M107</f>
        <v>0</v>
      </c>
      <c r="N107" s="94">
        <f t="shared" si="14"/>
        <v>0</v>
      </c>
      <c r="O107" s="224"/>
      <c r="P107" s="240">
        <f>'Band Gov. and Admin.'!P107+'Human Resources Development'!P107+Education!P107+Health!P107+'Public Works'!P107+'Fire Protection'!P107+'Social Assistance'!P107+Housing!P107+'Economic Development'!P107+Soc.Services!P107+'Natural Resources'!P107+'Culture and Language'!P107+OTHER.!P107+'Canadian Malartic'!P107</f>
        <v>0</v>
      </c>
      <c r="Q107" s="240">
        <f>'Band Gov. and Admin.'!Q107+'Human Resources Development'!Q107+Education!Q107+Health!Q107+'Public Works'!Q107+'Fire Protection'!Q107+'Social Assistance'!Q107+Housing!Q107+'Economic Development'!Q107+Soc.Services!Q107+'Natural Resources'!Q107+'Culture and Language'!Q107+OTHER.!Q107+'Canadian Malartic'!Q107</f>
        <v>0</v>
      </c>
      <c r="R107" s="240">
        <f>'Band Gov. and Admin.'!R107+'Human Resources Development'!R107+Education!R107+Health!R107+'Public Works'!R107+'Fire Protection'!R107+'Social Assistance'!R107+Housing!R107+'Economic Development'!R107+Soc.Services!R107+'Natural Resources'!R107+'Culture and Language'!R107+OTHER.!R107+'Canadian Malartic'!R107</f>
        <v>0</v>
      </c>
      <c r="S107" s="94">
        <f t="shared" si="15"/>
        <v>0</v>
      </c>
      <c r="T107" s="224"/>
      <c r="U107" s="240">
        <f>'Band Gov. and Admin.'!U107+'Human Resources Development'!U107+Education!U107+Health!U107+'Public Works'!U107+'Fire Protection'!U107+'Social Assistance'!U107+Housing!U107+'Economic Development'!U107+Soc.Services!U107+'Natural Resources'!U107+'Culture and Language'!U107+OTHER.!U107+'Canadian Malartic'!U107</f>
        <v>0</v>
      </c>
      <c r="V107" s="240">
        <f>'Band Gov. and Admin.'!V107+'Human Resources Development'!V107+Education!V107+Health!V107+'Public Works'!V107+'Fire Protection'!V107+'Social Assistance'!V107+Housing!V107+'Economic Development'!V107+Soc.Services!V107+'Natural Resources'!V107+'Culture and Language'!V107+OTHER.!V107+'Canadian Malartic'!V107</f>
        <v>0</v>
      </c>
      <c r="W107" s="240">
        <f>'Band Gov. and Admin.'!W107+'Human Resources Development'!W107+Education!W107+Health!W107+'Public Works'!W107+'Fire Protection'!W107+'Social Assistance'!W107+Housing!W107+'Economic Development'!W107+Soc.Services!W107+'Natural Resources'!W107+'Culture and Language'!W107+OTHER.!W107+'Canadian Malartic'!W107</f>
        <v>0</v>
      </c>
      <c r="X107" s="101">
        <f t="shared" si="16"/>
        <v>0</v>
      </c>
      <c r="Y107" s="97"/>
      <c r="Z107" s="94">
        <f t="shared" si="17"/>
        <v>0</v>
      </c>
      <c r="AA107" s="182"/>
    </row>
    <row r="108" spans="1:27" s="214" customFormat="1" ht="15" x14ac:dyDescent="0.25">
      <c r="A108" s="29"/>
      <c r="B108" s="241" t="s">
        <v>284</v>
      </c>
      <c r="C108" s="242"/>
      <c r="D108" s="1"/>
      <c r="E108" s="28"/>
      <c r="F108" s="240">
        <f>'Band Gov. and Admin.'!F108+'Human Resources Development'!F108+Education!F108+Health!F108+'Public Works'!F108+'Fire Protection'!F108+'Social Assistance'!F108+Housing!F108+'Economic Development'!F108+Soc.Services!F108+'Natural Resources'!F108+'Culture and Language'!F108+OTHER.!F108+'Canadian Malartic'!F108</f>
        <v>15164</v>
      </c>
      <c r="G108" s="240">
        <f>'Band Gov. and Admin.'!G108+'Human Resources Development'!G108+Education!G108+Health!G108+'Public Works'!G108+'Fire Protection'!G108+'Social Assistance'!G108+Housing!G108+'Economic Development'!G108+Soc.Services!G108+'Natural Resources'!G108+'Culture and Language'!G108+OTHER.!G108+'Canadian Malartic'!G108</f>
        <v>15164</v>
      </c>
      <c r="H108" s="240">
        <f>'Band Gov. and Admin.'!H108+'Human Resources Development'!H108+Education!H108+Health!H108+'Public Works'!H108+'Fire Protection'!H108+'Social Assistance'!H108+Housing!H108+'Economic Development'!H108+Soc.Services!H108+'Natural Resources'!H108+'Culture and Language'!H108+OTHER.!H108+'Canadian Malartic'!H108</f>
        <v>15164</v>
      </c>
      <c r="I108" s="94">
        <f t="shared" si="13"/>
        <v>45492</v>
      </c>
      <c r="J108" s="224"/>
      <c r="K108" s="240">
        <f>'Band Gov. and Admin.'!K108+'Human Resources Development'!K108+Education!K108+Health!K108+'Public Works'!K108+'Fire Protection'!K108+'Social Assistance'!K108+Housing!K108+'Economic Development'!K108+Soc.Services!K108+'Natural Resources'!K108+'Culture and Language'!K108+OTHER.!K108+'Canadian Malartic'!K108</f>
        <v>15164</v>
      </c>
      <c r="L108" s="240">
        <f>'Band Gov. and Admin.'!L108+'Human Resources Development'!L108+Education!L108+Health!L108+'Public Works'!L108+'Fire Protection'!L108+'Social Assistance'!L108+Housing!L108+'Economic Development'!L108+Soc.Services!L108+'Natural Resources'!L108+'Culture and Language'!L108+OTHER.!L108+'Canadian Malartic'!L108</f>
        <v>15164</v>
      </c>
      <c r="M108" s="240">
        <f>'Band Gov. and Admin.'!M108+'Human Resources Development'!M108+Education!M108+Health!M108+'Public Works'!M108+'Fire Protection'!M108+'Social Assistance'!M108+Housing!M108+'Economic Development'!M108+Soc.Services!M108+'Natural Resources'!M108+'Culture and Language'!M108+OTHER.!M108+'Canadian Malartic'!M108</f>
        <v>15164</v>
      </c>
      <c r="N108" s="94">
        <f t="shared" si="14"/>
        <v>45492</v>
      </c>
      <c r="O108" s="224"/>
      <c r="P108" s="240">
        <f>'Band Gov. and Admin.'!P108+'Human Resources Development'!P108+Education!P108+Health!P108+'Public Works'!P108+'Fire Protection'!P108+'Social Assistance'!P108+Housing!P108+'Economic Development'!P108+Soc.Services!P108+'Natural Resources'!P108+'Culture and Language'!P108+OTHER.!P108+'Canadian Malartic'!P108</f>
        <v>15164</v>
      </c>
      <c r="Q108" s="240">
        <f>'Band Gov. and Admin.'!Q108+'Human Resources Development'!Q108+Education!Q108+Health!Q108+'Public Works'!Q108+'Fire Protection'!Q108+'Social Assistance'!Q108+Housing!Q108+'Economic Development'!Q108+Soc.Services!Q108+'Natural Resources'!Q108+'Culture and Language'!Q108+OTHER.!Q108+'Canadian Malartic'!Q108</f>
        <v>15164</v>
      </c>
      <c r="R108" s="240">
        <f>'Band Gov. and Admin.'!R108+'Human Resources Development'!R108+Education!R108+Health!R108+'Public Works'!R108+'Fire Protection'!R108+'Social Assistance'!R108+Housing!R108+'Economic Development'!R108+Soc.Services!R108+'Natural Resources'!R108+'Culture and Language'!R108+OTHER.!R108+'Canadian Malartic'!R108</f>
        <v>15164</v>
      </c>
      <c r="S108" s="94">
        <f t="shared" si="15"/>
        <v>45492</v>
      </c>
      <c r="T108" s="224"/>
      <c r="U108" s="240">
        <f>'Band Gov. and Admin.'!U108+'Human Resources Development'!U108+Education!U108+Health!U108+'Public Works'!U108+'Fire Protection'!U108+'Social Assistance'!U108+Housing!U108+'Economic Development'!U108+Soc.Services!U108+'Natural Resources'!U108+'Culture and Language'!U108+OTHER.!U108+'Canadian Malartic'!U108</f>
        <v>15164</v>
      </c>
      <c r="V108" s="240">
        <f>'Band Gov. and Admin.'!V108+'Human Resources Development'!V108+Education!V108+Health!V108+'Public Works'!V108+'Fire Protection'!V108+'Social Assistance'!V108+Housing!V108+'Economic Development'!V108+Soc.Services!V108+'Natural Resources'!V108+'Culture and Language'!V108+OTHER.!V108+'Canadian Malartic'!V108</f>
        <v>15164</v>
      </c>
      <c r="W108" s="240">
        <f>'Band Gov. and Admin.'!W108+'Human Resources Development'!W108+Education!W108+Health!W108+'Public Works'!W108+'Fire Protection'!W108+'Social Assistance'!W108+Housing!W108+'Economic Development'!W108+Soc.Services!W108+'Natural Resources'!W108+'Culture and Language'!W108+OTHER.!W108+'Canadian Malartic'!W108</f>
        <v>6066</v>
      </c>
      <c r="X108" s="101">
        <f t="shared" si="16"/>
        <v>36394</v>
      </c>
      <c r="Y108" s="97"/>
      <c r="Z108" s="94">
        <f t="shared" si="17"/>
        <v>172870</v>
      </c>
      <c r="AA108" s="182"/>
    </row>
    <row r="109" spans="1:27" s="214" customFormat="1" ht="15" x14ac:dyDescent="0.25">
      <c r="A109" s="29"/>
      <c r="B109" s="241" t="s">
        <v>286</v>
      </c>
      <c r="C109" s="242"/>
      <c r="D109" s="1"/>
      <c r="E109" s="28"/>
      <c r="F109" s="240">
        <f>'Band Gov. and Admin.'!F109+'Human Resources Development'!F109+Education!F109+Health!F109+'Public Works'!F109+'Fire Protection'!F109+'Social Assistance'!F109+Housing!F109+'Economic Development'!F109+Soc.Services!F109+'Natural Resources'!F109+'Culture and Language'!F109+OTHER.!F109+'Canadian Malartic'!F109</f>
        <v>0</v>
      </c>
      <c r="G109" s="240">
        <f>'Band Gov. and Admin.'!G109+'Human Resources Development'!G109+Education!G109+Health!G109+'Public Works'!G109+'Fire Protection'!G109+'Social Assistance'!G109+Housing!G109+'Economic Development'!G109+Soc.Services!G109+'Natural Resources'!G109+'Culture and Language'!G109+OTHER.!G109+'Canadian Malartic'!G109</f>
        <v>0</v>
      </c>
      <c r="H109" s="240">
        <f>'Band Gov. and Admin.'!H109+'Human Resources Development'!H109+Education!H109+Health!H109+'Public Works'!H109+'Fire Protection'!H109+'Social Assistance'!H109+Housing!H109+'Economic Development'!H109+Soc.Services!H109+'Natural Resources'!H109+'Culture and Language'!H109+OTHER.!H109+'Canadian Malartic'!H109</f>
        <v>0</v>
      </c>
      <c r="I109" s="94">
        <f t="shared" si="13"/>
        <v>0</v>
      </c>
      <c r="J109" s="224"/>
      <c r="K109" s="240">
        <f>'Band Gov. and Admin.'!K109+'Human Resources Development'!K109+Education!K109+Health!K109+'Public Works'!K109+'Fire Protection'!K109+'Social Assistance'!K109+Housing!K109+'Economic Development'!K109+Soc.Services!K109+'Natural Resources'!K109+'Culture and Language'!K109+OTHER.!K109+'Canadian Malartic'!K109</f>
        <v>0</v>
      </c>
      <c r="L109" s="240">
        <f>'Band Gov. and Admin.'!L109+'Human Resources Development'!L109+Education!L109+Health!L109+'Public Works'!L109+'Fire Protection'!L109+'Social Assistance'!L109+Housing!L109+'Economic Development'!L109+Soc.Services!L109+'Natural Resources'!L109+'Culture and Language'!L109+OTHER.!L109+'Canadian Malartic'!L109</f>
        <v>0</v>
      </c>
      <c r="M109" s="240">
        <f>'Band Gov. and Admin.'!M109+'Human Resources Development'!M109+Education!M109+Health!M109+'Public Works'!M109+'Fire Protection'!M109+'Social Assistance'!M109+Housing!M109+'Economic Development'!M109+Soc.Services!M109+'Natural Resources'!M109+'Culture and Language'!M109+OTHER.!M109+'Canadian Malartic'!M109</f>
        <v>0</v>
      </c>
      <c r="N109" s="94">
        <f t="shared" si="14"/>
        <v>0</v>
      </c>
      <c r="O109" s="224"/>
      <c r="P109" s="240">
        <f>'Band Gov. and Admin.'!P109+'Human Resources Development'!P109+Education!P109+Health!P109+'Public Works'!P109+'Fire Protection'!P109+'Social Assistance'!P109+Housing!P109+'Economic Development'!P109+Soc.Services!P109+'Natural Resources'!P109+'Culture and Language'!P109+OTHER.!P109+'Canadian Malartic'!P109</f>
        <v>0</v>
      </c>
      <c r="Q109" s="240">
        <f>'Band Gov. and Admin.'!Q109+'Human Resources Development'!Q109+Education!Q109+Health!Q109+'Public Works'!Q109+'Fire Protection'!Q109+'Social Assistance'!Q109+Housing!Q109+'Economic Development'!Q109+Soc.Services!Q109+'Natural Resources'!Q109+'Culture and Language'!Q109+OTHER.!Q109+'Canadian Malartic'!Q109</f>
        <v>0</v>
      </c>
      <c r="R109" s="240">
        <f>'Band Gov. and Admin.'!R109+'Human Resources Development'!R109+Education!R109+Health!R109+'Public Works'!R109+'Fire Protection'!R109+'Social Assistance'!R109+Housing!R109+'Economic Development'!R109+Soc.Services!R109+'Natural Resources'!R109+'Culture and Language'!R109+OTHER.!R109+'Canadian Malartic'!R109</f>
        <v>0</v>
      </c>
      <c r="S109" s="94">
        <f t="shared" si="15"/>
        <v>0</v>
      </c>
      <c r="T109" s="224"/>
      <c r="U109" s="240">
        <f>'Band Gov. and Admin.'!U109+'Human Resources Development'!U109+Education!U109+Health!U109+'Public Works'!U109+'Fire Protection'!U109+'Social Assistance'!U109+Housing!U109+'Economic Development'!U109+Soc.Services!U109+'Natural Resources'!U109+'Culture and Language'!U109+OTHER.!U109+'Canadian Malartic'!U109</f>
        <v>0</v>
      </c>
      <c r="V109" s="240">
        <f>'Band Gov. and Admin.'!V109+'Human Resources Development'!V109+Education!V109+Health!V109+'Public Works'!V109+'Fire Protection'!V109+'Social Assistance'!V109+Housing!V109+'Economic Development'!V109+Soc.Services!V109+'Natural Resources'!V109+'Culture and Language'!V109+OTHER.!V109+'Canadian Malartic'!V109</f>
        <v>0</v>
      </c>
      <c r="W109" s="240">
        <f>'Band Gov. and Admin.'!W109+'Human Resources Development'!W109+Education!W109+Health!W109+'Public Works'!W109+'Fire Protection'!W109+'Social Assistance'!W109+Housing!W109+'Economic Development'!W109+Soc.Services!W109+'Natural Resources'!W109+'Culture and Language'!W109+OTHER.!W109+'Canadian Malartic'!W109</f>
        <v>0</v>
      </c>
      <c r="X109" s="101">
        <f t="shared" si="16"/>
        <v>0</v>
      </c>
      <c r="Y109" s="97"/>
      <c r="Z109" s="94">
        <f t="shared" si="17"/>
        <v>0</v>
      </c>
      <c r="AA109" s="182"/>
    </row>
    <row r="110" spans="1:27" s="214" customFormat="1" ht="15" x14ac:dyDescent="0.25">
      <c r="A110" s="29">
        <v>98075</v>
      </c>
      <c r="B110" s="241" t="s">
        <v>273</v>
      </c>
      <c r="C110" s="242"/>
      <c r="D110" s="1"/>
      <c r="E110" s="28"/>
      <c r="F110" s="240">
        <f>'Band Gov. and Admin.'!F110+'Human Resources Development'!F110+Education!F110+Health!F110+'Public Works'!F110+'Fire Protection'!F110+'Social Assistance'!F110+Housing!F110+'Economic Development'!F110+Soc.Services!F110+'Natural Resources'!F110+'Culture and Language'!F110+OTHER.!F110+'Canadian Malartic'!F110</f>
        <v>48300</v>
      </c>
      <c r="G110" s="240">
        <f>'Band Gov. and Admin.'!G110+'Human Resources Development'!G110+Education!G110+Health!G110+'Public Works'!G110+'Fire Protection'!G110+'Social Assistance'!G110+Housing!G110+'Economic Development'!G110+Soc.Services!G110+'Natural Resources'!G110+'Culture and Language'!G110+OTHER.!G110+'Canadian Malartic'!G110</f>
        <v>28300</v>
      </c>
      <c r="H110" s="240">
        <f>'Band Gov. and Admin.'!H110+'Human Resources Development'!H110+Education!H110+Health!H110+'Public Works'!H110+'Fire Protection'!H110+'Social Assistance'!H110+Housing!H110+'Economic Development'!H110+Soc.Services!H110+'Natural Resources'!H110+'Culture and Language'!H110+OTHER.!H110+'Canadian Malartic'!H110</f>
        <v>37760</v>
      </c>
      <c r="I110" s="94">
        <f t="shared" si="13"/>
        <v>114360</v>
      </c>
      <c r="J110" s="224"/>
      <c r="K110" s="240">
        <f>'Band Gov. and Admin.'!K110+'Human Resources Development'!K110+Education!K110+Health!K110+'Public Works'!K110+'Fire Protection'!K110+'Social Assistance'!K110+Housing!K110+'Economic Development'!K110+Soc.Services!K110+'Natural Resources'!K110+'Culture and Language'!K110+OTHER.!K110+'Canadian Malartic'!K110</f>
        <v>28300</v>
      </c>
      <c r="L110" s="240">
        <f>'Band Gov. and Admin.'!L110+'Human Resources Development'!L110+Education!L110+Health!L110+'Public Works'!L110+'Fire Protection'!L110+'Social Assistance'!L110+Housing!L110+'Economic Development'!L110+Soc.Services!L110+'Natural Resources'!L110+'Culture and Language'!L110+OTHER.!L110+'Canadian Malartic'!L110</f>
        <v>33300</v>
      </c>
      <c r="M110" s="240">
        <f>'Band Gov. and Admin.'!M110+'Human Resources Development'!M110+Education!M110+Health!M110+'Public Works'!M110+'Fire Protection'!M110+'Social Assistance'!M110+Housing!M110+'Economic Development'!M110+Soc.Services!M110+'Natural Resources'!M110+'Culture and Language'!M110+OTHER.!M110+'Canadian Malartic'!M110</f>
        <v>32020</v>
      </c>
      <c r="N110" s="94">
        <f t="shared" si="14"/>
        <v>93620</v>
      </c>
      <c r="O110" s="224"/>
      <c r="P110" s="240">
        <f>'Band Gov. and Admin.'!P110+'Human Resources Development'!P110+Education!P110+Health!P110+'Public Works'!P110+'Fire Protection'!P110+'Social Assistance'!P110+Housing!P110+'Economic Development'!P110+Soc.Services!P110+'Natural Resources'!P110+'Culture and Language'!P110+OTHER.!P110+'Canadian Malartic'!P110</f>
        <v>28300</v>
      </c>
      <c r="Q110" s="240">
        <f>'Band Gov. and Admin.'!Q110+'Human Resources Development'!Q110+Education!Q110+Health!Q110+'Public Works'!Q110+'Fire Protection'!Q110+'Social Assistance'!Q110+Housing!Q110+'Economic Development'!Q110+Soc.Services!Q110+'Natural Resources'!Q110+'Culture and Language'!Q110+OTHER.!Q110+'Canadian Malartic'!Q110</f>
        <v>33300</v>
      </c>
      <c r="R110" s="240">
        <f>'Band Gov. and Admin.'!R110+'Human Resources Development'!R110+Education!R110+Health!R110+'Public Works'!R110+'Fire Protection'!R110+'Social Assistance'!R110+Housing!R110+'Economic Development'!R110+Soc.Services!R110+'Natural Resources'!R110+'Culture and Language'!R110+OTHER.!R110+'Canadian Malartic'!R110</f>
        <v>32020</v>
      </c>
      <c r="S110" s="94">
        <f t="shared" si="15"/>
        <v>93620</v>
      </c>
      <c r="T110" s="224"/>
      <c r="U110" s="240">
        <f>'Band Gov. and Admin.'!U110+'Human Resources Development'!U110+Education!U110+Health!U110+'Public Works'!U110+'Fire Protection'!U110+'Social Assistance'!U110+Housing!U110+'Economic Development'!U110+Soc.Services!U110+'Natural Resources'!U110+'Culture and Language'!U110+OTHER.!U110+'Canadian Malartic'!U110</f>
        <v>28300</v>
      </c>
      <c r="V110" s="240">
        <f>'Band Gov. and Admin.'!V110+'Human Resources Development'!V110+Education!V110+Health!V110+'Public Works'!V110+'Fire Protection'!V110+'Social Assistance'!V110+Housing!V110+'Economic Development'!V110+Soc.Services!V110+'Natural Resources'!V110+'Culture and Language'!V110+OTHER.!V110+'Canadian Malartic'!V110</f>
        <v>38088</v>
      </c>
      <c r="W110" s="240">
        <f>'Band Gov. and Admin.'!W110+'Human Resources Development'!W110+Education!W110+Health!W110+'Public Works'!W110+'Fire Protection'!W110+'Social Assistance'!W110+Housing!W110+'Economic Development'!W110+Soc.Services!W110+'Natural Resources'!W110+'Culture and Language'!W110+OTHER.!W110+'Canadian Malartic'!W110</f>
        <v>31525</v>
      </c>
      <c r="X110" s="101">
        <f t="shared" si="16"/>
        <v>97913</v>
      </c>
      <c r="Y110" s="97"/>
      <c r="Z110" s="94">
        <f t="shared" si="17"/>
        <v>399513</v>
      </c>
      <c r="AA110" s="182"/>
    </row>
    <row r="111" spans="1:27" s="214" customFormat="1" ht="15" x14ac:dyDescent="0.25">
      <c r="A111" s="29"/>
      <c r="B111" s="241" t="s">
        <v>288</v>
      </c>
      <c r="C111" s="242"/>
      <c r="D111" s="1"/>
      <c r="E111" s="28"/>
      <c r="F111" s="240">
        <f>'Band Gov. and Admin.'!F111+'Human Resources Development'!F111+Education!F111+Health!F111+'Public Works'!F111+'Fire Protection'!F111+'Social Assistance'!F111+Housing!F111+'Economic Development'!F111+Soc.Services!F111+'Natural Resources'!F111+'Culture and Language'!F111+OTHER.!F111+'Canadian Malartic'!F111</f>
        <v>0</v>
      </c>
      <c r="G111" s="240">
        <f>'Band Gov. and Admin.'!G111+'Human Resources Development'!G111+Education!G111+Health!G111+'Public Works'!G111+'Fire Protection'!G111+'Social Assistance'!G111+Housing!G111+'Economic Development'!G111+Soc.Services!G111+'Natural Resources'!G111+'Culture and Language'!G111+OTHER.!G111+'Canadian Malartic'!G111</f>
        <v>0</v>
      </c>
      <c r="H111" s="240">
        <f>'Band Gov. and Admin.'!H111+'Human Resources Development'!H111+Education!H111+Health!H111+'Public Works'!H111+'Fire Protection'!H111+'Social Assistance'!H111+Housing!H111+'Economic Development'!H111+Soc.Services!H111+'Natural Resources'!H111+'Culture and Language'!H111+OTHER.!H111+'Canadian Malartic'!H111</f>
        <v>0</v>
      </c>
      <c r="I111" s="94">
        <f t="shared" ref="I111:I126" si="18">F111+G111+H111</f>
        <v>0</v>
      </c>
      <c r="J111" s="224"/>
      <c r="K111" s="240">
        <f>'Band Gov. and Admin.'!K111+'Human Resources Development'!K111+Education!K111+Health!K111+'Public Works'!K111+'Fire Protection'!K111+'Social Assistance'!K111+Housing!K111+'Economic Development'!K111+Soc.Services!K111+'Natural Resources'!K111+'Culture and Language'!K111+OTHER.!K111+'Canadian Malartic'!K111</f>
        <v>0</v>
      </c>
      <c r="L111" s="240">
        <f>'Band Gov. and Admin.'!L111+'Human Resources Development'!L111+Education!L111+Health!L111+'Public Works'!L111+'Fire Protection'!L111+'Social Assistance'!L111+Housing!L111+'Economic Development'!L111+Soc.Services!L111+'Natural Resources'!L111+'Culture and Language'!L111+OTHER.!L111+'Canadian Malartic'!L111</f>
        <v>0</v>
      </c>
      <c r="M111" s="240">
        <f>'Band Gov. and Admin.'!M111+'Human Resources Development'!M111+Education!M111+Health!M111+'Public Works'!M111+'Fire Protection'!M111+'Social Assistance'!M111+Housing!M111+'Economic Development'!M111+Soc.Services!M111+'Natural Resources'!M111+'Culture and Language'!M111+OTHER.!M111+'Canadian Malartic'!M111</f>
        <v>0</v>
      </c>
      <c r="N111" s="94">
        <f t="shared" ref="N111:N126" si="19">K111+L111+M111</f>
        <v>0</v>
      </c>
      <c r="O111" s="224"/>
      <c r="P111" s="240">
        <f>'Band Gov. and Admin.'!P111+'Human Resources Development'!P111+Education!P111+Health!P111+'Public Works'!P111+'Fire Protection'!P111+'Social Assistance'!P111+Housing!P111+'Economic Development'!P111+Soc.Services!P111+'Natural Resources'!P111+'Culture and Language'!P111+OTHER.!P111+'Canadian Malartic'!P111</f>
        <v>0</v>
      </c>
      <c r="Q111" s="240">
        <f>'Band Gov. and Admin.'!Q111+'Human Resources Development'!Q111+Education!Q111+Health!Q111+'Public Works'!Q111+'Fire Protection'!Q111+'Social Assistance'!Q111+Housing!Q111+'Economic Development'!Q111+Soc.Services!Q111+'Natural Resources'!Q111+'Culture and Language'!Q111+OTHER.!Q111+'Canadian Malartic'!Q111</f>
        <v>0</v>
      </c>
      <c r="R111" s="240">
        <f>'Band Gov. and Admin.'!R111+'Human Resources Development'!R111+Education!R111+Health!R111+'Public Works'!R111+'Fire Protection'!R111+'Social Assistance'!R111+Housing!R111+'Economic Development'!R111+Soc.Services!R111+'Natural Resources'!R111+'Culture and Language'!R111+OTHER.!R111+'Canadian Malartic'!R111</f>
        <v>0</v>
      </c>
      <c r="S111" s="94">
        <f t="shared" ref="S111:S126" si="20">P111+Q111+R111</f>
        <v>0</v>
      </c>
      <c r="T111" s="224"/>
      <c r="U111" s="240">
        <f>'Band Gov. and Admin.'!U111+'Human Resources Development'!U111+Education!U111+Health!U111+'Public Works'!U111+'Fire Protection'!U111+'Social Assistance'!U111+Housing!U111+'Economic Development'!U111+Soc.Services!U111+'Natural Resources'!U111+'Culture and Language'!U111+OTHER.!U111+'Canadian Malartic'!U111</f>
        <v>0</v>
      </c>
      <c r="V111" s="240">
        <f>'Band Gov. and Admin.'!V111+'Human Resources Development'!V111+Education!V111+Health!V111+'Public Works'!V111+'Fire Protection'!V111+'Social Assistance'!V111+Housing!V111+'Economic Development'!V111+Soc.Services!V111+'Natural Resources'!V111+'Culture and Language'!V111+OTHER.!V111+'Canadian Malartic'!V111</f>
        <v>0</v>
      </c>
      <c r="W111" s="240">
        <f>'Band Gov. and Admin.'!W111+'Human Resources Development'!W111+Education!W111+Health!W111+'Public Works'!W111+'Fire Protection'!W111+'Social Assistance'!W111+Housing!W111+'Economic Development'!W111+Soc.Services!W111+'Natural Resources'!W111+'Culture and Language'!W111+OTHER.!W111+'Canadian Malartic'!W111</f>
        <v>0</v>
      </c>
      <c r="X111" s="101">
        <f t="shared" ref="X111:X126" si="21">U111+V111+W111</f>
        <v>0</v>
      </c>
      <c r="Y111" s="97"/>
      <c r="Z111" s="94">
        <f t="shared" ref="Z111:Z126" si="22">I111+N111+S111+X111</f>
        <v>0</v>
      </c>
      <c r="AA111" s="182"/>
    </row>
    <row r="112" spans="1:27" s="214" customFormat="1" ht="15" x14ac:dyDescent="0.25">
      <c r="A112" s="29">
        <v>92230</v>
      </c>
      <c r="B112" s="241" t="s">
        <v>275</v>
      </c>
      <c r="C112" s="242"/>
      <c r="D112" s="1"/>
      <c r="E112" s="28"/>
      <c r="F112" s="240">
        <f>'Band Gov. and Admin.'!F112+'Human Resources Development'!F112+Education!F112+Health!F112+'Public Works'!F112+'Fire Protection'!F112+'Social Assistance'!F112+Housing!F112+'Economic Development'!F112+Soc.Services!F112+'Natural Resources'!F112+'Culture and Language'!F112+OTHER.!F112+'Canadian Malartic'!F112</f>
        <v>0</v>
      </c>
      <c r="G112" s="240">
        <f>'Band Gov. and Admin.'!G112+'Human Resources Development'!G112+Education!G112+Health!G112+'Public Works'!G112+'Fire Protection'!G112+'Social Assistance'!G112+Housing!G112+'Economic Development'!G112+Soc.Services!G112+'Natural Resources'!G112+'Culture and Language'!G112+OTHER.!G112+'Canadian Malartic'!G112</f>
        <v>0</v>
      </c>
      <c r="H112" s="240">
        <f>'Band Gov. and Admin.'!H112+'Human Resources Development'!H112+Education!H112+Health!H112+'Public Works'!H112+'Fire Protection'!H112+'Social Assistance'!H112+Housing!H112+'Economic Development'!H112+Soc.Services!H112+'Natural Resources'!H112+'Culture and Language'!H112+OTHER.!H112+'Canadian Malartic'!H112</f>
        <v>1500</v>
      </c>
      <c r="I112" s="94">
        <f t="shared" si="18"/>
        <v>1500</v>
      </c>
      <c r="J112" s="224"/>
      <c r="K112" s="240">
        <f>'Band Gov. and Admin.'!K112+'Human Resources Development'!K112+Education!K112+Health!K112+'Public Works'!K112+'Fire Protection'!K112+'Social Assistance'!K112+Housing!K112+'Economic Development'!K112+Soc.Services!K112+'Natural Resources'!K112+'Culture and Language'!K112+OTHER.!K112+'Canadian Malartic'!K112</f>
        <v>0</v>
      </c>
      <c r="L112" s="240">
        <f>'Band Gov. and Admin.'!L112+'Human Resources Development'!L112+Education!L112+Health!L112+'Public Works'!L112+'Fire Protection'!L112+'Social Assistance'!L112+Housing!L112+'Economic Development'!L112+Soc.Services!L112+'Natural Resources'!L112+'Culture and Language'!L112+OTHER.!L112+'Canadian Malartic'!L112</f>
        <v>1724</v>
      </c>
      <c r="M112" s="240">
        <f>'Band Gov. and Admin.'!M112+'Human Resources Development'!M112+Education!M112+Health!M112+'Public Works'!M112+'Fire Protection'!M112+'Social Assistance'!M112+Housing!M112+'Economic Development'!M112+Soc.Services!M112+'Natural Resources'!M112+'Culture and Language'!M112+OTHER.!M112+'Canadian Malartic'!M112</f>
        <v>1500</v>
      </c>
      <c r="N112" s="94">
        <f t="shared" si="19"/>
        <v>3224</v>
      </c>
      <c r="O112" s="224"/>
      <c r="P112" s="240">
        <f>'Band Gov. and Admin.'!P112+'Human Resources Development'!P112+Education!P112+Health!P112+'Public Works'!P112+'Fire Protection'!P112+'Social Assistance'!P112+Housing!P112+'Economic Development'!P112+Soc.Services!P112+'Natural Resources'!P112+'Culture and Language'!P112+OTHER.!P112+'Canadian Malartic'!P112</f>
        <v>0</v>
      </c>
      <c r="Q112" s="240">
        <f>'Band Gov. and Admin.'!Q112+'Human Resources Development'!Q112+Education!Q112+Health!Q112+'Public Works'!Q112+'Fire Protection'!Q112+'Social Assistance'!Q112+Housing!Q112+'Economic Development'!Q112+Soc.Services!Q112+'Natural Resources'!Q112+'Culture and Language'!Q112+OTHER.!Q112+'Canadian Malartic'!Q112</f>
        <v>0</v>
      </c>
      <c r="R112" s="240">
        <f>'Band Gov. and Admin.'!R112+'Human Resources Development'!R112+Education!R112+Health!R112+'Public Works'!R112+'Fire Protection'!R112+'Social Assistance'!R112+Housing!R112+'Economic Development'!R112+Soc.Services!R112+'Natural Resources'!R112+'Culture and Language'!R112+OTHER.!R112+'Canadian Malartic'!R112</f>
        <v>1500</v>
      </c>
      <c r="S112" s="94">
        <f t="shared" si="20"/>
        <v>1500</v>
      </c>
      <c r="T112" s="224"/>
      <c r="U112" s="240">
        <f>'Band Gov. and Admin.'!U112+'Human Resources Development'!U112+Education!U112+Health!U112+'Public Works'!U112+'Fire Protection'!U112+'Social Assistance'!U112+Housing!U112+'Economic Development'!U112+Soc.Services!U112+'Natural Resources'!U112+'Culture and Language'!U112+OTHER.!U112+'Canadian Malartic'!U112</f>
        <v>0</v>
      </c>
      <c r="V112" s="240">
        <f>'Band Gov. and Admin.'!V112+'Human Resources Development'!V112+Education!V112+Health!V112+'Public Works'!V112+'Fire Protection'!V112+'Social Assistance'!V112+Housing!V112+'Economic Development'!V112+Soc.Services!V112+'Natural Resources'!V112+'Culture and Language'!V112+OTHER.!V112+'Canadian Malartic'!V112</f>
        <v>0</v>
      </c>
      <c r="W112" s="240">
        <f>'Band Gov. and Admin.'!W112+'Human Resources Development'!W112+Education!W112+Health!W112+'Public Works'!W112+'Fire Protection'!W112+'Social Assistance'!W112+Housing!W112+'Economic Development'!W112+Soc.Services!W112+'Natural Resources'!W112+'Culture and Language'!W112+OTHER.!W112+'Canadian Malartic'!W112</f>
        <v>1500</v>
      </c>
      <c r="X112" s="101">
        <f t="shared" si="21"/>
        <v>1500</v>
      </c>
      <c r="Y112" s="97"/>
      <c r="Z112" s="94">
        <f t="shared" si="22"/>
        <v>7724</v>
      </c>
      <c r="AA112" s="182"/>
    </row>
    <row r="113" spans="1:27" s="214" customFormat="1" ht="15" x14ac:dyDescent="0.25">
      <c r="A113" s="29"/>
      <c r="B113" s="241" t="s">
        <v>289</v>
      </c>
      <c r="C113" s="242"/>
      <c r="D113" s="1"/>
      <c r="E113" s="28"/>
      <c r="F113" s="240">
        <f>'Band Gov. and Admin.'!F113+'Human Resources Development'!F113+Education!F113+Health!F113+'Public Works'!F113+'Fire Protection'!F113+'Social Assistance'!F113+Housing!F113+'Economic Development'!F113+Soc.Services!F113+'Natural Resources'!F113+'Culture and Language'!F113+OTHER.!F113+'Canadian Malartic'!F113</f>
        <v>0</v>
      </c>
      <c r="G113" s="240">
        <f>'Band Gov. and Admin.'!G113+'Human Resources Development'!G113+Education!G113+Health!G113+'Public Works'!G113+'Fire Protection'!G113+'Social Assistance'!G113+Housing!G113+'Economic Development'!G113+Soc.Services!G113+'Natural Resources'!G113+'Culture and Language'!G113+OTHER.!G113+'Canadian Malartic'!G113</f>
        <v>0</v>
      </c>
      <c r="H113" s="240">
        <f>'Band Gov. and Admin.'!H113+'Human Resources Development'!H113+Education!H113+Health!H113+'Public Works'!H113+'Fire Protection'!H113+'Social Assistance'!H113+Housing!H113+'Economic Development'!H113+Soc.Services!H113+'Natural Resources'!H113+'Culture and Language'!H113+OTHER.!H113+'Canadian Malartic'!H113</f>
        <v>0</v>
      </c>
      <c r="I113" s="94">
        <f t="shared" si="18"/>
        <v>0</v>
      </c>
      <c r="J113" s="224"/>
      <c r="K113" s="240">
        <f>'Band Gov. and Admin.'!K113+'Human Resources Development'!K113+Education!K113+Health!K113+'Public Works'!K113+'Fire Protection'!K113+'Social Assistance'!K113+Housing!K113+'Economic Development'!K113+Soc.Services!K113+'Natural Resources'!K113+'Culture and Language'!K113+OTHER.!K113+'Canadian Malartic'!K113</f>
        <v>0</v>
      </c>
      <c r="L113" s="240">
        <f>'Band Gov. and Admin.'!L113+'Human Resources Development'!L113+Education!L113+Health!L113+'Public Works'!L113+'Fire Protection'!L113+'Social Assistance'!L113+Housing!L113+'Economic Development'!L113+Soc.Services!L113+'Natural Resources'!L113+'Culture and Language'!L113+OTHER.!L113+'Canadian Malartic'!L113</f>
        <v>0</v>
      </c>
      <c r="M113" s="240">
        <f>'Band Gov. and Admin.'!M113+'Human Resources Development'!M113+Education!M113+Health!M113+'Public Works'!M113+'Fire Protection'!M113+'Social Assistance'!M113+Housing!M113+'Economic Development'!M113+Soc.Services!M113+'Natural Resources'!M113+'Culture and Language'!M113+OTHER.!M113+'Canadian Malartic'!M113</f>
        <v>0</v>
      </c>
      <c r="N113" s="94">
        <f t="shared" si="19"/>
        <v>0</v>
      </c>
      <c r="O113" s="224"/>
      <c r="P113" s="240">
        <f>'Band Gov. and Admin.'!P113+'Human Resources Development'!P113+Education!P113+Health!P113+'Public Works'!P113+'Fire Protection'!P113+'Social Assistance'!P113+Housing!P113+'Economic Development'!P113+Soc.Services!P113+'Natural Resources'!P113+'Culture and Language'!P113+OTHER.!P113+'Canadian Malartic'!P113</f>
        <v>0</v>
      </c>
      <c r="Q113" s="240">
        <f>'Band Gov. and Admin.'!Q113+'Human Resources Development'!Q113+Education!Q113+Health!Q113+'Public Works'!Q113+'Fire Protection'!Q113+'Social Assistance'!Q113+Housing!Q113+'Economic Development'!Q113+Soc.Services!Q113+'Natural Resources'!Q113+'Culture and Language'!Q113+OTHER.!Q113+'Canadian Malartic'!Q113</f>
        <v>0</v>
      </c>
      <c r="R113" s="240">
        <f>'Band Gov. and Admin.'!R113+'Human Resources Development'!R113+Education!R113+Health!R113+'Public Works'!R113+'Fire Protection'!R113+'Social Assistance'!R113+Housing!R113+'Economic Development'!R113+Soc.Services!R113+'Natural Resources'!R113+'Culture and Language'!R113+OTHER.!R113+'Canadian Malartic'!R113</f>
        <v>0</v>
      </c>
      <c r="S113" s="94">
        <f t="shared" si="20"/>
        <v>0</v>
      </c>
      <c r="T113" s="224"/>
      <c r="U113" s="240">
        <f>'Band Gov. and Admin.'!U113+'Human Resources Development'!U113+Education!U113+Health!U113+'Public Works'!U113+'Fire Protection'!U113+'Social Assistance'!U113+Housing!U113+'Economic Development'!U113+Soc.Services!U113+'Natural Resources'!U113+'Culture and Language'!U113+OTHER.!U113+'Canadian Malartic'!U113</f>
        <v>0</v>
      </c>
      <c r="V113" s="240">
        <f>'Band Gov. and Admin.'!V113+'Human Resources Development'!V113+Education!V113+Health!V113+'Public Works'!V113+'Fire Protection'!V113+'Social Assistance'!V113+Housing!V113+'Economic Development'!V113+Soc.Services!V113+'Natural Resources'!V113+'Culture and Language'!V113+OTHER.!V113+'Canadian Malartic'!V113</f>
        <v>0</v>
      </c>
      <c r="W113" s="240">
        <f>'Band Gov. and Admin.'!W113+'Human Resources Development'!W113+Education!W113+Health!W113+'Public Works'!W113+'Fire Protection'!W113+'Social Assistance'!W113+Housing!W113+'Economic Development'!W113+Soc.Services!W113+'Natural Resources'!W113+'Culture and Language'!W113+OTHER.!W113+'Canadian Malartic'!W113</f>
        <v>0</v>
      </c>
      <c r="X113" s="101">
        <f t="shared" si="21"/>
        <v>0</v>
      </c>
      <c r="Y113" s="97"/>
      <c r="Z113" s="94">
        <f t="shared" si="22"/>
        <v>0</v>
      </c>
      <c r="AA113" s="182"/>
    </row>
    <row r="114" spans="1:27" s="214" customFormat="1" ht="15" x14ac:dyDescent="0.25">
      <c r="A114" s="29"/>
      <c r="B114" s="241" t="s">
        <v>290</v>
      </c>
      <c r="C114" s="242"/>
      <c r="D114" s="1"/>
      <c r="E114" s="28"/>
      <c r="F114" s="240">
        <f>'Band Gov. and Admin.'!F114+'Human Resources Development'!F114+Education!F114+Health!F114+'Public Works'!F114+'Fire Protection'!F114+'Social Assistance'!F114+Housing!F114+'Economic Development'!F114+Soc.Services!F114+'Natural Resources'!F114+'Culture and Language'!F114+OTHER.!F114+'Canadian Malartic'!F114</f>
        <v>0</v>
      </c>
      <c r="G114" s="240">
        <f>'Band Gov. and Admin.'!G114+'Human Resources Development'!G114+Education!G114+Health!G114+'Public Works'!G114+'Fire Protection'!G114+'Social Assistance'!G114+Housing!G114+'Economic Development'!G114+Soc.Services!G114+'Natural Resources'!G114+'Culture and Language'!G114+OTHER.!G114+'Canadian Malartic'!G114</f>
        <v>0</v>
      </c>
      <c r="H114" s="240">
        <f>'Band Gov. and Admin.'!H114+'Human Resources Development'!H114+Education!H114+Health!H114+'Public Works'!H114+'Fire Protection'!H114+'Social Assistance'!H114+Housing!H114+'Economic Development'!H114+Soc.Services!H114+'Natural Resources'!H114+'Culture and Language'!H114+OTHER.!H114+'Canadian Malartic'!H114</f>
        <v>0</v>
      </c>
      <c r="I114" s="94">
        <f t="shared" si="18"/>
        <v>0</v>
      </c>
      <c r="J114" s="224"/>
      <c r="K114" s="240">
        <f>'Band Gov. and Admin.'!K114+'Human Resources Development'!K114+Education!K114+Health!K114+'Public Works'!K114+'Fire Protection'!K114+'Social Assistance'!K114+Housing!K114+'Economic Development'!K114+Soc.Services!K114+'Natural Resources'!K114+'Culture and Language'!K114+OTHER.!K114+'Canadian Malartic'!K114</f>
        <v>0</v>
      </c>
      <c r="L114" s="240">
        <f>'Band Gov. and Admin.'!L114+'Human Resources Development'!L114+Education!L114+Health!L114+'Public Works'!L114+'Fire Protection'!L114+'Social Assistance'!L114+Housing!L114+'Economic Development'!L114+Soc.Services!L114+'Natural Resources'!L114+'Culture and Language'!L114+OTHER.!L114+'Canadian Malartic'!L114</f>
        <v>0</v>
      </c>
      <c r="M114" s="240">
        <f>'Band Gov. and Admin.'!M114+'Human Resources Development'!M114+Education!M114+Health!M114+'Public Works'!M114+'Fire Protection'!M114+'Social Assistance'!M114+Housing!M114+'Economic Development'!M114+Soc.Services!M114+'Natural Resources'!M114+'Culture and Language'!M114+OTHER.!M114+'Canadian Malartic'!M114</f>
        <v>0</v>
      </c>
      <c r="N114" s="94">
        <f t="shared" si="19"/>
        <v>0</v>
      </c>
      <c r="O114" s="224"/>
      <c r="P114" s="240">
        <f>'Band Gov. and Admin.'!P114+'Human Resources Development'!P114+Education!P114+Health!P114+'Public Works'!P114+'Fire Protection'!P114+'Social Assistance'!P114+Housing!P114+'Economic Development'!P114+Soc.Services!P114+'Natural Resources'!P114+'Culture and Language'!P114+OTHER.!P114+'Canadian Malartic'!P114</f>
        <v>0</v>
      </c>
      <c r="Q114" s="240">
        <f>'Band Gov. and Admin.'!Q114+'Human Resources Development'!Q114+Education!Q114+Health!Q114+'Public Works'!Q114+'Fire Protection'!Q114+'Social Assistance'!Q114+Housing!Q114+'Economic Development'!Q114+Soc.Services!Q114+'Natural Resources'!Q114+'Culture and Language'!Q114+OTHER.!Q114+'Canadian Malartic'!Q114</f>
        <v>0</v>
      </c>
      <c r="R114" s="240">
        <f>'Band Gov. and Admin.'!R114+'Human Resources Development'!R114+Education!R114+Health!R114+'Public Works'!R114+'Fire Protection'!R114+'Social Assistance'!R114+Housing!R114+'Economic Development'!R114+Soc.Services!R114+'Natural Resources'!R114+'Culture and Language'!R114+OTHER.!R114+'Canadian Malartic'!R114</f>
        <v>0</v>
      </c>
      <c r="S114" s="94">
        <f t="shared" si="20"/>
        <v>0</v>
      </c>
      <c r="T114" s="224"/>
      <c r="U114" s="240">
        <f>'Band Gov. and Admin.'!U114+'Human Resources Development'!U114+Education!U114+Health!U114+'Public Works'!U114+'Fire Protection'!U114+'Social Assistance'!U114+Housing!U114+'Economic Development'!U114+Soc.Services!U114+'Natural Resources'!U114+'Culture and Language'!U114+OTHER.!U114+'Canadian Malartic'!U114</f>
        <v>0</v>
      </c>
      <c r="V114" s="240">
        <f>'Band Gov. and Admin.'!V114+'Human Resources Development'!V114+Education!V114+Health!V114+'Public Works'!V114+'Fire Protection'!V114+'Social Assistance'!V114+Housing!V114+'Economic Development'!V114+Soc.Services!V114+'Natural Resources'!V114+'Culture and Language'!V114+OTHER.!V114+'Canadian Malartic'!V114</f>
        <v>0</v>
      </c>
      <c r="W114" s="240">
        <f>'Band Gov. and Admin.'!W114+'Human Resources Development'!W114+Education!W114+Health!W114+'Public Works'!W114+'Fire Protection'!W114+'Social Assistance'!W114+Housing!W114+'Economic Development'!W114+Soc.Services!W114+'Natural Resources'!W114+'Culture and Language'!W114+OTHER.!W114+'Canadian Malartic'!W114</f>
        <v>0</v>
      </c>
      <c r="X114" s="101">
        <f t="shared" si="21"/>
        <v>0</v>
      </c>
      <c r="Y114" s="97"/>
      <c r="Z114" s="94">
        <f t="shared" si="22"/>
        <v>0</v>
      </c>
      <c r="AA114" s="182"/>
    </row>
    <row r="115" spans="1:27" s="214" customFormat="1" ht="15" x14ac:dyDescent="0.25">
      <c r="A115" s="29"/>
      <c r="B115" s="241" t="s">
        <v>291</v>
      </c>
      <c r="C115" s="242"/>
      <c r="D115" s="1"/>
      <c r="E115" s="28"/>
      <c r="F115" s="240">
        <f>'Band Gov. and Admin.'!F115+'Human Resources Development'!F115+Education!F115+Health!F115+'Public Works'!F115+'Fire Protection'!F115+'Social Assistance'!F115+Housing!F115+'Economic Development'!F115+Soc.Services!F115+'Natural Resources'!F115+'Culture and Language'!F115+OTHER.!F115+'Canadian Malartic'!F115</f>
        <v>0</v>
      </c>
      <c r="G115" s="240">
        <f>'Band Gov. and Admin.'!G115+'Human Resources Development'!G115+Education!G115+Health!G115+'Public Works'!G115+'Fire Protection'!G115+'Social Assistance'!G115+Housing!G115+'Economic Development'!G115+Soc.Services!G115+'Natural Resources'!G115+'Culture and Language'!G115+OTHER.!G115+'Canadian Malartic'!G115</f>
        <v>0</v>
      </c>
      <c r="H115" s="240">
        <f>'Band Gov. and Admin.'!H115+'Human Resources Development'!H115+Education!H115+Health!H115+'Public Works'!H115+'Fire Protection'!H115+'Social Assistance'!H115+Housing!H115+'Economic Development'!H115+Soc.Services!H115+'Natural Resources'!H115+'Culture and Language'!H115+OTHER.!H115+'Canadian Malartic'!H115</f>
        <v>0</v>
      </c>
      <c r="I115" s="94">
        <f t="shared" si="18"/>
        <v>0</v>
      </c>
      <c r="J115" s="224"/>
      <c r="K115" s="240">
        <f>'Band Gov. and Admin.'!K115+'Human Resources Development'!K115+Education!K115+Health!K115+'Public Works'!K115+'Fire Protection'!K115+'Social Assistance'!K115+Housing!K115+'Economic Development'!K115+Soc.Services!K115+'Natural Resources'!K115+'Culture and Language'!K115+OTHER.!K115+'Canadian Malartic'!K115</f>
        <v>0</v>
      </c>
      <c r="L115" s="240">
        <f>'Band Gov. and Admin.'!L115+'Human Resources Development'!L115+Education!L115+Health!L115+'Public Works'!L115+'Fire Protection'!L115+'Social Assistance'!L115+Housing!L115+'Economic Development'!L115+Soc.Services!L115+'Natural Resources'!L115+'Culture and Language'!L115+OTHER.!L115+'Canadian Malartic'!L115</f>
        <v>0</v>
      </c>
      <c r="M115" s="240">
        <f>'Band Gov. and Admin.'!M115+'Human Resources Development'!M115+Education!M115+Health!M115+'Public Works'!M115+'Fire Protection'!M115+'Social Assistance'!M115+Housing!M115+'Economic Development'!M115+Soc.Services!M115+'Natural Resources'!M115+'Culture and Language'!M115+OTHER.!M115+'Canadian Malartic'!M115</f>
        <v>0</v>
      </c>
      <c r="N115" s="94">
        <f t="shared" si="19"/>
        <v>0</v>
      </c>
      <c r="O115" s="224"/>
      <c r="P115" s="240">
        <f>'Band Gov. and Admin.'!P115+'Human Resources Development'!P115+Education!P115+Health!P115+'Public Works'!P115+'Fire Protection'!P115+'Social Assistance'!P115+Housing!P115+'Economic Development'!P115+Soc.Services!P115+'Natural Resources'!P115+'Culture and Language'!P115+OTHER.!P115+'Canadian Malartic'!P115</f>
        <v>0</v>
      </c>
      <c r="Q115" s="240">
        <f>'Band Gov. and Admin.'!Q115+'Human Resources Development'!Q115+Education!Q115+Health!Q115+'Public Works'!Q115+'Fire Protection'!Q115+'Social Assistance'!Q115+Housing!Q115+'Economic Development'!Q115+Soc.Services!Q115+'Natural Resources'!Q115+'Culture and Language'!Q115+OTHER.!Q115+'Canadian Malartic'!Q115</f>
        <v>0</v>
      </c>
      <c r="R115" s="240">
        <f>'Band Gov. and Admin.'!R115+'Human Resources Development'!R115+Education!R115+Health!R115+'Public Works'!R115+'Fire Protection'!R115+'Social Assistance'!R115+Housing!R115+'Economic Development'!R115+Soc.Services!R115+'Natural Resources'!R115+'Culture and Language'!R115+OTHER.!R115+'Canadian Malartic'!R115</f>
        <v>0</v>
      </c>
      <c r="S115" s="94">
        <f t="shared" si="20"/>
        <v>0</v>
      </c>
      <c r="T115" s="224"/>
      <c r="U115" s="240">
        <f>'Band Gov. and Admin.'!U115+'Human Resources Development'!U115+Education!U115+Health!U115+'Public Works'!U115+'Fire Protection'!U115+'Social Assistance'!U115+Housing!U115+'Economic Development'!U115+Soc.Services!U115+'Natural Resources'!U115+'Culture and Language'!U115+OTHER.!U115+'Canadian Malartic'!U115</f>
        <v>0</v>
      </c>
      <c r="V115" s="240">
        <f>'Band Gov. and Admin.'!V115+'Human Resources Development'!V115+Education!V115+Health!V115+'Public Works'!V115+'Fire Protection'!V115+'Social Assistance'!V115+Housing!V115+'Economic Development'!V115+Soc.Services!V115+'Natural Resources'!V115+'Culture and Language'!V115+OTHER.!V115+'Canadian Malartic'!V115</f>
        <v>0</v>
      </c>
      <c r="W115" s="240">
        <f>'Band Gov. and Admin.'!W115+'Human Resources Development'!W115+Education!W115+Health!W115+'Public Works'!W115+'Fire Protection'!W115+'Social Assistance'!W115+Housing!W115+'Economic Development'!W115+Soc.Services!W115+'Natural Resources'!W115+'Culture and Language'!W115+OTHER.!W115+'Canadian Malartic'!W115</f>
        <v>0</v>
      </c>
      <c r="X115" s="101">
        <f t="shared" si="21"/>
        <v>0</v>
      </c>
      <c r="Y115" s="97"/>
      <c r="Z115" s="94">
        <f t="shared" si="22"/>
        <v>0</v>
      </c>
      <c r="AA115" s="182"/>
    </row>
    <row r="116" spans="1:27" s="214" customFormat="1" ht="15" x14ac:dyDescent="0.25">
      <c r="A116" s="29"/>
      <c r="B116" s="241" t="s">
        <v>292</v>
      </c>
      <c r="C116" s="242"/>
      <c r="D116" s="1"/>
      <c r="E116" s="28"/>
      <c r="F116" s="240">
        <f>'Band Gov. and Admin.'!F116+'Human Resources Development'!F116+Education!F116+Health!F116+'Public Works'!F116+'Fire Protection'!F116+'Social Assistance'!F116+Housing!F116+'Economic Development'!F116+Soc.Services!F116+'Natural Resources'!F116+'Culture and Language'!F116+OTHER.!F116+'Canadian Malartic'!F116</f>
        <v>0</v>
      </c>
      <c r="G116" s="240">
        <f>'Band Gov. and Admin.'!G116+'Human Resources Development'!G116+Education!G116+Health!G116+'Public Works'!G116+'Fire Protection'!G116+'Social Assistance'!G116+Housing!G116+'Economic Development'!G116+Soc.Services!G116+'Natural Resources'!G116+'Culture and Language'!G116+OTHER.!G116+'Canadian Malartic'!G116</f>
        <v>0</v>
      </c>
      <c r="H116" s="240">
        <f>'Band Gov. and Admin.'!H116+'Human Resources Development'!H116+Education!H116+Health!H116+'Public Works'!H116+'Fire Protection'!H116+'Social Assistance'!H116+Housing!H116+'Economic Development'!H116+Soc.Services!H116+'Natural Resources'!H116+'Culture and Language'!H116+OTHER.!H116+'Canadian Malartic'!H116</f>
        <v>0</v>
      </c>
      <c r="I116" s="94">
        <f t="shared" si="18"/>
        <v>0</v>
      </c>
      <c r="J116" s="224"/>
      <c r="K116" s="240">
        <f>'Band Gov. and Admin.'!K116+'Human Resources Development'!K116+Education!K116+Health!K116+'Public Works'!K116+'Fire Protection'!K116+'Social Assistance'!K116+Housing!K116+'Economic Development'!K116+Soc.Services!K116+'Natural Resources'!K116+'Culture and Language'!K116+OTHER.!K116+'Canadian Malartic'!K116</f>
        <v>0</v>
      </c>
      <c r="L116" s="240">
        <f>'Band Gov. and Admin.'!L116+'Human Resources Development'!L116+Education!L116+Health!L116+'Public Works'!L116+'Fire Protection'!L116+'Social Assistance'!L116+Housing!L116+'Economic Development'!L116+Soc.Services!L116+'Natural Resources'!L116+'Culture and Language'!L116+OTHER.!L116+'Canadian Malartic'!L116</f>
        <v>0</v>
      </c>
      <c r="M116" s="240">
        <f>'Band Gov. and Admin.'!M116+'Human Resources Development'!M116+Education!M116+Health!M116+'Public Works'!M116+'Fire Protection'!M116+'Social Assistance'!M116+Housing!M116+'Economic Development'!M116+Soc.Services!M116+'Natural Resources'!M116+'Culture and Language'!M116+OTHER.!M116+'Canadian Malartic'!M116</f>
        <v>0</v>
      </c>
      <c r="N116" s="94">
        <f t="shared" si="19"/>
        <v>0</v>
      </c>
      <c r="O116" s="224"/>
      <c r="P116" s="240">
        <f>'Band Gov. and Admin.'!P116+'Human Resources Development'!P116+Education!P116+Health!P116+'Public Works'!P116+'Fire Protection'!P116+'Social Assistance'!P116+Housing!P116+'Economic Development'!P116+Soc.Services!P116+'Natural Resources'!P116+'Culture and Language'!P116+OTHER.!P116+'Canadian Malartic'!P116</f>
        <v>0</v>
      </c>
      <c r="Q116" s="240">
        <f>'Band Gov. and Admin.'!Q116+'Human Resources Development'!Q116+Education!Q116+Health!Q116+'Public Works'!Q116+'Fire Protection'!Q116+'Social Assistance'!Q116+Housing!Q116+'Economic Development'!Q116+Soc.Services!Q116+'Natural Resources'!Q116+'Culture and Language'!Q116+OTHER.!Q116+'Canadian Malartic'!Q116</f>
        <v>0</v>
      </c>
      <c r="R116" s="240">
        <f>'Band Gov. and Admin.'!R116+'Human Resources Development'!R116+Education!R116+Health!R116+'Public Works'!R116+'Fire Protection'!R116+'Social Assistance'!R116+Housing!R116+'Economic Development'!R116+Soc.Services!R116+'Natural Resources'!R116+'Culture and Language'!R116+OTHER.!R116+'Canadian Malartic'!R116</f>
        <v>0</v>
      </c>
      <c r="S116" s="94">
        <f t="shared" si="20"/>
        <v>0</v>
      </c>
      <c r="T116" s="224"/>
      <c r="U116" s="240">
        <f>'Band Gov. and Admin.'!U116+'Human Resources Development'!U116+Education!U116+Health!U116+'Public Works'!U116+'Fire Protection'!U116+'Social Assistance'!U116+Housing!U116+'Economic Development'!U116+Soc.Services!U116+'Natural Resources'!U116+'Culture and Language'!U116+OTHER.!U116+'Canadian Malartic'!U116</f>
        <v>0</v>
      </c>
      <c r="V116" s="240">
        <f>'Band Gov. and Admin.'!V116+'Human Resources Development'!V116+Education!V116+Health!V116+'Public Works'!V116+'Fire Protection'!V116+'Social Assistance'!V116+Housing!V116+'Economic Development'!V116+Soc.Services!V116+'Natural Resources'!V116+'Culture and Language'!V116+OTHER.!V116+'Canadian Malartic'!V116</f>
        <v>0</v>
      </c>
      <c r="W116" s="240">
        <f>'Band Gov. and Admin.'!W116+'Human Resources Development'!W116+Education!W116+Health!W116+'Public Works'!W116+'Fire Protection'!W116+'Social Assistance'!W116+Housing!W116+'Economic Development'!W116+Soc.Services!W116+'Natural Resources'!W116+'Culture and Language'!W116+OTHER.!W116+'Canadian Malartic'!W116</f>
        <v>0</v>
      </c>
      <c r="X116" s="101">
        <f t="shared" si="21"/>
        <v>0</v>
      </c>
      <c r="Y116" s="97"/>
      <c r="Z116" s="94">
        <f t="shared" si="22"/>
        <v>0</v>
      </c>
      <c r="AA116" s="182"/>
    </row>
    <row r="117" spans="1:27" s="214" customFormat="1" ht="15" x14ac:dyDescent="0.25">
      <c r="A117" s="29"/>
      <c r="B117" s="241" t="s">
        <v>279</v>
      </c>
      <c r="C117" s="242"/>
      <c r="D117" s="1"/>
      <c r="E117" s="28"/>
      <c r="F117" s="240">
        <f>'Band Gov. and Admin.'!F117+'Human Resources Development'!F117+Education!F117+Health!F117+'Public Works'!F117+'Fire Protection'!F117+'Social Assistance'!F117+Housing!F117+'Economic Development'!F117+Soc.Services!F117+'Natural Resources'!F117+'Culture and Language'!F117+OTHER.!F117+'Canadian Malartic'!F117</f>
        <v>0</v>
      </c>
      <c r="G117" s="240">
        <f>'Band Gov. and Admin.'!G117+'Human Resources Development'!G117+Education!G117+Health!G117+'Public Works'!G117+'Fire Protection'!G117+'Social Assistance'!G117+Housing!G117+'Economic Development'!G117+Soc.Services!G117+'Natural Resources'!G117+'Culture and Language'!G117+OTHER.!G117+'Canadian Malartic'!G117</f>
        <v>0</v>
      </c>
      <c r="H117" s="240">
        <f>'Band Gov. and Admin.'!H117+'Human Resources Development'!H117+Education!H117+Health!H117+'Public Works'!H117+'Fire Protection'!H117+'Social Assistance'!H117+Housing!H117+'Economic Development'!H117+Soc.Services!H117+'Natural Resources'!H117+'Culture and Language'!H117+OTHER.!H117+'Canadian Malartic'!H117</f>
        <v>0</v>
      </c>
      <c r="I117" s="94">
        <f t="shared" si="18"/>
        <v>0</v>
      </c>
      <c r="J117" s="224"/>
      <c r="K117" s="240">
        <f>'Band Gov. and Admin.'!K117+'Human Resources Development'!K117+Education!K117+Health!K117+'Public Works'!K117+'Fire Protection'!K117+'Social Assistance'!K117+Housing!K117+'Economic Development'!K117+Soc.Services!K117+'Natural Resources'!K117+'Culture and Language'!K117+OTHER.!K117+'Canadian Malartic'!K117</f>
        <v>0</v>
      </c>
      <c r="L117" s="240">
        <f>'Band Gov. and Admin.'!L117+'Human Resources Development'!L117+Education!L117+Health!L117+'Public Works'!L117+'Fire Protection'!L117+'Social Assistance'!L117+Housing!L117+'Economic Development'!L117+Soc.Services!L117+'Natural Resources'!L117+'Culture and Language'!L117+OTHER.!L117+'Canadian Malartic'!L117</f>
        <v>0</v>
      </c>
      <c r="M117" s="240">
        <f>'Band Gov. and Admin.'!M117+'Human Resources Development'!M117+Education!M117+Health!M117+'Public Works'!M117+'Fire Protection'!M117+'Social Assistance'!M117+Housing!M117+'Economic Development'!M117+Soc.Services!M117+'Natural Resources'!M117+'Culture and Language'!M117+OTHER.!M117+'Canadian Malartic'!M117</f>
        <v>0</v>
      </c>
      <c r="N117" s="94">
        <f t="shared" si="19"/>
        <v>0</v>
      </c>
      <c r="O117" s="224"/>
      <c r="P117" s="240">
        <f>'Band Gov. and Admin.'!P117+'Human Resources Development'!P117+Education!P117+Health!P117+'Public Works'!P117+'Fire Protection'!P117+'Social Assistance'!P117+Housing!P117+'Economic Development'!P117+Soc.Services!P117+'Natural Resources'!P117+'Culture and Language'!P117+OTHER.!P117+'Canadian Malartic'!P117</f>
        <v>0</v>
      </c>
      <c r="Q117" s="240">
        <f>'Band Gov. and Admin.'!Q117+'Human Resources Development'!Q117+Education!Q117+Health!Q117+'Public Works'!Q117+'Fire Protection'!Q117+'Social Assistance'!Q117+Housing!Q117+'Economic Development'!Q117+Soc.Services!Q117+'Natural Resources'!Q117+'Culture and Language'!Q117+OTHER.!Q117+'Canadian Malartic'!Q117</f>
        <v>0</v>
      </c>
      <c r="R117" s="240">
        <f>'Band Gov. and Admin.'!R117+'Human Resources Development'!R117+Education!R117+Health!R117+'Public Works'!R117+'Fire Protection'!R117+'Social Assistance'!R117+Housing!R117+'Economic Development'!R117+Soc.Services!R117+'Natural Resources'!R117+'Culture and Language'!R117+OTHER.!R117+'Canadian Malartic'!R117</f>
        <v>0</v>
      </c>
      <c r="S117" s="94">
        <f t="shared" si="20"/>
        <v>0</v>
      </c>
      <c r="T117" s="224"/>
      <c r="U117" s="240">
        <f>'Band Gov. and Admin.'!U117+'Human Resources Development'!U117+Education!U117+Health!U117+'Public Works'!U117+'Fire Protection'!U117+'Social Assistance'!U117+Housing!U117+'Economic Development'!U117+Soc.Services!U117+'Natural Resources'!U117+'Culture and Language'!U117+OTHER.!U117+'Canadian Malartic'!U117</f>
        <v>0</v>
      </c>
      <c r="V117" s="240">
        <f>'Band Gov. and Admin.'!V117+'Human Resources Development'!V117+Education!V117+Health!V117+'Public Works'!V117+'Fire Protection'!V117+'Social Assistance'!V117+Housing!V117+'Economic Development'!V117+Soc.Services!V117+'Natural Resources'!V117+'Culture and Language'!V117+OTHER.!V117+'Canadian Malartic'!V117</f>
        <v>0</v>
      </c>
      <c r="W117" s="240">
        <f>'Band Gov. and Admin.'!W117+'Human Resources Development'!W117+Education!W117+Health!W117+'Public Works'!W117+'Fire Protection'!W117+'Social Assistance'!W117+Housing!W117+'Economic Development'!W117+Soc.Services!W117+'Natural Resources'!W117+'Culture and Language'!W117+OTHER.!W117+'Canadian Malartic'!W117</f>
        <v>0</v>
      </c>
      <c r="X117" s="101">
        <f t="shared" si="21"/>
        <v>0</v>
      </c>
      <c r="Y117" s="97"/>
      <c r="Z117" s="94">
        <f t="shared" si="22"/>
        <v>0</v>
      </c>
      <c r="AA117" s="182"/>
    </row>
    <row r="118" spans="1:27" s="214" customFormat="1" ht="15" x14ac:dyDescent="0.25">
      <c r="A118" s="29"/>
      <c r="B118" s="241" t="s">
        <v>280</v>
      </c>
      <c r="C118" s="242"/>
      <c r="D118" s="1"/>
      <c r="E118" s="28"/>
      <c r="F118" s="240">
        <f>'Band Gov. and Admin.'!F118+'Human Resources Development'!F118+Education!F118+Health!F118+'Public Works'!F118+'Fire Protection'!F118+'Social Assistance'!F118+Housing!F118+'Economic Development'!F118+Soc.Services!F118+'Natural Resources'!F118+'Culture and Language'!F118+OTHER.!F118+'Canadian Malartic'!F118</f>
        <v>1000</v>
      </c>
      <c r="G118" s="240">
        <f>'Band Gov. and Admin.'!G118+'Human Resources Development'!G118+Education!G118+Health!G118+'Public Works'!G118+'Fire Protection'!G118+'Social Assistance'!G118+Housing!G118+'Economic Development'!G118+Soc.Services!G118+'Natural Resources'!G118+'Culture and Language'!G118+OTHER.!G118+'Canadian Malartic'!G118</f>
        <v>1000</v>
      </c>
      <c r="H118" s="240">
        <f>'Band Gov. and Admin.'!H118+'Human Resources Development'!H118+Education!H118+Health!H118+'Public Works'!H118+'Fire Protection'!H118+'Social Assistance'!H118+Housing!H118+'Economic Development'!H118+Soc.Services!H118+'Natural Resources'!H118+'Culture and Language'!H118+OTHER.!H118+'Canadian Malartic'!H118</f>
        <v>1000</v>
      </c>
      <c r="I118" s="94">
        <f t="shared" si="18"/>
        <v>3000</v>
      </c>
      <c r="J118" s="224"/>
      <c r="K118" s="240">
        <f>'Band Gov. and Admin.'!K118+'Human Resources Development'!K118+Education!K118+Health!K118+'Public Works'!K118+'Fire Protection'!K118+'Social Assistance'!K118+Housing!K118+'Economic Development'!K118+Soc.Services!K118+'Natural Resources'!K118+'Culture and Language'!K118+OTHER.!K118+'Canadian Malartic'!K118</f>
        <v>0</v>
      </c>
      <c r="L118" s="240">
        <f>'Band Gov. and Admin.'!L118+'Human Resources Development'!L118+Education!L118+Health!L118+'Public Works'!L118+'Fire Protection'!L118+'Social Assistance'!L118+Housing!L118+'Economic Development'!L118+Soc.Services!L118+'Natural Resources'!L118+'Culture and Language'!L118+OTHER.!L118+'Canadian Malartic'!L118</f>
        <v>1000</v>
      </c>
      <c r="M118" s="240">
        <f>'Band Gov. and Admin.'!M118+'Human Resources Development'!M118+Education!M118+Health!M118+'Public Works'!M118+'Fire Protection'!M118+'Social Assistance'!M118+Housing!M118+'Economic Development'!M118+Soc.Services!M118+'Natural Resources'!M118+'Culture and Language'!M118+OTHER.!M118+'Canadian Malartic'!M118</f>
        <v>0</v>
      </c>
      <c r="N118" s="94">
        <f t="shared" si="19"/>
        <v>1000</v>
      </c>
      <c r="O118" s="224"/>
      <c r="P118" s="240">
        <f>'Band Gov. and Admin.'!P118+'Human Resources Development'!P118+Education!P118+Health!P118+'Public Works'!P118+'Fire Protection'!P118+'Social Assistance'!P118+Housing!P118+'Economic Development'!P118+Soc.Services!P118+'Natural Resources'!P118+'Culture and Language'!P118+OTHER.!P118+'Canadian Malartic'!P118</f>
        <v>0</v>
      </c>
      <c r="Q118" s="240">
        <f>'Band Gov. and Admin.'!Q118+'Human Resources Development'!Q118+Education!Q118+Health!Q118+'Public Works'!Q118+'Fire Protection'!Q118+'Social Assistance'!Q118+Housing!Q118+'Economic Development'!Q118+Soc.Services!Q118+'Natural Resources'!Q118+'Culture and Language'!Q118+OTHER.!Q118+'Canadian Malartic'!Q118</f>
        <v>0</v>
      </c>
      <c r="R118" s="240">
        <f>'Band Gov. and Admin.'!R118+'Human Resources Development'!R118+Education!R118+Health!R118+'Public Works'!R118+'Fire Protection'!R118+'Social Assistance'!R118+Housing!R118+'Economic Development'!R118+Soc.Services!R118+'Natural Resources'!R118+'Culture and Language'!R118+OTHER.!R118+'Canadian Malartic'!R118</f>
        <v>0</v>
      </c>
      <c r="S118" s="94">
        <f t="shared" si="20"/>
        <v>0</v>
      </c>
      <c r="T118" s="224"/>
      <c r="U118" s="240">
        <f>'Band Gov. and Admin.'!U118+'Human Resources Development'!U118+Education!U118+Health!U118+'Public Works'!U118+'Fire Protection'!U118+'Social Assistance'!U118+Housing!U118+'Economic Development'!U118+Soc.Services!U118+'Natural Resources'!U118+'Culture and Language'!U118+OTHER.!U118+'Canadian Malartic'!U118</f>
        <v>0</v>
      </c>
      <c r="V118" s="240">
        <f>'Band Gov. and Admin.'!V118+'Human Resources Development'!V118+Education!V118+Health!V118+'Public Works'!V118+'Fire Protection'!V118+'Social Assistance'!V118+Housing!V118+'Economic Development'!V118+Soc.Services!V118+'Natural Resources'!V118+'Culture and Language'!V118+OTHER.!V118+'Canadian Malartic'!V118</f>
        <v>0</v>
      </c>
      <c r="W118" s="240">
        <f>'Band Gov. and Admin.'!W118+'Human Resources Development'!W118+Education!W118+Health!W118+'Public Works'!W118+'Fire Protection'!W118+'Social Assistance'!W118+Housing!W118+'Economic Development'!W118+Soc.Services!W118+'Natural Resources'!W118+'Culture and Language'!W118+OTHER.!W118+'Canadian Malartic'!W118</f>
        <v>995</v>
      </c>
      <c r="X118" s="101">
        <f t="shared" si="21"/>
        <v>995</v>
      </c>
      <c r="Y118" s="97"/>
      <c r="Z118" s="94">
        <f t="shared" si="22"/>
        <v>4995</v>
      </c>
      <c r="AA118" s="182"/>
    </row>
    <row r="119" spans="1:27" s="214" customFormat="1" ht="15" hidden="1" x14ac:dyDescent="0.25">
      <c r="A119" s="29"/>
      <c r="B119" s="241" t="s">
        <v>296</v>
      </c>
      <c r="C119" s="242"/>
      <c r="D119" s="1"/>
      <c r="E119" s="28"/>
      <c r="F119" s="240">
        <f>'Band Gov. and Admin.'!F119+'Human Resources Development'!F119+Education!F119+Health!F119+'Public Works'!F119+'Fire Protection'!F119+'Social Assistance'!F119+Housing!F119+'Economic Development'!F119+Soc.Services!F119+'Natural Resources'!F119+'Culture and Language'!F119+OTHER.!F119+'Canadian Malartic'!F119</f>
        <v>0</v>
      </c>
      <c r="G119" s="240">
        <f>'Band Gov. and Admin.'!G119+'Human Resources Development'!G119+Education!G119+Health!G119+'Public Works'!G119+'Fire Protection'!G119+'Social Assistance'!G119+Housing!G119+'Economic Development'!G119+Soc.Services!G119+'Natural Resources'!G119+'Culture and Language'!G119+OTHER.!G119+'Canadian Malartic'!G119</f>
        <v>0</v>
      </c>
      <c r="H119" s="240">
        <f>'Band Gov. and Admin.'!H119+'Human Resources Development'!H119+Education!H119+Health!H119+'Public Works'!H119+'Fire Protection'!H119+'Social Assistance'!H119+Housing!H119+'Economic Development'!H119+Soc.Services!H119+'Natural Resources'!H119+'Culture and Language'!H119+OTHER.!H119+'Canadian Malartic'!H119</f>
        <v>0</v>
      </c>
      <c r="I119" s="94">
        <f t="shared" si="18"/>
        <v>0</v>
      </c>
      <c r="J119" s="224"/>
      <c r="K119" s="240">
        <f>'Band Gov. and Admin.'!K119+'Human Resources Development'!K119+Education!K119+Health!K119+'Public Works'!K119+'Fire Protection'!K119+'Social Assistance'!K119+Housing!K119+'Economic Development'!K119+Soc.Services!K119+'Natural Resources'!K119+'Culture and Language'!K119+OTHER.!K119+'Canadian Malartic'!K119</f>
        <v>0</v>
      </c>
      <c r="L119" s="240">
        <f>'Band Gov. and Admin.'!L119+'Human Resources Development'!L119+Education!L119+Health!L119+'Public Works'!L119+'Fire Protection'!L119+'Social Assistance'!L119+Housing!L119+'Economic Development'!L119+Soc.Services!L119+'Natural Resources'!L119+'Culture and Language'!L119+OTHER.!L119+'Canadian Malartic'!L119</f>
        <v>0</v>
      </c>
      <c r="M119" s="240">
        <f>'Band Gov. and Admin.'!M119+'Human Resources Development'!M119+Education!M119+Health!M119+'Public Works'!M119+'Fire Protection'!M119+'Social Assistance'!M119+Housing!M119+'Economic Development'!M119+Soc.Services!M119+'Natural Resources'!M119+'Culture and Language'!M119+OTHER.!M119+'Canadian Malartic'!M119</f>
        <v>0</v>
      </c>
      <c r="N119" s="94">
        <f t="shared" si="19"/>
        <v>0</v>
      </c>
      <c r="O119" s="224"/>
      <c r="P119" s="240">
        <f>'Band Gov. and Admin.'!P119+'Human Resources Development'!P119+Education!P119+Health!P119+'Public Works'!P119+'Fire Protection'!P119+'Social Assistance'!P119+Housing!P119+'Economic Development'!P119+Soc.Services!P119+'Natural Resources'!P119+'Culture and Language'!P119+OTHER.!P119+'Canadian Malartic'!P119</f>
        <v>0</v>
      </c>
      <c r="Q119" s="240">
        <f>'Band Gov. and Admin.'!Q119+'Human Resources Development'!Q119+Education!Q119+Health!Q119+'Public Works'!Q119+'Fire Protection'!Q119+'Social Assistance'!Q119+Housing!Q119+'Economic Development'!Q119+Soc.Services!Q119+'Natural Resources'!Q119+'Culture and Language'!Q119+OTHER.!Q119+'Canadian Malartic'!Q119</f>
        <v>0</v>
      </c>
      <c r="R119" s="240">
        <f>'Band Gov. and Admin.'!R119+'Human Resources Development'!R119+Education!R119+Health!R119+'Public Works'!R119+'Fire Protection'!R119+'Social Assistance'!R119+Housing!R119+'Economic Development'!R119+Soc.Services!R119+'Natural Resources'!R119+'Culture and Language'!R119+OTHER.!R119+'Canadian Malartic'!R119</f>
        <v>0</v>
      </c>
      <c r="S119" s="94">
        <f t="shared" si="20"/>
        <v>0</v>
      </c>
      <c r="T119" s="224"/>
      <c r="U119" s="240">
        <f>'Band Gov. and Admin.'!U119+'Human Resources Development'!U119+Education!U119+Health!U119+'Public Works'!U119+'Fire Protection'!U119+'Social Assistance'!U119+Housing!U119+'Economic Development'!U119+Soc.Services!U119+'Natural Resources'!U119+'Culture and Language'!U119+OTHER.!U119+'Canadian Malartic'!U119</f>
        <v>0</v>
      </c>
      <c r="V119" s="240">
        <f>'Band Gov. and Admin.'!V119+'Human Resources Development'!V119+Education!V119+Health!V119+'Public Works'!V119+'Fire Protection'!V119+'Social Assistance'!V119+Housing!V119+'Economic Development'!V119+Soc.Services!V119+'Natural Resources'!V119+'Culture and Language'!V119+OTHER.!V119+'Canadian Malartic'!V119</f>
        <v>0</v>
      </c>
      <c r="W119" s="240">
        <f>'Band Gov. and Admin.'!W119+'Human Resources Development'!W119+Education!W119+Health!W119+'Public Works'!W119+'Fire Protection'!W119+'Social Assistance'!W119+Housing!W119+'Economic Development'!W119+Soc.Services!W119+'Natural Resources'!W119+'Culture and Language'!W119+OTHER.!W119+'Canadian Malartic'!W119</f>
        <v>0</v>
      </c>
      <c r="X119" s="101">
        <f t="shared" si="21"/>
        <v>0</v>
      </c>
      <c r="Y119" s="97"/>
      <c r="Z119" s="94">
        <f t="shared" si="22"/>
        <v>0</v>
      </c>
      <c r="AA119" s="182"/>
    </row>
    <row r="120" spans="1:27" s="214" customFormat="1" ht="15" hidden="1" x14ac:dyDescent="0.25">
      <c r="A120" s="29"/>
      <c r="B120" s="241" t="s">
        <v>296</v>
      </c>
      <c r="C120" s="242"/>
      <c r="D120" s="1"/>
      <c r="E120" s="28"/>
      <c r="F120" s="240">
        <f>'Band Gov. and Admin.'!F120+'Human Resources Development'!F120+Education!F120+Health!F120+'Public Works'!F120+'Fire Protection'!F120+'Social Assistance'!F120+Housing!F120+'Economic Development'!F120+Soc.Services!F120+'Natural Resources'!F120+'Culture and Language'!F120+OTHER.!F120+'Canadian Malartic'!F120</f>
        <v>0</v>
      </c>
      <c r="G120" s="240">
        <f>'Band Gov. and Admin.'!G120+'Human Resources Development'!G120+Education!G120+Health!G120+'Public Works'!G120+'Fire Protection'!G120+'Social Assistance'!G120+Housing!G120+'Economic Development'!G120+Soc.Services!G120+'Natural Resources'!G120+'Culture and Language'!G120+OTHER.!G120+'Canadian Malartic'!G120</f>
        <v>0</v>
      </c>
      <c r="H120" s="240">
        <f>'Band Gov. and Admin.'!H120+'Human Resources Development'!H120+Education!H120+Health!H120+'Public Works'!H120+'Fire Protection'!H120+'Social Assistance'!H120+Housing!H120+'Economic Development'!H120+Soc.Services!H120+'Natural Resources'!H120+'Culture and Language'!H120+OTHER.!H120+'Canadian Malartic'!H120</f>
        <v>0</v>
      </c>
      <c r="I120" s="94">
        <f t="shared" si="18"/>
        <v>0</v>
      </c>
      <c r="J120" s="224"/>
      <c r="K120" s="240">
        <f>'Band Gov. and Admin.'!K120+'Human Resources Development'!K120+Education!K120+Health!K120+'Public Works'!K120+'Fire Protection'!K120+'Social Assistance'!K120+Housing!K120+'Economic Development'!K120+Soc.Services!K120+'Natural Resources'!K120+'Culture and Language'!K120+OTHER.!K120+'Canadian Malartic'!K120</f>
        <v>0</v>
      </c>
      <c r="L120" s="240">
        <f>'Band Gov. and Admin.'!L120+'Human Resources Development'!L120+Education!L120+Health!L120+'Public Works'!L120+'Fire Protection'!L120+'Social Assistance'!L120+Housing!L120+'Economic Development'!L120+Soc.Services!L120+'Natural Resources'!L120+'Culture and Language'!L120+OTHER.!L120+'Canadian Malartic'!L120</f>
        <v>0</v>
      </c>
      <c r="M120" s="240">
        <f>'Band Gov. and Admin.'!M120+'Human Resources Development'!M120+Education!M120+Health!M120+'Public Works'!M120+'Fire Protection'!M120+'Social Assistance'!M120+Housing!M120+'Economic Development'!M120+Soc.Services!M120+'Natural Resources'!M120+'Culture and Language'!M120+OTHER.!M120+'Canadian Malartic'!M120</f>
        <v>0</v>
      </c>
      <c r="N120" s="94">
        <f t="shared" si="19"/>
        <v>0</v>
      </c>
      <c r="O120" s="224"/>
      <c r="P120" s="240">
        <f>'Band Gov. and Admin.'!P120+'Human Resources Development'!P120+Education!P120+Health!P120+'Public Works'!P120+'Fire Protection'!P120+'Social Assistance'!P120+Housing!P120+'Economic Development'!P120+Soc.Services!P120+'Natural Resources'!P120+'Culture and Language'!P120+OTHER.!P120+'Canadian Malartic'!P120</f>
        <v>0</v>
      </c>
      <c r="Q120" s="240">
        <f>'Band Gov. and Admin.'!Q120+'Human Resources Development'!Q120+Education!Q120+Health!Q120+'Public Works'!Q120+'Fire Protection'!Q120+'Social Assistance'!Q120+Housing!Q120+'Economic Development'!Q120+Soc.Services!Q120+'Natural Resources'!Q120+'Culture and Language'!Q120+OTHER.!Q120+'Canadian Malartic'!Q120</f>
        <v>0</v>
      </c>
      <c r="R120" s="240">
        <f>'Band Gov. and Admin.'!R120+'Human Resources Development'!R120+Education!R120+Health!R120+'Public Works'!R120+'Fire Protection'!R120+'Social Assistance'!R120+Housing!R120+'Economic Development'!R120+Soc.Services!R120+'Natural Resources'!R120+'Culture and Language'!R120+OTHER.!R120+'Canadian Malartic'!R120</f>
        <v>0</v>
      </c>
      <c r="S120" s="94">
        <f t="shared" si="20"/>
        <v>0</v>
      </c>
      <c r="T120" s="224"/>
      <c r="U120" s="240">
        <f>'Band Gov. and Admin.'!U120+'Human Resources Development'!U120+Education!U120+Health!U120+'Public Works'!U120+'Fire Protection'!U120+'Social Assistance'!U120+Housing!U120+'Economic Development'!U120+Soc.Services!U120+'Natural Resources'!U120+'Culture and Language'!U120+OTHER.!U120+'Canadian Malartic'!U120</f>
        <v>0</v>
      </c>
      <c r="V120" s="240">
        <f>'Band Gov. and Admin.'!V120+'Human Resources Development'!V120+Education!V120+Health!V120+'Public Works'!V120+'Fire Protection'!V120+'Social Assistance'!V120+Housing!V120+'Economic Development'!V120+Soc.Services!V120+'Natural Resources'!V120+'Culture and Language'!V120+OTHER.!V120+'Canadian Malartic'!V120</f>
        <v>0</v>
      </c>
      <c r="W120" s="240">
        <f>'Band Gov. and Admin.'!W120+'Human Resources Development'!W120+Education!W120+Health!W120+'Public Works'!W120+'Fire Protection'!W120+'Social Assistance'!W120+Housing!W120+'Economic Development'!W120+Soc.Services!W120+'Natural Resources'!W120+'Culture and Language'!W120+OTHER.!W120+'Canadian Malartic'!W120</f>
        <v>0</v>
      </c>
      <c r="X120" s="101">
        <f t="shared" si="21"/>
        <v>0</v>
      </c>
      <c r="Y120" s="97"/>
      <c r="Z120" s="94">
        <f t="shared" si="22"/>
        <v>0</v>
      </c>
      <c r="AA120" s="182"/>
    </row>
    <row r="121" spans="1:27" s="214" customFormat="1" ht="15" hidden="1" x14ac:dyDescent="0.25">
      <c r="A121" s="29"/>
      <c r="B121" s="241" t="s">
        <v>296</v>
      </c>
      <c r="C121" s="242"/>
      <c r="D121" s="1"/>
      <c r="E121" s="28"/>
      <c r="F121" s="240">
        <f>'Band Gov. and Admin.'!F121+'Human Resources Development'!F121+Education!F121+Health!F121+'Public Works'!F121+'Fire Protection'!F121+'Social Assistance'!F121+Housing!F121+'Economic Development'!F121+Soc.Services!F121+'Natural Resources'!F121+'Culture and Language'!F121+OTHER.!F121+'Canadian Malartic'!F121</f>
        <v>0</v>
      </c>
      <c r="G121" s="240">
        <f>'Band Gov. and Admin.'!G121+'Human Resources Development'!G121+Education!G121+Health!G121+'Public Works'!G121+'Fire Protection'!G121+'Social Assistance'!G121+Housing!G121+'Economic Development'!G121+Soc.Services!G121+'Natural Resources'!G121+'Culture and Language'!G121+OTHER.!G121+'Canadian Malartic'!G121</f>
        <v>0</v>
      </c>
      <c r="H121" s="240">
        <f>'Band Gov. and Admin.'!H121+'Human Resources Development'!H121+Education!H121+Health!H121+'Public Works'!H121+'Fire Protection'!H121+'Social Assistance'!H121+Housing!H121+'Economic Development'!H121+Soc.Services!H121+'Natural Resources'!H121+'Culture and Language'!H121+OTHER.!H121+'Canadian Malartic'!H121</f>
        <v>0</v>
      </c>
      <c r="I121" s="94">
        <f t="shared" si="18"/>
        <v>0</v>
      </c>
      <c r="J121" s="224"/>
      <c r="K121" s="240">
        <f>'Band Gov. and Admin.'!K121+'Human Resources Development'!K121+Education!K121+Health!K121+'Public Works'!K121+'Fire Protection'!K121+'Social Assistance'!K121+Housing!K121+'Economic Development'!K121+Soc.Services!K121+'Natural Resources'!K121+'Culture and Language'!K121+OTHER.!K121+'Canadian Malartic'!K121</f>
        <v>0</v>
      </c>
      <c r="L121" s="240">
        <f>'Band Gov. and Admin.'!L121+'Human Resources Development'!L121+Education!L121+Health!L121+'Public Works'!L121+'Fire Protection'!L121+'Social Assistance'!L121+Housing!L121+'Economic Development'!L121+Soc.Services!L121+'Natural Resources'!L121+'Culture and Language'!L121+OTHER.!L121+'Canadian Malartic'!L121</f>
        <v>0</v>
      </c>
      <c r="M121" s="240">
        <f>'Band Gov. and Admin.'!M121+'Human Resources Development'!M121+Education!M121+Health!M121+'Public Works'!M121+'Fire Protection'!M121+'Social Assistance'!M121+Housing!M121+'Economic Development'!M121+Soc.Services!M121+'Natural Resources'!M121+'Culture and Language'!M121+OTHER.!M121+'Canadian Malartic'!M121</f>
        <v>0</v>
      </c>
      <c r="N121" s="94">
        <f t="shared" si="19"/>
        <v>0</v>
      </c>
      <c r="O121" s="224"/>
      <c r="P121" s="240">
        <f>'Band Gov. and Admin.'!P121+'Human Resources Development'!P121+Education!P121+Health!P121+'Public Works'!P121+'Fire Protection'!P121+'Social Assistance'!P121+Housing!P121+'Economic Development'!P121+Soc.Services!P121+'Natural Resources'!P121+'Culture and Language'!P121+OTHER.!P121+'Canadian Malartic'!P121</f>
        <v>0</v>
      </c>
      <c r="Q121" s="240">
        <f>'Band Gov. and Admin.'!Q121+'Human Resources Development'!Q121+Education!Q121+Health!Q121+'Public Works'!Q121+'Fire Protection'!Q121+'Social Assistance'!Q121+Housing!Q121+'Economic Development'!Q121+Soc.Services!Q121+'Natural Resources'!Q121+'Culture and Language'!Q121+OTHER.!Q121+'Canadian Malartic'!Q121</f>
        <v>0</v>
      </c>
      <c r="R121" s="240">
        <f>'Band Gov. and Admin.'!R121+'Human Resources Development'!R121+Education!R121+Health!R121+'Public Works'!R121+'Fire Protection'!R121+'Social Assistance'!R121+Housing!R121+'Economic Development'!R121+Soc.Services!R121+'Natural Resources'!R121+'Culture and Language'!R121+OTHER.!R121+'Canadian Malartic'!R121</f>
        <v>0</v>
      </c>
      <c r="S121" s="94">
        <f t="shared" si="20"/>
        <v>0</v>
      </c>
      <c r="T121" s="224"/>
      <c r="U121" s="240">
        <f>'Band Gov. and Admin.'!U121+'Human Resources Development'!U121+Education!U121+Health!U121+'Public Works'!U121+'Fire Protection'!U121+'Social Assistance'!U121+Housing!U121+'Economic Development'!U121+Soc.Services!U121+'Natural Resources'!U121+'Culture and Language'!U121+OTHER.!U121+'Canadian Malartic'!U121</f>
        <v>0</v>
      </c>
      <c r="V121" s="240">
        <f>'Band Gov. and Admin.'!V121+'Human Resources Development'!V121+Education!V121+Health!V121+'Public Works'!V121+'Fire Protection'!V121+'Social Assistance'!V121+Housing!V121+'Economic Development'!V121+Soc.Services!V121+'Natural Resources'!V121+'Culture and Language'!V121+OTHER.!V121+'Canadian Malartic'!V121</f>
        <v>0</v>
      </c>
      <c r="W121" s="240">
        <f>'Band Gov. and Admin.'!W121+'Human Resources Development'!W121+Education!W121+Health!W121+'Public Works'!W121+'Fire Protection'!W121+'Social Assistance'!W121+Housing!W121+'Economic Development'!W121+Soc.Services!W121+'Natural Resources'!W121+'Culture and Language'!W121+OTHER.!W121+'Canadian Malartic'!W121</f>
        <v>0</v>
      </c>
      <c r="X121" s="101">
        <f t="shared" si="21"/>
        <v>0</v>
      </c>
      <c r="Y121" s="97"/>
      <c r="Z121" s="94">
        <f t="shared" si="22"/>
        <v>0</v>
      </c>
      <c r="AA121" s="182"/>
    </row>
    <row r="122" spans="1:27" s="214" customFormat="1" ht="15" hidden="1" x14ac:dyDescent="0.25">
      <c r="A122" s="29"/>
      <c r="B122" s="241" t="s">
        <v>296</v>
      </c>
      <c r="C122" s="242"/>
      <c r="D122" s="1"/>
      <c r="E122" s="28"/>
      <c r="F122" s="240">
        <f>'Band Gov. and Admin.'!F122+'Human Resources Development'!F122+Education!F122+Health!F122+'Public Works'!F122+'Fire Protection'!F122+'Social Assistance'!F122+Housing!F122+'Economic Development'!F122+Soc.Services!F122+'Natural Resources'!F122+'Culture and Language'!F122+OTHER.!F122+'Canadian Malartic'!F122</f>
        <v>0</v>
      </c>
      <c r="G122" s="240">
        <f>'Band Gov. and Admin.'!G122+'Human Resources Development'!G122+Education!G122+Health!G122+'Public Works'!G122+'Fire Protection'!G122+'Social Assistance'!G122+Housing!G122+'Economic Development'!G122+Soc.Services!G122+'Natural Resources'!G122+'Culture and Language'!G122+OTHER.!G122+'Canadian Malartic'!G122</f>
        <v>0</v>
      </c>
      <c r="H122" s="240">
        <f>'Band Gov. and Admin.'!H122+'Human Resources Development'!H122+Education!H122+Health!H122+'Public Works'!H122+'Fire Protection'!H122+'Social Assistance'!H122+Housing!H122+'Economic Development'!H122+Soc.Services!H122+'Natural Resources'!H122+'Culture and Language'!H122+OTHER.!H122+'Canadian Malartic'!H122</f>
        <v>0</v>
      </c>
      <c r="I122" s="94">
        <f t="shared" si="18"/>
        <v>0</v>
      </c>
      <c r="J122" s="224"/>
      <c r="K122" s="240">
        <f>'Band Gov. and Admin.'!K122+'Human Resources Development'!K122+Education!K122+Health!K122+'Public Works'!K122+'Fire Protection'!K122+'Social Assistance'!K122+Housing!K122+'Economic Development'!K122+Soc.Services!K122+'Natural Resources'!K122+'Culture and Language'!K122+OTHER.!K122+'Canadian Malartic'!K122</f>
        <v>0</v>
      </c>
      <c r="L122" s="240">
        <f>'Band Gov. and Admin.'!L122+'Human Resources Development'!L122+Education!L122+Health!L122+'Public Works'!L122+'Fire Protection'!L122+'Social Assistance'!L122+Housing!L122+'Economic Development'!L122+Soc.Services!L122+'Natural Resources'!L122+'Culture and Language'!L122+OTHER.!L122+'Canadian Malartic'!L122</f>
        <v>0</v>
      </c>
      <c r="M122" s="240">
        <f>'Band Gov. and Admin.'!M122+'Human Resources Development'!M122+Education!M122+Health!M122+'Public Works'!M122+'Fire Protection'!M122+'Social Assistance'!M122+Housing!M122+'Economic Development'!M122+Soc.Services!M122+'Natural Resources'!M122+'Culture and Language'!M122+OTHER.!M122+'Canadian Malartic'!M122</f>
        <v>0</v>
      </c>
      <c r="N122" s="94">
        <f t="shared" si="19"/>
        <v>0</v>
      </c>
      <c r="O122" s="224"/>
      <c r="P122" s="240">
        <f>'Band Gov. and Admin.'!P122+'Human Resources Development'!P122+Education!P122+Health!P122+'Public Works'!P122+'Fire Protection'!P122+'Social Assistance'!P122+Housing!P122+'Economic Development'!P122+Soc.Services!P122+'Natural Resources'!P122+'Culture and Language'!P122+OTHER.!P122+'Canadian Malartic'!P122</f>
        <v>0</v>
      </c>
      <c r="Q122" s="240">
        <f>'Band Gov. and Admin.'!Q122+'Human Resources Development'!Q122+Education!Q122+Health!Q122+'Public Works'!Q122+'Fire Protection'!Q122+'Social Assistance'!Q122+Housing!Q122+'Economic Development'!Q122+Soc.Services!Q122+'Natural Resources'!Q122+'Culture and Language'!Q122+OTHER.!Q122+'Canadian Malartic'!Q122</f>
        <v>0</v>
      </c>
      <c r="R122" s="240">
        <f>'Band Gov. and Admin.'!R122+'Human Resources Development'!R122+Education!R122+Health!R122+'Public Works'!R122+'Fire Protection'!R122+'Social Assistance'!R122+Housing!R122+'Economic Development'!R122+Soc.Services!R122+'Natural Resources'!R122+'Culture and Language'!R122+OTHER.!R122+'Canadian Malartic'!R122</f>
        <v>0</v>
      </c>
      <c r="S122" s="94">
        <f t="shared" si="20"/>
        <v>0</v>
      </c>
      <c r="T122" s="224"/>
      <c r="U122" s="240">
        <f>'Band Gov. and Admin.'!U122+'Human Resources Development'!U122+Education!U122+Health!U122+'Public Works'!U122+'Fire Protection'!U122+'Social Assistance'!U122+Housing!U122+'Economic Development'!U122+Soc.Services!U122+'Natural Resources'!U122+'Culture and Language'!U122+OTHER.!U122+'Canadian Malartic'!U122</f>
        <v>0</v>
      </c>
      <c r="V122" s="240">
        <f>'Band Gov. and Admin.'!V122+'Human Resources Development'!V122+Education!V122+Health!V122+'Public Works'!V122+'Fire Protection'!V122+'Social Assistance'!V122+Housing!V122+'Economic Development'!V122+Soc.Services!V122+'Natural Resources'!V122+'Culture and Language'!V122+OTHER.!V122+'Canadian Malartic'!V122</f>
        <v>0</v>
      </c>
      <c r="W122" s="240">
        <f>'Band Gov. and Admin.'!W122+'Human Resources Development'!W122+Education!W122+Health!W122+'Public Works'!W122+'Fire Protection'!W122+'Social Assistance'!W122+Housing!W122+'Economic Development'!W122+Soc.Services!W122+'Natural Resources'!W122+'Culture and Language'!W122+OTHER.!W122+'Canadian Malartic'!W122</f>
        <v>0</v>
      </c>
      <c r="X122" s="101">
        <f t="shared" si="21"/>
        <v>0</v>
      </c>
      <c r="Y122" s="97"/>
      <c r="Z122" s="94">
        <f t="shared" si="22"/>
        <v>0</v>
      </c>
      <c r="AA122" s="182"/>
    </row>
    <row r="123" spans="1:27" s="214" customFormat="1" ht="15" hidden="1" x14ac:dyDescent="0.25">
      <c r="A123" s="29"/>
      <c r="B123" s="241" t="s">
        <v>296</v>
      </c>
      <c r="C123" s="242"/>
      <c r="D123" s="1"/>
      <c r="E123" s="28"/>
      <c r="F123" s="240">
        <f>'Band Gov. and Admin.'!F123+'Human Resources Development'!F123+Education!F123+Health!F123+'Public Works'!F123+'Fire Protection'!F123+'Social Assistance'!F123+Housing!F123+'Economic Development'!F123+Soc.Services!F123+'Natural Resources'!F123+'Culture and Language'!F123+OTHER.!F123+'Canadian Malartic'!F123</f>
        <v>0</v>
      </c>
      <c r="G123" s="240">
        <f>'Band Gov. and Admin.'!G123+'Human Resources Development'!G123+Education!G123+Health!G123+'Public Works'!G123+'Fire Protection'!G123+'Social Assistance'!G123+Housing!G123+'Economic Development'!G123+Soc.Services!G123+'Natural Resources'!G123+'Culture and Language'!G123+OTHER.!G123+'Canadian Malartic'!G123</f>
        <v>0</v>
      </c>
      <c r="H123" s="240">
        <f>'Band Gov. and Admin.'!H123+'Human Resources Development'!H123+Education!H123+Health!H123+'Public Works'!H123+'Fire Protection'!H123+'Social Assistance'!H123+Housing!H123+'Economic Development'!H123+Soc.Services!H123+'Natural Resources'!H123+'Culture and Language'!H123+OTHER.!H123+'Canadian Malartic'!H123</f>
        <v>0</v>
      </c>
      <c r="I123" s="94">
        <f t="shared" si="18"/>
        <v>0</v>
      </c>
      <c r="J123" s="224"/>
      <c r="K123" s="240">
        <f>'Band Gov. and Admin.'!K123+'Human Resources Development'!K123+Education!K123+Health!K123+'Public Works'!K123+'Fire Protection'!K123+'Social Assistance'!K123+Housing!K123+'Economic Development'!K123+Soc.Services!K123+'Natural Resources'!K123+'Culture and Language'!K123+OTHER.!K123+'Canadian Malartic'!K123</f>
        <v>0</v>
      </c>
      <c r="L123" s="240">
        <f>'Band Gov. and Admin.'!L123+'Human Resources Development'!L123+Education!L123+Health!L123+'Public Works'!L123+'Fire Protection'!L123+'Social Assistance'!L123+Housing!L123+'Economic Development'!L123+Soc.Services!L123+'Natural Resources'!L123+'Culture and Language'!L123+OTHER.!L123+'Canadian Malartic'!L123</f>
        <v>0</v>
      </c>
      <c r="M123" s="240">
        <f>'Band Gov. and Admin.'!M123+'Human Resources Development'!M123+Education!M123+Health!M123+'Public Works'!M123+'Fire Protection'!M123+'Social Assistance'!M123+Housing!M123+'Economic Development'!M123+Soc.Services!M123+'Natural Resources'!M123+'Culture and Language'!M123+OTHER.!M123+'Canadian Malartic'!M123</f>
        <v>0</v>
      </c>
      <c r="N123" s="94">
        <f t="shared" si="19"/>
        <v>0</v>
      </c>
      <c r="O123" s="224"/>
      <c r="P123" s="240">
        <f>'Band Gov. and Admin.'!P123+'Human Resources Development'!P123+Education!P123+Health!P123+'Public Works'!P123+'Fire Protection'!P123+'Social Assistance'!P123+Housing!P123+'Economic Development'!P123+Soc.Services!P123+'Natural Resources'!P123+'Culture and Language'!P123+OTHER.!P123+'Canadian Malartic'!P123</f>
        <v>0</v>
      </c>
      <c r="Q123" s="240">
        <f>'Band Gov. and Admin.'!Q123+'Human Resources Development'!Q123+Education!Q123+Health!Q123+'Public Works'!Q123+'Fire Protection'!Q123+'Social Assistance'!Q123+Housing!Q123+'Economic Development'!Q123+Soc.Services!Q123+'Natural Resources'!Q123+'Culture and Language'!Q123+OTHER.!Q123+'Canadian Malartic'!Q123</f>
        <v>0</v>
      </c>
      <c r="R123" s="240">
        <f>'Band Gov. and Admin.'!R123+'Human Resources Development'!R123+Education!R123+Health!R123+'Public Works'!R123+'Fire Protection'!R123+'Social Assistance'!R123+Housing!R123+'Economic Development'!R123+Soc.Services!R123+'Natural Resources'!R123+'Culture and Language'!R123+OTHER.!R123+'Canadian Malartic'!R123</f>
        <v>0</v>
      </c>
      <c r="S123" s="94">
        <f t="shared" si="20"/>
        <v>0</v>
      </c>
      <c r="T123" s="224"/>
      <c r="U123" s="240">
        <f>'Band Gov. and Admin.'!U123+'Human Resources Development'!U123+Education!U123+Health!U123+'Public Works'!U123+'Fire Protection'!U123+'Social Assistance'!U123+Housing!U123+'Economic Development'!U123+Soc.Services!U123+'Natural Resources'!U123+'Culture and Language'!U123+OTHER.!U123+'Canadian Malartic'!U123</f>
        <v>0</v>
      </c>
      <c r="V123" s="240">
        <f>'Band Gov. and Admin.'!V123+'Human Resources Development'!V123+Education!V123+Health!V123+'Public Works'!V123+'Fire Protection'!V123+'Social Assistance'!V123+Housing!V123+'Economic Development'!V123+Soc.Services!V123+'Natural Resources'!V123+'Culture and Language'!V123+OTHER.!V123+'Canadian Malartic'!V123</f>
        <v>0</v>
      </c>
      <c r="W123" s="240">
        <f>'Band Gov. and Admin.'!W123+'Human Resources Development'!W123+Education!W123+Health!W123+'Public Works'!W123+'Fire Protection'!W123+'Social Assistance'!W123+Housing!W123+'Economic Development'!W123+Soc.Services!W123+'Natural Resources'!W123+'Culture and Language'!W123+OTHER.!W123+'Canadian Malartic'!W123</f>
        <v>0</v>
      </c>
      <c r="X123" s="101">
        <f t="shared" si="21"/>
        <v>0</v>
      </c>
      <c r="Y123" s="97"/>
      <c r="Z123" s="94">
        <f t="shared" si="22"/>
        <v>0</v>
      </c>
      <c r="AA123" s="182"/>
    </row>
    <row r="124" spans="1:27" s="214" customFormat="1" ht="15" hidden="1" x14ac:dyDescent="0.25">
      <c r="A124" s="29"/>
      <c r="B124" s="241" t="s">
        <v>296</v>
      </c>
      <c r="C124" s="242"/>
      <c r="D124" s="1"/>
      <c r="E124" s="28"/>
      <c r="F124" s="240">
        <f>'Band Gov. and Admin.'!F124+'Human Resources Development'!F124+Education!F124+Health!F124+'Public Works'!F124+'Fire Protection'!F124+'Social Assistance'!F124+Housing!F124+'Economic Development'!F124+Soc.Services!F124+'Natural Resources'!F124+'Culture and Language'!F124+OTHER.!F124+'Canadian Malartic'!F124</f>
        <v>0</v>
      </c>
      <c r="G124" s="240">
        <f>'Band Gov. and Admin.'!G124+'Human Resources Development'!G124+Education!G124+Health!G124+'Public Works'!G124+'Fire Protection'!G124+'Social Assistance'!G124+Housing!G124+'Economic Development'!G124+Soc.Services!G124+'Natural Resources'!G124+'Culture and Language'!G124+OTHER.!G124+'Canadian Malartic'!G124</f>
        <v>0</v>
      </c>
      <c r="H124" s="240">
        <f>'Band Gov. and Admin.'!H124+'Human Resources Development'!H124+Education!H124+Health!H124+'Public Works'!H124+'Fire Protection'!H124+'Social Assistance'!H124+Housing!H124+'Economic Development'!H124+Soc.Services!H124+'Natural Resources'!H124+'Culture and Language'!H124+OTHER.!H124+'Canadian Malartic'!H124</f>
        <v>0</v>
      </c>
      <c r="I124" s="94">
        <f t="shared" si="18"/>
        <v>0</v>
      </c>
      <c r="J124" s="224"/>
      <c r="K124" s="240">
        <f>'Band Gov. and Admin.'!K124+'Human Resources Development'!K124+Education!K124+Health!K124+'Public Works'!K124+'Fire Protection'!K124+'Social Assistance'!K124+Housing!K124+'Economic Development'!K124+Soc.Services!K124+'Natural Resources'!K124+'Culture and Language'!K124+OTHER.!K124+'Canadian Malartic'!K124</f>
        <v>0</v>
      </c>
      <c r="L124" s="240">
        <f>'Band Gov. and Admin.'!L124+'Human Resources Development'!L124+Education!L124+Health!L124+'Public Works'!L124+'Fire Protection'!L124+'Social Assistance'!L124+Housing!L124+'Economic Development'!L124+Soc.Services!L124+'Natural Resources'!L124+'Culture and Language'!L124+OTHER.!L124+'Canadian Malartic'!L124</f>
        <v>0</v>
      </c>
      <c r="M124" s="240">
        <f>'Band Gov. and Admin.'!M124+'Human Resources Development'!M124+Education!M124+Health!M124+'Public Works'!M124+'Fire Protection'!M124+'Social Assistance'!M124+Housing!M124+'Economic Development'!M124+Soc.Services!M124+'Natural Resources'!M124+'Culture and Language'!M124+OTHER.!M124+'Canadian Malartic'!M124</f>
        <v>0</v>
      </c>
      <c r="N124" s="94">
        <f t="shared" si="19"/>
        <v>0</v>
      </c>
      <c r="O124" s="224"/>
      <c r="P124" s="240">
        <f>'Band Gov. and Admin.'!P124+'Human Resources Development'!P124+Education!P124+Health!P124+'Public Works'!P124+'Fire Protection'!P124+'Social Assistance'!P124+Housing!P124+'Economic Development'!P124+Soc.Services!P124+'Natural Resources'!P124+'Culture and Language'!P124+OTHER.!P124+'Canadian Malartic'!P124</f>
        <v>0</v>
      </c>
      <c r="Q124" s="240">
        <f>'Band Gov. and Admin.'!Q124+'Human Resources Development'!Q124+Education!Q124+Health!Q124+'Public Works'!Q124+'Fire Protection'!Q124+'Social Assistance'!Q124+Housing!Q124+'Economic Development'!Q124+Soc.Services!Q124+'Natural Resources'!Q124+'Culture and Language'!Q124+OTHER.!Q124+'Canadian Malartic'!Q124</f>
        <v>0</v>
      </c>
      <c r="R124" s="240">
        <f>'Band Gov. and Admin.'!R124+'Human Resources Development'!R124+Education!R124+Health!R124+'Public Works'!R124+'Fire Protection'!R124+'Social Assistance'!R124+Housing!R124+'Economic Development'!R124+Soc.Services!R124+'Natural Resources'!R124+'Culture and Language'!R124+OTHER.!R124+'Canadian Malartic'!R124</f>
        <v>0</v>
      </c>
      <c r="S124" s="94">
        <f t="shared" si="20"/>
        <v>0</v>
      </c>
      <c r="T124" s="224"/>
      <c r="U124" s="240">
        <f>'Band Gov. and Admin.'!U124+'Human Resources Development'!U124+Education!U124+Health!U124+'Public Works'!U124+'Fire Protection'!U124+'Social Assistance'!U124+Housing!U124+'Economic Development'!U124+Soc.Services!U124+'Natural Resources'!U124+'Culture and Language'!U124+OTHER.!U124+'Canadian Malartic'!U124</f>
        <v>0</v>
      </c>
      <c r="V124" s="240">
        <f>'Band Gov. and Admin.'!V124+'Human Resources Development'!V124+Education!V124+Health!V124+'Public Works'!V124+'Fire Protection'!V124+'Social Assistance'!V124+Housing!V124+'Economic Development'!V124+Soc.Services!V124+'Natural Resources'!V124+'Culture and Language'!V124+OTHER.!V124+'Canadian Malartic'!V124</f>
        <v>0</v>
      </c>
      <c r="W124" s="240">
        <f>'Band Gov. and Admin.'!W124+'Human Resources Development'!W124+Education!W124+Health!W124+'Public Works'!W124+'Fire Protection'!W124+'Social Assistance'!W124+Housing!W124+'Economic Development'!W124+Soc.Services!W124+'Natural Resources'!W124+'Culture and Language'!W124+OTHER.!W124+'Canadian Malartic'!W124</f>
        <v>0</v>
      </c>
      <c r="X124" s="101">
        <f t="shared" si="21"/>
        <v>0</v>
      </c>
      <c r="Y124" s="97"/>
      <c r="Z124" s="94">
        <f t="shared" si="22"/>
        <v>0</v>
      </c>
      <c r="AA124" s="182"/>
    </row>
    <row r="125" spans="1:27" s="214" customFormat="1" ht="15" hidden="1" x14ac:dyDescent="0.25">
      <c r="A125" s="29"/>
      <c r="B125" s="241" t="s">
        <v>296</v>
      </c>
      <c r="C125" s="242"/>
      <c r="D125" s="1"/>
      <c r="E125" s="28"/>
      <c r="F125" s="240">
        <f>'Band Gov. and Admin.'!F125+'Human Resources Development'!F125+Education!F125+Health!F125+'Public Works'!F125+'Fire Protection'!F125+'Social Assistance'!F125+Housing!F125+'Economic Development'!F125+Soc.Services!F125+'Natural Resources'!F125+'Culture and Language'!F125+OTHER.!F125+'Canadian Malartic'!F125</f>
        <v>0</v>
      </c>
      <c r="G125" s="240">
        <f>'Band Gov. and Admin.'!G125+'Human Resources Development'!G125+Education!G125+Health!G125+'Public Works'!G125+'Fire Protection'!G125+'Social Assistance'!G125+Housing!G125+'Economic Development'!G125+Soc.Services!G125+'Natural Resources'!G125+'Culture and Language'!G125+OTHER.!G125+'Canadian Malartic'!G125</f>
        <v>0</v>
      </c>
      <c r="H125" s="240">
        <f>'Band Gov. and Admin.'!H125+'Human Resources Development'!H125+Education!H125+Health!H125+'Public Works'!H125+'Fire Protection'!H125+'Social Assistance'!H125+Housing!H125+'Economic Development'!H125+Soc.Services!H125+'Natural Resources'!H125+'Culture and Language'!H125+OTHER.!H125+'Canadian Malartic'!H125</f>
        <v>0</v>
      </c>
      <c r="I125" s="94">
        <f t="shared" si="18"/>
        <v>0</v>
      </c>
      <c r="J125" s="224"/>
      <c r="K125" s="240">
        <f>'Band Gov. and Admin.'!K125+'Human Resources Development'!K125+Education!K125+Health!K125+'Public Works'!K125+'Fire Protection'!K125+'Social Assistance'!K125+Housing!K125+'Economic Development'!K125+Soc.Services!K125+'Natural Resources'!K125+'Culture and Language'!K125+OTHER.!K125+'Canadian Malartic'!K125</f>
        <v>0</v>
      </c>
      <c r="L125" s="240">
        <f>'Band Gov. and Admin.'!L125+'Human Resources Development'!L125+Education!L125+Health!L125+'Public Works'!L125+'Fire Protection'!L125+'Social Assistance'!L125+Housing!L125+'Economic Development'!L125+Soc.Services!L125+'Natural Resources'!L125+'Culture and Language'!L125+OTHER.!L125+'Canadian Malartic'!L125</f>
        <v>0</v>
      </c>
      <c r="M125" s="240">
        <f>'Band Gov. and Admin.'!M125+'Human Resources Development'!M125+Education!M125+Health!M125+'Public Works'!M125+'Fire Protection'!M125+'Social Assistance'!M125+Housing!M125+'Economic Development'!M125+Soc.Services!M125+'Natural Resources'!M125+'Culture and Language'!M125+OTHER.!M125+'Canadian Malartic'!M125</f>
        <v>0</v>
      </c>
      <c r="N125" s="94">
        <f t="shared" si="19"/>
        <v>0</v>
      </c>
      <c r="O125" s="224"/>
      <c r="P125" s="240">
        <f>'Band Gov. and Admin.'!P125+'Human Resources Development'!P125+Education!P125+Health!P125+'Public Works'!P125+'Fire Protection'!P125+'Social Assistance'!P125+Housing!P125+'Economic Development'!P125+Soc.Services!P125+'Natural Resources'!P125+'Culture and Language'!P125+OTHER.!P125+'Canadian Malartic'!P125</f>
        <v>0</v>
      </c>
      <c r="Q125" s="240">
        <f>'Band Gov. and Admin.'!Q125+'Human Resources Development'!Q125+Education!Q125+Health!Q125+'Public Works'!Q125+'Fire Protection'!Q125+'Social Assistance'!Q125+Housing!Q125+'Economic Development'!Q125+Soc.Services!Q125+'Natural Resources'!Q125+'Culture and Language'!Q125+OTHER.!Q125+'Canadian Malartic'!Q125</f>
        <v>0</v>
      </c>
      <c r="R125" s="240">
        <f>'Band Gov. and Admin.'!R125+'Human Resources Development'!R125+Education!R125+Health!R125+'Public Works'!R125+'Fire Protection'!R125+'Social Assistance'!R125+Housing!R125+'Economic Development'!R125+Soc.Services!R125+'Natural Resources'!R125+'Culture and Language'!R125+OTHER.!R125+'Canadian Malartic'!R125</f>
        <v>0</v>
      </c>
      <c r="S125" s="94">
        <f t="shared" si="20"/>
        <v>0</v>
      </c>
      <c r="T125" s="224"/>
      <c r="U125" s="240">
        <f>'Band Gov. and Admin.'!U125+'Human Resources Development'!U125+Education!U125+Health!U125+'Public Works'!U125+'Fire Protection'!U125+'Social Assistance'!U125+Housing!U125+'Economic Development'!U125+Soc.Services!U125+'Natural Resources'!U125+'Culture and Language'!U125+OTHER.!U125+'Canadian Malartic'!U125</f>
        <v>0</v>
      </c>
      <c r="V125" s="240">
        <f>'Band Gov. and Admin.'!V125+'Human Resources Development'!V125+Education!V125+Health!V125+'Public Works'!V125+'Fire Protection'!V125+'Social Assistance'!V125+Housing!V125+'Economic Development'!V125+Soc.Services!V125+'Natural Resources'!V125+'Culture and Language'!V125+OTHER.!V125+'Canadian Malartic'!V125</f>
        <v>0</v>
      </c>
      <c r="W125" s="240">
        <f>'Band Gov. and Admin.'!W125+'Human Resources Development'!W125+Education!W125+Health!W125+'Public Works'!W125+'Fire Protection'!W125+'Social Assistance'!W125+Housing!W125+'Economic Development'!W125+Soc.Services!W125+'Natural Resources'!W125+'Culture and Language'!W125+OTHER.!W125+'Canadian Malartic'!W125</f>
        <v>0</v>
      </c>
      <c r="X125" s="101">
        <f t="shared" si="21"/>
        <v>0</v>
      </c>
      <c r="Y125" s="97"/>
      <c r="Z125" s="94">
        <f t="shared" si="22"/>
        <v>0</v>
      </c>
      <c r="AA125" s="182"/>
    </row>
    <row r="126" spans="1:27" s="214" customFormat="1" ht="15" hidden="1" x14ac:dyDescent="0.25">
      <c r="A126" s="29"/>
      <c r="B126" s="241" t="s">
        <v>296</v>
      </c>
      <c r="C126" s="242"/>
      <c r="D126" s="1"/>
      <c r="E126" s="28"/>
      <c r="F126" s="240">
        <f>'Band Gov. and Admin.'!F126+'Human Resources Development'!F126+Education!F126+Health!F126+'Public Works'!F126+'Fire Protection'!F126+'Social Assistance'!F126+Housing!F126+'Economic Development'!F126+Soc.Services!F126+'Natural Resources'!F126+'Culture and Language'!F126+OTHER.!F126+'Canadian Malartic'!F126</f>
        <v>0</v>
      </c>
      <c r="G126" s="240">
        <f>'Band Gov. and Admin.'!G126+'Human Resources Development'!G126+Education!G126+Health!G126+'Public Works'!G126+'Fire Protection'!G126+'Social Assistance'!G126+Housing!G126+'Economic Development'!G126+Soc.Services!G126+'Natural Resources'!G126+'Culture and Language'!G126+OTHER.!G126+'Canadian Malartic'!G126</f>
        <v>0</v>
      </c>
      <c r="H126" s="240">
        <f>'Band Gov. and Admin.'!H126+'Human Resources Development'!H126+Education!H126+Health!H126+'Public Works'!H126+'Fire Protection'!H126+'Social Assistance'!H126+Housing!H126+'Economic Development'!H126+Soc.Services!H126+'Natural Resources'!H126+'Culture and Language'!H126+OTHER.!H126+'Canadian Malartic'!H126</f>
        <v>0</v>
      </c>
      <c r="I126" s="94">
        <f t="shared" si="18"/>
        <v>0</v>
      </c>
      <c r="J126" s="224"/>
      <c r="K126" s="240">
        <f>'Band Gov. and Admin.'!K126+'Human Resources Development'!K126+Education!K126+Health!K126+'Public Works'!K126+'Fire Protection'!K126+'Social Assistance'!K126+Housing!K126+'Economic Development'!K126+Soc.Services!K126+'Natural Resources'!K126+'Culture and Language'!K126+OTHER.!K126+'Canadian Malartic'!K126</f>
        <v>0</v>
      </c>
      <c r="L126" s="240">
        <f>'Band Gov. and Admin.'!L126+'Human Resources Development'!L126+Education!L126+Health!L126+'Public Works'!L126+'Fire Protection'!L126+'Social Assistance'!L126+Housing!L126+'Economic Development'!L126+Soc.Services!L126+'Natural Resources'!L126+'Culture and Language'!L126+OTHER.!L126+'Canadian Malartic'!L126</f>
        <v>0</v>
      </c>
      <c r="M126" s="240">
        <f>'Band Gov. and Admin.'!M126+'Human Resources Development'!M126+Education!M126+Health!M126+'Public Works'!M126+'Fire Protection'!M126+'Social Assistance'!M126+Housing!M126+'Economic Development'!M126+Soc.Services!M126+'Natural Resources'!M126+'Culture and Language'!M126+OTHER.!M126+'Canadian Malartic'!M126</f>
        <v>0</v>
      </c>
      <c r="N126" s="94">
        <f t="shared" si="19"/>
        <v>0</v>
      </c>
      <c r="O126" s="224"/>
      <c r="P126" s="240">
        <f>'Band Gov. and Admin.'!P126+'Human Resources Development'!P126+Education!P126+Health!P126+'Public Works'!P126+'Fire Protection'!P126+'Social Assistance'!P126+Housing!P126+'Economic Development'!P126+Soc.Services!P126+'Natural Resources'!P126+'Culture and Language'!P126+OTHER.!P126+'Canadian Malartic'!P126</f>
        <v>0</v>
      </c>
      <c r="Q126" s="240">
        <f>'Band Gov. and Admin.'!Q126+'Human Resources Development'!Q126+Education!Q126+Health!Q126+'Public Works'!Q126+'Fire Protection'!Q126+'Social Assistance'!Q126+Housing!Q126+'Economic Development'!Q126+Soc.Services!Q126+'Natural Resources'!Q126+'Culture and Language'!Q126+OTHER.!Q126+'Canadian Malartic'!Q126</f>
        <v>0</v>
      </c>
      <c r="R126" s="240">
        <f>'Band Gov. and Admin.'!R126+'Human Resources Development'!R126+Education!R126+Health!R126+'Public Works'!R126+'Fire Protection'!R126+'Social Assistance'!R126+Housing!R126+'Economic Development'!R126+Soc.Services!R126+'Natural Resources'!R126+'Culture and Language'!R126+OTHER.!R126+'Canadian Malartic'!R126</f>
        <v>0</v>
      </c>
      <c r="S126" s="94">
        <f t="shared" si="20"/>
        <v>0</v>
      </c>
      <c r="T126" s="224"/>
      <c r="U126" s="240">
        <f>'Band Gov. and Admin.'!U126+'Human Resources Development'!U126+Education!U126+Health!U126+'Public Works'!U126+'Fire Protection'!U126+'Social Assistance'!U126+Housing!U126+'Economic Development'!U126+Soc.Services!U126+'Natural Resources'!U126+'Culture and Language'!U126+OTHER.!U126+'Canadian Malartic'!U126</f>
        <v>0</v>
      </c>
      <c r="V126" s="240">
        <f>'Band Gov. and Admin.'!V126+'Human Resources Development'!V126+Education!V126+Health!V126+'Public Works'!V126+'Fire Protection'!V126+'Social Assistance'!V126+Housing!V126+'Economic Development'!V126+Soc.Services!V126+'Natural Resources'!V126+'Culture and Language'!V126+OTHER.!V126+'Canadian Malartic'!V126</f>
        <v>0</v>
      </c>
      <c r="W126" s="240">
        <f>'Band Gov. and Admin.'!W126+'Human Resources Development'!W126+Education!W126+Health!W126+'Public Works'!W126+'Fire Protection'!W126+'Social Assistance'!W126+Housing!W126+'Economic Development'!W126+Soc.Services!W126+'Natural Resources'!W126+'Culture and Language'!W126+OTHER.!W126+'Canadian Malartic'!W126</f>
        <v>0</v>
      </c>
      <c r="X126" s="101">
        <f t="shared" si="21"/>
        <v>0</v>
      </c>
      <c r="Y126" s="97"/>
      <c r="Z126" s="94">
        <f t="shared" si="22"/>
        <v>0</v>
      </c>
      <c r="AA126" s="182"/>
    </row>
    <row r="127" spans="1:27" s="214" customFormat="1" ht="15" x14ac:dyDescent="0.25">
      <c r="A127" s="33"/>
      <c r="B127" s="245"/>
      <c r="C127" s="245"/>
      <c r="D127" s="245"/>
      <c r="E127" s="245"/>
      <c r="F127" s="83">
        <f>SUM(F46:F126)</f>
        <v>9094056</v>
      </c>
      <c r="G127" s="83">
        <f t="shared" ref="G127" si="23">SUM(G46:G126)</f>
        <v>1622918</v>
      </c>
      <c r="H127" s="83">
        <f>SUM(H46:H126)</f>
        <v>2053230</v>
      </c>
      <c r="I127" s="85">
        <f>SUM(I46:I126)</f>
        <v>12770204</v>
      </c>
      <c r="J127" s="84"/>
      <c r="K127" s="83">
        <f>SUM(K46:K126)</f>
        <v>1535337</v>
      </c>
      <c r="L127" s="83">
        <f t="shared" ref="L127" si="24">SUM(L46:L126)</f>
        <v>1053968</v>
      </c>
      <c r="M127" s="83">
        <f>SUM(M46:M126)</f>
        <v>1508974</v>
      </c>
      <c r="N127" s="85">
        <f>SUM(N46:N126)</f>
        <v>4098279</v>
      </c>
      <c r="O127" s="84"/>
      <c r="P127" s="83">
        <f>SUM(P46:P126)</f>
        <v>1593737</v>
      </c>
      <c r="Q127" s="83">
        <f t="shared" ref="Q127:R127" si="25">SUM(Q46:Q126)</f>
        <v>1042382</v>
      </c>
      <c r="R127" s="83">
        <f t="shared" si="25"/>
        <v>1488272</v>
      </c>
      <c r="S127" s="85">
        <f>SUM(S46:S126)</f>
        <v>4124391</v>
      </c>
      <c r="T127" s="84"/>
      <c r="U127" s="83">
        <f t="shared" ref="U127" si="26">SUM(U46:U126)</f>
        <v>1560790</v>
      </c>
      <c r="V127" s="83">
        <f t="shared" ref="V127" si="27">SUM(V46:V126)</f>
        <v>1041494</v>
      </c>
      <c r="W127" s="83">
        <f t="shared" ref="W127" si="28">SUM(W46:W126)</f>
        <v>2019599</v>
      </c>
      <c r="X127" s="85">
        <f>SUM(X46:X126)</f>
        <v>4621883</v>
      </c>
      <c r="Y127" s="84"/>
      <c r="Z127" s="85">
        <f>SUM(Z46:Z126)</f>
        <v>25614757</v>
      </c>
      <c r="AA127" s="182"/>
    </row>
    <row r="128" spans="1:27" s="214" customFormat="1" ht="15.75" thickBot="1" x14ac:dyDescent="0.3">
      <c r="A128" s="34" t="s">
        <v>24</v>
      </c>
      <c r="B128" s="35"/>
      <c r="C128" s="246"/>
      <c r="D128" s="246"/>
      <c r="E128" s="246"/>
      <c r="F128" s="238">
        <f>F43-F127</f>
        <v>15847707</v>
      </c>
      <c r="G128" s="221">
        <f>G43-G127</f>
        <v>-1533324</v>
      </c>
      <c r="H128" s="222">
        <f>H43-H127</f>
        <v>-1898395</v>
      </c>
      <c r="I128" s="46">
        <f>I43-I127</f>
        <v>12415988</v>
      </c>
      <c r="J128" s="86"/>
      <c r="K128" s="220">
        <f>K43-K127</f>
        <v>-1454408</v>
      </c>
      <c r="L128" s="221">
        <f>L43-L127</f>
        <v>-984345</v>
      </c>
      <c r="M128" s="222">
        <f>M43-M127</f>
        <v>-1054139</v>
      </c>
      <c r="N128" s="46">
        <f>N43-N127</f>
        <v>-3492892</v>
      </c>
      <c r="O128" s="86"/>
      <c r="P128" s="220">
        <f>P43-P127</f>
        <v>-1512808</v>
      </c>
      <c r="Q128" s="221">
        <f>Q43-Q127</f>
        <v>-977547</v>
      </c>
      <c r="R128" s="222">
        <f>R43-R127</f>
        <v>-1033437</v>
      </c>
      <c r="S128" s="46">
        <f>S43-S127</f>
        <v>-3523792</v>
      </c>
      <c r="T128" s="86"/>
      <c r="U128" s="220">
        <f>U43-U127</f>
        <v>-1481853</v>
      </c>
      <c r="V128" s="221">
        <f>V43-V127</f>
        <v>-980771</v>
      </c>
      <c r="W128" s="222">
        <f>W43-W127</f>
        <v>-1571274</v>
      </c>
      <c r="X128" s="103">
        <f>X43-X127</f>
        <v>-4033898</v>
      </c>
      <c r="Y128" s="86"/>
      <c r="Z128" s="46">
        <f>Z43-Z127</f>
        <v>1365406</v>
      </c>
      <c r="AA128" s="182"/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1"/>
      <c r="Z130" s="47"/>
    </row>
    <row r="131" spans="1:26" x14ac:dyDescent="0.2">
      <c r="G131" s="137"/>
      <c r="Z131" s="36"/>
    </row>
    <row r="132" spans="1:26" x14ac:dyDescent="0.2"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Z132" s="36"/>
    </row>
    <row r="133" spans="1:26" x14ac:dyDescent="0.2">
      <c r="Z133" s="36"/>
    </row>
    <row r="134" spans="1:26" x14ac:dyDescent="0.2">
      <c r="Z134" s="36"/>
    </row>
    <row r="135" spans="1:26" x14ac:dyDescent="0.2">
      <c r="Z135" s="36"/>
    </row>
    <row r="136" spans="1:26" x14ac:dyDescent="0.2">
      <c r="Z136" s="36"/>
    </row>
    <row r="137" spans="1:26" x14ac:dyDescent="0.2">
      <c r="Z137" s="36"/>
    </row>
    <row r="138" spans="1:26" x14ac:dyDescent="0.2">
      <c r="Z138" s="36"/>
    </row>
    <row r="139" spans="1:26" x14ac:dyDescent="0.2">
      <c r="Z139" s="36"/>
    </row>
    <row r="140" spans="1:26" x14ac:dyDescent="0.2">
      <c r="Z140" s="36"/>
    </row>
    <row r="141" spans="1:26" x14ac:dyDescent="0.2">
      <c r="Z141" s="36"/>
    </row>
  </sheetData>
  <sortState xmlns:xlrd2="http://schemas.microsoft.com/office/spreadsheetml/2017/richdata2" ref="B47:B103">
    <sortCondition ref="B47"/>
  </sortState>
  <mergeCells count="2">
    <mergeCell ref="U5:Z5"/>
    <mergeCell ref="A6:B6"/>
  </mergeCells>
  <pageMargins left="0.7" right="0.7" top="0.75" bottom="0.75" header="0.3" footer="0.3"/>
  <pageSetup paperSize="9" scale="3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>
    <tabColor rgb="FFFFC000"/>
    <pageSetUpPr fitToPage="1"/>
  </sheetPr>
  <dimension ref="A1:AA139"/>
  <sheetViews>
    <sheetView topLeftCell="A3" zoomScale="80" zoomScaleNormal="80" workbookViewId="0">
      <pane xSplit="2" ySplit="8" topLeftCell="F11" activePane="bottomRight" state="frozen"/>
      <selection activeCell="AE31" sqref="AE31"/>
      <selection pane="topRight" activeCell="AE31" sqref="AE31"/>
      <selection pane="bottomLeft" activeCell="AE31" sqref="AE31"/>
      <selection pane="bottomRight" activeCell="A5" sqref="A5"/>
    </sheetView>
  </sheetViews>
  <sheetFormatPr defaultColWidth="9.140625" defaultRowHeight="12.75" x14ac:dyDescent="0.2"/>
  <cols>
    <col min="1" max="1" width="10" customWidth="1"/>
    <col min="2" max="2" width="69.5703125" bestFit="1" customWidth="1"/>
    <col min="3" max="4" width="9.140625" hidden="1" customWidth="1"/>
    <col min="5" max="5" width="36.28515625" hidden="1" customWidth="1"/>
    <col min="6" max="6" width="15.7109375" bestFit="1" customWidth="1"/>
    <col min="7" max="8" width="14" bestFit="1" customWidth="1"/>
    <col min="9" max="9" width="15.42578125" bestFit="1" customWidth="1"/>
    <col min="10" max="10" width="3.28515625" customWidth="1"/>
    <col min="11" max="13" width="14" bestFit="1" customWidth="1"/>
    <col min="14" max="14" width="15" bestFit="1" customWidth="1"/>
    <col min="15" max="15" width="3.28515625" customWidth="1"/>
    <col min="16" max="16" width="13.85546875" bestFit="1" customWidth="1"/>
    <col min="17" max="18" width="12.28515625" bestFit="1" customWidth="1"/>
    <col min="19" max="19" width="13.85546875" bestFit="1" customWidth="1"/>
    <col min="20" max="20" width="3.5703125" customWidth="1"/>
    <col min="21" max="21" width="12.28515625" bestFit="1" customWidth="1"/>
    <col min="22" max="22" width="14.85546875" bestFit="1" customWidth="1"/>
    <col min="23" max="24" width="13.85546875" bestFit="1" customWidth="1"/>
    <col min="25" max="25" width="3.7109375" customWidth="1"/>
    <col min="26" max="26" width="14.42578125" bestFit="1" customWidth="1"/>
    <col min="27" max="27" width="13.85546875" style="182" bestFit="1" customWidth="1"/>
  </cols>
  <sheetData>
    <row r="1" spans="1:27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7" ht="19.5" customHeight="1" x14ac:dyDescent="0.2">
      <c r="A4" s="23" t="s">
        <v>68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7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7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11"/>
      <c r="K7" s="48" t="s">
        <v>9</v>
      </c>
      <c r="L7" s="48" t="s">
        <v>10</v>
      </c>
      <c r="M7" s="48" t="s">
        <v>11</v>
      </c>
      <c r="N7" s="104" t="s">
        <v>59</v>
      </c>
      <c r="O7" s="40"/>
      <c r="P7" s="48" t="s">
        <v>12</v>
      </c>
      <c r="Q7" s="48" t="s">
        <v>13</v>
      </c>
      <c r="R7" s="48" t="s">
        <v>14</v>
      </c>
      <c r="S7" s="104" t="s">
        <v>60</v>
      </c>
      <c r="T7" s="41"/>
      <c r="U7" s="48" t="s">
        <v>15</v>
      </c>
      <c r="V7" s="48" t="s">
        <v>16</v>
      </c>
      <c r="W7" s="48" t="s">
        <v>5</v>
      </c>
      <c r="X7" s="104" t="s">
        <v>61</v>
      </c>
      <c r="Y7" s="41"/>
      <c r="Z7" s="52" t="s">
        <v>91</v>
      </c>
    </row>
    <row r="8" spans="1:27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12"/>
      <c r="K8" s="53" t="s">
        <v>18</v>
      </c>
      <c r="L8" s="53" t="s">
        <v>18</v>
      </c>
      <c r="M8" s="53" t="s">
        <v>18</v>
      </c>
      <c r="N8" s="91"/>
      <c r="O8" s="12"/>
      <c r="P8" s="53" t="s">
        <v>18</v>
      </c>
      <c r="Q8" s="53" t="s">
        <v>18</v>
      </c>
      <c r="R8" s="53" t="s">
        <v>18</v>
      </c>
      <c r="S8" s="91"/>
      <c r="T8" s="12"/>
      <c r="U8" s="53" t="s">
        <v>18</v>
      </c>
      <c r="V8" s="53" t="s">
        <v>18</v>
      </c>
      <c r="W8" s="53" t="s">
        <v>18</v>
      </c>
      <c r="X8" s="91"/>
      <c r="Y8" s="95"/>
      <c r="Z8" s="105" t="s">
        <v>18</v>
      </c>
    </row>
    <row r="9" spans="1:27" x14ac:dyDescent="0.2">
      <c r="A9" s="59"/>
      <c r="B9" s="62"/>
      <c r="C9" s="61"/>
      <c r="D9" s="62"/>
      <c r="E9" s="63"/>
      <c r="F9" s="106"/>
      <c r="G9" s="106"/>
      <c r="H9" s="106"/>
      <c r="I9" s="92"/>
      <c r="J9" s="13"/>
      <c r="K9" s="106"/>
      <c r="L9" s="106"/>
      <c r="M9" s="106"/>
      <c r="N9" s="92"/>
      <c r="O9" s="13"/>
      <c r="P9" s="106"/>
      <c r="Q9" s="106"/>
      <c r="R9" s="107"/>
      <c r="S9" s="93"/>
      <c r="T9" s="12"/>
      <c r="U9" s="107"/>
      <c r="V9" s="107"/>
      <c r="W9" s="107"/>
      <c r="X9" s="93"/>
      <c r="Y9" s="95"/>
      <c r="Z9" s="93"/>
    </row>
    <row r="10" spans="1:27" ht="14.25" x14ac:dyDescent="0.2">
      <c r="A10" s="65" t="s">
        <v>19</v>
      </c>
      <c r="B10" s="62"/>
      <c r="C10" s="62"/>
      <c r="D10" s="62"/>
      <c r="E10" s="63"/>
      <c r="F10" s="107"/>
      <c r="G10" s="107"/>
      <c r="H10" s="107"/>
      <c r="I10" s="93"/>
      <c r="J10" s="12"/>
      <c r="K10" s="107"/>
      <c r="L10" s="107"/>
      <c r="M10" s="107"/>
      <c r="N10" s="94"/>
      <c r="O10" s="12"/>
      <c r="P10" s="107"/>
      <c r="Q10" s="107"/>
      <c r="R10" s="107"/>
      <c r="S10" s="93"/>
      <c r="T10" s="12"/>
      <c r="U10" s="107"/>
      <c r="V10" s="107"/>
      <c r="W10" s="107"/>
      <c r="X10" s="93"/>
      <c r="Y10" s="95"/>
      <c r="Z10" s="93"/>
    </row>
    <row r="11" spans="1:27" s="214" customFormat="1" ht="15" x14ac:dyDescent="0.25">
      <c r="A11" s="59"/>
      <c r="B11" s="67" t="str">
        <f>'LPFN SUMMARY - Results'!B11</f>
        <v>ISC</v>
      </c>
      <c r="C11" s="254"/>
      <c r="D11" s="254"/>
      <c r="E11" s="232"/>
      <c r="F11" s="255">
        <f>'2280'!F11+'2285'!F11+'2314'!F11+'2355'!F11+'2360'!F11+'2540'!F11+'3000'!F11+'3002'!F11+'3003'!F11+'3012'!F11</f>
        <v>11435673</v>
      </c>
      <c r="G11" s="255">
        <f>'2280'!G11+'2285'!G11+'2314'!G11+'2355'!G11+'2360'!G11+'2540'!G11+'3000'!G11+'3002'!G11+'3003'!G11+'3012'!G11</f>
        <v>0</v>
      </c>
      <c r="H11" s="255">
        <f>'2280'!H11+'2285'!H11+'2314'!H11+'2355'!H11+'2360'!H11+'2540'!H11+'3000'!H11+'3002'!H11+'3003'!H11+'3012'!H11</f>
        <v>0</v>
      </c>
      <c r="I11" s="94">
        <f>F11+G11+H11</f>
        <v>11435673</v>
      </c>
      <c r="J11" s="248"/>
      <c r="K11" s="255">
        <f>'2280'!K11+'2285'!K11+'2314'!K11+'2355'!K11+'2360'!K11+'2540'!K11+'3000'!K11+'3002'!K11+'3003'!K11+'3012'!K11</f>
        <v>0</v>
      </c>
      <c r="L11" s="255">
        <f>'2280'!L11+'2285'!L11+'2314'!L11+'2355'!L11+'2360'!L11+'2540'!L11+'3000'!L11+'3002'!L11+'3003'!L11+'3012'!L11</f>
        <v>0</v>
      </c>
      <c r="M11" s="255">
        <f>'2280'!M11+'2285'!M11+'2314'!M11+'2355'!M11+'2360'!M11+'2540'!M11+'3000'!M11+'3002'!M11+'3003'!M11+'3012'!M11</f>
        <v>0</v>
      </c>
      <c r="N11" s="94">
        <f>K11+L11+M11</f>
        <v>0</v>
      </c>
      <c r="O11" s="248"/>
      <c r="P11" s="255">
        <f>'2280'!P11+'2285'!P11+'2314'!P11+'2355'!P11+'2360'!P11+'2540'!P11+'3000'!P11+'3002'!P11+'3003'!P11+'3012'!P11</f>
        <v>0</v>
      </c>
      <c r="Q11" s="255">
        <f>'2280'!Q11+'2285'!Q11+'2314'!Q11+'2355'!Q11+'2360'!Q11+'2540'!Q11+'3000'!Q11+'3002'!Q11+'3003'!Q11+'3012'!Q11</f>
        <v>0</v>
      </c>
      <c r="R11" s="255">
        <f>'2280'!R11+'2285'!R11+'2314'!R11+'2355'!R11+'2360'!R11+'2540'!R11+'3000'!R11+'3002'!R11+'3003'!R11+'3012'!R11</f>
        <v>0</v>
      </c>
      <c r="S11" s="94">
        <f>P11+Q11+R11</f>
        <v>0</v>
      </c>
      <c r="T11" s="248"/>
      <c r="U11" s="255">
        <f>'2280'!U11+'2285'!U11+'2314'!U11+'2355'!U11+'2360'!U11+'2540'!U11+'3000'!U11+'3002'!U11+'3003'!U11+'3012'!U11</f>
        <v>0</v>
      </c>
      <c r="V11" s="255">
        <f>'2280'!V11+'2285'!V11+'2314'!V11+'2355'!V11+'2360'!V11+'2540'!V11+'3000'!V11+'3002'!V11+'3003'!V11+'3012'!V11</f>
        <v>0</v>
      </c>
      <c r="W11" s="255">
        <f>'2280'!W11+'2285'!W11+'2314'!W11+'2355'!W11+'2360'!W11+'2540'!W11+'3000'!W11+'3002'!W11+'3003'!W11+'3012'!W11</f>
        <v>0</v>
      </c>
      <c r="X11" s="94">
        <f>U11+V11+W11</f>
        <v>0</v>
      </c>
      <c r="Y11" s="96"/>
      <c r="Z11" s="94">
        <f>X11+S11+N11+I11</f>
        <v>11435673</v>
      </c>
      <c r="AA11" s="182"/>
    </row>
    <row r="12" spans="1:27" s="214" customFormat="1" ht="15" x14ac:dyDescent="0.25">
      <c r="A12" s="59"/>
      <c r="B12" s="67" t="str">
        <f>'LPFN SUMMARY - Results'!B12</f>
        <v>Administration fees</v>
      </c>
      <c r="C12" s="62"/>
      <c r="D12" s="62"/>
      <c r="E12" s="63"/>
      <c r="F12" s="255">
        <f>'2280'!F12+'2285'!F12+'2314'!F12+'2355'!F12+'2360'!F12+'2540'!F12+'3000'!F12+'3002'!F12+'3003'!F12+'3012'!F12</f>
        <v>0</v>
      </c>
      <c r="G12" s="255">
        <f>'2280'!G12+'2285'!G12+'2314'!G12+'2355'!G12+'2360'!G12+'2540'!G12+'3000'!G12+'3002'!G12+'3003'!G12+'3012'!G12</f>
        <v>0</v>
      </c>
      <c r="H12" s="255">
        <f>'2280'!H12+'2285'!H12+'2314'!H12+'2355'!H12+'2360'!H12+'2540'!H12+'3000'!H12+'3002'!H12+'3003'!H12+'3012'!H12</f>
        <v>0</v>
      </c>
      <c r="I12" s="94">
        <f>F12+G12+H12</f>
        <v>0</v>
      </c>
      <c r="J12" s="224"/>
      <c r="K12" s="255">
        <f>'2280'!K12+'2285'!K12+'2314'!K12+'2355'!K12+'2360'!K12+'2540'!K12+'3000'!K12+'3002'!K12+'3003'!K12+'3012'!K12</f>
        <v>0</v>
      </c>
      <c r="L12" s="255">
        <f>'2280'!L12+'2285'!L12+'2314'!L12+'2355'!L12+'2360'!L12+'2540'!L12+'3000'!L12+'3002'!L12+'3003'!L12+'3012'!L12</f>
        <v>0</v>
      </c>
      <c r="M12" s="255">
        <f>'2280'!M12+'2285'!M12+'2314'!M12+'2355'!M12+'2360'!M12+'2540'!M12+'3000'!M12+'3002'!M12+'3003'!M12+'3012'!M12</f>
        <v>0</v>
      </c>
      <c r="N12" s="94">
        <f t="shared" ref="N12:N42" si="0">K12+L12+M12</f>
        <v>0</v>
      </c>
      <c r="O12" s="224"/>
      <c r="P12" s="255">
        <f>'2280'!P12+'2285'!P12+'2314'!P12+'2355'!P12+'2360'!P12+'2540'!P12+'3000'!P12+'3002'!P12+'3003'!P12+'3012'!P12</f>
        <v>0</v>
      </c>
      <c r="Q12" s="255">
        <f>'2280'!Q12+'2285'!Q12+'2314'!Q12+'2355'!Q12+'2360'!Q12+'2540'!Q12+'3000'!Q12+'3002'!Q12+'3003'!Q12+'3012'!Q12</f>
        <v>0</v>
      </c>
      <c r="R12" s="255">
        <f>'2280'!R12+'2285'!R12+'2314'!R12+'2355'!R12+'2360'!R12+'2540'!R12+'3000'!R12+'3002'!R12+'3003'!R12+'3012'!R12</f>
        <v>0</v>
      </c>
      <c r="S12" s="94">
        <f t="shared" ref="S12:S42" si="1">P12+Q12+R12</f>
        <v>0</v>
      </c>
      <c r="T12" s="224"/>
      <c r="U12" s="255">
        <f>'2280'!U12+'2285'!U12+'2314'!U12+'2355'!U12+'2360'!U12+'2540'!U12+'3000'!U12+'3002'!U12+'3003'!U12+'3012'!U12</f>
        <v>0</v>
      </c>
      <c r="V12" s="255">
        <f>'2280'!V12+'2285'!V12+'2314'!V12+'2355'!V12+'2360'!V12+'2540'!V12+'3000'!V12+'3002'!V12+'3003'!V12+'3012'!V12</f>
        <v>0</v>
      </c>
      <c r="W12" s="255">
        <f>'2280'!W12+'2285'!W12+'2314'!W12+'2355'!W12+'2360'!W12+'2540'!W12+'3000'!W12+'3002'!W12+'3003'!W12+'3012'!W12</f>
        <v>0</v>
      </c>
      <c r="X12" s="94">
        <f t="shared" ref="X12:X42" si="2">U12+V12+W12</f>
        <v>0</v>
      </c>
      <c r="Y12" s="97"/>
      <c r="Z12" s="94">
        <f t="shared" ref="Z12:Z42" si="3">X12+S12+N12+I12</f>
        <v>0</v>
      </c>
      <c r="AA12" s="182"/>
    </row>
    <row r="13" spans="1:27" s="214" customFormat="1" ht="15" x14ac:dyDescent="0.25">
      <c r="A13" s="59"/>
      <c r="B13" s="67" t="str">
        <f>'LPFN SUMMARY - Results'!B13</f>
        <v>Canadian Mortgage and Housing Corporation</v>
      </c>
      <c r="C13" s="62"/>
      <c r="D13" s="62"/>
      <c r="E13" s="63"/>
      <c r="F13" s="255">
        <f>'2280'!F13+'2285'!F13+'2314'!F13+'2355'!F13+'2360'!F13+'2540'!F13+'3000'!F13+'3002'!F13+'3003'!F13+'3012'!F13</f>
        <v>0</v>
      </c>
      <c r="G13" s="255">
        <f>'2280'!G13+'2285'!G13+'2314'!G13+'2355'!G13+'2360'!G13+'2540'!G13+'3000'!G13+'3002'!G13+'3003'!G13+'3012'!G13</f>
        <v>0</v>
      </c>
      <c r="H13" s="255">
        <f>'2280'!H13+'2285'!H13+'2314'!H13+'2355'!H13+'2360'!H13+'2540'!H13+'3000'!H13+'3002'!H13+'3003'!H13+'3012'!H13</f>
        <v>0</v>
      </c>
      <c r="I13" s="94">
        <f>F13+G13+H13</f>
        <v>0</v>
      </c>
      <c r="J13" s="224"/>
      <c r="K13" s="255">
        <f>'2280'!K13+'2285'!K13+'2314'!K13+'2355'!K13+'2360'!K13+'2540'!K13+'3000'!K13+'3002'!K13+'3003'!K13+'3012'!K13</f>
        <v>0</v>
      </c>
      <c r="L13" s="255">
        <f>'2280'!L13+'2285'!L13+'2314'!L13+'2355'!L13+'2360'!L13+'2540'!L13+'3000'!L13+'3002'!L13+'3003'!L13+'3012'!L13</f>
        <v>0</v>
      </c>
      <c r="M13" s="255">
        <f>'2280'!M13+'2285'!M13+'2314'!M13+'2355'!M13+'2360'!M13+'2540'!M13+'3000'!M13+'3002'!M13+'3003'!M13+'3012'!M13</f>
        <v>0</v>
      </c>
      <c r="N13" s="94">
        <f t="shared" si="0"/>
        <v>0</v>
      </c>
      <c r="O13" s="224"/>
      <c r="P13" s="255">
        <f>'2280'!P13+'2285'!P13+'2314'!P13+'2355'!P13+'2360'!P13+'2540'!P13+'3000'!P13+'3002'!P13+'3003'!P13+'3012'!P13</f>
        <v>0</v>
      </c>
      <c r="Q13" s="255">
        <f>'2280'!Q13+'2285'!Q13+'2314'!Q13+'2355'!Q13+'2360'!Q13+'2540'!Q13+'3000'!Q13+'3002'!Q13+'3003'!Q13+'3012'!Q13</f>
        <v>0</v>
      </c>
      <c r="R13" s="255">
        <f>'2280'!R13+'2285'!R13+'2314'!R13+'2355'!R13+'2360'!R13+'2540'!R13+'3000'!R13+'3002'!R13+'3003'!R13+'3012'!R13</f>
        <v>0</v>
      </c>
      <c r="S13" s="94">
        <f t="shared" si="1"/>
        <v>0</v>
      </c>
      <c r="T13" s="224"/>
      <c r="U13" s="255">
        <f>'2280'!U13+'2285'!U13+'2314'!U13+'2355'!U13+'2360'!U13+'2540'!U13+'3000'!U13+'3002'!U13+'3003'!U13+'3012'!U13</f>
        <v>0</v>
      </c>
      <c r="V13" s="255">
        <f>'2280'!V13+'2285'!V13+'2314'!V13+'2355'!V13+'2360'!V13+'2540'!V13+'3000'!V13+'3002'!V13+'3003'!V13+'3012'!V13</f>
        <v>0</v>
      </c>
      <c r="W13" s="255">
        <f>'2280'!W13+'2285'!W13+'2314'!W13+'2355'!W13+'2360'!W13+'2540'!W13+'3000'!W13+'3002'!W13+'3003'!W13+'3012'!W13</f>
        <v>0</v>
      </c>
      <c r="X13" s="94">
        <f t="shared" si="2"/>
        <v>0</v>
      </c>
      <c r="Y13" s="97"/>
      <c r="Z13" s="94">
        <f t="shared" si="3"/>
        <v>0</v>
      </c>
      <c r="AA13" s="182"/>
    </row>
    <row r="14" spans="1:27" s="214" customFormat="1" ht="15" x14ac:dyDescent="0.25">
      <c r="A14" s="59"/>
      <c r="B14" s="67" t="str">
        <f>'LPFN SUMMARY - Results'!B14</f>
        <v>Centre Jeunesse de l'Abitibi-Témiscamingue</v>
      </c>
      <c r="C14" s="62"/>
      <c r="D14" s="62"/>
      <c r="E14" s="63"/>
      <c r="F14" s="255">
        <f>'2280'!F14+'2285'!F14+'2314'!F14+'2355'!F14+'2360'!F14+'2540'!F14+'3000'!F14+'3002'!F14+'3003'!F14+'3012'!F14</f>
        <v>0</v>
      </c>
      <c r="G14" s="255">
        <f>'2280'!G14+'2285'!G14+'2314'!G14+'2355'!G14+'2360'!G14+'2540'!G14+'3000'!G14+'3002'!G14+'3003'!G14+'3012'!G14</f>
        <v>0</v>
      </c>
      <c r="H14" s="255">
        <f>'2280'!H14+'2285'!H14+'2314'!H14+'2355'!H14+'2360'!H14+'2540'!H14+'3000'!H14+'3002'!H14+'3003'!H14+'3012'!H14</f>
        <v>0</v>
      </c>
      <c r="I14" s="94">
        <f>F14+G14+H14</f>
        <v>0</v>
      </c>
      <c r="J14" s="224"/>
      <c r="K14" s="255">
        <f>'2280'!K14+'2285'!K14+'2314'!K14+'2355'!K14+'2360'!K14+'2540'!K14+'3000'!K14+'3002'!K14+'3003'!K14+'3012'!K14</f>
        <v>0</v>
      </c>
      <c r="L14" s="255">
        <f>'2280'!L14+'2285'!L14+'2314'!L14+'2355'!L14+'2360'!L14+'2540'!L14+'3000'!L14+'3002'!L14+'3003'!L14+'3012'!L14</f>
        <v>0</v>
      </c>
      <c r="M14" s="255">
        <f>'2280'!M14+'2285'!M14+'2314'!M14+'2355'!M14+'2360'!M14+'2540'!M14+'3000'!M14+'3002'!M14+'3003'!M14+'3012'!M14</f>
        <v>0</v>
      </c>
      <c r="N14" s="94">
        <f t="shared" si="0"/>
        <v>0</v>
      </c>
      <c r="O14" s="224"/>
      <c r="P14" s="255">
        <f>'2280'!P14+'2285'!P14+'2314'!P14+'2355'!P14+'2360'!P14+'2540'!P14+'3000'!P14+'3002'!P14+'3003'!P14+'3012'!P14</f>
        <v>0</v>
      </c>
      <c r="Q14" s="255">
        <f>'2280'!Q14+'2285'!Q14+'2314'!Q14+'2355'!Q14+'2360'!Q14+'2540'!Q14+'3000'!Q14+'3002'!Q14+'3003'!Q14+'3012'!Q14</f>
        <v>0</v>
      </c>
      <c r="R14" s="255">
        <f>'2280'!R14+'2285'!R14+'2314'!R14+'2355'!R14+'2360'!R14+'2540'!R14+'3000'!R14+'3002'!R14+'3003'!R14+'3012'!R14</f>
        <v>0</v>
      </c>
      <c r="S14" s="94">
        <f t="shared" si="1"/>
        <v>0</v>
      </c>
      <c r="T14" s="224"/>
      <c r="U14" s="255">
        <f>'2280'!U14+'2285'!U14+'2314'!U14+'2355'!U14+'2360'!U14+'2540'!U14+'3000'!U14+'3002'!U14+'3003'!U14+'3012'!U14</f>
        <v>0</v>
      </c>
      <c r="V14" s="255">
        <f>'2280'!V14+'2285'!V14+'2314'!V14+'2355'!V14+'2360'!V14+'2540'!V14+'3000'!V14+'3002'!V14+'3003'!V14+'3012'!V14</f>
        <v>0</v>
      </c>
      <c r="W14" s="255">
        <f>'2280'!W14+'2285'!W14+'2314'!W14+'2355'!W14+'2360'!W14+'2540'!W14+'3000'!W14+'3002'!W14+'3003'!W14+'3012'!W14</f>
        <v>0</v>
      </c>
      <c r="X14" s="94">
        <f t="shared" si="2"/>
        <v>0</v>
      </c>
      <c r="Y14" s="97"/>
      <c r="Z14" s="94">
        <f t="shared" si="3"/>
        <v>0</v>
      </c>
      <c r="AA14" s="182"/>
    </row>
    <row r="15" spans="1:27" s="214" customFormat="1" ht="15" hidden="1" x14ac:dyDescent="0.25">
      <c r="A15" s="59"/>
      <c r="B15" s="67" t="str">
        <f>'LPFN SUMMARY - Results'!B15</f>
        <v>Unused</v>
      </c>
      <c r="C15" s="62"/>
      <c r="D15" s="62"/>
      <c r="E15" s="63"/>
      <c r="F15" s="255">
        <f>'2280'!F15+'2285'!F15+'2314'!F15+'2355'!F15+'2360'!F15+'2540'!F15+'3000'!F15+'3002'!F15+'3003'!F15+'3012'!F15</f>
        <v>0</v>
      </c>
      <c r="G15" s="255">
        <f>'2280'!G15+'2285'!G15+'2314'!G15+'2355'!G15+'2360'!G15+'2540'!G15+'3000'!G15+'3002'!G15+'3003'!G15+'3012'!G15</f>
        <v>0</v>
      </c>
      <c r="H15" s="255">
        <f>'2280'!H15+'2285'!H15+'2314'!H15+'2355'!H15+'2360'!H15+'2540'!H15+'3000'!H15+'3002'!H15+'3003'!H15+'3012'!H15</f>
        <v>0</v>
      </c>
      <c r="I15" s="94">
        <f t="shared" ref="I15:I42" si="4">F15+G15+H15</f>
        <v>0</v>
      </c>
      <c r="J15" s="224"/>
      <c r="K15" s="255">
        <f>'2280'!K15+'2285'!K15+'2314'!K15+'2355'!K15+'2360'!K15+'2540'!K15+'3000'!K15+'3002'!K15+'3003'!K15+'3012'!K15</f>
        <v>0</v>
      </c>
      <c r="L15" s="255">
        <f>'2280'!L15+'2285'!L15+'2314'!L15+'2355'!L15+'2360'!L15+'2540'!L15+'3000'!L15+'3002'!L15+'3003'!L15+'3012'!L15</f>
        <v>0</v>
      </c>
      <c r="M15" s="255">
        <f>'2280'!M15+'2285'!M15+'2314'!M15+'2355'!M15+'2360'!M15+'2540'!M15+'3000'!M15+'3002'!M15+'3003'!M15+'3012'!M15</f>
        <v>0</v>
      </c>
      <c r="N15" s="94">
        <f t="shared" si="0"/>
        <v>0</v>
      </c>
      <c r="O15" s="224"/>
      <c r="P15" s="255">
        <f>'2280'!P15+'2285'!P15+'2314'!P15+'2355'!P15+'2360'!P15+'2540'!P15+'3000'!P15+'3002'!P15+'3003'!P15+'3012'!P15</f>
        <v>0</v>
      </c>
      <c r="Q15" s="255">
        <f>'2280'!Q15+'2285'!Q15+'2314'!Q15+'2355'!Q15+'2360'!Q15+'2540'!Q15+'3000'!Q15+'3002'!Q15+'3003'!Q15+'3012'!Q15</f>
        <v>0</v>
      </c>
      <c r="R15" s="255">
        <f>'2280'!R15+'2285'!R15+'2314'!R15+'2355'!R15+'2360'!R15+'2540'!R15+'3000'!R15+'3002'!R15+'3003'!R15+'3012'!R15</f>
        <v>0</v>
      </c>
      <c r="S15" s="94">
        <f t="shared" si="1"/>
        <v>0</v>
      </c>
      <c r="T15" s="224"/>
      <c r="U15" s="255">
        <f>'2280'!U15+'2285'!U15+'2314'!U15+'2355'!U15+'2360'!U15+'2540'!U15+'3000'!U15+'3002'!U15+'3003'!U15+'3012'!U15</f>
        <v>0</v>
      </c>
      <c r="V15" s="255">
        <f>'2280'!V15+'2285'!V15+'2314'!V15+'2355'!V15+'2360'!V15+'2540'!V15+'3000'!V15+'3002'!V15+'3003'!V15+'3012'!V15</f>
        <v>0</v>
      </c>
      <c r="W15" s="255">
        <f>'2280'!W15+'2285'!W15+'2314'!W15+'2355'!W15+'2360'!W15+'2540'!W15+'3000'!W15+'3002'!W15+'3003'!W15+'3012'!W15</f>
        <v>0</v>
      </c>
      <c r="X15" s="94">
        <f t="shared" si="2"/>
        <v>0</v>
      </c>
      <c r="Y15" s="97"/>
      <c r="Z15" s="94">
        <f t="shared" si="3"/>
        <v>0</v>
      </c>
      <c r="AA15" s="182"/>
    </row>
    <row r="16" spans="1:27" s="214" customFormat="1" ht="15" hidden="1" x14ac:dyDescent="0.25">
      <c r="A16" s="59"/>
      <c r="B16" s="67" t="str">
        <f>'LPFN SUMMARY - Results'!B16</f>
        <v>Unused</v>
      </c>
      <c r="C16" s="62"/>
      <c r="D16" s="62"/>
      <c r="E16" s="63"/>
      <c r="F16" s="255">
        <f>'2280'!F16+'2285'!F16+'2314'!F16+'2355'!F16+'2360'!F16+'2540'!F16+'3000'!F16+'3002'!F16+'3003'!F16+'3012'!F16</f>
        <v>0</v>
      </c>
      <c r="G16" s="255">
        <f>'2280'!G16+'2285'!G16+'2314'!G16+'2355'!G16+'2360'!G16+'2540'!G16+'3000'!G16+'3002'!G16+'3003'!G16+'3012'!G16</f>
        <v>0</v>
      </c>
      <c r="H16" s="255">
        <f>'2280'!H16+'2285'!H16+'2314'!H16+'2355'!H16+'2360'!H16+'2540'!H16+'3000'!H16+'3002'!H16+'3003'!H16+'3012'!H16</f>
        <v>0</v>
      </c>
      <c r="I16" s="94">
        <f t="shared" si="4"/>
        <v>0</v>
      </c>
      <c r="J16" s="224"/>
      <c r="K16" s="255">
        <f>'2280'!K16+'2285'!K16+'2314'!K16+'2355'!K16+'2360'!K16+'2540'!K16+'3000'!K16+'3002'!K16+'3003'!K16+'3012'!K16</f>
        <v>0</v>
      </c>
      <c r="L16" s="255">
        <f>'2280'!L16+'2285'!L16+'2314'!L16+'2355'!L16+'2360'!L16+'2540'!L16+'3000'!L16+'3002'!L16+'3003'!L16+'3012'!L16</f>
        <v>0</v>
      </c>
      <c r="M16" s="255">
        <f>'2280'!M16+'2285'!M16+'2314'!M16+'2355'!M16+'2360'!M16+'2540'!M16+'3000'!M16+'3002'!M16+'3003'!M16+'3012'!M16</f>
        <v>0</v>
      </c>
      <c r="N16" s="94">
        <f t="shared" si="0"/>
        <v>0</v>
      </c>
      <c r="O16" s="224"/>
      <c r="P16" s="255">
        <f>'2280'!P16+'2285'!P16+'2314'!P16+'2355'!P16+'2360'!P16+'2540'!P16+'3000'!P16+'3002'!P16+'3003'!P16+'3012'!P16</f>
        <v>0</v>
      </c>
      <c r="Q16" s="255">
        <f>'2280'!Q16+'2285'!Q16+'2314'!Q16+'2355'!Q16+'2360'!Q16+'2540'!Q16+'3000'!Q16+'3002'!Q16+'3003'!Q16+'3012'!Q16</f>
        <v>0</v>
      </c>
      <c r="R16" s="255">
        <f>'2280'!R16+'2285'!R16+'2314'!R16+'2355'!R16+'2360'!R16+'2540'!R16+'3000'!R16+'3002'!R16+'3003'!R16+'3012'!R16</f>
        <v>0</v>
      </c>
      <c r="S16" s="94">
        <f t="shared" si="1"/>
        <v>0</v>
      </c>
      <c r="T16" s="224"/>
      <c r="U16" s="255">
        <f>'2280'!U16+'2285'!U16+'2314'!U16+'2355'!U16+'2360'!U16+'2540'!U16+'3000'!U16+'3002'!U16+'3003'!U16+'3012'!U16</f>
        <v>0</v>
      </c>
      <c r="V16" s="255">
        <f>'2280'!V16+'2285'!V16+'2314'!V16+'2355'!V16+'2360'!V16+'2540'!V16+'3000'!V16+'3002'!V16+'3003'!V16+'3012'!V16</f>
        <v>0</v>
      </c>
      <c r="W16" s="255">
        <f>'2280'!W16+'2285'!W16+'2314'!W16+'2355'!W16+'2360'!W16+'2540'!W16+'3000'!W16+'3002'!W16+'3003'!W16+'3012'!W16</f>
        <v>0</v>
      </c>
      <c r="X16" s="94">
        <f t="shared" si="2"/>
        <v>0</v>
      </c>
      <c r="Y16" s="97"/>
      <c r="Z16" s="94">
        <f t="shared" si="3"/>
        <v>0</v>
      </c>
      <c r="AA16" s="182"/>
    </row>
    <row r="17" spans="1:27" s="214" customFormat="1" ht="18" customHeight="1" x14ac:dyDescent="0.25">
      <c r="A17" s="59"/>
      <c r="B17" s="67" t="str">
        <f>'LPFN SUMMARY - Results'!B17</f>
        <v>First Nations Education Council</v>
      </c>
      <c r="C17" s="67"/>
      <c r="D17" s="67"/>
      <c r="E17" s="68"/>
      <c r="F17" s="255">
        <f>'2280'!F17+'2285'!F17+'2314'!F17+'2355'!F17+'2360'!F17+'2540'!F17+'3000'!F17+'3002'!F17+'3003'!F17+'3012'!F17</f>
        <v>46735</v>
      </c>
      <c r="G17" s="255">
        <f>'2280'!G17+'2285'!G17+'2314'!G17+'2355'!G17+'2360'!G17+'2540'!G17+'3000'!G17+'3002'!G17+'3003'!G17+'3012'!G17</f>
        <v>0</v>
      </c>
      <c r="H17" s="255">
        <f>'2280'!H17+'2285'!H17+'2314'!H17+'2355'!H17+'2360'!H17+'2540'!H17+'3000'!H17+'3002'!H17+'3003'!H17+'3012'!H17</f>
        <v>0</v>
      </c>
      <c r="I17" s="94">
        <f t="shared" si="4"/>
        <v>46735</v>
      </c>
      <c r="J17" s="224"/>
      <c r="K17" s="255">
        <f>'2280'!K17+'2285'!K17+'2314'!K17+'2355'!K17+'2360'!K17+'2540'!K17+'3000'!K17+'3002'!K17+'3003'!K17+'3012'!K17</f>
        <v>0</v>
      </c>
      <c r="L17" s="255">
        <f>'2280'!L17+'2285'!L17+'2314'!L17+'2355'!L17+'2360'!L17+'2540'!L17+'3000'!L17+'3002'!L17+'3003'!L17+'3012'!L17</f>
        <v>0</v>
      </c>
      <c r="M17" s="255">
        <f>'2280'!M17+'2285'!M17+'2314'!M17+'2355'!M17+'2360'!M17+'2540'!M17+'3000'!M17+'3002'!M17+'3003'!M17+'3012'!M17</f>
        <v>0</v>
      </c>
      <c r="N17" s="94">
        <f t="shared" si="0"/>
        <v>0</v>
      </c>
      <c r="O17" s="224"/>
      <c r="P17" s="255">
        <f>'2280'!P17+'2285'!P17+'2314'!P17+'2355'!P17+'2360'!P17+'2540'!P17+'3000'!P17+'3002'!P17+'3003'!P17+'3012'!P17</f>
        <v>0</v>
      </c>
      <c r="Q17" s="255">
        <f>'2280'!Q17+'2285'!Q17+'2314'!Q17+'2355'!Q17+'2360'!Q17+'2540'!Q17+'3000'!Q17+'3002'!Q17+'3003'!Q17+'3012'!Q17</f>
        <v>0</v>
      </c>
      <c r="R17" s="255">
        <f>'2280'!R17+'2285'!R17+'2314'!R17+'2355'!R17+'2360'!R17+'2540'!R17+'3000'!R17+'3002'!R17+'3003'!R17+'3012'!R17</f>
        <v>0</v>
      </c>
      <c r="S17" s="94">
        <f t="shared" si="1"/>
        <v>0</v>
      </c>
      <c r="T17" s="224"/>
      <c r="U17" s="255">
        <f>'2280'!U17+'2285'!U17+'2314'!U17+'2355'!U17+'2360'!U17+'2540'!U17+'3000'!U17+'3002'!U17+'3003'!U17+'3012'!U17</f>
        <v>0</v>
      </c>
      <c r="V17" s="255">
        <f>'2280'!V17+'2285'!V17+'2314'!V17+'2355'!V17+'2360'!V17+'2540'!V17+'3000'!V17+'3002'!V17+'3003'!V17+'3012'!V17</f>
        <v>0</v>
      </c>
      <c r="W17" s="255">
        <f>'2280'!W17+'2285'!W17+'2314'!W17+'2355'!W17+'2360'!W17+'2540'!W17+'3000'!W17+'3002'!W17+'3003'!W17+'3012'!W17</f>
        <v>0</v>
      </c>
      <c r="X17" s="94">
        <f t="shared" si="2"/>
        <v>0</v>
      </c>
      <c r="Y17" s="97"/>
      <c r="Z17" s="94">
        <f t="shared" si="3"/>
        <v>46735</v>
      </c>
      <c r="AA17" s="182"/>
    </row>
    <row r="18" spans="1:27" s="214" customFormat="1" ht="15" x14ac:dyDescent="0.25">
      <c r="A18" s="59"/>
      <c r="B18" s="67" t="str">
        <f>'LPFN SUMMARY - Results'!B18</f>
        <v>First Nations of Quebec and Labrador Health and Social Services Commission</v>
      </c>
      <c r="C18" s="62"/>
      <c r="D18" s="62"/>
      <c r="E18" s="63"/>
      <c r="F18" s="255">
        <f>'2280'!F18+'2285'!F18+'2314'!F18+'2355'!F18+'2360'!F18+'2540'!F18+'3000'!F18+'3002'!F18+'3003'!F18+'3012'!F18</f>
        <v>0</v>
      </c>
      <c r="G18" s="255">
        <f>'2280'!G18+'2285'!G18+'2314'!G18+'2355'!G18+'2360'!G18+'2540'!G18+'3000'!G18+'3002'!G18+'3003'!G18+'3012'!G18</f>
        <v>0</v>
      </c>
      <c r="H18" s="255">
        <f>'2280'!H18+'2285'!H18+'2314'!H18+'2355'!H18+'2360'!H18+'2540'!H18+'3000'!H18+'3002'!H18+'3003'!H18+'3012'!H18</f>
        <v>0</v>
      </c>
      <c r="I18" s="94">
        <f t="shared" si="4"/>
        <v>0</v>
      </c>
      <c r="J18" s="224"/>
      <c r="K18" s="255">
        <f>'2280'!K18+'2285'!K18+'2314'!K18+'2355'!K18+'2360'!K18+'2540'!K18+'3000'!K18+'3002'!K18+'3003'!K18+'3012'!K18</f>
        <v>0</v>
      </c>
      <c r="L18" s="255">
        <f>'2280'!L18+'2285'!L18+'2314'!L18+'2355'!L18+'2360'!L18+'2540'!L18+'3000'!L18+'3002'!L18+'3003'!L18+'3012'!L18</f>
        <v>0</v>
      </c>
      <c r="M18" s="255">
        <f>'2280'!M18+'2285'!M18+'2314'!M18+'2355'!M18+'2360'!M18+'2540'!M18+'3000'!M18+'3002'!M18+'3003'!M18+'3012'!M18</f>
        <v>0</v>
      </c>
      <c r="N18" s="94">
        <f t="shared" si="0"/>
        <v>0</v>
      </c>
      <c r="O18" s="224"/>
      <c r="P18" s="255">
        <f>'2280'!P18+'2285'!P18+'2314'!P18+'2355'!P18+'2360'!P18+'2540'!P18+'3000'!P18+'3002'!P18+'3003'!P18+'3012'!P18</f>
        <v>0</v>
      </c>
      <c r="Q18" s="255">
        <f>'2280'!Q18+'2285'!Q18+'2314'!Q18+'2355'!Q18+'2360'!Q18+'2540'!Q18+'3000'!Q18+'3002'!Q18+'3003'!Q18+'3012'!Q18</f>
        <v>0</v>
      </c>
      <c r="R18" s="255">
        <f>'2280'!R18+'2285'!R18+'2314'!R18+'2355'!R18+'2360'!R18+'2540'!R18+'3000'!R18+'3002'!R18+'3003'!R18+'3012'!R18</f>
        <v>0</v>
      </c>
      <c r="S18" s="94">
        <f t="shared" si="1"/>
        <v>0</v>
      </c>
      <c r="T18" s="224"/>
      <c r="U18" s="255">
        <f>'2280'!U18+'2285'!U18+'2314'!U18+'2355'!U18+'2360'!U18+'2540'!U18+'3000'!U18+'3002'!U18+'3003'!U18+'3012'!U18</f>
        <v>0</v>
      </c>
      <c r="V18" s="255">
        <f>'2280'!V18+'2285'!V18+'2314'!V18+'2355'!V18+'2360'!V18+'2540'!V18+'3000'!V18+'3002'!V18+'3003'!V18+'3012'!V18</f>
        <v>0</v>
      </c>
      <c r="W18" s="255">
        <f>'2280'!W18+'2285'!W18+'2314'!W18+'2355'!W18+'2360'!W18+'2540'!W18+'3000'!W18+'3002'!W18+'3003'!W18+'3012'!W18</f>
        <v>0</v>
      </c>
      <c r="X18" s="94">
        <f t="shared" si="2"/>
        <v>0</v>
      </c>
      <c r="Y18" s="97"/>
      <c r="Z18" s="94">
        <f t="shared" si="3"/>
        <v>0</v>
      </c>
      <c r="AA18" s="182"/>
    </row>
    <row r="19" spans="1:27" s="214" customFormat="1" ht="15" x14ac:dyDescent="0.25">
      <c r="A19" s="59"/>
      <c r="B19" s="67" t="str">
        <f>'LPFN SUMMARY - Results'!B19</f>
        <v>Government of Quebec</v>
      </c>
      <c r="C19" s="62"/>
      <c r="D19" s="62"/>
      <c r="E19" s="63"/>
      <c r="F19" s="255">
        <f>'2280'!F19+'2285'!F19+'2314'!F19+'2355'!F19+'2360'!F19+'2540'!F19+'3000'!F19+'3002'!F19+'3003'!F19+'3012'!F19</f>
        <v>0</v>
      </c>
      <c r="G19" s="255">
        <f>'2280'!G19+'2285'!G19+'2314'!G19+'2355'!G19+'2360'!G19+'2540'!G19+'3000'!G19+'3002'!G19+'3003'!G19+'3012'!G19</f>
        <v>0</v>
      </c>
      <c r="H19" s="255">
        <f>'2280'!H19+'2285'!H19+'2314'!H19+'2355'!H19+'2360'!H19+'2540'!H19+'3000'!H19+'3002'!H19+'3003'!H19+'3012'!H19</f>
        <v>0</v>
      </c>
      <c r="I19" s="94">
        <f t="shared" si="4"/>
        <v>0</v>
      </c>
      <c r="J19" s="224"/>
      <c r="K19" s="255">
        <f>'2280'!K19+'2285'!K19+'2314'!K19+'2355'!K19+'2360'!K19+'2540'!K19+'3000'!K19+'3002'!K19+'3003'!K19+'3012'!K19</f>
        <v>0</v>
      </c>
      <c r="L19" s="255">
        <f>'2280'!L19+'2285'!L19+'2314'!L19+'2355'!L19+'2360'!L19+'2540'!L19+'3000'!L19+'3002'!L19+'3003'!L19+'3012'!L19</f>
        <v>0</v>
      </c>
      <c r="M19" s="255">
        <f>'2280'!M19+'2285'!M19+'2314'!M19+'2355'!M19+'2360'!M19+'2540'!M19+'3000'!M19+'3002'!M19+'3003'!M19+'3012'!M19</f>
        <v>0</v>
      </c>
      <c r="N19" s="94">
        <f t="shared" si="0"/>
        <v>0</v>
      </c>
      <c r="O19" s="224"/>
      <c r="P19" s="255">
        <f>'2280'!P19+'2285'!P19+'2314'!P19+'2355'!P19+'2360'!P19+'2540'!P19+'3000'!P19+'3002'!P19+'3003'!P19+'3012'!P19</f>
        <v>0</v>
      </c>
      <c r="Q19" s="255">
        <f>'2280'!Q19+'2285'!Q19+'2314'!Q19+'2355'!Q19+'2360'!Q19+'2540'!Q19+'3000'!Q19+'3002'!Q19+'3003'!Q19+'3012'!Q19</f>
        <v>0</v>
      </c>
      <c r="R19" s="255">
        <f>'2280'!R19+'2285'!R19+'2314'!R19+'2355'!R19+'2360'!R19+'2540'!R19+'3000'!R19+'3002'!R19+'3003'!R19+'3012'!R19</f>
        <v>0</v>
      </c>
      <c r="S19" s="94">
        <f t="shared" si="1"/>
        <v>0</v>
      </c>
      <c r="T19" s="224"/>
      <c r="U19" s="255">
        <f>'2280'!U19+'2285'!U19+'2314'!U19+'2355'!U19+'2360'!U19+'2540'!U19+'3000'!U19+'3002'!U19+'3003'!U19+'3012'!U19</f>
        <v>0</v>
      </c>
      <c r="V19" s="255">
        <f>'2280'!V19+'2285'!V19+'2314'!V19+'2355'!V19+'2360'!V19+'2540'!V19+'3000'!V19+'3002'!V19+'3003'!V19+'3012'!V19</f>
        <v>0</v>
      </c>
      <c r="W19" s="255">
        <f>'2280'!W19+'2285'!W19+'2314'!W19+'2355'!W19+'2360'!W19+'2540'!W19+'3000'!W19+'3002'!W19+'3003'!W19+'3012'!W19</f>
        <v>0</v>
      </c>
      <c r="X19" s="94">
        <f t="shared" si="2"/>
        <v>0</v>
      </c>
      <c r="Y19" s="97"/>
      <c r="Z19" s="94">
        <f t="shared" si="3"/>
        <v>0</v>
      </c>
      <c r="AA19" s="182"/>
    </row>
    <row r="20" spans="1:27" s="214" customFormat="1" ht="15" x14ac:dyDescent="0.25">
      <c r="A20" s="59"/>
      <c r="B20" s="67" t="str">
        <f>'LPFN SUMMARY - Results'!B20</f>
        <v>ISC - Health Canada</v>
      </c>
      <c r="C20" s="62"/>
      <c r="D20" s="62"/>
      <c r="E20" s="63"/>
      <c r="F20" s="255">
        <f>'2280'!F20+'2285'!F20+'2314'!F20+'2355'!F20+'2360'!F20+'2540'!F20+'3000'!F20+'3002'!F20+'3003'!F20+'3012'!F20</f>
        <v>0</v>
      </c>
      <c r="G20" s="255">
        <f>'2280'!G20+'2285'!G20+'2314'!G20+'2355'!G20+'2360'!G20+'2540'!G20+'3000'!G20+'3002'!G20+'3003'!G20+'3012'!G20</f>
        <v>0</v>
      </c>
      <c r="H20" s="255">
        <f>'2280'!H20+'2285'!H20+'2314'!H20+'2355'!H20+'2360'!H20+'2540'!H20+'3000'!H20+'3002'!H20+'3003'!H20+'3012'!H20</f>
        <v>0</v>
      </c>
      <c r="I20" s="94">
        <f t="shared" si="4"/>
        <v>0</v>
      </c>
      <c r="J20" s="224"/>
      <c r="K20" s="255">
        <f>'2280'!K20+'2285'!K20+'2314'!K20+'2355'!K20+'2360'!K20+'2540'!K20+'3000'!K20+'3002'!K20+'3003'!K20+'3012'!K20</f>
        <v>0</v>
      </c>
      <c r="L20" s="255">
        <f>'2280'!L20+'2285'!L20+'2314'!L20+'2355'!L20+'2360'!L20+'2540'!L20+'3000'!L20+'3002'!L20+'3003'!L20+'3012'!L20</f>
        <v>0</v>
      </c>
      <c r="M20" s="255">
        <f>'2280'!M20+'2285'!M20+'2314'!M20+'2355'!M20+'2360'!M20+'2540'!M20+'3000'!M20+'3002'!M20+'3003'!M20+'3012'!M20</f>
        <v>0</v>
      </c>
      <c r="N20" s="94">
        <f t="shared" si="0"/>
        <v>0</v>
      </c>
      <c r="O20" s="224"/>
      <c r="P20" s="255">
        <f>'2280'!P20+'2285'!P20+'2314'!P20+'2355'!P20+'2360'!P20+'2540'!P20+'3000'!P20+'3002'!P20+'3003'!P20+'3012'!P20</f>
        <v>0</v>
      </c>
      <c r="Q20" s="255">
        <f>'2280'!Q20+'2285'!Q20+'2314'!Q20+'2355'!Q20+'2360'!Q20+'2540'!Q20+'3000'!Q20+'3002'!Q20+'3003'!Q20+'3012'!Q20</f>
        <v>0</v>
      </c>
      <c r="R20" s="255">
        <f>'2280'!R20+'2285'!R20+'2314'!R20+'2355'!R20+'2360'!R20+'2540'!R20+'3000'!R20+'3002'!R20+'3003'!R20+'3012'!R20</f>
        <v>0</v>
      </c>
      <c r="S20" s="94">
        <f t="shared" si="1"/>
        <v>0</v>
      </c>
      <c r="T20" s="224"/>
      <c r="U20" s="255">
        <f>'2280'!U20+'2285'!U20+'2314'!U20+'2355'!U20+'2360'!U20+'2540'!U20+'3000'!U20+'3002'!U20+'3003'!U20+'3012'!U20</f>
        <v>0</v>
      </c>
      <c r="V20" s="255">
        <f>'2280'!V20+'2285'!V20+'2314'!V20+'2355'!V20+'2360'!V20+'2540'!V20+'3000'!V20+'3002'!V20+'3003'!V20+'3012'!V20</f>
        <v>0</v>
      </c>
      <c r="W20" s="255">
        <f>'2280'!W20+'2285'!W20+'2314'!W20+'2355'!W20+'2360'!W20+'2540'!W20+'3000'!W20+'3002'!W20+'3003'!W20+'3012'!W20</f>
        <v>0</v>
      </c>
      <c r="X20" s="94">
        <f t="shared" si="2"/>
        <v>0</v>
      </c>
      <c r="Y20" s="97"/>
      <c r="Z20" s="94">
        <f t="shared" si="3"/>
        <v>0</v>
      </c>
      <c r="AA20" s="182"/>
    </row>
    <row r="21" spans="1:27" s="214" customFormat="1" ht="15" x14ac:dyDescent="0.25">
      <c r="A21" s="59"/>
      <c r="B21" s="67" t="str">
        <f>'LPFN SUMMARY - Results'!B21</f>
        <v>Human Ressources Development Canada</v>
      </c>
      <c r="C21" s="62"/>
      <c r="D21" s="62"/>
      <c r="E21" s="63"/>
      <c r="F21" s="255">
        <f>'2280'!F21+'2285'!F21+'2314'!F21+'2355'!F21+'2360'!F21+'2540'!F21+'3000'!F21+'3002'!F21+'3003'!F21+'3012'!F21</f>
        <v>0</v>
      </c>
      <c r="G21" s="255">
        <f>'2280'!G21+'2285'!G21+'2314'!G21+'2355'!G21+'2360'!G21+'2540'!G21+'3000'!G21+'3002'!G21+'3003'!G21+'3012'!G21</f>
        <v>0</v>
      </c>
      <c r="H21" s="255">
        <f>'2280'!H21+'2285'!H21+'2314'!H21+'2355'!H21+'2360'!H21+'2540'!H21+'3000'!H21+'3002'!H21+'3003'!H21+'3012'!H21</f>
        <v>0</v>
      </c>
      <c r="I21" s="94">
        <f t="shared" si="4"/>
        <v>0</v>
      </c>
      <c r="J21" s="224"/>
      <c r="K21" s="255">
        <f>'2280'!K21+'2285'!K21+'2314'!K21+'2355'!K21+'2360'!K21+'2540'!K21+'3000'!K21+'3002'!K21+'3003'!K21+'3012'!K21</f>
        <v>0</v>
      </c>
      <c r="L21" s="255">
        <f>'2280'!L21+'2285'!L21+'2314'!L21+'2355'!L21+'2360'!L21+'2540'!L21+'3000'!L21+'3002'!L21+'3003'!L21+'3012'!L21</f>
        <v>0</v>
      </c>
      <c r="M21" s="255">
        <f>'2280'!M21+'2285'!M21+'2314'!M21+'2355'!M21+'2360'!M21+'2540'!M21+'3000'!M21+'3002'!M21+'3003'!M21+'3012'!M21</f>
        <v>0</v>
      </c>
      <c r="N21" s="94">
        <f t="shared" si="0"/>
        <v>0</v>
      </c>
      <c r="O21" s="224"/>
      <c r="P21" s="255">
        <f>'2280'!P21+'2285'!P21+'2314'!P21+'2355'!P21+'2360'!P21+'2540'!P21+'3000'!P21+'3002'!P21+'3003'!P21+'3012'!P21</f>
        <v>0</v>
      </c>
      <c r="Q21" s="255">
        <f>'2280'!Q21+'2285'!Q21+'2314'!Q21+'2355'!Q21+'2360'!Q21+'2540'!Q21+'3000'!Q21+'3002'!Q21+'3003'!Q21+'3012'!Q21</f>
        <v>0</v>
      </c>
      <c r="R21" s="255">
        <f>'2280'!R21+'2285'!R21+'2314'!R21+'2355'!R21+'2360'!R21+'2540'!R21+'3000'!R21+'3002'!R21+'3003'!R21+'3012'!R21</f>
        <v>0</v>
      </c>
      <c r="S21" s="94">
        <f t="shared" si="1"/>
        <v>0</v>
      </c>
      <c r="T21" s="224"/>
      <c r="U21" s="255">
        <f>'2280'!U21+'2285'!U21+'2314'!U21+'2355'!U21+'2360'!U21+'2540'!U21+'3000'!U21+'3002'!U21+'3003'!U21+'3012'!U21</f>
        <v>0</v>
      </c>
      <c r="V21" s="255">
        <f>'2280'!V21+'2285'!V21+'2314'!V21+'2355'!V21+'2360'!V21+'2540'!V21+'3000'!V21+'3002'!V21+'3003'!V21+'3012'!V21</f>
        <v>0</v>
      </c>
      <c r="W21" s="255">
        <f>'2280'!W21+'2285'!W21+'2314'!W21+'2355'!W21+'2360'!W21+'2540'!W21+'3000'!W21+'3002'!W21+'3003'!W21+'3012'!W21</f>
        <v>0</v>
      </c>
      <c r="X21" s="94">
        <f t="shared" si="2"/>
        <v>0</v>
      </c>
      <c r="Y21" s="97"/>
      <c r="Z21" s="94">
        <f t="shared" si="3"/>
        <v>0</v>
      </c>
      <c r="AA21" s="182"/>
    </row>
    <row r="22" spans="1:27" s="214" customFormat="1" ht="15" x14ac:dyDescent="0.25">
      <c r="A22" s="59"/>
      <c r="B22" s="67" t="str">
        <f>'LPFN SUMMARY - Results'!B22</f>
        <v>Ministère de la culture et des communications</v>
      </c>
      <c r="C22" s="62"/>
      <c r="D22" s="62"/>
      <c r="E22" s="63"/>
      <c r="F22" s="255">
        <f>'2280'!F22+'2285'!F22+'2314'!F22+'2355'!F22+'2360'!F22+'2540'!F22+'3000'!F22+'3002'!F22+'3003'!F22+'3012'!F22</f>
        <v>0</v>
      </c>
      <c r="G22" s="255">
        <f>'2280'!G22+'2285'!G22+'2314'!G22+'2355'!G22+'2360'!G22+'2540'!G22+'3000'!G22+'3002'!G22+'3003'!G22+'3012'!G22</f>
        <v>0</v>
      </c>
      <c r="H22" s="255">
        <f>'2280'!H22+'2285'!H22+'2314'!H22+'2355'!H22+'2360'!H22+'2540'!H22+'3000'!H22+'3002'!H22+'3003'!H22+'3012'!H22</f>
        <v>0</v>
      </c>
      <c r="I22" s="94">
        <f t="shared" si="4"/>
        <v>0</v>
      </c>
      <c r="J22" s="224"/>
      <c r="K22" s="255">
        <f>'2280'!K22+'2285'!K22+'2314'!K22+'2355'!K22+'2360'!K22+'2540'!K22+'3000'!K22+'3002'!K22+'3003'!K22+'3012'!K22</f>
        <v>0</v>
      </c>
      <c r="L22" s="255">
        <f>'2280'!L22+'2285'!L22+'2314'!L22+'2355'!L22+'2360'!L22+'2540'!L22+'3000'!L22+'3002'!L22+'3003'!L22+'3012'!L22</f>
        <v>0</v>
      </c>
      <c r="M22" s="255">
        <f>'2280'!M22+'2285'!M22+'2314'!M22+'2355'!M22+'2360'!M22+'2540'!M22+'3000'!M22+'3002'!M22+'3003'!M22+'3012'!M22</f>
        <v>0</v>
      </c>
      <c r="N22" s="94">
        <f t="shared" si="0"/>
        <v>0</v>
      </c>
      <c r="O22" s="224"/>
      <c r="P22" s="255">
        <f>'2280'!P22+'2285'!P22+'2314'!P22+'2355'!P22+'2360'!P22+'2540'!P22+'3000'!P22+'3002'!P22+'3003'!P22+'3012'!P22</f>
        <v>0</v>
      </c>
      <c r="Q22" s="255">
        <f>'2280'!Q22+'2285'!Q22+'2314'!Q22+'2355'!Q22+'2360'!Q22+'2540'!Q22+'3000'!Q22+'3002'!Q22+'3003'!Q22+'3012'!Q22</f>
        <v>0</v>
      </c>
      <c r="R22" s="255">
        <f>'2280'!R22+'2285'!R22+'2314'!R22+'2355'!R22+'2360'!R22+'2540'!R22+'3000'!R22+'3002'!R22+'3003'!R22+'3012'!R22</f>
        <v>0</v>
      </c>
      <c r="S22" s="94">
        <f t="shared" si="1"/>
        <v>0</v>
      </c>
      <c r="T22" s="224"/>
      <c r="U22" s="255">
        <f>'2280'!U22+'2285'!U22+'2314'!U22+'2355'!U22+'2360'!U22+'2540'!U22+'3000'!U22+'3002'!U22+'3003'!U22+'3012'!U22</f>
        <v>0</v>
      </c>
      <c r="V22" s="255">
        <f>'2280'!V22+'2285'!V22+'2314'!V22+'2355'!V22+'2360'!V22+'2540'!V22+'3000'!V22+'3002'!V22+'3003'!V22+'3012'!V22</f>
        <v>0</v>
      </c>
      <c r="W22" s="255">
        <f>'2280'!W22+'2285'!W22+'2314'!W22+'2355'!W22+'2360'!W22+'2540'!W22+'3000'!W22+'3002'!W22+'3003'!W22+'3012'!W22</f>
        <v>0</v>
      </c>
      <c r="X22" s="94">
        <f t="shared" si="2"/>
        <v>0</v>
      </c>
      <c r="Y22" s="97"/>
      <c r="Z22" s="94">
        <f t="shared" si="3"/>
        <v>0</v>
      </c>
      <c r="AA22" s="182"/>
    </row>
    <row r="23" spans="1:27" s="214" customFormat="1" ht="15" x14ac:dyDescent="0.25">
      <c r="A23" s="59"/>
      <c r="B23" s="67" t="str">
        <f>'LPFN SUMMARY - Results'!B23</f>
        <v>Natural Ressources</v>
      </c>
      <c r="C23" s="62"/>
      <c r="D23" s="62"/>
      <c r="E23" s="63"/>
      <c r="F23" s="255">
        <f>'2280'!F23+'2285'!F23+'2314'!F23+'2355'!F23+'2360'!F23+'2540'!F23+'3000'!F23+'3002'!F23+'3003'!F23+'3012'!F23</f>
        <v>0</v>
      </c>
      <c r="G23" s="255">
        <f>'2280'!G23+'2285'!G23+'2314'!G23+'2355'!G23+'2360'!G23+'2540'!G23+'3000'!G23+'3002'!G23+'3003'!G23+'3012'!G23</f>
        <v>0</v>
      </c>
      <c r="H23" s="255">
        <f>'2280'!H23+'2285'!H23+'2314'!H23+'2355'!H23+'2360'!H23+'2540'!H23+'3000'!H23+'3002'!H23+'3003'!H23+'3012'!H23</f>
        <v>0</v>
      </c>
      <c r="I23" s="94">
        <f t="shared" si="4"/>
        <v>0</v>
      </c>
      <c r="J23" s="224"/>
      <c r="K23" s="255">
        <f>'2280'!K23+'2285'!K23+'2314'!K23+'2355'!K23+'2360'!K23+'2540'!K23+'3000'!K23+'3002'!K23+'3003'!K23+'3012'!K23</f>
        <v>0</v>
      </c>
      <c r="L23" s="255">
        <f>'2280'!L23+'2285'!L23+'2314'!L23+'2355'!L23+'2360'!L23+'2540'!L23+'3000'!L23+'3002'!L23+'3003'!L23+'3012'!L23</f>
        <v>0</v>
      </c>
      <c r="M23" s="255">
        <f>'2280'!M23+'2285'!M23+'2314'!M23+'2355'!M23+'2360'!M23+'2540'!M23+'3000'!M23+'3002'!M23+'3003'!M23+'3012'!M23</f>
        <v>0</v>
      </c>
      <c r="N23" s="94">
        <f t="shared" si="0"/>
        <v>0</v>
      </c>
      <c r="O23" s="224"/>
      <c r="P23" s="255">
        <f>'2280'!P23+'2285'!P23+'2314'!P23+'2355'!P23+'2360'!P23+'2540'!P23+'3000'!P23+'3002'!P23+'3003'!P23+'3012'!P23</f>
        <v>0</v>
      </c>
      <c r="Q23" s="255">
        <f>'2280'!Q23+'2285'!Q23+'2314'!Q23+'2355'!Q23+'2360'!Q23+'2540'!Q23+'3000'!Q23+'3002'!Q23+'3003'!Q23+'3012'!Q23</f>
        <v>0</v>
      </c>
      <c r="R23" s="255">
        <f>'2280'!R23+'2285'!R23+'2314'!R23+'2355'!R23+'2360'!R23+'2540'!R23+'3000'!R23+'3002'!R23+'3003'!R23+'3012'!R23</f>
        <v>0</v>
      </c>
      <c r="S23" s="94">
        <f t="shared" si="1"/>
        <v>0</v>
      </c>
      <c r="T23" s="224"/>
      <c r="U23" s="255">
        <f>'2280'!U23+'2285'!U23+'2314'!U23+'2355'!U23+'2360'!U23+'2540'!U23+'3000'!U23+'3002'!U23+'3003'!U23+'3012'!U23</f>
        <v>0</v>
      </c>
      <c r="V23" s="255">
        <f>'2280'!V23+'2285'!V23+'2314'!V23+'2355'!V23+'2360'!V23+'2540'!V23+'3000'!V23+'3002'!V23+'3003'!V23+'3012'!V23</f>
        <v>0</v>
      </c>
      <c r="W23" s="255">
        <f>'2280'!W23+'2285'!W23+'2314'!W23+'2355'!W23+'2360'!W23+'2540'!W23+'3000'!W23+'3002'!W23+'3003'!W23+'3012'!W23</f>
        <v>0</v>
      </c>
      <c r="X23" s="94">
        <f t="shared" si="2"/>
        <v>0</v>
      </c>
      <c r="Y23" s="97"/>
      <c r="Z23" s="94">
        <f t="shared" si="3"/>
        <v>0</v>
      </c>
      <c r="AA23" s="182"/>
    </row>
    <row r="24" spans="1:27" s="214" customFormat="1" ht="15" x14ac:dyDescent="0.25">
      <c r="A24" s="59"/>
      <c r="B24" s="67" t="str">
        <f>'LPFN SUMMARY - Results'!B24</f>
        <v>Other revenue</v>
      </c>
      <c r="C24" s="62"/>
      <c r="D24" s="62"/>
      <c r="E24" s="63"/>
      <c r="F24" s="255">
        <f>'2280'!F24+'2285'!F24+'2314'!F24+'2355'!F24+'2360'!F24+'2540'!F24+'3000'!F24+'3002'!F24+'3003'!F24+'3012'!F24</f>
        <v>0</v>
      </c>
      <c r="G24" s="255">
        <f>'2280'!G24+'2285'!G24+'2314'!G24+'2355'!G24+'2360'!G24+'2540'!G24+'3000'!G24+'3002'!G24+'3003'!G24+'3012'!G24</f>
        <v>0</v>
      </c>
      <c r="H24" s="255">
        <f>'2280'!H24+'2285'!H24+'2314'!H24+'2355'!H24+'2360'!H24+'2540'!H24+'3000'!H24+'3002'!H24+'3003'!H24+'3012'!H24</f>
        <v>0</v>
      </c>
      <c r="I24" s="94">
        <f t="shared" si="4"/>
        <v>0</v>
      </c>
      <c r="J24" s="224"/>
      <c r="K24" s="255">
        <f>'2280'!K24+'2285'!K24+'2314'!K24+'2355'!K24+'2360'!K24+'2540'!K24+'3000'!K24+'3002'!K24+'3003'!K24+'3012'!K24</f>
        <v>0</v>
      </c>
      <c r="L24" s="255">
        <f>'2280'!L24+'2285'!L24+'2314'!L24+'2355'!L24+'2360'!L24+'2540'!L24+'3000'!L24+'3002'!L24+'3003'!L24+'3012'!L24</f>
        <v>0</v>
      </c>
      <c r="M24" s="255">
        <f>'2280'!M24+'2285'!M24+'2314'!M24+'2355'!M24+'2360'!M24+'2540'!M24+'3000'!M24+'3002'!M24+'3003'!M24+'3012'!M24</f>
        <v>0</v>
      </c>
      <c r="N24" s="94">
        <f t="shared" si="0"/>
        <v>0</v>
      </c>
      <c r="O24" s="224"/>
      <c r="P24" s="255">
        <f>'2280'!P24+'2285'!P24+'2314'!P24+'2355'!P24+'2360'!P24+'2540'!P24+'3000'!P24+'3002'!P24+'3003'!P24+'3012'!P24</f>
        <v>0</v>
      </c>
      <c r="Q24" s="255">
        <f>'2280'!Q24+'2285'!Q24+'2314'!Q24+'2355'!Q24+'2360'!Q24+'2540'!Q24+'3000'!Q24+'3002'!Q24+'3003'!Q24+'3012'!Q24</f>
        <v>0</v>
      </c>
      <c r="R24" s="255">
        <f>'2280'!R24+'2285'!R24+'2314'!R24+'2355'!R24+'2360'!R24+'2540'!R24+'3000'!R24+'3002'!R24+'3003'!R24+'3012'!R24</f>
        <v>0</v>
      </c>
      <c r="S24" s="94">
        <f t="shared" si="1"/>
        <v>0</v>
      </c>
      <c r="T24" s="224"/>
      <c r="U24" s="255">
        <f>'2280'!U24+'2285'!U24+'2314'!U24+'2355'!U24+'2360'!U24+'2540'!U24+'3000'!U24+'3002'!U24+'3003'!U24+'3012'!U24</f>
        <v>0</v>
      </c>
      <c r="V24" s="255">
        <f>'2280'!V24+'2285'!V24+'2314'!V24+'2355'!V24+'2360'!V24+'2540'!V24+'3000'!V24+'3002'!V24+'3003'!V24+'3012'!V24</f>
        <v>0</v>
      </c>
      <c r="W24" s="255">
        <f>'2280'!W24+'2285'!W24+'2314'!W24+'2355'!W24+'2360'!W24+'2540'!W24+'3000'!W24+'3002'!W24+'3003'!W24+'3012'!W24</f>
        <v>0</v>
      </c>
      <c r="X24" s="94">
        <f t="shared" si="2"/>
        <v>0</v>
      </c>
      <c r="Y24" s="97"/>
      <c r="Z24" s="94">
        <f t="shared" si="3"/>
        <v>0</v>
      </c>
      <c r="AA24" s="182"/>
    </row>
    <row r="25" spans="1:27" s="214" customFormat="1" ht="15" x14ac:dyDescent="0.25">
      <c r="A25" s="59"/>
      <c r="B25" s="67" t="str">
        <f>'LPFN SUMMARY - Results'!B25</f>
        <v>Rent revenue</v>
      </c>
      <c r="C25" s="62"/>
      <c r="D25" s="62"/>
      <c r="E25" s="63"/>
      <c r="F25" s="255">
        <f>'2280'!F25+'2285'!F25+'2314'!F25+'2355'!F25+'2360'!F25+'2540'!F25+'3000'!F25+'3002'!F25+'3003'!F25+'3012'!F25</f>
        <v>74149</v>
      </c>
      <c r="G25" s="255">
        <f>'2280'!G25+'2285'!G25+'2314'!G25+'2355'!G25+'2360'!G25+'2540'!G25+'3000'!G25+'3002'!G25+'3003'!G25+'3012'!G25</f>
        <v>0</v>
      </c>
      <c r="H25" s="255">
        <f>'2280'!H25+'2285'!H25+'2314'!H25+'2355'!H25+'2360'!H25+'2540'!H25+'3000'!H25+'3002'!H25+'3003'!H25+'3012'!H25</f>
        <v>0</v>
      </c>
      <c r="I25" s="94">
        <f t="shared" si="4"/>
        <v>74149</v>
      </c>
      <c r="J25" s="224"/>
      <c r="K25" s="255">
        <f>'2280'!K25+'2285'!K25+'2314'!K25+'2355'!K25+'2360'!K25+'2540'!K25+'3000'!K25+'3002'!K25+'3003'!K25+'3012'!K25</f>
        <v>0</v>
      </c>
      <c r="L25" s="255">
        <f>'2280'!L25+'2285'!L25+'2314'!L25+'2355'!L25+'2360'!L25+'2540'!L25+'3000'!L25+'3002'!L25+'3003'!L25+'3012'!L25</f>
        <v>0</v>
      </c>
      <c r="M25" s="255">
        <f>'2280'!M25+'2285'!M25+'2314'!M25+'2355'!M25+'2360'!M25+'2540'!M25+'3000'!M25+'3002'!M25+'3003'!M25+'3012'!M25</f>
        <v>0</v>
      </c>
      <c r="N25" s="94">
        <f t="shared" si="0"/>
        <v>0</v>
      </c>
      <c r="O25" s="224"/>
      <c r="P25" s="255">
        <f>'2280'!P25+'2285'!P25+'2314'!P25+'2355'!P25+'2360'!P25+'2540'!P25+'3000'!P25+'3002'!P25+'3003'!P25+'3012'!P25</f>
        <v>0</v>
      </c>
      <c r="Q25" s="255">
        <f>'2280'!Q25+'2285'!Q25+'2314'!Q25+'2355'!Q25+'2360'!Q25+'2540'!Q25+'3000'!Q25+'3002'!Q25+'3003'!Q25+'3012'!Q25</f>
        <v>0</v>
      </c>
      <c r="R25" s="255">
        <f>'2280'!R25+'2285'!R25+'2314'!R25+'2355'!R25+'2360'!R25+'2540'!R25+'3000'!R25+'3002'!R25+'3003'!R25+'3012'!R25</f>
        <v>0</v>
      </c>
      <c r="S25" s="94">
        <f t="shared" si="1"/>
        <v>0</v>
      </c>
      <c r="T25" s="224"/>
      <c r="U25" s="255">
        <f>'2280'!U25+'2285'!U25+'2314'!U25+'2355'!U25+'2360'!U25+'2540'!U25+'3000'!U25+'3002'!U25+'3003'!U25+'3012'!U25</f>
        <v>0</v>
      </c>
      <c r="V25" s="255">
        <f>'2280'!V25+'2285'!V25+'2314'!V25+'2355'!V25+'2360'!V25+'2540'!V25+'3000'!V25+'3002'!V25+'3003'!V25+'3012'!V25</f>
        <v>0</v>
      </c>
      <c r="W25" s="255">
        <f>'2280'!W25+'2285'!W25+'2314'!W25+'2355'!W25+'2360'!W25+'2540'!W25+'3000'!W25+'3002'!W25+'3003'!W25+'3012'!W25</f>
        <v>0</v>
      </c>
      <c r="X25" s="94">
        <f t="shared" si="2"/>
        <v>0</v>
      </c>
      <c r="Y25" s="97"/>
      <c r="Z25" s="94">
        <f t="shared" si="3"/>
        <v>74149</v>
      </c>
      <c r="AA25" s="182"/>
    </row>
    <row r="26" spans="1:27" s="214" customFormat="1" ht="15" x14ac:dyDescent="0.25">
      <c r="A26" s="59"/>
      <c r="B26" s="67" t="str">
        <f>'LPFN SUMMARY - Results'!B26</f>
        <v>SAT</v>
      </c>
      <c r="C26" s="62"/>
      <c r="D26" s="62"/>
      <c r="E26" s="63"/>
      <c r="F26" s="255">
        <f>'2280'!F26+'2285'!F26+'2314'!F26+'2355'!F26+'2360'!F26+'2540'!F26+'3000'!F26+'3002'!F26+'3003'!F26+'3012'!F26</f>
        <v>0</v>
      </c>
      <c r="G26" s="255">
        <f>'2280'!G26+'2285'!G26+'2314'!G26+'2355'!G26+'2360'!G26+'2540'!G26+'3000'!G26+'3002'!G26+'3003'!G26+'3012'!G26</f>
        <v>0</v>
      </c>
      <c r="H26" s="255">
        <f>'2280'!H26+'2285'!H26+'2314'!H26+'2355'!H26+'2360'!H26+'2540'!H26+'3000'!H26+'3002'!H26+'3003'!H26+'3012'!H26</f>
        <v>0</v>
      </c>
      <c r="I26" s="94">
        <f t="shared" si="4"/>
        <v>0</v>
      </c>
      <c r="J26" s="224"/>
      <c r="K26" s="255">
        <f>'2280'!K26+'2285'!K26+'2314'!K26+'2355'!K26+'2360'!K26+'2540'!K26+'3000'!K26+'3002'!K26+'3003'!K26+'3012'!K26</f>
        <v>0</v>
      </c>
      <c r="L26" s="255">
        <f>'2280'!L26+'2285'!L26+'2314'!L26+'2355'!L26+'2360'!L26+'2540'!L26+'3000'!L26+'3002'!L26+'3003'!L26+'3012'!L26</f>
        <v>0</v>
      </c>
      <c r="M26" s="255">
        <f>'2280'!M26+'2285'!M26+'2314'!M26+'2355'!M26+'2360'!M26+'2540'!M26+'3000'!M26+'3002'!M26+'3003'!M26+'3012'!M26</f>
        <v>0</v>
      </c>
      <c r="N26" s="94">
        <f t="shared" si="0"/>
        <v>0</v>
      </c>
      <c r="O26" s="224"/>
      <c r="P26" s="255">
        <f>'2280'!P26+'2285'!P26+'2314'!P26+'2355'!P26+'2360'!P26+'2540'!P26+'3000'!P26+'3002'!P26+'3003'!P26+'3012'!P26</f>
        <v>0</v>
      </c>
      <c r="Q26" s="255">
        <f>'2280'!Q26+'2285'!Q26+'2314'!Q26+'2355'!Q26+'2360'!Q26+'2540'!Q26+'3000'!Q26+'3002'!Q26+'3003'!Q26+'3012'!Q26</f>
        <v>0</v>
      </c>
      <c r="R26" s="255">
        <f>'2280'!R26+'2285'!R26+'2314'!R26+'2355'!R26+'2360'!R26+'2540'!R26+'3000'!R26+'3002'!R26+'3003'!R26+'3012'!R26</f>
        <v>0</v>
      </c>
      <c r="S26" s="94">
        <f t="shared" si="1"/>
        <v>0</v>
      </c>
      <c r="T26" s="224"/>
      <c r="U26" s="255">
        <f>'2280'!U26+'2285'!U26+'2314'!U26+'2355'!U26+'2360'!U26+'2540'!U26+'3000'!U26+'3002'!U26+'3003'!U26+'3012'!U26</f>
        <v>0</v>
      </c>
      <c r="V26" s="255">
        <f>'2280'!V26+'2285'!V26+'2314'!V26+'2355'!V26+'2360'!V26+'2540'!V26+'3000'!V26+'3002'!V26+'3003'!V26+'3012'!V26</f>
        <v>0</v>
      </c>
      <c r="W26" s="255">
        <f>'2280'!W26+'2285'!W26+'2314'!W26+'2355'!W26+'2360'!W26+'2540'!W26+'3000'!W26+'3002'!W26+'3003'!W26+'3012'!W26</f>
        <v>0</v>
      </c>
      <c r="X26" s="94">
        <f t="shared" si="2"/>
        <v>0</v>
      </c>
      <c r="Y26" s="97"/>
      <c r="Z26" s="94">
        <f t="shared" si="3"/>
        <v>0</v>
      </c>
      <c r="AA26" s="182"/>
    </row>
    <row r="27" spans="1:27" s="214" customFormat="1" ht="15" x14ac:dyDescent="0.25">
      <c r="A27" s="59"/>
      <c r="B27" s="67" t="str">
        <f>'LPFN SUMMARY - Results'!B27</f>
        <v>Tax Reimbursement</v>
      </c>
      <c r="C27" s="62"/>
      <c r="D27" s="62"/>
      <c r="E27" s="63"/>
      <c r="F27" s="255">
        <f>'2280'!F27+'2285'!F27+'2314'!F27+'2355'!F27+'2360'!F27+'2540'!F27+'3000'!F27+'3002'!F27+'3003'!F27+'3012'!F27</f>
        <v>0</v>
      </c>
      <c r="G27" s="255">
        <f>'2280'!G27+'2285'!G27+'2314'!G27+'2355'!G27+'2360'!G27+'2540'!G27+'3000'!G27+'3002'!G27+'3003'!G27+'3012'!G27</f>
        <v>0</v>
      </c>
      <c r="H27" s="255">
        <f>'2280'!H27+'2285'!H27+'2314'!H27+'2355'!H27+'2360'!H27+'2540'!H27+'3000'!H27+'3002'!H27+'3003'!H27+'3012'!H27</f>
        <v>0</v>
      </c>
      <c r="I27" s="94">
        <f t="shared" si="4"/>
        <v>0</v>
      </c>
      <c r="J27" s="224"/>
      <c r="K27" s="255">
        <f>'2280'!K27+'2285'!K27+'2314'!K27+'2355'!K27+'2360'!K27+'2540'!K27+'3000'!K27+'3002'!K27+'3003'!K27+'3012'!K27</f>
        <v>0</v>
      </c>
      <c r="L27" s="255">
        <f>'2280'!L27+'2285'!L27+'2314'!L27+'2355'!L27+'2360'!L27+'2540'!L27+'3000'!L27+'3002'!L27+'3003'!L27+'3012'!L27</f>
        <v>0</v>
      </c>
      <c r="M27" s="255">
        <f>'2280'!M27+'2285'!M27+'2314'!M27+'2355'!M27+'2360'!M27+'2540'!M27+'3000'!M27+'3002'!M27+'3003'!M27+'3012'!M27</f>
        <v>0</v>
      </c>
      <c r="N27" s="94">
        <f t="shared" si="0"/>
        <v>0</v>
      </c>
      <c r="O27" s="224"/>
      <c r="P27" s="255">
        <f>'2280'!P27+'2285'!P27+'2314'!P27+'2355'!P27+'2360'!P27+'2540'!P27+'3000'!P27+'3002'!P27+'3003'!P27+'3012'!P27</f>
        <v>0</v>
      </c>
      <c r="Q27" s="255">
        <f>'2280'!Q27+'2285'!Q27+'2314'!Q27+'2355'!Q27+'2360'!Q27+'2540'!Q27+'3000'!Q27+'3002'!Q27+'3003'!Q27+'3012'!Q27</f>
        <v>0</v>
      </c>
      <c r="R27" s="255">
        <f>'2280'!R27+'2285'!R27+'2314'!R27+'2355'!R27+'2360'!R27+'2540'!R27+'3000'!R27+'3002'!R27+'3003'!R27+'3012'!R27</f>
        <v>0</v>
      </c>
      <c r="S27" s="94">
        <f t="shared" si="1"/>
        <v>0</v>
      </c>
      <c r="T27" s="224"/>
      <c r="U27" s="255">
        <f>'2280'!U27+'2285'!U27+'2314'!U27+'2355'!U27+'2360'!U27+'2540'!U27+'3000'!U27+'3002'!U27+'3003'!U27+'3012'!U27</f>
        <v>0</v>
      </c>
      <c r="V27" s="255">
        <f>'2280'!V27+'2285'!V27+'2314'!V27+'2355'!V27+'2360'!V27+'2540'!V27+'3000'!V27+'3002'!V27+'3003'!V27+'3012'!V27</f>
        <v>0</v>
      </c>
      <c r="W27" s="255">
        <f>'2280'!W27+'2285'!W27+'2314'!W27+'2355'!W27+'2360'!W27+'2540'!W27+'3000'!W27+'3002'!W27+'3003'!W27+'3012'!W27</f>
        <v>0</v>
      </c>
      <c r="X27" s="94">
        <f t="shared" si="2"/>
        <v>0</v>
      </c>
      <c r="Y27" s="97"/>
      <c r="Z27" s="94">
        <f t="shared" si="3"/>
        <v>0</v>
      </c>
      <c r="AA27" s="182"/>
    </row>
    <row r="28" spans="1:27" s="214" customFormat="1" ht="15" x14ac:dyDescent="0.25">
      <c r="A28" s="59"/>
      <c r="B28" s="67" t="str">
        <f>'LPFN SUMMARY - Results'!B28</f>
        <v>Transfer from (to) other projects</v>
      </c>
      <c r="C28" s="62"/>
      <c r="D28" s="62"/>
      <c r="E28" s="63"/>
      <c r="F28" s="255">
        <f>'2280'!F28+'2285'!F28+'2314'!F28+'2355'!F28+'2360'!F28+'2540'!F28+'3000'!F28+'3002'!F28+'3003'!F28+'3012'!F28</f>
        <v>0</v>
      </c>
      <c r="G28" s="255">
        <f>'2280'!G28+'2285'!G28+'2314'!G28+'2355'!G28+'2360'!G28+'2540'!G28+'3000'!G28+'3002'!G28+'3003'!G28+'3012'!G28</f>
        <v>0</v>
      </c>
      <c r="H28" s="255">
        <f>'2280'!H28+'2285'!H28+'2314'!H28+'2355'!H28+'2360'!H28+'2540'!H28+'3000'!H28+'3002'!H28+'3003'!H28+'3012'!H28</f>
        <v>0</v>
      </c>
      <c r="I28" s="94">
        <f t="shared" si="4"/>
        <v>0</v>
      </c>
      <c r="J28" s="224"/>
      <c r="K28" s="255">
        <f>'2280'!K28+'2285'!K28+'2314'!K28+'2355'!K28+'2360'!K28+'2540'!K28+'3000'!K28+'3002'!K28+'3003'!K28+'3012'!K28</f>
        <v>0</v>
      </c>
      <c r="L28" s="255">
        <f>'2280'!L28+'2285'!L28+'2314'!L28+'2355'!L28+'2360'!L28+'2540'!L28+'3000'!L28+'3002'!L28+'3003'!L28+'3012'!L28</f>
        <v>0</v>
      </c>
      <c r="M28" s="255">
        <f>'2280'!M28+'2285'!M28+'2314'!M28+'2355'!M28+'2360'!M28+'2540'!M28+'3000'!M28+'3002'!M28+'3003'!M28+'3012'!M28</f>
        <v>0</v>
      </c>
      <c r="N28" s="94">
        <f t="shared" si="0"/>
        <v>0</v>
      </c>
      <c r="O28" s="224"/>
      <c r="P28" s="255">
        <f>'2280'!P28+'2285'!P28+'2314'!P28+'2355'!P28+'2360'!P28+'2540'!P28+'3000'!P28+'3002'!P28+'3003'!P28+'3012'!P28</f>
        <v>0</v>
      </c>
      <c r="Q28" s="255">
        <f>'2280'!Q28+'2285'!Q28+'2314'!Q28+'2355'!Q28+'2360'!Q28+'2540'!Q28+'3000'!Q28+'3002'!Q28+'3003'!Q28+'3012'!Q28</f>
        <v>0</v>
      </c>
      <c r="R28" s="255">
        <f>'2280'!R28+'2285'!R28+'2314'!R28+'2355'!R28+'2360'!R28+'2540'!R28+'3000'!R28+'3002'!R28+'3003'!R28+'3012'!R28</f>
        <v>0</v>
      </c>
      <c r="S28" s="94">
        <f t="shared" si="1"/>
        <v>0</v>
      </c>
      <c r="T28" s="224"/>
      <c r="U28" s="255">
        <f>'2280'!U28+'2285'!U28+'2314'!U28+'2355'!U28+'2360'!U28+'2540'!U28+'3000'!U28+'3002'!U28+'3003'!U28+'3012'!U28</f>
        <v>0</v>
      </c>
      <c r="V28" s="255">
        <f>'2280'!V28+'2285'!V28+'2314'!V28+'2355'!V28+'2360'!V28+'2540'!V28+'3000'!V28+'3002'!V28+'3003'!V28+'3012'!V28</f>
        <v>0</v>
      </c>
      <c r="W28" s="255">
        <f>'2280'!W28+'2285'!W28+'2314'!W28+'2355'!W28+'2360'!W28+'2540'!W28+'3000'!W28+'3002'!W28+'3003'!W28+'3012'!W28</f>
        <v>0</v>
      </c>
      <c r="X28" s="94">
        <f t="shared" si="2"/>
        <v>0</v>
      </c>
      <c r="Y28" s="97"/>
      <c r="Z28" s="94">
        <f t="shared" si="3"/>
        <v>0</v>
      </c>
      <c r="AA28" s="182"/>
    </row>
    <row r="29" spans="1:27" s="214" customFormat="1" ht="15" x14ac:dyDescent="0.25">
      <c r="A29" s="59"/>
      <c r="B29" s="67" t="str">
        <f>'LPFN SUMMARY - Results'!B29</f>
        <v>Unexpended Funding</v>
      </c>
      <c r="C29" s="62"/>
      <c r="D29" s="62"/>
      <c r="E29" s="63"/>
      <c r="F29" s="255">
        <f>'2280'!F29+'2285'!F29+'2314'!F29+'2355'!F29+'2360'!F29+'2540'!F29+'3000'!F29+'3002'!F29+'3003'!F29+'3012'!F29</f>
        <v>0</v>
      </c>
      <c r="G29" s="255">
        <f>'2280'!G29+'2285'!G29+'2314'!G29+'2355'!G29+'2360'!G29+'2540'!G29+'3000'!G29+'3002'!G29+'3003'!G29+'3012'!G29</f>
        <v>0</v>
      </c>
      <c r="H29" s="255">
        <f>'2280'!H29+'2285'!H29+'2314'!H29+'2355'!H29+'2360'!H29+'2540'!H29+'3000'!H29+'3002'!H29+'3003'!H29+'3012'!H29</f>
        <v>0</v>
      </c>
      <c r="I29" s="94">
        <f t="shared" si="4"/>
        <v>0</v>
      </c>
      <c r="J29" s="224"/>
      <c r="K29" s="255">
        <f>'2280'!K29+'2285'!K29+'2314'!K29+'2355'!K29+'2360'!K29+'2540'!K29+'3000'!K29+'3002'!K29+'3003'!K29+'3012'!K29</f>
        <v>0</v>
      </c>
      <c r="L29" s="255">
        <f>'2280'!L29+'2285'!L29+'2314'!L29+'2355'!L29+'2360'!L29+'2540'!L29+'3000'!L29+'3002'!L29+'3003'!L29+'3012'!L29</f>
        <v>0</v>
      </c>
      <c r="M29" s="255">
        <f>'2280'!M29+'2285'!M29+'2314'!M29+'2355'!M29+'2360'!M29+'2540'!M29+'3000'!M29+'3002'!M29+'3003'!M29+'3012'!M29</f>
        <v>0</v>
      </c>
      <c r="N29" s="94">
        <f t="shared" si="0"/>
        <v>0</v>
      </c>
      <c r="O29" s="224"/>
      <c r="P29" s="255">
        <f>'2280'!P29+'2285'!P29+'2314'!P29+'2355'!P29+'2360'!P29+'2540'!P29+'3000'!P29+'3002'!P29+'3003'!P29+'3012'!P29</f>
        <v>0</v>
      </c>
      <c r="Q29" s="255">
        <f>'2280'!Q29+'2285'!Q29+'2314'!Q29+'2355'!Q29+'2360'!Q29+'2540'!Q29+'3000'!Q29+'3002'!Q29+'3003'!Q29+'3012'!Q29</f>
        <v>0</v>
      </c>
      <c r="R29" s="255">
        <f>'2280'!R29+'2285'!R29+'2314'!R29+'2355'!R29+'2360'!R29+'2540'!R29+'3000'!R29+'3002'!R29+'3003'!R29+'3012'!R29</f>
        <v>0</v>
      </c>
      <c r="S29" s="94">
        <f t="shared" si="1"/>
        <v>0</v>
      </c>
      <c r="T29" s="224"/>
      <c r="U29" s="255">
        <f>'2280'!U29+'2285'!U29+'2314'!U29+'2355'!U29+'2360'!U29+'2540'!U29+'3000'!U29+'3002'!U29+'3003'!U29+'3012'!U29</f>
        <v>0</v>
      </c>
      <c r="V29" s="255">
        <f>'2280'!V29+'2285'!V29+'2314'!V29+'2355'!V29+'2360'!V29+'2540'!V29+'3000'!V29+'3002'!V29+'3003'!V29+'3012'!V29</f>
        <v>0</v>
      </c>
      <c r="W29" s="255">
        <f>'2280'!W29+'2285'!W29+'2314'!W29+'2355'!W29+'2360'!W29+'2540'!W29+'3000'!W29+'3002'!W29+'3003'!W29+'3012'!W29</f>
        <v>0</v>
      </c>
      <c r="X29" s="94">
        <f t="shared" si="2"/>
        <v>0</v>
      </c>
      <c r="Y29" s="97"/>
      <c r="Z29" s="94">
        <f t="shared" si="3"/>
        <v>0</v>
      </c>
      <c r="AA29" s="182"/>
    </row>
    <row r="30" spans="1:27" s="214" customFormat="1" ht="15" x14ac:dyDescent="0.25">
      <c r="A30" s="59"/>
      <c r="B30" s="67" t="str">
        <f>'LPFN SUMMARY - Results'!B30</f>
        <v>Deferred from last year</v>
      </c>
      <c r="C30" s="62"/>
      <c r="D30" s="62"/>
      <c r="E30" s="63"/>
      <c r="F30" s="255">
        <f>'2280'!F30+'2285'!F30+'2314'!F30+'2355'!F30+'2360'!F30+'2540'!F30+'3000'!F30+'3002'!F30+'3003'!F30+'3012'!F30</f>
        <v>0</v>
      </c>
      <c r="G30" s="255">
        <f>'2280'!G30+'2285'!G30+'2314'!G30+'2355'!G30+'2360'!G30+'2540'!G30+'3000'!G30+'3002'!G30+'3003'!G30+'3012'!G30</f>
        <v>0</v>
      </c>
      <c r="H30" s="255">
        <f>'2280'!H30+'2285'!H30+'2314'!H30+'2355'!H30+'2360'!H30+'2540'!H30+'3000'!H30+'3002'!H30+'3003'!H30+'3012'!H30</f>
        <v>0</v>
      </c>
      <c r="I30" s="94">
        <f t="shared" si="4"/>
        <v>0</v>
      </c>
      <c r="J30" s="224"/>
      <c r="K30" s="255">
        <f>'2280'!K30+'2285'!K30+'2314'!K30+'2355'!K30+'2360'!K30+'2540'!K30+'3000'!K30+'3002'!K30+'3003'!K30+'3012'!K30</f>
        <v>0</v>
      </c>
      <c r="L30" s="255">
        <f>'2280'!L30+'2285'!L30+'2314'!L30+'2355'!L30+'2360'!L30+'2540'!L30+'3000'!L30+'3002'!L30+'3003'!L30+'3012'!L30</f>
        <v>0</v>
      </c>
      <c r="M30" s="255">
        <f>'2280'!M30+'2285'!M30+'2314'!M30+'2355'!M30+'2360'!M30+'2540'!M30+'3000'!M30+'3002'!M30+'3003'!M30+'3012'!M30</f>
        <v>0</v>
      </c>
      <c r="N30" s="94">
        <f t="shared" si="0"/>
        <v>0</v>
      </c>
      <c r="O30" s="224"/>
      <c r="P30" s="255">
        <f>'2280'!P30+'2285'!P30+'2314'!P30+'2355'!P30+'2360'!P30+'2540'!P30+'3000'!P30+'3002'!P30+'3003'!P30+'3012'!P30</f>
        <v>0</v>
      </c>
      <c r="Q30" s="255">
        <f>'2280'!Q30+'2285'!Q30+'2314'!Q30+'2355'!Q30+'2360'!Q30+'2540'!Q30+'3000'!Q30+'3002'!Q30+'3003'!Q30+'3012'!Q30</f>
        <v>0</v>
      </c>
      <c r="R30" s="255">
        <f>'2280'!R30+'2285'!R30+'2314'!R30+'2355'!R30+'2360'!R30+'2540'!R30+'3000'!R30+'3002'!R30+'3003'!R30+'3012'!R30</f>
        <v>0</v>
      </c>
      <c r="S30" s="94">
        <f t="shared" si="1"/>
        <v>0</v>
      </c>
      <c r="T30" s="224"/>
      <c r="U30" s="255">
        <f>'2280'!U30+'2285'!U30+'2314'!U30+'2355'!U30+'2360'!U30+'2540'!U30+'3000'!U30+'3002'!U30+'3003'!U30+'3012'!U30</f>
        <v>0</v>
      </c>
      <c r="V30" s="255">
        <f>'2280'!V30+'2285'!V30+'2314'!V30+'2355'!V30+'2360'!V30+'2540'!V30+'3000'!V30+'3002'!V30+'3003'!V30+'3012'!V30</f>
        <v>0</v>
      </c>
      <c r="W30" s="255">
        <f>'2280'!W30+'2285'!W30+'2314'!W30+'2355'!W30+'2360'!W30+'2540'!W30+'3000'!W30+'3002'!W30+'3003'!W30+'3012'!W30</f>
        <v>0</v>
      </c>
      <c r="X30" s="94">
        <f t="shared" si="2"/>
        <v>0</v>
      </c>
      <c r="Y30" s="97"/>
      <c r="Z30" s="94">
        <f t="shared" si="3"/>
        <v>0</v>
      </c>
      <c r="AA30" s="182"/>
    </row>
    <row r="31" spans="1:27" s="214" customFormat="1" ht="15" x14ac:dyDescent="0.25">
      <c r="A31" s="59"/>
      <c r="B31" s="67" t="str">
        <f>'LPFN SUMMARY - Results'!B31</f>
        <v>SAA</v>
      </c>
      <c r="C31" s="62"/>
      <c r="D31" s="62"/>
      <c r="E31" s="63"/>
      <c r="F31" s="255">
        <f>'2280'!F31+'2285'!F31+'2314'!F31+'2355'!F31+'2360'!F31+'2540'!F31+'3000'!F31+'3002'!F31+'3003'!F31+'3012'!F31</f>
        <v>0</v>
      </c>
      <c r="G31" s="255">
        <f>'2280'!G31+'2285'!G31+'2314'!G31+'2355'!G31+'2360'!G31+'2540'!G31+'3000'!G31+'3002'!G31+'3003'!G31+'3012'!G31</f>
        <v>0</v>
      </c>
      <c r="H31" s="255">
        <f>'2280'!H31+'2285'!H31+'2314'!H31+'2355'!H31+'2360'!H31+'2540'!H31+'3000'!H31+'3002'!H31+'3003'!H31+'3012'!H31</f>
        <v>0</v>
      </c>
      <c r="I31" s="94">
        <f t="shared" si="4"/>
        <v>0</v>
      </c>
      <c r="J31" s="224"/>
      <c r="K31" s="255">
        <f>'2280'!K31+'2285'!K31+'2314'!K31+'2355'!K31+'2360'!K31+'2540'!K31+'3000'!K31+'3002'!K31+'3003'!K31+'3012'!K31</f>
        <v>0</v>
      </c>
      <c r="L31" s="255">
        <f>'2280'!L31+'2285'!L31+'2314'!L31+'2355'!L31+'2360'!L31+'2540'!L31+'3000'!L31+'3002'!L31+'3003'!L31+'3012'!L31</f>
        <v>0</v>
      </c>
      <c r="M31" s="255">
        <f>'2280'!M31+'2285'!M31+'2314'!M31+'2355'!M31+'2360'!M31+'2540'!M31+'3000'!M31+'3002'!M31+'3003'!M31+'3012'!M31</f>
        <v>0</v>
      </c>
      <c r="N31" s="94">
        <f t="shared" si="0"/>
        <v>0</v>
      </c>
      <c r="O31" s="224"/>
      <c r="P31" s="255">
        <f>'2280'!P31+'2285'!P31+'2314'!P31+'2355'!P31+'2360'!P31+'2540'!P31+'3000'!P31+'3002'!P31+'3003'!P31+'3012'!P31</f>
        <v>0</v>
      </c>
      <c r="Q31" s="255">
        <f>'2280'!Q31+'2285'!Q31+'2314'!Q31+'2355'!Q31+'2360'!Q31+'2540'!Q31+'3000'!Q31+'3002'!Q31+'3003'!Q31+'3012'!Q31</f>
        <v>0</v>
      </c>
      <c r="R31" s="255">
        <f>'2280'!R31+'2285'!R31+'2314'!R31+'2355'!R31+'2360'!R31+'2540'!R31+'3000'!R31+'3002'!R31+'3003'!R31+'3012'!R31</f>
        <v>0</v>
      </c>
      <c r="S31" s="94">
        <f t="shared" si="1"/>
        <v>0</v>
      </c>
      <c r="T31" s="224"/>
      <c r="U31" s="255">
        <f>'2280'!U31+'2285'!U31+'2314'!U31+'2355'!U31+'2360'!U31+'2540'!U31+'3000'!U31+'3002'!U31+'3003'!U31+'3012'!U31</f>
        <v>0</v>
      </c>
      <c r="V31" s="255">
        <f>'2280'!V31+'2285'!V31+'2314'!V31+'2355'!V31+'2360'!V31+'2540'!V31+'3000'!V31+'3002'!V31+'3003'!V31+'3012'!V31</f>
        <v>0</v>
      </c>
      <c r="W31" s="255">
        <f>'2280'!W31+'2285'!W31+'2314'!W31+'2355'!W31+'2360'!W31+'2540'!W31+'3000'!W31+'3002'!W31+'3003'!W31+'3012'!W31</f>
        <v>0</v>
      </c>
      <c r="X31" s="94">
        <f t="shared" si="2"/>
        <v>0</v>
      </c>
      <c r="Y31" s="97"/>
      <c r="Z31" s="94">
        <f t="shared" si="3"/>
        <v>0</v>
      </c>
      <c r="AA31" s="182"/>
    </row>
    <row r="32" spans="1:27" s="214" customFormat="1" ht="15" x14ac:dyDescent="0.25">
      <c r="A32" s="59"/>
      <c r="B32" s="67" t="str">
        <f>'LPFN SUMMARY - Results'!B32</f>
        <v>Recoverable Deficit</v>
      </c>
      <c r="C32" s="62"/>
      <c r="D32" s="62"/>
      <c r="E32" s="63"/>
      <c r="F32" s="255">
        <f>'2280'!F32+'2285'!F32+'2314'!F32+'2355'!F32+'2360'!F32+'2540'!F32+'3000'!F32+'3002'!F32+'3003'!F32+'3012'!F32</f>
        <v>0</v>
      </c>
      <c r="G32" s="255">
        <f>'2280'!G32+'2285'!G32+'2314'!G32+'2355'!G32+'2360'!G32+'2540'!G32+'3000'!G32+'3002'!G32+'3003'!G32+'3012'!G32</f>
        <v>0</v>
      </c>
      <c r="H32" s="255">
        <f>'2280'!H32+'2285'!H32+'2314'!H32+'2355'!H32+'2360'!H32+'2540'!H32+'3000'!H32+'3002'!H32+'3003'!H32+'3012'!H32</f>
        <v>0</v>
      </c>
      <c r="I32" s="94">
        <f t="shared" si="4"/>
        <v>0</v>
      </c>
      <c r="J32" s="224"/>
      <c r="K32" s="255">
        <f>'2280'!K32+'2285'!K32+'2314'!K32+'2355'!K32+'2360'!K32+'2540'!K32+'3000'!K32+'3002'!K32+'3003'!K32+'3012'!K32</f>
        <v>0</v>
      </c>
      <c r="L32" s="255">
        <f>'2280'!L32+'2285'!L32+'2314'!L32+'2355'!L32+'2360'!L32+'2540'!L32+'3000'!L32+'3002'!L32+'3003'!L32+'3012'!L32</f>
        <v>0</v>
      </c>
      <c r="M32" s="255">
        <f>'2280'!M32+'2285'!M32+'2314'!M32+'2355'!M32+'2360'!M32+'2540'!M32+'3000'!M32+'3002'!M32+'3003'!M32+'3012'!M32</f>
        <v>0</v>
      </c>
      <c r="N32" s="94">
        <f t="shared" si="0"/>
        <v>0</v>
      </c>
      <c r="O32" s="224"/>
      <c r="P32" s="255">
        <f>'2280'!P32+'2285'!P32+'2314'!P32+'2355'!P32+'2360'!P32+'2540'!P32+'3000'!P32+'3002'!P32+'3003'!P32+'3012'!P32</f>
        <v>0</v>
      </c>
      <c r="Q32" s="255">
        <f>'2280'!Q32+'2285'!Q32+'2314'!Q32+'2355'!Q32+'2360'!Q32+'2540'!Q32+'3000'!Q32+'3002'!Q32+'3003'!Q32+'3012'!Q32</f>
        <v>0</v>
      </c>
      <c r="R32" s="255">
        <f>'2280'!R32+'2285'!R32+'2314'!R32+'2355'!R32+'2360'!R32+'2540'!R32+'3000'!R32+'3002'!R32+'3003'!R32+'3012'!R32</f>
        <v>0</v>
      </c>
      <c r="S32" s="94">
        <f t="shared" si="1"/>
        <v>0</v>
      </c>
      <c r="T32" s="224"/>
      <c r="U32" s="255">
        <f>'2280'!U32+'2285'!U32+'2314'!U32+'2355'!U32+'2360'!U32+'2540'!U32+'3000'!U32+'3002'!U32+'3003'!U32+'3012'!U32</f>
        <v>0</v>
      </c>
      <c r="V32" s="255">
        <f>'2280'!V32+'2285'!V32+'2314'!V32+'2355'!V32+'2360'!V32+'2540'!V32+'3000'!V32+'3002'!V32+'3003'!V32+'3012'!V32</f>
        <v>0</v>
      </c>
      <c r="W32" s="255">
        <f>'2280'!W32+'2285'!W32+'2314'!W32+'2355'!W32+'2360'!W32+'2540'!W32+'3000'!W32+'3002'!W32+'3003'!W32+'3012'!W32</f>
        <v>0</v>
      </c>
      <c r="X32" s="94">
        <f t="shared" si="2"/>
        <v>0</v>
      </c>
      <c r="Y32" s="97"/>
      <c r="Z32" s="94">
        <f t="shared" si="3"/>
        <v>0</v>
      </c>
      <c r="AA32" s="182"/>
    </row>
    <row r="33" spans="1:27" s="214" customFormat="1" ht="15" x14ac:dyDescent="0.25">
      <c r="A33" s="59"/>
      <c r="B33" s="67" t="str">
        <f>'LPFN SUMMARY - Results'!B33</f>
        <v>Interest</v>
      </c>
      <c r="C33" s="62"/>
      <c r="D33" s="62"/>
      <c r="E33" s="63"/>
      <c r="F33" s="255">
        <f>'2280'!F33+'2285'!F33+'2314'!F33+'2355'!F33+'2360'!F33+'2540'!F33+'3000'!F33+'3002'!F33+'3003'!F33+'3012'!F33</f>
        <v>0</v>
      </c>
      <c r="G33" s="255">
        <f>'2280'!G33+'2285'!G33+'2314'!G33+'2355'!G33+'2360'!G33+'2540'!G33+'3000'!G33+'3002'!G33+'3003'!G33+'3012'!G33</f>
        <v>0</v>
      </c>
      <c r="H33" s="255">
        <f>'2280'!H33+'2285'!H33+'2314'!H33+'2355'!H33+'2360'!H33+'2540'!H33+'3000'!H33+'3002'!H33+'3003'!H33+'3012'!H33</f>
        <v>0</v>
      </c>
      <c r="I33" s="94">
        <f t="shared" si="4"/>
        <v>0</v>
      </c>
      <c r="J33" s="224"/>
      <c r="K33" s="255">
        <f>'2280'!K33+'2285'!K33+'2314'!K33+'2355'!K33+'2360'!K33+'2540'!K33+'3000'!K33+'3002'!K33+'3003'!K33+'3012'!K33</f>
        <v>0</v>
      </c>
      <c r="L33" s="255">
        <f>'2280'!L33+'2285'!L33+'2314'!L33+'2355'!L33+'2360'!L33+'2540'!L33+'3000'!L33+'3002'!L33+'3003'!L33+'3012'!L33</f>
        <v>0</v>
      </c>
      <c r="M33" s="255">
        <f>'2280'!M33+'2285'!M33+'2314'!M33+'2355'!M33+'2360'!M33+'2540'!M33+'3000'!M33+'3002'!M33+'3003'!M33+'3012'!M33</f>
        <v>0</v>
      </c>
      <c r="N33" s="94">
        <f t="shared" si="0"/>
        <v>0</v>
      </c>
      <c r="O33" s="224"/>
      <c r="P33" s="255">
        <f>'2280'!P33+'2285'!P33+'2314'!P33+'2355'!P33+'2360'!P33+'2540'!P33+'3000'!P33+'3002'!P33+'3003'!P33+'3012'!P33</f>
        <v>0</v>
      </c>
      <c r="Q33" s="255">
        <f>'2280'!Q33+'2285'!Q33+'2314'!Q33+'2355'!Q33+'2360'!Q33+'2540'!Q33+'3000'!Q33+'3002'!Q33+'3003'!Q33+'3012'!Q33</f>
        <v>0</v>
      </c>
      <c r="R33" s="255">
        <f>'2280'!R33+'2285'!R33+'2314'!R33+'2355'!R33+'2360'!R33+'2540'!R33+'3000'!R33+'3002'!R33+'3003'!R33+'3012'!R33</f>
        <v>0</v>
      </c>
      <c r="S33" s="94">
        <f t="shared" si="1"/>
        <v>0</v>
      </c>
      <c r="T33" s="224"/>
      <c r="U33" s="255">
        <f>'2280'!U33+'2285'!U33+'2314'!U33+'2355'!U33+'2360'!U33+'2540'!U33+'3000'!U33+'3002'!U33+'3003'!U33+'3012'!U33</f>
        <v>0</v>
      </c>
      <c r="V33" s="255">
        <f>'2280'!V33+'2285'!V33+'2314'!V33+'2355'!V33+'2360'!V33+'2540'!V33+'3000'!V33+'3002'!V33+'3003'!V33+'3012'!V33</f>
        <v>0</v>
      </c>
      <c r="W33" s="255">
        <f>'2280'!W33+'2285'!W33+'2314'!W33+'2355'!W33+'2360'!W33+'2540'!W33+'3000'!W33+'3002'!W33+'3003'!W33+'3012'!W33</f>
        <v>0</v>
      </c>
      <c r="X33" s="94">
        <f t="shared" si="2"/>
        <v>0</v>
      </c>
      <c r="Y33" s="97"/>
      <c r="Z33" s="94">
        <f t="shared" si="3"/>
        <v>0</v>
      </c>
      <c r="AA33" s="182"/>
    </row>
    <row r="34" spans="1:27" s="214" customFormat="1" ht="15" hidden="1" x14ac:dyDescent="0.25">
      <c r="A34" s="59"/>
      <c r="B34" s="67" t="str">
        <f>'LPFN SUMMARY - Results'!B34</f>
        <v>Unused</v>
      </c>
      <c r="C34" s="62"/>
      <c r="D34" s="62"/>
      <c r="E34" s="63"/>
      <c r="F34" s="255">
        <f>'2280'!F34+'2285'!F34+'2314'!F34+'2355'!F34+'2360'!F34+'2540'!F34+'3000'!F34+'3002'!F34+'3003'!F34+'3012'!F34</f>
        <v>0</v>
      </c>
      <c r="G34" s="255">
        <f>'2280'!G34+'2285'!G34+'2314'!G34+'2355'!G34+'2360'!G34+'2540'!G34+'3000'!G34+'3002'!G34+'3003'!G34+'3012'!G34</f>
        <v>0</v>
      </c>
      <c r="H34" s="255">
        <f>'2280'!H34+'2285'!H34+'2314'!H34+'2355'!H34+'2360'!H34+'2540'!H34+'3000'!H34+'3002'!H34+'3003'!H34+'3012'!H34</f>
        <v>0</v>
      </c>
      <c r="I34" s="94">
        <f t="shared" si="4"/>
        <v>0</v>
      </c>
      <c r="J34" s="224"/>
      <c r="K34" s="255">
        <f>'2280'!K34+'2285'!K34+'2314'!K34+'2355'!K34+'2360'!K34+'2540'!K34+'3000'!K34+'3002'!K34+'3003'!K34+'3012'!K34</f>
        <v>0</v>
      </c>
      <c r="L34" s="255">
        <f>'2280'!L34+'2285'!L34+'2314'!L34+'2355'!L34+'2360'!L34+'2540'!L34+'3000'!L34+'3002'!L34+'3003'!L34+'3012'!L34</f>
        <v>0</v>
      </c>
      <c r="M34" s="255">
        <f>'2280'!M34+'2285'!M34+'2314'!M34+'2355'!M34+'2360'!M34+'2540'!M34+'3000'!M34+'3002'!M34+'3003'!M34+'3012'!M34</f>
        <v>0</v>
      </c>
      <c r="N34" s="94">
        <f t="shared" si="0"/>
        <v>0</v>
      </c>
      <c r="O34" s="224"/>
      <c r="P34" s="255">
        <f>'2280'!P34+'2285'!P34+'2314'!P34+'2355'!P34+'2360'!P34+'2540'!P34+'3000'!P34+'3002'!P34+'3003'!P34+'3012'!P34</f>
        <v>0</v>
      </c>
      <c r="Q34" s="255">
        <f>'2280'!Q34+'2285'!Q34+'2314'!Q34+'2355'!Q34+'2360'!Q34+'2540'!Q34+'3000'!Q34+'3002'!Q34+'3003'!Q34+'3012'!Q34</f>
        <v>0</v>
      </c>
      <c r="R34" s="255">
        <f>'2280'!R34+'2285'!R34+'2314'!R34+'2355'!R34+'2360'!R34+'2540'!R34+'3000'!R34+'3002'!R34+'3003'!R34+'3012'!R34</f>
        <v>0</v>
      </c>
      <c r="S34" s="94">
        <f t="shared" si="1"/>
        <v>0</v>
      </c>
      <c r="T34" s="224"/>
      <c r="U34" s="255">
        <f>'2280'!U34+'2285'!U34+'2314'!U34+'2355'!U34+'2360'!U34+'2540'!U34+'3000'!U34+'3002'!U34+'3003'!U34+'3012'!U34</f>
        <v>0</v>
      </c>
      <c r="V34" s="255">
        <f>'2280'!V34+'2285'!V34+'2314'!V34+'2355'!V34+'2360'!V34+'2540'!V34+'3000'!V34+'3002'!V34+'3003'!V34+'3012'!V34</f>
        <v>0</v>
      </c>
      <c r="W34" s="255">
        <f>'2280'!W34+'2285'!W34+'2314'!W34+'2355'!W34+'2360'!W34+'2540'!W34+'3000'!W34+'3002'!W34+'3003'!W34+'3012'!W34</f>
        <v>0</v>
      </c>
      <c r="X34" s="94">
        <f t="shared" si="2"/>
        <v>0</v>
      </c>
      <c r="Y34" s="97"/>
      <c r="Z34" s="94">
        <f t="shared" si="3"/>
        <v>0</v>
      </c>
      <c r="AA34" s="182"/>
    </row>
    <row r="35" spans="1:27" s="214" customFormat="1" ht="15" x14ac:dyDescent="0.25">
      <c r="A35" s="59"/>
      <c r="B35" s="67" t="str">
        <f>'LPFN SUMMARY - Results'!B35</f>
        <v>Eacom</v>
      </c>
      <c r="C35" s="62"/>
      <c r="D35" s="62"/>
      <c r="E35" s="63"/>
      <c r="F35" s="255">
        <f>'2280'!F35+'2285'!F35+'2314'!F35+'2355'!F35+'2360'!F35+'2540'!F35+'3000'!F35+'3002'!F35+'3003'!F35+'3012'!F35</f>
        <v>0</v>
      </c>
      <c r="G35" s="255">
        <f>'2280'!G35+'2285'!G35+'2314'!G35+'2355'!G35+'2360'!G35+'2540'!G35+'3000'!G35+'3002'!G35+'3003'!G35+'3012'!G35</f>
        <v>0</v>
      </c>
      <c r="H35" s="255">
        <f>'2280'!H35+'2285'!H35+'2314'!H35+'2355'!H35+'2360'!H35+'2540'!H35+'3000'!H35+'3002'!H35+'3003'!H35+'3012'!H35</f>
        <v>0</v>
      </c>
      <c r="I35" s="94">
        <f t="shared" si="4"/>
        <v>0</v>
      </c>
      <c r="J35" s="224"/>
      <c r="K35" s="255">
        <f>'2280'!K35+'2285'!K35+'2314'!K35+'2355'!K35+'2360'!K35+'2540'!K35+'3000'!K35+'3002'!K35+'3003'!K35+'3012'!K35</f>
        <v>0</v>
      </c>
      <c r="L35" s="255">
        <f>'2280'!L35+'2285'!L35+'2314'!L35+'2355'!L35+'2360'!L35+'2540'!L35+'3000'!L35+'3002'!L35+'3003'!L35+'3012'!L35</f>
        <v>0</v>
      </c>
      <c r="M35" s="255">
        <f>'2280'!M35+'2285'!M35+'2314'!M35+'2355'!M35+'2360'!M35+'2540'!M35+'3000'!M35+'3002'!M35+'3003'!M35+'3012'!M35</f>
        <v>0</v>
      </c>
      <c r="N35" s="94">
        <f t="shared" si="0"/>
        <v>0</v>
      </c>
      <c r="O35" s="224"/>
      <c r="P35" s="255">
        <f>'2280'!P35+'2285'!P35+'2314'!P35+'2355'!P35+'2360'!P35+'2540'!P35+'3000'!P35+'3002'!P35+'3003'!P35+'3012'!P35</f>
        <v>0</v>
      </c>
      <c r="Q35" s="255">
        <f>'2280'!Q35+'2285'!Q35+'2314'!Q35+'2355'!Q35+'2360'!Q35+'2540'!Q35+'3000'!Q35+'3002'!Q35+'3003'!Q35+'3012'!Q35</f>
        <v>0</v>
      </c>
      <c r="R35" s="255">
        <f>'2280'!R35+'2285'!R35+'2314'!R35+'2355'!R35+'2360'!R35+'2540'!R35+'3000'!R35+'3002'!R35+'3003'!R35+'3012'!R35</f>
        <v>0</v>
      </c>
      <c r="S35" s="94">
        <f t="shared" si="1"/>
        <v>0</v>
      </c>
      <c r="T35" s="224"/>
      <c r="U35" s="255">
        <f>'2280'!U35+'2285'!U35+'2314'!U35+'2355'!U35+'2360'!U35+'2540'!U35+'3000'!U35+'3002'!U35+'3003'!U35+'3012'!U35</f>
        <v>0</v>
      </c>
      <c r="V35" s="255">
        <f>'2280'!V35+'2285'!V35+'2314'!V35+'2355'!V35+'2360'!V35+'2540'!V35+'3000'!V35+'3002'!V35+'3003'!V35+'3012'!V35</f>
        <v>0</v>
      </c>
      <c r="W35" s="255">
        <f>'2280'!W35+'2285'!W35+'2314'!W35+'2355'!W35+'2360'!W35+'2540'!W35+'3000'!W35+'3002'!W35+'3003'!W35+'3012'!W35</f>
        <v>0</v>
      </c>
      <c r="X35" s="94">
        <f t="shared" si="2"/>
        <v>0</v>
      </c>
      <c r="Y35" s="97"/>
      <c r="Z35" s="94">
        <f t="shared" si="3"/>
        <v>0</v>
      </c>
      <c r="AA35" s="182"/>
    </row>
    <row r="36" spans="1:27" s="214" customFormat="1" ht="15" hidden="1" x14ac:dyDescent="0.25">
      <c r="A36" s="59"/>
      <c r="B36" s="67" t="str">
        <f>'LPFN SUMMARY - Results'!B36</f>
        <v>Unused</v>
      </c>
      <c r="C36" s="62"/>
      <c r="D36" s="62"/>
      <c r="E36" s="63"/>
      <c r="F36" s="255">
        <f>'2280'!F36+'2285'!F36+'2314'!F36+'2355'!F36+'2360'!F36+'2540'!F36+'3000'!F36+'3002'!F36+'3003'!F36+'3012'!F36</f>
        <v>0</v>
      </c>
      <c r="G36" s="255">
        <f>'2280'!G36+'2285'!G36+'2314'!G36+'2355'!G36+'2360'!G36+'2540'!G36+'3000'!G36+'3002'!G36+'3003'!G36+'3012'!G36</f>
        <v>0</v>
      </c>
      <c r="H36" s="255">
        <f>'2280'!H36+'2285'!H36+'2314'!H36+'2355'!H36+'2360'!H36+'2540'!H36+'3000'!H36+'3002'!H36+'3003'!H36+'3012'!H36</f>
        <v>0</v>
      </c>
      <c r="I36" s="94">
        <f t="shared" si="4"/>
        <v>0</v>
      </c>
      <c r="J36" s="224"/>
      <c r="K36" s="255">
        <f>'2280'!K36+'2285'!K36+'2314'!K36+'2355'!K36+'2360'!K36+'2540'!K36+'3000'!K36+'3002'!K36+'3003'!K36+'3012'!K36</f>
        <v>0</v>
      </c>
      <c r="L36" s="255">
        <f>'2280'!L36+'2285'!L36+'2314'!L36+'2355'!L36+'2360'!L36+'2540'!L36+'3000'!L36+'3002'!L36+'3003'!L36+'3012'!L36</f>
        <v>0</v>
      </c>
      <c r="M36" s="255">
        <f>'2280'!M36+'2285'!M36+'2314'!M36+'2355'!M36+'2360'!M36+'2540'!M36+'3000'!M36+'3002'!M36+'3003'!M36+'3012'!M36</f>
        <v>0</v>
      </c>
      <c r="N36" s="94">
        <f t="shared" si="0"/>
        <v>0</v>
      </c>
      <c r="O36" s="224"/>
      <c r="P36" s="255">
        <f>'2280'!P36+'2285'!P36+'2314'!P36+'2355'!P36+'2360'!P36+'2540'!P36+'3000'!P36+'3002'!P36+'3003'!P36+'3012'!P36</f>
        <v>0</v>
      </c>
      <c r="Q36" s="255">
        <f>'2280'!Q36+'2285'!Q36+'2314'!Q36+'2355'!Q36+'2360'!Q36+'2540'!Q36+'3000'!Q36+'3002'!Q36+'3003'!Q36+'3012'!Q36</f>
        <v>0</v>
      </c>
      <c r="R36" s="255">
        <f>'2280'!R36+'2285'!R36+'2314'!R36+'2355'!R36+'2360'!R36+'2540'!R36+'3000'!R36+'3002'!R36+'3003'!R36+'3012'!R36</f>
        <v>0</v>
      </c>
      <c r="S36" s="94">
        <f t="shared" si="1"/>
        <v>0</v>
      </c>
      <c r="T36" s="224"/>
      <c r="U36" s="255">
        <f>'2280'!U36+'2285'!U36+'2314'!U36+'2355'!U36+'2360'!U36+'2540'!U36+'3000'!U36+'3002'!U36+'3003'!U36+'3012'!U36</f>
        <v>0</v>
      </c>
      <c r="V36" s="255">
        <f>'2280'!V36+'2285'!V36+'2314'!V36+'2355'!V36+'2360'!V36+'2540'!V36+'3000'!V36+'3002'!V36+'3003'!V36+'3012'!V36</f>
        <v>0</v>
      </c>
      <c r="W36" s="255">
        <f>'2280'!W36+'2285'!W36+'2314'!W36+'2355'!W36+'2360'!W36+'2540'!W36+'3000'!W36+'3002'!W36+'3003'!W36+'3012'!W36</f>
        <v>0</v>
      </c>
      <c r="X36" s="94">
        <f t="shared" si="2"/>
        <v>0</v>
      </c>
      <c r="Y36" s="97"/>
      <c r="Z36" s="94">
        <f t="shared" si="3"/>
        <v>0</v>
      </c>
      <c r="AA36" s="182"/>
    </row>
    <row r="37" spans="1:27" s="214" customFormat="1" ht="15" x14ac:dyDescent="0.25">
      <c r="A37" s="59"/>
      <c r="B37" s="67" t="str">
        <f>'LPFN SUMMARY - Results'!B37</f>
        <v>Rayonier Advanced Material</v>
      </c>
      <c r="C37" s="62"/>
      <c r="D37" s="62"/>
      <c r="E37" s="63"/>
      <c r="F37" s="255">
        <f>'2280'!F37+'2285'!F37+'2314'!F37+'2355'!F37+'2360'!F37+'2540'!F37+'3000'!F37+'3002'!F37+'3003'!F37+'3012'!F37</f>
        <v>0</v>
      </c>
      <c r="G37" s="255">
        <f>'2280'!G37+'2285'!G37+'2314'!G37+'2355'!G37+'2360'!G37+'2540'!G37+'3000'!G37+'3002'!G37+'3003'!G37+'3012'!G37</f>
        <v>0</v>
      </c>
      <c r="H37" s="255">
        <f>'2280'!H37+'2285'!H37+'2314'!H37+'2355'!H37+'2360'!H37+'2540'!H37+'3000'!H37+'3002'!H37+'3003'!H37+'3012'!H37</f>
        <v>0</v>
      </c>
      <c r="I37" s="94">
        <f t="shared" si="4"/>
        <v>0</v>
      </c>
      <c r="J37" s="224"/>
      <c r="K37" s="255">
        <f>'2280'!K37+'2285'!K37+'2314'!K37+'2355'!K37+'2360'!K37+'2540'!K37+'3000'!K37+'3002'!K37+'3003'!K37+'3012'!K37</f>
        <v>0</v>
      </c>
      <c r="L37" s="255">
        <f>'2280'!L37+'2285'!L37+'2314'!L37+'2355'!L37+'2360'!L37+'2540'!L37+'3000'!L37+'3002'!L37+'3003'!L37+'3012'!L37</f>
        <v>0</v>
      </c>
      <c r="M37" s="255">
        <f>'2280'!M37+'2285'!M37+'2314'!M37+'2355'!M37+'2360'!M37+'2540'!M37+'3000'!M37+'3002'!M37+'3003'!M37+'3012'!M37</f>
        <v>0</v>
      </c>
      <c r="N37" s="94">
        <f t="shared" si="0"/>
        <v>0</v>
      </c>
      <c r="O37" s="224"/>
      <c r="P37" s="255">
        <f>'2280'!P37+'2285'!P37+'2314'!P37+'2355'!P37+'2360'!P37+'2540'!P37+'3000'!P37+'3002'!P37+'3003'!P37+'3012'!P37</f>
        <v>0</v>
      </c>
      <c r="Q37" s="255">
        <f>'2280'!Q37+'2285'!Q37+'2314'!Q37+'2355'!Q37+'2360'!Q37+'2540'!Q37+'3000'!Q37+'3002'!Q37+'3003'!Q37+'3012'!Q37</f>
        <v>0</v>
      </c>
      <c r="R37" s="255">
        <f>'2280'!R37+'2285'!R37+'2314'!R37+'2355'!R37+'2360'!R37+'2540'!R37+'3000'!R37+'3002'!R37+'3003'!R37+'3012'!R37</f>
        <v>0</v>
      </c>
      <c r="S37" s="94">
        <f t="shared" si="1"/>
        <v>0</v>
      </c>
      <c r="T37" s="224"/>
      <c r="U37" s="255">
        <f>'2280'!U37+'2285'!U37+'2314'!U37+'2355'!U37+'2360'!U37+'2540'!U37+'3000'!U37+'3002'!U37+'3003'!U37+'3012'!U37</f>
        <v>0</v>
      </c>
      <c r="V37" s="255">
        <f>'2280'!V37+'2285'!V37+'2314'!V37+'2355'!V37+'2360'!V37+'2540'!V37+'3000'!V37+'3002'!V37+'3003'!V37+'3012'!V37</f>
        <v>0</v>
      </c>
      <c r="W37" s="255">
        <f>'2280'!W37+'2285'!W37+'2314'!W37+'2355'!W37+'2360'!W37+'2540'!W37+'3000'!W37+'3002'!W37+'3003'!W37+'3012'!W37</f>
        <v>0</v>
      </c>
      <c r="X37" s="94">
        <f t="shared" si="2"/>
        <v>0</v>
      </c>
      <c r="Y37" s="97"/>
      <c r="Z37" s="94">
        <f t="shared" si="3"/>
        <v>0</v>
      </c>
      <c r="AA37" s="182"/>
    </row>
    <row r="38" spans="1:27" s="214" customFormat="1" ht="15" x14ac:dyDescent="0.25">
      <c r="A38" s="59"/>
      <c r="B38" s="67" t="str">
        <f>'LPFN SUMMARY - Results'!B38</f>
        <v>Canadian Malartic</v>
      </c>
      <c r="C38" s="62"/>
      <c r="D38" s="62"/>
      <c r="E38" s="63"/>
      <c r="F38" s="255">
        <f>'2280'!F38+'2285'!F38+'2314'!F38+'2355'!F38+'2360'!F38+'2540'!F38+'3000'!F38+'3002'!F38+'3003'!F38+'3012'!F38</f>
        <v>0</v>
      </c>
      <c r="G38" s="255">
        <f>'2280'!G38+'2285'!G38+'2314'!G38+'2355'!G38+'2360'!G38+'2540'!G38+'3000'!G38+'3002'!G38+'3003'!G38+'3012'!G38</f>
        <v>0</v>
      </c>
      <c r="H38" s="255">
        <f>'2280'!H38+'2285'!H38+'2314'!H38+'2355'!H38+'2360'!H38+'2540'!H38+'3000'!H38+'3002'!H38+'3003'!H38+'3012'!H38</f>
        <v>0</v>
      </c>
      <c r="I38" s="94">
        <f t="shared" si="4"/>
        <v>0</v>
      </c>
      <c r="J38" s="224"/>
      <c r="K38" s="255">
        <f>'2280'!K38+'2285'!K38+'2314'!K38+'2355'!K38+'2360'!K38+'2540'!K38+'3000'!K38+'3002'!K38+'3003'!K38+'3012'!K38</f>
        <v>0</v>
      </c>
      <c r="L38" s="255">
        <f>'2280'!L38+'2285'!L38+'2314'!L38+'2355'!L38+'2360'!L38+'2540'!L38+'3000'!L38+'3002'!L38+'3003'!L38+'3012'!L38</f>
        <v>0</v>
      </c>
      <c r="M38" s="255">
        <f>'2280'!M38+'2285'!M38+'2314'!M38+'2355'!M38+'2360'!M38+'2540'!M38+'3000'!M38+'3002'!M38+'3003'!M38+'3012'!M38</f>
        <v>0</v>
      </c>
      <c r="N38" s="94">
        <f t="shared" si="0"/>
        <v>0</v>
      </c>
      <c r="O38" s="224"/>
      <c r="P38" s="255">
        <f>'2280'!P38+'2285'!P38+'2314'!P38+'2355'!P38+'2360'!P38+'2540'!P38+'3000'!P38+'3002'!P38+'3003'!P38+'3012'!P38</f>
        <v>0</v>
      </c>
      <c r="Q38" s="255">
        <f>'2280'!Q38+'2285'!Q38+'2314'!Q38+'2355'!Q38+'2360'!Q38+'2540'!Q38+'3000'!Q38+'3002'!Q38+'3003'!Q38+'3012'!Q38</f>
        <v>0</v>
      </c>
      <c r="R38" s="255">
        <f>'2280'!R38+'2285'!R38+'2314'!R38+'2355'!R38+'2360'!R38+'2540'!R38+'3000'!R38+'3002'!R38+'3003'!R38+'3012'!R38</f>
        <v>0</v>
      </c>
      <c r="S38" s="94">
        <f t="shared" si="1"/>
        <v>0</v>
      </c>
      <c r="T38" s="224"/>
      <c r="U38" s="255">
        <f>'2280'!U38+'2285'!U38+'2314'!U38+'2355'!U38+'2360'!U38+'2540'!U38+'3000'!U38+'3002'!U38+'3003'!U38+'3012'!U38</f>
        <v>0</v>
      </c>
      <c r="V38" s="255">
        <f>'2280'!V38+'2285'!V38+'2314'!V38+'2355'!V38+'2360'!V38+'2540'!V38+'3000'!V38+'3002'!V38+'3003'!V38+'3012'!V38</f>
        <v>0</v>
      </c>
      <c r="W38" s="255">
        <f>'2280'!W38+'2285'!W38+'2314'!W38+'2355'!W38+'2360'!W38+'2540'!W38+'3000'!W38+'3002'!W38+'3003'!W38+'3012'!W38</f>
        <v>0</v>
      </c>
      <c r="X38" s="94">
        <f t="shared" si="2"/>
        <v>0</v>
      </c>
      <c r="Y38" s="97"/>
      <c r="Z38" s="94">
        <f t="shared" si="3"/>
        <v>0</v>
      </c>
      <c r="AA38" s="182"/>
    </row>
    <row r="39" spans="1:27" s="214" customFormat="1" ht="15" x14ac:dyDescent="0.25">
      <c r="A39" s="59"/>
      <c r="B39" s="67" t="str">
        <f>'LPFN SUMMARY - Results'!B39</f>
        <v>Breakfast club</v>
      </c>
      <c r="C39" s="62"/>
      <c r="D39" s="62"/>
      <c r="E39" s="63"/>
      <c r="F39" s="255">
        <f>'2280'!F39+'2285'!F39+'2314'!F39+'2355'!F39+'2360'!F39+'2540'!F39+'3000'!F39+'3002'!F39+'3003'!F39+'3012'!F39</f>
        <v>0</v>
      </c>
      <c r="G39" s="255">
        <f>'2280'!G39+'2285'!G39+'2314'!G39+'2355'!G39+'2360'!G39+'2540'!G39+'3000'!G39+'3002'!G39+'3003'!G39+'3012'!G39</f>
        <v>0</v>
      </c>
      <c r="H39" s="255">
        <f>'2280'!H39+'2285'!H39+'2314'!H39+'2355'!H39+'2360'!H39+'2540'!H39+'3000'!H39+'3002'!H39+'3003'!H39+'3012'!H39</f>
        <v>0</v>
      </c>
      <c r="I39" s="94">
        <f t="shared" si="4"/>
        <v>0</v>
      </c>
      <c r="J39" s="224"/>
      <c r="K39" s="255">
        <f>'2280'!K39+'2285'!K39+'2314'!K39+'2355'!K39+'2360'!K39+'2540'!K39+'3000'!K39+'3002'!K39+'3003'!K39+'3012'!K39</f>
        <v>0</v>
      </c>
      <c r="L39" s="255">
        <f>'2280'!L39+'2285'!L39+'2314'!L39+'2355'!L39+'2360'!L39+'2540'!L39+'3000'!L39+'3002'!L39+'3003'!L39+'3012'!L39</f>
        <v>0</v>
      </c>
      <c r="M39" s="255">
        <f>'2280'!M39+'2285'!M39+'2314'!M39+'2355'!M39+'2360'!M39+'2540'!M39+'3000'!M39+'3002'!M39+'3003'!M39+'3012'!M39</f>
        <v>0</v>
      </c>
      <c r="N39" s="94">
        <f t="shared" si="0"/>
        <v>0</v>
      </c>
      <c r="O39" s="224"/>
      <c r="P39" s="255">
        <f>'2280'!P39+'2285'!P39+'2314'!P39+'2355'!P39+'2360'!P39+'2540'!P39+'3000'!P39+'3002'!P39+'3003'!P39+'3012'!P39</f>
        <v>0</v>
      </c>
      <c r="Q39" s="255">
        <f>'2280'!Q39+'2285'!Q39+'2314'!Q39+'2355'!Q39+'2360'!Q39+'2540'!Q39+'3000'!Q39+'3002'!Q39+'3003'!Q39+'3012'!Q39</f>
        <v>0</v>
      </c>
      <c r="R39" s="255">
        <f>'2280'!R39+'2285'!R39+'2314'!R39+'2355'!R39+'2360'!R39+'2540'!R39+'3000'!R39+'3002'!R39+'3003'!R39+'3012'!R39</f>
        <v>0</v>
      </c>
      <c r="S39" s="94">
        <f t="shared" si="1"/>
        <v>0</v>
      </c>
      <c r="T39" s="224"/>
      <c r="U39" s="255">
        <f>'2280'!U39+'2285'!U39+'2314'!U39+'2355'!U39+'2360'!U39+'2540'!U39+'3000'!U39+'3002'!U39+'3003'!U39+'3012'!U39</f>
        <v>0</v>
      </c>
      <c r="V39" s="255">
        <f>'2280'!V39+'2285'!V39+'2314'!V39+'2355'!V39+'2360'!V39+'2540'!V39+'3000'!V39+'3002'!V39+'3003'!V39+'3012'!V39</f>
        <v>0</v>
      </c>
      <c r="W39" s="255">
        <f>'2280'!W39+'2285'!W39+'2314'!W39+'2355'!W39+'2360'!W39+'2540'!W39+'3000'!W39+'3002'!W39+'3003'!W39+'3012'!W39</f>
        <v>0</v>
      </c>
      <c r="X39" s="94">
        <f t="shared" si="2"/>
        <v>0</v>
      </c>
      <c r="Y39" s="97"/>
      <c r="Z39" s="94">
        <f t="shared" si="3"/>
        <v>0</v>
      </c>
      <c r="AA39" s="182"/>
    </row>
    <row r="40" spans="1:27" s="214" customFormat="1" ht="15" x14ac:dyDescent="0.25">
      <c r="A40" s="59"/>
      <c r="B40" s="67" t="str">
        <f>'LPFN SUMMARY - Results'!B40</f>
        <v>Wasamac Mining</v>
      </c>
      <c r="C40" s="62"/>
      <c r="D40" s="62"/>
      <c r="E40" s="63"/>
      <c r="F40" s="255">
        <f>'2280'!F40+'2285'!F40+'2314'!F40+'2355'!F40+'2360'!F40+'2540'!F40+'3000'!F40+'3002'!F40+'3003'!F40+'3012'!F40</f>
        <v>0</v>
      </c>
      <c r="G40" s="255">
        <f>'2280'!G40+'2285'!G40+'2314'!G40+'2355'!G40+'2360'!G40+'2540'!G40+'3000'!G40+'3002'!G40+'3003'!G40+'3012'!G40</f>
        <v>0</v>
      </c>
      <c r="H40" s="255">
        <f>'2280'!H40+'2285'!H40+'2314'!H40+'2355'!H40+'2360'!H40+'2540'!H40+'3000'!H40+'3002'!H40+'3003'!H40+'3012'!H40</f>
        <v>0</v>
      </c>
      <c r="I40" s="94">
        <f t="shared" si="4"/>
        <v>0</v>
      </c>
      <c r="J40" s="224"/>
      <c r="K40" s="255">
        <f>'2280'!K40+'2285'!K40+'2314'!K40+'2355'!K40+'2360'!K40+'2540'!K40+'3000'!K40+'3002'!K40+'3003'!K40+'3012'!K40</f>
        <v>0</v>
      </c>
      <c r="L40" s="255">
        <f>'2280'!L40+'2285'!L40+'2314'!L40+'2355'!L40+'2360'!L40+'2540'!L40+'3000'!L40+'3002'!L40+'3003'!L40+'3012'!L40</f>
        <v>0</v>
      </c>
      <c r="M40" s="255">
        <f>'2280'!M40+'2285'!M40+'2314'!M40+'2355'!M40+'2360'!M40+'2540'!M40+'3000'!M40+'3002'!M40+'3003'!M40+'3012'!M40</f>
        <v>0</v>
      </c>
      <c r="N40" s="94">
        <f t="shared" si="0"/>
        <v>0</v>
      </c>
      <c r="O40" s="224"/>
      <c r="P40" s="255">
        <f>'2280'!P40+'2285'!P40+'2314'!P40+'2355'!P40+'2360'!P40+'2540'!P40+'3000'!P40+'3002'!P40+'3003'!P40+'3012'!P40</f>
        <v>0</v>
      </c>
      <c r="Q40" s="255">
        <f>'2280'!Q40+'2285'!Q40+'2314'!Q40+'2355'!Q40+'2360'!Q40+'2540'!Q40+'3000'!Q40+'3002'!Q40+'3003'!Q40+'3012'!Q40</f>
        <v>0</v>
      </c>
      <c r="R40" s="255">
        <f>'2280'!R40+'2285'!R40+'2314'!R40+'2355'!R40+'2360'!R40+'2540'!R40+'3000'!R40+'3002'!R40+'3003'!R40+'3012'!R40</f>
        <v>0</v>
      </c>
      <c r="S40" s="94">
        <f t="shared" si="1"/>
        <v>0</v>
      </c>
      <c r="T40" s="224"/>
      <c r="U40" s="255">
        <f>'2280'!U40+'2285'!U40+'2314'!U40+'2355'!U40+'2360'!U40+'2540'!U40+'3000'!U40+'3002'!U40+'3003'!U40+'3012'!U40</f>
        <v>0</v>
      </c>
      <c r="V40" s="255">
        <f>'2280'!V40+'2285'!V40+'2314'!V40+'2355'!V40+'2360'!V40+'2540'!V40+'3000'!V40+'3002'!V40+'3003'!V40+'3012'!V40</f>
        <v>0</v>
      </c>
      <c r="W40" s="255">
        <f>'2280'!W40+'2285'!W40+'2314'!W40+'2355'!W40+'2360'!W40+'2540'!W40+'3000'!W40+'3002'!W40+'3003'!W40+'3012'!W40</f>
        <v>0</v>
      </c>
      <c r="X40" s="94">
        <f t="shared" si="2"/>
        <v>0</v>
      </c>
      <c r="Y40" s="97"/>
      <c r="Z40" s="94">
        <f t="shared" si="3"/>
        <v>0</v>
      </c>
      <c r="AA40" s="182"/>
    </row>
    <row r="41" spans="1:27" s="214" customFormat="1" ht="15" x14ac:dyDescent="0.25">
      <c r="A41" s="59"/>
      <c r="B41" s="67" t="str">
        <f>'LPFN SUMMARY - Results'!B41</f>
        <v>Grand conseil de la Nation Waban-Aki</v>
      </c>
      <c r="C41" s="62"/>
      <c r="D41" s="62"/>
      <c r="E41" s="63"/>
      <c r="F41" s="255">
        <f>'2280'!F41+'2285'!F41+'2314'!F41+'2355'!F41+'2360'!F41+'2540'!F41+'3000'!F41+'3002'!F41+'3003'!F41+'3012'!F41</f>
        <v>0</v>
      </c>
      <c r="G41" s="255">
        <f>'2280'!G41+'2285'!G41+'2314'!G41+'2355'!G41+'2360'!G41+'2540'!G41+'3000'!G41+'3002'!G41+'3003'!G41+'3012'!G41</f>
        <v>0</v>
      </c>
      <c r="H41" s="255">
        <f>'2280'!H41+'2285'!H41+'2314'!H41+'2355'!H41+'2360'!H41+'2540'!H41+'3000'!H41+'3002'!H41+'3003'!H41+'3012'!H41</f>
        <v>0</v>
      </c>
      <c r="I41" s="94">
        <f t="shared" si="4"/>
        <v>0</v>
      </c>
      <c r="J41" s="224"/>
      <c r="K41" s="255">
        <f>'2280'!K41+'2285'!K41+'2314'!K41+'2355'!K41+'2360'!K41+'2540'!K41+'3000'!K41+'3002'!K41+'3003'!K41+'3012'!K41</f>
        <v>0</v>
      </c>
      <c r="L41" s="255">
        <f>'2280'!L41+'2285'!L41+'2314'!L41+'2355'!L41+'2360'!L41+'2540'!L41+'3000'!L41+'3002'!L41+'3003'!L41+'3012'!L41</f>
        <v>0</v>
      </c>
      <c r="M41" s="255">
        <f>'2280'!M41+'2285'!M41+'2314'!M41+'2355'!M41+'2360'!M41+'2540'!M41+'3000'!M41+'3002'!M41+'3003'!M41+'3012'!M41</f>
        <v>0</v>
      </c>
      <c r="N41" s="94">
        <f t="shared" si="0"/>
        <v>0</v>
      </c>
      <c r="O41" s="224"/>
      <c r="P41" s="255">
        <f>'2280'!P41+'2285'!P41+'2314'!P41+'2355'!P41+'2360'!P41+'2540'!P41+'3000'!P41+'3002'!P41+'3003'!P41+'3012'!P41</f>
        <v>0</v>
      </c>
      <c r="Q41" s="255">
        <f>'2280'!Q41+'2285'!Q41+'2314'!Q41+'2355'!Q41+'2360'!Q41+'2540'!Q41+'3000'!Q41+'3002'!Q41+'3003'!Q41+'3012'!Q41</f>
        <v>0</v>
      </c>
      <c r="R41" s="255">
        <f>'2280'!R41+'2285'!R41+'2314'!R41+'2355'!R41+'2360'!R41+'2540'!R41+'3000'!R41+'3002'!R41+'3003'!R41+'3012'!R41</f>
        <v>0</v>
      </c>
      <c r="S41" s="94">
        <f t="shared" si="1"/>
        <v>0</v>
      </c>
      <c r="T41" s="224"/>
      <c r="U41" s="255">
        <f>'2280'!U41+'2285'!U41+'2314'!U41+'2355'!U41+'2360'!U41+'2540'!U41+'3000'!U41+'3002'!U41+'3003'!U41+'3012'!U41</f>
        <v>0</v>
      </c>
      <c r="V41" s="255">
        <f>'2280'!V41+'2285'!V41+'2314'!V41+'2355'!V41+'2360'!V41+'2540'!V41+'3000'!V41+'3002'!V41+'3003'!V41+'3012'!V41</f>
        <v>0</v>
      </c>
      <c r="W41" s="255">
        <f>'2280'!W41+'2285'!W41+'2314'!W41+'2355'!W41+'2360'!W41+'2540'!W41+'3000'!W41+'3002'!W41+'3003'!W41+'3012'!W41</f>
        <v>0</v>
      </c>
      <c r="X41" s="94">
        <f t="shared" si="2"/>
        <v>0</v>
      </c>
      <c r="Y41" s="97"/>
      <c r="Z41" s="94">
        <f t="shared" si="3"/>
        <v>0</v>
      </c>
      <c r="AA41" s="182"/>
    </row>
    <row r="42" spans="1:27" s="214" customFormat="1" ht="15" x14ac:dyDescent="0.25">
      <c r="A42" s="59"/>
      <c r="B42" s="67" t="str">
        <f>'LPFN SUMMARY - Results'!B42</f>
        <v>Rexforet</v>
      </c>
      <c r="C42" s="62"/>
      <c r="D42" s="62"/>
      <c r="E42" s="63"/>
      <c r="F42" s="255">
        <f>'2280'!F42+'2285'!F42+'2314'!F42+'2355'!F42+'2360'!F42+'2540'!F42+'3000'!F42+'3002'!F42+'3003'!F42+'3012'!F42</f>
        <v>0</v>
      </c>
      <c r="G42" s="255">
        <f>'2280'!G42+'2285'!G42+'2314'!G42+'2355'!G42+'2360'!G42+'2540'!G42+'3000'!G42+'3002'!G42+'3003'!G42+'3012'!G42</f>
        <v>0</v>
      </c>
      <c r="H42" s="255">
        <f>'2280'!H42+'2285'!H42+'2314'!H42+'2355'!H42+'2360'!H42+'2540'!H42+'3000'!H42+'3002'!H42+'3003'!H42+'3012'!H42</f>
        <v>0</v>
      </c>
      <c r="I42" s="94">
        <f t="shared" si="4"/>
        <v>0</v>
      </c>
      <c r="J42" s="224"/>
      <c r="K42" s="255">
        <f>'2280'!K42+'2285'!K42+'2314'!K42+'2355'!K42+'2360'!K42+'2540'!K42+'3000'!K42+'3002'!K42+'3003'!K42+'3012'!K42</f>
        <v>0</v>
      </c>
      <c r="L42" s="255">
        <f>'2280'!L42+'2285'!L42+'2314'!L42+'2355'!L42+'2360'!L42+'2540'!L42+'3000'!L42+'3002'!L42+'3003'!L42+'3012'!L42</f>
        <v>0</v>
      </c>
      <c r="M42" s="255">
        <f>'2280'!M42+'2285'!M42+'2314'!M42+'2355'!M42+'2360'!M42+'2540'!M42+'3000'!M42+'3002'!M42+'3003'!M42+'3012'!M42</f>
        <v>0</v>
      </c>
      <c r="N42" s="94">
        <f t="shared" si="0"/>
        <v>0</v>
      </c>
      <c r="O42" s="224"/>
      <c r="P42" s="255">
        <f>'2280'!P42+'2285'!P42+'2314'!P42+'2355'!P42+'2360'!P42+'2540'!P42+'3000'!P42+'3002'!P42+'3003'!P42+'3012'!P42</f>
        <v>0</v>
      </c>
      <c r="Q42" s="255">
        <f>'2280'!Q42+'2285'!Q42+'2314'!Q42+'2355'!Q42+'2360'!Q42+'2540'!Q42+'3000'!Q42+'3002'!Q42+'3003'!Q42+'3012'!Q42</f>
        <v>0</v>
      </c>
      <c r="R42" s="255">
        <f>'2280'!R42+'2285'!R42+'2314'!R42+'2355'!R42+'2360'!R42+'2540'!R42+'3000'!R42+'3002'!R42+'3003'!R42+'3012'!R42</f>
        <v>0</v>
      </c>
      <c r="S42" s="94">
        <f t="shared" si="1"/>
        <v>0</v>
      </c>
      <c r="T42" s="224"/>
      <c r="U42" s="255">
        <f>'2280'!U42+'2285'!U42+'2314'!U42+'2355'!U42+'2360'!U42+'2540'!U42+'3000'!U42+'3002'!U42+'3003'!U42+'3012'!U42</f>
        <v>0</v>
      </c>
      <c r="V42" s="255">
        <f>'2280'!V42+'2285'!V42+'2314'!V42+'2355'!V42+'2360'!V42+'2540'!V42+'3000'!V42+'3002'!V42+'3003'!V42+'3012'!V42</f>
        <v>0</v>
      </c>
      <c r="W42" s="255">
        <f>'2280'!W42+'2285'!W42+'2314'!W42+'2355'!W42+'2360'!W42+'2540'!W42+'3000'!W42+'3002'!W42+'3003'!W42+'3012'!W42</f>
        <v>0</v>
      </c>
      <c r="X42" s="94">
        <f t="shared" si="2"/>
        <v>0</v>
      </c>
      <c r="Y42" s="97"/>
      <c r="Z42" s="94">
        <f t="shared" si="3"/>
        <v>0</v>
      </c>
      <c r="AA42" s="182"/>
    </row>
    <row r="43" spans="1:27" s="214" customFormat="1" x14ac:dyDescent="0.2">
      <c r="A43" s="256"/>
      <c r="B43" s="199"/>
      <c r="C43" s="199"/>
      <c r="D43" s="257"/>
      <c r="E43" s="258"/>
      <c r="F43" s="83">
        <f>SUM(F11:F42)</f>
        <v>11556557</v>
      </c>
      <c r="G43" s="83">
        <f>SUM(G11:G42)</f>
        <v>0</v>
      </c>
      <c r="H43" s="83">
        <f>SUM(H11:H42)</f>
        <v>0</v>
      </c>
      <c r="I43" s="85">
        <f>SUM(I8:I42)</f>
        <v>11556557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11556557</v>
      </c>
      <c r="AA43" s="263"/>
    </row>
    <row r="44" spans="1:27" s="214" customFormat="1" x14ac:dyDescent="0.2">
      <c r="A44" s="259"/>
      <c r="B44" s="254"/>
      <c r="C44" s="254"/>
      <c r="D44" s="254"/>
      <c r="E44" s="232"/>
      <c r="F44" s="240"/>
      <c r="G44" s="240"/>
      <c r="H44" s="240"/>
      <c r="I44" s="94"/>
      <c r="J44" s="224"/>
      <c r="K44" s="240"/>
      <c r="L44" s="240"/>
      <c r="M44" s="240"/>
      <c r="N44" s="94"/>
      <c r="O44" s="224"/>
      <c r="P44" s="240"/>
      <c r="Q44" s="240"/>
      <c r="R44" s="240"/>
      <c r="S44" s="94"/>
      <c r="T44" s="224"/>
      <c r="U44" s="240"/>
      <c r="V44" s="240"/>
      <c r="W44" s="240"/>
      <c r="X44" s="94"/>
      <c r="Y44" s="97"/>
      <c r="Z44" s="94"/>
      <c r="AA44" s="182"/>
    </row>
    <row r="45" spans="1:27" s="214" customFormat="1" ht="14.25" x14ac:dyDescent="0.2">
      <c r="A45" s="65" t="s">
        <v>21</v>
      </c>
      <c r="B45" s="62"/>
      <c r="C45" s="62"/>
      <c r="D45" s="62"/>
      <c r="E45" s="63"/>
      <c r="F45" s="255"/>
      <c r="G45" s="255"/>
      <c r="H45" s="255"/>
      <c r="I45" s="94"/>
      <c r="J45" s="224"/>
      <c r="K45" s="255"/>
      <c r="L45" s="255"/>
      <c r="M45" s="255"/>
      <c r="N45" s="94"/>
      <c r="O45" s="224"/>
      <c r="P45" s="255"/>
      <c r="Q45" s="255"/>
      <c r="R45" s="255"/>
      <c r="S45" s="94"/>
      <c r="T45" s="224"/>
      <c r="U45" s="255"/>
      <c r="V45" s="255"/>
      <c r="W45" s="255"/>
      <c r="X45" s="94"/>
      <c r="Y45" s="97"/>
      <c r="Z45" s="94"/>
      <c r="AA45" s="182"/>
    </row>
    <row r="46" spans="1:27" s="214" customFormat="1" ht="15" x14ac:dyDescent="0.25">
      <c r="A46" s="65"/>
      <c r="B46" s="262" t="str">
        <f>'LPFN SUMMARY - Results'!B46</f>
        <v>Salaries &amp; fringe benefits</v>
      </c>
      <c r="C46" s="71"/>
      <c r="D46" s="62"/>
      <c r="E46" s="63"/>
      <c r="F46" s="255">
        <f>'2280'!F46+'2285'!F46+'2314'!F46+'2355'!F46+'2360'!F46+'2540'!F46+'3000'!F46+'3002'!F46+'3003'!F46+'3012'!F46</f>
        <v>351250</v>
      </c>
      <c r="G46" s="255">
        <f>'2280'!G46+'2285'!G46+'2314'!G46+'2355'!G46+'2360'!G46+'2540'!G46+'3000'!G46+'3002'!G46+'3003'!G46+'3012'!G46</f>
        <v>351250</v>
      </c>
      <c r="H46" s="255">
        <f>'2280'!H46+'2285'!H46+'2314'!H46+'2355'!H46+'2360'!H46+'2540'!H46+'3000'!H46+'3002'!H46+'3003'!H46+'3012'!H46</f>
        <v>351250</v>
      </c>
      <c r="I46" s="94">
        <f>F46+G46+H46</f>
        <v>1053750</v>
      </c>
      <c r="J46" s="224"/>
      <c r="K46" s="255">
        <f>'2280'!K46+'2285'!K46+'2314'!K46+'2355'!K46+'2360'!K46+'2540'!K46+'3000'!K46+'3002'!K46+'3003'!K46+'3012'!K46</f>
        <v>360910</v>
      </c>
      <c r="L46" s="255">
        <f>'2280'!L46+'2285'!L46+'2314'!L46+'2355'!L46+'2360'!L46+'2540'!L46+'3000'!L46+'3002'!L46+'3003'!L46+'3012'!L46</f>
        <v>360910</v>
      </c>
      <c r="M46" s="255">
        <f>'2280'!M46+'2285'!M46+'2314'!M46+'2355'!M46+'2360'!M46+'2540'!M46+'3000'!M46+'3002'!M46+'3003'!M46+'3012'!M46</f>
        <v>351250</v>
      </c>
      <c r="N46" s="94">
        <f>K46+L46+M46</f>
        <v>1073070</v>
      </c>
      <c r="O46" s="224"/>
      <c r="P46" s="255">
        <f>'2280'!P46+'2285'!P46+'2314'!P46+'2355'!P46+'2360'!P46+'2540'!P46+'3000'!P46+'3002'!P46+'3003'!P46+'3012'!P46</f>
        <v>351250</v>
      </c>
      <c r="Q46" s="255">
        <f>'2280'!Q46+'2285'!Q46+'2314'!Q46+'2355'!Q46+'2360'!Q46+'2540'!Q46+'3000'!Q46+'3002'!Q46+'3003'!Q46+'3012'!Q46</f>
        <v>351250</v>
      </c>
      <c r="R46" s="255">
        <f>'2280'!R46+'2285'!R46+'2314'!R46+'2355'!R46+'2360'!R46+'2540'!R46+'3000'!R46+'3002'!R46+'3003'!R46+'3012'!R46</f>
        <v>351250</v>
      </c>
      <c r="S46" s="94">
        <f>P46+Q46+R46</f>
        <v>1053750</v>
      </c>
      <c r="T46" s="224"/>
      <c r="U46" s="255">
        <f>'2280'!U46+'2285'!U46+'2314'!U46+'2355'!U46+'2360'!U46+'2540'!U46+'3000'!U46+'3002'!U46+'3003'!U46+'3012'!U46</f>
        <v>351250</v>
      </c>
      <c r="V46" s="255">
        <f>'2280'!V46+'2285'!V46+'2314'!V46+'2355'!V46+'2360'!V46+'2540'!V46+'3000'!V46+'3002'!V46+'3003'!V46+'3012'!V46</f>
        <v>351250</v>
      </c>
      <c r="W46" s="255">
        <f>'2280'!W46+'2285'!W46+'2314'!W46+'2355'!W46+'2360'!W46+'2540'!W46+'3000'!W46+'3002'!W46+'3003'!W46+'3012'!W46</f>
        <v>701254</v>
      </c>
      <c r="X46" s="94">
        <f>U46+V46+W46</f>
        <v>1403754</v>
      </c>
      <c r="Y46" s="97"/>
      <c r="Z46" s="94">
        <f>X46+S46+N46+I46</f>
        <v>4584324</v>
      </c>
      <c r="AA46" s="182"/>
    </row>
    <row r="47" spans="1:27" s="214" customFormat="1" ht="15.75" customHeight="1" x14ac:dyDescent="0.25">
      <c r="A47" s="72"/>
      <c r="B47" s="262" t="str">
        <f>'LPFN SUMMARY - Results'!B47</f>
        <v>Accommodation and meals</v>
      </c>
      <c r="C47" s="71"/>
      <c r="D47" s="62"/>
      <c r="E47" s="63"/>
      <c r="F47" s="255">
        <f>'2280'!F47+'2285'!F47+'2314'!F47+'2355'!F47+'2360'!F47+'2540'!F47+'3000'!F47+'3002'!F47+'3003'!F47+'3012'!F47</f>
        <v>56250</v>
      </c>
      <c r="G47" s="255">
        <f>'2280'!G47+'2285'!G47+'2314'!G47+'2355'!G47+'2360'!G47+'2540'!G47+'3000'!G47+'3002'!G47+'3003'!G47+'3012'!G47</f>
        <v>0</v>
      </c>
      <c r="H47" s="255">
        <f>'2280'!H47+'2285'!H47+'2314'!H47+'2355'!H47+'2360'!H47+'2540'!H47+'3000'!H47+'3002'!H47+'3003'!H47+'3012'!H47</f>
        <v>0</v>
      </c>
      <c r="I47" s="94">
        <f t="shared" ref="I47:I110" si="5">F47+G47+H47</f>
        <v>56250</v>
      </c>
      <c r="J47" s="224"/>
      <c r="K47" s="255">
        <f>'2280'!K47+'2285'!K47+'2314'!K47+'2355'!K47+'2360'!K47+'2540'!K47+'3000'!K47+'3002'!K47+'3003'!K47+'3012'!K47</f>
        <v>0</v>
      </c>
      <c r="L47" s="255">
        <f>'2280'!L47+'2285'!L47+'2314'!L47+'2355'!L47+'2360'!L47+'2540'!L47+'3000'!L47+'3002'!L47+'3003'!L47+'3012'!L47</f>
        <v>0</v>
      </c>
      <c r="M47" s="255">
        <f>'2280'!M47+'2285'!M47+'2314'!M47+'2355'!M47+'2360'!M47+'2540'!M47+'3000'!M47+'3002'!M47+'3003'!M47+'3012'!M47</f>
        <v>6250</v>
      </c>
      <c r="N47" s="94">
        <f t="shared" ref="N47:N110" si="6">K47+L47+M47</f>
        <v>6250</v>
      </c>
      <c r="O47" s="224"/>
      <c r="P47" s="255">
        <f>'2280'!P47+'2285'!P47+'2314'!P47+'2355'!P47+'2360'!P47+'2540'!P47+'3000'!P47+'3002'!P47+'3003'!P47+'3012'!P47</f>
        <v>6250</v>
      </c>
      <c r="Q47" s="255">
        <f>'2280'!Q47+'2285'!Q47+'2314'!Q47+'2355'!Q47+'2360'!Q47+'2540'!Q47+'3000'!Q47+'3002'!Q47+'3003'!Q47+'3012'!Q47</f>
        <v>6250</v>
      </c>
      <c r="R47" s="255">
        <f>'2280'!R47+'2285'!R47+'2314'!R47+'2355'!R47+'2360'!R47+'2540'!R47+'3000'!R47+'3002'!R47+'3003'!R47+'3012'!R47</f>
        <v>6250</v>
      </c>
      <c r="S47" s="94">
        <f t="shared" ref="S47:S110" si="7">P47+Q47+R47</f>
        <v>18750</v>
      </c>
      <c r="T47" s="224"/>
      <c r="U47" s="255">
        <f>'2280'!U47+'2285'!U47+'2314'!U47+'2355'!U47+'2360'!U47+'2540'!U47+'3000'!U47+'3002'!U47+'3003'!U47+'3012'!U47</f>
        <v>6250</v>
      </c>
      <c r="V47" s="255">
        <f>'2280'!V47+'2285'!V47+'2314'!V47+'2355'!V47+'2360'!V47+'2540'!V47+'3000'!V47+'3002'!V47+'3003'!V47+'3012'!V47</f>
        <v>6250</v>
      </c>
      <c r="W47" s="255">
        <f>'2280'!W47+'2285'!W47+'2314'!W47+'2355'!W47+'2360'!W47+'2540'!W47+'3000'!W47+'3002'!W47+'3003'!W47+'3012'!W47</f>
        <v>6250</v>
      </c>
      <c r="X47" s="94">
        <f t="shared" ref="X47:X110" si="8">U47+V47+W47</f>
        <v>18750</v>
      </c>
      <c r="Y47" s="97"/>
      <c r="Z47" s="94">
        <f t="shared" ref="Z47:Z110" si="9">X47+S47+N47+I47</f>
        <v>100000</v>
      </c>
      <c r="AA47" s="182"/>
    </row>
    <row r="48" spans="1:27" s="214" customFormat="1" ht="15" x14ac:dyDescent="0.25">
      <c r="A48" s="72"/>
      <c r="B48" s="262" t="str">
        <f>'LPFN SUMMARY - Results'!B48</f>
        <v>Administration fees</v>
      </c>
      <c r="C48" s="71"/>
      <c r="D48" s="62"/>
      <c r="E48" s="63"/>
      <c r="F48" s="255">
        <f>'2280'!F48+'2285'!F48+'2314'!F48+'2355'!F48+'2360'!F48+'2540'!F48+'3000'!F48+'3002'!F48+'3003'!F48+'3012'!F48</f>
        <v>1027344</v>
      </c>
      <c r="G48" s="255">
        <f>'2280'!G48+'2285'!G48+'2314'!G48+'2355'!G48+'2360'!G48+'2540'!G48+'3000'!G48+'3002'!G48+'3003'!G48+'3012'!G48</f>
        <v>0</v>
      </c>
      <c r="H48" s="255">
        <f>'2280'!H48+'2285'!H48+'2314'!H48+'2355'!H48+'2360'!H48+'2540'!H48+'3000'!H48+'3002'!H48+'3003'!H48+'3012'!H48</f>
        <v>30381</v>
      </c>
      <c r="I48" s="94">
        <f t="shared" si="5"/>
        <v>1057725</v>
      </c>
      <c r="J48" s="224"/>
      <c r="K48" s="255">
        <f>'2280'!K48+'2285'!K48+'2314'!K48+'2355'!K48+'2360'!K48+'2540'!K48+'3000'!K48+'3002'!K48+'3003'!K48+'3012'!K48</f>
        <v>0</v>
      </c>
      <c r="L48" s="255">
        <f>'2280'!L48+'2285'!L48+'2314'!L48+'2355'!L48+'2360'!L48+'2540'!L48+'3000'!L48+'3002'!L48+'3003'!L48+'3012'!L48</f>
        <v>1016</v>
      </c>
      <c r="M48" s="255">
        <f>'2280'!M48+'2285'!M48+'2314'!M48+'2355'!M48+'2360'!M48+'2540'!M48+'3000'!M48+'3002'!M48+'3003'!M48+'3012'!M48</f>
        <v>30381</v>
      </c>
      <c r="N48" s="94">
        <f t="shared" si="6"/>
        <v>31397</v>
      </c>
      <c r="O48" s="224"/>
      <c r="P48" s="255">
        <f>'2280'!P48+'2285'!P48+'2314'!P48+'2355'!P48+'2360'!P48+'2540'!P48+'3000'!P48+'3002'!P48+'3003'!P48+'3012'!P48</f>
        <v>0</v>
      </c>
      <c r="Q48" s="255">
        <f>'2280'!Q48+'2285'!Q48+'2314'!Q48+'2355'!Q48+'2360'!Q48+'2540'!Q48+'3000'!Q48+'3002'!Q48+'3003'!Q48+'3012'!Q48</f>
        <v>0</v>
      </c>
      <c r="R48" s="255">
        <f>'2280'!R48+'2285'!R48+'2314'!R48+'2355'!R48+'2360'!R48+'2540'!R48+'3000'!R48+'3002'!R48+'3003'!R48+'3012'!R48</f>
        <v>30381</v>
      </c>
      <c r="S48" s="94">
        <f t="shared" si="7"/>
        <v>30381</v>
      </c>
      <c r="T48" s="224"/>
      <c r="U48" s="255">
        <f>'2280'!U48+'2285'!U48+'2314'!U48+'2355'!U48+'2360'!U48+'2540'!U48+'3000'!U48+'3002'!U48+'3003'!U48+'3012'!U48</f>
        <v>455</v>
      </c>
      <c r="V48" s="255">
        <f>'2280'!V48+'2285'!V48+'2314'!V48+'2355'!V48+'2360'!V48+'2540'!V48+'3000'!V48+'3002'!V48+'3003'!V48+'3012'!V48</f>
        <v>0</v>
      </c>
      <c r="W48" s="255">
        <f>'2280'!W48+'2285'!W48+'2314'!W48+'2355'!W48+'2360'!W48+'2540'!W48+'3000'!W48+'3002'!W48+'3003'!W48+'3012'!W48</f>
        <v>30709</v>
      </c>
      <c r="X48" s="94">
        <f t="shared" si="8"/>
        <v>31164</v>
      </c>
      <c r="Y48" s="97"/>
      <c r="Z48" s="94">
        <f t="shared" si="9"/>
        <v>1150667</v>
      </c>
      <c r="AA48" s="182"/>
    </row>
    <row r="49" spans="1:27" s="214" customFormat="1" ht="15" x14ac:dyDescent="0.25">
      <c r="A49" s="72"/>
      <c r="B49" s="262" t="str">
        <f>'LPFN SUMMARY - Results'!B49</f>
        <v>Allocations - Other</v>
      </c>
      <c r="C49" s="71"/>
      <c r="D49" s="62"/>
      <c r="E49" s="63"/>
      <c r="F49" s="255">
        <f>'2280'!F49+'2285'!F49+'2314'!F49+'2355'!F49+'2360'!F49+'2540'!F49+'3000'!F49+'3002'!F49+'3003'!F49+'3012'!F49</f>
        <v>0</v>
      </c>
      <c r="G49" s="255">
        <f>'2280'!G49+'2285'!G49+'2314'!G49+'2355'!G49+'2360'!G49+'2540'!G49+'3000'!G49+'3002'!G49+'3003'!G49+'3012'!G49</f>
        <v>0</v>
      </c>
      <c r="H49" s="255">
        <f>'2280'!H49+'2285'!H49+'2314'!H49+'2355'!H49+'2360'!H49+'2540'!H49+'3000'!H49+'3002'!H49+'3003'!H49+'3012'!H49</f>
        <v>0</v>
      </c>
      <c r="I49" s="94">
        <f t="shared" si="5"/>
        <v>0</v>
      </c>
      <c r="J49" s="224"/>
      <c r="K49" s="255">
        <f>'2280'!K49+'2285'!K49+'2314'!K49+'2355'!K49+'2360'!K49+'2540'!K49+'3000'!K49+'3002'!K49+'3003'!K49+'3012'!K49</f>
        <v>0</v>
      </c>
      <c r="L49" s="255">
        <f>'2280'!L49+'2285'!L49+'2314'!L49+'2355'!L49+'2360'!L49+'2540'!L49+'3000'!L49+'3002'!L49+'3003'!L49+'3012'!L49</f>
        <v>0</v>
      </c>
      <c r="M49" s="255">
        <f>'2280'!M49+'2285'!M49+'2314'!M49+'2355'!M49+'2360'!M49+'2540'!M49+'3000'!M49+'3002'!M49+'3003'!M49+'3012'!M49</f>
        <v>0</v>
      </c>
      <c r="N49" s="94">
        <f t="shared" si="6"/>
        <v>0</v>
      </c>
      <c r="O49" s="224"/>
      <c r="P49" s="255">
        <f>'2280'!P49+'2285'!P49+'2314'!P49+'2355'!P49+'2360'!P49+'2540'!P49+'3000'!P49+'3002'!P49+'3003'!P49+'3012'!P49</f>
        <v>0</v>
      </c>
      <c r="Q49" s="255">
        <f>'2280'!Q49+'2285'!Q49+'2314'!Q49+'2355'!Q49+'2360'!Q49+'2540'!Q49+'3000'!Q49+'3002'!Q49+'3003'!Q49+'3012'!Q49</f>
        <v>0</v>
      </c>
      <c r="R49" s="255">
        <f>'2280'!R49+'2285'!R49+'2314'!R49+'2355'!R49+'2360'!R49+'2540'!R49+'3000'!R49+'3002'!R49+'3003'!R49+'3012'!R49</f>
        <v>0</v>
      </c>
      <c r="S49" s="94">
        <f t="shared" si="7"/>
        <v>0</v>
      </c>
      <c r="T49" s="224"/>
      <c r="U49" s="255">
        <f>'2280'!U49+'2285'!U49+'2314'!U49+'2355'!U49+'2360'!U49+'2540'!U49+'3000'!U49+'3002'!U49+'3003'!U49+'3012'!U49</f>
        <v>0</v>
      </c>
      <c r="V49" s="255">
        <f>'2280'!V49+'2285'!V49+'2314'!V49+'2355'!V49+'2360'!V49+'2540'!V49+'3000'!V49+'3002'!V49+'3003'!V49+'3012'!V49</f>
        <v>0</v>
      </c>
      <c r="W49" s="255">
        <f>'2280'!W49+'2285'!W49+'2314'!W49+'2355'!W49+'2360'!W49+'2540'!W49+'3000'!W49+'3002'!W49+'3003'!W49+'3012'!W49</f>
        <v>0</v>
      </c>
      <c r="X49" s="94">
        <f t="shared" si="8"/>
        <v>0</v>
      </c>
      <c r="Y49" s="97"/>
      <c r="Z49" s="94">
        <f t="shared" si="9"/>
        <v>0</v>
      </c>
      <c r="AA49" s="182"/>
    </row>
    <row r="50" spans="1:27" s="214" customFormat="1" ht="15" x14ac:dyDescent="0.25">
      <c r="A50" s="72"/>
      <c r="B50" s="262" t="str">
        <f>'LPFN SUMMARY - Results'!B50</f>
        <v>Allocations for Education</v>
      </c>
      <c r="C50" s="71"/>
      <c r="D50" s="62"/>
      <c r="E50" s="63"/>
      <c r="F50" s="255">
        <f>'2280'!F50+'2285'!F50+'2314'!F50+'2355'!F50+'2360'!F50+'2540'!F50+'3000'!F50+'3002'!F50+'3003'!F50+'3012'!F50</f>
        <v>0</v>
      </c>
      <c r="G50" s="255">
        <f>'2280'!G50+'2285'!G50+'2314'!G50+'2355'!G50+'2360'!G50+'2540'!G50+'3000'!G50+'3002'!G50+'3003'!G50+'3012'!G50</f>
        <v>0</v>
      </c>
      <c r="H50" s="255">
        <f>'2280'!H50+'2285'!H50+'2314'!H50+'2355'!H50+'2360'!H50+'2540'!H50+'3000'!H50+'3002'!H50+'3003'!H50+'3012'!H50</f>
        <v>0</v>
      </c>
      <c r="I50" s="94">
        <f t="shared" si="5"/>
        <v>0</v>
      </c>
      <c r="J50" s="224"/>
      <c r="K50" s="255">
        <f>'2280'!K50+'2285'!K50+'2314'!K50+'2355'!K50+'2360'!K50+'2540'!K50+'3000'!K50+'3002'!K50+'3003'!K50+'3012'!K50</f>
        <v>0</v>
      </c>
      <c r="L50" s="255">
        <f>'2280'!L50+'2285'!L50+'2314'!L50+'2355'!L50+'2360'!L50+'2540'!L50+'3000'!L50+'3002'!L50+'3003'!L50+'3012'!L50</f>
        <v>0</v>
      </c>
      <c r="M50" s="255">
        <f>'2280'!M50+'2285'!M50+'2314'!M50+'2355'!M50+'2360'!M50+'2540'!M50+'3000'!M50+'3002'!M50+'3003'!M50+'3012'!M50</f>
        <v>0</v>
      </c>
      <c r="N50" s="94">
        <f t="shared" si="6"/>
        <v>0</v>
      </c>
      <c r="O50" s="224"/>
      <c r="P50" s="255">
        <f>'2280'!P50+'2285'!P50+'2314'!P50+'2355'!P50+'2360'!P50+'2540'!P50+'3000'!P50+'3002'!P50+'3003'!P50+'3012'!P50</f>
        <v>0</v>
      </c>
      <c r="Q50" s="255">
        <f>'2280'!Q50+'2285'!Q50+'2314'!Q50+'2355'!Q50+'2360'!Q50+'2540'!Q50+'3000'!Q50+'3002'!Q50+'3003'!Q50+'3012'!Q50</f>
        <v>0</v>
      </c>
      <c r="R50" s="255">
        <f>'2280'!R50+'2285'!R50+'2314'!R50+'2355'!R50+'2360'!R50+'2540'!R50+'3000'!R50+'3002'!R50+'3003'!R50+'3012'!R50</f>
        <v>0</v>
      </c>
      <c r="S50" s="94">
        <f t="shared" si="7"/>
        <v>0</v>
      </c>
      <c r="T50" s="224"/>
      <c r="U50" s="255">
        <f>'2280'!U50+'2285'!U50+'2314'!U50+'2355'!U50+'2360'!U50+'2540'!U50+'3000'!U50+'3002'!U50+'3003'!U50+'3012'!U50</f>
        <v>0</v>
      </c>
      <c r="V50" s="255">
        <f>'2280'!V50+'2285'!V50+'2314'!V50+'2355'!V50+'2360'!V50+'2540'!V50+'3000'!V50+'3002'!V50+'3003'!V50+'3012'!V50</f>
        <v>0</v>
      </c>
      <c r="W50" s="255">
        <f>'2280'!W50+'2285'!W50+'2314'!W50+'2355'!W50+'2360'!W50+'2540'!W50+'3000'!W50+'3002'!W50+'3003'!W50+'3012'!W50</f>
        <v>0</v>
      </c>
      <c r="X50" s="94">
        <f t="shared" si="8"/>
        <v>0</v>
      </c>
      <c r="Y50" s="97"/>
      <c r="Z50" s="94">
        <f t="shared" si="9"/>
        <v>0</v>
      </c>
      <c r="AA50" s="182"/>
    </row>
    <row r="51" spans="1:27" s="214" customFormat="1" ht="15" x14ac:dyDescent="0.25">
      <c r="A51" s="72"/>
      <c r="B51" s="262" t="str">
        <f>'LPFN SUMMARY - Results'!B51</f>
        <v>Allocations for Social Assistance</v>
      </c>
      <c r="C51" s="71"/>
      <c r="D51" s="62"/>
      <c r="E51" s="63"/>
      <c r="F51" s="255">
        <f>'2280'!F51+'2285'!F51+'2314'!F51+'2355'!F51+'2360'!F51+'2540'!F51+'3000'!F51+'3002'!F51+'3003'!F51+'3012'!F51</f>
        <v>0</v>
      </c>
      <c r="G51" s="255">
        <f>'2280'!G51+'2285'!G51+'2314'!G51+'2355'!G51+'2360'!G51+'2540'!G51+'3000'!G51+'3002'!G51+'3003'!G51+'3012'!G51</f>
        <v>0</v>
      </c>
      <c r="H51" s="255">
        <f>'2280'!H51+'2285'!H51+'2314'!H51+'2355'!H51+'2360'!H51+'2540'!H51+'3000'!H51+'3002'!H51+'3003'!H51+'3012'!H51</f>
        <v>0</v>
      </c>
      <c r="I51" s="94">
        <f t="shared" si="5"/>
        <v>0</v>
      </c>
      <c r="J51" s="224"/>
      <c r="K51" s="255">
        <f>'2280'!K51+'2285'!K51+'2314'!K51+'2355'!K51+'2360'!K51+'2540'!K51+'3000'!K51+'3002'!K51+'3003'!K51+'3012'!K51</f>
        <v>0</v>
      </c>
      <c r="L51" s="255">
        <f>'2280'!L51+'2285'!L51+'2314'!L51+'2355'!L51+'2360'!L51+'2540'!L51+'3000'!L51+'3002'!L51+'3003'!L51+'3012'!L51</f>
        <v>0</v>
      </c>
      <c r="M51" s="255">
        <f>'2280'!M51+'2285'!M51+'2314'!M51+'2355'!M51+'2360'!M51+'2540'!M51+'3000'!M51+'3002'!M51+'3003'!M51+'3012'!M51</f>
        <v>0</v>
      </c>
      <c r="N51" s="94">
        <f t="shared" si="6"/>
        <v>0</v>
      </c>
      <c r="O51" s="224"/>
      <c r="P51" s="255">
        <f>'2280'!P51+'2285'!P51+'2314'!P51+'2355'!P51+'2360'!P51+'2540'!P51+'3000'!P51+'3002'!P51+'3003'!P51+'3012'!P51</f>
        <v>0</v>
      </c>
      <c r="Q51" s="255">
        <f>'2280'!Q51+'2285'!Q51+'2314'!Q51+'2355'!Q51+'2360'!Q51+'2540'!Q51+'3000'!Q51+'3002'!Q51+'3003'!Q51+'3012'!Q51</f>
        <v>0</v>
      </c>
      <c r="R51" s="255">
        <f>'2280'!R51+'2285'!R51+'2314'!R51+'2355'!R51+'2360'!R51+'2540'!R51+'3000'!R51+'3002'!R51+'3003'!R51+'3012'!R51</f>
        <v>0</v>
      </c>
      <c r="S51" s="94">
        <f t="shared" si="7"/>
        <v>0</v>
      </c>
      <c r="T51" s="224"/>
      <c r="U51" s="255">
        <f>'2280'!U51+'2285'!U51+'2314'!U51+'2355'!U51+'2360'!U51+'2540'!U51+'3000'!U51+'3002'!U51+'3003'!U51+'3012'!U51</f>
        <v>0</v>
      </c>
      <c r="V51" s="255">
        <f>'2280'!V51+'2285'!V51+'2314'!V51+'2355'!V51+'2360'!V51+'2540'!V51+'3000'!V51+'3002'!V51+'3003'!V51+'3012'!V51</f>
        <v>0</v>
      </c>
      <c r="W51" s="255">
        <f>'2280'!W51+'2285'!W51+'2314'!W51+'2355'!W51+'2360'!W51+'2540'!W51+'3000'!W51+'3002'!W51+'3003'!W51+'3012'!W51</f>
        <v>0</v>
      </c>
      <c r="X51" s="94">
        <f t="shared" si="8"/>
        <v>0</v>
      </c>
      <c r="Y51" s="97"/>
      <c r="Z51" s="94">
        <f t="shared" si="9"/>
        <v>0</v>
      </c>
      <c r="AA51" s="182"/>
    </row>
    <row r="52" spans="1:27" s="214" customFormat="1" ht="15" x14ac:dyDescent="0.25">
      <c r="A52" s="72"/>
      <c r="B52" s="262" t="str">
        <f>'LPFN SUMMARY - Results'!B52</f>
        <v>Allowance</v>
      </c>
      <c r="C52" s="71"/>
      <c r="D52" s="62"/>
      <c r="E52" s="63"/>
      <c r="F52" s="255">
        <f>'2280'!F52+'2285'!F52+'2314'!F52+'2355'!F52+'2360'!F52+'2540'!F52+'3000'!F52+'3002'!F52+'3003'!F52+'3012'!F52</f>
        <v>105000</v>
      </c>
      <c r="G52" s="255">
        <f>'2280'!G52+'2285'!G52+'2314'!G52+'2355'!G52+'2360'!G52+'2540'!G52+'3000'!G52+'3002'!G52+'3003'!G52+'3012'!G52</f>
        <v>10000</v>
      </c>
      <c r="H52" s="255">
        <f>'2280'!H52+'2285'!H52+'2314'!H52+'2355'!H52+'2360'!H52+'2540'!H52+'3000'!H52+'3002'!H52+'3003'!H52+'3012'!H52</f>
        <v>10000</v>
      </c>
      <c r="I52" s="94">
        <f t="shared" si="5"/>
        <v>125000</v>
      </c>
      <c r="J52" s="224"/>
      <c r="K52" s="255">
        <f>'2280'!K52+'2285'!K52+'2314'!K52+'2355'!K52+'2360'!K52+'2540'!K52+'3000'!K52+'3002'!K52+'3003'!K52+'3012'!K52</f>
        <v>10000</v>
      </c>
      <c r="L52" s="255">
        <f>'2280'!L52+'2285'!L52+'2314'!L52+'2355'!L52+'2360'!L52+'2540'!L52+'3000'!L52+'3002'!L52+'3003'!L52+'3012'!L52</f>
        <v>10000</v>
      </c>
      <c r="M52" s="255">
        <f>'2280'!M52+'2285'!M52+'2314'!M52+'2355'!M52+'2360'!M52+'2540'!M52+'3000'!M52+'3002'!M52+'3003'!M52+'3012'!M52</f>
        <v>10000</v>
      </c>
      <c r="N52" s="94">
        <f t="shared" si="6"/>
        <v>30000</v>
      </c>
      <c r="O52" s="224"/>
      <c r="P52" s="255">
        <f>'2280'!P52+'2285'!P52+'2314'!P52+'2355'!P52+'2360'!P52+'2540'!P52+'3000'!P52+'3002'!P52+'3003'!P52+'3012'!P52</f>
        <v>10000</v>
      </c>
      <c r="Q52" s="255">
        <f>'2280'!Q52+'2285'!Q52+'2314'!Q52+'2355'!Q52+'2360'!Q52+'2540'!Q52+'3000'!Q52+'3002'!Q52+'3003'!Q52+'3012'!Q52</f>
        <v>10000</v>
      </c>
      <c r="R52" s="255">
        <f>'2280'!R52+'2285'!R52+'2314'!R52+'2355'!R52+'2360'!R52+'2540'!R52+'3000'!R52+'3002'!R52+'3003'!R52+'3012'!R52</f>
        <v>10000</v>
      </c>
      <c r="S52" s="94">
        <f t="shared" si="7"/>
        <v>30000</v>
      </c>
      <c r="T52" s="224"/>
      <c r="U52" s="255">
        <f>'2280'!U52+'2285'!U52+'2314'!U52+'2355'!U52+'2360'!U52+'2540'!U52+'3000'!U52+'3002'!U52+'3003'!U52+'3012'!U52</f>
        <v>10000</v>
      </c>
      <c r="V52" s="255">
        <f>'2280'!V52+'2285'!V52+'2314'!V52+'2355'!V52+'2360'!V52+'2540'!V52+'3000'!V52+'3002'!V52+'3003'!V52+'3012'!V52</f>
        <v>10000</v>
      </c>
      <c r="W52" s="255">
        <f>'2280'!W52+'2285'!W52+'2314'!W52+'2355'!W52+'2360'!W52+'2540'!W52+'3000'!W52+'3002'!W52+'3003'!W52+'3012'!W52</f>
        <v>10000</v>
      </c>
      <c r="X52" s="94">
        <f t="shared" si="8"/>
        <v>30000</v>
      </c>
      <c r="Y52" s="97"/>
      <c r="Z52" s="94">
        <f t="shared" si="9"/>
        <v>215000</v>
      </c>
      <c r="AA52" s="182"/>
    </row>
    <row r="53" spans="1:27" s="214" customFormat="1" ht="15" x14ac:dyDescent="0.25">
      <c r="A53" s="72"/>
      <c r="B53" s="262" t="str">
        <f>'LPFN SUMMARY - Results'!B53</f>
        <v>Bad debts</v>
      </c>
      <c r="C53" s="71"/>
      <c r="D53" s="62"/>
      <c r="E53" s="63"/>
      <c r="F53" s="255">
        <f>'2280'!F53+'2285'!F53+'2314'!F53+'2355'!F53+'2360'!F53+'2540'!F53+'3000'!F53+'3002'!F53+'3003'!F53+'3012'!F53</f>
        <v>0</v>
      </c>
      <c r="G53" s="255">
        <f>'2280'!G53+'2285'!G53+'2314'!G53+'2355'!G53+'2360'!G53+'2540'!G53+'3000'!G53+'3002'!G53+'3003'!G53+'3012'!G53</f>
        <v>0</v>
      </c>
      <c r="H53" s="255">
        <f>'2280'!H53+'2285'!H53+'2314'!H53+'2355'!H53+'2360'!H53+'2540'!H53+'3000'!H53+'3002'!H53+'3003'!H53+'3012'!H53</f>
        <v>5537</v>
      </c>
      <c r="I53" s="94">
        <f t="shared" si="5"/>
        <v>5537</v>
      </c>
      <c r="J53" s="224"/>
      <c r="K53" s="255">
        <f>'2280'!K53+'2285'!K53+'2314'!K53+'2355'!K53+'2360'!K53+'2540'!K53+'3000'!K53+'3002'!K53+'3003'!K53+'3012'!K53</f>
        <v>0</v>
      </c>
      <c r="L53" s="255">
        <f>'2280'!L53+'2285'!L53+'2314'!L53+'2355'!L53+'2360'!L53+'2540'!L53+'3000'!L53+'3002'!L53+'3003'!L53+'3012'!L53</f>
        <v>0</v>
      </c>
      <c r="M53" s="255">
        <f>'2280'!M53+'2285'!M53+'2314'!M53+'2355'!M53+'2360'!M53+'2540'!M53+'3000'!M53+'3002'!M53+'3003'!M53+'3012'!M53</f>
        <v>5537</v>
      </c>
      <c r="N53" s="94">
        <f t="shared" si="6"/>
        <v>5537</v>
      </c>
      <c r="O53" s="224"/>
      <c r="P53" s="255">
        <f>'2280'!P53+'2285'!P53+'2314'!P53+'2355'!P53+'2360'!P53+'2540'!P53+'3000'!P53+'3002'!P53+'3003'!P53+'3012'!P53</f>
        <v>0</v>
      </c>
      <c r="Q53" s="255">
        <f>'2280'!Q53+'2285'!Q53+'2314'!Q53+'2355'!Q53+'2360'!Q53+'2540'!Q53+'3000'!Q53+'3002'!Q53+'3003'!Q53+'3012'!Q53</f>
        <v>0</v>
      </c>
      <c r="R53" s="255">
        <f>'2280'!R53+'2285'!R53+'2314'!R53+'2355'!R53+'2360'!R53+'2540'!R53+'3000'!R53+'3002'!R53+'3003'!R53+'3012'!R53</f>
        <v>5537</v>
      </c>
      <c r="S53" s="94">
        <f t="shared" si="7"/>
        <v>5537</v>
      </c>
      <c r="T53" s="224"/>
      <c r="U53" s="255">
        <f>'2280'!U53+'2285'!U53+'2314'!U53+'2355'!U53+'2360'!U53+'2540'!U53+'3000'!U53+'3002'!U53+'3003'!U53+'3012'!U53</f>
        <v>0</v>
      </c>
      <c r="V53" s="255">
        <f>'2280'!V53+'2285'!V53+'2314'!V53+'2355'!V53+'2360'!V53+'2540'!V53+'3000'!V53+'3002'!V53+'3003'!V53+'3012'!V53</f>
        <v>0</v>
      </c>
      <c r="W53" s="255">
        <f>'2280'!W53+'2285'!W53+'2314'!W53+'2355'!W53+'2360'!W53+'2540'!W53+'3000'!W53+'3002'!W53+'3003'!W53+'3012'!W53</f>
        <v>5537</v>
      </c>
      <c r="X53" s="94">
        <f t="shared" si="8"/>
        <v>5537</v>
      </c>
      <c r="Y53" s="97"/>
      <c r="Z53" s="94">
        <f t="shared" si="9"/>
        <v>22148</v>
      </c>
      <c r="AA53" s="182"/>
    </row>
    <row r="54" spans="1:27" s="214" customFormat="1" ht="15" x14ac:dyDescent="0.25">
      <c r="A54" s="72"/>
      <c r="B54" s="262" t="str">
        <f>'LPFN SUMMARY - Results'!B54</f>
        <v>Contingency Funds</v>
      </c>
      <c r="C54" s="71"/>
      <c r="D54" s="62"/>
      <c r="E54" s="63"/>
      <c r="F54" s="255">
        <f>'2280'!F54+'2285'!F54+'2314'!F54+'2355'!F54+'2360'!F54+'2540'!F54+'3000'!F54+'3002'!F54+'3003'!F54+'3012'!F54</f>
        <v>0</v>
      </c>
      <c r="G54" s="255">
        <f>'2280'!G54+'2285'!G54+'2314'!G54+'2355'!G54+'2360'!G54+'2540'!G54+'3000'!G54+'3002'!G54+'3003'!G54+'3012'!G54</f>
        <v>0</v>
      </c>
      <c r="H54" s="255">
        <f>'2280'!H54+'2285'!H54+'2314'!H54+'2355'!H54+'2360'!H54+'2540'!H54+'3000'!H54+'3002'!H54+'3003'!H54+'3012'!H54</f>
        <v>0</v>
      </c>
      <c r="I54" s="94">
        <f t="shared" si="5"/>
        <v>0</v>
      </c>
      <c r="J54" s="224"/>
      <c r="K54" s="255">
        <f>'2280'!K54+'2285'!K54+'2314'!K54+'2355'!K54+'2360'!K54+'2540'!K54+'3000'!K54+'3002'!K54+'3003'!K54+'3012'!K54</f>
        <v>0</v>
      </c>
      <c r="L54" s="255">
        <f>'2280'!L54+'2285'!L54+'2314'!L54+'2355'!L54+'2360'!L54+'2540'!L54+'3000'!L54+'3002'!L54+'3003'!L54+'3012'!L54</f>
        <v>0</v>
      </c>
      <c r="M54" s="255">
        <f>'2280'!M54+'2285'!M54+'2314'!M54+'2355'!M54+'2360'!M54+'2540'!M54+'3000'!M54+'3002'!M54+'3003'!M54+'3012'!M54</f>
        <v>0</v>
      </c>
      <c r="N54" s="94">
        <f t="shared" si="6"/>
        <v>0</v>
      </c>
      <c r="O54" s="224"/>
      <c r="P54" s="255">
        <f>'2280'!P54+'2285'!P54+'2314'!P54+'2355'!P54+'2360'!P54+'2540'!P54+'3000'!P54+'3002'!P54+'3003'!P54+'3012'!P54</f>
        <v>0</v>
      </c>
      <c r="Q54" s="255">
        <f>'2280'!Q54+'2285'!Q54+'2314'!Q54+'2355'!Q54+'2360'!Q54+'2540'!Q54+'3000'!Q54+'3002'!Q54+'3003'!Q54+'3012'!Q54</f>
        <v>0</v>
      </c>
      <c r="R54" s="255">
        <f>'2280'!R54+'2285'!R54+'2314'!R54+'2355'!R54+'2360'!R54+'2540'!R54+'3000'!R54+'3002'!R54+'3003'!R54+'3012'!R54</f>
        <v>0</v>
      </c>
      <c r="S54" s="94">
        <f t="shared" si="7"/>
        <v>0</v>
      </c>
      <c r="T54" s="224"/>
      <c r="U54" s="255">
        <f>'2280'!U54+'2285'!U54+'2314'!U54+'2355'!U54+'2360'!U54+'2540'!U54+'3000'!U54+'3002'!U54+'3003'!U54+'3012'!U54</f>
        <v>0</v>
      </c>
      <c r="V54" s="255">
        <f>'2280'!V54+'2285'!V54+'2314'!V54+'2355'!V54+'2360'!V54+'2540'!V54+'3000'!V54+'3002'!V54+'3003'!V54+'3012'!V54</f>
        <v>0</v>
      </c>
      <c r="W54" s="255">
        <f>'2280'!W54+'2285'!W54+'2314'!W54+'2355'!W54+'2360'!W54+'2540'!W54+'3000'!W54+'3002'!W54+'3003'!W54+'3012'!W54</f>
        <v>0</v>
      </c>
      <c r="X54" s="94">
        <f t="shared" si="8"/>
        <v>0</v>
      </c>
      <c r="Y54" s="97"/>
      <c r="Z54" s="94">
        <f t="shared" si="9"/>
        <v>0</v>
      </c>
      <c r="AA54" s="182"/>
    </row>
    <row r="55" spans="1:27" s="214" customFormat="1" ht="15" x14ac:dyDescent="0.25">
      <c r="A55" s="72"/>
      <c r="B55" s="262" t="str">
        <f>'LPFN SUMMARY - Results'!B55</f>
        <v>Contracts</v>
      </c>
      <c r="C55" s="71"/>
      <c r="D55" s="62"/>
      <c r="E55" s="63"/>
      <c r="F55" s="255">
        <f>'2280'!F55+'2285'!F55+'2314'!F55+'2355'!F55+'2360'!F55+'2540'!F55+'3000'!F55+'3002'!F55+'3003'!F55+'3012'!F55</f>
        <v>25000</v>
      </c>
      <c r="G55" s="255">
        <f>'2280'!G55+'2285'!G55+'2314'!G55+'2355'!G55+'2360'!G55+'2540'!G55+'3000'!G55+'3002'!G55+'3003'!G55+'3012'!G55</f>
        <v>25000</v>
      </c>
      <c r="H55" s="255">
        <f>'2280'!H55+'2285'!H55+'2314'!H55+'2355'!H55+'2360'!H55+'2540'!H55+'3000'!H55+'3002'!H55+'3003'!H55+'3012'!H55</f>
        <v>25000</v>
      </c>
      <c r="I55" s="94">
        <f t="shared" si="5"/>
        <v>75000</v>
      </c>
      <c r="J55" s="224"/>
      <c r="K55" s="255">
        <f>'2280'!K55+'2285'!K55+'2314'!K55+'2355'!K55+'2360'!K55+'2540'!K55+'3000'!K55+'3002'!K55+'3003'!K55+'3012'!K55</f>
        <v>50000</v>
      </c>
      <c r="L55" s="255">
        <f>'2280'!L55+'2285'!L55+'2314'!L55+'2355'!L55+'2360'!L55+'2540'!L55+'3000'!L55+'3002'!L55+'3003'!L55+'3012'!L55</f>
        <v>0</v>
      </c>
      <c r="M55" s="255">
        <f>'2280'!M55+'2285'!M55+'2314'!M55+'2355'!M55+'2360'!M55+'2540'!M55+'3000'!M55+'3002'!M55+'3003'!M55+'3012'!M55</f>
        <v>25000</v>
      </c>
      <c r="N55" s="94">
        <f t="shared" si="6"/>
        <v>75000</v>
      </c>
      <c r="O55" s="224"/>
      <c r="P55" s="255">
        <f>'2280'!P55+'2285'!P55+'2314'!P55+'2355'!P55+'2360'!P55+'2540'!P55+'3000'!P55+'3002'!P55+'3003'!P55+'3012'!P55</f>
        <v>50000</v>
      </c>
      <c r="Q55" s="255">
        <f>'2280'!Q55+'2285'!Q55+'2314'!Q55+'2355'!Q55+'2360'!Q55+'2540'!Q55+'3000'!Q55+'3002'!Q55+'3003'!Q55+'3012'!Q55</f>
        <v>0</v>
      </c>
      <c r="R55" s="255">
        <f>'2280'!R55+'2285'!R55+'2314'!R55+'2355'!R55+'2360'!R55+'2540'!R55+'3000'!R55+'3002'!R55+'3003'!R55+'3012'!R55</f>
        <v>25000</v>
      </c>
      <c r="S55" s="94">
        <f t="shared" si="7"/>
        <v>75000</v>
      </c>
      <c r="T55" s="224"/>
      <c r="U55" s="255">
        <f>'2280'!U55+'2285'!U55+'2314'!U55+'2355'!U55+'2360'!U55+'2540'!U55+'3000'!U55+'3002'!U55+'3003'!U55+'3012'!U55</f>
        <v>50000</v>
      </c>
      <c r="V55" s="255">
        <f>'2280'!V55+'2285'!V55+'2314'!V55+'2355'!V55+'2360'!V55+'2540'!V55+'3000'!V55+'3002'!V55+'3003'!V55+'3012'!V55</f>
        <v>0</v>
      </c>
      <c r="W55" s="255">
        <f>'2280'!W55+'2285'!W55+'2314'!W55+'2355'!W55+'2360'!W55+'2540'!W55+'3000'!W55+'3002'!W55+'3003'!W55+'3012'!W55</f>
        <v>25000</v>
      </c>
      <c r="X55" s="94">
        <f t="shared" si="8"/>
        <v>75000</v>
      </c>
      <c r="Y55" s="97"/>
      <c r="Z55" s="94">
        <f t="shared" si="9"/>
        <v>300000</v>
      </c>
      <c r="AA55" s="182"/>
    </row>
    <row r="56" spans="1:27" s="214" customFormat="1" ht="15" x14ac:dyDescent="0.25">
      <c r="A56" s="72"/>
      <c r="B56" s="262" t="str">
        <f>'LPFN SUMMARY - Results'!B56</f>
        <v>Cultural Activities</v>
      </c>
      <c r="C56" s="71"/>
      <c r="D56" s="62"/>
      <c r="E56" s="63"/>
      <c r="F56" s="255">
        <f>'2280'!F56+'2285'!F56+'2314'!F56+'2355'!F56+'2360'!F56+'2540'!F56+'3000'!F56+'3002'!F56+'3003'!F56+'3012'!F56</f>
        <v>112500</v>
      </c>
      <c r="G56" s="255">
        <f>'2280'!G56+'2285'!G56+'2314'!G56+'2355'!G56+'2360'!G56+'2540'!G56+'3000'!G56+'3002'!G56+'3003'!G56+'3012'!G56</f>
        <v>0</v>
      </c>
      <c r="H56" s="255">
        <f>'2280'!H56+'2285'!H56+'2314'!H56+'2355'!H56+'2360'!H56+'2540'!H56+'3000'!H56+'3002'!H56+'3003'!H56+'3012'!H56</f>
        <v>0</v>
      </c>
      <c r="I56" s="94">
        <f t="shared" si="5"/>
        <v>112500</v>
      </c>
      <c r="J56" s="224"/>
      <c r="K56" s="255">
        <f>'2280'!K56+'2285'!K56+'2314'!K56+'2355'!K56+'2360'!K56+'2540'!K56+'3000'!K56+'3002'!K56+'3003'!K56+'3012'!K56</f>
        <v>10000</v>
      </c>
      <c r="L56" s="255">
        <f>'2280'!L56+'2285'!L56+'2314'!L56+'2355'!L56+'2360'!L56+'2540'!L56+'3000'!L56+'3002'!L56+'3003'!L56+'3012'!L56</f>
        <v>0</v>
      </c>
      <c r="M56" s="255">
        <f>'2280'!M56+'2285'!M56+'2314'!M56+'2355'!M56+'2360'!M56+'2540'!M56+'3000'!M56+'3002'!M56+'3003'!M56+'3012'!M56</f>
        <v>2500</v>
      </c>
      <c r="N56" s="94">
        <f t="shared" si="6"/>
        <v>12500</v>
      </c>
      <c r="O56" s="224"/>
      <c r="P56" s="255">
        <f>'2280'!P56+'2285'!P56+'2314'!P56+'2355'!P56+'2360'!P56+'2540'!P56+'3000'!P56+'3002'!P56+'3003'!P56+'3012'!P56</f>
        <v>10000</v>
      </c>
      <c r="Q56" s="255">
        <f>'2280'!Q56+'2285'!Q56+'2314'!Q56+'2355'!Q56+'2360'!Q56+'2540'!Q56+'3000'!Q56+'3002'!Q56+'3003'!Q56+'3012'!Q56</f>
        <v>0</v>
      </c>
      <c r="R56" s="255">
        <f>'2280'!R56+'2285'!R56+'2314'!R56+'2355'!R56+'2360'!R56+'2540'!R56+'3000'!R56+'3002'!R56+'3003'!R56+'3012'!R56</f>
        <v>2500</v>
      </c>
      <c r="S56" s="94">
        <f t="shared" si="7"/>
        <v>12500</v>
      </c>
      <c r="T56" s="224"/>
      <c r="U56" s="255">
        <f>'2280'!U56+'2285'!U56+'2314'!U56+'2355'!U56+'2360'!U56+'2540'!U56+'3000'!U56+'3002'!U56+'3003'!U56+'3012'!U56</f>
        <v>10000</v>
      </c>
      <c r="V56" s="255">
        <f>'2280'!V56+'2285'!V56+'2314'!V56+'2355'!V56+'2360'!V56+'2540'!V56+'3000'!V56+'3002'!V56+'3003'!V56+'3012'!V56</f>
        <v>0</v>
      </c>
      <c r="W56" s="255">
        <f>'2280'!W56+'2285'!W56+'2314'!W56+'2355'!W56+'2360'!W56+'2540'!W56+'3000'!W56+'3002'!W56+'3003'!W56+'3012'!W56</f>
        <v>2500</v>
      </c>
      <c r="X56" s="94">
        <f t="shared" si="8"/>
        <v>12500</v>
      </c>
      <c r="Y56" s="97"/>
      <c r="Z56" s="94">
        <f t="shared" si="9"/>
        <v>150000</v>
      </c>
      <c r="AA56" s="182"/>
    </row>
    <row r="57" spans="1:27" s="214" customFormat="1" ht="15" x14ac:dyDescent="0.25">
      <c r="A57" s="72"/>
      <c r="B57" s="262" t="str">
        <f>'LPFN SUMMARY - Results'!B57</f>
        <v>Cultural Week</v>
      </c>
      <c r="C57" s="71"/>
      <c r="D57" s="62"/>
      <c r="E57" s="63"/>
      <c r="F57" s="255">
        <f>'2280'!F57+'2285'!F57+'2314'!F57+'2355'!F57+'2360'!F57+'2540'!F57+'3000'!F57+'3002'!F57+'3003'!F57+'3012'!F57</f>
        <v>0</v>
      </c>
      <c r="G57" s="255">
        <f>'2280'!G57+'2285'!G57+'2314'!G57+'2355'!G57+'2360'!G57+'2540'!G57+'3000'!G57+'3002'!G57+'3003'!G57+'3012'!G57</f>
        <v>0</v>
      </c>
      <c r="H57" s="255">
        <f>'2280'!H57+'2285'!H57+'2314'!H57+'2355'!H57+'2360'!H57+'2540'!H57+'3000'!H57+'3002'!H57+'3003'!H57+'3012'!H57</f>
        <v>0</v>
      </c>
      <c r="I57" s="94">
        <f t="shared" si="5"/>
        <v>0</v>
      </c>
      <c r="J57" s="224"/>
      <c r="K57" s="255">
        <f>'2280'!K57+'2285'!K57+'2314'!K57+'2355'!K57+'2360'!K57+'2540'!K57+'3000'!K57+'3002'!K57+'3003'!K57+'3012'!K57</f>
        <v>0</v>
      </c>
      <c r="L57" s="255">
        <f>'2280'!L57+'2285'!L57+'2314'!L57+'2355'!L57+'2360'!L57+'2540'!L57+'3000'!L57+'3002'!L57+'3003'!L57+'3012'!L57</f>
        <v>0</v>
      </c>
      <c r="M57" s="255">
        <f>'2280'!M57+'2285'!M57+'2314'!M57+'2355'!M57+'2360'!M57+'2540'!M57+'3000'!M57+'3002'!M57+'3003'!M57+'3012'!M57</f>
        <v>0</v>
      </c>
      <c r="N57" s="94">
        <f t="shared" si="6"/>
        <v>0</v>
      </c>
      <c r="O57" s="224"/>
      <c r="P57" s="255">
        <f>'2280'!P57+'2285'!P57+'2314'!P57+'2355'!P57+'2360'!P57+'2540'!P57+'3000'!P57+'3002'!P57+'3003'!P57+'3012'!P57</f>
        <v>55000</v>
      </c>
      <c r="Q57" s="255">
        <f>'2280'!Q57+'2285'!Q57+'2314'!Q57+'2355'!Q57+'2360'!Q57+'2540'!Q57+'3000'!Q57+'3002'!Q57+'3003'!Q57+'3012'!Q57</f>
        <v>0</v>
      </c>
      <c r="R57" s="255">
        <f>'2280'!R57+'2285'!R57+'2314'!R57+'2355'!R57+'2360'!R57+'2540'!R57+'3000'!R57+'3002'!R57+'3003'!R57+'3012'!R57</f>
        <v>0</v>
      </c>
      <c r="S57" s="94">
        <f t="shared" si="7"/>
        <v>55000</v>
      </c>
      <c r="T57" s="224"/>
      <c r="U57" s="255">
        <f>'2280'!U57+'2285'!U57+'2314'!U57+'2355'!U57+'2360'!U57+'2540'!U57+'3000'!U57+'3002'!U57+'3003'!U57+'3012'!U57</f>
        <v>0</v>
      </c>
      <c r="V57" s="255">
        <f>'2280'!V57+'2285'!V57+'2314'!V57+'2355'!V57+'2360'!V57+'2540'!V57+'3000'!V57+'3002'!V57+'3003'!V57+'3012'!V57</f>
        <v>0</v>
      </c>
      <c r="W57" s="255">
        <f>'2280'!W57+'2285'!W57+'2314'!W57+'2355'!W57+'2360'!W57+'2540'!W57+'3000'!W57+'3002'!W57+'3003'!W57+'3012'!W57</f>
        <v>0</v>
      </c>
      <c r="X57" s="94">
        <f t="shared" si="8"/>
        <v>0</v>
      </c>
      <c r="Y57" s="97"/>
      <c r="Z57" s="94">
        <f t="shared" si="9"/>
        <v>55000</v>
      </c>
      <c r="AA57" s="182"/>
    </row>
    <row r="58" spans="1:27" s="214" customFormat="1" ht="15" x14ac:dyDescent="0.25">
      <c r="A58" s="72"/>
      <c r="B58" s="262" t="str">
        <f>'LPFN SUMMARY - Results'!B58</f>
        <v>Daycare fees</v>
      </c>
      <c r="C58" s="71"/>
      <c r="D58" s="62"/>
      <c r="E58" s="63"/>
      <c r="F58" s="255">
        <f>'2280'!F58+'2285'!F58+'2314'!F58+'2355'!F58+'2360'!F58+'2540'!F58+'3000'!F58+'3002'!F58+'3003'!F58+'3012'!F58</f>
        <v>0</v>
      </c>
      <c r="G58" s="255">
        <f>'2280'!G58+'2285'!G58+'2314'!G58+'2355'!G58+'2360'!G58+'2540'!G58+'3000'!G58+'3002'!G58+'3003'!G58+'3012'!G58</f>
        <v>0</v>
      </c>
      <c r="H58" s="255">
        <f>'2280'!H58+'2285'!H58+'2314'!H58+'2355'!H58+'2360'!H58+'2540'!H58+'3000'!H58+'3002'!H58+'3003'!H58+'3012'!H58</f>
        <v>0</v>
      </c>
      <c r="I58" s="94">
        <f t="shared" si="5"/>
        <v>0</v>
      </c>
      <c r="J58" s="224"/>
      <c r="K58" s="255">
        <f>'2280'!K58+'2285'!K58+'2314'!K58+'2355'!K58+'2360'!K58+'2540'!K58+'3000'!K58+'3002'!K58+'3003'!K58+'3012'!K58</f>
        <v>0</v>
      </c>
      <c r="L58" s="255">
        <f>'2280'!L58+'2285'!L58+'2314'!L58+'2355'!L58+'2360'!L58+'2540'!L58+'3000'!L58+'3002'!L58+'3003'!L58+'3012'!L58</f>
        <v>0</v>
      </c>
      <c r="M58" s="255">
        <f>'2280'!M58+'2285'!M58+'2314'!M58+'2355'!M58+'2360'!M58+'2540'!M58+'3000'!M58+'3002'!M58+'3003'!M58+'3012'!M58</f>
        <v>0</v>
      </c>
      <c r="N58" s="94">
        <f t="shared" si="6"/>
        <v>0</v>
      </c>
      <c r="O58" s="224"/>
      <c r="P58" s="255">
        <f>'2280'!P58+'2285'!P58+'2314'!P58+'2355'!P58+'2360'!P58+'2540'!P58+'3000'!P58+'3002'!P58+'3003'!P58+'3012'!P58</f>
        <v>0</v>
      </c>
      <c r="Q58" s="255">
        <f>'2280'!Q58+'2285'!Q58+'2314'!Q58+'2355'!Q58+'2360'!Q58+'2540'!Q58+'3000'!Q58+'3002'!Q58+'3003'!Q58+'3012'!Q58</f>
        <v>0</v>
      </c>
      <c r="R58" s="255">
        <f>'2280'!R58+'2285'!R58+'2314'!R58+'2355'!R58+'2360'!R58+'2540'!R58+'3000'!R58+'3002'!R58+'3003'!R58+'3012'!R58</f>
        <v>0</v>
      </c>
      <c r="S58" s="94">
        <f t="shared" si="7"/>
        <v>0</v>
      </c>
      <c r="T58" s="224"/>
      <c r="U58" s="255">
        <f>'2280'!U58+'2285'!U58+'2314'!U58+'2355'!U58+'2360'!U58+'2540'!U58+'3000'!U58+'3002'!U58+'3003'!U58+'3012'!U58</f>
        <v>0</v>
      </c>
      <c r="V58" s="255">
        <f>'2280'!V58+'2285'!V58+'2314'!V58+'2355'!V58+'2360'!V58+'2540'!V58+'3000'!V58+'3002'!V58+'3003'!V58+'3012'!V58</f>
        <v>0</v>
      </c>
      <c r="W58" s="255">
        <f>'2280'!W58+'2285'!W58+'2314'!W58+'2355'!W58+'2360'!W58+'2540'!W58+'3000'!W58+'3002'!W58+'3003'!W58+'3012'!W58</f>
        <v>0</v>
      </c>
      <c r="X58" s="94">
        <f t="shared" si="8"/>
        <v>0</v>
      </c>
      <c r="Y58" s="97"/>
      <c r="Z58" s="94">
        <f t="shared" si="9"/>
        <v>0</v>
      </c>
      <c r="AA58" s="182"/>
    </row>
    <row r="59" spans="1:27" s="214" customFormat="1" ht="15" x14ac:dyDescent="0.25">
      <c r="A59" s="72"/>
      <c r="B59" s="262" t="str">
        <f>'LPFN SUMMARY - Results'!B59</f>
        <v>Election expenses</v>
      </c>
      <c r="C59" s="71"/>
      <c r="D59" s="62"/>
      <c r="E59" s="63"/>
      <c r="F59" s="255">
        <f>'2280'!F59+'2285'!F59+'2314'!F59+'2355'!F59+'2360'!F59+'2540'!F59+'3000'!F59+'3002'!F59+'3003'!F59+'3012'!F59</f>
        <v>0</v>
      </c>
      <c r="G59" s="255">
        <f>'2280'!G59+'2285'!G59+'2314'!G59+'2355'!G59+'2360'!G59+'2540'!G59+'3000'!G59+'3002'!G59+'3003'!G59+'3012'!G59</f>
        <v>0</v>
      </c>
      <c r="H59" s="255">
        <f>'2280'!H59+'2285'!H59+'2314'!H59+'2355'!H59+'2360'!H59+'2540'!H59+'3000'!H59+'3002'!H59+'3003'!H59+'3012'!H59</f>
        <v>0</v>
      </c>
      <c r="I59" s="94">
        <f t="shared" si="5"/>
        <v>0</v>
      </c>
      <c r="J59" s="224"/>
      <c r="K59" s="255">
        <f>'2280'!K59+'2285'!K59+'2314'!K59+'2355'!K59+'2360'!K59+'2540'!K59+'3000'!K59+'3002'!K59+'3003'!K59+'3012'!K59</f>
        <v>0</v>
      </c>
      <c r="L59" s="255">
        <f>'2280'!L59+'2285'!L59+'2314'!L59+'2355'!L59+'2360'!L59+'2540'!L59+'3000'!L59+'3002'!L59+'3003'!L59+'3012'!L59</f>
        <v>0</v>
      </c>
      <c r="M59" s="255">
        <f>'2280'!M59+'2285'!M59+'2314'!M59+'2355'!M59+'2360'!M59+'2540'!M59+'3000'!M59+'3002'!M59+'3003'!M59+'3012'!M59</f>
        <v>0</v>
      </c>
      <c r="N59" s="94">
        <f t="shared" si="6"/>
        <v>0</v>
      </c>
      <c r="O59" s="224"/>
      <c r="P59" s="255">
        <f>'2280'!P59+'2285'!P59+'2314'!P59+'2355'!P59+'2360'!P59+'2540'!P59+'3000'!P59+'3002'!P59+'3003'!P59+'3012'!P59</f>
        <v>0</v>
      </c>
      <c r="Q59" s="255">
        <f>'2280'!Q59+'2285'!Q59+'2314'!Q59+'2355'!Q59+'2360'!Q59+'2540'!Q59+'3000'!Q59+'3002'!Q59+'3003'!Q59+'3012'!Q59</f>
        <v>0</v>
      </c>
      <c r="R59" s="255">
        <f>'2280'!R59+'2285'!R59+'2314'!R59+'2355'!R59+'2360'!R59+'2540'!R59+'3000'!R59+'3002'!R59+'3003'!R59+'3012'!R59</f>
        <v>0</v>
      </c>
      <c r="S59" s="94">
        <f t="shared" si="7"/>
        <v>0</v>
      </c>
      <c r="T59" s="224"/>
      <c r="U59" s="255">
        <f>'2280'!U59+'2285'!U59+'2314'!U59+'2355'!U59+'2360'!U59+'2540'!U59+'3000'!U59+'3002'!U59+'3003'!U59+'3012'!U59</f>
        <v>0</v>
      </c>
      <c r="V59" s="255">
        <f>'2280'!V59+'2285'!V59+'2314'!V59+'2355'!V59+'2360'!V59+'2540'!V59+'3000'!V59+'3002'!V59+'3003'!V59+'3012'!V59</f>
        <v>0</v>
      </c>
      <c r="W59" s="255">
        <f>'2280'!W59+'2285'!W59+'2314'!W59+'2355'!W59+'2360'!W59+'2540'!W59+'3000'!W59+'3002'!W59+'3003'!W59+'3012'!W59</f>
        <v>0</v>
      </c>
      <c r="X59" s="94">
        <f t="shared" si="8"/>
        <v>0</v>
      </c>
      <c r="Y59" s="97"/>
      <c r="Z59" s="94">
        <f t="shared" si="9"/>
        <v>0</v>
      </c>
      <c r="AA59" s="182"/>
    </row>
    <row r="60" spans="1:27" s="214" customFormat="1" ht="15" x14ac:dyDescent="0.25">
      <c r="A60" s="72"/>
      <c r="B60" s="262" t="str">
        <f>'LPFN SUMMARY - Results'!B60</f>
        <v>Electricity</v>
      </c>
      <c r="C60" s="71"/>
      <c r="D60" s="62"/>
      <c r="E60" s="63"/>
      <c r="F60" s="255">
        <f>'2280'!F60+'2285'!F60+'2314'!F60+'2355'!F60+'2360'!F60+'2540'!F60+'3000'!F60+'3002'!F60+'3003'!F60+'3012'!F60</f>
        <v>3883</v>
      </c>
      <c r="G60" s="255">
        <f>'2280'!G60+'2285'!G60+'2314'!G60+'2355'!G60+'2360'!G60+'2540'!G60+'3000'!G60+'3002'!G60+'3003'!G60+'3012'!G60</f>
        <v>3883</v>
      </c>
      <c r="H60" s="255">
        <f>'2280'!H60+'2285'!H60+'2314'!H60+'2355'!H60+'2360'!H60+'2540'!H60+'3000'!H60+'3002'!H60+'3003'!H60+'3012'!H60</f>
        <v>3883</v>
      </c>
      <c r="I60" s="94">
        <f t="shared" si="5"/>
        <v>11649</v>
      </c>
      <c r="J60" s="224"/>
      <c r="K60" s="255">
        <f>'2280'!K60+'2285'!K60+'2314'!K60+'2355'!K60+'2360'!K60+'2540'!K60+'3000'!K60+'3002'!K60+'3003'!K60+'3012'!K60</f>
        <v>3883</v>
      </c>
      <c r="L60" s="255">
        <f>'2280'!L60+'2285'!L60+'2314'!L60+'2355'!L60+'2360'!L60+'2540'!L60+'3000'!L60+'3002'!L60+'3003'!L60+'3012'!L60</f>
        <v>3883</v>
      </c>
      <c r="M60" s="255">
        <f>'2280'!M60+'2285'!M60+'2314'!M60+'2355'!M60+'2360'!M60+'2540'!M60+'3000'!M60+'3002'!M60+'3003'!M60+'3012'!M60</f>
        <v>3883</v>
      </c>
      <c r="N60" s="94">
        <f t="shared" si="6"/>
        <v>11649</v>
      </c>
      <c r="O60" s="224"/>
      <c r="P60" s="255">
        <f>'2280'!P60+'2285'!P60+'2314'!P60+'2355'!P60+'2360'!P60+'2540'!P60+'3000'!P60+'3002'!P60+'3003'!P60+'3012'!P60</f>
        <v>3883</v>
      </c>
      <c r="Q60" s="255">
        <f>'2280'!Q60+'2285'!Q60+'2314'!Q60+'2355'!Q60+'2360'!Q60+'2540'!Q60+'3000'!Q60+'3002'!Q60+'3003'!Q60+'3012'!Q60</f>
        <v>3883</v>
      </c>
      <c r="R60" s="255">
        <f>'2280'!R60+'2285'!R60+'2314'!R60+'2355'!R60+'2360'!R60+'2540'!R60+'3000'!R60+'3002'!R60+'3003'!R60+'3012'!R60</f>
        <v>3883</v>
      </c>
      <c r="S60" s="94">
        <f t="shared" si="7"/>
        <v>11649</v>
      </c>
      <c r="T60" s="224"/>
      <c r="U60" s="255">
        <f>'2280'!U60+'2285'!U60+'2314'!U60+'2355'!U60+'2360'!U60+'2540'!U60+'3000'!U60+'3002'!U60+'3003'!U60+'3012'!U60</f>
        <v>3883</v>
      </c>
      <c r="V60" s="255">
        <f>'2280'!V60+'2285'!V60+'2314'!V60+'2355'!V60+'2360'!V60+'2540'!V60+'3000'!V60+'3002'!V60+'3003'!V60+'3012'!V60</f>
        <v>3883</v>
      </c>
      <c r="W60" s="255">
        <f>'2280'!W60+'2285'!W60+'2314'!W60+'2355'!W60+'2360'!W60+'2540'!W60+'3000'!W60+'3002'!W60+'3003'!W60+'3012'!W60</f>
        <v>3883</v>
      </c>
      <c r="X60" s="94">
        <f t="shared" si="8"/>
        <v>11649</v>
      </c>
      <c r="Y60" s="97"/>
      <c r="Z60" s="94">
        <f t="shared" si="9"/>
        <v>46596</v>
      </c>
      <c r="AA60" s="182"/>
    </row>
    <row r="61" spans="1:27" s="214" customFormat="1" ht="15" x14ac:dyDescent="0.25">
      <c r="A61" s="72"/>
      <c r="B61" s="262" t="str">
        <f>'LPFN SUMMARY - Results'!B61</f>
        <v>Facility Rental</v>
      </c>
      <c r="C61" s="71"/>
      <c r="D61" s="62"/>
      <c r="E61" s="63"/>
      <c r="F61" s="255">
        <f>'2280'!F61+'2285'!F61+'2314'!F61+'2355'!F61+'2360'!F61+'2540'!F61+'3000'!F61+'3002'!F61+'3003'!F61+'3012'!F61</f>
        <v>0</v>
      </c>
      <c r="G61" s="255">
        <f>'2280'!G61+'2285'!G61+'2314'!G61+'2355'!G61+'2360'!G61+'2540'!G61+'3000'!G61+'3002'!G61+'3003'!G61+'3012'!G61</f>
        <v>0</v>
      </c>
      <c r="H61" s="255">
        <f>'2280'!H61+'2285'!H61+'2314'!H61+'2355'!H61+'2360'!H61+'2540'!H61+'3000'!H61+'3002'!H61+'3003'!H61+'3012'!H61</f>
        <v>0</v>
      </c>
      <c r="I61" s="94">
        <f t="shared" si="5"/>
        <v>0</v>
      </c>
      <c r="J61" s="224"/>
      <c r="K61" s="255">
        <f>'2280'!K61+'2285'!K61+'2314'!K61+'2355'!K61+'2360'!K61+'2540'!K61+'3000'!K61+'3002'!K61+'3003'!K61+'3012'!K61</f>
        <v>0</v>
      </c>
      <c r="L61" s="255">
        <f>'2280'!L61+'2285'!L61+'2314'!L61+'2355'!L61+'2360'!L61+'2540'!L61+'3000'!L61+'3002'!L61+'3003'!L61+'3012'!L61</f>
        <v>0</v>
      </c>
      <c r="M61" s="255">
        <f>'2280'!M61+'2285'!M61+'2314'!M61+'2355'!M61+'2360'!M61+'2540'!M61+'3000'!M61+'3002'!M61+'3003'!M61+'3012'!M61</f>
        <v>0</v>
      </c>
      <c r="N61" s="94">
        <f t="shared" si="6"/>
        <v>0</v>
      </c>
      <c r="O61" s="224"/>
      <c r="P61" s="255">
        <f>'2280'!P61+'2285'!P61+'2314'!P61+'2355'!P61+'2360'!P61+'2540'!P61+'3000'!P61+'3002'!P61+'3003'!P61+'3012'!P61</f>
        <v>0</v>
      </c>
      <c r="Q61" s="255">
        <f>'2280'!Q61+'2285'!Q61+'2314'!Q61+'2355'!Q61+'2360'!Q61+'2540'!Q61+'3000'!Q61+'3002'!Q61+'3003'!Q61+'3012'!Q61</f>
        <v>0</v>
      </c>
      <c r="R61" s="255">
        <f>'2280'!R61+'2285'!R61+'2314'!R61+'2355'!R61+'2360'!R61+'2540'!R61+'3000'!R61+'3002'!R61+'3003'!R61+'3012'!R61</f>
        <v>0</v>
      </c>
      <c r="S61" s="94">
        <f t="shared" si="7"/>
        <v>0</v>
      </c>
      <c r="T61" s="224"/>
      <c r="U61" s="255">
        <f>'2280'!U61+'2285'!U61+'2314'!U61+'2355'!U61+'2360'!U61+'2540'!U61+'3000'!U61+'3002'!U61+'3003'!U61+'3012'!U61</f>
        <v>0</v>
      </c>
      <c r="V61" s="255">
        <f>'2280'!V61+'2285'!V61+'2314'!V61+'2355'!V61+'2360'!V61+'2540'!V61+'3000'!V61+'3002'!V61+'3003'!V61+'3012'!V61</f>
        <v>0</v>
      </c>
      <c r="W61" s="255">
        <f>'2280'!W61+'2285'!W61+'2314'!W61+'2355'!W61+'2360'!W61+'2540'!W61+'3000'!W61+'3002'!W61+'3003'!W61+'3012'!W61</f>
        <v>0</v>
      </c>
      <c r="X61" s="94">
        <f t="shared" si="8"/>
        <v>0</v>
      </c>
      <c r="Y61" s="97"/>
      <c r="Z61" s="94">
        <f t="shared" si="9"/>
        <v>0</v>
      </c>
      <c r="AA61" s="182"/>
    </row>
    <row r="62" spans="1:27" s="214" customFormat="1" ht="15" x14ac:dyDescent="0.25">
      <c r="A62" s="72"/>
      <c r="B62" s="262" t="str">
        <f>'LPFN SUMMARY - Results'!B62</f>
        <v>Field Trip</v>
      </c>
      <c r="C62" s="71"/>
      <c r="D62" s="62"/>
      <c r="E62" s="63"/>
      <c r="F62" s="255">
        <f>'2280'!F62+'2285'!F62+'2314'!F62+'2355'!F62+'2360'!F62+'2540'!F62+'3000'!F62+'3002'!F62+'3003'!F62+'3012'!F62</f>
        <v>10950</v>
      </c>
      <c r="G62" s="255">
        <f>'2280'!G62+'2285'!G62+'2314'!G62+'2355'!G62+'2360'!G62+'2540'!G62+'3000'!G62+'3002'!G62+'3003'!G62+'3012'!G62</f>
        <v>950</v>
      </c>
      <c r="H62" s="255">
        <f>'2280'!H62+'2285'!H62+'2314'!H62+'2355'!H62+'2360'!H62+'2540'!H62+'3000'!H62+'3002'!H62+'3003'!H62+'3012'!H62</f>
        <v>50950</v>
      </c>
      <c r="I62" s="94">
        <f t="shared" si="5"/>
        <v>62850</v>
      </c>
      <c r="J62" s="224"/>
      <c r="K62" s="255">
        <f>'2280'!K62+'2285'!K62+'2314'!K62+'2355'!K62+'2360'!K62+'2540'!K62+'3000'!K62+'3002'!K62+'3003'!K62+'3012'!K62</f>
        <v>30950</v>
      </c>
      <c r="L62" s="255">
        <f>'2280'!L62+'2285'!L62+'2314'!L62+'2355'!L62+'2360'!L62+'2540'!L62+'3000'!L62+'3002'!L62+'3003'!L62+'3012'!L62</f>
        <v>950</v>
      </c>
      <c r="M62" s="255">
        <f>'2280'!M62+'2285'!M62+'2314'!M62+'2355'!M62+'2360'!M62+'2540'!M62+'3000'!M62+'3002'!M62+'3003'!M62+'3012'!M62</f>
        <v>950</v>
      </c>
      <c r="N62" s="94">
        <f t="shared" si="6"/>
        <v>32850</v>
      </c>
      <c r="O62" s="224"/>
      <c r="P62" s="255">
        <f>'2280'!P62+'2285'!P62+'2314'!P62+'2355'!P62+'2360'!P62+'2540'!P62+'3000'!P62+'3002'!P62+'3003'!P62+'3012'!P62</f>
        <v>30950</v>
      </c>
      <c r="Q62" s="255">
        <f>'2280'!Q62+'2285'!Q62+'2314'!Q62+'2355'!Q62+'2360'!Q62+'2540'!Q62+'3000'!Q62+'3002'!Q62+'3003'!Q62+'3012'!Q62</f>
        <v>950</v>
      </c>
      <c r="R62" s="255">
        <f>'2280'!R62+'2285'!R62+'2314'!R62+'2355'!R62+'2360'!R62+'2540'!R62+'3000'!R62+'3002'!R62+'3003'!R62+'3012'!R62</f>
        <v>950</v>
      </c>
      <c r="S62" s="94">
        <f t="shared" si="7"/>
        <v>32850</v>
      </c>
      <c r="T62" s="224"/>
      <c r="U62" s="255">
        <f>'2280'!U62+'2285'!U62+'2314'!U62+'2355'!U62+'2360'!U62+'2540'!U62+'3000'!U62+'3002'!U62+'3003'!U62+'3012'!U62</f>
        <v>70950</v>
      </c>
      <c r="V62" s="255">
        <f>'2280'!V62+'2285'!V62+'2314'!V62+'2355'!V62+'2360'!V62+'2540'!V62+'3000'!V62+'3002'!V62+'3003'!V62+'3012'!V62</f>
        <v>950</v>
      </c>
      <c r="W62" s="255">
        <f>'2280'!W62+'2285'!W62+'2314'!W62+'2355'!W62+'2360'!W62+'2540'!W62+'3000'!W62+'3002'!W62+'3003'!W62+'3012'!W62</f>
        <v>950</v>
      </c>
      <c r="X62" s="94">
        <f t="shared" si="8"/>
        <v>72850</v>
      </c>
      <c r="Y62" s="97"/>
      <c r="Z62" s="94">
        <f t="shared" si="9"/>
        <v>201400</v>
      </c>
      <c r="AA62" s="182"/>
    </row>
    <row r="63" spans="1:27" s="214" customFormat="1" ht="15" x14ac:dyDescent="0.25">
      <c r="A63" s="72"/>
      <c r="B63" s="262" t="str">
        <f>'LPFN SUMMARY - Results'!B63</f>
        <v>Graduation</v>
      </c>
      <c r="C63" s="71"/>
      <c r="D63" s="62"/>
      <c r="E63" s="63"/>
      <c r="F63" s="255">
        <f>'2280'!F63+'2285'!F63+'2314'!F63+'2355'!F63+'2360'!F63+'2540'!F63+'3000'!F63+'3002'!F63+'3003'!F63+'3012'!F63</f>
        <v>0</v>
      </c>
      <c r="G63" s="255">
        <f>'2280'!G63+'2285'!G63+'2314'!G63+'2355'!G63+'2360'!G63+'2540'!G63+'3000'!G63+'3002'!G63+'3003'!G63+'3012'!G63</f>
        <v>0</v>
      </c>
      <c r="H63" s="255">
        <f>'2280'!H63+'2285'!H63+'2314'!H63+'2355'!H63+'2360'!H63+'2540'!H63+'3000'!H63+'3002'!H63+'3003'!H63+'3012'!H63</f>
        <v>50000</v>
      </c>
      <c r="I63" s="94">
        <f t="shared" si="5"/>
        <v>50000</v>
      </c>
      <c r="J63" s="224"/>
      <c r="K63" s="255">
        <f>'2280'!K63+'2285'!K63+'2314'!K63+'2355'!K63+'2360'!K63+'2540'!K63+'3000'!K63+'3002'!K63+'3003'!K63+'3012'!K63</f>
        <v>0</v>
      </c>
      <c r="L63" s="255">
        <f>'2280'!L63+'2285'!L63+'2314'!L63+'2355'!L63+'2360'!L63+'2540'!L63+'3000'!L63+'3002'!L63+'3003'!L63+'3012'!L63</f>
        <v>0</v>
      </c>
      <c r="M63" s="255">
        <f>'2280'!M63+'2285'!M63+'2314'!M63+'2355'!M63+'2360'!M63+'2540'!M63+'3000'!M63+'3002'!M63+'3003'!M63+'3012'!M63</f>
        <v>0</v>
      </c>
      <c r="N63" s="94">
        <f t="shared" si="6"/>
        <v>0</v>
      </c>
      <c r="O63" s="224"/>
      <c r="P63" s="255">
        <f>'2280'!P63+'2285'!P63+'2314'!P63+'2355'!P63+'2360'!P63+'2540'!P63+'3000'!P63+'3002'!P63+'3003'!P63+'3012'!P63</f>
        <v>0</v>
      </c>
      <c r="Q63" s="255">
        <f>'2280'!Q63+'2285'!Q63+'2314'!Q63+'2355'!Q63+'2360'!Q63+'2540'!Q63+'3000'!Q63+'3002'!Q63+'3003'!Q63+'3012'!Q63</f>
        <v>0</v>
      </c>
      <c r="R63" s="255">
        <f>'2280'!R63+'2285'!R63+'2314'!R63+'2355'!R63+'2360'!R63+'2540'!R63+'3000'!R63+'3002'!R63+'3003'!R63+'3012'!R63</f>
        <v>0</v>
      </c>
      <c r="S63" s="94">
        <f t="shared" si="7"/>
        <v>0</v>
      </c>
      <c r="T63" s="224"/>
      <c r="U63" s="255">
        <f>'2280'!U63+'2285'!U63+'2314'!U63+'2355'!U63+'2360'!U63+'2540'!U63+'3000'!U63+'3002'!U63+'3003'!U63+'3012'!U63</f>
        <v>0</v>
      </c>
      <c r="V63" s="255">
        <f>'2280'!V63+'2285'!V63+'2314'!V63+'2355'!V63+'2360'!V63+'2540'!V63+'3000'!V63+'3002'!V63+'3003'!V63+'3012'!V63</f>
        <v>0</v>
      </c>
      <c r="W63" s="255">
        <f>'2280'!W63+'2285'!W63+'2314'!W63+'2355'!W63+'2360'!W63+'2540'!W63+'3000'!W63+'3002'!W63+'3003'!W63+'3012'!W63</f>
        <v>0</v>
      </c>
      <c r="X63" s="94">
        <f t="shared" si="8"/>
        <v>0</v>
      </c>
      <c r="Y63" s="97"/>
      <c r="Z63" s="94">
        <f t="shared" si="9"/>
        <v>50000</v>
      </c>
      <c r="AA63" s="182"/>
    </row>
    <row r="64" spans="1:27" s="214" customFormat="1" ht="15" x14ac:dyDescent="0.25">
      <c r="A64" s="72"/>
      <c r="B64" s="262" t="str">
        <f>'LPFN SUMMARY - Results'!B64</f>
        <v>Guest Speakers</v>
      </c>
      <c r="C64" s="71"/>
      <c r="D64" s="62"/>
      <c r="E64" s="63"/>
      <c r="F64" s="255">
        <f>'2280'!F64+'2285'!F64+'2314'!F64+'2355'!F64+'2360'!F64+'2540'!F64+'3000'!F64+'3002'!F64+'3003'!F64+'3012'!F64</f>
        <v>0</v>
      </c>
      <c r="G64" s="255">
        <f>'2280'!G64+'2285'!G64+'2314'!G64+'2355'!G64+'2360'!G64+'2540'!G64+'3000'!G64+'3002'!G64+'3003'!G64+'3012'!G64</f>
        <v>0</v>
      </c>
      <c r="H64" s="255">
        <f>'2280'!H64+'2285'!H64+'2314'!H64+'2355'!H64+'2360'!H64+'2540'!H64+'3000'!H64+'3002'!H64+'3003'!H64+'3012'!H64</f>
        <v>0</v>
      </c>
      <c r="I64" s="94">
        <f t="shared" si="5"/>
        <v>0</v>
      </c>
      <c r="J64" s="224"/>
      <c r="K64" s="255">
        <f>'2280'!K64+'2285'!K64+'2314'!K64+'2355'!K64+'2360'!K64+'2540'!K64+'3000'!K64+'3002'!K64+'3003'!K64+'3012'!K64</f>
        <v>0</v>
      </c>
      <c r="L64" s="255">
        <f>'2280'!L64+'2285'!L64+'2314'!L64+'2355'!L64+'2360'!L64+'2540'!L64+'3000'!L64+'3002'!L64+'3003'!L64+'3012'!L64</f>
        <v>0</v>
      </c>
      <c r="M64" s="255">
        <f>'2280'!M64+'2285'!M64+'2314'!M64+'2355'!M64+'2360'!M64+'2540'!M64+'3000'!M64+'3002'!M64+'3003'!M64+'3012'!M64</f>
        <v>0</v>
      </c>
      <c r="N64" s="94">
        <f t="shared" si="6"/>
        <v>0</v>
      </c>
      <c r="O64" s="224"/>
      <c r="P64" s="255">
        <f>'2280'!P64+'2285'!P64+'2314'!P64+'2355'!P64+'2360'!P64+'2540'!P64+'3000'!P64+'3002'!P64+'3003'!P64+'3012'!P64</f>
        <v>0</v>
      </c>
      <c r="Q64" s="255">
        <f>'2280'!Q64+'2285'!Q64+'2314'!Q64+'2355'!Q64+'2360'!Q64+'2540'!Q64+'3000'!Q64+'3002'!Q64+'3003'!Q64+'3012'!Q64</f>
        <v>0</v>
      </c>
      <c r="R64" s="255">
        <f>'2280'!R64+'2285'!R64+'2314'!R64+'2355'!R64+'2360'!R64+'2540'!R64+'3000'!R64+'3002'!R64+'3003'!R64+'3012'!R64</f>
        <v>0</v>
      </c>
      <c r="S64" s="94">
        <f t="shared" si="7"/>
        <v>0</v>
      </c>
      <c r="T64" s="224"/>
      <c r="U64" s="255">
        <f>'2280'!U64+'2285'!U64+'2314'!U64+'2355'!U64+'2360'!U64+'2540'!U64+'3000'!U64+'3002'!U64+'3003'!U64+'3012'!U64</f>
        <v>0</v>
      </c>
      <c r="V64" s="255">
        <f>'2280'!V64+'2285'!V64+'2314'!V64+'2355'!V64+'2360'!V64+'2540'!V64+'3000'!V64+'3002'!V64+'3003'!V64+'3012'!V64</f>
        <v>0</v>
      </c>
      <c r="W64" s="255">
        <f>'2280'!W64+'2285'!W64+'2314'!W64+'2355'!W64+'2360'!W64+'2540'!W64+'3000'!W64+'3002'!W64+'3003'!W64+'3012'!W64</f>
        <v>0</v>
      </c>
      <c r="X64" s="94">
        <f t="shared" si="8"/>
        <v>0</v>
      </c>
      <c r="Y64" s="97"/>
      <c r="Z64" s="94">
        <f t="shared" si="9"/>
        <v>0</v>
      </c>
      <c r="AA64" s="182"/>
    </row>
    <row r="65" spans="1:27" s="214" customFormat="1" ht="15" x14ac:dyDescent="0.25">
      <c r="A65" s="72"/>
      <c r="B65" s="262" t="str">
        <f>'LPFN SUMMARY - Results'!B65</f>
        <v>Honoraria</v>
      </c>
      <c r="C65" s="71"/>
      <c r="D65" s="62"/>
      <c r="E65" s="63"/>
      <c r="F65" s="255">
        <f>'2280'!F65+'2285'!F65+'2314'!F65+'2355'!F65+'2360'!F65+'2540'!F65+'3000'!F65+'3002'!F65+'3003'!F65+'3012'!F65</f>
        <v>16000</v>
      </c>
      <c r="G65" s="255">
        <f>'2280'!G65+'2285'!G65+'2314'!G65+'2355'!G65+'2360'!G65+'2540'!G65+'3000'!G65+'3002'!G65+'3003'!G65+'3012'!G65</f>
        <v>1000</v>
      </c>
      <c r="H65" s="255">
        <f>'2280'!H65+'2285'!H65+'2314'!H65+'2355'!H65+'2360'!H65+'2540'!H65+'3000'!H65+'3002'!H65+'3003'!H65+'3012'!H65</f>
        <v>6000</v>
      </c>
      <c r="I65" s="94">
        <f t="shared" si="5"/>
        <v>23000</v>
      </c>
      <c r="J65" s="224"/>
      <c r="K65" s="255">
        <f>'2280'!K65+'2285'!K65+'2314'!K65+'2355'!K65+'2360'!K65+'2540'!K65+'3000'!K65+'3002'!K65+'3003'!K65+'3012'!K65</f>
        <v>16000</v>
      </c>
      <c r="L65" s="255">
        <f>'2280'!L65+'2285'!L65+'2314'!L65+'2355'!L65+'2360'!L65+'2540'!L65+'3000'!L65+'3002'!L65+'3003'!L65+'3012'!L65</f>
        <v>1000</v>
      </c>
      <c r="M65" s="255">
        <f>'2280'!M65+'2285'!M65+'2314'!M65+'2355'!M65+'2360'!M65+'2540'!M65+'3000'!M65+'3002'!M65+'3003'!M65+'3012'!M65</f>
        <v>6000</v>
      </c>
      <c r="N65" s="94">
        <f t="shared" si="6"/>
        <v>23000</v>
      </c>
      <c r="O65" s="224"/>
      <c r="P65" s="255">
        <f>'2280'!P65+'2285'!P65+'2314'!P65+'2355'!P65+'2360'!P65+'2540'!P65+'3000'!P65+'3002'!P65+'3003'!P65+'3012'!P65</f>
        <v>16000</v>
      </c>
      <c r="Q65" s="255">
        <f>'2280'!Q65+'2285'!Q65+'2314'!Q65+'2355'!Q65+'2360'!Q65+'2540'!Q65+'3000'!Q65+'3002'!Q65+'3003'!Q65+'3012'!Q65</f>
        <v>1000</v>
      </c>
      <c r="R65" s="255">
        <f>'2280'!R65+'2285'!R65+'2314'!R65+'2355'!R65+'2360'!R65+'2540'!R65+'3000'!R65+'3002'!R65+'3003'!R65+'3012'!R65</f>
        <v>1000</v>
      </c>
      <c r="S65" s="94">
        <f t="shared" si="7"/>
        <v>18000</v>
      </c>
      <c r="T65" s="224"/>
      <c r="U65" s="255">
        <f>'2280'!U65+'2285'!U65+'2314'!U65+'2355'!U65+'2360'!U65+'2540'!U65+'3000'!U65+'3002'!U65+'3003'!U65+'3012'!U65</f>
        <v>16000</v>
      </c>
      <c r="V65" s="255">
        <f>'2280'!V65+'2285'!V65+'2314'!V65+'2355'!V65+'2360'!V65+'2540'!V65+'3000'!V65+'3002'!V65+'3003'!V65+'3012'!V65</f>
        <v>1000</v>
      </c>
      <c r="W65" s="255">
        <f>'2280'!W65+'2285'!W65+'2314'!W65+'2355'!W65+'2360'!W65+'2540'!W65+'3000'!W65+'3002'!W65+'3003'!W65+'3012'!W65</f>
        <v>1000</v>
      </c>
      <c r="X65" s="94">
        <f t="shared" si="8"/>
        <v>18000</v>
      </c>
      <c r="Y65" s="97"/>
      <c r="Z65" s="94">
        <f t="shared" si="9"/>
        <v>82000</v>
      </c>
      <c r="AA65" s="182"/>
    </row>
    <row r="66" spans="1:27" s="214" customFormat="1" ht="15" x14ac:dyDescent="0.25">
      <c r="A66" s="72"/>
      <c r="B66" s="262" t="str">
        <f>'LPFN SUMMARY - Results'!B66</f>
        <v>Insurances</v>
      </c>
      <c r="C66" s="71"/>
      <c r="D66" s="62"/>
      <c r="E66" s="63"/>
      <c r="F66" s="255">
        <f>'2280'!F66+'2285'!F66+'2314'!F66+'2355'!F66+'2360'!F66+'2540'!F66+'3000'!F66+'3002'!F66+'3003'!F66+'3012'!F66</f>
        <v>6000</v>
      </c>
      <c r="G66" s="255">
        <f>'2280'!G66+'2285'!G66+'2314'!G66+'2355'!G66+'2360'!G66+'2540'!G66+'3000'!G66+'3002'!G66+'3003'!G66+'3012'!G66</f>
        <v>1000</v>
      </c>
      <c r="H66" s="255">
        <f>'2280'!H66+'2285'!H66+'2314'!H66+'2355'!H66+'2360'!H66+'2540'!H66+'3000'!H66+'3002'!H66+'3003'!H66+'3012'!H66</f>
        <v>4000</v>
      </c>
      <c r="I66" s="94">
        <f t="shared" si="5"/>
        <v>11000</v>
      </c>
      <c r="J66" s="224"/>
      <c r="K66" s="255">
        <f>'2280'!K66+'2285'!K66+'2314'!K66+'2355'!K66+'2360'!K66+'2540'!K66+'3000'!K66+'3002'!K66+'3003'!K66+'3012'!K66</f>
        <v>1000</v>
      </c>
      <c r="L66" s="255">
        <f>'2280'!L66+'2285'!L66+'2314'!L66+'2355'!L66+'2360'!L66+'2540'!L66+'3000'!L66+'3002'!L66+'3003'!L66+'3012'!L66</f>
        <v>1000</v>
      </c>
      <c r="M66" s="255">
        <f>'2280'!M66+'2285'!M66+'2314'!M66+'2355'!M66+'2360'!M66+'2540'!M66+'3000'!M66+'3002'!M66+'3003'!M66+'3012'!M66</f>
        <v>4000</v>
      </c>
      <c r="N66" s="94">
        <f t="shared" si="6"/>
        <v>6000</v>
      </c>
      <c r="O66" s="224"/>
      <c r="P66" s="255">
        <f>'2280'!P66+'2285'!P66+'2314'!P66+'2355'!P66+'2360'!P66+'2540'!P66+'3000'!P66+'3002'!P66+'3003'!P66+'3012'!P66</f>
        <v>1000</v>
      </c>
      <c r="Q66" s="255">
        <f>'2280'!Q66+'2285'!Q66+'2314'!Q66+'2355'!Q66+'2360'!Q66+'2540'!Q66+'3000'!Q66+'3002'!Q66+'3003'!Q66+'3012'!Q66</f>
        <v>1000</v>
      </c>
      <c r="R66" s="255">
        <f>'2280'!R66+'2285'!R66+'2314'!R66+'2355'!R66+'2360'!R66+'2540'!R66+'3000'!R66+'3002'!R66+'3003'!R66+'3012'!R66</f>
        <v>4000</v>
      </c>
      <c r="S66" s="94">
        <f t="shared" si="7"/>
        <v>6000</v>
      </c>
      <c r="T66" s="224"/>
      <c r="U66" s="255">
        <f>'2280'!U66+'2285'!U66+'2314'!U66+'2355'!U66+'2360'!U66+'2540'!U66+'3000'!U66+'3002'!U66+'3003'!U66+'3012'!U66</f>
        <v>1000</v>
      </c>
      <c r="V66" s="255">
        <f>'2280'!V66+'2285'!V66+'2314'!V66+'2355'!V66+'2360'!V66+'2540'!V66+'3000'!V66+'3002'!V66+'3003'!V66+'3012'!V66</f>
        <v>1000</v>
      </c>
      <c r="W66" s="255">
        <f>'2280'!W66+'2285'!W66+'2314'!W66+'2355'!W66+'2360'!W66+'2540'!W66+'3000'!W66+'3002'!W66+'3003'!W66+'3012'!W66</f>
        <v>4000</v>
      </c>
      <c r="X66" s="94">
        <f t="shared" si="8"/>
        <v>6000</v>
      </c>
      <c r="Y66" s="97"/>
      <c r="Z66" s="94">
        <f t="shared" si="9"/>
        <v>29000</v>
      </c>
      <c r="AA66" s="182"/>
    </row>
    <row r="67" spans="1:27" s="214" customFormat="1" ht="15" x14ac:dyDescent="0.25">
      <c r="A67" s="72"/>
      <c r="B67" s="262" t="str">
        <f>'LPFN SUMMARY - Results'!B67</f>
        <v>Interests and bank charges</v>
      </c>
      <c r="C67" s="71"/>
      <c r="D67" s="62"/>
      <c r="E67" s="63"/>
      <c r="F67" s="255">
        <f>'2280'!F67+'2285'!F67+'2314'!F67+'2355'!F67+'2360'!F67+'2540'!F67+'3000'!F67+'3002'!F67+'3003'!F67+'3012'!F67</f>
        <v>0</v>
      </c>
      <c r="G67" s="255">
        <f>'2280'!G67+'2285'!G67+'2314'!G67+'2355'!G67+'2360'!G67+'2540'!G67+'3000'!G67+'3002'!G67+'3003'!G67+'3012'!G67</f>
        <v>0</v>
      </c>
      <c r="H67" s="255">
        <f>'2280'!H67+'2285'!H67+'2314'!H67+'2355'!H67+'2360'!H67+'2540'!H67+'3000'!H67+'3002'!H67+'3003'!H67+'3012'!H67</f>
        <v>0</v>
      </c>
      <c r="I67" s="94">
        <f t="shared" si="5"/>
        <v>0</v>
      </c>
      <c r="J67" s="224"/>
      <c r="K67" s="255">
        <f>'2280'!K67+'2285'!K67+'2314'!K67+'2355'!K67+'2360'!K67+'2540'!K67+'3000'!K67+'3002'!K67+'3003'!K67+'3012'!K67</f>
        <v>0</v>
      </c>
      <c r="L67" s="255">
        <f>'2280'!L67+'2285'!L67+'2314'!L67+'2355'!L67+'2360'!L67+'2540'!L67+'3000'!L67+'3002'!L67+'3003'!L67+'3012'!L67</f>
        <v>0</v>
      </c>
      <c r="M67" s="255">
        <f>'2280'!M67+'2285'!M67+'2314'!M67+'2355'!M67+'2360'!M67+'2540'!M67+'3000'!M67+'3002'!M67+'3003'!M67+'3012'!M67</f>
        <v>0</v>
      </c>
      <c r="N67" s="94">
        <f t="shared" si="6"/>
        <v>0</v>
      </c>
      <c r="O67" s="224"/>
      <c r="P67" s="255">
        <f>'2280'!P67+'2285'!P67+'2314'!P67+'2355'!P67+'2360'!P67+'2540'!P67+'3000'!P67+'3002'!P67+'3003'!P67+'3012'!P67</f>
        <v>0</v>
      </c>
      <c r="Q67" s="255">
        <f>'2280'!Q67+'2285'!Q67+'2314'!Q67+'2355'!Q67+'2360'!Q67+'2540'!Q67+'3000'!Q67+'3002'!Q67+'3003'!Q67+'3012'!Q67</f>
        <v>0</v>
      </c>
      <c r="R67" s="255">
        <f>'2280'!R67+'2285'!R67+'2314'!R67+'2355'!R67+'2360'!R67+'2540'!R67+'3000'!R67+'3002'!R67+'3003'!R67+'3012'!R67</f>
        <v>0</v>
      </c>
      <c r="S67" s="94">
        <f t="shared" si="7"/>
        <v>0</v>
      </c>
      <c r="T67" s="224"/>
      <c r="U67" s="255">
        <f>'2280'!U67+'2285'!U67+'2314'!U67+'2355'!U67+'2360'!U67+'2540'!U67+'3000'!U67+'3002'!U67+'3003'!U67+'3012'!U67</f>
        <v>0</v>
      </c>
      <c r="V67" s="255">
        <f>'2280'!V67+'2285'!V67+'2314'!V67+'2355'!V67+'2360'!V67+'2540'!V67+'3000'!V67+'3002'!V67+'3003'!V67+'3012'!V67</f>
        <v>0</v>
      </c>
      <c r="W67" s="255">
        <f>'2280'!W67+'2285'!W67+'2314'!W67+'2355'!W67+'2360'!W67+'2540'!W67+'3000'!W67+'3002'!W67+'3003'!W67+'3012'!W67</f>
        <v>0</v>
      </c>
      <c r="X67" s="94">
        <f t="shared" si="8"/>
        <v>0</v>
      </c>
      <c r="Y67" s="97"/>
      <c r="Z67" s="94">
        <f t="shared" si="9"/>
        <v>0</v>
      </c>
      <c r="AA67" s="182"/>
    </row>
    <row r="68" spans="1:27" s="214" customFormat="1" ht="15" hidden="1" x14ac:dyDescent="0.25">
      <c r="A68" s="72"/>
      <c r="B68" s="262" t="str">
        <f>'LPFN SUMMARY - Results'!B68</f>
        <v>Unused</v>
      </c>
      <c r="C68" s="71"/>
      <c r="D68" s="62"/>
      <c r="E68" s="63"/>
      <c r="F68" s="255">
        <f>'2280'!F68+'2285'!F68+'2314'!F68+'2355'!F68+'2360'!F68+'2540'!F68+'3000'!F68+'3002'!F68+'3003'!F68+'3012'!F68</f>
        <v>0</v>
      </c>
      <c r="G68" s="255">
        <f>'2280'!G68+'2285'!G68+'2314'!G68+'2355'!G68+'2360'!G68+'2540'!G68+'3000'!G68+'3002'!G68+'3003'!G68+'3012'!G68</f>
        <v>0</v>
      </c>
      <c r="H68" s="255">
        <f>'2280'!H68+'2285'!H68+'2314'!H68+'2355'!H68+'2360'!H68+'2540'!H68+'3000'!H68+'3002'!H68+'3003'!H68+'3012'!H68</f>
        <v>0</v>
      </c>
      <c r="I68" s="94">
        <f t="shared" si="5"/>
        <v>0</v>
      </c>
      <c r="J68" s="224"/>
      <c r="K68" s="255">
        <f>'2280'!K68+'2285'!K68+'2314'!K68+'2355'!K68+'2360'!K68+'2540'!K68+'3000'!K68+'3002'!K68+'3003'!K68+'3012'!K68</f>
        <v>0</v>
      </c>
      <c r="L68" s="255">
        <f>'2280'!L68+'2285'!L68+'2314'!L68+'2355'!L68+'2360'!L68+'2540'!L68+'3000'!L68+'3002'!L68+'3003'!L68+'3012'!L68</f>
        <v>0</v>
      </c>
      <c r="M68" s="255">
        <f>'2280'!M68+'2285'!M68+'2314'!M68+'2355'!M68+'2360'!M68+'2540'!M68+'3000'!M68+'3002'!M68+'3003'!M68+'3012'!M68</f>
        <v>0</v>
      </c>
      <c r="N68" s="94">
        <f t="shared" si="6"/>
        <v>0</v>
      </c>
      <c r="O68" s="224"/>
      <c r="P68" s="255">
        <f>'2280'!P68+'2285'!P68+'2314'!P68+'2355'!P68+'2360'!P68+'2540'!P68+'3000'!P68+'3002'!P68+'3003'!P68+'3012'!P68</f>
        <v>0</v>
      </c>
      <c r="Q68" s="255">
        <f>'2280'!Q68+'2285'!Q68+'2314'!Q68+'2355'!Q68+'2360'!Q68+'2540'!Q68+'3000'!Q68+'3002'!Q68+'3003'!Q68+'3012'!Q68</f>
        <v>0</v>
      </c>
      <c r="R68" s="255">
        <f>'2280'!R68+'2285'!R68+'2314'!R68+'2355'!R68+'2360'!R68+'2540'!R68+'3000'!R68+'3002'!R68+'3003'!R68+'3012'!R68</f>
        <v>0</v>
      </c>
      <c r="S68" s="94">
        <f t="shared" si="7"/>
        <v>0</v>
      </c>
      <c r="T68" s="224"/>
      <c r="U68" s="255">
        <f>'2280'!U68+'2285'!U68+'2314'!U68+'2355'!U68+'2360'!U68+'2540'!U68+'3000'!U68+'3002'!U68+'3003'!U68+'3012'!U68</f>
        <v>0</v>
      </c>
      <c r="V68" s="255">
        <f>'2280'!V68+'2285'!V68+'2314'!V68+'2355'!V68+'2360'!V68+'2540'!V68+'3000'!V68+'3002'!V68+'3003'!V68+'3012'!V68</f>
        <v>0</v>
      </c>
      <c r="W68" s="255">
        <f>'2280'!W68+'2285'!W68+'2314'!W68+'2355'!W68+'2360'!W68+'2540'!W68+'3000'!W68+'3002'!W68+'3003'!W68+'3012'!W68</f>
        <v>0</v>
      </c>
      <c r="X68" s="94">
        <f t="shared" si="8"/>
        <v>0</v>
      </c>
      <c r="Y68" s="97"/>
      <c r="Z68" s="94">
        <f t="shared" si="9"/>
        <v>0</v>
      </c>
      <c r="AA68" s="182"/>
    </row>
    <row r="69" spans="1:27" s="214" customFormat="1" ht="15" x14ac:dyDescent="0.25">
      <c r="A69" s="72"/>
      <c r="B69" s="262" t="str">
        <f>'LPFN SUMMARY - Results'!B69</f>
        <v>Licence fees</v>
      </c>
      <c r="C69" s="71"/>
      <c r="D69" s="62"/>
      <c r="E69" s="63"/>
      <c r="F69" s="255">
        <f>'2280'!F69+'2285'!F69+'2314'!F69+'2355'!F69+'2360'!F69+'2540'!F69+'3000'!F69+'3002'!F69+'3003'!F69+'3012'!F69</f>
        <v>0</v>
      </c>
      <c r="G69" s="255">
        <f>'2280'!G69+'2285'!G69+'2314'!G69+'2355'!G69+'2360'!G69+'2540'!G69+'3000'!G69+'3002'!G69+'3003'!G69+'3012'!G69</f>
        <v>0</v>
      </c>
      <c r="H69" s="255">
        <f>'2280'!H69+'2285'!H69+'2314'!H69+'2355'!H69+'2360'!H69+'2540'!H69+'3000'!H69+'3002'!H69+'3003'!H69+'3012'!H69</f>
        <v>0</v>
      </c>
      <c r="I69" s="94">
        <f t="shared" si="5"/>
        <v>0</v>
      </c>
      <c r="J69" s="224"/>
      <c r="K69" s="255">
        <f>'2280'!K69+'2285'!K69+'2314'!K69+'2355'!K69+'2360'!K69+'2540'!K69+'3000'!K69+'3002'!K69+'3003'!K69+'3012'!K69</f>
        <v>0</v>
      </c>
      <c r="L69" s="255">
        <f>'2280'!L69+'2285'!L69+'2314'!L69+'2355'!L69+'2360'!L69+'2540'!L69+'3000'!L69+'3002'!L69+'3003'!L69+'3012'!L69</f>
        <v>0</v>
      </c>
      <c r="M69" s="255">
        <f>'2280'!M69+'2285'!M69+'2314'!M69+'2355'!M69+'2360'!M69+'2540'!M69+'3000'!M69+'3002'!M69+'3003'!M69+'3012'!M69</f>
        <v>0</v>
      </c>
      <c r="N69" s="94">
        <f t="shared" si="6"/>
        <v>0</v>
      </c>
      <c r="O69" s="224"/>
      <c r="P69" s="255">
        <f>'2280'!P69+'2285'!P69+'2314'!P69+'2355'!P69+'2360'!P69+'2540'!P69+'3000'!P69+'3002'!P69+'3003'!P69+'3012'!P69</f>
        <v>0</v>
      </c>
      <c r="Q69" s="255">
        <f>'2280'!Q69+'2285'!Q69+'2314'!Q69+'2355'!Q69+'2360'!Q69+'2540'!Q69+'3000'!Q69+'3002'!Q69+'3003'!Q69+'3012'!Q69</f>
        <v>0</v>
      </c>
      <c r="R69" s="255">
        <f>'2280'!R69+'2285'!R69+'2314'!R69+'2355'!R69+'2360'!R69+'2540'!R69+'3000'!R69+'3002'!R69+'3003'!R69+'3012'!R69</f>
        <v>0</v>
      </c>
      <c r="S69" s="94">
        <f t="shared" si="7"/>
        <v>0</v>
      </c>
      <c r="T69" s="224"/>
      <c r="U69" s="255">
        <f>'2280'!U69+'2285'!U69+'2314'!U69+'2355'!U69+'2360'!U69+'2540'!U69+'3000'!U69+'3002'!U69+'3003'!U69+'3012'!U69</f>
        <v>0</v>
      </c>
      <c r="V69" s="255">
        <f>'2280'!V69+'2285'!V69+'2314'!V69+'2355'!V69+'2360'!V69+'2540'!V69+'3000'!V69+'3002'!V69+'3003'!V69+'3012'!V69</f>
        <v>0</v>
      </c>
      <c r="W69" s="255">
        <f>'2280'!W69+'2285'!W69+'2314'!W69+'2355'!W69+'2360'!W69+'2540'!W69+'3000'!W69+'3002'!W69+'3003'!W69+'3012'!W69</f>
        <v>0</v>
      </c>
      <c r="X69" s="94">
        <f t="shared" si="8"/>
        <v>0</v>
      </c>
      <c r="Y69" s="97"/>
      <c r="Z69" s="94">
        <f t="shared" si="9"/>
        <v>0</v>
      </c>
      <c r="AA69" s="182"/>
    </row>
    <row r="70" spans="1:27" s="214" customFormat="1" ht="15" x14ac:dyDescent="0.25">
      <c r="A70" s="72"/>
      <c r="B70" s="262" t="str">
        <f>'LPFN SUMMARY - Results'!B70</f>
        <v>Maintenance</v>
      </c>
      <c r="C70" s="71"/>
      <c r="D70" s="62"/>
      <c r="E70" s="63"/>
      <c r="F70" s="255">
        <f>'2280'!F70+'2285'!F70+'2314'!F70+'2355'!F70+'2360'!F70+'2540'!F70+'3000'!F70+'3002'!F70+'3003'!F70+'3012'!F70</f>
        <v>0</v>
      </c>
      <c r="G70" s="255">
        <f>'2280'!G70+'2285'!G70+'2314'!G70+'2355'!G70+'2360'!G70+'2540'!G70+'3000'!G70+'3002'!G70+'3003'!G70+'3012'!G70</f>
        <v>0</v>
      </c>
      <c r="H70" s="255">
        <f>'2280'!H70+'2285'!H70+'2314'!H70+'2355'!H70+'2360'!H70+'2540'!H70+'3000'!H70+'3002'!H70+'3003'!H70+'3012'!H70</f>
        <v>5000</v>
      </c>
      <c r="I70" s="94">
        <f t="shared" si="5"/>
        <v>5000</v>
      </c>
      <c r="J70" s="224"/>
      <c r="K70" s="255">
        <f>'2280'!K70+'2285'!K70+'2314'!K70+'2355'!K70+'2360'!K70+'2540'!K70+'3000'!K70+'3002'!K70+'3003'!K70+'3012'!K70</f>
        <v>0</v>
      </c>
      <c r="L70" s="255">
        <f>'2280'!L70+'2285'!L70+'2314'!L70+'2355'!L70+'2360'!L70+'2540'!L70+'3000'!L70+'3002'!L70+'3003'!L70+'3012'!L70</f>
        <v>0</v>
      </c>
      <c r="M70" s="255">
        <f>'2280'!M70+'2285'!M70+'2314'!M70+'2355'!M70+'2360'!M70+'2540'!M70+'3000'!M70+'3002'!M70+'3003'!M70+'3012'!M70</f>
        <v>5000</v>
      </c>
      <c r="N70" s="94">
        <f t="shared" si="6"/>
        <v>5000</v>
      </c>
      <c r="O70" s="224"/>
      <c r="P70" s="255">
        <f>'2280'!P70+'2285'!P70+'2314'!P70+'2355'!P70+'2360'!P70+'2540'!P70+'3000'!P70+'3002'!P70+'3003'!P70+'3012'!P70</f>
        <v>0</v>
      </c>
      <c r="Q70" s="255">
        <f>'2280'!Q70+'2285'!Q70+'2314'!Q70+'2355'!Q70+'2360'!Q70+'2540'!Q70+'3000'!Q70+'3002'!Q70+'3003'!Q70+'3012'!Q70</f>
        <v>0</v>
      </c>
      <c r="R70" s="255">
        <f>'2280'!R70+'2285'!R70+'2314'!R70+'2355'!R70+'2360'!R70+'2540'!R70+'3000'!R70+'3002'!R70+'3003'!R70+'3012'!R70</f>
        <v>5000</v>
      </c>
      <c r="S70" s="94">
        <f t="shared" si="7"/>
        <v>5000</v>
      </c>
      <c r="T70" s="224"/>
      <c r="U70" s="255">
        <f>'2280'!U70+'2285'!U70+'2314'!U70+'2355'!U70+'2360'!U70+'2540'!U70+'3000'!U70+'3002'!U70+'3003'!U70+'3012'!U70</f>
        <v>0</v>
      </c>
      <c r="V70" s="255">
        <f>'2280'!V70+'2285'!V70+'2314'!V70+'2355'!V70+'2360'!V70+'2540'!V70+'3000'!V70+'3002'!V70+'3003'!V70+'3012'!V70</f>
        <v>0</v>
      </c>
      <c r="W70" s="255">
        <f>'2280'!W70+'2285'!W70+'2314'!W70+'2355'!W70+'2360'!W70+'2540'!W70+'3000'!W70+'3002'!W70+'3003'!W70+'3012'!W70</f>
        <v>5000</v>
      </c>
      <c r="X70" s="94">
        <f t="shared" si="8"/>
        <v>5000</v>
      </c>
      <c r="Y70" s="97"/>
      <c r="Z70" s="94">
        <f t="shared" si="9"/>
        <v>20000</v>
      </c>
      <c r="AA70" s="182"/>
    </row>
    <row r="71" spans="1:27" s="214" customFormat="1" ht="15" x14ac:dyDescent="0.25">
      <c r="A71" s="72"/>
      <c r="B71" s="262" t="str">
        <f>'LPFN SUMMARY - Results'!B71</f>
        <v>Material and supplies</v>
      </c>
      <c r="C71" s="71"/>
      <c r="D71" s="62"/>
      <c r="E71" s="63"/>
      <c r="F71" s="255">
        <f>'2280'!F71+'2285'!F71+'2314'!F71+'2355'!F71+'2360'!F71+'2540'!F71+'3000'!F71+'3002'!F71+'3003'!F71+'3012'!F71</f>
        <v>879329</v>
      </c>
      <c r="G71" s="255">
        <f>'2280'!G71+'2285'!G71+'2314'!G71+'2355'!G71+'2360'!G71+'2540'!G71+'3000'!G71+'3002'!G71+'3003'!G71+'3012'!G71</f>
        <v>0</v>
      </c>
      <c r="H71" s="255">
        <f>'2280'!H71+'2285'!H71+'2314'!H71+'2355'!H71+'2360'!H71+'2540'!H71+'3000'!H71+'3002'!H71+'3003'!H71+'3012'!H71</f>
        <v>0</v>
      </c>
      <c r="I71" s="94">
        <f t="shared" si="5"/>
        <v>879329</v>
      </c>
      <c r="J71" s="224"/>
      <c r="K71" s="255">
        <f>'2280'!K71+'2285'!K71+'2314'!K71+'2355'!K71+'2360'!K71+'2540'!K71+'3000'!K71+'3002'!K71+'3003'!K71+'3012'!K71</f>
        <v>392544</v>
      </c>
      <c r="L71" s="255">
        <f>'2280'!L71+'2285'!L71+'2314'!L71+'2355'!L71+'2360'!L71+'2540'!L71+'3000'!L71+'3002'!L71+'3003'!L71+'3012'!L71</f>
        <v>0</v>
      </c>
      <c r="M71" s="255">
        <f>'2280'!M71+'2285'!M71+'2314'!M71+'2355'!M71+'2360'!M71+'2540'!M71+'3000'!M71+'3002'!M71+'3003'!M71+'3012'!M71</f>
        <v>0</v>
      </c>
      <c r="N71" s="94">
        <f t="shared" si="6"/>
        <v>392544</v>
      </c>
      <c r="O71" s="224"/>
      <c r="P71" s="255">
        <f>'2280'!P71+'2285'!P71+'2314'!P71+'2355'!P71+'2360'!P71+'2540'!P71+'3000'!P71+'3002'!P71+'3003'!P71+'3012'!P71</f>
        <v>383894</v>
      </c>
      <c r="Q71" s="255">
        <f>'2280'!Q71+'2285'!Q71+'2314'!Q71+'2355'!Q71+'2360'!Q71+'2540'!Q71+'3000'!Q71+'3002'!Q71+'3003'!Q71+'3012'!Q71</f>
        <v>0</v>
      </c>
      <c r="R71" s="255">
        <f>'2280'!R71+'2285'!R71+'2314'!R71+'2355'!R71+'2360'!R71+'2540'!R71+'3000'!R71+'3002'!R71+'3003'!R71+'3012'!R71</f>
        <v>0</v>
      </c>
      <c r="S71" s="94">
        <f t="shared" si="7"/>
        <v>383894</v>
      </c>
      <c r="T71" s="224"/>
      <c r="U71" s="255">
        <f>'2280'!U71+'2285'!U71+'2314'!U71+'2355'!U71+'2360'!U71+'2540'!U71+'3000'!U71+'3002'!U71+'3003'!U71+'3012'!U71</f>
        <v>383896</v>
      </c>
      <c r="V71" s="255">
        <f>'2280'!V71+'2285'!V71+'2314'!V71+'2355'!V71+'2360'!V71+'2540'!V71+'3000'!V71+'3002'!V71+'3003'!V71+'3012'!V71</f>
        <v>0</v>
      </c>
      <c r="W71" s="255">
        <f>'2280'!W71+'2285'!W71+'2314'!W71+'2355'!W71+'2360'!W71+'2540'!W71+'3000'!W71+'3002'!W71+'3003'!W71+'3012'!W71</f>
        <v>0</v>
      </c>
      <c r="X71" s="94">
        <f t="shared" si="8"/>
        <v>383896</v>
      </c>
      <c r="Y71" s="97"/>
      <c r="Z71" s="94">
        <f t="shared" si="9"/>
        <v>2039663</v>
      </c>
      <c r="AA71" s="182"/>
    </row>
    <row r="72" spans="1:27" s="214" customFormat="1" ht="15" x14ac:dyDescent="0.25">
      <c r="A72" s="72"/>
      <c r="B72" s="262" t="str">
        <f>'LPFN SUMMARY - Results'!B72</f>
        <v>Medical transportation</v>
      </c>
      <c r="C72" s="71"/>
      <c r="D72" s="62"/>
      <c r="E72" s="63"/>
      <c r="F72" s="255">
        <f>'2280'!F72+'2285'!F72+'2314'!F72+'2355'!F72+'2360'!F72+'2540'!F72+'3000'!F72+'3002'!F72+'3003'!F72+'3012'!F72</f>
        <v>0</v>
      </c>
      <c r="G72" s="255">
        <f>'2280'!G72+'2285'!G72+'2314'!G72+'2355'!G72+'2360'!G72+'2540'!G72+'3000'!G72+'3002'!G72+'3003'!G72+'3012'!G72</f>
        <v>0</v>
      </c>
      <c r="H72" s="255">
        <f>'2280'!H72+'2285'!H72+'2314'!H72+'2355'!H72+'2360'!H72+'2540'!H72+'3000'!H72+'3002'!H72+'3003'!H72+'3012'!H72</f>
        <v>0</v>
      </c>
      <c r="I72" s="94">
        <f t="shared" si="5"/>
        <v>0</v>
      </c>
      <c r="J72" s="224"/>
      <c r="K72" s="255">
        <f>'2280'!K72+'2285'!K72+'2314'!K72+'2355'!K72+'2360'!K72+'2540'!K72+'3000'!K72+'3002'!K72+'3003'!K72+'3012'!K72</f>
        <v>0</v>
      </c>
      <c r="L72" s="255">
        <f>'2280'!L72+'2285'!L72+'2314'!L72+'2355'!L72+'2360'!L72+'2540'!L72+'3000'!L72+'3002'!L72+'3003'!L72+'3012'!L72</f>
        <v>0</v>
      </c>
      <c r="M72" s="255">
        <f>'2280'!M72+'2285'!M72+'2314'!M72+'2355'!M72+'2360'!M72+'2540'!M72+'3000'!M72+'3002'!M72+'3003'!M72+'3012'!M72</f>
        <v>0</v>
      </c>
      <c r="N72" s="94">
        <f t="shared" si="6"/>
        <v>0</v>
      </c>
      <c r="O72" s="224"/>
      <c r="P72" s="255">
        <f>'2280'!P72+'2285'!P72+'2314'!P72+'2355'!P72+'2360'!P72+'2540'!P72+'3000'!P72+'3002'!P72+'3003'!P72+'3012'!P72</f>
        <v>0</v>
      </c>
      <c r="Q72" s="255">
        <f>'2280'!Q72+'2285'!Q72+'2314'!Q72+'2355'!Q72+'2360'!Q72+'2540'!Q72+'3000'!Q72+'3002'!Q72+'3003'!Q72+'3012'!Q72</f>
        <v>0</v>
      </c>
      <c r="R72" s="255">
        <f>'2280'!R72+'2285'!R72+'2314'!R72+'2355'!R72+'2360'!R72+'2540'!R72+'3000'!R72+'3002'!R72+'3003'!R72+'3012'!R72</f>
        <v>0</v>
      </c>
      <c r="S72" s="94">
        <f t="shared" si="7"/>
        <v>0</v>
      </c>
      <c r="T72" s="224"/>
      <c r="U72" s="255">
        <f>'2280'!U72+'2285'!U72+'2314'!U72+'2355'!U72+'2360'!U72+'2540'!U72+'3000'!U72+'3002'!U72+'3003'!U72+'3012'!U72</f>
        <v>0</v>
      </c>
      <c r="V72" s="255">
        <f>'2280'!V72+'2285'!V72+'2314'!V72+'2355'!V72+'2360'!V72+'2540'!V72+'3000'!V72+'3002'!V72+'3003'!V72+'3012'!V72</f>
        <v>0</v>
      </c>
      <c r="W72" s="255">
        <f>'2280'!W72+'2285'!W72+'2314'!W72+'2355'!W72+'2360'!W72+'2540'!W72+'3000'!W72+'3002'!W72+'3003'!W72+'3012'!W72</f>
        <v>0</v>
      </c>
      <c r="X72" s="94">
        <f t="shared" si="8"/>
        <v>0</v>
      </c>
      <c r="Y72" s="97"/>
      <c r="Z72" s="94">
        <f t="shared" si="9"/>
        <v>0</v>
      </c>
      <c r="AA72" s="182"/>
    </row>
    <row r="73" spans="1:27" s="214" customFormat="1" ht="15" hidden="1" x14ac:dyDescent="0.25">
      <c r="A73" s="72"/>
      <c r="B73" s="262" t="str">
        <f>'LPFN SUMMARY - Results'!B73</f>
        <v>Unused</v>
      </c>
      <c r="C73" s="71"/>
      <c r="D73" s="62"/>
      <c r="E73" s="63"/>
      <c r="F73" s="255">
        <f>'2280'!F73+'2285'!F73+'2314'!F73+'2355'!F73+'2360'!F73+'2540'!F73+'3000'!F73+'3002'!F73+'3003'!F73+'3012'!F73</f>
        <v>0</v>
      </c>
      <c r="G73" s="255">
        <f>'2280'!G73+'2285'!G73+'2314'!G73+'2355'!G73+'2360'!G73+'2540'!G73+'3000'!G73+'3002'!G73+'3003'!G73+'3012'!G73</f>
        <v>0</v>
      </c>
      <c r="H73" s="255">
        <f>'2280'!H73+'2285'!H73+'2314'!H73+'2355'!H73+'2360'!H73+'2540'!H73+'3000'!H73+'3002'!H73+'3003'!H73+'3012'!H73</f>
        <v>0</v>
      </c>
      <c r="I73" s="94">
        <f t="shared" si="5"/>
        <v>0</v>
      </c>
      <c r="J73" s="224"/>
      <c r="K73" s="255">
        <f>'2280'!K73+'2285'!K73+'2314'!K73+'2355'!K73+'2360'!K73+'2540'!K73+'3000'!K73+'3002'!K73+'3003'!K73+'3012'!K73</f>
        <v>0</v>
      </c>
      <c r="L73" s="255">
        <f>'2280'!L73+'2285'!L73+'2314'!L73+'2355'!L73+'2360'!L73+'2540'!L73+'3000'!L73+'3002'!L73+'3003'!L73+'3012'!L73</f>
        <v>0</v>
      </c>
      <c r="M73" s="255">
        <f>'2280'!M73+'2285'!M73+'2314'!M73+'2355'!M73+'2360'!M73+'2540'!M73+'3000'!M73+'3002'!M73+'3003'!M73+'3012'!M73</f>
        <v>0</v>
      </c>
      <c r="N73" s="94">
        <f t="shared" si="6"/>
        <v>0</v>
      </c>
      <c r="O73" s="224"/>
      <c r="P73" s="255">
        <f>'2280'!P73+'2285'!P73+'2314'!P73+'2355'!P73+'2360'!P73+'2540'!P73+'3000'!P73+'3002'!P73+'3003'!P73+'3012'!P73</f>
        <v>0</v>
      </c>
      <c r="Q73" s="255">
        <f>'2280'!Q73+'2285'!Q73+'2314'!Q73+'2355'!Q73+'2360'!Q73+'2540'!Q73+'3000'!Q73+'3002'!Q73+'3003'!Q73+'3012'!Q73</f>
        <v>0</v>
      </c>
      <c r="R73" s="255">
        <f>'2280'!R73+'2285'!R73+'2314'!R73+'2355'!R73+'2360'!R73+'2540'!R73+'3000'!R73+'3002'!R73+'3003'!R73+'3012'!R73</f>
        <v>0</v>
      </c>
      <c r="S73" s="94">
        <f t="shared" si="7"/>
        <v>0</v>
      </c>
      <c r="T73" s="224"/>
      <c r="U73" s="255">
        <f>'2280'!U73+'2285'!U73+'2314'!U73+'2355'!U73+'2360'!U73+'2540'!U73+'3000'!U73+'3002'!U73+'3003'!U73+'3012'!U73</f>
        <v>0</v>
      </c>
      <c r="V73" s="255">
        <f>'2280'!V73+'2285'!V73+'2314'!V73+'2355'!V73+'2360'!V73+'2540'!V73+'3000'!V73+'3002'!V73+'3003'!V73+'3012'!V73</f>
        <v>0</v>
      </c>
      <c r="W73" s="255">
        <f>'2280'!W73+'2285'!W73+'2314'!W73+'2355'!W73+'2360'!W73+'2540'!W73+'3000'!W73+'3002'!W73+'3003'!W73+'3012'!W73</f>
        <v>0</v>
      </c>
      <c r="X73" s="94">
        <f t="shared" si="8"/>
        <v>0</v>
      </c>
      <c r="Y73" s="97"/>
      <c r="Z73" s="94">
        <f t="shared" si="9"/>
        <v>0</v>
      </c>
      <c r="AA73" s="182"/>
    </row>
    <row r="74" spans="1:27" s="214" customFormat="1" ht="15" x14ac:dyDescent="0.25">
      <c r="A74" s="72"/>
      <c r="B74" s="262" t="str">
        <f>'LPFN SUMMARY - Results'!B74</f>
        <v>NNADAP Certification</v>
      </c>
      <c r="C74" s="71"/>
      <c r="D74" s="62"/>
      <c r="E74" s="63"/>
      <c r="F74" s="255">
        <f>'2280'!F74+'2285'!F74+'2314'!F74+'2355'!F74+'2360'!F74+'2540'!F74+'3000'!F74+'3002'!F74+'3003'!F74+'3012'!F74</f>
        <v>0</v>
      </c>
      <c r="G74" s="255">
        <f>'2280'!G74+'2285'!G74+'2314'!G74+'2355'!G74+'2360'!G74+'2540'!G74+'3000'!G74+'3002'!G74+'3003'!G74+'3012'!G74</f>
        <v>0</v>
      </c>
      <c r="H74" s="255">
        <f>'2280'!H74+'2285'!H74+'2314'!H74+'2355'!H74+'2360'!H74+'2540'!H74+'3000'!H74+'3002'!H74+'3003'!H74+'3012'!H74</f>
        <v>0</v>
      </c>
      <c r="I74" s="94">
        <f t="shared" si="5"/>
        <v>0</v>
      </c>
      <c r="J74" s="224"/>
      <c r="K74" s="255">
        <f>'2280'!K74+'2285'!K74+'2314'!K74+'2355'!K74+'2360'!K74+'2540'!K74+'3000'!K74+'3002'!K74+'3003'!K74+'3012'!K74</f>
        <v>0</v>
      </c>
      <c r="L74" s="255">
        <f>'2280'!L74+'2285'!L74+'2314'!L74+'2355'!L74+'2360'!L74+'2540'!L74+'3000'!L74+'3002'!L74+'3003'!L74+'3012'!L74</f>
        <v>0</v>
      </c>
      <c r="M74" s="255">
        <f>'2280'!M74+'2285'!M74+'2314'!M74+'2355'!M74+'2360'!M74+'2540'!M74+'3000'!M74+'3002'!M74+'3003'!M74+'3012'!M74</f>
        <v>0</v>
      </c>
      <c r="N74" s="94">
        <f t="shared" si="6"/>
        <v>0</v>
      </c>
      <c r="O74" s="224"/>
      <c r="P74" s="255">
        <f>'2280'!P74+'2285'!P74+'2314'!P74+'2355'!P74+'2360'!P74+'2540'!P74+'3000'!P74+'3002'!P74+'3003'!P74+'3012'!P74</f>
        <v>0</v>
      </c>
      <c r="Q74" s="255">
        <f>'2280'!Q74+'2285'!Q74+'2314'!Q74+'2355'!Q74+'2360'!Q74+'2540'!Q74+'3000'!Q74+'3002'!Q74+'3003'!Q74+'3012'!Q74</f>
        <v>0</v>
      </c>
      <c r="R74" s="255">
        <f>'2280'!R74+'2285'!R74+'2314'!R74+'2355'!R74+'2360'!R74+'2540'!R74+'3000'!R74+'3002'!R74+'3003'!R74+'3012'!R74</f>
        <v>0</v>
      </c>
      <c r="S74" s="94">
        <f t="shared" si="7"/>
        <v>0</v>
      </c>
      <c r="T74" s="224"/>
      <c r="U74" s="255">
        <f>'2280'!U74+'2285'!U74+'2314'!U74+'2355'!U74+'2360'!U74+'2540'!U74+'3000'!U74+'3002'!U74+'3003'!U74+'3012'!U74</f>
        <v>0</v>
      </c>
      <c r="V74" s="255">
        <f>'2280'!V74+'2285'!V74+'2314'!V74+'2355'!V74+'2360'!V74+'2540'!V74+'3000'!V74+'3002'!V74+'3003'!V74+'3012'!V74</f>
        <v>0</v>
      </c>
      <c r="W74" s="255">
        <f>'2280'!W74+'2285'!W74+'2314'!W74+'2355'!W74+'2360'!W74+'2540'!W74+'3000'!W74+'3002'!W74+'3003'!W74+'3012'!W74</f>
        <v>0</v>
      </c>
      <c r="X74" s="94">
        <f t="shared" si="8"/>
        <v>0</v>
      </c>
      <c r="Y74" s="97"/>
      <c r="Z74" s="94">
        <f t="shared" si="9"/>
        <v>0</v>
      </c>
      <c r="AA74" s="182"/>
    </row>
    <row r="75" spans="1:27" s="214" customFormat="1" ht="15" x14ac:dyDescent="0.25">
      <c r="A75" s="72"/>
      <c r="B75" s="262" t="str">
        <f>'LPFN SUMMARY - Results'!B75</f>
        <v>Other expenses</v>
      </c>
      <c r="C75" s="71"/>
      <c r="D75" s="62"/>
      <c r="E75" s="63"/>
      <c r="F75" s="255">
        <f>'2280'!F75+'2285'!F75+'2314'!F75+'2355'!F75+'2360'!F75+'2540'!F75+'3000'!F75+'3002'!F75+'3003'!F75+'3012'!F75</f>
        <v>0</v>
      </c>
      <c r="G75" s="255">
        <f>'2280'!G75+'2285'!G75+'2314'!G75+'2355'!G75+'2360'!G75+'2540'!G75+'3000'!G75+'3002'!G75+'3003'!G75+'3012'!G75</f>
        <v>0</v>
      </c>
      <c r="H75" s="255">
        <f>'2280'!H75+'2285'!H75+'2314'!H75+'2355'!H75+'2360'!H75+'2540'!H75+'3000'!H75+'3002'!H75+'3003'!H75+'3012'!H75</f>
        <v>0</v>
      </c>
      <c r="I75" s="94">
        <f t="shared" si="5"/>
        <v>0</v>
      </c>
      <c r="J75" s="224"/>
      <c r="K75" s="255">
        <f>'2280'!K75+'2285'!K75+'2314'!K75+'2355'!K75+'2360'!K75+'2540'!K75+'3000'!K75+'3002'!K75+'3003'!K75+'3012'!K75</f>
        <v>0</v>
      </c>
      <c r="L75" s="255">
        <f>'2280'!L75+'2285'!L75+'2314'!L75+'2355'!L75+'2360'!L75+'2540'!L75+'3000'!L75+'3002'!L75+'3003'!L75+'3012'!L75</f>
        <v>0</v>
      </c>
      <c r="M75" s="255">
        <f>'2280'!M75+'2285'!M75+'2314'!M75+'2355'!M75+'2360'!M75+'2540'!M75+'3000'!M75+'3002'!M75+'3003'!M75+'3012'!M75</f>
        <v>0</v>
      </c>
      <c r="N75" s="94">
        <f t="shared" si="6"/>
        <v>0</v>
      </c>
      <c r="O75" s="224"/>
      <c r="P75" s="255">
        <f>'2280'!P75+'2285'!P75+'2314'!P75+'2355'!P75+'2360'!P75+'2540'!P75+'3000'!P75+'3002'!P75+'3003'!P75+'3012'!P75</f>
        <v>0</v>
      </c>
      <c r="Q75" s="255">
        <f>'2280'!Q75+'2285'!Q75+'2314'!Q75+'2355'!Q75+'2360'!Q75+'2540'!Q75+'3000'!Q75+'3002'!Q75+'3003'!Q75+'3012'!Q75</f>
        <v>0</v>
      </c>
      <c r="R75" s="255">
        <f>'2280'!R75+'2285'!R75+'2314'!R75+'2355'!R75+'2360'!R75+'2540'!R75+'3000'!R75+'3002'!R75+'3003'!R75+'3012'!R75</f>
        <v>0</v>
      </c>
      <c r="S75" s="94">
        <f t="shared" si="7"/>
        <v>0</v>
      </c>
      <c r="T75" s="224"/>
      <c r="U75" s="255">
        <f>'2280'!U75+'2285'!U75+'2314'!U75+'2355'!U75+'2360'!U75+'2540'!U75+'3000'!U75+'3002'!U75+'3003'!U75+'3012'!U75</f>
        <v>0</v>
      </c>
      <c r="V75" s="255">
        <f>'2280'!V75+'2285'!V75+'2314'!V75+'2355'!V75+'2360'!V75+'2540'!V75+'3000'!V75+'3002'!V75+'3003'!V75+'3012'!V75</f>
        <v>0</v>
      </c>
      <c r="W75" s="255">
        <f>'2280'!W75+'2285'!W75+'2314'!W75+'2355'!W75+'2360'!W75+'2540'!W75+'3000'!W75+'3002'!W75+'3003'!W75+'3012'!W75</f>
        <v>0</v>
      </c>
      <c r="X75" s="94">
        <f t="shared" si="8"/>
        <v>0</v>
      </c>
      <c r="Y75" s="97"/>
      <c r="Z75" s="94">
        <f t="shared" si="9"/>
        <v>0</v>
      </c>
      <c r="AA75" s="182"/>
    </row>
    <row r="76" spans="1:27" s="214" customFormat="1" ht="15" x14ac:dyDescent="0.25">
      <c r="A76" s="72"/>
      <c r="B76" s="262" t="str">
        <f>'LPFN SUMMARY - Results'!B76</f>
        <v>Prevention General</v>
      </c>
      <c r="C76" s="71"/>
      <c r="D76" s="62"/>
      <c r="E76" s="63"/>
      <c r="F76" s="255">
        <f>'2280'!F76+'2285'!F76+'2314'!F76+'2355'!F76+'2360'!F76+'2540'!F76+'3000'!F76+'3002'!F76+'3003'!F76+'3012'!F76</f>
        <v>0</v>
      </c>
      <c r="G76" s="255">
        <f>'2280'!G76+'2285'!G76+'2314'!G76+'2355'!G76+'2360'!G76+'2540'!G76+'3000'!G76+'3002'!G76+'3003'!G76+'3012'!G76</f>
        <v>0</v>
      </c>
      <c r="H76" s="255">
        <f>'2280'!H76+'2285'!H76+'2314'!H76+'2355'!H76+'2360'!H76+'2540'!H76+'3000'!H76+'3002'!H76+'3003'!H76+'3012'!H76</f>
        <v>0</v>
      </c>
      <c r="I76" s="94">
        <f t="shared" si="5"/>
        <v>0</v>
      </c>
      <c r="J76" s="224"/>
      <c r="K76" s="255">
        <f>'2280'!K76+'2285'!K76+'2314'!K76+'2355'!K76+'2360'!K76+'2540'!K76+'3000'!K76+'3002'!K76+'3003'!K76+'3012'!K76</f>
        <v>0</v>
      </c>
      <c r="L76" s="255">
        <f>'2280'!L76+'2285'!L76+'2314'!L76+'2355'!L76+'2360'!L76+'2540'!L76+'3000'!L76+'3002'!L76+'3003'!L76+'3012'!L76</f>
        <v>0</v>
      </c>
      <c r="M76" s="255">
        <f>'2280'!M76+'2285'!M76+'2314'!M76+'2355'!M76+'2360'!M76+'2540'!M76+'3000'!M76+'3002'!M76+'3003'!M76+'3012'!M76</f>
        <v>0</v>
      </c>
      <c r="N76" s="94">
        <f t="shared" si="6"/>
        <v>0</v>
      </c>
      <c r="O76" s="224"/>
      <c r="P76" s="255">
        <f>'2280'!P76+'2285'!P76+'2314'!P76+'2355'!P76+'2360'!P76+'2540'!P76+'3000'!P76+'3002'!P76+'3003'!P76+'3012'!P76</f>
        <v>0</v>
      </c>
      <c r="Q76" s="255">
        <f>'2280'!Q76+'2285'!Q76+'2314'!Q76+'2355'!Q76+'2360'!Q76+'2540'!Q76+'3000'!Q76+'3002'!Q76+'3003'!Q76+'3012'!Q76</f>
        <v>0</v>
      </c>
      <c r="R76" s="255">
        <f>'2280'!R76+'2285'!R76+'2314'!R76+'2355'!R76+'2360'!R76+'2540'!R76+'3000'!R76+'3002'!R76+'3003'!R76+'3012'!R76</f>
        <v>0</v>
      </c>
      <c r="S76" s="94">
        <f t="shared" si="7"/>
        <v>0</v>
      </c>
      <c r="T76" s="224"/>
      <c r="U76" s="255">
        <f>'2280'!U76+'2285'!U76+'2314'!U76+'2355'!U76+'2360'!U76+'2540'!U76+'3000'!U76+'3002'!U76+'3003'!U76+'3012'!U76</f>
        <v>0</v>
      </c>
      <c r="V76" s="255">
        <f>'2280'!V76+'2285'!V76+'2314'!V76+'2355'!V76+'2360'!V76+'2540'!V76+'3000'!V76+'3002'!V76+'3003'!V76+'3012'!V76</f>
        <v>0</v>
      </c>
      <c r="W76" s="255">
        <f>'2280'!W76+'2285'!W76+'2314'!W76+'2355'!W76+'2360'!W76+'2540'!W76+'3000'!W76+'3002'!W76+'3003'!W76+'3012'!W76</f>
        <v>0</v>
      </c>
      <c r="X76" s="94">
        <f t="shared" si="8"/>
        <v>0</v>
      </c>
      <c r="Y76" s="97"/>
      <c r="Z76" s="94">
        <f t="shared" si="9"/>
        <v>0</v>
      </c>
      <c r="AA76" s="182"/>
    </row>
    <row r="77" spans="1:27" s="214" customFormat="1" ht="15" hidden="1" x14ac:dyDescent="0.25">
      <c r="A77" s="72"/>
      <c r="B77" s="262" t="str">
        <f>'LPFN SUMMARY - Results'!B77</f>
        <v>Unused</v>
      </c>
      <c r="C77" s="71"/>
      <c r="D77" s="62"/>
      <c r="E77" s="63"/>
      <c r="F77" s="255">
        <f>'2280'!F77+'2285'!F77+'2314'!F77+'2355'!F77+'2360'!F77+'2540'!F77+'3000'!F77+'3002'!F77+'3003'!F77+'3012'!F77</f>
        <v>0</v>
      </c>
      <c r="G77" s="255">
        <f>'2280'!G77+'2285'!G77+'2314'!G77+'2355'!G77+'2360'!G77+'2540'!G77+'3000'!G77+'3002'!G77+'3003'!G77+'3012'!G77</f>
        <v>0</v>
      </c>
      <c r="H77" s="255">
        <f>'2280'!H77+'2285'!H77+'2314'!H77+'2355'!H77+'2360'!H77+'2540'!H77+'3000'!H77+'3002'!H77+'3003'!H77+'3012'!H77</f>
        <v>0</v>
      </c>
      <c r="I77" s="94">
        <f t="shared" si="5"/>
        <v>0</v>
      </c>
      <c r="J77" s="224"/>
      <c r="K77" s="255">
        <f>'2280'!K77+'2285'!K77+'2314'!K77+'2355'!K77+'2360'!K77+'2540'!K77+'3000'!K77+'3002'!K77+'3003'!K77+'3012'!K77</f>
        <v>0</v>
      </c>
      <c r="L77" s="255">
        <f>'2280'!L77+'2285'!L77+'2314'!L77+'2355'!L77+'2360'!L77+'2540'!L77+'3000'!L77+'3002'!L77+'3003'!L77+'3012'!L77</f>
        <v>0</v>
      </c>
      <c r="M77" s="255">
        <f>'2280'!M77+'2285'!M77+'2314'!M77+'2355'!M77+'2360'!M77+'2540'!M77+'3000'!M77+'3002'!M77+'3003'!M77+'3012'!M77</f>
        <v>0</v>
      </c>
      <c r="N77" s="94">
        <f t="shared" si="6"/>
        <v>0</v>
      </c>
      <c r="O77" s="224"/>
      <c r="P77" s="255">
        <f>'2280'!P77+'2285'!P77+'2314'!P77+'2355'!P77+'2360'!P77+'2540'!P77+'3000'!P77+'3002'!P77+'3003'!P77+'3012'!P77</f>
        <v>0</v>
      </c>
      <c r="Q77" s="255">
        <f>'2280'!Q77+'2285'!Q77+'2314'!Q77+'2355'!Q77+'2360'!Q77+'2540'!Q77+'3000'!Q77+'3002'!Q77+'3003'!Q77+'3012'!Q77</f>
        <v>0</v>
      </c>
      <c r="R77" s="255">
        <f>'2280'!R77+'2285'!R77+'2314'!R77+'2355'!R77+'2360'!R77+'2540'!R77+'3000'!R77+'3002'!R77+'3003'!R77+'3012'!R77</f>
        <v>0</v>
      </c>
      <c r="S77" s="94">
        <f t="shared" si="7"/>
        <v>0</v>
      </c>
      <c r="T77" s="224"/>
      <c r="U77" s="255">
        <f>'2280'!U77+'2285'!U77+'2314'!U77+'2355'!U77+'2360'!U77+'2540'!U77+'3000'!U77+'3002'!U77+'3003'!U77+'3012'!U77</f>
        <v>0</v>
      </c>
      <c r="V77" s="255">
        <f>'2280'!V77+'2285'!V77+'2314'!V77+'2355'!V77+'2360'!V77+'2540'!V77+'3000'!V77+'3002'!V77+'3003'!V77+'3012'!V77</f>
        <v>0</v>
      </c>
      <c r="W77" s="255">
        <f>'2280'!W77+'2285'!W77+'2314'!W77+'2355'!W77+'2360'!W77+'2540'!W77+'3000'!W77+'3002'!W77+'3003'!W77+'3012'!W77</f>
        <v>0</v>
      </c>
      <c r="X77" s="94">
        <f t="shared" si="8"/>
        <v>0</v>
      </c>
      <c r="Y77" s="97"/>
      <c r="Z77" s="94">
        <f t="shared" si="9"/>
        <v>0</v>
      </c>
      <c r="AA77" s="182"/>
    </row>
    <row r="78" spans="1:27" s="214" customFormat="1" ht="15" x14ac:dyDescent="0.25">
      <c r="A78" s="72"/>
      <c r="B78" s="262" t="str">
        <f>'LPFN SUMMARY - Results'!B78</f>
        <v>Preventitive Measures</v>
      </c>
      <c r="C78" s="71"/>
      <c r="D78" s="62"/>
      <c r="E78" s="63"/>
      <c r="F78" s="255">
        <f>'2280'!F78+'2285'!F78+'2314'!F78+'2355'!F78+'2360'!F78+'2540'!F78+'3000'!F78+'3002'!F78+'3003'!F78+'3012'!F78</f>
        <v>0</v>
      </c>
      <c r="G78" s="255">
        <f>'2280'!G78+'2285'!G78+'2314'!G78+'2355'!G78+'2360'!G78+'2540'!G78+'3000'!G78+'3002'!G78+'3003'!G78+'3012'!G78</f>
        <v>0</v>
      </c>
      <c r="H78" s="255">
        <f>'2280'!H78+'2285'!H78+'2314'!H78+'2355'!H78+'2360'!H78+'2540'!H78+'3000'!H78+'3002'!H78+'3003'!H78+'3012'!H78</f>
        <v>0</v>
      </c>
      <c r="I78" s="94">
        <f t="shared" si="5"/>
        <v>0</v>
      </c>
      <c r="J78" s="224"/>
      <c r="K78" s="255">
        <f>'2280'!K78+'2285'!K78+'2314'!K78+'2355'!K78+'2360'!K78+'2540'!K78+'3000'!K78+'3002'!K78+'3003'!K78+'3012'!K78</f>
        <v>0</v>
      </c>
      <c r="L78" s="255">
        <f>'2280'!L78+'2285'!L78+'2314'!L78+'2355'!L78+'2360'!L78+'2540'!L78+'3000'!L78+'3002'!L78+'3003'!L78+'3012'!L78</f>
        <v>0</v>
      </c>
      <c r="M78" s="255">
        <f>'2280'!M78+'2285'!M78+'2314'!M78+'2355'!M78+'2360'!M78+'2540'!M78+'3000'!M78+'3002'!M78+'3003'!M78+'3012'!M78</f>
        <v>0</v>
      </c>
      <c r="N78" s="94">
        <f t="shared" si="6"/>
        <v>0</v>
      </c>
      <c r="O78" s="224"/>
      <c r="P78" s="255">
        <f>'2280'!P78+'2285'!P78+'2314'!P78+'2355'!P78+'2360'!P78+'2540'!P78+'3000'!P78+'3002'!P78+'3003'!P78+'3012'!P78</f>
        <v>0</v>
      </c>
      <c r="Q78" s="255">
        <f>'2280'!Q78+'2285'!Q78+'2314'!Q78+'2355'!Q78+'2360'!Q78+'2540'!Q78+'3000'!Q78+'3002'!Q78+'3003'!Q78+'3012'!Q78</f>
        <v>0</v>
      </c>
      <c r="R78" s="255">
        <f>'2280'!R78+'2285'!R78+'2314'!R78+'2355'!R78+'2360'!R78+'2540'!R78+'3000'!R78+'3002'!R78+'3003'!R78+'3012'!R78</f>
        <v>0</v>
      </c>
      <c r="S78" s="94">
        <f t="shared" si="7"/>
        <v>0</v>
      </c>
      <c r="T78" s="224"/>
      <c r="U78" s="255">
        <f>'2280'!U78+'2285'!U78+'2314'!U78+'2355'!U78+'2360'!U78+'2540'!U78+'3000'!U78+'3002'!U78+'3003'!U78+'3012'!U78</f>
        <v>0</v>
      </c>
      <c r="V78" s="255">
        <f>'2280'!V78+'2285'!V78+'2314'!V78+'2355'!V78+'2360'!V78+'2540'!V78+'3000'!V78+'3002'!V78+'3003'!V78+'3012'!V78</f>
        <v>0</v>
      </c>
      <c r="W78" s="255">
        <f>'2280'!W78+'2285'!W78+'2314'!W78+'2355'!W78+'2360'!W78+'2540'!W78+'3000'!W78+'3002'!W78+'3003'!W78+'3012'!W78</f>
        <v>0</v>
      </c>
      <c r="X78" s="94">
        <f t="shared" si="8"/>
        <v>0</v>
      </c>
      <c r="Y78" s="97"/>
      <c r="Z78" s="94">
        <f t="shared" si="9"/>
        <v>0</v>
      </c>
      <c r="AA78" s="182"/>
    </row>
    <row r="79" spans="1:27" s="214" customFormat="1" ht="15" hidden="1" x14ac:dyDescent="0.25">
      <c r="A79" s="72"/>
      <c r="B79" s="262" t="str">
        <f>'LPFN SUMMARY - Results'!B79</f>
        <v>Unused</v>
      </c>
      <c r="C79" s="71"/>
      <c r="D79" s="62"/>
      <c r="E79" s="63"/>
      <c r="F79" s="255">
        <f>'2280'!F79+'2285'!F79+'2314'!F79+'2355'!F79+'2360'!F79+'2540'!F79+'3000'!F79+'3002'!F79+'3003'!F79+'3012'!F79</f>
        <v>0</v>
      </c>
      <c r="G79" s="255">
        <f>'2280'!G79+'2285'!G79+'2314'!G79+'2355'!G79+'2360'!G79+'2540'!G79+'3000'!G79+'3002'!G79+'3003'!G79+'3012'!G79</f>
        <v>0</v>
      </c>
      <c r="H79" s="255">
        <f>'2280'!H79+'2285'!H79+'2314'!H79+'2355'!H79+'2360'!H79+'2540'!H79+'3000'!H79+'3002'!H79+'3003'!H79+'3012'!H79</f>
        <v>0</v>
      </c>
      <c r="I79" s="94">
        <f t="shared" si="5"/>
        <v>0</v>
      </c>
      <c r="J79" s="224"/>
      <c r="K79" s="255">
        <f>'2280'!K79+'2285'!K79+'2314'!K79+'2355'!K79+'2360'!K79+'2540'!K79+'3000'!K79+'3002'!K79+'3003'!K79+'3012'!K79</f>
        <v>0</v>
      </c>
      <c r="L79" s="255">
        <f>'2280'!L79+'2285'!L79+'2314'!L79+'2355'!L79+'2360'!L79+'2540'!L79+'3000'!L79+'3002'!L79+'3003'!L79+'3012'!L79</f>
        <v>0</v>
      </c>
      <c r="M79" s="255">
        <f>'2280'!M79+'2285'!M79+'2314'!M79+'2355'!M79+'2360'!M79+'2540'!M79+'3000'!M79+'3002'!M79+'3003'!M79+'3012'!M79</f>
        <v>0</v>
      </c>
      <c r="N79" s="94">
        <f t="shared" si="6"/>
        <v>0</v>
      </c>
      <c r="O79" s="224"/>
      <c r="P79" s="255">
        <f>'2280'!P79+'2285'!P79+'2314'!P79+'2355'!P79+'2360'!P79+'2540'!P79+'3000'!P79+'3002'!P79+'3003'!P79+'3012'!P79</f>
        <v>0</v>
      </c>
      <c r="Q79" s="255">
        <f>'2280'!Q79+'2285'!Q79+'2314'!Q79+'2355'!Q79+'2360'!Q79+'2540'!Q79+'3000'!Q79+'3002'!Q79+'3003'!Q79+'3012'!Q79</f>
        <v>0</v>
      </c>
      <c r="R79" s="255">
        <f>'2280'!R79+'2285'!R79+'2314'!R79+'2355'!R79+'2360'!R79+'2540'!R79+'3000'!R79+'3002'!R79+'3003'!R79+'3012'!R79</f>
        <v>0</v>
      </c>
      <c r="S79" s="94">
        <f t="shared" si="7"/>
        <v>0</v>
      </c>
      <c r="T79" s="224"/>
      <c r="U79" s="255">
        <f>'2280'!U79+'2285'!U79+'2314'!U79+'2355'!U79+'2360'!U79+'2540'!U79+'3000'!U79+'3002'!U79+'3003'!U79+'3012'!U79</f>
        <v>0</v>
      </c>
      <c r="V79" s="255">
        <f>'2280'!V79+'2285'!V79+'2314'!V79+'2355'!V79+'2360'!V79+'2540'!V79+'3000'!V79+'3002'!V79+'3003'!V79+'3012'!V79</f>
        <v>0</v>
      </c>
      <c r="W79" s="255">
        <f>'2280'!W79+'2285'!W79+'2314'!W79+'2355'!W79+'2360'!W79+'2540'!W79+'3000'!W79+'3002'!W79+'3003'!W79+'3012'!W79</f>
        <v>0</v>
      </c>
      <c r="X79" s="94">
        <f t="shared" si="8"/>
        <v>0</v>
      </c>
      <c r="Y79" s="97"/>
      <c r="Z79" s="94">
        <f t="shared" si="9"/>
        <v>0</v>
      </c>
      <c r="AA79" s="182"/>
    </row>
    <row r="80" spans="1:27" s="214" customFormat="1" ht="15" hidden="1" x14ac:dyDescent="0.25">
      <c r="A80" s="72"/>
      <c r="B80" s="262" t="str">
        <f>'LPFN SUMMARY - Results'!B80</f>
        <v>Unused</v>
      </c>
      <c r="C80" s="71"/>
      <c r="D80" s="62"/>
      <c r="E80" s="63"/>
      <c r="F80" s="255">
        <f>'2280'!F80+'2285'!F80+'2314'!F80+'2355'!F80+'2360'!F80+'2540'!F80+'3000'!F80+'3002'!F80+'3003'!F80+'3012'!F80</f>
        <v>0</v>
      </c>
      <c r="G80" s="255">
        <f>'2280'!G80+'2285'!G80+'2314'!G80+'2355'!G80+'2360'!G80+'2540'!G80+'3000'!G80+'3002'!G80+'3003'!G80+'3012'!G80</f>
        <v>0</v>
      </c>
      <c r="H80" s="255">
        <f>'2280'!H80+'2285'!H80+'2314'!H80+'2355'!H80+'2360'!H80+'2540'!H80+'3000'!H80+'3002'!H80+'3003'!H80+'3012'!H80</f>
        <v>0</v>
      </c>
      <c r="I80" s="94">
        <f t="shared" si="5"/>
        <v>0</v>
      </c>
      <c r="J80" s="224"/>
      <c r="K80" s="255">
        <f>'2280'!K80+'2285'!K80+'2314'!K80+'2355'!K80+'2360'!K80+'2540'!K80+'3000'!K80+'3002'!K80+'3003'!K80+'3012'!K80</f>
        <v>0</v>
      </c>
      <c r="L80" s="255">
        <f>'2280'!L80+'2285'!L80+'2314'!L80+'2355'!L80+'2360'!L80+'2540'!L80+'3000'!L80+'3002'!L80+'3003'!L80+'3012'!L80</f>
        <v>0</v>
      </c>
      <c r="M80" s="255">
        <f>'2280'!M80+'2285'!M80+'2314'!M80+'2355'!M80+'2360'!M80+'2540'!M80+'3000'!M80+'3002'!M80+'3003'!M80+'3012'!M80</f>
        <v>0</v>
      </c>
      <c r="N80" s="94">
        <f t="shared" si="6"/>
        <v>0</v>
      </c>
      <c r="O80" s="224"/>
      <c r="P80" s="255">
        <f>'2280'!P80+'2285'!P80+'2314'!P80+'2355'!P80+'2360'!P80+'2540'!P80+'3000'!P80+'3002'!P80+'3003'!P80+'3012'!P80</f>
        <v>0</v>
      </c>
      <c r="Q80" s="255">
        <f>'2280'!Q80+'2285'!Q80+'2314'!Q80+'2355'!Q80+'2360'!Q80+'2540'!Q80+'3000'!Q80+'3002'!Q80+'3003'!Q80+'3012'!Q80</f>
        <v>0</v>
      </c>
      <c r="R80" s="255">
        <f>'2280'!R80+'2285'!R80+'2314'!R80+'2355'!R80+'2360'!R80+'2540'!R80+'3000'!R80+'3002'!R80+'3003'!R80+'3012'!R80</f>
        <v>0</v>
      </c>
      <c r="S80" s="94">
        <f t="shared" si="7"/>
        <v>0</v>
      </c>
      <c r="T80" s="224"/>
      <c r="U80" s="255">
        <f>'2280'!U80+'2285'!U80+'2314'!U80+'2355'!U80+'2360'!U80+'2540'!U80+'3000'!U80+'3002'!U80+'3003'!U80+'3012'!U80</f>
        <v>0</v>
      </c>
      <c r="V80" s="255">
        <f>'2280'!V80+'2285'!V80+'2314'!V80+'2355'!V80+'2360'!V80+'2540'!V80+'3000'!V80+'3002'!V80+'3003'!V80+'3012'!V80</f>
        <v>0</v>
      </c>
      <c r="W80" s="255">
        <f>'2280'!W80+'2285'!W80+'2314'!W80+'2355'!W80+'2360'!W80+'2540'!W80+'3000'!W80+'3002'!W80+'3003'!W80+'3012'!W80</f>
        <v>0</v>
      </c>
      <c r="X80" s="94">
        <f t="shared" si="8"/>
        <v>0</v>
      </c>
      <c r="Y80" s="97"/>
      <c r="Z80" s="94">
        <f t="shared" si="9"/>
        <v>0</v>
      </c>
      <c r="AA80" s="182"/>
    </row>
    <row r="81" spans="1:27" s="214" customFormat="1" ht="15" hidden="1" x14ac:dyDescent="0.25">
      <c r="A81" s="72"/>
      <c r="B81" s="262" t="str">
        <f>'LPFN SUMMARY - Results'!B81</f>
        <v>Unused</v>
      </c>
      <c r="C81" s="71"/>
      <c r="D81" s="62"/>
      <c r="E81" s="63"/>
      <c r="F81" s="255">
        <f>'2280'!F81+'2285'!F81+'2314'!F81+'2355'!F81+'2360'!F81+'2540'!F81+'3000'!F81+'3002'!F81+'3003'!F81+'3012'!F81</f>
        <v>0</v>
      </c>
      <c r="G81" s="255">
        <f>'2280'!G81+'2285'!G81+'2314'!G81+'2355'!G81+'2360'!G81+'2540'!G81+'3000'!G81+'3002'!G81+'3003'!G81+'3012'!G81</f>
        <v>0</v>
      </c>
      <c r="H81" s="255">
        <f>'2280'!H81+'2285'!H81+'2314'!H81+'2355'!H81+'2360'!H81+'2540'!H81+'3000'!H81+'3002'!H81+'3003'!H81+'3012'!H81</f>
        <v>0</v>
      </c>
      <c r="I81" s="94">
        <f t="shared" si="5"/>
        <v>0</v>
      </c>
      <c r="J81" s="224"/>
      <c r="K81" s="255">
        <f>'2280'!K81+'2285'!K81+'2314'!K81+'2355'!K81+'2360'!K81+'2540'!K81+'3000'!K81+'3002'!K81+'3003'!K81+'3012'!K81</f>
        <v>0</v>
      </c>
      <c r="L81" s="255">
        <f>'2280'!L81+'2285'!L81+'2314'!L81+'2355'!L81+'2360'!L81+'2540'!L81+'3000'!L81+'3002'!L81+'3003'!L81+'3012'!L81</f>
        <v>0</v>
      </c>
      <c r="M81" s="255">
        <f>'2280'!M81+'2285'!M81+'2314'!M81+'2355'!M81+'2360'!M81+'2540'!M81+'3000'!M81+'3002'!M81+'3003'!M81+'3012'!M81</f>
        <v>0</v>
      </c>
      <c r="N81" s="94">
        <f t="shared" si="6"/>
        <v>0</v>
      </c>
      <c r="O81" s="224"/>
      <c r="P81" s="255">
        <f>'2280'!P81+'2285'!P81+'2314'!P81+'2355'!P81+'2360'!P81+'2540'!P81+'3000'!P81+'3002'!P81+'3003'!P81+'3012'!P81</f>
        <v>0</v>
      </c>
      <c r="Q81" s="255">
        <f>'2280'!Q81+'2285'!Q81+'2314'!Q81+'2355'!Q81+'2360'!Q81+'2540'!Q81+'3000'!Q81+'3002'!Q81+'3003'!Q81+'3012'!Q81</f>
        <v>0</v>
      </c>
      <c r="R81" s="255">
        <f>'2280'!R81+'2285'!R81+'2314'!R81+'2355'!R81+'2360'!R81+'2540'!R81+'3000'!R81+'3002'!R81+'3003'!R81+'3012'!R81</f>
        <v>0</v>
      </c>
      <c r="S81" s="94">
        <f t="shared" si="7"/>
        <v>0</v>
      </c>
      <c r="T81" s="224"/>
      <c r="U81" s="255">
        <f>'2280'!U81+'2285'!U81+'2314'!U81+'2355'!U81+'2360'!U81+'2540'!U81+'3000'!U81+'3002'!U81+'3003'!U81+'3012'!U81</f>
        <v>0</v>
      </c>
      <c r="V81" s="255">
        <f>'2280'!V81+'2285'!V81+'2314'!V81+'2355'!V81+'2360'!V81+'2540'!V81+'3000'!V81+'3002'!V81+'3003'!V81+'3012'!V81</f>
        <v>0</v>
      </c>
      <c r="W81" s="255">
        <f>'2280'!W81+'2285'!W81+'2314'!W81+'2355'!W81+'2360'!W81+'2540'!W81+'3000'!W81+'3002'!W81+'3003'!W81+'3012'!W81</f>
        <v>0</v>
      </c>
      <c r="X81" s="94">
        <f t="shared" si="8"/>
        <v>0</v>
      </c>
      <c r="Y81" s="97"/>
      <c r="Z81" s="94">
        <f t="shared" si="9"/>
        <v>0</v>
      </c>
      <c r="AA81" s="182"/>
    </row>
    <row r="82" spans="1:27" s="214" customFormat="1" ht="15" hidden="1" x14ac:dyDescent="0.25">
      <c r="A82" s="72"/>
      <c r="B82" s="262" t="str">
        <f>'LPFN SUMMARY - Results'!B82</f>
        <v>Unused</v>
      </c>
      <c r="C82" s="71"/>
      <c r="D82" s="62"/>
      <c r="E82" s="63"/>
      <c r="F82" s="255">
        <f>'2280'!F82+'2285'!F82+'2314'!F82+'2355'!F82+'2360'!F82+'2540'!F82+'3000'!F82+'3002'!F82+'3003'!F82+'3012'!F82</f>
        <v>0</v>
      </c>
      <c r="G82" s="255">
        <f>'2280'!G82+'2285'!G82+'2314'!G82+'2355'!G82+'2360'!G82+'2540'!G82+'3000'!G82+'3002'!G82+'3003'!G82+'3012'!G82</f>
        <v>0</v>
      </c>
      <c r="H82" s="255">
        <f>'2280'!H82+'2285'!H82+'2314'!H82+'2355'!H82+'2360'!H82+'2540'!H82+'3000'!H82+'3002'!H82+'3003'!H82+'3012'!H82</f>
        <v>0</v>
      </c>
      <c r="I82" s="94">
        <f t="shared" si="5"/>
        <v>0</v>
      </c>
      <c r="J82" s="224"/>
      <c r="K82" s="255">
        <f>'2280'!K82+'2285'!K82+'2314'!K82+'2355'!K82+'2360'!K82+'2540'!K82+'3000'!K82+'3002'!K82+'3003'!K82+'3012'!K82</f>
        <v>0</v>
      </c>
      <c r="L82" s="255">
        <f>'2280'!L82+'2285'!L82+'2314'!L82+'2355'!L82+'2360'!L82+'2540'!L82+'3000'!L82+'3002'!L82+'3003'!L82+'3012'!L82</f>
        <v>0</v>
      </c>
      <c r="M82" s="255">
        <f>'2280'!M82+'2285'!M82+'2314'!M82+'2355'!M82+'2360'!M82+'2540'!M82+'3000'!M82+'3002'!M82+'3003'!M82+'3012'!M82</f>
        <v>0</v>
      </c>
      <c r="N82" s="94">
        <f t="shared" si="6"/>
        <v>0</v>
      </c>
      <c r="O82" s="224"/>
      <c r="P82" s="255">
        <f>'2280'!P82+'2285'!P82+'2314'!P82+'2355'!P82+'2360'!P82+'2540'!P82+'3000'!P82+'3002'!P82+'3003'!P82+'3012'!P82</f>
        <v>0</v>
      </c>
      <c r="Q82" s="255">
        <f>'2280'!Q82+'2285'!Q82+'2314'!Q82+'2355'!Q82+'2360'!Q82+'2540'!Q82+'3000'!Q82+'3002'!Q82+'3003'!Q82+'3012'!Q82</f>
        <v>0</v>
      </c>
      <c r="R82" s="255">
        <f>'2280'!R82+'2285'!R82+'2314'!R82+'2355'!R82+'2360'!R82+'2540'!R82+'3000'!R82+'3002'!R82+'3003'!R82+'3012'!R82</f>
        <v>0</v>
      </c>
      <c r="S82" s="94">
        <f t="shared" si="7"/>
        <v>0</v>
      </c>
      <c r="T82" s="224"/>
      <c r="U82" s="255">
        <f>'2280'!U82+'2285'!U82+'2314'!U82+'2355'!U82+'2360'!U82+'2540'!U82+'3000'!U82+'3002'!U82+'3003'!U82+'3012'!U82</f>
        <v>0</v>
      </c>
      <c r="V82" s="255">
        <f>'2280'!V82+'2285'!V82+'2314'!V82+'2355'!V82+'2360'!V82+'2540'!V82+'3000'!V82+'3002'!V82+'3003'!V82+'3012'!V82</f>
        <v>0</v>
      </c>
      <c r="W82" s="255">
        <f>'2280'!W82+'2285'!W82+'2314'!W82+'2355'!W82+'2360'!W82+'2540'!W82+'3000'!W82+'3002'!W82+'3003'!W82+'3012'!W82</f>
        <v>0</v>
      </c>
      <c r="X82" s="94">
        <f t="shared" si="8"/>
        <v>0</v>
      </c>
      <c r="Y82" s="97"/>
      <c r="Z82" s="94">
        <f t="shared" si="9"/>
        <v>0</v>
      </c>
      <c r="AA82" s="182"/>
    </row>
    <row r="83" spans="1:27" s="214" customFormat="1" ht="15" x14ac:dyDescent="0.25">
      <c r="A83" s="72"/>
      <c r="B83" s="262" t="str">
        <f>'LPFN SUMMARY - Results'!B83</f>
        <v>Professional fees</v>
      </c>
      <c r="C83" s="71"/>
      <c r="D83" s="62"/>
      <c r="E83" s="63"/>
      <c r="F83" s="255">
        <f>'2280'!F83+'2285'!F83+'2314'!F83+'2355'!F83+'2360'!F83+'2540'!F83+'3000'!F83+'3002'!F83+'3003'!F83+'3012'!F83</f>
        <v>40000</v>
      </c>
      <c r="G83" s="255">
        <f>'2280'!G83+'2285'!G83+'2314'!G83+'2355'!G83+'2360'!G83+'2540'!G83+'3000'!G83+'3002'!G83+'3003'!G83+'3012'!G83</f>
        <v>0</v>
      </c>
      <c r="H83" s="255">
        <f>'2280'!H83+'2285'!H83+'2314'!H83+'2355'!H83+'2360'!H83+'2540'!H83+'3000'!H83+'3002'!H83+'3003'!H83+'3012'!H83</f>
        <v>150000</v>
      </c>
      <c r="I83" s="94">
        <f t="shared" si="5"/>
        <v>190000</v>
      </c>
      <c r="J83" s="224"/>
      <c r="K83" s="255">
        <f>'2280'!K83+'2285'!K83+'2314'!K83+'2355'!K83+'2360'!K83+'2540'!K83+'3000'!K83+'3002'!K83+'3003'!K83+'3012'!K83</f>
        <v>0</v>
      </c>
      <c r="L83" s="255">
        <f>'2280'!L83+'2285'!L83+'2314'!L83+'2355'!L83+'2360'!L83+'2540'!L83+'3000'!L83+'3002'!L83+'3003'!L83+'3012'!L83</f>
        <v>0</v>
      </c>
      <c r="M83" s="255">
        <f>'2280'!M83+'2285'!M83+'2314'!M83+'2355'!M83+'2360'!M83+'2540'!M83+'3000'!M83+'3002'!M83+'3003'!M83+'3012'!M83</f>
        <v>0</v>
      </c>
      <c r="N83" s="94">
        <f t="shared" si="6"/>
        <v>0</v>
      </c>
      <c r="O83" s="224"/>
      <c r="P83" s="255">
        <f>'2280'!P83+'2285'!P83+'2314'!P83+'2355'!P83+'2360'!P83+'2540'!P83+'3000'!P83+'3002'!P83+'3003'!P83+'3012'!P83</f>
        <v>0</v>
      </c>
      <c r="Q83" s="255">
        <f>'2280'!Q83+'2285'!Q83+'2314'!Q83+'2355'!Q83+'2360'!Q83+'2540'!Q83+'3000'!Q83+'3002'!Q83+'3003'!Q83+'3012'!Q83</f>
        <v>0</v>
      </c>
      <c r="R83" s="255">
        <f>'2280'!R83+'2285'!R83+'2314'!R83+'2355'!R83+'2360'!R83+'2540'!R83+'3000'!R83+'3002'!R83+'3003'!R83+'3012'!R83</f>
        <v>0</v>
      </c>
      <c r="S83" s="94">
        <f t="shared" si="7"/>
        <v>0</v>
      </c>
      <c r="T83" s="224"/>
      <c r="U83" s="255">
        <f>'2280'!U83+'2285'!U83+'2314'!U83+'2355'!U83+'2360'!U83+'2540'!U83+'3000'!U83+'3002'!U83+'3003'!U83+'3012'!U83</f>
        <v>0</v>
      </c>
      <c r="V83" s="255">
        <f>'2280'!V83+'2285'!V83+'2314'!V83+'2355'!V83+'2360'!V83+'2540'!V83+'3000'!V83+'3002'!V83+'3003'!V83+'3012'!V83</f>
        <v>0</v>
      </c>
      <c r="W83" s="255">
        <f>'2280'!W83+'2285'!W83+'2314'!W83+'2355'!W83+'2360'!W83+'2540'!W83+'3000'!W83+'3002'!W83+'3003'!W83+'3012'!W83</f>
        <v>0</v>
      </c>
      <c r="X83" s="94">
        <f t="shared" si="8"/>
        <v>0</v>
      </c>
      <c r="Y83" s="97"/>
      <c r="Z83" s="94">
        <f t="shared" si="9"/>
        <v>190000</v>
      </c>
      <c r="AA83" s="182"/>
    </row>
    <row r="84" spans="1:27" s="214" customFormat="1" ht="15" x14ac:dyDescent="0.25">
      <c r="A84" s="72"/>
      <c r="B84" s="262" t="str">
        <f>'LPFN SUMMARY - Results'!B84</f>
        <v>Promotional Awareness/Material</v>
      </c>
      <c r="C84" s="71"/>
      <c r="D84" s="62"/>
      <c r="E84" s="63"/>
      <c r="F84" s="255">
        <f>'2280'!F84+'2285'!F84+'2314'!F84+'2355'!F84+'2360'!F84+'2540'!F84+'3000'!F84+'3002'!F84+'3003'!F84+'3012'!F84</f>
        <v>0</v>
      </c>
      <c r="G84" s="255">
        <f>'2280'!G84+'2285'!G84+'2314'!G84+'2355'!G84+'2360'!G84+'2540'!G84+'3000'!G84+'3002'!G84+'3003'!G84+'3012'!G84</f>
        <v>0</v>
      </c>
      <c r="H84" s="255">
        <f>'2280'!H84+'2285'!H84+'2314'!H84+'2355'!H84+'2360'!H84+'2540'!H84+'3000'!H84+'3002'!H84+'3003'!H84+'3012'!H84</f>
        <v>20000</v>
      </c>
      <c r="I84" s="94">
        <f t="shared" si="5"/>
        <v>20000</v>
      </c>
      <c r="J84" s="224"/>
      <c r="K84" s="255">
        <f>'2280'!K84+'2285'!K84+'2314'!K84+'2355'!K84+'2360'!K84+'2540'!K84+'3000'!K84+'3002'!K84+'3003'!K84+'3012'!K84</f>
        <v>0</v>
      </c>
      <c r="L84" s="255">
        <f>'2280'!L84+'2285'!L84+'2314'!L84+'2355'!L84+'2360'!L84+'2540'!L84+'3000'!L84+'3002'!L84+'3003'!L84+'3012'!L84</f>
        <v>0</v>
      </c>
      <c r="M84" s="255">
        <f>'2280'!M84+'2285'!M84+'2314'!M84+'2355'!M84+'2360'!M84+'2540'!M84+'3000'!M84+'3002'!M84+'3003'!M84+'3012'!M84</f>
        <v>0</v>
      </c>
      <c r="N84" s="94">
        <f t="shared" si="6"/>
        <v>0</v>
      </c>
      <c r="O84" s="224"/>
      <c r="P84" s="255">
        <f>'2280'!P84+'2285'!P84+'2314'!P84+'2355'!P84+'2360'!P84+'2540'!P84+'3000'!P84+'3002'!P84+'3003'!P84+'3012'!P84</f>
        <v>0</v>
      </c>
      <c r="Q84" s="255">
        <f>'2280'!Q84+'2285'!Q84+'2314'!Q84+'2355'!Q84+'2360'!Q84+'2540'!Q84+'3000'!Q84+'3002'!Q84+'3003'!Q84+'3012'!Q84</f>
        <v>0</v>
      </c>
      <c r="R84" s="255">
        <f>'2280'!R84+'2285'!R84+'2314'!R84+'2355'!R84+'2360'!R84+'2540'!R84+'3000'!R84+'3002'!R84+'3003'!R84+'3012'!R84</f>
        <v>0</v>
      </c>
      <c r="S84" s="94">
        <f t="shared" si="7"/>
        <v>0</v>
      </c>
      <c r="T84" s="224"/>
      <c r="U84" s="255">
        <f>'2280'!U84+'2285'!U84+'2314'!U84+'2355'!U84+'2360'!U84+'2540'!U84+'3000'!U84+'3002'!U84+'3003'!U84+'3012'!U84</f>
        <v>0</v>
      </c>
      <c r="V84" s="255">
        <f>'2280'!V84+'2285'!V84+'2314'!V84+'2355'!V84+'2360'!V84+'2540'!V84+'3000'!V84+'3002'!V84+'3003'!V84+'3012'!V84</f>
        <v>0</v>
      </c>
      <c r="W84" s="255">
        <f>'2280'!W84+'2285'!W84+'2314'!W84+'2355'!W84+'2360'!W84+'2540'!W84+'3000'!W84+'3002'!W84+'3003'!W84+'3012'!W84</f>
        <v>0</v>
      </c>
      <c r="X84" s="94">
        <f t="shared" si="8"/>
        <v>0</v>
      </c>
      <c r="Y84" s="97"/>
      <c r="Z84" s="94">
        <f t="shared" si="9"/>
        <v>20000</v>
      </c>
      <c r="AA84" s="182"/>
    </row>
    <row r="85" spans="1:27" s="214" customFormat="1" ht="15" x14ac:dyDescent="0.25">
      <c r="A85" s="72"/>
      <c r="B85" s="262" t="str">
        <f>'LPFN SUMMARY - Results'!B85</f>
        <v>Purchase of capital assets</v>
      </c>
      <c r="C85" s="71"/>
      <c r="D85" s="62"/>
      <c r="E85" s="63"/>
      <c r="F85" s="255">
        <f>'2280'!F85+'2285'!F85+'2314'!F85+'2355'!F85+'2360'!F85+'2540'!F85+'3000'!F85+'3002'!F85+'3003'!F85+'3012'!F85</f>
        <v>1469937</v>
      </c>
      <c r="G85" s="255">
        <f>'2280'!G85+'2285'!G85+'2314'!G85+'2355'!G85+'2360'!G85+'2540'!G85+'3000'!G85+'3002'!G85+'3003'!G85+'3012'!G85</f>
        <v>0</v>
      </c>
      <c r="H85" s="255">
        <f>'2280'!H85+'2285'!H85+'2314'!H85+'2355'!H85+'2360'!H85+'2540'!H85+'3000'!H85+'3002'!H85+'3003'!H85+'3012'!H85</f>
        <v>0</v>
      </c>
      <c r="I85" s="94">
        <f t="shared" si="5"/>
        <v>1469937</v>
      </c>
      <c r="J85" s="224"/>
      <c r="K85" s="255">
        <f>'2280'!K85+'2285'!K85+'2314'!K85+'2355'!K85+'2360'!K85+'2540'!K85+'3000'!K85+'3002'!K85+'3003'!K85+'3012'!K85</f>
        <v>0</v>
      </c>
      <c r="L85" s="255">
        <f>'2280'!L85+'2285'!L85+'2314'!L85+'2355'!L85+'2360'!L85+'2540'!L85+'3000'!L85+'3002'!L85+'3003'!L85+'3012'!L85</f>
        <v>0</v>
      </c>
      <c r="M85" s="255">
        <f>'2280'!M85+'2285'!M85+'2314'!M85+'2355'!M85+'2360'!M85+'2540'!M85+'3000'!M85+'3002'!M85+'3003'!M85+'3012'!M85</f>
        <v>0</v>
      </c>
      <c r="N85" s="94">
        <f t="shared" si="6"/>
        <v>0</v>
      </c>
      <c r="O85" s="224"/>
      <c r="P85" s="255">
        <f>'2280'!P85+'2285'!P85+'2314'!P85+'2355'!P85+'2360'!P85+'2540'!P85+'3000'!P85+'3002'!P85+'3003'!P85+'3012'!P85</f>
        <v>0</v>
      </c>
      <c r="Q85" s="255">
        <f>'2280'!Q85+'2285'!Q85+'2314'!Q85+'2355'!Q85+'2360'!Q85+'2540'!Q85+'3000'!Q85+'3002'!Q85+'3003'!Q85+'3012'!Q85</f>
        <v>0</v>
      </c>
      <c r="R85" s="255">
        <f>'2280'!R85+'2285'!R85+'2314'!R85+'2355'!R85+'2360'!R85+'2540'!R85+'3000'!R85+'3002'!R85+'3003'!R85+'3012'!R85</f>
        <v>0</v>
      </c>
      <c r="S85" s="94">
        <f t="shared" si="7"/>
        <v>0</v>
      </c>
      <c r="T85" s="224"/>
      <c r="U85" s="255">
        <f>'2280'!U85+'2285'!U85+'2314'!U85+'2355'!U85+'2360'!U85+'2540'!U85+'3000'!U85+'3002'!U85+'3003'!U85+'3012'!U85</f>
        <v>0</v>
      </c>
      <c r="V85" s="255">
        <f>'2280'!V85+'2285'!V85+'2314'!V85+'2355'!V85+'2360'!V85+'2540'!V85+'3000'!V85+'3002'!V85+'3003'!V85+'3012'!V85</f>
        <v>0</v>
      </c>
      <c r="W85" s="255">
        <f>'2280'!W85+'2285'!W85+'2314'!W85+'2355'!W85+'2360'!W85+'2540'!W85+'3000'!W85+'3002'!W85+'3003'!W85+'3012'!W85</f>
        <v>0</v>
      </c>
      <c r="X85" s="94">
        <f t="shared" si="8"/>
        <v>0</v>
      </c>
      <c r="Y85" s="97"/>
      <c r="Z85" s="94">
        <f t="shared" si="9"/>
        <v>1469937</v>
      </c>
      <c r="AA85" s="182"/>
    </row>
    <row r="86" spans="1:27" s="214" customFormat="1" ht="15" x14ac:dyDescent="0.25">
      <c r="A86" s="72"/>
      <c r="B86" s="262" t="str">
        <f>'LPFN SUMMARY - Results'!B86</f>
        <v>Purchase of fuel</v>
      </c>
      <c r="C86" s="71"/>
      <c r="D86" s="62"/>
      <c r="E86" s="63"/>
      <c r="F86" s="255">
        <f>'2280'!F86+'2285'!F86+'2314'!F86+'2355'!F86+'2360'!F86+'2540'!F86+'3000'!F86+'3002'!F86+'3003'!F86+'3012'!F86</f>
        <v>0</v>
      </c>
      <c r="G86" s="255">
        <f>'2280'!G86+'2285'!G86+'2314'!G86+'2355'!G86+'2360'!G86+'2540'!G86+'3000'!G86+'3002'!G86+'3003'!G86+'3012'!G86</f>
        <v>0</v>
      </c>
      <c r="H86" s="255">
        <f>'2280'!H86+'2285'!H86+'2314'!H86+'2355'!H86+'2360'!H86+'2540'!H86+'3000'!H86+'3002'!H86+'3003'!H86+'3012'!H86</f>
        <v>0</v>
      </c>
      <c r="I86" s="94">
        <f t="shared" si="5"/>
        <v>0</v>
      </c>
      <c r="J86" s="224"/>
      <c r="K86" s="255">
        <f>'2280'!K86+'2285'!K86+'2314'!K86+'2355'!K86+'2360'!K86+'2540'!K86+'3000'!K86+'3002'!K86+'3003'!K86+'3012'!K86</f>
        <v>0</v>
      </c>
      <c r="L86" s="255">
        <f>'2280'!L86+'2285'!L86+'2314'!L86+'2355'!L86+'2360'!L86+'2540'!L86+'3000'!L86+'3002'!L86+'3003'!L86+'3012'!L86</f>
        <v>0</v>
      </c>
      <c r="M86" s="255">
        <f>'2280'!M86+'2285'!M86+'2314'!M86+'2355'!M86+'2360'!M86+'2540'!M86+'3000'!M86+'3002'!M86+'3003'!M86+'3012'!M86</f>
        <v>0</v>
      </c>
      <c r="N86" s="94">
        <f t="shared" si="6"/>
        <v>0</v>
      </c>
      <c r="O86" s="224"/>
      <c r="P86" s="255">
        <f>'2280'!P86+'2285'!P86+'2314'!P86+'2355'!P86+'2360'!P86+'2540'!P86+'3000'!P86+'3002'!P86+'3003'!P86+'3012'!P86</f>
        <v>0</v>
      </c>
      <c r="Q86" s="255">
        <f>'2280'!Q86+'2285'!Q86+'2314'!Q86+'2355'!Q86+'2360'!Q86+'2540'!Q86+'3000'!Q86+'3002'!Q86+'3003'!Q86+'3012'!Q86</f>
        <v>0</v>
      </c>
      <c r="R86" s="255">
        <f>'2280'!R86+'2285'!R86+'2314'!R86+'2355'!R86+'2360'!R86+'2540'!R86+'3000'!R86+'3002'!R86+'3003'!R86+'3012'!R86</f>
        <v>0</v>
      </c>
      <c r="S86" s="94">
        <f t="shared" si="7"/>
        <v>0</v>
      </c>
      <c r="T86" s="224"/>
      <c r="U86" s="255">
        <f>'2280'!U86+'2285'!U86+'2314'!U86+'2355'!U86+'2360'!U86+'2540'!U86+'3000'!U86+'3002'!U86+'3003'!U86+'3012'!U86</f>
        <v>0</v>
      </c>
      <c r="V86" s="255">
        <f>'2280'!V86+'2285'!V86+'2314'!V86+'2355'!V86+'2360'!V86+'2540'!V86+'3000'!V86+'3002'!V86+'3003'!V86+'3012'!V86</f>
        <v>0</v>
      </c>
      <c r="W86" s="255">
        <f>'2280'!W86+'2285'!W86+'2314'!W86+'2355'!W86+'2360'!W86+'2540'!W86+'3000'!W86+'3002'!W86+'3003'!W86+'3012'!W86</f>
        <v>0</v>
      </c>
      <c r="X86" s="94">
        <f t="shared" si="8"/>
        <v>0</v>
      </c>
      <c r="Y86" s="97"/>
      <c r="Z86" s="94">
        <f t="shared" si="9"/>
        <v>0</v>
      </c>
      <c r="AA86" s="182"/>
    </row>
    <row r="87" spans="1:27" s="214" customFormat="1" ht="15" x14ac:dyDescent="0.25">
      <c r="A87" s="72"/>
      <c r="B87" s="262" t="str">
        <f>'LPFN SUMMARY - Results'!B87</f>
        <v>Reimbursement of long-term debt (capital and interests)</v>
      </c>
      <c r="C87" s="71"/>
      <c r="D87" s="62"/>
      <c r="E87" s="63"/>
      <c r="F87" s="255">
        <f>'2280'!F87+'2285'!F87+'2314'!F87+'2355'!F87+'2360'!F87+'2540'!F87+'3000'!F87+'3002'!F87+'3003'!F87+'3012'!F87</f>
        <v>0</v>
      </c>
      <c r="G87" s="255">
        <f>'2280'!G87+'2285'!G87+'2314'!G87+'2355'!G87+'2360'!G87+'2540'!G87+'3000'!G87+'3002'!G87+'3003'!G87+'3012'!G87</f>
        <v>0</v>
      </c>
      <c r="H87" s="255">
        <f>'2280'!H87+'2285'!H87+'2314'!H87+'2355'!H87+'2360'!H87+'2540'!H87+'3000'!H87+'3002'!H87+'3003'!H87+'3012'!H87</f>
        <v>0</v>
      </c>
      <c r="I87" s="94">
        <f t="shared" si="5"/>
        <v>0</v>
      </c>
      <c r="J87" s="224"/>
      <c r="K87" s="255">
        <f>'2280'!K87+'2285'!K87+'2314'!K87+'2355'!K87+'2360'!K87+'2540'!K87+'3000'!K87+'3002'!K87+'3003'!K87+'3012'!K87</f>
        <v>0</v>
      </c>
      <c r="L87" s="255">
        <f>'2280'!L87+'2285'!L87+'2314'!L87+'2355'!L87+'2360'!L87+'2540'!L87+'3000'!L87+'3002'!L87+'3003'!L87+'3012'!L87</f>
        <v>0</v>
      </c>
      <c r="M87" s="255">
        <f>'2280'!M87+'2285'!M87+'2314'!M87+'2355'!M87+'2360'!M87+'2540'!M87+'3000'!M87+'3002'!M87+'3003'!M87+'3012'!M87</f>
        <v>0</v>
      </c>
      <c r="N87" s="94">
        <f t="shared" si="6"/>
        <v>0</v>
      </c>
      <c r="O87" s="224"/>
      <c r="P87" s="255">
        <f>'2280'!P87+'2285'!P87+'2314'!P87+'2355'!P87+'2360'!P87+'2540'!P87+'3000'!P87+'3002'!P87+'3003'!P87+'3012'!P87</f>
        <v>0</v>
      </c>
      <c r="Q87" s="255">
        <f>'2280'!Q87+'2285'!Q87+'2314'!Q87+'2355'!Q87+'2360'!Q87+'2540'!Q87+'3000'!Q87+'3002'!Q87+'3003'!Q87+'3012'!Q87</f>
        <v>0</v>
      </c>
      <c r="R87" s="255">
        <f>'2280'!R87+'2285'!R87+'2314'!R87+'2355'!R87+'2360'!R87+'2540'!R87+'3000'!R87+'3002'!R87+'3003'!R87+'3012'!R87</f>
        <v>0</v>
      </c>
      <c r="S87" s="94">
        <f t="shared" si="7"/>
        <v>0</v>
      </c>
      <c r="T87" s="224"/>
      <c r="U87" s="255">
        <f>'2280'!U87+'2285'!U87+'2314'!U87+'2355'!U87+'2360'!U87+'2540'!U87+'3000'!U87+'3002'!U87+'3003'!U87+'3012'!U87</f>
        <v>0</v>
      </c>
      <c r="V87" s="255">
        <f>'2280'!V87+'2285'!V87+'2314'!V87+'2355'!V87+'2360'!V87+'2540'!V87+'3000'!V87+'3002'!V87+'3003'!V87+'3012'!V87</f>
        <v>0</v>
      </c>
      <c r="W87" s="255">
        <f>'2280'!W87+'2285'!W87+'2314'!W87+'2355'!W87+'2360'!W87+'2540'!W87+'3000'!W87+'3002'!W87+'3003'!W87+'3012'!W87</f>
        <v>0</v>
      </c>
      <c r="X87" s="94">
        <f t="shared" si="8"/>
        <v>0</v>
      </c>
      <c r="Y87" s="97"/>
      <c r="Z87" s="94">
        <f t="shared" si="9"/>
        <v>0</v>
      </c>
      <c r="AA87" s="182"/>
    </row>
    <row r="88" spans="1:27" s="214" customFormat="1" ht="15" x14ac:dyDescent="0.25">
      <c r="A88" s="72"/>
      <c r="B88" s="262" t="str">
        <f>'LPFN SUMMARY - Results'!B88</f>
        <v xml:space="preserve">Rental expense-facility/equipment </v>
      </c>
      <c r="C88" s="71"/>
      <c r="D88" s="62"/>
      <c r="E88" s="63"/>
      <c r="F88" s="255">
        <f>'2280'!F88+'2285'!F88+'2314'!F88+'2355'!F88+'2360'!F88+'2540'!F88+'3000'!F88+'3002'!F88+'3003'!F88+'3012'!F88</f>
        <v>18000</v>
      </c>
      <c r="G88" s="255">
        <f>'2280'!G88+'2285'!G88+'2314'!G88+'2355'!G88+'2360'!G88+'2540'!G88+'3000'!G88+'3002'!G88+'3003'!G88+'3012'!G88</f>
        <v>107352</v>
      </c>
      <c r="H88" s="255">
        <f>'2280'!H88+'2285'!H88+'2314'!H88+'2355'!H88+'2360'!H88+'2540'!H88+'3000'!H88+'3002'!H88+'3003'!H88+'3012'!H88</f>
        <v>0</v>
      </c>
      <c r="I88" s="94">
        <f t="shared" si="5"/>
        <v>125352</v>
      </c>
      <c r="J88" s="224"/>
      <c r="K88" s="255">
        <f>'2280'!K88+'2285'!K88+'2314'!K88+'2355'!K88+'2360'!K88+'2540'!K88+'3000'!K88+'3002'!K88+'3003'!K88+'3012'!K88</f>
        <v>0</v>
      </c>
      <c r="L88" s="255">
        <f>'2280'!L88+'2285'!L88+'2314'!L88+'2355'!L88+'2360'!L88+'2540'!L88+'3000'!L88+'3002'!L88+'3003'!L88+'3012'!L88</f>
        <v>0</v>
      </c>
      <c r="M88" s="255">
        <f>'2280'!M88+'2285'!M88+'2314'!M88+'2355'!M88+'2360'!M88+'2540'!M88+'3000'!M88+'3002'!M88+'3003'!M88+'3012'!M88</f>
        <v>0</v>
      </c>
      <c r="N88" s="94">
        <f t="shared" si="6"/>
        <v>0</v>
      </c>
      <c r="O88" s="224"/>
      <c r="P88" s="255">
        <f>'2280'!P88+'2285'!P88+'2314'!P88+'2355'!P88+'2360'!P88+'2540'!P88+'3000'!P88+'3002'!P88+'3003'!P88+'3012'!P88</f>
        <v>0</v>
      </c>
      <c r="Q88" s="255">
        <f>'2280'!Q88+'2285'!Q88+'2314'!Q88+'2355'!Q88+'2360'!Q88+'2540'!Q88+'3000'!Q88+'3002'!Q88+'3003'!Q88+'3012'!Q88</f>
        <v>0</v>
      </c>
      <c r="R88" s="255">
        <f>'2280'!R88+'2285'!R88+'2314'!R88+'2355'!R88+'2360'!R88+'2540'!R88+'3000'!R88+'3002'!R88+'3003'!R88+'3012'!R88</f>
        <v>0</v>
      </c>
      <c r="S88" s="94">
        <f t="shared" si="7"/>
        <v>0</v>
      </c>
      <c r="T88" s="224"/>
      <c r="U88" s="255">
        <f>'2280'!U88+'2285'!U88+'2314'!U88+'2355'!U88+'2360'!U88+'2540'!U88+'3000'!U88+'3002'!U88+'3003'!U88+'3012'!U88</f>
        <v>0</v>
      </c>
      <c r="V88" s="255">
        <f>'2280'!V88+'2285'!V88+'2314'!V88+'2355'!V88+'2360'!V88+'2540'!V88+'3000'!V88+'3002'!V88+'3003'!V88+'3012'!V88</f>
        <v>0</v>
      </c>
      <c r="W88" s="255">
        <f>'2280'!W88+'2285'!W88+'2314'!W88+'2355'!W88+'2360'!W88+'2540'!W88+'3000'!W88+'3002'!W88+'3003'!W88+'3012'!W88</f>
        <v>0</v>
      </c>
      <c r="X88" s="94">
        <f t="shared" si="8"/>
        <v>0</v>
      </c>
      <c r="Y88" s="97"/>
      <c r="Z88" s="94">
        <f t="shared" si="9"/>
        <v>125352</v>
      </c>
      <c r="AA88" s="182"/>
    </row>
    <row r="89" spans="1:27" s="214" customFormat="1" ht="15" x14ac:dyDescent="0.25">
      <c r="A89" s="72"/>
      <c r="B89" s="262" t="str">
        <f>'LPFN SUMMARY - Results'!B89</f>
        <v>Social Events/Programs</v>
      </c>
      <c r="C89" s="71"/>
      <c r="D89" s="62"/>
      <c r="E89" s="63"/>
      <c r="F89" s="255">
        <f>'2280'!F89+'2285'!F89+'2314'!F89+'2355'!F89+'2360'!F89+'2540'!F89+'3000'!F89+'3002'!F89+'3003'!F89+'3012'!F89</f>
        <v>0</v>
      </c>
      <c r="G89" s="255">
        <f>'2280'!G89+'2285'!G89+'2314'!G89+'2355'!G89+'2360'!G89+'2540'!G89+'3000'!G89+'3002'!G89+'3003'!G89+'3012'!G89</f>
        <v>0</v>
      </c>
      <c r="H89" s="255">
        <f>'2280'!H89+'2285'!H89+'2314'!H89+'2355'!H89+'2360'!H89+'2540'!H89+'3000'!H89+'3002'!H89+'3003'!H89+'3012'!H89</f>
        <v>1200</v>
      </c>
      <c r="I89" s="94">
        <f t="shared" si="5"/>
        <v>1200</v>
      </c>
      <c r="J89" s="224"/>
      <c r="K89" s="255">
        <f>'2280'!K89+'2285'!K89+'2314'!K89+'2355'!K89+'2360'!K89+'2540'!K89+'3000'!K89+'3002'!K89+'3003'!K89+'3012'!K89</f>
        <v>0</v>
      </c>
      <c r="L89" s="255">
        <f>'2280'!L89+'2285'!L89+'2314'!L89+'2355'!L89+'2360'!L89+'2540'!L89+'3000'!L89+'3002'!L89+'3003'!L89+'3012'!L89</f>
        <v>0</v>
      </c>
      <c r="M89" s="255">
        <f>'2280'!M89+'2285'!M89+'2314'!M89+'2355'!M89+'2360'!M89+'2540'!M89+'3000'!M89+'3002'!M89+'3003'!M89+'3012'!M89</f>
        <v>0</v>
      </c>
      <c r="N89" s="94">
        <f t="shared" si="6"/>
        <v>0</v>
      </c>
      <c r="O89" s="224"/>
      <c r="P89" s="255">
        <f>'2280'!P89+'2285'!P89+'2314'!P89+'2355'!P89+'2360'!P89+'2540'!P89+'3000'!P89+'3002'!P89+'3003'!P89+'3012'!P89</f>
        <v>0</v>
      </c>
      <c r="Q89" s="255">
        <f>'2280'!Q89+'2285'!Q89+'2314'!Q89+'2355'!Q89+'2360'!Q89+'2540'!Q89+'3000'!Q89+'3002'!Q89+'3003'!Q89+'3012'!Q89</f>
        <v>0</v>
      </c>
      <c r="R89" s="255">
        <f>'2280'!R89+'2285'!R89+'2314'!R89+'2355'!R89+'2360'!R89+'2540'!R89+'3000'!R89+'3002'!R89+'3003'!R89+'3012'!R89</f>
        <v>0</v>
      </c>
      <c r="S89" s="94">
        <f t="shared" si="7"/>
        <v>0</v>
      </c>
      <c r="T89" s="224"/>
      <c r="U89" s="255">
        <f>'2280'!U89+'2285'!U89+'2314'!U89+'2355'!U89+'2360'!U89+'2540'!U89+'3000'!U89+'3002'!U89+'3003'!U89+'3012'!U89</f>
        <v>0</v>
      </c>
      <c r="V89" s="255">
        <f>'2280'!V89+'2285'!V89+'2314'!V89+'2355'!V89+'2360'!V89+'2540'!V89+'3000'!V89+'3002'!V89+'3003'!V89+'3012'!V89</f>
        <v>0</v>
      </c>
      <c r="W89" s="255">
        <f>'2280'!W89+'2285'!W89+'2314'!W89+'2355'!W89+'2360'!W89+'2540'!W89+'3000'!W89+'3002'!W89+'3003'!W89+'3012'!W89</f>
        <v>0</v>
      </c>
      <c r="X89" s="94">
        <f t="shared" si="8"/>
        <v>0</v>
      </c>
      <c r="Y89" s="97"/>
      <c r="Z89" s="94">
        <f t="shared" si="9"/>
        <v>1200</v>
      </c>
      <c r="AA89" s="182"/>
    </row>
    <row r="90" spans="1:27" s="214" customFormat="1" ht="15" x14ac:dyDescent="0.25">
      <c r="A90" s="72"/>
      <c r="B90" s="262" t="str">
        <f>'LPFN SUMMARY - Results'!B90</f>
        <v>Telephone</v>
      </c>
      <c r="C90" s="71"/>
      <c r="D90" s="62"/>
      <c r="E90" s="63"/>
      <c r="F90" s="255">
        <f>'2280'!F90+'2285'!F90+'2314'!F90+'2355'!F90+'2360'!F90+'2540'!F90+'3000'!F90+'3002'!F90+'3003'!F90+'3012'!F90</f>
        <v>0</v>
      </c>
      <c r="G90" s="255">
        <f>'2280'!G90+'2285'!G90+'2314'!G90+'2355'!G90+'2360'!G90+'2540'!G90+'3000'!G90+'3002'!G90+'3003'!G90+'3012'!G90</f>
        <v>0</v>
      </c>
      <c r="H90" s="255">
        <f>'2280'!H90+'2285'!H90+'2314'!H90+'2355'!H90+'2360'!H90+'2540'!H90+'3000'!H90+'3002'!H90+'3003'!H90+'3012'!H90</f>
        <v>0</v>
      </c>
      <c r="I90" s="94">
        <f t="shared" si="5"/>
        <v>0</v>
      </c>
      <c r="J90" s="224"/>
      <c r="K90" s="255">
        <f>'2280'!K90+'2285'!K90+'2314'!K90+'2355'!K90+'2360'!K90+'2540'!K90+'3000'!K90+'3002'!K90+'3003'!K90+'3012'!K90</f>
        <v>0</v>
      </c>
      <c r="L90" s="255">
        <f>'2280'!L90+'2285'!L90+'2314'!L90+'2355'!L90+'2360'!L90+'2540'!L90+'3000'!L90+'3002'!L90+'3003'!L90+'3012'!L90</f>
        <v>0</v>
      </c>
      <c r="M90" s="255">
        <f>'2280'!M90+'2285'!M90+'2314'!M90+'2355'!M90+'2360'!M90+'2540'!M90+'3000'!M90+'3002'!M90+'3003'!M90+'3012'!M90</f>
        <v>0</v>
      </c>
      <c r="N90" s="94">
        <f t="shared" si="6"/>
        <v>0</v>
      </c>
      <c r="O90" s="224"/>
      <c r="P90" s="255">
        <f>'2280'!P90+'2285'!P90+'2314'!P90+'2355'!P90+'2360'!P90+'2540'!P90+'3000'!P90+'3002'!P90+'3003'!P90+'3012'!P90</f>
        <v>0</v>
      </c>
      <c r="Q90" s="255">
        <f>'2280'!Q90+'2285'!Q90+'2314'!Q90+'2355'!Q90+'2360'!Q90+'2540'!Q90+'3000'!Q90+'3002'!Q90+'3003'!Q90+'3012'!Q90</f>
        <v>0</v>
      </c>
      <c r="R90" s="255">
        <f>'2280'!R90+'2285'!R90+'2314'!R90+'2355'!R90+'2360'!R90+'2540'!R90+'3000'!R90+'3002'!R90+'3003'!R90+'3012'!R90</f>
        <v>0</v>
      </c>
      <c r="S90" s="94">
        <f t="shared" si="7"/>
        <v>0</v>
      </c>
      <c r="T90" s="224"/>
      <c r="U90" s="255">
        <f>'2280'!U90+'2285'!U90+'2314'!U90+'2355'!U90+'2360'!U90+'2540'!U90+'3000'!U90+'3002'!U90+'3003'!U90+'3012'!U90</f>
        <v>0</v>
      </c>
      <c r="V90" s="255">
        <f>'2280'!V90+'2285'!V90+'2314'!V90+'2355'!V90+'2360'!V90+'2540'!V90+'3000'!V90+'3002'!V90+'3003'!V90+'3012'!V90</f>
        <v>0</v>
      </c>
      <c r="W90" s="255">
        <f>'2280'!W90+'2285'!W90+'2314'!W90+'2355'!W90+'2360'!W90+'2540'!W90+'3000'!W90+'3002'!W90+'3003'!W90+'3012'!W90</f>
        <v>0</v>
      </c>
      <c r="X90" s="94">
        <f t="shared" si="8"/>
        <v>0</v>
      </c>
      <c r="Y90" s="97"/>
      <c r="Z90" s="94">
        <f t="shared" si="9"/>
        <v>0</v>
      </c>
      <c r="AA90" s="182"/>
    </row>
    <row r="91" spans="1:27" s="214" customFormat="1" ht="15" x14ac:dyDescent="0.25">
      <c r="A91" s="72"/>
      <c r="B91" s="262" t="str">
        <f>'LPFN SUMMARY - Results'!B91</f>
        <v>Training</v>
      </c>
      <c r="C91" s="71"/>
      <c r="D91" s="62"/>
      <c r="E91" s="63"/>
      <c r="F91" s="255">
        <f>'2280'!F91+'2285'!F91+'2314'!F91+'2355'!F91+'2360'!F91+'2540'!F91+'3000'!F91+'3002'!F91+'3003'!F91+'3012'!F91</f>
        <v>72165</v>
      </c>
      <c r="G91" s="255">
        <f>'2280'!G91+'2285'!G91+'2314'!G91+'2355'!G91+'2360'!G91+'2540'!G91+'3000'!G91+'3002'!G91+'3003'!G91+'3012'!G91</f>
        <v>0</v>
      </c>
      <c r="H91" s="255">
        <f>'2280'!H91+'2285'!H91+'2314'!H91+'2355'!H91+'2360'!H91+'2540'!H91+'3000'!H91+'3002'!H91+'3003'!H91+'3012'!H91</f>
        <v>40000</v>
      </c>
      <c r="I91" s="94">
        <f t="shared" si="5"/>
        <v>112165</v>
      </c>
      <c r="J91" s="224"/>
      <c r="K91" s="255">
        <f>'2280'!K91+'2285'!K91+'2314'!K91+'2355'!K91+'2360'!K91+'2540'!K91+'3000'!K91+'3002'!K91+'3003'!K91+'3012'!K91</f>
        <v>0</v>
      </c>
      <c r="L91" s="255">
        <f>'2280'!L91+'2285'!L91+'2314'!L91+'2355'!L91+'2360'!L91+'2540'!L91+'3000'!L91+'3002'!L91+'3003'!L91+'3012'!L91</f>
        <v>0</v>
      </c>
      <c r="M91" s="255">
        <f>'2280'!M91+'2285'!M91+'2314'!M91+'2355'!M91+'2360'!M91+'2540'!M91+'3000'!M91+'3002'!M91+'3003'!M91+'3012'!M91</f>
        <v>0</v>
      </c>
      <c r="N91" s="94">
        <f t="shared" si="6"/>
        <v>0</v>
      </c>
      <c r="O91" s="224"/>
      <c r="P91" s="255">
        <f>'2280'!P91+'2285'!P91+'2314'!P91+'2355'!P91+'2360'!P91+'2540'!P91+'3000'!P91+'3002'!P91+'3003'!P91+'3012'!P91</f>
        <v>0</v>
      </c>
      <c r="Q91" s="255">
        <f>'2280'!Q91+'2285'!Q91+'2314'!Q91+'2355'!Q91+'2360'!Q91+'2540'!Q91+'3000'!Q91+'3002'!Q91+'3003'!Q91+'3012'!Q91</f>
        <v>0</v>
      </c>
      <c r="R91" s="255">
        <f>'2280'!R91+'2285'!R91+'2314'!R91+'2355'!R91+'2360'!R91+'2540'!R91+'3000'!R91+'3002'!R91+'3003'!R91+'3012'!R91</f>
        <v>0</v>
      </c>
      <c r="S91" s="94">
        <f t="shared" si="7"/>
        <v>0</v>
      </c>
      <c r="T91" s="224"/>
      <c r="U91" s="255">
        <f>'2280'!U91+'2285'!U91+'2314'!U91+'2355'!U91+'2360'!U91+'2540'!U91+'3000'!U91+'3002'!U91+'3003'!U91+'3012'!U91</f>
        <v>0</v>
      </c>
      <c r="V91" s="255">
        <f>'2280'!V91+'2285'!V91+'2314'!V91+'2355'!V91+'2360'!V91+'2540'!V91+'3000'!V91+'3002'!V91+'3003'!V91+'3012'!V91</f>
        <v>0</v>
      </c>
      <c r="W91" s="255">
        <f>'2280'!W91+'2285'!W91+'2314'!W91+'2355'!W91+'2360'!W91+'2540'!W91+'3000'!W91+'3002'!W91+'3003'!W91+'3012'!W91</f>
        <v>0</v>
      </c>
      <c r="X91" s="94">
        <f t="shared" si="8"/>
        <v>0</v>
      </c>
      <c r="Y91" s="97"/>
      <c r="Z91" s="94">
        <f t="shared" si="9"/>
        <v>112165</v>
      </c>
      <c r="AA91" s="182"/>
    </row>
    <row r="92" spans="1:27" s="214" customFormat="1" ht="15" x14ac:dyDescent="0.25">
      <c r="A92" s="72"/>
      <c r="B92" s="262" t="str">
        <f>'LPFN SUMMARY - Results'!B92</f>
        <v>Transfer to Amosesag Child Care Centre</v>
      </c>
      <c r="C92" s="71"/>
      <c r="D92" s="62"/>
      <c r="E92" s="63"/>
      <c r="F92" s="255">
        <f>'2280'!F92+'2285'!F92+'2314'!F92+'2355'!F92+'2360'!F92+'2540'!F92+'3000'!F92+'3002'!F92+'3003'!F92+'3012'!F92</f>
        <v>0</v>
      </c>
      <c r="G92" s="255">
        <f>'2280'!G92+'2285'!G92+'2314'!G92+'2355'!G92+'2360'!G92+'2540'!G92+'3000'!G92+'3002'!G92+'3003'!G92+'3012'!G92</f>
        <v>0</v>
      </c>
      <c r="H92" s="255">
        <f>'2280'!H92+'2285'!H92+'2314'!H92+'2355'!H92+'2360'!H92+'2540'!H92+'3000'!H92+'3002'!H92+'3003'!H92+'3012'!H92</f>
        <v>0</v>
      </c>
      <c r="I92" s="94">
        <f t="shared" si="5"/>
        <v>0</v>
      </c>
      <c r="J92" s="224"/>
      <c r="K92" s="255">
        <f>'2280'!K92+'2285'!K92+'2314'!K92+'2355'!K92+'2360'!K92+'2540'!K92+'3000'!K92+'3002'!K92+'3003'!K92+'3012'!K92</f>
        <v>0</v>
      </c>
      <c r="L92" s="255">
        <f>'2280'!L92+'2285'!L92+'2314'!L92+'2355'!L92+'2360'!L92+'2540'!L92+'3000'!L92+'3002'!L92+'3003'!L92+'3012'!L92</f>
        <v>0</v>
      </c>
      <c r="M92" s="255">
        <f>'2280'!M92+'2285'!M92+'2314'!M92+'2355'!M92+'2360'!M92+'2540'!M92+'3000'!M92+'3002'!M92+'3003'!M92+'3012'!M92</f>
        <v>0</v>
      </c>
      <c r="N92" s="94">
        <f t="shared" si="6"/>
        <v>0</v>
      </c>
      <c r="O92" s="224"/>
      <c r="P92" s="255">
        <f>'2280'!P92+'2285'!P92+'2314'!P92+'2355'!P92+'2360'!P92+'2540'!P92+'3000'!P92+'3002'!P92+'3003'!P92+'3012'!P92</f>
        <v>0</v>
      </c>
      <c r="Q92" s="255">
        <f>'2280'!Q92+'2285'!Q92+'2314'!Q92+'2355'!Q92+'2360'!Q92+'2540'!Q92+'3000'!Q92+'3002'!Q92+'3003'!Q92+'3012'!Q92</f>
        <v>0</v>
      </c>
      <c r="R92" s="255">
        <f>'2280'!R92+'2285'!R92+'2314'!R92+'2355'!R92+'2360'!R92+'2540'!R92+'3000'!R92+'3002'!R92+'3003'!R92+'3012'!R92</f>
        <v>0</v>
      </c>
      <c r="S92" s="94">
        <f t="shared" si="7"/>
        <v>0</v>
      </c>
      <c r="T92" s="224"/>
      <c r="U92" s="255">
        <f>'2280'!U92+'2285'!U92+'2314'!U92+'2355'!U92+'2360'!U92+'2540'!U92+'3000'!U92+'3002'!U92+'3003'!U92+'3012'!U92</f>
        <v>0</v>
      </c>
      <c r="V92" s="255">
        <f>'2280'!V92+'2285'!V92+'2314'!V92+'2355'!V92+'2360'!V92+'2540'!V92+'3000'!V92+'3002'!V92+'3003'!V92+'3012'!V92</f>
        <v>0</v>
      </c>
      <c r="W92" s="255">
        <f>'2280'!W92+'2285'!W92+'2314'!W92+'2355'!W92+'2360'!W92+'2540'!W92+'3000'!W92+'3002'!W92+'3003'!W92+'3012'!W92</f>
        <v>0</v>
      </c>
      <c r="X92" s="94">
        <f t="shared" si="8"/>
        <v>0</v>
      </c>
      <c r="Y92" s="97"/>
      <c r="Z92" s="94">
        <f t="shared" si="9"/>
        <v>0</v>
      </c>
      <c r="AA92" s="182"/>
    </row>
    <row r="93" spans="1:27" s="214" customFormat="1" ht="15" x14ac:dyDescent="0.25">
      <c r="A93" s="72"/>
      <c r="B93" s="262" t="str">
        <f>'LPFN SUMMARY - Results'!B93</f>
        <v>Transfer to Businesses</v>
      </c>
      <c r="C93" s="71"/>
      <c r="D93" s="62"/>
      <c r="E93" s="63"/>
      <c r="F93" s="255">
        <f>'2280'!F93+'2285'!F93+'2314'!F93+'2355'!F93+'2360'!F93+'2540'!F93+'3000'!F93+'3002'!F93+'3003'!F93+'3012'!F93</f>
        <v>0</v>
      </c>
      <c r="G93" s="255">
        <f>'2280'!G93+'2285'!G93+'2314'!G93+'2355'!G93+'2360'!G93+'2540'!G93+'3000'!G93+'3002'!G93+'3003'!G93+'3012'!G93</f>
        <v>0</v>
      </c>
      <c r="H93" s="255">
        <f>'2280'!H93+'2285'!H93+'2314'!H93+'2355'!H93+'2360'!H93+'2540'!H93+'3000'!H93+'3002'!H93+'3003'!H93+'3012'!H93</f>
        <v>0</v>
      </c>
      <c r="I93" s="94">
        <f t="shared" si="5"/>
        <v>0</v>
      </c>
      <c r="J93" s="224"/>
      <c r="K93" s="255">
        <f>'2280'!K93+'2285'!K93+'2314'!K93+'2355'!K93+'2360'!K93+'2540'!K93+'3000'!K93+'3002'!K93+'3003'!K93+'3012'!K93</f>
        <v>0</v>
      </c>
      <c r="L93" s="255">
        <f>'2280'!L93+'2285'!L93+'2314'!L93+'2355'!L93+'2360'!L93+'2540'!L93+'3000'!L93+'3002'!L93+'3003'!L93+'3012'!L93</f>
        <v>0</v>
      </c>
      <c r="M93" s="255">
        <f>'2280'!M93+'2285'!M93+'2314'!M93+'2355'!M93+'2360'!M93+'2540'!M93+'3000'!M93+'3002'!M93+'3003'!M93+'3012'!M93</f>
        <v>0</v>
      </c>
      <c r="N93" s="94">
        <f t="shared" si="6"/>
        <v>0</v>
      </c>
      <c r="O93" s="224"/>
      <c r="P93" s="255">
        <f>'2280'!P93+'2285'!P93+'2314'!P93+'2355'!P93+'2360'!P93+'2540'!P93+'3000'!P93+'3002'!P93+'3003'!P93+'3012'!P93</f>
        <v>0</v>
      </c>
      <c r="Q93" s="255">
        <f>'2280'!Q93+'2285'!Q93+'2314'!Q93+'2355'!Q93+'2360'!Q93+'2540'!Q93+'3000'!Q93+'3002'!Q93+'3003'!Q93+'3012'!Q93</f>
        <v>0</v>
      </c>
      <c r="R93" s="255">
        <f>'2280'!R93+'2285'!R93+'2314'!R93+'2355'!R93+'2360'!R93+'2540'!R93+'3000'!R93+'3002'!R93+'3003'!R93+'3012'!R93</f>
        <v>0</v>
      </c>
      <c r="S93" s="94">
        <f t="shared" si="7"/>
        <v>0</v>
      </c>
      <c r="T93" s="224"/>
      <c r="U93" s="255">
        <f>'2280'!U93+'2285'!U93+'2314'!U93+'2355'!U93+'2360'!U93+'2540'!U93+'3000'!U93+'3002'!U93+'3003'!U93+'3012'!U93</f>
        <v>0</v>
      </c>
      <c r="V93" s="255">
        <f>'2280'!V93+'2285'!V93+'2314'!V93+'2355'!V93+'2360'!V93+'2540'!V93+'3000'!V93+'3002'!V93+'3003'!V93+'3012'!V93</f>
        <v>0</v>
      </c>
      <c r="W93" s="255">
        <f>'2280'!W93+'2285'!W93+'2314'!W93+'2355'!W93+'2360'!W93+'2540'!W93+'3000'!W93+'3002'!W93+'3003'!W93+'3012'!W93</f>
        <v>0</v>
      </c>
      <c r="X93" s="94">
        <f t="shared" si="8"/>
        <v>0</v>
      </c>
      <c r="Y93" s="97"/>
      <c r="Z93" s="94">
        <f t="shared" si="9"/>
        <v>0</v>
      </c>
      <c r="AA93" s="182"/>
    </row>
    <row r="94" spans="1:27" s="214" customFormat="1" ht="15" x14ac:dyDescent="0.25">
      <c r="A94" s="72"/>
      <c r="B94" s="262" t="str">
        <f>'LPFN SUMMARY - Results'!B94</f>
        <v>Transfer to Replacement Reserve/Algonquin Anishinabeg Nation</v>
      </c>
      <c r="C94" s="71"/>
      <c r="D94" s="62"/>
      <c r="E94" s="63"/>
      <c r="F94" s="255">
        <f>'2280'!F94+'2285'!F94+'2314'!F94+'2355'!F94+'2360'!F94+'2540'!F94+'3000'!F94+'3002'!F94+'3003'!F94+'3012'!F94</f>
        <v>0</v>
      </c>
      <c r="G94" s="255">
        <f>'2280'!G94+'2285'!G94+'2314'!G94+'2355'!G94+'2360'!G94+'2540'!G94+'3000'!G94+'3002'!G94+'3003'!G94+'3012'!G94</f>
        <v>0</v>
      </c>
      <c r="H94" s="255">
        <f>'2280'!H94+'2285'!H94+'2314'!H94+'2355'!H94+'2360'!H94+'2540'!H94+'3000'!H94+'3002'!H94+'3003'!H94+'3012'!H94</f>
        <v>0</v>
      </c>
      <c r="I94" s="94">
        <f t="shared" si="5"/>
        <v>0</v>
      </c>
      <c r="J94" s="224"/>
      <c r="K94" s="255">
        <f>'2280'!K94+'2285'!K94+'2314'!K94+'2355'!K94+'2360'!K94+'2540'!K94+'3000'!K94+'3002'!K94+'3003'!K94+'3012'!K94</f>
        <v>0</v>
      </c>
      <c r="L94" s="255">
        <f>'2280'!L94+'2285'!L94+'2314'!L94+'2355'!L94+'2360'!L94+'2540'!L94+'3000'!L94+'3002'!L94+'3003'!L94+'3012'!L94</f>
        <v>0</v>
      </c>
      <c r="M94" s="255">
        <f>'2280'!M94+'2285'!M94+'2314'!M94+'2355'!M94+'2360'!M94+'2540'!M94+'3000'!M94+'3002'!M94+'3003'!M94+'3012'!M94</f>
        <v>0</v>
      </c>
      <c r="N94" s="94">
        <f t="shared" si="6"/>
        <v>0</v>
      </c>
      <c r="O94" s="224"/>
      <c r="P94" s="255">
        <f>'2280'!P94+'2285'!P94+'2314'!P94+'2355'!P94+'2360'!P94+'2540'!P94+'3000'!P94+'3002'!P94+'3003'!P94+'3012'!P94</f>
        <v>0</v>
      </c>
      <c r="Q94" s="255">
        <f>'2280'!Q94+'2285'!Q94+'2314'!Q94+'2355'!Q94+'2360'!Q94+'2540'!Q94+'3000'!Q94+'3002'!Q94+'3003'!Q94+'3012'!Q94</f>
        <v>0</v>
      </c>
      <c r="R94" s="255">
        <f>'2280'!R94+'2285'!R94+'2314'!R94+'2355'!R94+'2360'!R94+'2540'!R94+'3000'!R94+'3002'!R94+'3003'!R94+'3012'!R94</f>
        <v>0</v>
      </c>
      <c r="S94" s="94">
        <f t="shared" si="7"/>
        <v>0</v>
      </c>
      <c r="T94" s="224"/>
      <c r="U94" s="255">
        <f>'2280'!U94+'2285'!U94+'2314'!U94+'2355'!U94+'2360'!U94+'2540'!U94+'3000'!U94+'3002'!U94+'3003'!U94+'3012'!U94</f>
        <v>0</v>
      </c>
      <c r="V94" s="255">
        <f>'2280'!V94+'2285'!V94+'2314'!V94+'2355'!V94+'2360'!V94+'2540'!V94+'3000'!V94+'3002'!V94+'3003'!V94+'3012'!V94</f>
        <v>0</v>
      </c>
      <c r="W94" s="255">
        <f>'2280'!W94+'2285'!W94+'2314'!W94+'2355'!W94+'2360'!W94+'2540'!W94+'3000'!W94+'3002'!W94+'3003'!W94+'3012'!W94</f>
        <v>0</v>
      </c>
      <c r="X94" s="94">
        <f t="shared" si="8"/>
        <v>0</v>
      </c>
      <c r="Y94" s="97"/>
      <c r="Z94" s="94">
        <f t="shared" si="9"/>
        <v>0</v>
      </c>
      <c r="AA94" s="182"/>
    </row>
    <row r="95" spans="1:27" s="214" customFormat="1" ht="15" x14ac:dyDescent="0.25">
      <c r="A95" s="72"/>
      <c r="B95" s="262" t="str">
        <f>'LPFN SUMMARY - Results'!B95</f>
        <v>Transportation expenses</v>
      </c>
      <c r="C95" s="71"/>
      <c r="D95" s="62"/>
      <c r="E95" s="63"/>
      <c r="F95" s="255">
        <f>'2280'!F95+'2285'!F95+'2314'!F95+'2355'!F95+'2360'!F95+'2540'!F95+'3000'!F95+'3002'!F95+'3003'!F95+'3012'!F95</f>
        <v>0</v>
      </c>
      <c r="G95" s="255">
        <f>'2280'!G95+'2285'!G95+'2314'!G95+'2355'!G95+'2360'!G95+'2540'!G95+'3000'!G95+'3002'!G95+'3003'!G95+'3012'!G95</f>
        <v>0</v>
      </c>
      <c r="H95" s="255">
        <f>'2280'!H95+'2285'!H95+'2314'!H95+'2355'!H95+'2360'!H95+'2540'!H95+'3000'!H95+'3002'!H95+'3003'!H95+'3012'!H95</f>
        <v>0</v>
      </c>
      <c r="I95" s="94">
        <f t="shared" si="5"/>
        <v>0</v>
      </c>
      <c r="J95" s="224"/>
      <c r="K95" s="255">
        <f>'2280'!K95+'2285'!K95+'2314'!K95+'2355'!K95+'2360'!K95+'2540'!K95+'3000'!K95+'3002'!K95+'3003'!K95+'3012'!K95</f>
        <v>0</v>
      </c>
      <c r="L95" s="255">
        <f>'2280'!L95+'2285'!L95+'2314'!L95+'2355'!L95+'2360'!L95+'2540'!L95+'3000'!L95+'3002'!L95+'3003'!L95+'3012'!L95</f>
        <v>0</v>
      </c>
      <c r="M95" s="255">
        <f>'2280'!M95+'2285'!M95+'2314'!M95+'2355'!M95+'2360'!M95+'2540'!M95+'3000'!M95+'3002'!M95+'3003'!M95+'3012'!M95</f>
        <v>0</v>
      </c>
      <c r="N95" s="94">
        <f t="shared" si="6"/>
        <v>0</v>
      </c>
      <c r="O95" s="224"/>
      <c r="P95" s="255">
        <f>'2280'!P95+'2285'!P95+'2314'!P95+'2355'!P95+'2360'!P95+'2540'!P95+'3000'!P95+'3002'!P95+'3003'!P95+'3012'!P95</f>
        <v>0</v>
      </c>
      <c r="Q95" s="255">
        <f>'2280'!Q95+'2285'!Q95+'2314'!Q95+'2355'!Q95+'2360'!Q95+'2540'!Q95+'3000'!Q95+'3002'!Q95+'3003'!Q95+'3012'!Q95</f>
        <v>0</v>
      </c>
      <c r="R95" s="255">
        <f>'2280'!R95+'2285'!R95+'2314'!R95+'2355'!R95+'2360'!R95+'2540'!R95+'3000'!R95+'3002'!R95+'3003'!R95+'3012'!R95</f>
        <v>0</v>
      </c>
      <c r="S95" s="94">
        <f t="shared" si="7"/>
        <v>0</v>
      </c>
      <c r="T95" s="224"/>
      <c r="U95" s="255">
        <f>'2280'!U95+'2285'!U95+'2314'!U95+'2355'!U95+'2360'!U95+'2540'!U95+'3000'!U95+'3002'!U95+'3003'!U95+'3012'!U95</f>
        <v>0</v>
      </c>
      <c r="V95" s="255">
        <f>'2280'!V95+'2285'!V95+'2314'!V95+'2355'!V95+'2360'!V95+'2540'!V95+'3000'!V95+'3002'!V95+'3003'!V95+'3012'!V95</f>
        <v>0</v>
      </c>
      <c r="W95" s="255">
        <f>'2280'!W95+'2285'!W95+'2314'!W95+'2355'!W95+'2360'!W95+'2540'!W95+'3000'!W95+'3002'!W95+'3003'!W95+'3012'!W95</f>
        <v>0</v>
      </c>
      <c r="X95" s="94">
        <f t="shared" si="8"/>
        <v>0</v>
      </c>
      <c r="Y95" s="97"/>
      <c r="Z95" s="94">
        <f t="shared" si="9"/>
        <v>0</v>
      </c>
      <c r="AA95" s="182"/>
    </row>
    <row r="96" spans="1:27" s="214" customFormat="1" ht="15" x14ac:dyDescent="0.25">
      <c r="A96" s="72"/>
      <c r="B96" s="262" t="str">
        <f>'LPFN SUMMARY - Results'!B96</f>
        <v>Travel expenses</v>
      </c>
      <c r="C96" s="71"/>
      <c r="D96" s="62"/>
      <c r="E96" s="63"/>
      <c r="F96" s="255">
        <f>'2280'!F96+'2285'!F96+'2314'!F96+'2355'!F96+'2360'!F96+'2540'!F96+'3000'!F96+'3002'!F96+'3003'!F96+'3012'!F96</f>
        <v>130002</v>
      </c>
      <c r="G96" s="255">
        <f>'2280'!G96+'2285'!G96+'2314'!G96+'2355'!G96+'2360'!G96+'2540'!G96+'3000'!G96+'3002'!G96+'3003'!G96+'3012'!G96</f>
        <v>8214</v>
      </c>
      <c r="H96" s="255">
        <f>'2280'!H96+'2285'!H96+'2314'!H96+'2355'!H96+'2360'!H96+'2540'!H96+'3000'!H96+'3002'!H96+'3003'!H96+'3012'!H96</f>
        <v>25000</v>
      </c>
      <c r="I96" s="94">
        <f t="shared" si="5"/>
        <v>163216</v>
      </c>
      <c r="J96" s="224"/>
      <c r="K96" s="255">
        <f>'2280'!K96+'2285'!K96+'2314'!K96+'2355'!K96+'2360'!K96+'2540'!K96+'3000'!K96+'3002'!K96+'3003'!K96+'3012'!K96</f>
        <v>0</v>
      </c>
      <c r="L96" s="255">
        <f>'2280'!L96+'2285'!L96+'2314'!L96+'2355'!L96+'2360'!L96+'2540'!L96+'3000'!L96+'3002'!L96+'3003'!L96+'3012'!L96</f>
        <v>0</v>
      </c>
      <c r="M96" s="255">
        <f>'2280'!M96+'2285'!M96+'2314'!M96+'2355'!M96+'2360'!M96+'2540'!M96+'3000'!M96+'3002'!M96+'3003'!M96+'3012'!M96</f>
        <v>0</v>
      </c>
      <c r="N96" s="94">
        <f t="shared" si="6"/>
        <v>0</v>
      </c>
      <c r="O96" s="224"/>
      <c r="P96" s="255">
        <f>'2280'!P96+'2285'!P96+'2314'!P96+'2355'!P96+'2360'!P96+'2540'!P96+'3000'!P96+'3002'!P96+'3003'!P96+'3012'!P96</f>
        <v>10000</v>
      </c>
      <c r="Q96" s="255">
        <f>'2280'!Q96+'2285'!Q96+'2314'!Q96+'2355'!Q96+'2360'!Q96+'2540'!Q96+'3000'!Q96+'3002'!Q96+'3003'!Q96+'3012'!Q96</f>
        <v>8215</v>
      </c>
      <c r="R96" s="255">
        <f>'2280'!R96+'2285'!R96+'2314'!R96+'2355'!R96+'2360'!R96+'2540'!R96+'3000'!R96+'3002'!R96+'3003'!R96+'3012'!R96</f>
        <v>0</v>
      </c>
      <c r="S96" s="94">
        <f t="shared" si="7"/>
        <v>18215</v>
      </c>
      <c r="T96" s="224"/>
      <c r="U96" s="255">
        <f>'2280'!U96+'2285'!U96+'2314'!U96+'2355'!U96+'2360'!U96+'2540'!U96+'3000'!U96+'3002'!U96+'3003'!U96+'3012'!U96</f>
        <v>0</v>
      </c>
      <c r="V96" s="255">
        <f>'2280'!V96+'2285'!V96+'2314'!V96+'2355'!V96+'2360'!V96+'2540'!V96+'3000'!V96+'3002'!V96+'3003'!V96+'3012'!V96</f>
        <v>0</v>
      </c>
      <c r="W96" s="255">
        <f>'2280'!W96+'2285'!W96+'2314'!W96+'2355'!W96+'2360'!W96+'2540'!W96+'3000'!W96+'3002'!W96+'3003'!W96+'3012'!W96</f>
        <v>0</v>
      </c>
      <c r="X96" s="94">
        <f t="shared" si="8"/>
        <v>0</v>
      </c>
      <c r="Y96" s="97"/>
      <c r="Z96" s="94">
        <f t="shared" si="9"/>
        <v>181431</v>
      </c>
      <c r="AA96" s="182"/>
    </row>
    <row r="97" spans="1:27" s="214" customFormat="1" ht="15" x14ac:dyDescent="0.25">
      <c r="A97" s="72"/>
      <c r="B97" s="262" t="str">
        <f>'LPFN SUMMARY - Results'!B97</f>
        <v>Tuition fees</v>
      </c>
      <c r="C97" s="71"/>
      <c r="D97" s="62"/>
      <c r="E97" s="63"/>
      <c r="F97" s="255">
        <f>'2280'!F97+'2285'!F97+'2314'!F97+'2355'!F97+'2360'!F97+'2540'!F97+'3000'!F97+'3002'!F97+'3003'!F97+'3012'!F97</f>
        <v>70000</v>
      </c>
      <c r="G97" s="255">
        <f>'2280'!G97+'2285'!G97+'2314'!G97+'2355'!G97+'2360'!G97+'2540'!G97+'3000'!G97+'3002'!G97+'3003'!G97+'3012'!G97</f>
        <v>0</v>
      </c>
      <c r="H97" s="255">
        <f>'2280'!H97+'2285'!H97+'2314'!H97+'2355'!H97+'2360'!H97+'2540'!H97+'3000'!H97+'3002'!H97+'3003'!H97+'3012'!H97</f>
        <v>0</v>
      </c>
      <c r="I97" s="94">
        <f t="shared" si="5"/>
        <v>70000</v>
      </c>
      <c r="J97" s="224"/>
      <c r="K97" s="255">
        <f>'2280'!K97+'2285'!K97+'2314'!K97+'2355'!K97+'2360'!K97+'2540'!K97+'3000'!K97+'3002'!K97+'3003'!K97+'3012'!K97</f>
        <v>0</v>
      </c>
      <c r="L97" s="255">
        <f>'2280'!L97+'2285'!L97+'2314'!L97+'2355'!L97+'2360'!L97+'2540'!L97+'3000'!L97+'3002'!L97+'3003'!L97+'3012'!L97</f>
        <v>0</v>
      </c>
      <c r="M97" s="255">
        <f>'2280'!M97+'2285'!M97+'2314'!M97+'2355'!M97+'2360'!M97+'2540'!M97+'3000'!M97+'3002'!M97+'3003'!M97+'3012'!M97</f>
        <v>0</v>
      </c>
      <c r="N97" s="94">
        <f t="shared" si="6"/>
        <v>0</v>
      </c>
      <c r="O97" s="224"/>
      <c r="P97" s="255">
        <f>'2280'!P97+'2285'!P97+'2314'!P97+'2355'!P97+'2360'!P97+'2540'!P97+'3000'!P97+'3002'!P97+'3003'!P97+'3012'!P97</f>
        <v>0</v>
      </c>
      <c r="Q97" s="255">
        <f>'2280'!Q97+'2285'!Q97+'2314'!Q97+'2355'!Q97+'2360'!Q97+'2540'!Q97+'3000'!Q97+'3002'!Q97+'3003'!Q97+'3012'!Q97</f>
        <v>0</v>
      </c>
      <c r="R97" s="255">
        <f>'2280'!R97+'2285'!R97+'2314'!R97+'2355'!R97+'2360'!R97+'2540'!R97+'3000'!R97+'3002'!R97+'3003'!R97+'3012'!R97</f>
        <v>0</v>
      </c>
      <c r="S97" s="94">
        <f t="shared" si="7"/>
        <v>0</v>
      </c>
      <c r="T97" s="224"/>
      <c r="U97" s="255">
        <f>'2280'!U97+'2285'!U97+'2314'!U97+'2355'!U97+'2360'!U97+'2540'!U97+'3000'!U97+'3002'!U97+'3003'!U97+'3012'!U97</f>
        <v>0</v>
      </c>
      <c r="V97" s="255">
        <f>'2280'!V97+'2285'!V97+'2314'!V97+'2355'!V97+'2360'!V97+'2540'!V97+'3000'!V97+'3002'!V97+'3003'!V97+'3012'!V97</f>
        <v>0</v>
      </c>
      <c r="W97" s="255">
        <f>'2280'!W97+'2285'!W97+'2314'!W97+'2355'!W97+'2360'!W97+'2540'!W97+'3000'!W97+'3002'!W97+'3003'!W97+'3012'!W97</f>
        <v>0</v>
      </c>
      <c r="X97" s="94">
        <f t="shared" si="8"/>
        <v>0</v>
      </c>
      <c r="Y97" s="97"/>
      <c r="Z97" s="94">
        <f t="shared" si="9"/>
        <v>70000</v>
      </c>
      <c r="AA97" s="182"/>
    </row>
    <row r="98" spans="1:27" s="214" customFormat="1" ht="15" x14ac:dyDescent="0.25">
      <c r="A98" s="72"/>
      <c r="B98" s="262" t="str">
        <f>'LPFN SUMMARY - Results'!B98</f>
        <v>Vehicle Registration</v>
      </c>
      <c r="C98" s="71"/>
      <c r="D98" s="62"/>
      <c r="E98" s="63"/>
      <c r="F98" s="255">
        <f>'2280'!F98+'2285'!F98+'2314'!F98+'2355'!F98+'2360'!F98+'2540'!F98+'3000'!F98+'3002'!F98+'3003'!F98+'3012'!F98</f>
        <v>0</v>
      </c>
      <c r="G98" s="255">
        <f>'2280'!G98+'2285'!G98+'2314'!G98+'2355'!G98+'2360'!G98+'2540'!G98+'3000'!G98+'3002'!G98+'3003'!G98+'3012'!G98</f>
        <v>0</v>
      </c>
      <c r="H98" s="255">
        <f>'2280'!H98+'2285'!H98+'2314'!H98+'2355'!H98+'2360'!H98+'2540'!H98+'3000'!H98+'3002'!H98+'3003'!H98+'3012'!H98</f>
        <v>0</v>
      </c>
      <c r="I98" s="94">
        <f t="shared" si="5"/>
        <v>0</v>
      </c>
      <c r="J98" s="224"/>
      <c r="K98" s="255">
        <f>'2280'!K98+'2285'!K98+'2314'!K98+'2355'!K98+'2360'!K98+'2540'!K98+'3000'!K98+'3002'!K98+'3003'!K98+'3012'!K98</f>
        <v>0</v>
      </c>
      <c r="L98" s="255">
        <f>'2280'!L98+'2285'!L98+'2314'!L98+'2355'!L98+'2360'!L98+'2540'!L98+'3000'!L98+'3002'!L98+'3003'!L98+'3012'!L98</f>
        <v>0</v>
      </c>
      <c r="M98" s="255">
        <f>'2280'!M98+'2285'!M98+'2314'!M98+'2355'!M98+'2360'!M98+'2540'!M98+'3000'!M98+'3002'!M98+'3003'!M98+'3012'!M98</f>
        <v>0</v>
      </c>
      <c r="N98" s="94">
        <f t="shared" si="6"/>
        <v>0</v>
      </c>
      <c r="O98" s="224"/>
      <c r="P98" s="255">
        <f>'2280'!P98+'2285'!P98+'2314'!P98+'2355'!P98+'2360'!P98+'2540'!P98+'3000'!P98+'3002'!P98+'3003'!P98+'3012'!P98</f>
        <v>0</v>
      </c>
      <c r="Q98" s="255">
        <f>'2280'!Q98+'2285'!Q98+'2314'!Q98+'2355'!Q98+'2360'!Q98+'2540'!Q98+'3000'!Q98+'3002'!Q98+'3003'!Q98+'3012'!Q98</f>
        <v>0</v>
      </c>
      <c r="R98" s="255">
        <f>'2280'!R98+'2285'!R98+'2314'!R98+'2355'!R98+'2360'!R98+'2540'!R98+'3000'!R98+'3002'!R98+'3003'!R98+'3012'!R98</f>
        <v>0</v>
      </c>
      <c r="S98" s="94">
        <f t="shared" si="7"/>
        <v>0</v>
      </c>
      <c r="T98" s="224"/>
      <c r="U98" s="255">
        <f>'2280'!U98+'2285'!U98+'2314'!U98+'2355'!U98+'2360'!U98+'2540'!U98+'3000'!U98+'3002'!U98+'3003'!U98+'3012'!U98</f>
        <v>0</v>
      </c>
      <c r="V98" s="255">
        <f>'2280'!V98+'2285'!V98+'2314'!V98+'2355'!V98+'2360'!V98+'2540'!V98+'3000'!V98+'3002'!V98+'3003'!V98+'3012'!V98</f>
        <v>0</v>
      </c>
      <c r="W98" s="255">
        <f>'2280'!W98+'2285'!W98+'2314'!W98+'2355'!W98+'2360'!W98+'2540'!W98+'3000'!W98+'3002'!W98+'3003'!W98+'3012'!W98</f>
        <v>0</v>
      </c>
      <c r="X98" s="94">
        <f t="shared" si="8"/>
        <v>0</v>
      </c>
      <c r="Y98" s="97"/>
      <c r="Z98" s="94">
        <f t="shared" si="9"/>
        <v>0</v>
      </c>
      <c r="AA98" s="182"/>
    </row>
    <row r="99" spans="1:27" s="214" customFormat="1" ht="15" x14ac:dyDescent="0.25">
      <c r="A99" s="72"/>
      <c r="B99" s="262" t="str">
        <f>'LPFN SUMMARY - Results'!B99</f>
        <v>Workshops</v>
      </c>
      <c r="C99" s="71"/>
      <c r="D99" s="62"/>
      <c r="E99" s="63"/>
      <c r="F99" s="255">
        <f>'2280'!F99+'2285'!F99+'2314'!F99+'2355'!F99+'2360'!F99+'2540'!F99+'3000'!F99+'3002'!F99+'3003'!F99+'3012'!F99</f>
        <v>20000</v>
      </c>
      <c r="G99" s="255">
        <f>'2280'!G99+'2285'!G99+'2314'!G99+'2355'!G99+'2360'!G99+'2540'!G99+'3000'!G99+'3002'!G99+'3003'!G99+'3012'!G99</f>
        <v>0</v>
      </c>
      <c r="H99" s="255">
        <f>'2280'!H99+'2285'!H99+'2314'!H99+'2355'!H99+'2360'!H99+'2540'!H99+'3000'!H99+'3002'!H99+'3003'!H99+'3012'!H99</f>
        <v>0</v>
      </c>
      <c r="I99" s="94">
        <f t="shared" si="5"/>
        <v>20000</v>
      </c>
      <c r="J99" s="224"/>
      <c r="K99" s="255">
        <f>'2280'!K99+'2285'!K99+'2314'!K99+'2355'!K99+'2360'!K99+'2540'!K99+'3000'!K99+'3002'!K99+'3003'!K99+'3012'!K99</f>
        <v>0</v>
      </c>
      <c r="L99" s="255">
        <f>'2280'!L99+'2285'!L99+'2314'!L99+'2355'!L99+'2360'!L99+'2540'!L99+'3000'!L99+'3002'!L99+'3003'!L99+'3012'!L99</f>
        <v>0</v>
      </c>
      <c r="M99" s="255">
        <f>'2280'!M99+'2285'!M99+'2314'!M99+'2355'!M99+'2360'!M99+'2540'!M99+'3000'!M99+'3002'!M99+'3003'!M99+'3012'!M99</f>
        <v>0</v>
      </c>
      <c r="N99" s="94">
        <f t="shared" si="6"/>
        <v>0</v>
      </c>
      <c r="O99" s="224"/>
      <c r="P99" s="255">
        <f>'2280'!P99+'2285'!P99+'2314'!P99+'2355'!P99+'2360'!P99+'2540'!P99+'3000'!P99+'3002'!P99+'3003'!P99+'3012'!P99</f>
        <v>0</v>
      </c>
      <c r="Q99" s="255">
        <f>'2280'!Q99+'2285'!Q99+'2314'!Q99+'2355'!Q99+'2360'!Q99+'2540'!Q99+'3000'!Q99+'3002'!Q99+'3003'!Q99+'3012'!Q99</f>
        <v>0</v>
      </c>
      <c r="R99" s="255">
        <f>'2280'!R99+'2285'!R99+'2314'!R99+'2355'!R99+'2360'!R99+'2540'!R99+'3000'!R99+'3002'!R99+'3003'!R99+'3012'!R99</f>
        <v>0</v>
      </c>
      <c r="S99" s="94">
        <f t="shared" si="7"/>
        <v>0</v>
      </c>
      <c r="T99" s="224"/>
      <c r="U99" s="255">
        <f>'2280'!U99+'2285'!U99+'2314'!U99+'2355'!U99+'2360'!U99+'2540'!U99+'3000'!U99+'3002'!U99+'3003'!U99+'3012'!U99</f>
        <v>0</v>
      </c>
      <c r="V99" s="255">
        <f>'2280'!V99+'2285'!V99+'2314'!V99+'2355'!V99+'2360'!V99+'2540'!V99+'3000'!V99+'3002'!V99+'3003'!V99+'3012'!V99</f>
        <v>0</v>
      </c>
      <c r="W99" s="255">
        <f>'2280'!W99+'2285'!W99+'2314'!W99+'2355'!W99+'2360'!W99+'2540'!W99+'3000'!W99+'3002'!W99+'3003'!W99+'3012'!W99</f>
        <v>0</v>
      </c>
      <c r="X99" s="94">
        <f t="shared" si="8"/>
        <v>0</v>
      </c>
      <c r="Y99" s="97"/>
      <c r="Z99" s="94">
        <f t="shared" si="9"/>
        <v>20000</v>
      </c>
      <c r="AA99" s="182"/>
    </row>
    <row r="100" spans="1:27" s="214" customFormat="1" ht="15" x14ac:dyDescent="0.25">
      <c r="A100" s="72"/>
      <c r="B100" s="262" t="str">
        <f>'LPFN SUMMARY - Results'!B100</f>
        <v>Equipment</v>
      </c>
      <c r="C100" s="71"/>
      <c r="D100" s="62"/>
      <c r="E100" s="63"/>
      <c r="F100" s="255">
        <f>'2280'!F100+'2285'!F100+'2314'!F100+'2355'!F100+'2360'!F100+'2540'!F100+'3000'!F100+'3002'!F100+'3003'!F100+'3012'!F100</f>
        <v>40000</v>
      </c>
      <c r="G100" s="255">
        <f>'2280'!G100+'2285'!G100+'2314'!G100+'2355'!G100+'2360'!G100+'2540'!G100+'3000'!G100+'3002'!G100+'3003'!G100+'3012'!G100</f>
        <v>0</v>
      </c>
      <c r="H100" s="255">
        <f>'2280'!H100+'2285'!H100+'2314'!H100+'2355'!H100+'2360'!H100+'2540'!H100+'3000'!H100+'3002'!H100+'3003'!H100+'3012'!H100</f>
        <v>0</v>
      </c>
      <c r="I100" s="94">
        <f t="shared" si="5"/>
        <v>40000</v>
      </c>
      <c r="J100" s="224"/>
      <c r="K100" s="255">
        <f>'2280'!K100+'2285'!K100+'2314'!K100+'2355'!K100+'2360'!K100+'2540'!K100+'3000'!K100+'3002'!K100+'3003'!K100+'3012'!K100</f>
        <v>0</v>
      </c>
      <c r="L100" s="255">
        <f>'2280'!L100+'2285'!L100+'2314'!L100+'2355'!L100+'2360'!L100+'2540'!L100+'3000'!L100+'3002'!L100+'3003'!L100+'3012'!L100</f>
        <v>0</v>
      </c>
      <c r="M100" s="255">
        <f>'2280'!M100+'2285'!M100+'2314'!M100+'2355'!M100+'2360'!M100+'2540'!M100+'3000'!M100+'3002'!M100+'3003'!M100+'3012'!M100</f>
        <v>0</v>
      </c>
      <c r="N100" s="94">
        <f t="shared" si="6"/>
        <v>0</v>
      </c>
      <c r="O100" s="224"/>
      <c r="P100" s="255">
        <f>'2280'!P100+'2285'!P100+'2314'!P100+'2355'!P100+'2360'!P100+'2540'!P100+'3000'!P100+'3002'!P100+'3003'!P100+'3012'!P100</f>
        <v>0</v>
      </c>
      <c r="Q100" s="255">
        <f>'2280'!Q100+'2285'!Q100+'2314'!Q100+'2355'!Q100+'2360'!Q100+'2540'!Q100+'3000'!Q100+'3002'!Q100+'3003'!Q100+'3012'!Q100</f>
        <v>0</v>
      </c>
      <c r="R100" s="255">
        <f>'2280'!R100+'2285'!R100+'2314'!R100+'2355'!R100+'2360'!R100+'2540'!R100+'3000'!R100+'3002'!R100+'3003'!R100+'3012'!R100</f>
        <v>0</v>
      </c>
      <c r="S100" s="94">
        <f t="shared" si="7"/>
        <v>0</v>
      </c>
      <c r="T100" s="224"/>
      <c r="U100" s="255">
        <f>'2280'!U100+'2285'!U100+'2314'!U100+'2355'!U100+'2360'!U100+'2540'!U100+'3000'!U100+'3002'!U100+'3003'!U100+'3012'!U100</f>
        <v>0</v>
      </c>
      <c r="V100" s="255">
        <f>'2280'!V100+'2285'!V100+'2314'!V100+'2355'!V100+'2360'!V100+'2540'!V100+'3000'!V100+'3002'!V100+'3003'!V100+'3012'!V100</f>
        <v>0</v>
      </c>
      <c r="W100" s="255">
        <f>'2280'!W100+'2285'!W100+'2314'!W100+'2355'!W100+'2360'!W100+'2540'!W100+'3000'!W100+'3002'!W100+'3003'!W100+'3012'!W100</f>
        <v>0</v>
      </c>
      <c r="X100" s="94">
        <f t="shared" si="8"/>
        <v>0</v>
      </c>
      <c r="Y100" s="97"/>
      <c r="Z100" s="94">
        <f t="shared" si="9"/>
        <v>40000</v>
      </c>
      <c r="AA100" s="182"/>
    </row>
    <row r="101" spans="1:27" s="214" customFormat="1" ht="15" hidden="1" x14ac:dyDescent="0.25">
      <c r="A101" s="72"/>
      <c r="B101" s="262" t="str">
        <f>'LPFN SUMMARY - Results'!B101</f>
        <v>Unused</v>
      </c>
      <c r="C101" s="71"/>
      <c r="D101" s="62"/>
      <c r="E101" s="63"/>
      <c r="F101" s="255">
        <f>'2280'!F101+'2285'!F101+'2314'!F101+'2355'!F101+'2360'!F101+'2540'!F101+'3000'!F101+'3002'!F101+'3003'!F101+'3012'!F101</f>
        <v>0</v>
      </c>
      <c r="G101" s="255">
        <f>'2280'!G101+'2285'!G101+'2314'!G101+'2355'!G101+'2360'!G101+'2540'!G101+'3000'!G101+'3002'!G101+'3003'!G101+'3012'!G101</f>
        <v>0</v>
      </c>
      <c r="H101" s="255">
        <f>'2280'!H101+'2285'!H101+'2314'!H101+'2355'!H101+'2360'!H101+'2540'!H101+'3000'!H101+'3002'!H101+'3003'!H101+'3012'!H101</f>
        <v>0</v>
      </c>
      <c r="I101" s="94">
        <f t="shared" si="5"/>
        <v>0</v>
      </c>
      <c r="J101" s="224"/>
      <c r="K101" s="255">
        <f>'2280'!K101+'2285'!K101+'2314'!K101+'2355'!K101+'2360'!K101+'2540'!K101+'3000'!K101+'3002'!K101+'3003'!K101+'3012'!K101</f>
        <v>0</v>
      </c>
      <c r="L101" s="255">
        <f>'2280'!L101+'2285'!L101+'2314'!L101+'2355'!L101+'2360'!L101+'2540'!L101+'3000'!L101+'3002'!L101+'3003'!L101+'3012'!L101</f>
        <v>0</v>
      </c>
      <c r="M101" s="255">
        <f>'2280'!M101+'2285'!M101+'2314'!M101+'2355'!M101+'2360'!M101+'2540'!M101+'3000'!M101+'3002'!M101+'3003'!M101+'3012'!M101</f>
        <v>0</v>
      </c>
      <c r="N101" s="94">
        <f t="shared" si="6"/>
        <v>0</v>
      </c>
      <c r="O101" s="224"/>
      <c r="P101" s="255">
        <f>'2280'!P101+'2285'!P101+'2314'!P101+'2355'!P101+'2360'!P101+'2540'!P101+'3000'!P101+'3002'!P101+'3003'!P101+'3012'!P101</f>
        <v>0</v>
      </c>
      <c r="Q101" s="255">
        <f>'2280'!Q101+'2285'!Q101+'2314'!Q101+'2355'!Q101+'2360'!Q101+'2540'!Q101+'3000'!Q101+'3002'!Q101+'3003'!Q101+'3012'!Q101</f>
        <v>0</v>
      </c>
      <c r="R101" s="255">
        <f>'2280'!R101+'2285'!R101+'2314'!R101+'2355'!R101+'2360'!R101+'2540'!R101+'3000'!R101+'3002'!R101+'3003'!R101+'3012'!R101</f>
        <v>0</v>
      </c>
      <c r="S101" s="94">
        <f t="shared" si="7"/>
        <v>0</v>
      </c>
      <c r="T101" s="224"/>
      <c r="U101" s="255">
        <f>'2280'!U101+'2285'!U101+'2314'!U101+'2355'!U101+'2360'!U101+'2540'!U101+'3000'!U101+'3002'!U101+'3003'!U101+'3012'!U101</f>
        <v>0</v>
      </c>
      <c r="V101" s="255">
        <f>'2280'!V101+'2285'!V101+'2314'!V101+'2355'!V101+'2360'!V101+'2540'!V101+'3000'!V101+'3002'!V101+'3003'!V101+'3012'!V101</f>
        <v>0</v>
      </c>
      <c r="W101" s="255">
        <f>'2280'!W101+'2285'!W101+'2314'!W101+'2355'!W101+'2360'!W101+'2540'!W101+'3000'!W101+'3002'!W101+'3003'!W101+'3012'!W101</f>
        <v>0</v>
      </c>
      <c r="X101" s="94">
        <f t="shared" si="8"/>
        <v>0</v>
      </c>
      <c r="Y101" s="97"/>
      <c r="Z101" s="94">
        <f t="shared" si="9"/>
        <v>0</v>
      </c>
      <c r="AA101" s="182"/>
    </row>
    <row r="102" spans="1:27" s="214" customFormat="1" ht="15" x14ac:dyDescent="0.25">
      <c r="A102" s="72"/>
      <c r="B102" s="262" t="str">
        <f>'LPFN SUMMARY - Results'!B102</f>
        <v>Legal Fees</v>
      </c>
      <c r="C102" s="71"/>
      <c r="D102" s="62"/>
      <c r="E102" s="63"/>
      <c r="F102" s="255">
        <f>'2280'!F102+'2285'!F102+'2314'!F102+'2355'!F102+'2360'!F102+'2540'!F102+'3000'!F102+'3002'!F102+'3003'!F102+'3012'!F102</f>
        <v>0</v>
      </c>
      <c r="G102" s="255">
        <f>'2280'!G102+'2285'!G102+'2314'!G102+'2355'!G102+'2360'!G102+'2540'!G102+'3000'!G102+'3002'!G102+'3003'!G102+'3012'!G102</f>
        <v>0</v>
      </c>
      <c r="H102" s="255">
        <f>'2280'!H102+'2285'!H102+'2314'!H102+'2355'!H102+'2360'!H102+'2540'!H102+'3000'!H102+'3002'!H102+'3003'!H102+'3012'!H102</f>
        <v>100000</v>
      </c>
      <c r="I102" s="94">
        <f t="shared" si="5"/>
        <v>100000</v>
      </c>
      <c r="J102" s="224"/>
      <c r="K102" s="255">
        <f>'2280'!K102+'2285'!K102+'2314'!K102+'2355'!K102+'2360'!K102+'2540'!K102+'3000'!K102+'3002'!K102+'3003'!K102+'3012'!K102</f>
        <v>0</v>
      </c>
      <c r="L102" s="255">
        <f>'2280'!L102+'2285'!L102+'2314'!L102+'2355'!L102+'2360'!L102+'2540'!L102+'3000'!L102+'3002'!L102+'3003'!L102+'3012'!L102</f>
        <v>0</v>
      </c>
      <c r="M102" s="255">
        <f>'2280'!M102+'2285'!M102+'2314'!M102+'2355'!M102+'2360'!M102+'2540'!M102+'3000'!M102+'3002'!M102+'3003'!M102+'3012'!M102</f>
        <v>0</v>
      </c>
      <c r="N102" s="94">
        <f t="shared" si="6"/>
        <v>0</v>
      </c>
      <c r="O102" s="224"/>
      <c r="P102" s="255">
        <f>'2280'!P102+'2285'!P102+'2314'!P102+'2355'!P102+'2360'!P102+'2540'!P102+'3000'!P102+'3002'!P102+'3003'!P102+'3012'!P102</f>
        <v>0</v>
      </c>
      <c r="Q102" s="255">
        <f>'2280'!Q102+'2285'!Q102+'2314'!Q102+'2355'!Q102+'2360'!Q102+'2540'!Q102+'3000'!Q102+'3002'!Q102+'3003'!Q102+'3012'!Q102</f>
        <v>0</v>
      </c>
      <c r="R102" s="255">
        <f>'2280'!R102+'2285'!R102+'2314'!R102+'2355'!R102+'2360'!R102+'2540'!R102+'3000'!R102+'3002'!R102+'3003'!R102+'3012'!R102</f>
        <v>0</v>
      </c>
      <c r="S102" s="94">
        <f t="shared" si="7"/>
        <v>0</v>
      </c>
      <c r="T102" s="224"/>
      <c r="U102" s="255">
        <f>'2280'!U102+'2285'!U102+'2314'!U102+'2355'!U102+'2360'!U102+'2540'!U102+'3000'!U102+'3002'!U102+'3003'!U102+'3012'!U102</f>
        <v>0</v>
      </c>
      <c r="V102" s="255">
        <f>'2280'!V102+'2285'!V102+'2314'!V102+'2355'!V102+'2360'!V102+'2540'!V102+'3000'!V102+'3002'!V102+'3003'!V102+'3012'!V102</f>
        <v>0</v>
      </c>
      <c r="W102" s="255">
        <f>'2280'!W102+'2285'!W102+'2314'!W102+'2355'!W102+'2360'!W102+'2540'!W102+'3000'!W102+'3002'!W102+'3003'!W102+'3012'!W102</f>
        <v>0</v>
      </c>
      <c r="X102" s="94">
        <f t="shared" si="8"/>
        <v>0</v>
      </c>
      <c r="Y102" s="97"/>
      <c r="Z102" s="94">
        <f t="shared" si="9"/>
        <v>100000</v>
      </c>
      <c r="AA102" s="182"/>
    </row>
    <row r="103" spans="1:27" s="214" customFormat="1" ht="15" hidden="1" x14ac:dyDescent="0.25">
      <c r="A103" s="72"/>
      <c r="B103" s="262" t="str">
        <f>'LPFN SUMMARY - Results'!B103</f>
        <v>Unused</v>
      </c>
      <c r="C103" s="71"/>
      <c r="D103" s="62"/>
      <c r="E103" s="63"/>
      <c r="F103" s="255">
        <f>'2280'!F103+'2285'!F103+'2314'!F103+'2355'!F103+'2360'!F103+'2540'!F103+'3000'!F103+'3002'!F103+'3003'!F103+'3012'!F103</f>
        <v>0</v>
      </c>
      <c r="G103" s="255">
        <f>'2280'!G103+'2285'!G103+'2314'!G103+'2355'!G103+'2360'!G103+'2540'!G103+'3000'!G103+'3002'!G103+'3003'!G103+'3012'!G103</f>
        <v>0</v>
      </c>
      <c r="H103" s="255">
        <f>'2280'!H103+'2285'!H103+'2314'!H103+'2355'!H103+'2360'!H103+'2540'!H103+'3000'!H103+'3002'!H103+'3003'!H103+'3012'!H103</f>
        <v>0</v>
      </c>
      <c r="I103" s="94">
        <f t="shared" si="5"/>
        <v>0</v>
      </c>
      <c r="J103" s="224"/>
      <c r="K103" s="255">
        <f>'2280'!K103+'2285'!K103+'2314'!K103+'2355'!K103+'2360'!K103+'2540'!K103+'3000'!K103+'3002'!K103+'3003'!K103+'3012'!K103</f>
        <v>0</v>
      </c>
      <c r="L103" s="255">
        <f>'2280'!L103+'2285'!L103+'2314'!L103+'2355'!L103+'2360'!L103+'2540'!L103+'3000'!L103+'3002'!L103+'3003'!L103+'3012'!L103</f>
        <v>0</v>
      </c>
      <c r="M103" s="255">
        <f>'2280'!M103+'2285'!M103+'2314'!M103+'2355'!M103+'2360'!M103+'2540'!M103+'3000'!M103+'3002'!M103+'3003'!M103+'3012'!M103</f>
        <v>0</v>
      </c>
      <c r="N103" s="94">
        <f t="shared" si="6"/>
        <v>0</v>
      </c>
      <c r="O103" s="224"/>
      <c r="P103" s="255">
        <f>'2280'!P103+'2285'!P103+'2314'!P103+'2355'!P103+'2360'!P103+'2540'!P103+'3000'!P103+'3002'!P103+'3003'!P103+'3012'!P103</f>
        <v>0</v>
      </c>
      <c r="Q103" s="255">
        <f>'2280'!Q103+'2285'!Q103+'2314'!Q103+'2355'!Q103+'2360'!Q103+'2540'!Q103+'3000'!Q103+'3002'!Q103+'3003'!Q103+'3012'!Q103</f>
        <v>0</v>
      </c>
      <c r="R103" s="255">
        <f>'2280'!R103+'2285'!R103+'2314'!R103+'2355'!R103+'2360'!R103+'2540'!R103+'3000'!R103+'3002'!R103+'3003'!R103+'3012'!R103</f>
        <v>0</v>
      </c>
      <c r="S103" s="94">
        <f t="shared" si="7"/>
        <v>0</v>
      </c>
      <c r="T103" s="224"/>
      <c r="U103" s="255">
        <f>'2280'!U103+'2285'!U103+'2314'!U103+'2355'!U103+'2360'!U103+'2540'!U103+'3000'!U103+'3002'!U103+'3003'!U103+'3012'!U103</f>
        <v>0</v>
      </c>
      <c r="V103" s="255">
        <f>'2280'!V103+'2285'!V103+'2314'!V103+'2355'!V103+'2360'!V103+'2540'!V103+'3000'!V103+'3002'!V103+'3003'!V103+'3012'!V103</f>
        <v>0</v>
      </c>
      <c r="W103" s="255">
        <f>'2280'!W103+'2285'!W103+'2314'!W103+'2355'!W103+'2360'!W103+'2540'!W103+'3000'!W103+'3002'!W103+'3003'!W103+'3012'!W103</f>
        <v>0</v>
      </c>
      <c r="X103" s="94">
        <f t="shared" si="8"/>
        <v>0</v>
      </c>
      <c r="Y103" s="97"/>
      <c r="Z103" s="94">
        <f t="shared" si="9"/>
        <v>0</v>
      </c>
      <c r="AA103" s="182"/>
    </row>
    <row r="104" spans="1:27" s="214" customFormat="1" ht="15" x14ac:dyDescent="0.25">
      <c r="A104" s="72"/>
      <c r="B104" s="262" t="str">
        <f>'LPFN SUMMARY - Results'!B104</f>
        <v>Living allowance</v>
      </c>
      <c r="C104" s="71"/>
      <c r="D104" s="62"/>
      <c r="E104" s="63"/>
      <c r="F104" s="255">
        <f>'2280'!F104+'2285'!F104+'2314'!F104+'2355'!F104+'2360'!F104+'2540'!F104+'3000'!F104+'3002'!F104+'3003'!F104+'3012'!F104</f>
        <v>0</v>
      </c>
      <c r="G104" s="255">
        <f>'2280'!G104+'2285'!G104+'2314'!G104+'2355'!G104+'2360'!G104+'2540'!G104+'3000'!G104+'3002'!G104+'3003'!G104+'3012'!G104</f>
        <v>0</v>
      </c>
      <c r="H104" s="255">
        <f>'2280'!H104+'2285'!H104+'2314'!H104+'2355'!H104+'2360'!H104+'2540'!H104+'3000'!H104+'3002'!H104+'3003'!H104+'3012'!H104</f>
        <v>0</v>
      </c>
      <c r="I104" s="94">
        <f t="shared" si="5"/>
        <v>0</v>
      </c>
      <c r="J104" s="224"/>
      <c r="K104" s="255">
        <f>'2280'!K104+'2285'!K104+'2314'!K104+'2355'!K104+'2360'!K104+'2540'!K104+'3000'!K104+'3002'!K104+'3003'!K104+'3012'!K104</f>
        <v>0</v>
      </c>
      <c r="L104" s="255">
        <f>'2280'!L104+'2285'!L104+'2314'!L104+'2355'!L104+'2360'!L104+'2540'!L104+'3000'!L104+'3002'!L104+'3003'!L104+'3012'!L104</f>
        <v>0</v>
      </c>
      <c r="M104" s="255">
        <f>'2280'!M104+'2285'!M104+'2314'!M104+'2355'!M104+'2360'!M104+'2540'!M104+'3000'!M104+'3002'!M104+'3003'!M104+'3012'!M104</f>
        <v>0</v>
      </c>
      <c r="N104" s="94">
        <f t="shared" si="6"/>
        <v>0</v>
      </c>
      <c r="O104" s="224"/>
      <c r="P104" s="255">
        <f>'2280'!P104+'2285'!P104+'2314'!P104+'2355'!P104+'2360'!P104+'2540'!P104+'3000'!P104+'3002'!P104+'3003'!P104+'3012'!P104</f>
        <v>0</v>
      </c>
      <c r="Q104" s="255">
        <f>'2280'!Q104+'2285'!Q104+'2314'!Q104+'2355'!Q104+'2360'!Q104+'2540'!Q104+'3000'!Q104+'3002'!Q104+'3003'!Q104+'3012'!Q104</f>
        <v>0</v>
      </c>
      <c r="R104" s="255">
        <f>'2280'!R104+'2285'!R104+'2314'!R104+'2355'!R104+'2360'!R104+'2540'!R104+'3000'!R104+'3002'!R104+'3003'!R104+'3012'!R104</f>
        <v>0</v>
      </c>
      <c r="S104" s="94">
        <f t="shared" si="7"/>
        <v>0</v>
      </c>
      <c r="T104" s="224"/>
      <c r="U104" s="255">
        <f>'2280'!U104+'2285'!U104+'2314'!U104+'2355'!U104+'2360'!U104+'2540'!U104+'3000'!U104+'3002'!U104+'3003'!U104+'3012'!U104</f>
        <v>0</v>
      </c>
      <c r="V104" s="255">
        <f>'2280'!V104+'2285'!V104+'2314'!V104+'2355'!V104+'2360'!V104+'2540'!V104+'3000'!V104+'3002'!V104+'3003'!V104+'3012'!V104</f>
        <v>0</v>
      </c>
      <c r="W104" s="255">
        <f>'2280'!W104+'2285'!W104+'2314'!W104+'2355'!W104+'2360'!W104+'2540'!W104+'3000'!W104+'3002'!W104+'3003'!W104+'3012'!W104</f>
        <v>0</v>
      </c>
      <c r="X104" s="94">
        <f t="shared" si="8"/>
        <v>0</v>
      </c>
      <c r="Y104" s="97"/>
      <c r="Z104" s="94">
        <f t="shared" si="9"/>
        <v>0</v>
      </c>
      <c r="AA104" s="182"/>
    </row>
    <row r="105" spans="1:27" s="214" customFormat="1" ht="15" hidden="1" x14ac:dyDescent="0.25">
      <c r="A105" s="72"/>
      <c r="B105" s="262" t="str">
        <f>'LPFN SUMMARY - Results'!B105</f>
        <v>Unused</v>
      </c>
      <c r="C105" s="71"/>
      <c r="D105" s="62"/>
      <c r="E105" s="63"/>
      <c r="F105" s="255">
        <f>'2280'!F105+'2285'!F105+'2314'!F105+'2355'!F105+'2360'!F105+'2540'!F105+'3000'!F105+'3002'!F105+'3003'!F105+'3012'!F105</f>
        <v>0</v>
      </c>
      <c r="G105" s="255">
        <f>'2280'!G105+'2285'!G105+'2314'!G105+'2355'!G105+'2360'!G105+'2540'!G105+'3000'!G105+'3002'!G105+'3003'!G105+'3012'!G105</f>
        <v>0</v>
      </c>
      <c r="H105" s="255">
        <f>'2280'!H105+'2285'!H105+'2314'!H105+'2355'!H105+'2360'!H105+'2540'!H105+'3000'!H105+'3002'!H105+'3003'!H105+'3012'!H105</f>
        <v>0</v>
      </c>
      <c r="I105" s="94">
        <f t="shared" si="5"/>
        <v>0</v>
      </c>
      <c r="J105" s="224"/>
      <c r="K105" s="255">
        <f>'2280'!K105+'2285'!K105+'2314'!K105+'2355'!K105+'2360'!K105+'2540'!K105+'3000'!K105+'3002'!K105+'3003'!K105+'3012'!K105</f>
        <v>0</v>
      </c>
      <c r="L105" s="255">
        <f>'2280'!L105+'2285'!L105+'2314'!L105+'2355'!L105+'2360'!L105+'2540'!L105+'3000'!L105+'3002'!L105+'3003'!L105+'3012'!L105</f>
        <v>0</v>
      </c>
      <c r="M105" s="255">
        <f>'2280'!M105+'2285'!M105+'2314'!M105+'2355'!M105+'2360'!M105+'2540'!M105+'3000'!M105+'3002'!M105+'3003'!M105+'3012'!M105</f>
        <v>0</v>
      </c>
      <c r="N105" s="94">
        <f t="shared" si="6"/>
        <v>0</v>
      </c>
      <c r="O105" s="224"/>
      <c r="P105" s="255">
        <f>'2280'!P105+'2285'!P105+'2314'!P105+'2355'!P105+'2360'!P105+'2540'!P105+'3000'!P105+'3002'!P105+'3003'!P105+'3012'!P105</f>
        <v>0</v>
      </c>
      <c r="Q105" s="255">
        <f>'2280'!Q105+'2285'!Q105+'2314'!Q105+'2355'!Q105+'2360'!Q105+'2540'!Q105+'3000'!Q105+'3002'!Q105+'3003'!Q105+'3012'!Q105</f>
        <v>0</v>
      </c>
      <c r="R105" s="255">
        <f>'2280'!R105+'2285'!R105+'2314'!R105+'2355'!R105+'2360'!R105+'2540'!R105+'3000'!R105+'3002'!R105+'3003'!R105+'3012'!R105</f>
        <v>0</v>
      </c>
      <c r="S105" s="94">
        <f t="shared" si="7"/>
        <v>0</v>
      </c>
      <c r="T105" s="224"/>
      <c r="U105" s="255">
        <f>'2280'!U105+'2285'!U105+'2314'!U105+'2355'!U105+'2360'!U105+'2540'!U105+'3000'!U105+'3002'!U105+'3003'!U105+'3012'!U105</f>
        <v>0</v>
      </c>
      <c r="V105" s="255">
        <f>'2280'!V105+'2285'!V105+'2314'!V105+'2355'!V105+'2360'!V105+'2540'!V105+'3000'!V105+'3002'!V105+'3003'!V105+'3012'!V105</f>
        <v>0</v>
      </c>
      <c r="W105" s="255">
        <f>'2280'!W105+'2285'!W105+'2314'!W105+'2355'!W105+'2360'!W105+'2540'!W105+'3000'!W105+'3002'!W105+'3003'!W105+'3012'!W105</f>
        <v>0</v>
      </c>
      <c r="X105" s="94">
        <f t="shared" si="8"/>
        <v>0</v>
      </c>
      <c r="Y105" s="97"/>
      <c r="Z105" s="94">
        <f t="shared" si="9"/>
        <v>0</v>
      </c>
      <c r="AA105" s="182"/>
    </row>
    <row r="106" spans="1:27" s="214" customFormat="1" ht="15" hidden="1" x14ac:dyDescent="0.25">
      <c r="A106" s="72"/>
      <c r="B106" s="262" t="str">
        <f>'LPFN SUMMARY - Results'!B106</f>
        <v>Unused</v>
      </c>
      <c r="C106" s="71"/>
      <c r="D106" s="62"/>
      <c r="E106" s="63"/>
      <c r="F106" s="255">
        <f>'2280'!F106+'2285'!F106+'2314'!F106+'2355'!F106+'2360'!F106+'2540'!F106+'3000'!F106+'3002'!F106+'3003'!F106+'3012'!F106</f>
        <v>0</v>
      </c>
      <c r="G106" s="255">
        <f>'2280'!G106+'2285'!G106+'2314'!G106+'2355'!G106+'2360'!G106+'2540'!G106+'3000'!G106+'3002'!G106+'3003'!G106+'3012'!G106</f>
        <v>0</v>
      </c>
      <c r="H106" s="255">
        <f>'2280'!H106+'2285'!H106+'2314'!H106+'2355'!H106+'2360'!H106+'2540'!H106+'3000'!H106+'3002'!H106+'3003'!H106+'3012'!H106</f>
        <v>0</v>
      </c>
      <c r="I106" s="94">
        <f t="shared" si="5"/>
        <v>0</v>
      </c>
      <c r="J106" s="224"/>
      <c r="K106" s="255">
        <f>'2280'!K106+'2285'!K106+'2314'!K106+'2355'!K106+'2360'!K106+'2540'!K106+'3000'!K106+'3002'!K106+'3003'!K106+'3012'!K106</f>
        <v>0</v>
      </c>
      <c r="L106" s="255">
        <f>'2280'!L106+'2285'!L106+'2314'!L106+'2355'!L106+'2360'!L106+'2540'!L106+'3000'!L106+'3002'!L106+'3003'!L106+'3012'!L106</f>
        <v>0</v>
      </c>
      <c r="M106" s="255">
        <f>'2280'!M106+'2285'!M106+'2314'!M106+'2355'!M106+'2360'!M106+'2540'!M106+'3000'!M106+'3002'!M106+'3003'!M106+'3012'!M106</f>
        <v>0</v>
      </c>
      <c r="N106" s="94">
        <f t="shared" si="6"/>
        <v>0</v>
      </c>
      <c r="O106" s="224"/>
      <c r="P106" s="255">
        <f>'2280'!P106+'2285'!P106+'2314'!P106+'2355'!P106+'2360'!P106+'2540'!P106+'3000'!P106+'3002'!P106+'3003'!P106+'3012'!P106</f>
        <v>0</v>
      </c>
      <c r="Q106" s="255">
        <f>'2280'!Q106+'2285'!Q106+'2314'!Q106+'2355'!Q106+'2360'!Q106+'2540'!Q106+'3000'!Q106+'3002'!Q106+'3003'!Q106+'3012'!Q106</f>
        <v>0</v>
      </c>
      <c r="R106" s="255">
        <f>'2280'!R106+'2285'!R106+'2314'!R106+'2355'!R106+'2360'!R106+'2540'!R106+'3000'!R106+'3002'!R106+'3003'!R106+'3012'!R106</f>
        <v>0</v>
      </c>
      <c r="S106" s="94">
        <f t="shared" si="7"/>
        <v>0</v>
      </c>
      <c r="T106" s="224"/>
      <c r="U106" s="255">
        <f>'2280'!U106+'2285'!U106+'2314'!U106+'2355'!U106+'2360'!U106+'2540'!U106+'3000'!U106+'3002'!U106+'3003'!U106+'3012'!U106</f>
        <v>0</v>
      </c>
      <c r="V106" s="255">
        <f>'2280'!V106+'2285'!V106+'2314'!V106+'2355'!V106+'2360'!V106+'2540'!V106+'3000'!V106+'3002'!V106+'3003'!V106+'3012'!V106</f>
        <v>0</v>
      </c>
      <c r="W106" s="255">
        <f>'2280'!W106+'2285'!W106+'2314'!W106+'2355'!W106+'2360'!W106+'2540'!W106+'3000'!W106+'3002'!W106+'3003'!W106+'3012'!W106</f>
        <v>0</v>
      </c>
      <c r="X106" s="94">
        <f t="shared" si="8"/>
        <v>0</v>
      </c>
      <c r="Y106" s="97"/>
      <c r="Z106" s="94">
        <f t="shared" si="9"/>
        <v>0</v>
      </c>
      <c r="AA106" s="182"/>
    </row>
    <row r="107" spans="1:27" s="214" customFormat="1" ht="15" hidden="1" x14ac:dyDescent="0.25">
      <c r="A107" s="72"/>
      <c r="B107" s="262" t="str">
        <f>'LPFN SUMMARY - Results'!B107</f>
        <v>Unused</v>
      </c>
      <c r="C107" s="71"/>
      <c r="D107" s="62"/>
      <c r="E107" s="63"/>
      <c r="F107" s="255">
        <f>'2280'!F107+'2285'!F107+'2314'!F107+'2355'!F107+'2360'!F107+'2540'!F107+'3000'!F107+'3002'!F107+'3003'!F107+'3012'!F107</f>
        <v>0</v>
      </c>
      <c r="G107" s="255">
        <f>'2280'!G107+'2285'!G107+'2314'!G107+'2355'!G107+'2360'!G107+'2540'!G107+'3000'!G107+'3002'!G107+'3003'!G107+'3012'!G107</f>
        <v>0</v>
      </c>
      <c r="H107" s="255">
        <f>'2280'!H107+'2285'!H107+'2314'!H107+'2355'!H107+'2360'!H107+'2540'!H107+'3000'!H107+'3002'!H107+'3003'!H107+'3012'!H107</f>
        <v>0</v>
      </c>
      <c r="I107" s="94">
        <f t="shared" si="5"/>
        <v>0</v>
      </c>
      <c r="J107" s="224"/>
      <c r="K107" s="255">
        <f>'2280'!K107+'2285'!K107+'2314'!K107+'2355'!K107+'2360'!K107+'2540'!K107+'3000'!K107+'3002'!K107+'3003'!K107+'3012'!K107</f>
        <v>0</v>
      </c>
      <c r="L107" s="255">
        <f>'2280'!L107+'2285'!L107+'2314'!L107+'2355'!L107+'2360'!L107+'2540'!L107+'3000'!L107+'3002'!L107+'3003'!L107+'3012'!L107</f>
        <v>0</v>
      </c>
      <c r="M107" s="255">
        <f>'2280'!M107+'2285'!M107+'2314'!M107+'2355'!M107+'2360'!M107+'2540'!M107+'3000'!M107+'3002'!M107+'3003'!M107+'3012'!M107</f>
        <v>0</v>
      </c>
      <c r="N107" s="94">
        <f t="shared" si="6"/>
        <v>0</v>
      </c>
      <c r="O107" s="224"/>
      <c r="P107" s="255">
        <f>'2280'!P107+'2285'!P107+'2314'!P107+'2355'!P107+'2360'!P107+'2540'!P107+'3000'!P107+'3002'!P107+'3003'!P107+'3012'!P107</f>
        <v>0</v>
      </c>
      <c r="Q107" s="255">
        <f>'2280'!Q107+'2285'!Q107+'2314'!Q107+'2355'!Q107+'2360'!Q107+'2540'!Q107+'3000'!Q107+'3002'!Q107+'3003'!Q107+'3012'!Q107</f>
        <v>0</v>
      </c>
      <c r="R107" s="255">
        <f>'2280'!R107+'2285'!R107+'2314'!R107+'2355'!R107+'2360'!R107+'2540'!R107+'3000'!R107+'3002'!R107+'3003'!R107+'3012'!R107</f>
        <v>0</v>
      </c>
      <c r="S107" s="94">
        <f t="shared" si="7"/>
        <v>0</v>
      </c>
      <c r="T107" s="224"/>
      <c r="U107" s="255">
        <f>'2280'!U107+'2285'!U107+'2314'!U107+'2355'!U107+'2360'!U107+'2540'!U107+'3000'!U107+'3002'!U107+'3003'!U107+'3012'!U107</f>
        <v>0</v>
      </c>
      <c r="V107" s="255">
        <f>'2280'!V107+'2285'!V107+'2314'!V107+'2355'!V107+'2360'!V107+'2540'!V107+'3000'!V107+'3002'!V107+'3003'!V107+'3012'!V107</f>
        <v>0</v>
      </c>
      <c r="W107" s="255">
        <f>'2280'!W107+'2285'!W107+'2314'!W107+'2355'!W107+'2360'!W107+'2540'!W107+'3000'!W107+'3002'!W107+'3003'!W107+'3012'!W107</f>
        <v>0</v>
      </c>
      <c r="X107" s="94">
        <f t="shared" si="8"/>
        <v>0</v>
      </c>
      <c r="Y107" s="97"/>
      <c r="Z107" s="94">
        <f t="shared" si="9"/>
        <v>0</v>
      </c>
      <c r="AA107" s="182"/>
    </row>
    <row r="108" spans="1:27" s="214" customFormat="1" ht="15" x14ac:dyDescent="0.25">
      <c r="A108" s="72"/>
      <c r="B108" s="262" t="str">
        <f>'LPFN SUMMARY - Results'!B108</f>
        <v>Job creation initiative</v>
      </c>
      <c r="C108" s="71"/>
      <c r="D108" s="62"/>
      <c r="E108" s="63"/>
      <c r="F108" s="255">
        <f>'2280'!F108+'2285'!F108+'2314'!F108+'2355'!F108+'2360'!F108+'2540'!F108+'3000'!F108+'3002'!F108+'3003'!F108+'3012'!F108</f>
        <v>0</v>
      </c>
      <c r="G108" s="255">
        <f>'2280'!G108+'2285'!G108+'2314'!G108+'2355'!G108+'2360'!G108+'2540'!G108+'3000'!G108+'3002'!G108+'3003'!G108+'3012'!G108</f>
        <v>0</v>
      </c>
      <c r="H108" s="255">
        <f>'2280'!H108+'2285'!H108+'2314'!H108+'2355'!H108+'2360'!H108+'2540'!H108+'3000'!H108+'3002'!H108+'3003'!H108+'3012'!H108</f>
        <v>0</v>
      </c>
      <c r="I108" s="94">
        <f t="shared" si="5"/>
        <v>0</v>
      </c>
      <c r="J108" s="224"/>
      <c r="K108" s="255">
        <f>'2280'!K108+'2285'!K108+'2314'!K108+'2355'!K108+'2360'!K108+'2540'!K108+'3000'!K108+'3002'!K108+'3003'!K108+'3012'!K108</f>
        <v>0</v>
      </c>
      <c r="L108" s="255">
        <f>'2280'!L108+'2285'!L108+'2314'!L108+'2355'!L108+'2360'!L108+'2540'!L108+'3000'!L108+'3002'!L108+'3003'!L108+'3012'!L108</f>
        <v>0</v>
      </c>
      <c r="M108" s="255">
        <f>'2280'!M108+'2285'!M108+'2314'!M108+'2355'!M108+'2360'!M108+'2540'!M108+'3000'!M108+'3002'!M108+'3003'!M108+'3012'!M108</f>
        <v>0</v>
      </c>
      <c r="N108" s="94">
        <f t="shared" si="6"/>
        <v>0</v>
      </c>
      <c r="O108" s="224"/>
      <c r="P108" s="255">
        <f>'2280'!P108+'2285'!P108+'2314'!P108+'2355'!P108+'2360'!P108+'2540'!P108+'3000'!P108+'3002'!P108+'3003'!P108+'3012'!P108</f>
        <v>0</v>
      </c>
      <c r="Q108" s="255">
        <f>'2280'!Q108+'2285'!Q108+'2314'!Q108+'2355'!Q108+'2360'!Q108+'2540'!Q108+'3000'!Q108+'3002'!Q108+'3003'!Q108+'3012'!Q108</f>
        <v>0</v>
      </c>
      <c r="R108" s="255">
        <f>'2280'!R108+'2285'!R108+'2314'!R108+'2355'!R108+'2360'!R108+'2540'!R108+'3000'!R108+'3002'!R108+'3003'!R108+'3012'!R108</f>
        <v>0</v>
      </c>
      <c r="S108" s="94">
        <f t="shared" si="7"/>
        <v>0</v>
      </c>
      <c r="T108" s="224"/>
      <c r="U108" s="255">
        <f>'2280'!U108+'2285'!U108+'2314'!U108+'2355'!U108+'2360'!U108+'2540'!U108+'3000'!U108+'3002'!U108+'3003'!U108+'3012'!U108</f>
        <v>0</v>
      </c>
      <c r="V108" s="255">
        <f>'2280'!V108+'2285'!V108+'2314'!V108+'2355'!V108+'2360'!V108+'2540'!V108+'3000'!V108+'3002'!V108+'3003'!V108+'3012'!V108</f>
        <v>0</v>
      </c>
      <c r="W108" s="255">
        <f>'2280'!W108+'2285'!W108+'2314'!W108+'2355'!W108+'2360'!W108+'2540'!W108+'3000'!W108+'3002'!W108+'3003'!W108+'3012'!W108</f>
        <v>0</v>
      </c>
      <c r="X108" s="94">
        <f t="shared" si="8"/>
        <v>0</v>
      </c>
      <c r="Y108" s="97"/>
      <c r="Z108" s="94">
        <f t="shared" si="9"/>
        <v>0</v>
      </c>
      <c r="AA108" s="182"/>
    </row>
    <row r="109" spans="1:27" s="214" customFormat="1" ht="15" x14ac:dyDescent="0.25">
      <c r="A109" s="72"/>
      <c r="B109" s="262" t="str">
        <f>'LPFN SUMMARY - Results'!B109</f>
        <v>Training vocationnal</v>
      </c>
      <c r="C109" s="71"/>
      <c r="D109" s="62"/>
      <c r="E109" s="63"/>
      <c r="F109" s="255">
        <f>'2280'!F109+'2285'!F109+'2314'!F109+'2355'!F109+'2360'!F109+'2540'!F109+'3000'!F109+'3002'!F109+'3003'!F109+'3012'!F109</f>
        <v>0</v>
      </c>
      <c r="G109" s="255">
        <f>'2280'!G109+'2285'!G109+'2314'!G109+'2355'!G109+'2360'!G109+'2540'!G109+'3000'!G109+'3002'!G109+'3003'!G109+'3012'!G109</f>
        <v>0</v>
      </c>
      <c r="H109" s="255">
        <f>'2280'!H109+'2285'!H109+'2314'!H109+'2355'!H109+'2360'!H109+'2540'!H109+'3000'!H109+'3002'!H109+'3003'!H109+'3012'!H109</f>
        <v>0</v>
      </c>
      <c r="I109" s="94">
        <f t="shared" si="5"/>
        <v>0</v>
      </c>
      <c r="J109" s="224"/>
      <c r="K109" s="255">
        <f>'2280'!K109+'2285'!K109+'2314'!K109+'2355'!K109+'2360'!K109+'2540'!K109+'3000'!K109+'3002'!K109+'3003'!K109+'3012'!K109</f>
        <v>0</v>
      </c>
      <c r="L109" s="255">
        <f>'2280'!L109+'2285'!L109+'2314'!L109+'2355'!L109+'2360'!L109+'2540'!L109+'3000'!L109+'3002'!L109+'3003'!L109+'3012'!L109</f>
        <v>0</v>
      </c>
      <c r="M109" s="255">
        <f>'2280'!M109+'2285'!M109+'2314'!M109+'2355'!M109+'2360'!M109+'2540'!M109+'3000'!M109+'3002'!M109+'3003'!M109+'3012'!M109</f>
        <v>0</v>
      </c>
      <c r="N109" s="94">
        <f t="shared" si="6"/>
        <v>0</v>
      </c>
      <c r="O109" s="224"/>
      <c r="P109" s="255">
        <f>'2280'!P109+'2285'!P109+'2314'!P109+'2355'!P109+'2360'!P109+'2540'!P109+'3000'!P109+'3002'!P109+'3003'!P109+'3012'!P109</f>
        <v>0</v>
      </c>
      <c r="Q109" s="255">
        <f>'2280'!Q109+'2285'!Q109+'2314'!Q109+'2355'!Q109+'2360'!Q109+'2540'!Q109+'3000'!Q109+'3002'!Q109+'3003'!Q109+'3012'!Q109</f>
        <v>0</v>
      </c>
      <c r="R109" s="255">
        <f>'2280'!R109+'2285'!R109+'2314'!R109+'2355'!R109+'2360'!R109+'2540'!R109+'3000'!R109+'3002'!R109+'3003'!R109+'3012'!R109</f>
        <v>0</v>
      </c>
      <c r="S109" s="94">
        <f t="shared" si="7"/>
        <v>0</v>
      </c>
      <c r="T109" s="224"/>
      <c r="U109" s="255">
        <f>'2280'!U109+'2285'!U109+'2314'!U109+'2355'!U109+'2360'!U109+'2540'!U109+'3000'!U109+'3002'!U109+'3003'!U109+'3012'!U109</f>
        <v>0</v>
      </c>
      <c r="V109" s="255">
        <f>'2280'!V109+'2285'!V109+'2314'!V109+'2355'!V109+'2360'!V109+'2540'!V109+'3000'!V109+'3002'!V109+'3003'!V109+'3012'!V109</f>
        <v>0</v>
      </c>
      <c r="W109" s="255">
        <f>'2280'!W109+'2285'!W109+'2314'!W109+'2355'!W109+'2360'!W109+'2540'!W109+'3000'!W109+'3002'!W109+'3003'!W109+'3012'!W109</f>
        <v>0</v>
      </c>
      <c r="X109" s="94">
        <f t="shared" si="8"/>
        <v>0</v>
      </c>
      <c r="Y109" s="97"/>
      <c r="Z109" s="94">
        <f t="shared" si="9"/>
        <v>0</v>
      </c>
      <c r="AA109" s="182"/>
    </row>
    <row r="110" spans="1:27" s="214" customFormat="1" ht="15" x14ac:dyDescent="0.25">
      <c r="A110" s="72"/>
      <c r="B110" s="262" t="str">
        <f>'LPFN SUMMARY - Results'!B110</f>
        <v>Activities</v>
      </c>
      <c r="C110" s="71"/>
      <c r="D110" s="62"/>
      <c r="E110" s="63"/>
      <c r="F110" s="255">
        <f>'2280'!F110+'2285'!F110+'2314'!F110+'2355'!F110+'2360'!F110+'2540'!F110+'3000'!F110+'3002'!F110+'3003'!F110+'3012'!F110</f>
        <v>0</v>
      </c>
      <c r="G110" s="255">
        <f>'2280'!G110+'2285'!G110+'2314'!G110+'2355'!G110+'2360'!G110+'2540'!G110+'3000'!G110+'3002'!G110+'3003'!G110+'3012'!G110</f>
        <v>0</v>
      </c>
      <c r="H110" s="255">
        <f>'2280'!H110+'2285'!H110+'2314'!H110+'2355'!H110+'2360'!H110+'2540'!H110+'3000'!H110+'3002'!H110+'3003'!H110+'3012'!H110</f>
        <v>0</v>
      </c>
      <c r="I110" s="94">
        <f t="shared" si="5"/>
        <v>0</v>
      </c>
      <c r="J110" s="224"/>
      <c r="K110" s="255">
        <f>'2280'!K110+'2285'!K110+'2314'!K110+'2355'!K110+'2360'!K110+'2540'!K110+'3000'!K110+'3002'!K110+'3003'!K110+'3012'!K110</f>
        <v>0</v>
      </c>
      <c r="L110" s="255">
        <f>'2280'!L110+'2285'!L110+'2314'!L110+'2355'!L110+'2360'!L110+'2540'!L110+'3000'!L110+'3002'!L110+'3003'!L110+'3012'!L110</f>
        <v>0</v>
      </c>
      <c r="M110" s="255">
        <f>'2280'!M110+'2285'!M110+'2314'!M110+'2355'!M110+'2360'!M110+'2540'!M110+'3000'!M110+'3002'!M110+'3003'!M110+'3012'!M110</f>
        <v>0</v>
      </c>
      <c r="N110" s="94">
        <f t="shared" si="6"/>
        <v>0</v>
      </c>
      <c r="O110" s="224"/>
      <c r="P110" s="255">
        <f>'2280'!P110+'2285'!P110+'2314'!P110+'2355'!P110+'2360'!P110+'2540'!P110+'3000'!P110+'3002'!P110+'3003'!P110+'3012'!P110</f>
        <v>0</v>
      </c>
      <c r="Q110" s="255">
        <f>'2280'!Q110+'2285'!Q110+'2314'!Q110+'2355'!Q110+'2360'!Q110+'2540'!Q110+'3000'!Q110+'3002'!Q110+'3003'!Q110+'3012'!Q110</f>
        <v>0</v>
      </c>
      <c r="R110" s="255">
        <f>'2280'!R110+'2285'!R110+'2314'!R110+'2355'!R110+'2360'!R110+'2540'!R110+'3000'!R110+'3002'!R110+'3003'!R110+'3012'!R110</f>
        <v>0</v>
      </c>
      <c r="S110" s="94">
        <f t="shared" si="7"/>
        <v>0</v>
      </c>
      <c r="T110" s="224"/>
      <c r="U110" s="255">
        <f>'2280'!U110+'2285'!U110+'2314'!U110+'2355'!U110+'2360'!U110+'2540'!U110+'3000'!U110+'3002'!U110+'3003'!U110+'3012'!U110</f>
        <v>0</v>
      </c>
      <c r="V110" s="255">
        <f>'2280'!V110+'2285'!V110+'2314'!V110+'2355'!V110+'2360'!V110+'2540'!V110+'3000'!V110+'3002'!V110+'3003'!V110+'3012'!V110</f>
        <v>0</v>
      </c>
      <c r="W110" s="255">
        <f>'2280'!W110+'2285'!W110+'2314'!W110+'2355'!W110+'2360'!W110+'2540'!W110+'3000'!W110+'3002'!W110+'3003'!W110+'3012'!W110</f>
        <v>0</v>
      </c>
      <c r="X110" s="94">
        <f t="shared" si="8"/>
        <v>0</v>
      </c>
      <c r="Y110" s="97"/>
      <c r="Z110" s="94">
        <f t="shared" si="9"/>
        <v>0</v>
      </c>
      <c r="AA110" s="182"/>
    </row>
    <row r="111" spans="1:27" s="214" customFormat="1" ht="15" x14ac:dyDescent="0.25">
      <c r="A111" s="72"/>
      <c r="B111" s="262" t="str">
        <f>'LPFN SUMMARY - Results'!B111</f>
        <v>Contingency funds</v>
      </c>
      <c r="C111" s="71"/>
      <c r="D111" s="62"/>
      <c r="E111" s="63"/>
      <c r="F111" s="255">
        <f>'2280'!F111+'2285'!F111+'2314'!F111+'2355'!F111+'2360'!F111+'2540'!F111+'3000'!F111+'3002'!F111+'3003'!F111+'3012'!F111</f>
        <v>0</v>
      </c>
      <c r="G111" s="255">
        <f>'2280'!G111+'2285'!G111+'2314'!G111+'2355'!G111+'2360'!G111+'2540'!G111+'3000'!G111+'3002'!G111+'3003'!G111+'3012'!G111</f>
        <v>0</v>
      </c>
      <c r="H111" s="255">
        <f>'2280'!H111+'2285'!H111+'2314'!H111+'2355'!H111+'2360'!H111+'2540'!H111+'3000'!H111+'3002'!H111+'3003'!H111+'3012'!H111</f>
        <v>0</v>
      </c>
      <c r="I111" s="94">
        <f t="shared" ref="I111:I126" si="10">F111+G111+H111</f>
        <v>0</v>
      </c>
      <c r="J111" s="224"/>
      <c r="K111" s="255">
        <f>'2280'!K111+'2285'!K111+'2314'!K111+'2355'!K111+'2360'!K111+'2540'!K111+'3000'!K111+'3002'!K111+'3003'!K111+'3012'!K111</f>
        <v>0</v>
      </c>
      <c r="L111" s="255">
        <f>'2280'!L111+'2285'!L111+'2314'!L111+'2355'!L111+'2360'!L111+'2540'!L111+'3000'!L111+'3002'!L111+'3003'!L111+'3012'!L111</f>
        <v>0</v>
      </c>
      <c r="M111" s="255">
        <f>'2280'!M111+'2285'!M111+'2314'!M111+'2355'!M111+'2360'!M111+'2540'!M111+'3000'!M111+'3002'!M111+'3003'!M111+'3012'!M111</f>
        <v>0</v>
      </c>
      <c r="N111" s="94">
        <f t="shared" ref="N111:N126" si="11">K111+L111+M111</f>
        <v>0</v>
      </c>
      <c r="O111" s="224"/>
      <c r="P111" s="255">
        <f>'2280'!P111+'2285'!P111+'2314'!P111+'2355'!P111+'2360'!P111+'2540'!P111+'3000'!P111+'3002'!P111+'3003'!P111+'3012'!P111</f>
        <v>0</v>
      </c>
      <c r="Q111" s="255">
        <f>'2280'!Q111+'2285'!Q111+'2314'!Q111+'2355'!Q111+'2360'!Q111+'2540'!Q111+'3000'!Q111+'3002'!Q111+'3003'!Q111+'3012'!Q111</f>
        <v>0</v>
      </c>
      <c r="R111" s="255">
        <f>'2280'!R111+'2285'!R111+'2314'!R111+'2355'!R111+'2360'!R111+'2540'!R111+'3000'!R111+'3002'!R111+'3003'!R111+'3012'!R111</f>
        <v>0</v>
      </c>
      <c r="S111" s="94">
        <f t="shared" ref="S111:S126" si="12">P111+Q111+R111</f>
        <v>0</v>
      </c>
      <c r="T111" s="224"/>
      <c r="U111" s="255">
        <f>'2280'!U111+'2285'!U111+'2314'!U111+'2355'!U111+'2360'!U111+'2540'!U111+'3000'!U111+'3002'!U111+'3003'!U111+'3012'!U111</f>
        <v>0</v>
      </c>
      <c r="V111" s="255">
        <f>'2280'!V111+'2285'!V111+'2314'!V111+'2355'!V111+'2360'!V111+'2540'!V111+'3000'!V111+'3002'!V111+'3003'!V111+'3012'!V111</f>
        <v>0</v>
      </c>
      <c r="W111" s="255">
        <f>'2280'!W111+'2285'!W111+'2314'!W111+'2355'!W111+'2360'!W111+'2540'!W111+'3000'!W111+'3002'!W111+'3003'!W111+'3012'!W111</f>
        <v>0</v>
      </c>
      <c r="X111" s="94">
        <f t="shared" ref="X111:X126" si="13">U111+V111+W111</f>
        <v>0</v>
      </c>
      <c r="Y111" s="97"/>
      <c r="Z111" s="94">
        <f t="shared" ref="Z111:Z126" si="14">X111+S111+N111+I111</f>
        <v>0</v>
      </c>
      <c r="AA111" s="182"/>
    </row>
    <row r="112" spans="1:27" s="214" customFormat="1" ht="15" x14ac:dyDescent="0.25">
      <c r="A112" s="72"/>
      <c r="B112" s="262" t="str">
        <f>'LPFN SUMMARY - Results'!B112</f>
        <v>Food</v>
      </c>
      <c r="C112" s="71"/>
      <c r="D112" s="62"/>
      <c r="E112" s="63"/>
      <c r="F112" s="255">
        <f>'2280'!F112+'2285'!F112+'2314'!F112+'2355'!F112+'2360'!F112+'2540'!F112+'3000'!F112+'3002'!F112+'3003'!F112+'3012'!F112</f>
        <v>0</v>
      </c>
      <c r="G112" s="255">
        <f>'2280'!G112+'2285'!G112+'2314'!G112+'2355'!G112+'2360'!G112+'2540'!G112+'3000'!G112+'3002'!G112+'3003'!G112+'3012'!G112</f>
        <v>0</v>
      </c>
      <c r="H112" s="255">
        <f>'2280'!H112+'2285'!H112+'2314'!H112+'2355'!H112+'2360'!H112+'2540'!H112+'3000'!H112+'3002'!H112+'3003'!H112+'3012'!H112</f>
        <v>0</v>
      </c>
      <c r="I112" s="94">
        <f t="shared" si="10"/>
        <v>0</v>
      </c>
      <c r="J112" s="224"/>
      <c r="K112" s="255">
        <f>'2280'!K112+'2285'!K112+'2314'!K112+'2355'!K112+'2360'!K112+'2540'!K112+'3000'!K112+'3002'!K112+'3003'!K112+'3012'!K112</f>
        <v>0</v>
      </c>
      <c r="L112" s="255">
        <f>'2280'!L112+'2285'!L112+'2314'!L112+'2355'!L112+'2360'!L112+'2540'!L112+'3000'!L112+'3002'!L112+'3003'!L112+'3012'!L112</f>
        <v>0</v>
      </c>
      <c r="M112" s="255">
        <f>'2280'!M112+'2285'!M112+'2314'!M112+'2355'!M112+'2360'!M112+'2540'!M112+'3000'!M112+'3002'!M112+'3003'!M112+'3012'!M112</f>
        <v>0</v>
      </c>
      <c r="N112" s="94">
        <f t="shared" si="11"/>
        <v>0</v>
      </c>
      <c r="O112" s="224"/>
      <c r="P112" s="255">
        <f>'2280'!P112+'2285'!P112+'2314'!P112+'2355'!P112+'2360'!P112+'2540'!P112+'3000'!P112+'3002'!P112+'3003'!P112+'3012'!P112</f>
        <v>0</v>
      </c>
      <c r="Q112" s="255">
        <f>'2280'!Q112+'2285'!Q112+'2314'!Q112+'2355'!Q112+'2360'!Q112+'2540'!Q112+'3000'!Q112+'3002'!Q112+'3003'!Q112+'3012'!Q112</f>
        <v>0</v>
      </c>
      <c r="R112" s="255">
        <f>'2280'!R112+'2285'!R112+'2314'!R112+'2355'!R112+'2360'!R112+'2540'!R112+'3000'!R112+'3002'!R112+'3003'!R112+'3012'!R112</f>
        <v>0</v>
      </c>
      <c r="S112" s="94">
        <f t="shared" si="12"/>
        <v>0</v>
      </c>
      <c r="T112" s="224"/>
      <c r="U112" s="255">
        <f>'2280'!U112+'2285'!U112+'2314'!U112+'2355'!U112+'2360'!U112+'2540'!U112+'3000'!U112+'3002'!U112+'3003'!U112+'3012'!U112</f>
        <v>0</v>
      </c>
      <c r="V112" s="255">
        <f>'2280'!V112+'2285'!V112+'2314'!V112+'2355'!V112+'2360'!V112+'2540'!V112+'3000'!V112+'3002'!V112+'3003'!V112+'3012'!V112</f>
        <v>0</v>
      </c>
      <c r="W112" s="255">
        <f>'2280'!W112+'2285'!W112+'2314'!W112+'2355'!W112+'2360'!W112+'2540'!W112+'3000'!W112+'3002'!W112+'3003'!W112+'3012'!W112</f>
        <v>0</v>
      </c>
      <c r="X112" s="94">
        <f t="shared" si="13"/>
        <v>0</v>
      </c>
      <c r="Y112" s="97"/>
      <c r="Z112" s="94">
        <f t="shared" si="14"/>
        <v>0</v>
      </c>
      <c r="AA112" s="182"/>
    </row>
    <row r="113" spans="1:27" s="214" customFormat="1" ht="15" x14ac:dyDescent="0.25">
      <c r="A113" s="72"/>
      <c r="B113" s="262" t="str">
        <f>'LPFN SUMMARY - Results'!B113</f>
        <v>Emergency preparedness plan</v>
      </c>
      <c r="C113" s="71"/>
      <c r="D113" s="62"/>
      <c r="E113" s="63"/>
      <c r="F113" s="255">
        <f>'2280'!F113+'2285'!F113+'2314'!F113+'2355'!F113+'2360'!F113+'2540'!F113+'3000'!F113+'3002'!F113+'3003'!F113+'3012'!F113</f>
        <v>0</v>
      </c>
      <c r="G113" s="255">
        <f>'2280'!G113+'2285'!G113+'2314'!G113+'2355'!G113+'2360'!G113+'2540'!G113+'3000'!G113+'3002'!G113+'3003'!G113+'3012'!G113</f>
        <v>0</v>
      </c>
      <c r="H113" s="255">
        <f>'2280'!H113+'2285'!H113+'2314'!H113+'2355'!H113+'2360'!H113+'2540'!H113+'3000'!H113+'3002'!H113+'3003'!H113+'3012'!H113</f>
        <v>0</v>
      </c>
      <c r="I113" s="94">
        <f t="shared" si="10"/>
        <v>0</v>
      </c>
      <c r="J113" s="224"/>
      <c r="K113" s="255">
        <f>'2280'!K113+'2285'!K113+'2314'!K113+'2355'!K113+'2360'!K113+'2540'!K113+'3000'!K113+'3002'!K113+'3003'!K113+'3012'!K113</f>
        <v>0</v>
      </c>
      <c r="L113" s="255">
        <f>'2280'!L113+'2285'!L113+'2314'!L113+'2355'!L113+'2360'!L113+'2540'!L113+'3000'!L113+'3002'!L113+'3003'!L113+'3012'!L113</f>
        <v>0</v>
      </c>
      <c r="M113" s="255">
        <f>'2280'!M113+'2285'!M113+'2314'!M113+'2355'!M113+'2360'!M113+'2540'!M113+'3000'!M113+'3002'!M113+'3003'!M113+'3012'!M113</f>
        <v>0</v>
      </c>
      <c r="N113" s="94">
        <f t="shared" si="11"/>
        <v>0</v>
      </c>
      <c r="O113" s="224"/>
      <c r="P113" s="255">
        <f>'2280'!P113+'2285'!P113+'2314'!P113+'2355'!P113+'2360'!P113+'2540'!P113+'3000'!P113+'3002'!P113+'3003'!P113+'3012'!P113</f>
        <v>0</v>
      </c>
      <c r="Q113" s="255">
        <f>'2280'!Q113+'2285'!Q113+'2314'!Q113+'2355'!Q113+'2360'!Q113+'2540'!Q113+'3000'!Q113+'3002'!Q113+'3003'!Q113+'3012'!Q113</f>
        <v>0</v>
      </c>
      <c r="R113" s="255">
        <f>'2280'!R113+'2285'!R113+'2314'!R113+'2355'!R113+'2360'!R113+'2540'!R113+'3000'!R113+'3002'!R113+'3003'!R113+'3012'!R113</f>
        <v>0</v>
      </c>
      <c r="S113" s="94">
        <f t="shared" si="12"/>
        <v>0</v>
      </c>
      <c r="T113" s="224"/>
      <c r="U113" s="255">
        <f>'2280'!U113+'2285'!U113+'2314'!U113+'2355'!U113+'2360'!U113+'2540'!U113+'3000'!U113+'3002'!U113+'3003'!U113+'3012'!U113</f>
        <v>0</v>
      </c>
      <c r="V113" s="255">
        <f>'2280'!V113+'2285'!V113+'2314'!V113+'2355'!V113+'2360'!V113+'2540'!V113+'3000'!V113+'3002'!V113+'3003'!V113+'3012'!V113</f>
        <v>0</v>
      </c>
      <c r="W113" s="255">
        <f>'2280'!W113+'2285'!W113+'2314'!W113+'2355'!W113+'2360'!W113+'2540'!W113+'3000'!W113+'3002'!W113+'3003'!W113+'3012'!W113</f>
        <v>0</v>
      </c>
      <c r="X113" s="94">
        <f t="shared" si="13"/>
        <v>0</v>
      </c>
      <c r="Y113" s="97"/>
      <c r="Z113" s="94">
        <f t="shared" si="14"/>
        <v>0</v>
      </c>
      <c r="AA113" s="182"/>
    </row>
    <row r="114" spans="1:27" s="214" customFormat="1" ht="15" x14ac:dyDescent="0.25">
      <c r="A114" s="72"/>
      <c r="B114" s="262" t="str">
        <f>'LPFN SUMMARY - Results'!B114</f>
        <v>Governance support</v>
      </c>
      <c r="C114" s="71"/>
      <c r="D114" s="62"/>
      <c r="E114" s="63"/>
      <c r="F114" s="255">
        <f>'2280'!F114+'2285'!F114+'2314'!F114+'2355'!F114+'2360'!F114+'2540'!F114+'3000'!F114+'3002'!F114+'3003'!F114+'3012'!F114</f>
        <v>0</v>
      </c>
      <c r="G114" s="255">
        <f>'2280'!G114+'2285'!G114+'2314'!G114+'2355'!G114+'2360'!G114+'2540'!G114+'3000'!G114+'3002'!G114+'3003'!G114+'3012'!G114</f>
        <v>0</v>
      </c>
      <c r="H114" s="255">
        <f>'2280'!H114+'2285'!H114+'2314'!H114+'2355'!H114+'2360'!H114+'2540'!H114+'3000'!H114+'3002'!H114+'3003'!H114+'3012'!H114</f>
        <v>0</v>
      </c>
      <c r="I114" s="94">
        <f t="shared" si="10"/>
        <v>0</v>
      </c>
      <c r="J114" s="224"/>
      <c r="K114" s="255">
        <f>'2280'!K114+'2285'!K114+'2314'!K114+'2355'!K114+'2360'!K114+'2540'!K114+'3000'!K114+'3002'!K114+'3003'!K114+'3012'!K114</f>
        <v>0</v>
      </c>
      <c r="L114" s="255">
        <f>'2280'!L114+'2285'!L114+'2314'!L114+'2355'!L114+'2360'!L114+'2540'!L114+'3000'!L114+'3002'!L114+'3003'!L114+'3012'!L114</f>
        <v>0</v>
      </c>
      <c r="M114" s="255">
        <f>'2280'!M114+'2285'!M114+'2314'!M114+'2355'!M114+'2360'!M114+'2540'!M114+'3000'!M114+'3002'!M114+'3003'!M114+'3012'!M114</f>
        <v>0</v>
      </c>
      <c r="N114" s="94">
        <f t="shared" si="11"/>
        <v>0</v>
      </c>
      <c r="O114" s="224"/>
      <c r="P114" s="255">
        <f>'2280'!P114+'2285'!P114+'2314'!P114+'2355'!P114+'2360'!P114+'2540'!P114+'3000'!P114+'3002'!P114+'3003'!P114+'3012'!P114</f>
        <v>0</v>
      </c>
      <c r="Q114" s="255">
        <f>'2280'!Q114+'2285'!Q114+'2314'!Q114+'2355'!Q114+'2360'!Q114+'2540'!Q114+'3000'!Q114+'3002'!Q114+'3003'!Q114+'3012'!Q114</f>
        <v>0</v>
      </c>
      <c r="R114" s="255">
        <f>'2280'!R114+'2285'!R114+'2314'!R114+'2355'!R114+'2360'!R114+'2540'!R114+'3000'!R114+'3002'!R114+'3003'!R114+'3012'!R114</f>
        <v>0</v>
      </c>
      <c r="S114" s="94">
        <f t="shared" si="12"/>
        <v>0</v>
      </c>
      <c r="T114" s="224"/>
      <c r="U114" s="255">
        <f>'2280'!U114+'2285'!U114+'2314'!U114+'2355'!U114+'2360'!U114+'2540'!U114+'3000'!U114+'3002'!U114+'3003'!U114+'3012'!U114</f>
        <v>0</v>
      </c>
      <c r="V114" s="255">
        <f>'2280'!V114+'2285'!V114+'2314'!V114+'2355'!V114+'2360'!V114+'2540'!V114+'3000'!V114+'3002'!V114+'3003'!V114+'3012'!V114</f>
        <v>0</v>
      </c>
      <c r="W114" s="255">
        <f>'2280'!W114+'2285'!W114+'2314'!W114+'2355'!W114+'2360'!W114+'2540'!W114+'3000'!W114+'3002'!W114+'3003'!W114+'3012'!W114</f>
        <v>0</v>
      </c>
      <c r="X114" s="94">
        <f t="shared" si="13"/>
        <v>0</v>
      </c>
      <c r="Y114" s="97"/>
      <c r="Z114" s="94">
        <f t="shared" si="14"/>
        <v>0</v>
      </c>
      <c r="AA114" s="182"/>
    </row>
    <row r="115" spans="1:27" s="214" customFormat="1" ht="15" x14ac:dyDescent="0.25">
      <c r="A115" s="72"/>
      <c r="B115" s="262" t="str">
        <f>'LPFN SUMMARY - Results'!B115</f>
        <v>Need assesment and priority</v>
      </c>
      <c r="C115" s="71"/>
      <c r="D115" s="62"/>
      <c r="E115" s="63"/>
      <c r="F115" s="255">
        <f>'2280'!F115+'2285'!F115+'2314'!F115+'2355'!F115+'2360'!F115+'2540'!F115+'3000'!F115+'3002'!F115+'3003'!F115+'3012'!F115</f>
        <v>0</v>
      </c>
      <c r="G115" s="255">
        <f>'2280'!G115+'2285'!G115+'2314'!G115+'2355'!G115+'2360'!G115+'2540'!G115+'3000'!G115+'3002'!G115+'3003'!G115+'3012'!G115</f>
        <v>0</v>
      </c>
      <c r="H115" s="255">
        <f>'2280'!H115+'2285'!H115+'2314'!H115+'2355'!H115+'2360'!H115+'2540'!H115+'3000'!H115+'3002'!H115+'3003'!H115+'3012'!H115</f>
        <v>0</v>
      </c>
      <c r="I115" s="94">
        <f t="shared" si="10"/>
        <v>0</v>
      </c>
      <c r="J115" s="224"/>
      <c r="K115" s="255">
        <f>'2280'!K115+'2285'!K115+'2314'!K115+'2355'!K115+'2360'!K115+'2540'!K115+'3000'!K115+'3002'!K115+'3003'!K115+'3012'!K115</f>
        <v>0</v>
      </c>
      <c r="L115" s="255">
        <f>'2280'!L115+'2285'!L115+'2314'!L115+'2355'!L115+'2360'!L115+'2540'!L115+'3000'!L115+'3002'!L115+'3003'!L115+'3012'!L115</f>
        <v>0</v>
      </c>
      <c r="M115" s="255">
        <f>'2280'!M115+'2285'!M115+'2314'!M115+'2355'!M115+'2360'!M115+'2540'!M115+'3000'!M115+'3002'!M115+'3003'!M115+'3012'!M115</f>
        <v>0</v>
      </c>
      <c r="N115" s="94">
        <f t="shared" si="11"/>
        <v>0</v>
      </c>
      <c r="O115" s="224"/>
      <c r="P115" s="255">
        <f>'2280'!P115+'2285'!P115+'2314'!P115+'2355'!P115+'2360'!P115+'2540'!P115+'3000'!P115+'3002'!P115+'3003'!P115+'3012'!P115</f>
        <v>0</v>
      </c>
      <c r="Q115" s="255">
        <f>'2280'!Q115+'2285'!Q115+'2314'!Q115+'2355'!Q115+'2360'!Q115+'2540'!Q115+'3000'!Q115+'3002'!Q115+'3003'!Q115+'3012'!Q115</f>
        <v>0</v>
      </c>
      <c r="R115" s="255">
        <f>'2280'!R115+'2285'!R115+'2314'!R115+'2355'!R115+'2360'!R115+'2540'!R115+'3000'!R115+'3002'!R115+'3003'!R115+'3012'!R115</f>
        <v>0</v>
      </c>
      <c r="S115" s="94">
        <f t="shared" si="12"/>
        <v>0</v>
      </c>
      <c r="T115" s="224"/>
      <c r="U115" s="255">
        <f>'2280'!U115+'2285'!U115+'2314'!U115+'2355'!U115+'2360'!U115+'2540'!U115+'3000'!U115+'3002'!U115+'3003'!U115+'3012'!U115</f>
        <v>0</v>
      </c>
      <c r="V115" s="255">
        <f>'2280'!V115+'2285'!V115+'2314'!V115+'2355'!V115+'2360'!V115+'2540'!V115+'3000'!V115+'3002'!V115+'3003'!V115+'3012'!V115</f>
        <v>0</v>
      </c>
      <c r="W115" s="255">
        <f>'2280'!W115+'2285'!W115+'2314'!W115+'2355'!W115+'2360'!W115+'2540'!W115+'3000'!W115+'3002'!W115+'3003'!W115+'3012'!W115</f>
        <v>0</v>
      </c>
      <c r="X115" s="94">
        <f t="shared" si="13"/>
        <v>0</v>
      </c>
      <c r="Y115" s="97"/>
      <c r="Z115" s="94">
        <f t="shared" si="14"/>
        <v>0</v>
      </c>
      <c r="AA115" s="182"/>
    </row>
    <row r="116" spans="1:27" s="214" customFormat="1" ht="15" x14ac:dyDescent="0.25">
      <c r="A116" s="72"/>
      <c r="B116" s="262" t="str">
        <f>'LPFN SUMMARY - Results'!B116</f>
        <v>Evaluation plan</v>
      </c>
      <c r="C116" s="71"/>
      <c r="D116" s="62"/>
      <c r="E116" s="63"/>
      <c r="F116" s="255">
        <f>'2280'!F116+'2285'!F116+'2314'!F116+'2355'!F116+'2360'!F116+'2540'!F116+'3000'!F116+'3002'!F116+'3003'!F116+'3012'!F116</f>
        <v>0</v>
      </c>
      <c r="G116" s="255">
        <f>'2280'!G116+'2285'!G116+'2314'!G116+'2355'!G116+'2360'!G116+'2540'!G116+'3000'!G116+'3002'!G116+'3003'!G116+'3012'!G116</f>
        <v>0</v>
      </c>
      <c r="H116" s="255">
        <f>'2280'!H116+'2285'!H116+'2314'!H116+'2355'!H116+'2360'!H116+'2540'!H116+'3000'!H116+'3002'!H116+'3003'!H116+'3012'!H116</f>
        <v>0</v>
      </c>
      <c r="I116" s="94">
        <f t="shared" si="10"/>
        <v>0</v>
      </c>
      <c r="J116" s="224"/>
      <c r="K116" s="255">
        <f>'2280'!K116+'2285'!K116+'2314'!K116+'2355'!K116+'2360'!K116+'2540'!K116+'3000'!K116+'3002'!K116+'3003'!K116+'3012'!K116</f>
        <v>0</v>
      </c>
      <c r="L116" s="255">
        <f>'2280'!L116+'2285'!L116+'2314'!L116+'2355'!L116+'2360'!L116+'2540'!L116+'3000'!L116+'3002'!L116+'3003'!L116+'3012'!L116</f>
        <v>0</v>
      </c>
      <c r="M116" s="255">
        <f>'2280'!M116+'2285'!M116+'2314'!M116+'2355'!M116+'2360'!M116+'2540'!M116+'3000'!M116+'3002'!M116+'3003'!M116+'3012'!M116</f>
        <v>0</v>
      </c>
      <c r="N116" s="94">
        <f t="shared" si="11"/>
        <v>0</v>
      </c>
      <c r="O116" s="224"/>
      <c r="P116" s="255">
        <f>'2280'!P116+'2285'!P116+'2314'!P116+'2355'!P116+'2360'!P116+'2540'!P116+'3000'!P116+'3002'!P116+'3003'!P116+'3012'!P116</f>
        <v>0</v>
      </c>
      <c r="Q116" s="255">
        <f>'2280'!Q116+'2285'!Q116+'2314'!Q116+'2355'!Q116+'2360'!Q116+'2540'!Q116+'3000'!Q116+'3002'!Q116+'3003'!Q116+'3012'!Q116</f>
        <v>0</v>
      </c>
      <c r="R116" s="255">
        <f>'2280'!R116+'2285'!R116+'2314'!R116+'2355'!R116+'2360'!R116+'2540'!R116+'3000'!R116+'3002'!R116+'3003'!R116+'3012'!R116</f>
        <v>0</v>
      </c>
      <c r="S116" s="94">
        <f t="shared" si="12"/>
        <v>0</v>
      </c>
      <c r="T116" s="224"/>
      <c r="U116" s="255">
        <f>'2280'!U116+'2285'!U116+'2314'!U116+'2355'!U116+'2360'!U116+'2540'!U116+'3000'!U116+'3002'!U116+'3003'!U116+'3012'!U116</f>
        <v>0</v>
      </c>
      <c r="V116" s="255">
        <f>'2280'!V116+'2285'!V116+'2314'!V116+'2355'!V116+'2360'!V116+'2540'!V116+'3000'!V116+'3002'!V116+'3003'!V116+'3012'!V116</f>
        <v>0</v>
      </c>
      <c r="W116" s="255">
        <f>'2280'!W116+'2285'!W116+'2314'!W116+'2355'!W116+'2360'!W116+'2540'!W116+'3000'!W116+'3002'!W116+'3003'!W116+'3012'!W116</f>
        <v>0</v>
      </c>
      <c r="X116" s="94">
        <f t="shared" si="13"/>
        <v>0</v>
      </c>
      <c r="Y116" s="97"/>
      <c r="Z116" s="94">
        <f t="shared" si="14"/>
        <v>0</v>
      </c>
      <c r="AA116" s="182"/>
    </row>
    <row r="117" spans="1:27" s="214" customFormat="1" ht="15" x14ac:dyDescent="0.25">
      <c r="A117" s="72"/>
      <c r="B117" s="262" t="str">
        <f>'LPFN SUMMARY - Results'!B117</f>
        <v>Renovations</v>
      </c>
      <c r="C117" s="71"/>
      <c r="D117" s="62"/>
      <c r="E117" s="63"/>
      <c r="F117" s="255">
        <f>'2280'!F117+'2285'!F117+'2314'!F117+'2355'!F117+'2360'!F117+'2540'!F117+'3000'!F117+'3002'!F117+'3003'!F117+'3012'!F117</f>
        <v>0</v>
      </c>
      <c r="G117" s="255">
        <f>'2280'!G117+'2285'!G117+'2314'!G117+'2355'!G117+'2360'!G117+'2540'!G117+'3000'!G117+'3002'!G117+'3003'!G117+'3012'!G117</f>
        <v>0</v>
      </c>
      <c r="H117" s="255">
        <f>'2280'!H117+'2285'!H117+'2314'!H117+'2355'!H117+'2360'!H117+'2540'!H117+'3000'!H117+'3002'!H117+'3003'!H117+'3012'!H117</f>
        <v>0</v>
      </c>
      <c r="I117" s="94">
        <f t="shared" si="10"/>
        <v>0</v>
      </c>
      <c r="J117" s="224"/>
      <c r="K117" s="255">
        <f>'2280'!K117+'2285'!K117+'2314'!K117+'2355'!K117+'2360'!K117+'2540'!K117+'3000'!K117+'3002'!K117+'3003'!K117+'3012'!K117</f>
        <v>0</v>
      </c>
      <c r="L117" s="255">
        <f>'2280'!L117+'2285'!L117+'2314'!L117+'2355'!L117+'2360'!L117+'2540'!L117+'3000'!L117+'3002'!L117+'3003'!L117+'3012'!L117</f>
        <v>0</v>
      </c>
      <c r="M117" s="255">
        <f>'2280'!M117+'2285'!M117+'2314'!M117+'2355'!M117+'2360'!M117+'2540'!M117+'3000'!M117+'3002'!M117+'3003'!M117+'3012'!M117</f>
        <v>0</v>
      </c>
      <c r="N117" s="94">
        <f t="shared" si="11"/>
        <v>0</v>
      </c>
      <c r="O117" s="224"/>
      <c r="P117" s="255">
        <f>'2280'!P117+'2285'!P117+'2314'!P117+'2355'!P117+'2360'!P117+'2540'!P117+'3000'!P117+'3002'!P117+'3003'!P117+'3012'!P117</f>
        <v>0</v>
      </c>
      <c r="Q117" s="255">
        <f>'2280'!Q117+'2285'!Q117+'2314'!Q117+'2355'!Q117+'2360'!Q117+'2540'!Q117+'3000'!Q117+'3002'!Q117+'3003'!Q117+'3012'!Q117</f>
        <v>0</v>
      </c>
      <c r="R117" s="255">
        <f>'2280'!R117+'2285'!R117+'2314'!R117+'2355'!R117+'2360'!R117+'2540'!R117+'3000'!R117+'3002'!R117+'3003'!R117+'3012'!R117</f>
        <v>0</v>
      </c>
      <c r="S117" s="94">
        <f t="shared" si="12"/>
        <v>0</v>
      </c>
      <c r="T117" s="224"/>
      <c r="U117" s="255">
        <f>'2280'!U117+'2285'!U117+'2314'!U117+'2355'!U117+'2360'!U117+'2540'!U117+'3000'!U117+'3002'!U117+'3003'!U117+'3012'!U117</f>
        <v>0</v>
      </c>
      <c r="V117" s="255">
        <f>'2280'!V117+'2285'!V117+'2314'!V117+'2355'!V117+'2360'!V117+'2540'!V117+'3000'!V117+'3002'!V117+'3003'!V117+'3012'!V117</f>
        <v>0</v>
      </c>
      <c r="W117" s="255">
        <f>'2280'!W117+'2285'!W117+'2314'!W117+'2355'!W117+'2360'!W117+'2540'!W117+'3000'!W117+'3002'!W117+'3003'!W117+'3012'!W117</f>
        <v>0</v>
      </c>
      <c r="X117" s="94">
        <f t="shared" si="13"/>
        <v>0</v>
      </c>
      <c r="Y117" s="97"/>
      <c r="Z117" s="94">
        <f t="shared" si="14"/>
        <v>0</v>
      </c>
      <c r="AA117" s="182"/>
    </row>
    <row r="118" spans="1:27" s="214" customFormat="1" ht="15" x14ac:dyDescent="0.25">
      <c r="A118" s="72"/>
      <c r="B118" s="262" t="str">
        <f>'LPFN SUMMARY - Results'!B118</f>
        <v>Consultant</v>
      </c>
      <c r="C118" s="71"/>
      <c r="D118" s="62"/>
      <c r="E118" s="63"/>
      <c r="F118" s="255">
        <f>'2280'!F118+'2285'!F118+'2314'!F118+'2355'!F118+'2360'!F118+'2540'!F118+'3000'!F118+'3002'!F118+'3003'!F118+'3012'!F118</f>
        <v>0</v>
      </c>
      <c r="G118" s="255">
        <f>'2280'!G118+'2285'!G118+'2314'!G118+'2355'!G118+'2360'!G118+'2540'!G118+'3000'!G118+'3002'!G118+'3003'!G118+'3012'!G118</f>
        <v>0</v>
      </c>
      <c r="H118" s="255">
        <f>'2280'!H118+'2285'!H118+'2314'!H118+'2355'!H118+'2360'!H118+'2540'!H118+'3000'!H118+'3002'!H118+'3003'!H118+'3012'!H118</f>
        <v>0</v>
      </c>
      <c r="I118" s="94">
        <f t="shared" si="10"/>
        <v>0</v>
      </c>
      <c r="J118" s="224"/>
      <c r="K118" s="255">
        <f>'2280'!K118+'2285'!K118+'2314'!K118+'2355'!K118+'2360'!K118+'2540'!K118+'3000'!K118+'3002'!K118+'3003'!K118+'3012'!K118</f>
        <v>0</v>
      </c>
      <c r="L118" s="255">
        <f>'2280'!L118+'2285'!L118+'2314'!L118+'2355'!L118+'2360'!L118+'2540'!L118+'3000'!L118+'3002'!L118+'3003'!L118+'3012'!L118</f>
        <v>0</v>
      </c>
      <c r="M118" s="255">
        <f>'2280'!M118+'2285'!M118+'2314'!M118+'2355'!M118+'2360'!M118+'2540'!M118+'3000'!M118+'3002'!M118+'3003'!M118+'3012'!M118</f>
        <v>0</v>
      </c>
      <c r="N118" s="94">
        <f t="shared" si="11"/>
        <v>0</v>
      </c>
      <c r="O118" s="224"/>
      <c r="P118" s="255">
        <f>'2280'!P118+'2285'!P118+'2314'!P118+'2355'!P118+'2360'!P118+'2540'!P118+'3000'!P118+'3002'!P118+'3003'!P118+'3012'!P118</f>
        <v>0</v>
      </c>
      <c r="Q118" s="255">
        <f>'2280'!Q118+'2285'!Q118+'2314'!Q118+'2355'!Q118+'2360'!Q118+'2540'!Q118+'3000'!Q118+'3002'!Q118+'3003'!Q118+'3012'!Q118</f>
        <v>0</v>
      </c>
      <c r="R118" s="255">
        <f>'2280'!R118+'2285'!R118+'2314'!R118+'2355'!R118+'2360'!R118+'2540'!R118+'3000'!R118+'3002'!R118+'3003'!R118+'3012'!R118</f>
        <v>0</v>
      </c>
      <c r="S118" s="94">
        <f t="shared" si="12"/>
        <v>0</v>
      </c>
      <c r="T118" s="224"/>
      <c r="U118" s="255">
        <f>'2280'!U118+'2285'!U118+'2314'!U118+'2355'!U118+'2360'!U118+'2540'!U118+'3000'!U118+'3002'!U118+'3003'!U118+'3012'!U118</f>
        <v>0</v>
      </c>
      <c r="V118" s="255">
        <f>'2280'!V118+'2285'!V118+'2314'!V118+'2355'!V118+'2360'!V118+'2540'!V118+'3000'!V118+'3002'!V118+'3003'!V118+'3012'!V118</f>
        <v>0</v>
      </c>
      <c r="W118" s="255">
        <f>'2280'!W118+'2285'!W118+'2314'!W118+'2355'!W118+'2360'!W118+'2540'!W118+'3000'!W118+'3002'!W118+'3003'!W118+'3012'!W118</f>
        <v>0</v>
      </c>
      <c r="X118" s="94">
        <f t="shared" si="13"/>
        <v>0</v>
      </c>
      <c r="Y118" s="97"/>
      <c r="Z118" s="94">
        <f t="shared" si="14"/>
        <v>0</v>
      </c>
      <c r="AA118" s="182"/>
    </row>
    <row r="119" spans="1:27" s="214" customFormat="1" ht="19.5" hidden="1" customHeight="1" x14ac:dyDescent="0.25">
      <c r="A119" s="72"/>
      <c r="B119" s="262" t="str">
        <f>'LPFN SUMMARY - Results'!B119</f>
        <v>Unused</v>
      </c>
      <c r="C119" s="71"/>
      <c r="D119" s="62"/>
      <c r="E119" s="63"/>
      <c r="F119" s="255">
        <f>'2280'!F119+'2285'!F119+'2314'!F119+'2355'!F119+'2360'!F119+'2540'!F119+'3000'!F119+'3002'!F119+'3003'!F119+'3012'!F119</f>
        <v>0</v>
      </c>
      <c r="G119" s="255">
        <f>'2280'!G119+'2285'!G119+'2314'!G119+'2355'!G119+'2360'!G119+'2540'!G119+'3000'!G119+'3002'!G119+'3003'!G119+'3012'!G119</f>
        <v>0</v>
      </c>
      <c r="H119" s="255">
        <f>'2280'!H119+'2285'!H119+'2314'!H119+'2355'!H119+'2360'!H119+'2540'!H119+'3000'!H119+'3002'!H119+'3003'!H119+'3012'!H119</f>
        <v>0</v>
      </c>
      <c r="I119" s="94">
        <f t="shared" si="10"/>
        <v>0</v>
      </c>
      <c r="J119" s="224"/>
      <c r="K119" s="255">
        <f>'2280'!K119+'2285'!K119+'2314'!K119+'2355'!K119+'2360'!K119+'2540'!K119+'3000'!K119+'3002'!K119+'3003'!K119+'3012'!K119</f>
        <v>0</v>
      </c>
      <c r="L119" s="255">
        <f>'2280'!L119+'2285'!L119+'2314'!L119+'2355'!L119+'2360'!L119+'2540'!L119+'3000'!L119+'3002'!L119+'3003'!L119+'3012'!L119</f>
        <v>0</v>
      </c>
      <c r="M119" s="255">
        <f>'2280'!M119+'2285'!M119+'2314'!M119+'2355'!M119+'2360'!M119+'2540'!M119+'3000'!M119+'3002'!M119+'3003'!M119+'3012'!M119</f>
        <v>0</v>
      </c>
      <c r="N119" s="94">
        <f t="shared" si="11"/>
        <v>0</v>
      </c>
      <c r="O119" s="224"/>
      <c r="P119" s="255">
        <f>'2280'!P119+'2285'!P119+'2314'!P119+'2355'!P119+'2360'!P119+'2540'!P119+'3000'!P119+'3002'!P119+'3003'!P119+'3012'!P119</f>
        <v>0</v>
      </c>
      <c r="Q119" s="255">
        <f>'2280'!Q119+'2285'!Q119+'2314'!Q119+'2355'!Q119+'2360'!Q119+'2540'!Q119+'3000'!Q119+'3002'!Q119+'3003'!Q119+'3012'!Q119</f>
        <v>0</v>
      </c>
      <c r="R119" s="255">
        <f>'2280'!R119+'2285'!R119+'2314'!R119+'2355'!R119+'2360'!R119+'2540'!R119+'3000'!R119+'3002'!R119+'3003'!R119+'3012'!R119</f>
        <v>0</v>
      </c>
      <c r="S119" s="94">
        <f t="shared" si="12"/>
        <v>0</v>
      </c>
      <c r="T119" s="224"/>
      <c r="U119" s="255">
        <f>'2280'!U119+'2285'!U119+'2314'!U119+'2355'!U119+'2360'!U119+'2540'!U119+'3000'!U119+'3002'!U119+'3003'!U119+'3012'!U119</f>
        <v>0</v>
      </c>
      <c r="V119" s="255">
        <f>'2280'!V119+'2285'!V119+'2314'!V119+'2355'!V119+'2360'!V119+'2540'!V119+'3000'!V119+'3002'!V119+'3003'!V119+'3012'!V119</f>
        <v>0</v>
      </c>
      <c r="W119" s="255">
        <f>'2280'!W119+'2285'!W119+'2314'!W119+'2355'!W119+'2360'!W119+'2540'!W119+'3000'!W119+'3002'!W119+'3003'!W119+'3012'!W119</f>
        <v>0</v>
      </c>
      <c r="X119" s="94">
        <f t="shared" si="13"/>
        <v>0</v>
      </c>
      <c r="Y119" s="97"/>
      <c r="Z119" s="94">
        <f t="shared" si="14"/>
        <v>0</v>
      </c>
      <c r="AA119" s="182"/>
    </row>
    <row r="120" spans="1:27" s="214" customFormat="1" ht="15" hidden="1" x14ac:dyDescent="0.25">
      <c r="A120" s="72"/>
      <c r="B120" s="262" t="str">
        <f>'LPFN SUMMARY - Results'!B120</f>
        <v>Unused</v>
      </c>
      <c r="C120" s="71"/>
      <c r="D120" s="62"/>
      <c r="E120" s="63"/>
      <c r="F120" s="255">
        <f>'2280'!F120+'2285'!F120+'2314'!F120+'2355'!F120+'2360'!F120+'2540'!F120+'3000'!F120+'3002'!F120+'3003'!F120+'3012'!F120</f>
        <v>0</v>
      </c>
      <c r="G120" s="255">
        <f>'2280'!G120+'2285'!G120+'2314'!G120+'2355'!G120+'2360'!G120+'2540'!G120+'3000'!G120+'3002'!G120+'3003'!G120+'3012'!G120</f>
        <v>0</v>
      </c>
      <c r="H120" s="255">
        <f>'2280'!H120+'2285'!H120+'2314'!H120+'2355'!H120+'2360'!H120+'2540'!H120+'3000'!H120+'3002'!H120+'3003'!H120+'3012'!H120</f>
        <v>0</v>
      </c>
      <c r="I120" s="94">
        <f t="shared" si="10"/>
        <v>0</v>
      </c>
      <c r="J120" s="224"/>
      <c r="K120" s="255">
        <f>'2280'!K120+'2285'!K120+'2314'!K120+'2355'!K120+'2360'!K120+'2540'!K120+'3000'!K120+'3002'!K120+'3003'!K120+'3012'!K120</f>
        <v>0</v>
      </c>
      <c r="L120" s="255">
        <f>'2280'!L120+'2285'!L120+'2314'!L120+'2355'!L120+'2360'!L120+'2540'!L120+'3000'!L120+'3002'!L120+'3003'!L120+'3012'!L120</f>
        <v>0</v>
      </c>
      <c r="M120" s="255">
        <f>'2280'!M120+'2285'!M120+'2314'!M120+'2355'!M120+'2360'!M120+'2540'!M120+'3000'!M120+'3002'!M120+'3003'!M120+'3012'!M120</f>
        <v>0</v>
      </c>
      <c r="N120" s="94">
        <f t="shared" si="11"/>
        <v>0</v>
      </c>
      <c r="O120" s="224"/>
      <c r="P120" s="255">
        <f>'2280'!P120+'2285'!P120+'2314'!P120+'2355'!P120+'2360'!P120+'2540'!P120+'3000'!P120+'3002'!P120+'3003'!P120+'3012'!P120</f>
        <v>0</v>
      </c>
      <c r="Q120" s="255">
        <f>'2280'!Q120+'2285'!Q120+'2314'!Q120+'2355'!Q120+'2360'!Q120+'2540'!Q120+'3000'!Q120+'3002'!Q120+'3003'!Q120+'3012'!Q120</f>
        <v>0</v>
      </c>
      <c r="R120" s="255">
        <f>'2280'!R120+'2285'!R120+'2314'!R120+'2355'!R120+'2360'!R120+'2540'!R120+'3000'!R120+'3002'!R120+'3003'!R120+'3012'!R120</f>
        <v>0</v>
      </c>
      <c r="S120" s="94">
        <f t="shared" si="12"/>
        <v>0</v>
      </c>
      <c r="T120" s="224"/>
      <c r="U120" s="255">
        <f>'2280'!U120+'2285'!U120+'2314'!U120+'2355'!U120+'2360'!U120+'2540'!U120+'3000'!U120+'3002'!U120+'3003'!U120+'3012'!U120</f>
        <v>0</v>
      </c>
      <c r="V120" s="255">
        <f>'2280'!V120+'2285'!V120+'2314'!V120+'2355'!V120+'2360'!V120+'2540'!V120+'3000'!V120+'3002'!V120+'3003'!V120+'3012'!V120</f>
        <v>0</v>
      </c>
      <c r="W120" s="255">
        <f>'2280'!W120+'2285'!W120+'2314'!W120+'2355'!W120+'2360'!W120+'2540'!W120+'3000'!W120+'3002'!W120+'3003'!W120+'3012'!W120</f>
        <v>0</v>
      </c>
      <c r="X120" s="94">
        <f t="shared" si="13"/>
        <v>0</v>
      </c>
      <c r="Y120" s="97"/>
      <c r="Z120" s="94">
        <f t="shared" si="14"/>
        <v>0</v>
      </c>
      <c r="AA120" s="182"/>
    </row>
    <row r="121" spans="1:27" s="214" customFormat="1" ht="15" hidden="1" x14ac:dyDescent="0.25">
      <c r="A121" s="72"/>
      <c r="B121" s="262" t="str">
        <f>'LPFN SUMMARY - Results'!B121</f>
        <v>Unused</v>
      </c>
      <c r="C121" s="71"/>
      <c r="D121" s="62"/>
      <c r="E121" s="63"/>
      <c r="F121" s="255">
        <f>'2280'!F121+'2285'!F121+'2314'!F121+'2355'!F121+'2360'!F121+'2540'!F121+'3000'!F121+'3002'!F121+'3003'!F121+'3012'!F121</f>
        <v>0</v>
      </c>
      <c r="G121" s="255">
        <f>'2280'!G121+'2285'!G121+'2314'!G121+'2355'!G121+'2360'!G121+'2540'!G121+'3000'!G121+'3002'!G121+'3003'!G121+'3012'!G121</f>
        <v>0</v>
      </c>
      <c r="H121" s="255">
        <f>'2280'!H121+'2285'!H121+'2314'!H121+'2355'!H121+'2360'!H121+'2540'!H121+'3000'!H121+'3002'!H121+'3003'!H121+'3012'!H121</f>
        <v>0</v>
      </c>
      <c r="I121" s="94">
        <f t="shared" si="10"/>
        <v>0</v>
      </c>
      <c r="J121" s="224"/>
      <c r="K121" s="255">
        <f>'2280'!K121+'2285'!K121+'2314'!K121+'2355'!K121+'2360'!K121+'2540'!K121+'3000'!K121+'3002'!K121+'3003'!K121+'3012'!K121</f>
        <v>0</v>
      </c>
      <c r="L121" s="255">
        <f>'2280'!L121+'2285'!L121+'2314'!L121+'2355'!L121+'2360'!L121+'2540'!L121+'3000'!L121+'3002'!L121+'3003'!L121+'3012'!L121</f>
        <v>0</v>
      </c>
      <c r="M121" s="255">
        <f>'2280'!M121+'2285'!M121+'2314'!M121+'2355'!M121+'2360'!M121+'2540'!M121+'3000'!M121+'3002'!M121+'3003'!M121+'3012'!M121</f>
        <v>0</v>
      </c>
      <c r="N121" s="94">
        <f t="shared" si="11"/>
        <v>0</v>
      </c>
      <c r="O121" s="224"/>
      <c r="P121" s="255">
        <f>'2280'!P121+'2285'!P121+'2314'!P121+'2355'!P121+'2360'!P121+'2540'!P121+'3000'!P121+'3002'!P121+'3003'!P121+'3012'!P121</f>
        <v>0</v>
      </c>
      <c r="Q121" s="255">
        <f>'2280'!Q121+'2285'!Q121+'2314'!Q121+'2355'!Q121+'2360'!Q121+'2540'!Q121+'3000'!Q121+'3002'!Q121+'3003'!Q121+'3012'!Q121</f>
        <v>0</v>
      </c>
      <c r="R121" s="255">
        <f>'2280'!R121+'2285'!R121+'2314'!R121+'2355'!R121+'2360'!R121+'2540'!R121+'3000'!R121+'3002'!R121+'3003'!R121+'3012'!R121</f>
        <v>0</v>
      </c>
      <c r="S121" s="94">
        <f t="shared" si="12"/>
        <v>0</v>
      </c>
      <c r="T121" s="224"/>
      <c r="U121" s="255">
        <f>'2280'!U121+'2285'!U121+'2314'!U121+'2355'!U121+'2360'!U121+'2540'!U121+'3000'!U121+'3002'!U121+'3003'!U121+'3012'!U121</f>
        <v>0</v>
      </c>
      <c r="V121" s="255">
        <f>'2280'!V121+'2285'!V121+'2314'!V121+'2355'!V121+'2360'!V121+'2540'!V121+'3000'!V121+'3002'!V121+'3003'!V121+'3012'!V121</f>
        <v>0</v>
      </c>
      <c r="W121" s="255">
        <f>'2280'!W121+'2285'!W121+'2314'!W121+'2355'!W121+'2360'!W121+'2540'!W121+'3000'!W121+'3002'!W121+'3003'!W121+'3012'!W121</f>
        <v>0</v>
      </c>
      <c r="X121" s="94">
        <f t="shared" si="13"/>
        <v>0</v>
      </c>
      <c r="Y121" s="97"/>
      <c r="Z121" s="94">
        <f t="shared" si="14"/>
        <v>0</v>
      </c>
      <c r="AA121" s="182"/>
    </row>
    <row r="122" spans="1:27" s="214" customFormat="1" ht="15" hidden="1" x14ac:dyDescent="0.25">
      <c r="A122" s="72"/>
      <c r="B122" s="262" t="str">
        <f>'LPFN SUMMARY - Results'!B122</f>
        <v>Unused</v>
      </c>
      <c r="C122" s="71"/>
      <c r="D122" s="62"/>
      <c r="E122" s="63"/>
      <c r="F122" s="255">
        <f>'2280'!F122+'2285'!F122+'2314'!F122+'2355'!F122+'2360'!F122+'2540'!F122+'3000'!F122+'3002'!F122+'3003'!F122+'3012'!F122</f>
        <v>0</v>
      </c>
      <c r="G122" s="255">
        <f>'2280'!G122+'2285'!G122+'2314'!G122+'2355'!G122+'2360'!G122+'2540'!G122+'3000'!G122+'3002'!G122+'3003'!G122+'3012'!G122</f>
        <v>0</v>
      </c>
      <c r="H122" s="255">
        <f>'2280'!H122+'2285'!H122+'2314'!H122+'2355'!H122+'2360'!H122+'2540'!H122+'3000'!H122+'3002'!H122+'3003'!H122+'3012'!H122</f>
        <v>0</v>
      </c>
      <c r="I122" s="94">
        <f t="shared" si="10"/>
        <v>0</v>
      </c>
      <c r="J122" s="224"/>
      <c r="K122" s="255">
        <f>'2280'!K122+'2285'!K122+'2314'!K122+'2355'!K122+'2360'!K122+'2540'!K122+'3000'!K122+'3002'!K122+'3003'!K122+'3012'!K122</f>
        <v>0</v>
      </c>
      <c r="L122" s="255">
        <f>'2280'!L122+'2285'!L122+'2314'!L122+'2355'!L122+'2360'!L122+'2540'!L122+'3000'!L122+'3002'!L122+'3003'!L122+'3012'!L122</f>
        <v>0</v>
      </c>
      <c r="M122" s="255">
        <f>'2280'!M122+'2285'!M122+'2314'!M122+'2355'!M122+'2360'!M122+'2540'!M122+'3000'!M122+'3002'!M122+'3003'!M122+'3012'!M122</f>
        <v>0</v>
      </c>
      <c r="N122" s="94">
        <f t="shared" si="11"/>
        <v>0</v>
      </c>
      <c r="O122" s="224"/>
      <c r="P122" s="255">
        <f>'2280'!P122+'2285'!P122+'2314'!P122+'2355'!P122+'2360'!P122+'2540'!P122+'3000'!P122+'3002'!P122+'3003'!P122+'3012'!P122</f>
        <v>0</v>
      </c>
      <c r="Q122" s="255">
        <f>'2280'!Q122+'2285'!Q122+'2314'!Q122+'2355'!Q122+'2360'!Q122+'2540'!Q122+'3000'!Q122+'3002'!Q122+'3003'!Q122+'3012'!Q122</f>
        <v>0</v>
      </c>
      <c r="R122" s="255">
        <f>'2280'!R122+'2285'!R122+'2314'!R122+'2355'!R122+'2360'!R122+'2540'!R122+'3000'!R122+'3002'!R122+'3003'!R122+'3012'!R122</f>
        <v>0</v>
      </c>
      <c r="S122" s="94">
        <f t="shared" si="12"/>
        <v>0</v>
      </c>
      <c r="T122" s="224"/>
      <c r="U122" s="255">
        <f>'2280'!U122+'2285'!U122+'2314'!U122+'2355'!U122+'2360'!U122+'2540'!U122+'3000'!U122+'3002'!U122+'3003'!U122+'3012'!U122</f>
        <v>0</v>
      </c>
      <c r="V122" s="255">
        <f>'2280'!V122+'2285'!V122+'2314'!V122+'2355'!V122+'2360'!V122+'2540'!V122+'3000'!V122+'3002'!V122+'3003'!V122+'3012'!V122</f>
        <v>0</v>
      </c>
      <c r="W122" s="255">
        <f>'2280'!W122+'2285'!W122+'2314'!W122+'2355'!W122+'2360'!W122+'2540'!W122+'3000'!W122+'3002'!W122+'3003'!W122+'3012'!W122</f>
        <v>0</v>
      </c>
      <c r="X122" s="94">
        <f t="shared" si="13"/>
        <v>0</v>
      </c>
      <c r="Y122" s="97"/>
      <c r="Z122" s="94">
        <f t="shared" si="14"/>
        <v>0</v>
      </c>
      <c r="AA122" s="182"/>
    </row>
    <row r="123" spans="1:27" s="214" customFormat="1" ht="15" hidden="1" x14ac:dyDescent="0.25">
      <c r="A123" s="72"/>
      <c r="B123" s="262" t="str">
        <f>'LPFN SUMMARY - Results'!B123</f>
        <v>Unused</v>
      </c>
      <c r="C123" s="71"/>
      <c r="D123" s="62"/>
      <c r="E123" s="63"/>
      <c r="F123" s="255">
        <f>'2280'!F123+'2285'!F123+'2314'!F123+'2355'!F123+'2360'!F123+'2540'!F123+'3000'!F123+'3002'!F123+'3003'!F123+'3012'!F123</f>
        <v>0</v>
      </c>
      <c r="G123" s="255">
        <f>'2280'!G123+'2285'!G123+'2314'!G123+'2355'!G123+'2360'!G123+'2540'!G123+'3000'!G123+'3002'!G123+'3003'!G123+'3012'!G123</f>
        <v>0</v>
      </c>
      <c r="H123" s="255">
        <f>'2280'!H123+'2285'!H123+'2314'!H123+'2355'!H123+'2360'!H123+'2540'!H123+'3000'!H123+'3002'!H123+'3003'!H123+'3012'!H123</f>
        <v>0</v>
      </c>
      <c r="I123" s="94">
        <f t="shared" si="10"/>
        <v>0</v>
      </c>
      <c r="J123" s="224"/>
      <c r="K123" s="255">
        <f>'2280'!K123+'2285'!K123+'2314'!K123+'2355'!K123+'2360'!K123+'2540'!K123+'3000'!K123+'3002'!K123+'3003'!K123+'3012'!K123</f>
        <v>0</v>
      </c>
      <c r="L123" s="255">
        <f>'2280'!L123+'2285'!L123+'2314'!L123+'2355'!L123+'2360'!L123+'2540'!L123+'3000'!L123+'3002'!L123+'3003'!L123+'3012'!L123</f>
        <v>0</v>
      </c>
      <c r="M123" s="255">
        <f>'2280'!M123+'2285'!M123+'2314'!M123+'2355'!M123+'2360'!M123+'2540'!M123+'3000'!M123+'3002'!M123+'3003'!M123+'3012'!M123</f>
        <v>0</v>
      </c>
      <c r="N123" s="94">
        <f t="shared" si="11"/>
        <v>0</v>
      </c>
      <c r="O123" s="224"/>
      <c r="P123" s="255">
        <f>'2280'!P123+'2285'!P123+'2314'!P123+'2355'!P123+'2360'!P123+'2540'!P123+'3000'!P123+'3002'!P123+'3003'!P123+'3012'!P123</f>
        <v>0</v>
      </c>
      <c r="Q123" s="255">
        <f>'2280'!Q123+'2285'!Q123+'2314'!Q123+'2355'!Q123+'2360'!Q123+'2540'!Q123+'3000'!Q123+'3002'!Q123+'3003'!Q123+'3012'!Q123</f>
        <v>0</v>
      </c>
      <c r="R123" s="255">
        <f>'2280'!R123+'2285'!R123+'2314'!R123+'2355'!R123+'2360'!R123+'2540'!R123+'3000'!R123+'3002'!R123+'3003'!R123+'3012'!R123</f>
        <v>0</v>
      </c>
      <c r="S123" s="94">
        <f t="shared" si="12"/>
        <v>0</v>
      </c>
      <c r="T123" s="224"/>
      <c r="U123" s="255">
        <f>'2280'!U123+'2285'!U123+'2314'!U123+'2355'!U123+'2360'!U123+'2540'!U123+'3000'!U123+'3002'!U123+'3003'!U123+'3012'!U123</f>
        <v>0</v>
      </c>
      <c r="V123" s="255">
        <f>'2280'!V123+'2285'!V123+'2314'!V123+'2355'!V123+'2360'!V123+'2540'!V123+'3000'!V123+'3002'!V123+'3003'!V123+'3012'!V123</f>
        <v>0</v>
      </c>
      <c r="W123" s="255">
        <f>'2280'!W123+'2285'!W123+'2314'!W123+'2355'!W123+'2360'!W123+'2540'!W123+'3000'!W123+'3002'!W123+'3003'!W123+'3012'!W123</f>
        <v>0</v>
      </c>
      <c r="X123" s="94">
        <f t="shared" si="13"/>
        <v>0</v>
      </c>
      <c r="Y123" s="97"/>
      <c r="Z123" s="94">
        <f t="shared" si="14"/>
        <v>0</v>
      </c>
      <c r="AA123" s="182"/>
    </row>
    <row r="124" spans="1:27" s="214" customFormat="1" ht="15" hidden="1" x14ac:dyDescent="0.25">
      <c r="A124" s="72"/>
      <c r="B124" s="262" t="str">
        <f>'LPFN SUMMARY - Results'!B124</f>
        <v>Unused</v>
      </c>
      <c r="C124" s="71"/>
      <c r="D124" s="62"/>
      <c r="E124" s="63"/>
      <c r="F124" s="255">
        <f>'2280'!F124+'2285'!F124+'2314'!F124+'2355'!F124+'2360'!F124+'2540'!F124+'3000'!F124+'3002'!F124+'3003'!F124+'3012'!F124</f>
        <v>0</v>
      </c>
      <c r="G124" s="255">
        <f>'2280'!G124+'2285'!G124+'2314'!G124+'2355'!G124+'2360'!G124+'2540'!G124+'3000'!G124+'3002'!G124+'3003'!G124+'3012'!G124</f>
        <v>0</v>
      </c>
      <c r="H124" s="255">
        <f>'2280'!H124+'2285'!H124+'2314'!H124+'2355'!H124+'2360'!H124+'2540'!H124+'3000'!H124+'3002'!H124+'3003'!H124+'3012'!H124</f>
        <v>0</v>
      </c>
      <c r="I124" s="94">
        <f t="shared" si="10"/>
        <v>0</v>
      </c>
      <c r="J124" s="224"/>
      <c r="K124" s="255">
        <f>'2280'!K124+'2285'!K124+'2314'!K124+'2355'!K124+'2360'!K124+'2540'!K124+'3000'!K124+'3002'!K124+'3003'!K124+'3012'!K124</f>
        <v>0</v>
      </c>
      <c r="L124" s="255">
        <f>'2280'!L124+'2285'!L124+'2314'!L124+'2355'!L124+'2360'!L124+'2540'!L124+'3000'!L124+'3002'!L124+'3003'!L124+'3012'!L124</f>
        <v>0</v>
      </c>
      <c r="M124" s="255">
        <f>'2280'!M124+'2285'!M124+'2314'!M124+'2355'!M124+'2360'!M124+'2540'!M124+'3000'!M124+'3002'!M124+'3003'!M124+'3012'!M124</f>
        <v>0</v>
      </c>
      <c r="N124" s="94">
        <f t="shared" si="11"/>
        <v>0</v>
      </c>
      <c r="O124" s="224"/>
      <c r="P124" s="255">
        <f>'2280'!P124+'2285'!P124+'2314'!P124+'2355'!P124+'2360'!P124+'2540'!P124+'3000'!P124+'3002'!P124+'3003'!P124+'3012'!P124</f>
        <v>0</v>
      </c>
      <c r="Q124" s="255">
        <f>'2280'!Q124+'2285'!Q124+'2314'!Q124+'2355'!Q124+'2360'!Q124+'2540'!Q124+'3000'!Q124+'3002'!Q124+'3003'!Q124+'3012'!Q124</f>
        <v>0</v>
      </c>
      <c r="R124" s="255">
        <f>'2280'!R124+'2285'!R124+'2314'!R124+'2355'!R124+'2360'!R124+'2540'!R124+'3000'!R124+'3002'!R124+'3003'!R124+'3012'!R124</f>
        <v>0</v>
      </c>
      <c r="S124" s="94">
        <f t="shared" si="12"/>
        <v>0</v>
      </c>
      <c r="T124" s="224"/>
      <c r="U124" s="255">
        <f>'2280'!U124+'2285'!U124+'2314'!U124+'2355'!U124+'2360'!U124+'2540'!U124+'3000'!U124+'3002'!U124+'3003'!U124+'3012'!U124</f>
        <v>0</v>
      </c>
      <c r="V124" s="255">
        <f>'2280'!V124+'2285'!V124+'2314'!V124+'2355'!V124+'2360'!V124+'2540'!V124+'3000'!V124+'3002'!V124+'3003'!V124+'3012'!V124</f>
        <v>0</v>
      </c>
      <c r="W124" s="255">
        <f>'2280'!W124+'2285'!W124+'2314'!W124+'2355'!W124+'2360'!W124+'2540'!W124+'3000'!W124+'3002'!W124+'3003'!W124+'3012'!W124</f>
        <v>0</v>
      </c>
      <c r="X124" s="94">
        <f t="shared" si="13"/>
        <v>0</v>
      </c>
      <c r="Y124" s="97"/>
      <c r="Z124" s="94">
        <f t="shared" si="14"/>
        <v>0</v>
      </c>
      <c r="AA124" s="182"/>
    </row>
    <row r="125" spans="1:27" s="214" customFormat="1" ht="15" hidden="1" x14ac:dyDescent="0.25">
      <c r="A125" s="72"/>
      <c r="B125" s="262" t="str">
        <f>'LPFN SUMMARY - Results'!B125</f>
        <v>Unused</v>
      </c>
      <c r="C125" s="71"/>
      <c r="D125" s="62"/>
      <c r="E125" s="63"/>
      <c r="F125" s="255">
        <f>'2280'!F125+'2285'!F125+'2314'!F125+'2355'!F125+'2360'!F125+'2540'!F125+'3000'!F125+'3002'!F125+'3003'!F125+'3012'!F125</f>
        <v>0</v>
      </c>
      <c r="G125" s="255">
        <f>'2280'!G125+'2285'!G125+'2314'!G125+'2355'!G125+'2360'!G125+'2540'!G125+'3000'!G125+'3002'!G125+'3003'!G125+'3012'!G125</f>
        <v>0</v>
      </c>
      <c r="H125" s="255">
        <f>'2280'!H125+'2285'!H125+'2314'!H125+'2355'!H125+'2360'!H125+'2540'!H125+'3000'!H125+'3002'!H125+'3003'!H125+'3012'!H125</f>
        <v>0</v>
      </c>
      <c r="I125" s="94">
        <f t="shared" si="10"/>
        <v>0</v>
      </c>
      <c r="J125" s="224"/>
      <c r="K125" s="255">
        <f>'2280'!K125+'2285'!K125+'2314'!K125+'2355'!K125+'2360'!K125+'2540'!K125+'3000'!K125+'3002'!K125+'3003'!K125+'3012'!K125</f>
        <v>0</v>
      </c>
      <c r="L125" s="255">
        <f>'2280'!L125+'2285'!L125+'2314'!L125+'2355'!L125+'2360'!L125+'2540'!L125+'3000'!L125+'3002'!L125+'3003'!L125+'3012'!L125</f>
        <v>0</v>
      </c>
      <c r="M125" s="255">
        <f>'2280'!M125+'2285'!M125+'2314'!M125+'2355'!M125+'2360'!M125+'2540'!M125+'3000'!M125+'3002'!M125+'3003'!M125+'3012'!M125</f>
        <v>0</v>
      </c>
      <c r="N125" s="94">
        <f t="shared" si="11"/>
        <v>0</v>
      </c>
      <c r="O125" s="224"/>
      <c r="P125" s="255">
        <f>'2280'!P125+'2285'!P125+'2314'!P125+'2355'!P125+'2360'!P125+'2540'!P125+'3000'!P125+'3002'!P125+'3003'!P125+'3012'!P125</f>
        <v>0</v>
      </c>
      <c r="Q125" s="255">
        <f>'2280'!Q125+'2285'!Q125+'2314'!Q125+'2355'!Q125+'2360'!Q125+'2540'!Q125+'3000'!Q125+'3002'!Q125+'3003'!Q125+'3012'!Q125</f>
        <v>0</v>
      </c>
      <c r="R125" s="255">
        <f>'2280'!R125+'2285'!R125+'2314'!R125+'2355'!R125+'2360'!R125+'2540'!R125+'3000'!R125+'3002'!R125+'3003'!R125+'3012'!R125</f>
        <v>0</v>
      </c>
      <c r="S125" s="94">
        <f t="shared" si="12"/>
        <v>0</v>
      </c>
      <c r="T125" s="224"/>
      <c r="U125" s="255">
        <f>'2280'!U125+'2285'!U125+'2314'!U125+'2355'!U125+'2360'!U125+'2540'!U125+'3000'!U125+'3002'!U125+'3003'!U125+'3012'!U125</f>
        <v>0</v>
      </c>
      <c r="V125" s="255">
        <f>'2280'!V125+'2285'!V125+'2314'!V125+'2355'!V125+'2360'!V125+'2540'!V125+'3000'!V125+'3002'!V125+'3003'!V125+'3012'!V125</f>
        <v>0</v>
      </c>
      <c r="W125" s="255">
        <f>'2280'!W125+'2285'!W125+'2314'!W125+'2355'!W125+'2360'!W125+'2540'!W125+'3000'!W125+'3002'!W125+'3003'!W125+'3012'!W125</f>
        <v>0</v>
      </c>
      <c r="X125" s="94">
        <f t="shared" si="13"/>
        <v>0</v>
      </c>
      <c r="Y125" s="97"/>
      <c r="Z125" s="94">
        <f t="shared" si="14"/>
        <v>0</v>
      </c>
      <c r="AA125" s="182"/>
    </row>
    <row r="126" spans="1:27" s="214" customFormat="1" ht="15" hidden="1" x14ac:dyDescent="0.25">
      <c r="A126" s="72"/>
      <c r="B126" s="262" t="str">
        <f>'LPFN SUMMARY - Results'!B126</f>
        <v>Unused</v>
      </c>
      <c r="C126" s="71"/>
      <c r="D126" s="62"/>
      <c r="E126" s="63"/>
      <c r="F126" s="255">
        <f>'2280'!F126+'2285'!F126+'2314'!F126+'2355'!F126+'2360'!F126+'2540'!F126+'3000'!F126+'3002'!F126+'3003'!F126+'3012'!F126</f>
        <v>0</v>
      </c>
      <c r="G126" s="255">
        <f>'2280'!G126+'2285'!G126+'2314'!G126+'2355'!G126+'2360'!G126+'2540'!G126+'3000'!G126+'3002'!G126+'3003'!G126+'3012'!G126</f>
        <v>0</v>
      </c>
      <c r="H126" s="255">
        <f>'2280'!H126+'2285'!H126+'2314'!H126+'2355'!H126+'2360'!H126+'2540'!H126+'3000'!H126+'3002'!H126+'3003'!H126+'3012'!H126</f>
        <v>0</v>
      </c>
      <c r="I126" s="94">
        <f t="shared" si="10"/>
        <v>0</v>
      </c>
      <c r="J126" s="224"/>
      <c r="K126" s="255">
        <f>'2280'!K126+'2285'!K126+'2314'!K126+'2355'!K126+'2360'!K126+'2540'!K126+'3000'!K126+'3002'!K126+'3003'!K126+'3012'!K126</f>
        <v>0</v>
      </c>
      <c r="L126" s="255">
        <f>'2280'!L126+'2285'!L126+'2314'!L126+'2355'!L126+'2360'!L126+'2540'!L126+'3000'!L126+'3002'!L126+'3003'!L126+'3012'!L126</f>
        <v>0</v>
      </c>
      <c r="M126" s="255">
        <f>'2280'!M126+'2285'!M126+'2314'!M126+'2355'!M126+'2360'!M126+'2540'!M126+'3000'!M126+'3002'!M126+'3003'!M126+'3012'!M126</f>
        <v>0</v>
      </c>
      <c r="N126" s="94">
        <f t="shared" si="11"/>
        <v>0</v>
      </c>
      <c r="O126" s="224"/>
      <c r="P126" s="255">
        <f>'2280'!P126+'2285'!P126+'2314'!P126+'2355'!P126+'2360'!P126+'2540'!P126+'3000'!P126+'3002'!P126+'3003'!P126+'3012'!P126</f>
        <v>0</v>
      </c>
      <c r="Q126" s="255">
        <f>'2280'!Q126+'2285'!Q126+'2314'!Q126+'2355'!Q126+'2360'!Q126+'2540'!Q126+'3000'!Q126+'3002'!Q126+'3003'!Q126+'3012'!Q126</f>
        <v>0</v>
      </c>
      <c r="R126" s="255">
        <f>'2280'!R126+'2285'!R126+'2314'!R126+'2355'!R126+'2360'!R126+'2540'!R126+'3000'!R126+'3002'!R126+'3003'!R126+'3012'!R126</f>
        <v>0</v>
      </c>
      <c r="S126" s="94">
        <f t="shared" si="12"/>
        <v>0</v>
      </c>
      <c r="T126" s="224"/>
      <c r="U126" s="255">
        <f>'2280'!U126+'2285'!U126+'2314'!U126+'2355'!U126+'2360'!U126+'2540'!U126+'3000'!U126+'3002'!U126+'3003'!U126+'3012'!U126</f>
        <v>0</v>
      </c>
      <c r="V126" s="255">
        <f>'2280'!V126+'2285'!V126+'2314'!V126+'2355'!V126+'2360'!V126+'2540'!V126+'3000'!V126+'3002'!V126+'3003'!V126+'3012'!V126</f>
        <v>0</v>
      </c>
      <c r="W126" s="255">
        <f>'2280'!W126+'2285'!W126+'2314'!W126+'2355'!W126+'2360'!W126+'2540'!W126+'3000'!W126+'3002'!W126+'3003'!W126+'3012'!W126</f>
        <v>0</v>
      </c>
      <c r="X126" s="94">
        <f t="shared" si="13"/>
        <v>0</v>
      </c>
      <c r="Y126" s="97"/>
      <c r="Z126" s="94">
        <f t="shared" si="14"/>
        <v>0</v>
      </c>
      <c r="AA126" s="182"/>
    </row>
    <row r="127" spans="1:27" s="214" customFormat="1" ht="15" x14ac:dyDescent="0.25">
      <c r="A127" s="77"/>
      <c r="B127" s="78"/>
      <c r="C127" s="78"/>
      <c r="D127" s="78"/>
      <c r="E127" s="79"/>
      <c r="F127" s="85">
        <f t="shared" ref="F127" si="15">SUM(F46:F126)</f>
        <v>4453610</v>
      </c>
      <c r="G127" s="85">
        <f t="shared" ref="G127" si="16">SUM(G46:G126)</f>
        <v>508649</v>
      </c>
      <c r="H127" s="85">
        <f t="shared" ref="H127" si="17">SUM(H46:H126)</f>
        <v>878201</v>
      </c>
      <c r="I127" s="85">
        <f>SUM(I46:I102)</f>
        <v>5840460</v>
      </c>
      <c r="J127" s="85"/>
      <c r="K127" s="85">
        <f t="shared" ref="K127" si="18">SUM(K46:K126)</f>
        <v>875287</v>
      </c>
      <c r="L127" s="85">
        <f t="shared" ref="L127" si="19">SUM(L46:L126)</f>
        <v>378759</v>
      </c>
      <c r="M127" s="85">
        <f t="shared" ref="M127:P127" si="20">SUM(M46:M126)</f>
        <v>450751</v>
      </c>
      <c r="N127" s="85">
        <f t="shared" si="20"/>
        <v>1704797</v>
      </c>
      <c r="O127" s="85"/>
      <c r="P127" s="85">
        <f t="shared" si="20"/>
        <v>928227</v>
      </c>
      <c r="Q127" s="85">
        <f t="shared" ref="Q127" si="21">SUM(Q46:Q126)</f>
        <v>382548</v>
      </c>
      <c r="R127" s="85">
        <f t="shared" ref="R127:V127" si="22">SUM(R46:R126)</f>
        <v>445751</v>
      </c>
      <c r="S127" s="85">
        <f t="shared" si="22"/>
        <v>1756526</v>
      </c>
      <c r="T127" s="85"/>
      <c r="U127" s="85">
        <f t="shared" si="22"/>
        <v>903684</v>
      </c>
      <c r="V127" s="85">
        <f t="shared" si="22"/>
        <v>374333</v>
      </c>
      <c r="W127" s="85">
        <f>SUM(W46:W126)</f>
        <v>796083</v>
      </c>
      <c r="X127" s="85">
        <f>SUM(X46:X126)</f>
        <v>2074100</v>
      </c>
      <c r="Y127" s="84"/>
      <c r="Z127" s="85">
        <f>SUM(Z46:Z126)</f>
        <v>11375883</v>
      </c>
      <c r="AA127" s="263"/>
    </row>
    <row r="128" spans="1:27" s="214" customFormat="1" ht="15.75" thickBot="1" x14ac:dyDescent="0.3">
      <c r="A128" s="80" t="s">
        <v>24</v>
      </c>
      <c r="B128" s="81"/>
      <c r="C128" s="260"/>
      <c r="D128" s="260"/>
      <c r="E128" s="261"/>
      <c r="F128" s="88">
        <f>F43-F127</f>
        <v>7102947</v>
      </c>
      <c r="G128" s="88">
        <f>G43-G127</f>
        <v>-508649</v>
      </c>
      <c r="H128" s="88">
        <f>H43-H127</f>
        <v>-878201</v>
      </c>
      <c r="I128" s="89">
        <f>I43-I127</f>
        <v>5716097</v>
      </c>
      <c r="J128" s="89"/>
      <c r="K128" s="88">
        <f>K43-K127</f>
        <v>-875287</v>
      </c>
      <c r="L128" s="88">
        <f>L43-L127</f>
        <v>-378759</v>
      </c>
      <c r="M128" s="88">
        <f>M43-M127</f>
        <v>-450751</v>
      </c>
      <c r="N128" s="89">
        <f>N43-N127</f>
        <v>-1704797</v>
      </c>
      <c r="O128" s="89"/>
      <c r="P128" s="88">
        <f>P43-P127</f>
        <v>-928227</v>
      </c>
      <c r="Q128" s="88">
        <f>Q43-Q127</f>
        <v>-382548</v>
      </c>
      <c r="R128" s="88">
        <f>R43-R127</f>
        <v>-445751</v>
      </c>
      <c r="S128" s="89">
        <f>S43-S127</f>
        <v>-1756526</v>
      </c>
      <c r="T128" s="89"/>
      <c r="U128" s="88">
        <f>U43-U127</f>
        <v>-903684</v>
      </c>
      <c r="V128" s="88">
        <f>V43-V127</f>
        <v>-374333</v>
      </c>
      <c r="W128" s="88">
        <f>W43-W127</f>
        <v>-796083</v>
      </c>
      <c r="X128" s="89">
        <f>X43-X127</f>
        <v>-2074100</v>
      </c>
      <c r="Y128" s="90"/>
      <c r="Z128" s="89">
        <f>Z43-Z127</f>
        <v>180674</v>
      </c>
      <c r="AA128" s="182"/>
    </row>
    <row r="129" spans="1:27" s="214" customFormat="1" x14ac:dyDescent="0.2">
      <c r="A129" s="1"/>
      <c r="B129" s="1"/>
      <c r="C129" s="1"/>
      <c r="D129" s="1"/>
      <c r="E129" s="1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82"/>
    </row>
    <row r="130" spans="1:27" s="214" customFormat="1" x14ac:dyDescent="0.2">
      <c r="A130" s="172"/>
      <c r="B130" s="172"/>
      <c r="C130" s="17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19"/>
      <c r="AA130" s="182"/>
    </row>
    <row r="131" spans="1:27" s="214" customFormat="1" x14ac:dyDescent="0.2">
      <c r="AA131" s="182"/>
    </row>
    <row r="132" spans="1:27" s="214" customFormat="1" x14ac:dyDescent="0.2">
      <c r="AA132" s="182"/>
    </row>
    <row r="133" spans="1:27" s="214" customFormat="1" x14ac:dyDescent="0.2">
      <c r="G133" s="243"/>
      <c r="Z133" s="243"/>
      <c r="AA133" s="182"/>
    </row>
    <row r="134" spans="1:27" s="214" customFormat="1" x14ac:dyDescent="0.2">
      <c r="AA134" s="182"/>
    </row>
    <row r="135" spans="1:27" s="214" customFormat="1" x14ac:dyDescent="0.2">
      <c r="AA135" s="182"/>
    </row>
    <row r="136" spans="1:27" s="214" customFormat="1" x14ac:dyDescent="0.2">
      <c r="AA136" s="182"/>
    </row>
    <row r="137" spans="1:27" s="214" customFormat="1" x14ac:dyDescent="0.2">
      <c r="AA137" s="182"/>
    </row>
    <row r="138" spans="1:27" s="214" customFormat="1" x14ac:dyDescent="0.2">
      <c r="AA138" s="182"/>
    </row>
    <row r="139" spans="1:27" x14ac:dyDescent="0.2">
      <c r="V139" s="239"/>
    </row>
  </sheetData>
  <mergeCells count="2">
    <mergeCell ref="U5:Z5"/>
    <mergeCell ref="A6:B6"/>
  </mergeCells>
  <pageMargins left="0.31" right="0.17" top="0.74803149606299213" bottom="0.74803149606299213" header="0.31496062992125984" footer="0.31496062992125984"/>
  <pageSetup paperSize="5" scale="56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2"/>
  <dimension ref="A1:Z129"/>
  <sheetViews>
    <sheetView zoomScale="70" zoomScaleNormal="70" workbookViewId="0">
      <pane xSplit="2" ySplit="10" topLeftCell="C114" activePane="bottomRight" state="frozen"/>
      <selection pane="topRight"/>
      <selection pane="bottomLeft"/>
      <selection pane="bottomRight" activeCell="B130" sqref="B130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126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">
        <v>236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172" t="s">
        <v>255</v>
      </c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/>
  <dimension ref="A1:Z129"/>
  <sheetViews>
    <sheetView zoomScale="70" zoomScaleNormal="70" workbookViewId="0">
      <pane xSplit="2" ySplit="10" topLeftCell="C120" activePane="bottomRight" state="frozen"/>
      <selection pane="topRight"/>
      <selection pane="bottomLeft"/>
      <selection pane="bottomRight" activeCell="B130" sqref="B130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66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172" t="s">
        <v>255</v>
      </c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/>
  <dimension ref="A1:Z129"/>
  <sheetViews>
    <sheetView zoomScale="70" zoomScaleNormal="70" workbookViewId="0">
      <pane xSplit="2" ySplit="10" topLeftCell="C114" activePane="bottomRight" state="frozen"/>
      <selection pane="topRight"/>
      <selection pane="bottomLeft"/>
      <selection pane="bottomRight" activeCell="B129" sqref="B129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127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172" t="s">
        <v>255</v>
      </c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5">
    <tabColor theme="1" tint="0.39997558519241921"/>
    <pageSetUpPr fitToPage="1"/>
  </sheetPr>
  <dimension ref="A1:Z169"/>
  <sheetViews>
    <sheetView zoomScale="80" zoomScaleNormal="80" workbookViewId="0">
      <pane xSplit="2" ySplit="10" topLeftCell="F11" activePane="bottomRight" state="frozen"/>
      <selection activeCell="AE31" sqref="AE31"/>
      <selection pane="topRight" activeCell="AE31" sqref="AE31"/>
      <selection pane="bottomLeft" activeCell="AE31" sqref="AE31"/>
      <selection pane="bottomRight" activeCell="A5" sqref="A5"/>
    </sheetView>
  </sheetViews>
  <sheetFormatPr defaultColWidth="9.140625" defaultRowHeight="12.75" x14ac:dyDescent="0.2"/>
  <cols>
    <col min="1" max="1" width="10" customWidth="1"/>
    <col min="2" max="2" width="69.85546875" customWidth="1"/>
    <col min="3" max="4" width="9.140625" hidden="1" customWidth="1"/>
    <col min="5" max="5" width="36.28515625" hidden="1" customWidth="1"/>
    <col min="6" max="6" width="17.7109375" customWidth="1"/>
    <col min="7" max="7" width="14" bestFit="1" customWidth="1"/>
    <col min="8" max="8" width="15.140625" bestFit="1" customWidth="1"/>
    <col min="9" max="9" width="18.28515625" customWidth="1"/>
    <col min="10" max="10" width="2.7109375" customWidth="1"/>
    <col min="11" max="11" width="14" bestFit="1" customWidth="1"/>
    <col min="12" max="12" width="15.140625" bestFit="1" customWidth="1"/>
    <col min="13" max="13" width="14" bestFit="1" customWidth="1"/>
    <col min="14" max="14" width="14.5703125" bestFit="1" customWidth="1"/>
    <col min="15" max="15" width="2.7109375" customWidth="1"/>
    <col min="16" max="16" width="25" bestFit="1" customWidth="1"/>
    <col min="17" max="17" width="16.7109375" bestFit="1" customWidth="1"/>
    <col min="18" max="18" width="14" bestFit="1" customWidth="1"/>
    <col min="19" max="19" width="14.5703125" bestFit="1" customWidth="1"/>
    <col min="20" max="20" width="2.7109375" customWidth="1"/>
    <col min="21" max="23" width="14" bestFit="1" customWidth="1"/>
    <col min="24" max="24" width="14.5703125" bestFit="1" customWidth="1"/>
    <col min="25" max="25" width="3.28515625" customWidth="1"/>
    <col min="26" max="26" width="15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128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183">
        <v>6876099</v>
      </c>
      <c r="G11" s="183"/>
      <c r="H11" s="183"/>
      <c r="I11" s="94">
        <f>F11+G11+H11</f>
        <v>6876099</v>
      </c>
      <c r="J11" s="14"/>
      <c r="K11" s="183"/>
      <c r="L11" s="183"/>
      <c r="M11" s="183"/>
      <c r="N11" s="94">
        <f>K11+L11+M11</f>
        <v>0</v>
      </c>
      <c r="O11" s="14"/>
      <c r="P11" s="183"/>
      <c r="Q11" s="183"/>
      <c r="R11" s="183"/>
      <c r="S11" s="94">
        <f>P11+Q11+R11</f>
        <v>0</v>
      </c>
      <c r="T11" s="14"/>
      <c r="U11" s="183"/>
      <c r="V11" s="183"/>
      <c r="W11" s="183"/>
      <c r="X11" s="94">
        <f>U11+V11+W11</f>
        <v>0</v>
      </c>
      <c r="Y11" s="96"/>
      <c r="Z11" s="94">
        <f t="shared" ref="Z11:Z42" si="0">X11+S11+N11+I11</f>
        <v>6876099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1">K12+L12+M12</f>
        <v>0</v>
      </c>
      <c r="O12" s="15"/>
      <c r="P12" s="22"/>
      <c r="Q12" s="22"/>
      <c r="R12" s="22"/>
      <c r="S12" s="94">
        <f t="shared" ref="S12:S42" si="2">P12+Q12+R12</f>
        <v>0</v>
      </c>
      <c r="T12" s="15"/>
      <c r="U12" s="22"/>
      <c r="V12" s="22"/>
      <c r="W12" s="22"/>
      <c r="X12" s="94">
        <f t="shared" ref="X12:X42" si="3">U12+V12+W12</f>
        <v>0</v>
      </c>
      <c r="Y12" s="97"/>
      <c r="Z12" s="94">
        <f t="shared" si="0"/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1"/>
        <v>0</v>
      </c>
      <c r="O13" s="15"/>
      <c r="P13" s="22"/>
      <c r="Q13" s="22"/>
      <c r="R13" s="22"/>
      <c r="S13" s="94">
        <f t="shared" si="2"/>
        <v>0</v>
      </c>
      <c r="T13" s="15"/>
      <c r="U13" s="22"/>
      <c r="V13" s="22"/>
      <c r="W13" s="22"/>
      <c r="X13" s="94">
        <f t="shared" si="3"/>
        <v>0</v>
      </c>
      <c r="Y13" s="97"/>
      <c r="Z13" s="94">
        <f t="shared" si="0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1"/>
        <v>0</v>
      </c>
      <c r="O14" s="15"/>
      <c r="P14" s="22"/>
      <c r="Q14" s="22"/>
      <c r="R14" s="22"/>
      <c r="S14" s="94">
        <f t="shared" si="2"/>
        <v>0</v>
      </c>
      <c r="T14" s="15"/>
      <c r="U14" s="22"/>
      <c r="V14" s="22"/>
      <c r="W14" s="22"/>
      <c r="X14" s="94">
        <f t="shared" si="3"/>
        <v>0</v>
      </c>
      <c r="Y14" s="97"/>
      <c r="Z14" s="94">
        <f t="shared" si="0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1"/>
        <v>0</v>
      </c>
      <c r="O15" s="15"/>
      <c r="P15" s="22"/>
      <c r="Q15" s="22"/>
      <c r="R15" s="22"/>
      <c r="S15" s="94">
        <f t="shared" si="2"/>
        <v>0</v>
      </c>
      <c r="T15" s="15"/>
      <c r="U15" s="22"/>
      <c r="V15" s="22"/>
      <c r="W15" s="22"/>
      <c r="X15" s="94">
        <f t="shared" si="3"/>
        <v>0</v>
      </c>
      <c r="Y15" s="97"/>
      <c r="Z15" s="94">
        <f t="shared" si="0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1"/>
        <v>0</v>
      </c>
      <c r="O16" s="15"/>
      <c r="P16" s="22"/>
      <c r="Q16" s="22"/>
      <c r="R16" s="22"/>
      <c r="S16" s="94">
        <f t="shared" si="2"/>
        <v>0</v>
      </c>
      <c r="T16" s="15"/>
      <c r="U16" s="22"/>
      <c r="V16" s="22"/>
      <c r="W16" s="22"/>
      <c r="X16" s="94">
        <f t="shared" si="3"/>
        <v>0</v>
      </c>
      <c r="Y16" s="97"/>
      <c r="Z16" s="94">
        <f t="shared" si="0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1"/>
        <v>0</v>
      </c>
      <c r="O17" s="15"/>
      <c r="P17" s="22"/>
      <c r="Q17" s="22"/>
      <c r="R17" s="22"/>
      <c r="S17" s="94">
        <f t="shared" si="2"/>
        <v>0</v>
      </c>
      <c r="T17" s="15"/>
      <c r="U17" s="22"/>
      <c r="V17" s="22"/>
      <c r="W17" s="22"/>
      <c r="X17" s="94">
        <f t="shared" si="3"/>
        <v>0</v>
      </c>
      <c r="Y17" s="97"/>
      <c r="Z17" s="94">
        <f t="shared" si="0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1"/>
        <v>0</v>
      </c>
      <c r="O18" s="15"/>
      <c r="P18" s="22"/>
      <c r="Q18" s="22"/>
      <c r="R18" s="22"/>
      <c r="S18" s="94">
        <f t="shared" si="2"/>
        <v>0</v>
      </c>
      <c r="T18" s="15"/>
      <c r="U18" s="22"/>
      <c r="V18" s="22"/>
      <c r="W18" s="22"/>
      <c r="X18" s="94">
        <f t="shared" si="3"/>
        <v>0</v>
      </c>
      <c r="Y18" s="97"/>
      <c r="Z18" s="94">
        <f t="shared" si="0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1"/>
        <v>0</v>
      </c>
      <c r="O19" s="15"/>
      <c r="P19" s="22"/>
      <c r="Q19" s="22"/>
      <c r="R19" s="22"/>
      <c r="S19" s="94">
        <f t="shared" si="2"/>
        <v>0</v>
      </c>
      <c r="T19" s="15"/>
      <c r="U19" s="22"/>
      <c r="V19" s="22"/>
      <c r="W19" s="22"/>
      <c r="X19" s="94">
        <f t="shared" si="3"/>
        <v>0</v>
      </c>
      <c r="Y19" s="97"/>
      <c r="Z19" s="94">
        <f t="shared" si="0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1"/>
        <v>0</v>
      </c>
      <c r="O20" s="15"/>
      <c r="P20" s="22"/>
      <c r="Q20" s="22"/>
      <c r="R20" s="22"/>
      <c r="S20" s="94">
        <f t="shared" si="2"/>
        <v>0</v>
      </c>
      <c r="T20" s="15"/>
      <c r="U20" s="22"/>
      <c r="V20" s="22"/>
      <c r="W20" s="22"/>
      <c r="X20" s="94">
        <f t="shared" si="3"/>
        <v>0</v>
      </c>
      <c r="Y20" s="97"/>
      <c r="Z20" s="94">
        <f t="shared" si="0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1"/>
        <v>0</v>
      </c>
      <c r="O21" s="15"/>
      <c r="P21" s="22"/>
      <c r="Q21" s="22"/>
      <c r="R21" s="22"/>
      <c r="S21" s="94">
        <f t="shared" si="2"/>
        <v>0</v>
      </c>
      <c r="T21" s="15"/>
      <c r="U21" s="22"/>
      <c r="V21" s="22"/>
      <c r="W21" s="22"/>
      <c r="X21" s="94">
        <f t="shared" si="3"/>
        <v>0</v>
      </c>
      <c r="Y21" s="97"/>
      <c r="Z21" s="94">
        <f t="shared" si="0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1"/>
        <v>0</v>
      </c>
      <c r="O22" s="15"/>
      <c r="P22" s="22"/>
      <c r="Q22" s="22"/>
      <c r="R22" s="22"/>
      <c r="S22" s="94">
        <f t="shared" si="2"/>
        <v>0</v>
      </c>
      <c r="T22" s="15"/>
      <c r="U22" s="22"/>
      <c r="V22" s="22"/>
      <c r="W22" s="22"/>
      <c r="X22" s="94">
        <f t="shared" si="3"/>
        <v>0</v>
      </c>
      <c r="Y22" s="97"/>
      <c r="Z22" s="94">
        <f t="shared" si="0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1"/>
        <v>0</v>
      </c>
      <c r="O23" s="15"/>
      <c r="P23" s="22"/>
      <c r="Q23" s="22"/>
      <c r="R23" s="22"/>
      <c r="S23" s="94">
        <f t="shared" si="2"/>
        <v>0</v>
      </c>
      <c r="T23" s="15"/>
      <c r="U23" s="22"/>
      <c r="V23" s="22"/>
      <c r="W23" s="22"/>
      <c r="X23" s="94">
        <f t="shared" si="3"/>
        <v>0</v>
      </c>
      <c r="Y23" s="97"/>
      <c r="Z23" s="94">
        <f t="shared" si="0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1"/>
        <v>0</v>
      </c>
      <c r="O24" s="15"/>
      <c r="P24" s="22"/>
      <c r="Q24" s="22"/>
      <c r="R24" s="22"/>
      <c r="S24" s="94">
        <f t="shared" si="2"/>
        <v>0</v>
      </c>
      <c r="T24" s="15"/>
      <c r="U24" s="22"/>
      <c r="V24" s="22"/>
      <c r="W24" s="22"/>
      <c r="X24" s="94">
        <f t="shared" si="3"/>
        <v>0</v>
      </c>
      <c r="Y24" s="97"/>
      <c r="Z24" s="94">
        <f t="shared" si="0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1"/>
        <v>0</v>
      </c>
      <c r="O25" s="15"/>
      <c r="P25" s="22"/>
      <c r="Q25" s="22"/>
      <c r="R25" s="22"/>
      <c r="S25" s="94">
        <f t="shared" si="2"/>
        <v>0</v>
      </c>
      <c r="T25" s="15"/>
      <c r="U25" s="22"/>
      <c r="V25" s="22"/>
      <c r="W25" s="22"/>
      <c r="X25" s="94">
        <f t="shared" si="3"/>
        <v>0</v>
      </c>
      <c r="Y25" s="97"/>
      <c r="Z25" s="94">
        <f t="shared" si="0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1"/>
        <v>0</v>
      </c>
      <c r="O26" s="15"/>
      <c r="P26" s="22"/>
      <c r="Q26" s="22"/>
      <c r="R26" s="22"/>
      <c r="S26" s="94">
        <f t="shared" si="2"/>
        <v>0</v>
      </c>
      <c r="T26" s="15"/>
      <c r="U26" s="22"/>
      <c r="V26" s="22"/>
      <c r="W26" s="22"/>
      <c r="X26" s="94">
        <f t="shared" si="3"/>
        <v>0</v>
      </c>
      <c r="Y26" s="97"/>
      <c r="Z26" s="94">
        <f t="shared" si="0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1"/>
        <v>0</v>
      </c>
      <c r="O27" s="15"/>
      <c r="P27" s="22"/>
      <c r="Q27" s="22"/>
      <c r="R27" s="22"/>
      <c r="S27" s="94">
        <f t="shared" si="2"/>
        <v>0</v>
      </c>
      <c r="T27" s="15"/>
      <c r="U27" s="22"/>
      <c r="V27" s="22"/>
      <c r="W27" s="22"/>
      <c r="X27" s="94">
        <f t="shared" si="3"/>
        <v>0</v>
      </c>
      <c r="Y27" s="97"/>
      <c r="Z27" s="94">
        <f t="shared" si="0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1"/>
        <v>0</v>
      </c>
      <c r="O28" s="15"/>
      <c r="P28" s="22"/>
      <c r="Q28" s="22"/>
      <c r="R28" s="22"/>
      <c r="S28" s="94">
        <f t="shared" si="2"/>
        <v>0</v>
      </c>
      <c r="T28" s="15"/>
      <c r="U28" s="22"/>
      <c r="V28" s="22"/>
      <c r="W28" s="22"/>
      <c r="X28" s="94">
        <f t="shared" si="3"/>
        <v>0</v>
      </c>
      <c r="Y28" s="97"/>
      <c r="Z28" s="94">
        <f t="shared" si="0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1"/>
        <v>0</v>
      </c>
      <c r="O29" s="15"/>
      <c r="P29" s="22"/>
      <c r="Q29" s="22"/>
      <c r="R29" s="22"/>
      <c r="S29" s="94">
        <f t="shared" si="2"/>
        <v>0</v>
      </c>
      <c r="T29" s="15"/>
      <c r="U29" s="22"/>
      <c r="V29" s="22"/>
      <c r="W29" s="22"/>
      <c r="X29" s="94">
        <f t="shared" si="3"/>
        <v>0</v>
      </c>
      <c r="Y29" s="97"/>
      <c r="Z29" s="94">
        <f t="shared" si="0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1"/>
        <v>0</v>
      </c>
      <c r="O30" s="15"/>
      <c r="P30" s="22"/>
      <c r="Q30" s="22"/>
      <c r="R30" s="22"/>
      <c r="S30" s="94">
        <f t="shared" si="2"/>
        <v>0</v>
      </c>
      <c r="T30" s="15"/>
      <c r="U30" s="22"/>
      <c r="V30" s="22"/>
      <c r="W30" s="22"/>
      <c r="X30" s="94">
        <f t="shared" si="3"/>
        <v>0</v>
      </c>
      <c r="Y30" s="97"/>
      <c r="Z30" s="94">
        <f t="shared" si="0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1"/>
        <v>0</v>
      </c>
      <c r="O31" s="15"/>
      <c r="P31" s="22"/>
      <c r="Q31" s="22"/>
      <c r="R31" s="22"/>
      <c r="S31" s="94">
        <f t="shared" si="2"/>
        <v>0</v>
      </c>
      <c r="T31" s="15"/>
      <c r="U31" s="22"/>
      <c r="V31" s="22"/>
      <c r="W31" s="22"/>
      <c r="X31" s="94">
        <f t="shared" si="3"/>
        <v>0</v>
      </c>
      <c r="Y31" s="97"/>
      <c r="Z31" s="94">
        <f t="shared" si="0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1"/>
        <v>0</v>
      </c>
      <c r="O32" s="15"/>
      <c r="P32" s="22"/>
      <c r="Q32" s="22"/>
      <c r="R32" s="22"/>
      <c r="S32" s="94">
        <f t="shared" si="2"/>
        <v>0</v>
      </c>
      <c r="T32" s="15"/>
      <c r="U32" s="22"/>
      <c r="V32" s="22"/>
      <c r="W32" s="22"/>
      <c r="X32" s="94">
        <f t="shared" si="3"/>
        <v>0</v>
      </c>
      <c r="Y32" s="97"/>
      <c r="Z32" s="94">
        <f t="shared" si="0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1"/>
        <v>0</v>
      </c>
      <c r="O33" s="15"/>
      <c r="P33" s="22"/>
      <c r="Q33" s="22"/>
      <c r="R33" s="22"/>
      <c r="S33" s="94">
        <f t="shared" si="2"/>
        <v>0</v>
      </c>
      <c r="T33" s="15"/>
      <c r="U33" s="22"/>
      <c r="V33" s="22"/>
      <c r="W33" s="22"/>
      <c r="X33" s="94">
        <f t="shared" si="3"/>
        <v>0</v>
      </c>
      <c r="Y33" s="97"/>
      <c r="Z33" s="94">
        <f t="shared" si="0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1"/>
        <v>0</v>
      </c>
      <c r="O34" s="15"/>
      <c r="P34" s="22"/>
      <c r="Q34" s="22"/>
      <c r="R34" s="22"/>
      <c r="S34" s="94">
        <f t="shared" si="2"/>
        <v>0</v>
      </c>
      <c r="T34" s="15"/>
      <c r="U34" s="22"/>
      <c r="V34" s="22"/>
      <c r="W34" s="22"/>
      <c r="X34" s="94">
        <f t="shared" si="3"/>
        <v>0</v>
      </c>
      <c r="Y34" s="97"/>
      <c r="Z34" s="94">
        <f t="shared" si="0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1"/>
        <v>0</v>
      </c>
      <c r="O35" s="15"/>
      <c r="P35" s="22"/>
      <c r="Q35" s="22"/>
      <c r="R35" s="22"/>
      <c r="S35" s="94">
        <f t="shared" si="2"/>
        <v>0</v>
      </c>
      <c r="T35" s="15"/>
      <c r="U35" s="22"/>
      <c r="V35" s="22"/>
      <c r="W35" s="22"/>
      <c r="X35" s="94">
        <f t="shared" si="3"/>
        <v>0</v>
      </c>
      <c r="Y35" s="97"/>
      <c r="Z35" s="94">
        <f t="shared" si="0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183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1"/>
        <v>0</v>
      </c>
      <c r="O36" s="15"/>
      <c r="P36" s="22"/>
      <c r="Q36" s="22"/>
      <c r="R36" s="22"/>
      <c r="S36" s="94">
        <f t="shared" si="2"/>
        <v>0</v>
      </c>
      <c r="T36" s="15"/>
      <c r="U36" s="22"/>
      <c r="V36" s="22"/>
      <c r="W36" s="22"/>
      <c r="X36" s="94">
        <f t="shared" si="3"/>
        <v>0</v>
      </c>
      <c r="Y36" s="97"/>
      <c r="Z36" s="94">
        <f t="shared" si="0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1"/>
        <v>0</v>
      </c>
      <c r="O37" s="15"/>
      <c r="P37" s="22"/>
      <c r="Q37" s="22"/>
      <c r="R37" s="22"/>
      <c r="S37" s="94">
        <f t="shared" si="2"/>
        <v>0</v>
      </c>
      <c r="T37" s="15"/>
      <c r="U37" s="22"/>
      <c r="V37" s="22"/>
      <c r="W37" s="22"/>
      <c r="X37" s="94">
        <f t="shared" si="3"/>
        <v>0</v>
      </c>
      <c r="Y37" s="97"/>
      <c r="Z37" s="94">
        <f t="shared" si="0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1"/>
        <v>0</v>
      </c>
      <c r="O38" s="15"/>
      <c r="P38" s="22"/>
      <c r="Q38" s="22"/>
      <c r="R38" s="22"/>
      <c r="S38" s="94">
        <f t="shared" si="2"/>
        <v>0</v>
      </c>
      <c r="T38" s="15"/>
      <c r="U38" s="22"/>
      <c r="V38" s="22"/>
      <c r="W38" s="22"/>
      <c r="X38" s="94">
        <f t="shared" si="3"/>
        <v>0</v>
      </c>
      <c r="Y38" s="97"/>
      <c r="Z38" s="94">
        <f t="shared" si="0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1"/>
        <v>0</v>
      </c>
      <c r="O39" s="15"/>
      <c r="P39" s="22"/>
      <c r="Q39" s="22"/>
      <c r="R39" s="22"/>
      <c r="S39" s="94">
        <f t="shared" si="2"/>
        <v>0</v>
      </c>
      <c r="T39" s="15"/>
      <c r="U39" s="22"/>
      <c r="V39" s="22"/>
      <c r="W39" s="22"/>
      <c r="X39" s="94">
        <f t="shared" si="3"/>
        <v>0</v>
      </c>
      <c r="Y39" s="97"/>
      <c r="Z39" s="94">
        <f t="shared" si="0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1"/>
        <v>0</v>
      </c>
      <c r="O40" s="15"/>
      <c r="P40" s="22"/>
      <c r="Q40" s="22"/>
      <c r="R40" s="22"/>
      <c r="S40" s="94">
        <f t="shared" si="2"/>
        <v>0</v>
      </c>
      <c r="T40" s="15"/>
      <c r="U40" s="22"/>
      <c r="V40" s="22"/>
      <c r="W40" s="22"/>
      <c r="X40" s="94">
        <f t="shared" si="3"/>
        <v>0</v>
      </c>
      <c r="Y40" s="97"/>
      <c r="Z40" s="94">
        <f t="shared" si="0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1"/>
        <v>0</v>
      </c>
      <c r="O41" s="15"/>
      <c r="P41" s="22"/>
      <c r="Q41" s="22"/>
      <c r="R41" s="22"/>
      <c r="S41" s="94">
        <f t="shared" si="2"/>
        <v>0</v>
      </c>
      <c r="T41" s="15"/>
      <c r="U41" s="22"/>
      <c r="V41" s="22"/>
      <c r="W41" s="22"/>
      <c r="X41" s="94">
        <f t="shared" si="3"/>
        <v>0</v>
      </c>
      <c r="Y41" s="97"/>
      <c r="Z41" s="94">
        <f t="shared" si="0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1"/>
        <v>0</v>
      </c>
      <c r="O42" s="15"/>
      <c r="P42" s="22"/>
      <c r="Q42" s="22"/>
      <c r="R42" s="22"/>
      <c r="S42" s="94">
        <f t="shared" si="2"/>
        <v>0</v>
      </c>
      <c r="T42" s="15"/>
      <c r="U42" s="22"/>
      <c r="V42" s="22"/>
      <c r="W42" s="22"/>
      <c r="X42" s="94">
        <f t="shared" si="3"/>
        <v>0</v>
      </c>
      <c r="Y42" s="97"/>
      <c r="Z42" s="94">
        <f t="shared" si="0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6876099</v>
      </c>
      <c r="G43" s="83"/>
      <c r="H43" s="83">
        <f>SUM(H11:H42)</f>
        <v>0</v>
      </c>
      <c r="I43" s="85">
        <f>SUM(I8:I42)</f>
        <v>6876099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6876099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250000</v>
      </c>
      <c r="G46" s="22">
        <v>250000</v>
      </c>
      <c r="H46" s="22">
        <v>250000</v>
      </c>
      <c r="I46" s="94">
        <f t="shared" ref="I46:I126" si="5">F46+G46+H46</f>
        <v>750000</v>
      </c>
      <c r="J46" s="15"/>
      <c r="K46" s="22">
        <v>250000</v>
      </c>
      <c r="L46" s="22">
        <v>250000</v>
      </c>
      <c r="M46" s="22">
        <v>250000</v>
      </c>
      <c r="N46" s="94">
        <f t="shared" ref="N46:N126" si="6">K46+L46+M46</f>
        <v>750000</v>
      </c>
      <c r="O46" s="15"/>
      <c r="P46" s="22">
        <v>250000</v>
      </c>
      <c r="Q46" s="22">
        <v>250000</v>
      </c>
      <c r="R46" s="22">
        <v>250000</v>
      </c>
      <c r="S46" s="94">
        <f t="shared" ref="S46:S126" si="7">P46+Q46+R46</f>
        <v>750000</v>
      </c>
      <c r="T46" s="15"/>
      <c r="U46" s="22">
        <v>250000</v>
      </c>
      <c r="V46" s="22">
        <v>250000</v>
      </c>
      <c r="W46" s="22">
        <v>250000</v>
      </c>
      <c r="X46" s="94">
        <f t="shared" ref="X46:X126" si="8">U46+V46+W46</f>
        <v>750000</v>
      </c>
      <c r="Y46" s="97"/>
      <c r="Z46" s="94">
        <f t="shared" ref="Z46:Z126" si="9">X46+S46+N46+I46</f>
        <v>3000000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687610</v>
      </c>
      <c r="G48" s="22"/>
      <c r="H48" s="22"/>
      <c r="I48" s="94">
        <f t="shared" si="5"/>
        <v>687610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687610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>
        <v>25000</v>
      </c>
      <c r="H55" s="22"/>
      <c r="I55" s="94">
        <f t="shared" si="5"/>
        <v>25000</v>
      </c>
      <c r="J55" s="15"/>
      <c r="K55" s="22">
        <v>25000</v>
      </c>
      <c r="L55" s="22"/>
      <c r="M55" s="22"/>
      <c r="N55" s="94">
        <f t="shared" si="6"/>
        <v>25000</v>
      </c>
      <c r="O55" s="15"/>
      <c r="P55" s="22">
        <v>25000</v>
      </c>
      <c r="Q55" s="22"/>
      <c r="R55" s="22"/>
      <c r="S55" s="94">
        <f t="shared" si="7"/>
        <v>25000</v>
      </c>
      <c r="T55" s="15"/>
      <c r="U55" s="22">
        <v>25000</v>
      </c>
      <c r="V55" s="22"/>
      <c r="W55" s="22"/>
      <c r="X55" s="94">
        <f t="shared" si="8"/>
        <v>25000</v>
      </c>
      <c r="Y55" s="97"/>
      <c r="Z55" s="94">
        <f t="shared" si="9"/>
        <v>100000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>
        <v>100000</v>
      </c>
      <c r="G56" s="22"/>
      <c r="H56" s="22"/>
      <c r="I56" s="94">
        <f t="shared" si="5"/>
        <v>100000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100000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>
        <v>50000</v>
      </c>
      <c r="Q57" s="22"/>
      <c r="R57" s="22"/>
      <c r="S57" s="94">
        <f t="shared" si="7"/>
        <v>50000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50000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I61" s="94">
        <f t="shared" si="5"/>
        <v>0</v>
      </c>
      <c r="J61" s="15"/>
      <c r="N61" s="94">
        <f t="shared" si="6"/>
        <v>0</v>
      </c>
      <c r="O61" s="15"/>
      <c r="S61" s="94">
        <f t="shared" si="7"/>
        <v>0</v>
      </c>
      <c r="T61" s="15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>
        <v>50000</v>
      </c>
      <c r="I62" s="94">
        <f t="shared" si="5"/>
        <v>50000</v>
      </c>
      <c r="J62" s="15"/>
      <c r="K62" s="22">
        <v>20000</v>
      </c>
      <c r="L62" s="22"/>
      <c r="M62" s="22"/>
      <c r="N62" s="94">
        <f t="shared" si="6"/>
        <v>20000</v>
      </c>
      <c r="O62" s="15"/>
      <c r="P62" s="22">
        <v>20000</v>
      </c>
      <c r="Q62" s="22"/>
      <c r="R62" s="22"/>
      <c r="S62" s="94">
        <f t="shared" si="7"/>
        <v>20000</v>
      </c>
      <c r="T62" s="15"/>
      <c r="U62" s="22">
        <v>60000</v>
      </c>
      <c r="V62" s="22"/>
      <c r="W62" s="22"/>
      <c r="X62" s="94">
        <f t="shared" si="8"/>
        <v>60000</v>
      </c>
      <c r="Y62" s="97"/>
      <c r="Z62" s="94">
        <f t="shared" si="9"/>
        <v>150000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>
        <v>40000</v>
      </c>
      <c r="I63" s="94">
        <f t="shared" si="5"/>
        <v>40000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40000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>
        <v>5000</v>
      </c>
      <c r="H65">
        <v>5000</v>
      </c>
      <c r="I65" s="94">
        <f t="shared" si="5"/>
        <v>10000</v>
      </c>
      <c r="J65" s="15"/>
      <c r="K65">
        <v>5000</v>
      </c>
      <c r="M65">
        <v>5000</v>
      </c>
      <c r="N65" s="94">
        <f t="shared" si="6"/>
        <v>10000</v>
      </c>
      <c r="O65" s="15"/>
      <c r="P65">
        <v>5000</v>
      </c>
      <c r="S65" s="94">
        <f t="shared" si="7"/>
        <v>5000</v>
      </c>
      <c r="T65" s="15"/>
      <c r="U65">
        <v>5000</v>
      </c>
      <c r="W65" s="187"/>
      <c r="X65" s="94">
        <f t="shared" si="8"/>
        <v>5000</v>
      </c>
      <c r="Y65" s="97"/>
      <c r="Z65" s="94">
        <f t="shared" si="9"/>
        <v>30000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>
        <v>5000</v>
      </c>
      <c r="G66" s="22"/>
      <c r="H66" s="22"/>
      <c r="I66" s="94">
        <f t="shared" si="5"/>
        <v>5000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5000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I70" s="94">
        <f t="shared" si="5"/>
        <v>0</v>
      </c>
      <c r="J70" s="15"/>
      <c r="N70" s="94">
        <f t="shared" si="6"/>
        <v>0</v>
      </c>
      <c r="O70" s="15"/>
      <c r="S70" s="94">
        <f t="shared" si="7"/>
        <v>0</v>
      </c>
      <c r="T70" s="15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>
        <v>200000</v>
      </c>
      <c r="G71" s="22"/>
      <c r="H71" s="22"/>
      <c r="I71" s="94">
        <f t="shared" si="5"/>
        <v>200000</v>
      </c>
      <c r="J71" s="15"/>
      <c r="K71" s="22">
        <v>200000</v>
      </c>
      <c r="L71" s="22"/>
      <c r="M71" s="22"/>
      <c r="N71" s="94">
        <f t="shared" si="6"/>
        <v>200000</v>
      </c>
      <c r="O71" s="15"/>
      <c r="P71" s="22">
        <v>200000</v>
      </c>
      <c r="Q71" s="22"/>
      <c r="R71" s="22"/>
      <c r="S71" s="94">
        <f t="shared" si="7"/>
        <v>200000</v>
      </c>
      <c r="T71" s="15"/>
      <c r="U71" s="22">
        <v>200000</v>
      </c>
      <c r="V71" s="22"/>
      <c r="W71" s="22"/>
      <c r="X71" s="94">
        <f t="shared" si="8"/>
        <v>200000</v>
      </c>
      <c r="Y71" s="97"/>
      <c r="Z71" s="94">
        <f t="shared" si="9"/>
        <v>800000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>U72+V72+W72</f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>
        <v>150000</v>
      </c>
      <c r="I83" s="94">
        <f t="shared" si="5"/>
        <v>150000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150000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>
        <v>20000</v>
      </c>
      <c r="I84" s="94">
        <f t="shared" si="5"/>
        <v>20000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20000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>
        <v>1469937</v>
      </c>
      <c r="G85" s="22"/>
      <c r="H85" s="22"/>
      <c r="I85" s="94">
        <f t="shared" si="5"/>
        <v>1469937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1469937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 t="s">
        <v>252</v>
      </c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>
        <v>107352</v>
      </c>
      <c r="H88" s="22"/>
      <c r="I88" s="94">
        <f t="shared" si="5"/>
        <v>107352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107352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H89">
        <v>1200</v>
      </c>
      <c r="I89" s="94">
        <f t="shared" si="5"/>
        <v>1200</v>
      </c>
      <c r="J89" s="15"/>
      <c r="N89" s="94">
        <f t="shared" si="6"/>
        <v>0</v>
      </c>
      <c r="O89" s="15"/>
      <c r="S89" s="94">
        <f t="shared" si="7"/>
        <v>0</v>
      </c>
      <c r="T89" s="15"/>
      <c r="X89" s="94">
        <f t="shared" si="8"/>
        <v>0</v>
      </c>
      <c r="Y89" s="97"/>
      <c r="Z89" s="94">
        <f t="shared" si="9"/>
        <v>1200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>
        <v>40000</v>
      </c>
      <c r="I91" s="94">
        <f t="shared" si="5"/>
        <v>40000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40000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>
        <v>25000</v>
      </c>
      <c r="I96" s="94">
        <f t="shared" si="5"/>
        <v>25000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25000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I101" s="94">
        <f t="shared" si="5"/>
        <v>0</v>
      </c>
      <c r="J101" s="15"/>
      <c r="N101" s="94">
        <f t="shared" si="6"/>
        <v>0</v>
      </c>
      <c r="O101" s="15"/>
      <c r="S101" s="94">
        <f t="shared" si="7"/>
        <v>0</v>
      </c>
      <c r="T101" s="15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187"/>
      <c r="H102" s="22">
        <v>100000</v>
      </c>
      <c r="I102" s="94">
        <f t="shared" si="5"/>
        <v>100000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100000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/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/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/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/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/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/>
      <c r="T119" s="15"/>
      <c r="U119" s="22"/>
      <c r="V119" s="22"/>
      <c r="W119" s="22"/>
      <c r="X119" s="94">
        <f t="shared" si="8"/>
        <v>0</v>
      </c>
      <c r="Y119" s="97"/>
      <c r="Z119" s="94"/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/>
      <c r="T120" s="15"/>
      <c r="U120" s="22"/>
      <c r="V120" s="22"/>
      <c r="W120" s="22"/>
      <c r="X120" s="94">
        <f t="shared" si="8"/>
        <v>0</v>
      </c>
      <c r="Y120" s="97"/>
      <c r="Z120" s="94"/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Results'!B116</f>
        <v>Evaluation plan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Results'!B117</f>
        <v>Renovations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 t="str">
        <f>'LPFN SUMMARY - Results'!B118</f>
        <v>Consultant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Results'!B119</f>
        <v>Unused</v>
      </c>
      <c r="C126" s="71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2717547</v>
      </c>
      <c r="G127" s="83">
        <f>SUM(G46:G126)</f>
        <v>382352</v>
      </c>
      <c r="H127" s="83">
        <f>SUM(H46:H126)</f>
        <v>681200</v>
      </c>
      <c r="I127" s="85">
        <f>SUM(I46:I126)</f>
        <v>3781099</v>
      </c>
      <c r="J127" s="85"/>
      <c r="K127" s="83">
        <f>SUM(K46:K126)</f>
        <v>500000</v>
      </c>
      <c r="L127" s="83">
        <f>SUM(L46:L126)</f>
        <v>250000</v>
      </c>
      <c r="M127" s="83">
        <f>SUM(M46:M126)</f>
        <v>255000</v>
      </c>
      <c r="N127" s="85">
        <f>SUM(N46:N126)</f>
        <v>1005000</v>
      </c>
      <c r="O127" s="85"/>
      <c r="P127" s="83">
        <f>SUM(P46:P126)</f>
        <v>550000</v>
      </c>
      <c r="Q127" s="83">
        <f>SUM(Q46:Q126)</f>
        <v>250000</v>
      </c>
      <c r="R127" s="83">
        <f>SUM(R46:R126)</f>
        <v>250000</v>
      </c>
      <c r="S127" s="85">
        <f>SUM(S46:S126)</f>
        <v>1050000</v>
      </c>
      <c r="T127" s="85"/>
      <c r="U127" s="83">
        <f>SUM(U46:U126)</f>
        <v>540000</v>
      </c>
      <c r="V127" s="83">
        <f>SUM(V46:V126)</f>
        <v>250000</v>
      </c>
      <c r="W127" s="83">
        <f>SUM(W46:W126)</f>
        <v>250000</v>
      </c>
      <c r="X127" s="85">
        <f>SUM(X46:X126)</f>
        <v>1040000</v>
      </c>
      <c r="Y127" s="84"/>
      <c r="Z127" s="85">
        <f>SUM(Z46:Z126)</f>
        <v>6876099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4158552</v>
      </c>
      <c r="G128" s="88">
        <f>G43-G127</f>
        <v>-382352</v>
      </c>
      <c r="H128" s="88">
        <f>H43-H127</f>
        <v>-681200</v>
      </c>
      <c r="I128" s="89">
        <f>I43-I127</f>
        <v>3095000</v>
      </c>
      <c r="J128" s="89"/>
      <c r="K128" s="88">
        <f>K43-K127</f>
        <v>-500000</v>
      </c>
      <c r="L128" s="88">
        <f>L43-L127</f>
        <v>-250000</v>
      </c>
      <c r="M128" s="88">
        <f>M43-M127</f>
        <v>-255000</v>
      </c>
      <c r="N128" s="89">
        <f>N43-N127</f>
        <v>-1005000</v>
      </c>
      <c r="O128" s="89"/>
      <c r="P128" s="88">
        <f>P43-P127</f>
        <v>-550000</v>
      </c>
      <c r="Q128" s="88">
        <f>Q43-Q127</f>
        <v>-250000</v>
      </c>
      <c r="R128" s="88">
        <f>R43-R127</f>
        <v>-250000</v>
      </c>
      <c r="S128" s="89">
        <f>S43-S127</f>
        <v>-1050000</v>
      </c>
      <c r="T128" s="89"/>
      <c r="U128" s="88">
        <f>U43-U127</f>
        <v>-540000</v>
      </c>
      <c r="V128" s="88">
        <f>V43-V127</f>
        <v>-250000</v>
      </c>
      <c r="W128" s="88">
        <f>W43-W127</f>
        <v>-250000</v>
      </c>
      <c r="X128" s="89">
        <f>X43-X127</f>
        <v>-1040000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173"/>
      <c r="G129" s="173"/>
      <c r="H129" s="173"/>
      <c r="I129" s="173"/>
      <c r="J129" s="3"/>
      <c r="K129" s="3"/>
      <c r="L129" s="17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1"/>
      <c r="B130" s="276"/>
      <c r="C130" s="1"/>
      <c r="D130" s="1"/>
      <c r="E130" s="1"/>
      <c r="F130" s="233"/>
      <c r="G130" s="277"/>
      <c r="H130" s="179"/>
      <c r="I130" s="277"/>
      <c r="J130" s="3"/>
      <c r="K130" s="3"/>
      <c r="L130" s="17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x14ac:dyDescent="0.2">
      <c r="A131" s="1"/>
      <c r="B131" s="279"/>
      <c r="C131" s="1"/>
      <c r="D131" s="1"/>
      <c r="E131" s="1"/>
      <c r="F131" s="233"/>
      <c r="G131" s="277"/>
      <c r="H131" s="179"/>
      <c r="I131" s="277"/>
      <c r="J131" s="3"/>
      <c r="K131" s="3"/>
      <c r="L131" s="17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x14ac:dyDescent="0.2">
      <c r="A132" s="1"/>
      <c r="B132" s="276"/>
      <c r="C132" s="1"/>
      <c r="D132" s="1"/>
      <c r="E132" s="1"/>
      <c r="F132" s="233"/>
      <c r="G132" s="277"/>
      <c r="H132" s="179"/>
      <c r="I132" s="277"/>
      <c r="J132" s="3"/>
      <c r="K132" s="3"/>
      <c r="L132" s="17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x14ac:dyDescent="0.2">
      <c r="A133" s="2"/>
      <c r="B133" s="276"/>
      <c r="C133" s="2"/>
      <c r="D133" s="1"/>
      <c r="E133" s="1"/>
      <c r="F133" s="233"/>
      <c r="G133" s="277"/>
      <c r="H133" s="179"/>
      <c r="I133" s="277"/>
      <c r="J133" s="1"/>
      <c r="K133" s="1"/>
      <c r="L133" s="280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2">
      <c r="B134" s="276"/>
      <c r="F134" s="233"/>
      <c r="G134" s="234"/>
      <c r="H134" s="179"/>
      <c r="I134" s="277"/>
      <c r="L134" s="280"/>
      <c r="Q134" s="234"/>
    </row>
    <row r="135" spans="1:26" x14ac:dyDescent="0.2">
      <c r="B135" s="279"/>
      <c r="F135" s="233"/>
      <c r="G135" s="234"/>
      <c r="H135" s="179"/>
      <c r="I135" s="277"/>
      <c r="L135" s="280"/>
      <c r="Q135" s="234"/>
    </row>
    <row r="136" spans="1:26" x14ac:dyDescent="0.2">
      <c r="B136" s="276"/>
      <c r="F136" s="233"/>
      <c r="G136" s="234"/>
      <c r="H136" s="179"/>
      <c r="I136" s="277"/>
      <c r="L136" s="280"/>
      <c r="Q136" s="281"/>
    </row>
    <row r="137" spans="1:26" x14ac:dyDescent="0.2">
      <c r="B137" s="279"/>
      <c r="F137" s="233"/>
      <c r="G137" s="234"/>
      <c r="H137" s="179"/>
      <c r="I137" s="277"/>
      <c r="L137" s="280"/>
      <c r="Q137" s="234"/>
    </row>
    <row r="138" spans="1:26" x14ac:dyDescent="0.2">
      <c r="B138" s="279"/>
      <c r="F138" s="233"/>
      <c r="G138" s="234"/>
      <c r="H138" s="179"/>
      <c r="I138" s="277"/>
      <c r="L138" s="280"/>
      <c r="Q138" s="178"/>
    </row>
    <row r="139" spans="1:26" x14ac:dyDescent="0.2">
      <c r="B139" s="276"/>
      <c r="F139" s="233"/>
      <c r="G139" s="234"/>
      <c r="H139" s="179"/>
      <c r="I139" s="277"/>
      <c r="L139" s="280"/>
      <c r="Q139" s="178"/>
    </row>
    <row r="140" spans="1:26" x14ac:dyDescent="0.2">
      <c r="B140" s="276"/>
      <c r="F140" s="233"/>
      <c r="G140" s="234"/>
      <c r="H140" s="179"/>
      <c r="I140" s="277"/>
      <c r="L140" s="280"/>
      <c r="Q140" s="178"/>
    </row>
    <row r="141" spans="1:26" x14ac:dyDescent="0.2">
      <c r="B141" s="276"/>
      <c r="F141" s="233"/>
      <c r="G141" s="234"/>
      <c r="H141" s="179"/>
      <c r="I141" s="277"/>
      <c r="L141" s="280"/>
    </row>
    <row r="142" spans="1:26" x14ac:dyDescent="0.2">
      <c r="B142" s="276"/>
      <c r="F142" s="233"/>
      <c r="G142" s="234"/>
      <c r="H142" s="179"/>
      <c r="I142" s="277"/>
      <c r="L142" s="280"/>
      <c r="Q142" s="178"/>
    </row>
    <row r="143" spans="1:26" x14ac:dyDescent="0.2">
      <c r="B143" s="276"/>
      <c r="F143" s="233"/>
      <c r="G143" s="234"/>
      <c r="H143" s="179"/>
      <c r="I143" s="277"/>
      <c r="L143" s="280"/>
    </row>
    <row r="144" spans="1:26" x14ac:dyDescent="0.2">
      <c r="B144" s="276"/>
      <c r="F144" s="233"/>
      <c r="G144" s="234"/>
      <c r="H144" s="179"/>
      <c r="I144" s="277"/>
      <c r="L144" s="280"/>
    </row>
    <row r="145" spans="2:12" x14ac:dyDescent="0.2">
      <c r="B145" s="276"/>
      <c r="F145" s="233"/>
      <c r="G145" s="234"/>
      <c r="H145" s="179"/>
      <c r="I145" s="277"/>
      <c r="L145" s="280"/>
    </row>
    <row r="146" spans="2:12" x14ac:dyDescent="0.2">
      <c r="B146" s="279"/>
      <c r="F146" s="233"/>
      <c r="G146" s="234"/>
      <c r="H146" s="179"/>
      <c r="I146" s="277"/>
      <c r="L146" s="280"/>
    </row>
    <row r="147" spans="2:12" x14ac:dyDescent="0.2">
      <c r="B147" s="279"/>
      <c r="F147" s="233"/>
      <c r="G147" s="234"/>
      <c r="H147" s="179"/>
      <c r="I147" s="277"/>
      <c r="L147" s="280"/>
    </row>
    <row r="148" spans="2:12" x14ac:dyDescent="0.2">
      <c r="B148" s="276"/>
      <c r="F148" s="233"/>
      <c r="G148" s="234"/>
      <c r="H148" s="179"/>
      <c r="I148" s="277"/>
    </row>
    <row r="149" spans="2:12" x14ac:dyDescent="0.2">
      <c r="B149" s="276"/>
      <c r="F149" s="233"/>
      <c r="G149" s="234"/>
      <c r="H149" s="179"/>
      <c r="I149" s="277"/>
    </row>
    <row r="150" spans="2:12" x14ac:dyDescent="0.2">
      <c r="B150" s="276"/>
      <c r="F150" s="233"/>
      <c r="G150" s="234"/>
      <c r="H150" s="179"/>
      <c r="I150" s="277"/>
    </row>
    <row r="151" spans="2:12" x14ac:dyDescent="0.2">
      <c r="B151" s="279"/>
      <c r="F151" s="233"/>
      <c r="G151" s="234"/>
      <c r="H151" s="179"/>
      <c r="I151" s="277"/>
    </row>
    <row r="152" spans="2:12" x14ac:dyDescent="0.2">
      <c r="B152" s="279"/>
      <c r="F152" s="233"/>
      <c r="G152" s="234"/>
      <c r="H152" s="179"/>
      <c r="I152" s="277"/>
    </row>
    <row r="153" spans="2:12" x14ac:dyDescent="0.2">
      <c r="B153" s="279"/>
      <c r="F153" s="233"/>
      <c r="G153" s="234"/>
      <c r="H153" s="179"/>
      <c r="I153" s="277"/>
    </row>
    <row r="154" spans="2:12" x14ac:dyDescent="0.2">
      <c r="B154" s="279"/>
      <c r="F154" s="233"/>
      <c r="G154" s="234"/>
      <c r="H154" s="179"/>
      <c r="I154" s="277"/>
    </row>
    <row r="155" spans="2:12" x14ac:dyDescent="0.2">
      <c r="B155" s="279"/>
      <c r="F155" s="233"/>
      <c r="G155" s="234"/>
      <c r="H155" s="179"/>
      <c r="I155" s="277"/>
    </row>
    <row r="156" spans="2:12" x14ac:dyDescent="0.2">
      <c r="B156" s="279"/>
      <c r="F156" s="233"/>
      <c r="G156" s="234"/>
      <c r="H156" s="179"/>
      <c r="I156" s="277"/>
    </row>
    <row r="157" spans="2:12" x14ac:dyDescent="0.2">
      <c r="B157" s="276"/>
      <c r="F157" s="233"/>
      <c r="G157" s="234"/>
      <c r="H157" s="179"/>
      <c r="I157" s="277"/>
    </row>
    <row r="158" spans="2:12" x14ac:dyDescent="0.2">
      <c r="B158" s="279"/>
      <c r="F158" s="233"/>
      <c r="G158" s="234"/>
      <c r="H158" s="179"/>
      <c r="I158" s="277"/>
    </row>
    <row r="159" spans="2:12" x14ac:dyDescent="0.2">
      <c r="B159" s="276"/>
      <c r="F159" s="233"/>
      <c r="G159" s="234"/>
      <c r="H159" s="179"/>
      <c r="I159" s="277"/>
    </row>
    <row r="160" spans="2:12" x14ac:dyDescent="0.2">
      <c r="B160" s="279"/>
      <c r="F160" s="233"/>
      <c r="G160" s="234"/>
      <c r="H160" s="179"/>
      <c r="I160" s="277"/>
    </row>
    <row r="161" spans="2:9" x14ac:dyDescent="0.2">
      <c r="B161" s="279"/>
      <c r="F161" s="233"/>
      <c r="G161" s="234"/>
      <c r="H161" s="179"/>
      <c r="I161" s="277"/>
    </row>
    <row r="162" spans="2:9" x14ac:dyDescent="0.2">
      <c r="B162" s="279"/>
      <c r="F162" s="233"/>
      <c r="G162" s="234"/>
      <c r="H162" s="179"/>
      <c r="I162" s="277"/>
    </row>
    <row r="163" spans="2:9" x14ac:dyDescent="0.2">
      <c r="B163" s="279"/>
      <c r="F163" s="233"/>
      <c r="G163" s="234"/>
      <c r="H163" s="179"/>
      <c r="I163" s="277"/>
    </row>
    <row r="164" spans="2:9" x14ac:dyDescent="0.2">
      <c r="B164" s="279"/>
      <c r="F164" s="233"/>
      <c r="G164" s="234"/>
      <c r="H164" s="179"/>
      <c r="I164" s="277"/>
    </row>
    <row r="165" spans="2:9" x14ac:dyDescent="0.2">
      <c r="B165" s="279"/>
      <c r="F165" s="233"/>
      <c r="G165" s="234"/>
      <c r="H165" s="179"/>
      <c r="I165" s="277"/>
    </row>
    <row r="166" spans="2:9" x14ac:dyDescent="0.2">
      <c r="B166" s="279"/>
      <c r="H166" s="179"/>
      <c r="I166" s="178"/>
    </row>
    <row r="168" spans="2:9" x14ac:dyDescent="0.2">
      <c r="H168" s="179"/>
    </row>
    <row r="169" spans="2:9" x14ac:dyDescent="0.2">
      <c r="I169" s="179">
        <f>SUM(+H168+I166)</f>
        <v>0</v>
      </c>
    </row>
  </sheetData>
  <mergeCells count="2">
    <mergeCell ref="U5:Z5"/>
    <mergeCell ref="A6:B6"/>
  </mergeCells>
  <pageMargins left="0.27" right="0.22" top="0.36" bottom="0.38" header="0.31496062992125984" footer="0.31496062992125984"/>
  <pageSetup paperSize="5" scale="31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6">
    <tabColor theme="1" tint="0.39997558519241921"/>
    <pageSetUpPr fitToPage="1"/>
  </sheetPr>
  <dimension ref="A1:Z130"/>
  <sheetViews>
    <sheetView zoomScale="80" zoomScaleNormal="80" workbookViewId="0">
      <pane xSplit="2" ySplit="10" topLeftCell="E11" activePane="bottomRight" state="frozen"/>
      <selection activeCell="AE31" sqref="AE31"/>
      <selection pane="topRight" activeCell="AE31" sqref="AE31"/>
      <selection pane="bottomLeft" activeCell="AE31" sqref="AE31"/>
      <selection pane="bottomRight" activeCell="A5" sqref="A5"/>
    </sheetView>
  </sheetViews>
  <sheetFormatPr defaultColWidth="9.140625" defaultRowHeight="12.75" x14ac:dyDescent="0.2"/>
  <cols>
    <col min="1" max="1" width="10" customWidth="1"/>
    <col min="2" max="2" width="34.140625" customWidth="1"/>
    <col min="3" max="4" width="9.140625" hidden="1" customWidth="1"/>
    <col min="5" max="5" width="33.85546875" customWidth="1"/>
    <col min="6" max="6" width="14.42578125" customWidth="1"/>
    <col min="7" max="8" width="11.42578125" bestFit="1" customWidth="1"/>
    <col min="9" max="9" width="14.28515625" bestFit="1" customWidth="1"/>
    <col min="10" max="10" width="2.7109375" customWidth="1"/>
    <col min="11" max="13" width="11.42578125" bestFit="1" customWidth="1"/>
    <col min="14" max="14" width="14.5703125" bestFit="1" customWidth="1"/>
    <col min="15" max="15" width="2.7109375" customWidth="1"/>
    <col min="16" max="18" width="11.42578125" bestFit="1" customWidth="1"/>
    <col min="19" max="19" width="14.5703125" bestFit="1" customWidth="1"/>
    <col min="20" max="20" width="2.7109375" customWidth="1"/>
    <col min="21" max="23" width="11.42578125" bestFit="1" customWidth="1"/>
    <col min="24" max="24" width="14.5703125" bestFit="1" customWidth="1"/>
    <col min="25" max="25" width="3.28515625" customWidth="1"/>
    <col min="26" max="26" width="14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359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>
        <v>169373</v>
      </c>
      <c r="G11" s="22"/>
      <c r="H11" s="22"/>
      <c r="I11" s="94">
        <f>F11+G11+H11</f>
        <v>169373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169373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>
        <v>74149</v>
      </c>
      <c r="G25" s="22"/>
      <c r="H25" s="22"/>
      <c r="I25" s="94">
        <f t="shared" si="4"/>
        <v>74149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74149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183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243522</v>
      </c>
      <c r="G43" s="83">
        <f>SUM(G11:G42)</f>
        <v>0</v>
      </c>
      <c r="H43" s="83">
        <f>SUM(H11:H42)</f>
        <v>0</v>
      </c>
      <c r="I43" s="85">
        <f>SUM(I8:I42)</f>
        <v>243522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243522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>
        <v>1425</v>
      </c>
      <c r="I48" s="94">
        <f t="shared" si="5"/>
        <v>1425</v>
      </c>
      <c r="J48" s="15"/>
      <c r="K48" s="22"/>
      <c r="L48" s="22"/>
      <c r="M48" s="22">
        <v>1425</v>
      </c>
      <c r="N48" s="94">
        <f t="shared" si="6"/>
        <v>1425</v>
      </c>
      <c r="O48" s="15"/>
      <c r="P48" s="22"/>
      <c r="Q48" s="22"/>
      <c r="R48" s="22">
        <v>1425</v>
      </c>
      <c r="S48" s="94">
        <f t="shared" si="7"/>
        <v>1425</v>
      </c>
      <c r="T48" s="15"/>
      <c r="U48" s="22"/>
      <c r="V48" s="22"/>
      <c r="W48" s="22">
        <v>1425</v>
      </c>
      <c r="X48" s="94">
        <f t="shared" si="8"/>
        <v>1425</v>
      </c>
      <c r="Y48" s="97"/>
      <c r="Z48" s="94">
        <f t="shared" si="9"/>
        <v>5700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I52" s="94">
        <f t="shared" si="5"/>
        <v>0</v>
      </c>
      <c r="J52" s="15"/>
      <c r="N52" s="94">
        <f t="shared" si="6"/>
        <v>0</v>
      </c>
      <c r="O52" s="15"/>
      <c r="S52" s="94">
        <f t="shared" si="7"/>
        <v>0</v>
      </c>
      <c r="T52" s="15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>
        <v>5537</v>
      </c>
      <c r="I53" s="94">
        <f t="shared" si="5"/>
        <v>5537</v>
      </c>
      <c r="J53" s="15"/>
      <c r="K53" s="22"/>
      <c r="L53" s="22"/>
      <c r="M53" s="22">
        <v>5537</v>
      </c>
      <c r="N53" s="94">
        <f t="shared" si="6"/>
        <v>5537</v>
      </c>
      <c r="O53" s="15"/>
      <c r="P53" s="22"/>
      <c r="Q53" s="22"/>
      <c r="R53" s="22">
        <v>5537</v>
      </c>
      <c r="S53" s="94">
        <f t="shared" si="7"/>
        <v>5537</v>
      </c>
      <c r="T53" s="15"/>
      <c r="U53" s="22"/>
      <c r="V53" s="22"/>
      <c r="W53" s="22">
        <v>5537</v>
      </c>
      <c r="X53" s="94">
        <f t="shared" si="8"/>
        <v>5537</v>
      </c>
      <c r="Y53" s="97"/>
      <c r="Z53" s="94">
        <f t="shared" si="9"/>
        <v>22148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I59" s="94">
        <f t="shared" si="5"/>
        <v>0</v>
      </c>
      <c r="J59" s="15"/>
      <c r="N59" s="94">
        <f t="shared" si="6"/>
        <v>0</v>
      </c>
      <c r="O59" s="15"/>
      <c r="S59" s="94">
        <f t="shared" si="7"/>
        <v>0</v>
      </c>
      <c r="T59" s="15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>
        <v>250</v>
      </c>
      <c r="G60" s="22">
        <v>250</v>
      </c>
      <c r="H60" s="22">
        <v>250</v>
      </c>
      <c r="I60" s="94">
        <f t="shared" si="5"/>
        <v>750</v>
      </c>
      <c r="J60" s="15"/>
      <c r="K60" s="22">
        <v>250</v>
      </c>
      <c r="L60" s="22">
        <v>250</v>
      </c>
      <c r="M60" s="22">
        <v>250</v>
      </c>
      <c r="N60" s="94">
        <f t="shared" si="6"/>
        <v>750</v>
      </c>
      <c r="O60" s="15"/>
      <c r="P60" s="22">
        <v>250</v>
      </c>
      <c r="Q60" s="22">
        <v>250</v>
      </c>
      <c r="R60" s="22">
        <v>250</v>
      </c>
      <c r="S60" s="94">
        <f t="shared" si="7"/>
        <v>750</v>
      </c>
      <c r="T60" s="15"/>
      <c r="U60" s="22">
        <v>250</v>
      </c>
      <c r="V60" s="22">
        <v>250</v>
      </c>
      <c r="W60" s="22">
        <v>250</v>
      </c>
      <c r="X60" s="94">
        <f t="shared" si="8"/>
        <v>750</v>
      </c>
      <c r="Y60" s="97"/>
      <c r="Z60" s="94">
        <f t="shared" si="9"/>
        <v>3000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I65" s="94">
        <f t="shared" si="5"/>
        <v>0</v>
      </c>
      <c r="J65" s="15"/>
      <c r="N65" s="94">
        <f t="shared" si="6"/>
        <v>0</v>
      </c>
      <c r="O65" s="15"/>
      <c r="S65" s="94">
        <f t="shared" si="7"/>
        <v>0</v>
      </c>
      <c r="T65" s="15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>
        <v>1000</v>
      </c>
      <c r="G66" s="22">
        <v>1000</v>
      </c>
      <c r="H66" s="22">
        <v>1000</v>
      </c>
      <c r="I66" s="94">
        <f t="shared" si="5"/>
        <v>3000</v>
      </c>
      <c r="J66" s="15"/>
      <c r="K66" s="22">
        <v>1000</v>
      </c>
      <c r="L66" s="22">
        <v>1000</v>
      </c>
      <c r="M66" s="22">
        <v>1000</v>
      </c>
      <c r="N66" s="94">
        <f t="shared" si="6"/>
        <v>3000</v>
      </c>
      <c r="O66" s="15"/>
      <c r="P66" s="22">
        <v>1000</v>
      </c>
      <c r="Q66" s="22">
        <v>1000</v>
      </c>
      <c r="R66" s="22">
        <v>1000</v>
      </c>
      <c r="S66" s="94">
        <f t="shared" si="7"/>
        <v>3000</v>
      </c>
      <c r="T66" s="15"/>
      <c r="U66" s="22">
        <v>1000</v>
      </c>
      <c r="V66" s="22">
        <v>1000</v>
      </c>
      <c r="W66" s="22">
        <v>1000</v>
      </c>
      <c r="X66" s="94">
        <f t="shared" si="8"/>
        <v>3000</v>
      </c>
      <c r="Y66" s="97"/>
      <c r="Z66" s="94">
        <f t="shared" si="9"/>
        <v>12000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>
        <v>5000</v>
      </c>
      <c r="I70" s="94">
        <f t="shared" si="5"/>
        <v>5000</v>
      </c>
      <c r="J70" s="15"/>
      <c r="K70" s="22"/>
      <c r="L70" s="22"/>
      <c r="M70" s="22">
        <v>5000</v>
      </c>
      <c r="N70" s="94">
        <f t="shared" si="6"/>
        <v>5000</v>
      </c>
      <c r="O70" s="15"/>
      <c r="P70" s="22"/>
      <c r="Q70" s="22"/>
      <c r="R70" s="22">
        <v>5000</v>
      </c>
      <c r="S70" s="94">
        <f t="shared" si="7"/>
        <v>5000</v>
      </c>
      <c r="T70" s="15"/>
      <c r="U70" s="22"/>
      <c r="V70" s="22"/>
      <c r="W70" s="22">
        <v>5000</v>
      </c>
      <c r="X70" s="94">
        <f t="shared" si="8"/>
        <v>5000</v>
      </c>
      <c r="Y70" s="97"/>
      <c r="Z70" s="94">
        <f t="shared" si="9"/>
        <v>20000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/>
      <c r="J124" s="15"/>
      <c r="K124" s="22"/>
      <c r="L124" s="22"/>
      <c r="M124" s="22"/>
      <c r="N124" s="94"/>
      <c r="O124" s="15"/>
      <c r="P124" s="22"/>
      <c r="Q124" s="22"/>
      <c r="R124" s="22"/>
      <c r="S124" s="94"/>
      <c r="T124" s="15"/>
      <c r="U124" s="22"/>
      <c r="V124" s="22"/>
      <c r="W124" s="22"/>
      <c r="X124" s="94"/>
      <c r="Y124" s="97"/>
      <c r="Z124" s="94"/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1250</v>
      </c>
      <c r="G127" s="83">
        <f>SUM(G46:G126)</f>
        <v>1250</v>
      </c>
      <c r="H127" s="83">
        <f>SUM(H46:H126)</f>
        <v>13212</v>
      </c>
      <c r="I127" s="85">
        <f>SUM(I46:I126)</f>
        <v>15712</v>
      </c>
      <c r="J127" s="85"/>
      <c r="K127" s="83">
        <f>SUM(K46:K126)</f>
        <v>1250</v>
      </c>
      <c r="L127" s="83">
        <f>SUM(L46:L126)</f>
        <v>1250</v>
      </c>
      <c r="M127" s="83">
        <f>SUM(M46:M126)</f>
        <v>13212</v>
      </c>
      <c r="N127" s="85">
        <f>SUM(N46:N126)</f>
        <v>15712</v>
      </c>
      <c r="O127" s="85"/>
      <c r="P127" s="83">
        <f>SUM(P46:P126)</f>
        <v>1250</v>
      </c>
      <c r="Q127" s="83">
        <f>SUM(Q46:Q126)</f>
        <v>1250</v>
      </c>
      <c r="R127" s="83">
        <f>SUM(R46:R126)</f>
        <v>13212</v>
      </c>
      <c r="S127" s="85">
        <f>SUM(S46:S126)</f>
        <v>15712</v>
      </c>
      <c r="T127" s="85"/>
      <c r="U127" s="83">
        <f>SUM(U46:U126)</f>
        <v>1250</v>
      </c>
      <c r="V127" s="83">
        <f>SUM(V46:V126)</f>
        <v>1250</v>
      </c>
      <c r="W127" s="83">
        <f>SUM(W46:W126)</f>
        <v>13212</v>
      </c>
      <c r="X127" s="85">
        <f>SUM(X46:X126)</f>
        <v>15712</v>
      </c>
      <c r="Y127" s="84"/>
      <c r="Z127" s="85">
        <f>SUM(Z46:Z126)</f>
        <v>62848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242272</v>
      </c>
      <c r="G128" s="88">
        <f>G43-G127</f>
        <v>-1250</v>
      </c>
      <c r="H128" s="88">
        <f>H43-H127</f>
        <v>-13212</v>
      </c>
      <c r="I128" s="89">
        <f>I43-I127</f>
        <v>227810</v>
      </c>
      <c r="J128" s="89"/>
      <c r="K128" s="88">
        <f>K43-K127</f>
        <v>-1250</v>
      </c>
      <c r="L128" s="88">
        <f>L43-L127</f>
        <v>-1250</v>
      </c>
      <c r="M128" s="88">
        <f>M43-M127</f>
        <v>-13212</v>
      </c>
      <c r="N128" s="89">
        <f>N43-N127</f>
        <v>-15712</v>
      </c>
      <c r="O128" s="89"/>
      <c r="P128" s="88">
        <f>P43-P127</f>
        <v>-1250</v>
      </c>
      <c r="Q128" s="88">
        <f>Q43-Q127</f>
        <v>-1250</v>
      </c>
      <c r="R128" s="88">
        <f>R43-R127</f>
        <v>-13212</v>
      </c>
      <c r="S128" s="89">
        <f>S43-S127</f>
        <v>-15712</v>
      </c>
      <c r="T128" s="89"/>
      <c r="U128" s="88">
        <f>U43-U127</f>
        <v>-1250</v>
      </c>
      <c r="V128" s="88">
        <f>V43-V127</f>
        <v>-1250</v>
      </c>
      <c r="W128" s="88">
        <f>W43-W127</f>
        <v>-13212</v>
      </c>
      <c r="X128" s="89">
        <f>X43-X127</f>
        <v>-15712</v>
      </c>
      <c r="Y128" s="90"/>
      <c r="Z128" s="89">
        <f>Z43-Z127</f>
        <v>180674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7" right="0.22" top="0.36" bottom="0.38" header="0.31496062992125984" footer="0.31496062992125984"/>
  <pageSetup paperSize="5" scale="33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8"/>
  <dimension ref="A1:Z129"/>
  <sheetViews>
    <sheetView zoomScale="70" zoomScaleNormal="70" workbookViewId="0">
      <pane xSplit="2" ySplit="10" topLeftCell="C111" activePane="bottomRight" state="frozen"/>
      <selection pane="topRight"/>
      <selection pane="bottomLeft"/>
      <selection pane="bottomRight" activeCell="B130" sqref="B130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129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172" t="s">
        <v>255</v>
      </c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1">
    <tabColor theme="1" tint="0.39997558519241921"/>
    <pageSetUpPr fitToPage="1"/>
  </sheetPr>
  <dimension ref="A1:Z130"/>
  <sheetViews>
    <sheetView zoomScale="80" zoomScaleNormal="80" workbookViewId="0">
      <pane xSplit="2" ySplit="10" topLeftCell="F11" activePane="bottomRight" state="frozen"/>
      <selection activeCell="AE31" sqref="AE31"/>
      <selection pane="topRight" activeCell="AE31" sqref="AE31"/>
      <selection pane="bottomLeft" activeCell="AE31" sqref="AE31"/>
      <selection pane="bottomRight" activeCell="A5" sqref="A5"/>
    </sheetView>
  </sheetViews>
  <sheetFormatPr defaultColWidth="9.140625" defaultRowHeight="12.75" x14ac:dyDescent="0.2"/>
  <cols>
    <col min="1" max="1" width="10" customWidth="1"/>
    <col min="2" max="2" width="52.42578125" customWidth="1"/>
    <col min="3" max="4" width="9.140625" hidden="1" customWidth="1"/>
    <col min="5" max="5" width="36.28515625" hidden="1" customWidth="1"/>
    <col min="6" max="6" width="12.140625" bestFit="1" customWidth="1"/>
    <col min="7" max="8" width="11.42578125" bestFit="1" customWidth="1"/>
    <col min="9" max="9" width="14.28515625" bestFit="1" customWidth="1"/>
    <col min="10" max="10" width="2.7109375" customWidth="1"/>
    <col min="11" max="13" width="11.42578125" bestFit="1" customWidth="1"/>
    <col min="14" max="14" width="14.5703125" bestFit="1" customWidth="1"/>
    <col min="15" max="15" width="2.7109375" customWidth="1"/>
    <col min="16" max="18" width="11.42578125" bestFit="1" customWidth="1"/>
    <col min="19" max="19" width="14.5703125" bestFit="1" customWidth="1"/>
    <col min="20" max="20" width="2.7109375" customWidth="1"/>
    <col min="21" max="23" width="11.42578125" bestFit="1" customWidth="1"/>
    <col min="24" max="24" width="14.5703125" bestFit="1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371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>
        <v>181437</v>
      </c>
      <c r="G11" s="22"/>
      <c r="H11" s="22"/>
      <c r="I11" s="94">
        <f>F11+G11+H11</f>
        <v>181437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181437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181437</v>
      </c>
      <c r="G43" s="83">
        <f>SUM(G11:G42)</f>
        <v>0</v>
      </c>
      <c r="H43" s="83">
        <f>SUM(H11:H42)</f>
        <v>0</v>
      </c>
      <c r="I43" s="85">
        <f>SUM(I8:I42)</f>
        <v>181437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181437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>
        <v>50000</v>
      </c>
      <c r="G47" s="22"/>
      <c r="H47" s="22"/>
      <c r="I47" s="94">
        <f t="shared" si="5"/>
        <v>50000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50000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18144</v>
      </c>
      <c r="G48" s="22"/>
      <c r="H48" s="22"/>
      <c r="I48" s="94">
        <f t="shared" si="5"/>
        <v>18144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18144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>
        <v>10000</v>
      </c>
      <c r="G52" s="22"/>
      <c r="H52" s="22"/>
      <c r="I52" s="94">
        <f t="shared" si="5"/>
        <v>10000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10000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>
        <v>33293</v>
      </c>
      <c r="G71" s="22"/>
      <c r="H71" s="22"/>
      <c r="I71" s="94">
        <f t="shared" si="5"/>
        <v>33293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33293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I95" s="94">
        <f t="shared" si="5"/>
        <v>0</v>
      </c>
      <c r="J95" s="15"/>
      <c r="N95" s="94">
        <f t="shared" si="6"/>
        <v>0</v>
      </c>
      <c r="O95" s="15"/>
      <c r="S95" s="94">
        <f t="shared" si="7"/>
        <v>0</v>
      </c>
      <c r="T95" s="15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60000</v>
      </c>
      <c r="G96" s="22"/>
      <c r="H96" s="22"/>
      <c r="I96" s="94">
        <f t="shared" si="5"/>
        <v>60000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60000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>
        <v>10000</v>
      </c>
      <c r="G97" s="22"/>
      <c r="H97" s="22"/>
      <c r="I97" s="94">
        <f t="shared" si="5"/>
        <v>10000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10000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Results'!B126</f>
        <v>Unused</v>
      </c>
      <c r="C126" s="73"/>
      <c r="D126" s="62"/>
      <c r="E126" s="63"/>
      <c r="F126" s="22"/>
      <c r="G126" s="22"/>
      <c r="H126" s="22"/>
      <c r="I126" s="94"/>
      <c r="J126" s="15"/>
      <c r="K126" s="22"/>
      <c r="L126" s="22"/>
      <c r="M126" s="22"/>
      <c r="N126" s="94"/>
      <c r="O126" s="15"/>
      <c r="P126" s="22"/>
      <c r="Q126" s="22"/>
      <c r="R126" s="22"/>
      <c r="S126" s="94"/>
      <c r="T126" s="15"/>
      <c r="U126" s="22"/>
      <c r="V126" s="22"/>
      <c r="W126" s="22"/>
      <c r="X126" s="94"/>
      <c r="Y126" s="97"/>
      <c r="Z126" s="94"/>
    </row>
    <row r="127" spans="1:26" ht="15" x14ac:dyDescent="0.25">
      <c r="A127" s="77"/>
      <c r="B127" s="78"/>
      <c r="C127" s="78"/>
      <c r="D127" s="78"/>
      <c r="E127" s="79"/>
      <c r="F127" s="83">
        <f>SUM(F46:F125)</f>
        <v>181437</v>
      </c>
      <c r="G127" s="83">
        <f>SUM(G46:G125)</f>
        <v>0</v>
      </c>
      <c r="H127" s="83">
        <f>SUM(H46:H125)</f>
        <v>0</v>
      </c>
      <c r="I127" s="85">
        <f>SUM(I46:I125)</f>
        <v>181437</v>
      </c>
      <c r="J127" s="85"/>
      <c r="K127" s="83">
        <f>SUM(K46:K125)</f>
        <v>0</v>
      </c>
      <c r="L127" s="83">
        <f>SUM(L46:L125)</f>
        <v>0</v>
      </c>
      <c r="M127" s="83">
        <f>SUM(M46:M125)</f>
        <v>0</v>
      </c>
      <c r="N127" s="85">
        <f>SUM(N46:N125)</f>
        <v>0</v>
      </c>
      <c r="O127" s="85"/>
      <c r="P127" s="83">
        <f>SUM(P46:P125)</f>
        <v>0</v>
      </c>
      <c r="Q127" s="83">
        <f>SUM(Q46:Q125)</f>
        <v>0</v>
      </c>
      <c r="R127" s="83">
        <f>SUM(R46:R125)</f>
        <v>0</v>
      </c>
      <c r="S127" s="85">
        <f>SUM(S46:S125)</f>
        <v>0</v>
      </c>
      <c r="T127" s="85"/>
      <c r="U127" s="83">
        <f>SUM(U46:U125)</f>
        <v>0</v>
      </c>
      <c r="V127" s="83">
        <f>SUM(V46:V125)</f>
        <v>0</v>
      </c>
      <c r="W127" s="83">
        <f>SUM(W46:W125)</f>
        <v>0</v>
      </c>
      <c r="X127" s="85">
        <f>SUM(X46:X125)</f>
        <v>0</v>
      </c>
      <c r="Y127" s="84"/>
      <c r="Z127" s="85">
        <f>SUM(Z46:Z125)</f>
        <v>181437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0</v>
      </c>
      <c r="G128" s="88">
        <f>G43-G127</f>
        <v>0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7" right="0.22" top="0.36" bottom="0.38" header="0.31496062992125984" footer="0.31496062992125984"/>
  <pageSetup paperSize="5" scale="43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2"/>
  <dimension ref="A1:Z129"/>
  <sheetViews>
    <sheetView zoomScale="70" zoomScaleNormal="70" workbookViewId="0">
      <pane xSplit="2" ySplit="10" topLeftCell="C87" activePane="bottomRight" state="frozen"/>
      <selection pane="topRight"/>
      <selection pane="bottomLeft"/>
      <selection pane="bottomRight" activeCell="B130" sqref="B130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69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172" t="s">
        <v>255</v>
      </c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3"/>
  <dimension ref="A1:Z129"/>
  <sheetViews>
    <sheetView zoomScale="70" zoomScaleNormal="70" workbookViewId="0">
      <pane xSplit="2" ySplit="10" topLeftCell="C87" activePane="bottomRight" state="frozen"/>
      <selection pane="topRight"/>
      <selection pane="bottomLeft"/>
      <selection pane="bottomRight" activeCell="B130" sqref="B130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130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172" t="s">
        <v>255</v>
      </c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J37"/>
  <sheetViews>
    <sheetView zoomScale="70" zoomScaleNormal="70" workbookViewId="0">
      <selection activeCell="D24" sqref="D24"/>
    </sheetView>
  </sheetViews>
  <sheetFormatPr defaultColWidth="9.140625" defaultRowHeight="12.75" x14ac:dyDescent="0.2"/>
  <cols>
    <col min="1" max="1" width="6.85546875" customWidth="1"/>
    <col min="2" max="2" width="51" customWidth="1"/>
    <col min="3" max="3" width="3.140625" customWidth="1"/>
    <col min="4" max="4" width="19" style="118" customWidth="1"/>
    <col min="5" max="5" width="3" customWidth="1"/>
    <col min="6" max="6" width="20.28515625" bestFit="1" customWidth="1"/>
    <col min="7" max="7" width="17.28515625" style="118" bestFit="1" customWidth="1"/>
    <col min="8" max="8" width="11.140625" customWidth="1"/>
    <col min="9" max="9" width="80" bestFit="1" customWidth="1"/>
    <col min="10" max="10" width="11.140625" customWidth="1"/>
    <col min="11" max="11" width="50" customWidth="1"/>
    <col min="12" max="12" width="13.28515625" customWidth="1"/>
    <col min="13" max="13" width="1.42578125" customWidth="1"/>
    <col min="22" max="22" width="14.140625" customWidth="1"/>
    <col min="239" max="241" width="1.5703125" customWidth="1"/>
    <col min="242" max="242" width="9.7109375" customWidth="1"/>
    <col min="243" max="243" width="19" customWidth="1"/>
    <col min="244" max="244" width="1.42578125" customWidth="1"/>
    <col min="245" max="245" width="13.28515625" customWidth="1"/>
    <col min="246" max="246" width="1.42578125" customWidth="1"/>
    <col min="247" max="247" width="13.28515625" customWidth="1"/>
    <col min="248" max="248" width="1.42578125" customWidth="1"/>
    <col min="249" max="249" width="13.28515625" customWidth="1"/>
    <col min="250" max="250" width="9.140625" customWidth="1"/>
    <col min="251" max="251" width="1.42578125" customWidth="1"/>
    <col min="252" max="252" width="13.28515625" customWidth="1"/>
    <col min="253" max="253" width="9.140625" customWidth="1"/>
    <col min="254" max="254" width="1.42578125" customWidth="1"/>
    <col min="255" max="257" width="9.140625" customWidth="1"/>
    <col min="258" max="258" width="5.7109375" customWidth="1"/>
    <col min="259" max="259" width="4.140625" customWidth="1"/>
    <col min="260" max="260" width="4" customWidth="1"/>
    <col min="261" max="261" width="3.5703125" customWidth="1"/>
    <col min="262" max="262" width="4.42578125" customWidth="1"/>
    <col min="263" max="264" width="9.140625" customWidth="1"/>
    <col min="265" max="265" width="95" customWidth="1"/>
    <col min="266" max="266" width="61.85546875" customWidth="1"/>
    <col min="267" max="267" width="50" customWidth="1"/>
    <col min="268" max="268" width="81.7109375" customWidth="1"/>
    <col min="269" max="269" width="1.42578125" customWidth="1"/>
    <col min="495" max="497" width="1.5703125" customWidth="1"/>
    <col min="498" max="498" width="9.7109375" customWidth="1"/>
    <col min="499" max="499" width="19" customWidth="1"/>
    <col min="500" max="500" width="1.42578125" customWidth="1"/>
    <col min="501" max="501" width="13.28515625" customWidth="1"/>
    <col min="502" max="502" width="1.42578125" customWidth="1"/>
    <col min="503" max="503" width="13.28515625" customWidth="1"/>
    <col min="504" max="504" width="1.42578125" customWidth="1"/>
    <col min="505" max="505" width="13.28515625" customWidth="1"/>
    <col min="506" max="506" width="9.140625" customWidth="1"/>
    <col min="507" max="507" width="1.42578125" customWidth="1"/>
    <col min="508" max="508" width="13.28515625" customWidth="1"/>
    <col min="509" max="509" width="9.140625" customWidth="1"/>
    <col min="510" max="510" width="1.42578125" customWidth="1"/>
    <col min="511" max="513" width="9.140625" customWidth="1"/>
    <col min="514" max="514" width="5.7109375" customWidth="1"/>
    <col min="515" max="515" width="4.140625" customWidth="1"/>
    <col min="516" max="516" width="4" customWidth="1"/>
    <col min="517" max="517" width="3.5703125" customWidth="1"/>
    <col min="518" max="518" width="4.42578125" customWidth="1"/>
    <col min="519" max="520" width="9.140625" customWidth="1"/>
    <col min="521" max="521" width="95" customWidth="1"/>
    <col min="522" max="522" width="61.85546875" customWidth="1"/>
    <col min="523" max="523" width="50" customWidth="1"/>
    <col min="524" max="524" width="81.7109375" customWidth="1"/>
    <col min="525" max="525" width="1.42578125" customWidth="1"/>
    <col min="751" max="753" width="1.5703125" customWidth="1"/>
    <col min="754" max="754" width="9.7109375" customWidth="1"/>
    <col min="755" max="755" width="19" customWidth="1"/>
    <col min="756" max="756" width="1.42578125" customWidth="1"/>
    <col min="757" max="757" width="13.28515625" customWidth="1"/>
    <col min="758" max="758" width="1.42578125" customWidth="1"/>
    <col min="759" max="759" width="13.28515625" customWidth="1"/>
    <col min="760" max="760" width="1.42578125" customWidth="1"/>
    <col min="761" max="761" width="13.28515625" customWidth="1"/>
    <col min="762" max="762" width="9.140625" customWidth="1"/>
    <col min="763" max="763" width="1.42578125" customWidth="1"/>
    <col min="764" max="764" width="13.28515625" customWidth="1"/>
    <col min="765" max="765" width="9.140625" customWidth="1"/>
    <col min="766" max="766" width="1.42578125" customWidth="1"/>
    <col min="767" max="769" width="9.140625" customWidth="1"/>
    <col min="770" max="770" width="5.7109375" customWidth="1"/>
    <col min="771" max="771" width="4.140625" customWidth="1"/>
    <col min="772" max="772" width="4" customWidth="1"/>
    <col min="773" max="773" width="3.5703125" customWidth="1"/>
    <col min="774" max="774" width="4.42578125" customWidth="1"/>
    <col min="775" max="776" width="9.140625" customWidth="1"/>
    <col min="777" max="777" width="95" customWidth="1"/>
    <col min="778" max="778" width="61.85546875" customWidth="1"/>
    <col min="779" max="779" width="50" customWidth="1"/>
    <col min="780" max="780" width="81.7109375" customWidth="1"/>
    <col min="781" max="781" width="1.42578125" customWidth="1"/>
    <col min="1007" max="1009" width="1.5703125" customWidth="1"/>
    <col min="1010" max="1010" width="9.7109375" customWidth="1"/>
    <col min="1011" max="1011" width="19" customWidth="1"/>
    <col min="1012" max="1012" width="1.42578125" customWidth="1"/>
    <col min="1013" max="1013" width="13.28515625" customWidth="1"/>
    <col min="1014" max="1014" width="1.42578125" customWidth="1"/>
    <col min="1015" max="1015" width="13.28515625" customWidth="1"/>
    <col min="1016" max="1016" width="1.42578125" customWidth="1"/>
    <col min="1017" max="1017" width="13.28515625" customWidth="1"/>
    <col min="1018" max="1018" width="9.140625" customWidth="1"/>
    <col min="1019" max="1019" width="1.42578125" customWidth="1"/>
    <col min="1020" max="1020" width="13.28515625" customWidth="1"/>
    <col min="1021" max="1021" width="9.140625" customWidth="1"/>
    <col min="1022" max="1022" width="1.42578125" customWidth="1"/>
    <col min="1023" max="1025" width="9.140625" customWidth="1"/>
    <col min="1026" max="1026" width="5.7109375" customWidth="1"/>
    <col min="1027" max="1027" width="4.140625" customWidth="1"/>
    <col min="1028" max="1028" width="4" customWidth="1"/>
    <col min="1029" max="1029" width="3.5703125" customWidth="1"/>
    <col min="1030" max="1030" width="4.42578125" customWidth="1"/>
    <col min="1031" max="1032" width="9.140625" customWidth="1"/>
    <col min="1033" max="1033" width="95" customWidth="1"/>
    <col min="1034" max="1034" width="61.85546875" customWidth="1"/>
    <col min="1035" max="1035" width="50" customWidth="1"/>
    <col min="1036" max="1036" width="81.7109375" customWidth="1"/>
    <col min="1037" max="1037" width="1.42578125" customWidth="1"/>
    <col min="1263" max="1265" width="1.5703125" customWidth="1"/>
    <col min="1266" max="1266" width="9.7109375" customWidth="1"/>
    <col min="1267" max="1267" width="19" customWidth="1"/>
    <col min="1268" max="1268" width="1.42578125" customWidth="1"/>
    <col min="1269" max="1269" width="13.28515625" customWidth="1"/>
    <col min="1270" max="1270" width="1.42578125" customWidth="1"/>
    <col min="1271" max="1271" width="13.28515625" customWidth="1"/>
    <col min="1272" max="1272" width="1.42578125" customWidth="1"/>
    <col min="1273" max="1273" width="13.28515625" customWidth="1"/>
    <col min="1274" max="1274" width="9.140625" customWidth="1"/>
    <col min="1275" max="1275" width="1.42578125" customWidth="1"/>
    <col min="1276" max="1276" width="13.28515625" customWidth="1"/>
    <col min="1277" max="1277" width="9.140625" customWidth="1"/>
    <col min="1278" max="1278" width="1.42578125" customWidth="1"/>
    <col min="1279" max="1281" width="9.140625" customWidth="1"/>
    <col min="1282" max="1282" width="5.7109375" customWidth="1"/>
    <col min="1283" max="1283" width="4.140625" customWidth="1"/>
    <col min="1284" max="1284" width="4" customWidth="1"/>
    <col min="1285" max="1285" width="3.5703125" customWidth="1"/>
    <col min="1286" max="1286" width="4.42578125" customWidth="1"/>
    <col min="1287" max="1288" width="9.140625" customWidth="1"/>
    <col min="1289" max="1289" width="95" customWidth="1"/>
    <col min="1290" max="1290" width="61.85546875" customWidth="1"/>
    <col min="1291" max="1291" width="50" customWidth="1"/>
    <col min="1292" max="1292" width="81.7109375" customWidth="1"/>
    <col min="1293" max="1293" width="1.42578125" customWidth="1"/>
    <col min="1519" max="1521" width="1.5703125" customWidth="1"/>
    <col min="1522" max="1522" width="9.7109375" customWidth="1"/>
    <col min="1523" max="1523" width="19" customWidth="1"/>
    <col min="1524" max="1524" width="1.42578125" customWidth="1"/>
    <col min="1525" max="1525" width="13.28515625" customWidth="1"/>
    <col min="1526" max="1526" width="1.42578125" customWidth="1"/>
    <col min="1527" max="1527" width="13.28515625" customWidth="1"/>
    <col min="1528" max="1528" width="1.42578125" customWidth="1"/>
    <col min="1529" max="1529" width="13.28515625" customWidth="1"/>
    <col min="1530" max="1530" width="9.140625" customWidth="1"/>
    <col min="1531" max="1531" width="1.42578125" customWidth="1"/>
    <col min="1532" max="1532" width="13.28515625" customWidth="1"/>
    <col min="1533" max="1533" width="9.140625" customWidth="1"/>
    <col min="1534" max="1534" width="1.42578125" customWidth="1"/>
    <col min="1535" max="1537" width="9.140625" customWidth="1"/>
    <col min="1538" max="1538" width="5.7109375" customWidth="1"/>
    <col min="1539" max="1539" width="4.140625" customWidth="1"/>
    <col min="1540" max="1540" width="4" customWidth="1"/>
    <col min="1541" max="1541" width="3.5703125" customWidth="1"/>
    <col min="1542" max="1542" width="4.42578125" customWidth="1"/>
    <col min="1543" max="1544" width="9.140625" customWidth="1"/>
    <col min="1545" max="1545" width="95" customWidth="1"/>
    <col min="1546" max="1546" width="61.85546875" customWidth="1"/>
    <col min="1547" max="1547" width="50" customWidth="1"/>
    <col min="1548" max="1548" width="81.7109375" customWidth="1"/>
    <col min="1549" max="1549" width="1.42578125" customWidth="1"/>
    <col min="1775" max="1777" width="1.5703125" customWidth="1"/>
    <col min="1778" max="1778" width="9.7109375" customWidth="1"/>
    <col min="1779" max="1779" width="19" customWidth="1"/>
    <col min="1780" max="1780" width="1.42578125" customWidth="1"/>
    <col min="1781" max="1781" width="13.28515625" customWidth="1"/>
    <col min="1782" max="1782" width="1.42578125" customWidth="1"/>
    <col min="1783" max="1783" width="13.28515625" customWidth="1"/>
    <col min="1784" max="1784" width="1.42578125" customWidth="1"/>
    <col min="1785" max="1785" width="13.28515625" customWidth="1"/>
    <col min="1786" max="1786" width="9.140625" customWidth="1"/>
    <col min="1787" max="1787" width="1.42578125" customWidth="1"/>
    <col min="1788" max="1788" width="13.28515625" customWidth="1"/>
    <col min="1789" max="1789" width="9.140625" customWidth="1"/>
    <col min="1790" max="1790" width="1.42578125" customWidth="1"/>
    <col min="1791" max="1793" width="9.140625" customWidth="1"/>
    <col min="1794" max="1794" width="5.7109375" customWidth="1"/>
    <col min="1795" max="1795" width="4.140625" customWidth="1"/>
    <col min="1796" max="1796" width="4" customWidth="1"/>
    <col min="1797" max="1797" width="3.5703125" customWidth="1"/>
    <col min="1798" max="1798" width="4.42578125" customWidth="1"/>
    <col min="1799" max="1800" width="9.140625" customWidth="1"/>
    <col min="1801" max="1801" width="95" customWidth="1"/>
    <col min="1802" max="1802" width="61.85546875" customWidth="1"/>
    <col min="1803" max="1803" width="50" customWidth="1"/>
    <col min="1804" max="1804" width="81.7109375" customWidth="1"/>
    <col min="1805" max="1805" width="1.42578125" customWidth="1"/>
    <col min="2031" max="2033" width="1.5703125" customWidth="1"/>
    <col min="2034" max="2034" width="9.7109375" customWidth="1"/>
    <col min="2035" max="2035" width="19" customWidth="1"/>
    <col min="2036" max="2036" width="1.42578125" customWidth="1"/>
    <col min="2037" max="2037" width="13.28515625" customWidth="1"/>
    <col min="2038" max="2038" width="1.42578125" customWidth="1"/>
    <col min="2039" max="2039" width="13.28515625" customWidth="1"/>
    <col min="2040" max="2040" width="1.42578125" customWidth="1"/>
    <col min="2041" max="2041" width="13.28515625" customWidth="1"/>
    <col min="2042" max="2042" width="9.140625" customWidth="1"/>
    <col min="2043" max="2043" width="1.42578125" customWidth="1"/>
    <col min="2044" max="2044" width="13.28515625" customWidth="1"/>
    <col min="2045" max="2045" width="9.140625" customWidth="1"/>
    <col min="2046" max="2046" width="1.42578125" customWidth="1"/>
    <col min="2047" max="2049" width="9.140625" customWidth="1"/>
    <col min="2050" max="2050" width="5.7109375" customWidth="1"/>
    <col min="2051" max="2051" width="4.140625" customWidth="1"/>
    <col min="2052" max="2052" width="4" customWidth="1"/>
    <col min="2053" max="2053" width="3.5703125" customWidth="1"/>
    <col min="2054" max="2054" width="4.42578125" customWidth="1"/>
    <col min="2055" max="2056" width="9.140625" customWidth="1"/>
    <col min="2057" max="2057" width="95" customWidth="1"/>
    <col min="2058" max="2058" width="61.85546875" customWidth="1"/>
    <col min="2059" max="2059" width="50" customWidth="1"/>
    <col min="2060" max="2060" width="81.7109375" customWidth="1"/>
    <col min="2061" max="2061" width="1.42578125" customWidth="1"/>
    <col min="2287" max="2289" width="1.5703125" customWidth="1"/>
    <col min="2290" max="2290" width="9.7109375" customWidth="1"/>
    <col min="2291" max="2291" width="19" customWidth="1"/>
    <col min="2292" max="2292" width="1.42578125" customWidth="1"/>
    <col min="2293" max="2293" width="13.28515625" customWidth="1"/>
    <col min="2294" max="2294" width="1.42578125" customWidth="1"/>
    <col min="2295" max="2295" width="13.28515625" customWidth="1"/>
    <col min="2296" max="2296" width="1.42578125" customWidth="1"/>
    <col min="2297" max="2297" width="13.28515625" customWidth="1"/>
    <col min="2298" max="2298" width="9.140625" customWidth="1"/>
    <col min="2299" max="2299" width="1.42578125" customWidth="1"/>
    <col min="2300" max="2300" width="13.28515625" customWidth="1"/>
    <col min="2301" max="2301" width="9.140625" customWidth="1"/>
    <col min="2302" max="2302" width="1.42578125" customWidth="1"/>
    <col min="2303" max="2305" width="9.140625" customWidth="1"/>
    <col min="2306" max="2306" width="5.7109375" customWidth="1"/>
    <col min="2307" max="2307" width="4.140625" customWidth="1"/>
    <col min="2308" max="2308" width="4" customWidth="1"/>
    <col min="2309" max="2309" width="3.5703125" customWidth="1"/>
    <col min="2310" max="2310" width="4.42578125" customWidth="1"/>
    <col min="2311" max="2312" width="9.140625" customWidth="1"/>
    <col min="2313" max="2313" width="95" customWidth="1"/>
    <col min="2314" max="2314" width="61.85546875" customWidth="1"/>
    <col min="2315" max="2315" width="50" customWidth="1"/>
    <col min="2316" max="2316" width="81.7109375" customWidth="1"/>
    <col min="2317" max="2317" width="1.42578125" customWidth="1"/>
    <col min="2543" max="2545" width="1.5703125" customWidth="1"/>
    <col min="2546" max="2546" width="9.7109375" customWidth="1"/>
    <col min="2547" max="2547" width="19" customWidth="1"/>
    <col min="2548" max="2548" width="1.42578125" customWidth="1"/>
    <col min="2549" max="2549" width="13.28515625" customWidth="1"/>
    <col min="2550" max="2550" width="1.42578125" customWidth="1"/>
    <col min="2551" max="2551" width="13.28515625" customWidth="1"/>
    <col min="2552" max="2552" width="1.42578125" customWidth="1"/>
    <col min="2553" max="2553" width="13.28515625" customWidth="1"/>
    <col min="2554" max="2554" width="9.140625" customWidth="1"/>
    <col min="2555" max="2555" width="1.42578125" customWidth="1"/>
    <col min="2556" max="2556" width="13.28515625" customWidth="1"/>
    <col min="2557" max="2557" width="9.140625" customWidth="1"/>
    <col min="2558" max="2558" width="1.42578125" customWidth="1"/>
    <col min="2559" max="2561" width="9.140625" customWidth="1"/>
    <col min="2562" max="2562" width="5.7109375" customWidth="1"/>
    <col min="2563" max="2563" width="4.140625" customWidth="1"/>
    <col min="2564" max="2564" width="4" customWidth="1"/>
    <col min="2565" max="2565" width="3.5703125" customWidth="1"/>
    <col min="2566" max="2566" width="4.42578125" customWidth="1"/>
    <col min="2567" max="2568" width="9.140625" customWidth="1"/>
    <col min="2569" max="2569" width="95" customWidth="1"/>
    <col min="2570" max="2570" width="61.85546875" customWidth="1"/>
    <col min="2571" max="2571" width="50" customWidth="1"/>
    <col min="2572" max="2572" width="81.7109375" customWidth="1"/>
    <col min="2573" max="2573" width="1.42578125" customWidth="1"/>
    <col min="2799" max="2801" width="1.5703125" customWidth="1"/>
    <col min="2802" max="2802" width="9.7109375" customWidth="1"/>
    <col min="2803" max="2803" width="19" customWidth="1"/>
    <col min="2804" max="2804" width="1.42578125" customWidth="1"/>
    <col min="2805" max="2805" width="13.28515625" customWidth="1"/>
    <col min="2806" max="2806" width="1.42578125" customWidth="1"/>
    <col min="2807" max="2807" width="13.28515625" customWidth="1"/>
    <col min="2808" max="2808" width="1.42578125" customWidth="1"/>
    <col min="2809" max="2809" width="13.28515625" customWidth="1"/>
    <col min="2810" max="2810" width="9.140625" customWidth="1"/>
    <col min="2811" max="2811" width="1.42578125" customWidth="1"/>
    <col min="2812" max="2812" width="13.28515625" customWidth="1"/>
    <col min="2813" max="2813" width="9.140625" customWidth="1"/>
    <col min="2814" max="2814" width="1.42578125" customWidth="1"/>
    <col min="2815" max="2817" width="9.140625" customWidth="1"/>
    <col min="2818" max="2818" width="5.7109375" customWidth="1"/>
    <col min="2819" max="2819" width="4.140625" customWidth="1"/>
    <col min="2820" max="2820" width="4" customWidth="1"/>
    <col min="2821" max="2821" width="3.5703125" customWidth="1"/>
    <col min="2822" max="2822" width="4.42578125" customWidth="1"/>
    <col min="2823" max="2824" width="9.140625" customWidth="1"/>
    <col min="2825" max="2825" width="95" customWidth="1"/>
    <col min="2826" max="2826" width="61.85546875" customWidth="1"/>
    <col min="2827" max="2827" width="50" customWidth="1"/>
    <col min="2828" max="2828" width="81.7109375" customWidth="1"/>
    <col min="2829" max="2829" width="1.42578125" customWidth="1"/>
    <col min="3055" max="3057" width="1.5703125" customWidth="1"/>
    <col min="3058" max="3058" width="9.7109375" customWidth="1"/>
    <col min="3059" max="3059" width="19" customWidth="1"/>
    <col min="3060" max="3060" width="1.42578125" customWidth="1"/>
    <col min="3061" max="3061" width="13.28515625" customWidth="1"/>
    <col min="3062" max="3062" width="1.42578125" customWidth="1"/>
    <col min="3063" max="3063" width="13.28515625" customWidth="1"/>
    <col min="3064" max="3064" width="1.42578125" customWidth="1"/>
    <col min="3065" max="3065" width="13.28515625" customWidth="1"/>
    <col min="3066" max="3066" width="9.140625" customWidth="1"/>
    <col min="3067" max="3067" width="1.42578125" customWidth="1"/>
    <col min="3068" max="3068" width="13.28515625" customWidth="1"/>
    <col min="3069" max="3069" width="9.140625" customWidth="1"/>
    <col min="3070" max="3070" width="1.42578125" customWidth="1"/>
    <col min="3071" max="3073" width="9.140625" customWidth="1"/>
    <col min="3074" max="3074" width="5.7109375" customWidth="1"/>
    <col min="3075" max="3075" width="4.140625" customWidth="1"/>
    <col min="3076" max="3076" width="4" customWidth="1"/>
    <col min="3077" max="3077" width="3.5703125" customWidth="1"/>
    <col min="3078" max="3078" width="4.42578125" customWidth="1"/>
    <col min="3079" max="3080" width="9.140625" customWidth="1"/>
    <col min="3081" max="3081" width="95" customWidth="1"/>
    <col min="3082" max="3082" width="61.85546875" customWidth="1"/>
    <col min="3083" max="3083" width="50" customWidth="1"/>
    <col min="3084" max="3084" width="81.7109375" customWidth="1"/>
    <col min="3085" max="3085" width="1.42578125" customWidth="1"/>
    <col min="3311" max="3313" width="1.5703125" customWidth="1"/>
    <col min="3314" max="3314" width="9.7109375" customWidth="1"/>
    <col min="3315" max="3315" width="19" customWidth="1"/>
    <col min="3316" max="3316" width="1.42578125" customWidth="1"/>
    <col min="3317" max="3317" width="13.28515625" customWidth="1"/>
    <col min="3318" max="3318" width="1.42578125" customWidth="1"/>
    <col min="3319" max="3319" width="13.28515625" customWidth="1"/>
    <col min="3320" max="3320" width="1.42578125" customWidth="1"/>
    <col min="3321" max="3321" width="13.28515625" customWidth="1"/>
    <col min="3322" max="3322" width="9.140625" customWidth="1"/>
    <col min="3323" max="3323" width="1.42578125" customWidth="1"/>
    <col min="3324" max="3324" width="13.28515625" customWidth="1"/>
    <col min="3325" max="3325" width="9.140625" customWidth="1"/>
    <col min="3326" max="3326" width="1.42578125" customWidth="1"/>
    <col min="3327" max="3329" width="9.140625" customWidth="1"/>
    <col min="3330" max="3330" width="5.7109375" customWidth="1"/>
    <col min="3331" max="3331" width="4.140625" customWidth="1"/>
    <col min="3332" max="3332" width="4" customWidth="1"/>
    <col min="3333" max="3333" width="3.5703125" customWidth="1"/>
    <col min="3334" max="3334" width="4.42578125" customWidth="1"/>
    <col min="3335" max="3336" width="9.140625" customWidth="1"/>
    <col min="3337" max="3337" width="95" customWidth="1"/>
    <col min="3338" max="3338" width="61.85546875" customWidth="1"/>
    <col min="3339" max="3339" width="50" customWidth="1"/>
    <col min="3340" max="3340" width="81.7109375" customWidth="1"/>
    <col min="3341" max="3341" width="1.42578125" customWidth="1"/>
    <col min="3567" max="3569" width="1.5703125" customWidth="1"/>
    <col min="3570" max="3570" width="9.7109375" customWidth="1"/>
    <col min="3571" max="3571" width="19" customWidth="1"/>
    <col min="3572" max="3572" width="1.42578125" customWidth="1"/>
    <col min="3573" max="3573" width="13.28515625" customWidth="1"/>
    <col min="3574" max="3574" width="1.42578125" customWidth="1"/>
    <col min="3575" max="3575" width="13.28515625" customWidth="1"/>
    <col min="3576" max="3576" width="1.42578125" customWidth="1"/>
    <col min="3577" max="3577" width="13.28515625" customWidth="1"/>
    <col min="3578" max="3578" width="9.140625" customWidth="1"/>
    <col min="3579" max="3579" width="1.42578125" customWidth="1"/>
    <col min="3580" max="3580" width="13.28515625" customWidth="1"/>
    <col min="3581" max="3581" width="9.140625" customWidth="1"/>
    <col min="3582" max="3582" width="1.42578125" customWidth="1"/>
    <col min="3583" max="3585" width="9.140625" customWidth="1"/>
    <col min="3586" max="3586" width="5.7109375" customWidth="1"/>
    <col min="3587" max="3587" width="4.140625" customWidth="1"/>
    <col min="3588" max="3588" width="4" customWidth="1"/>
    <col min="3589" max="3589" width="3.5703125" customWidth="1"/>
    <col min="3590" max="3590" width="4.42578125" customWidth="1"/>
    <col min="3591" max="3592" width="9.140625" customWidth="1"/>
    <col min="3593" max="3593" width="95" customWidth="1"/>
    <col min="3594" max="3594" width="61.85546875" customWidth="1"/>
    <col min="3595" max="3595" width="50" customWidth="1"/>
    <col min="3596" max="3596" width="81.7109375" customWidth="1"/>
    <col min="3597" max="3597" width="1.42578125" customWidth="1"/>
    <col min="3823" max="3825" width="1.5703125" customWidth="1"/>
    <col min="3826" max="3826" width="9.7109375" customWidth="1"/>
    <col min="3827" max="3827" width="19" customWidth="1"/>
    <col min="3828" max="3828" width="1.42578125" customWidth="1"/>
    <col min="3829" max="3829" width="13.28515625" customWidth="1"/>
    <col min="3830" max="3830" width="1.42578125" customWidth="1"/>
    <col min="3831" max="3831" width="13.28515625" customWidth="1"/>
    <col min="3832" max="3832" width="1.42578125" customWidth="1"/>
    <col min="3833" max="3833" width="13.28515625" customWidth="1"/>
    <col min="3834" max="3834" width="9.140625" customWidth="1"/>
    <col min="3835" max="3835" width="1.42578125" customWidth="1"/>
    <col min="3836" max="3836" width="13.28515625" customWidth="1"/>
    <col min="3837" max="3837" width="9.140625" customWidth="1"/>
    <col min="3838" max="3838" width="1.42578125" customWidth="1"/>
    <col min="3839" max="3841" width="9.140625" customWidth="1"/>
    <col min="3842" max="3842" width="5.7109375" customWidth="1"/>
    <col min="3843" max="3843" width="4.140625" customWidth="1"/>
    <col min="3844" max="3844" width="4" customWidth="1"/>
    <col min="3845" max="3845" width="3.5703125" customWidth="1"/>
    <col min="3846" max="3846" width="4.42578125" customWidth="1"/>
    <col min="3847" max="3848" width="9.140625" customWidth="1"/>
    <col min="3849" max="3849" width="95" customWidth="1"/>
    <col min="3850" max="3850" width="61.85546875" customWidth="1"/>
    <col min="3851" max="3851" width="50" customWidth="1"/>
    <col min="3852" max="3852" width="81.7109375" customWidth="1"/>
    <col min="3853" max="3853" width="1.42578125" customWidth="1"/>
    <col min="4079" max="4081" width="1.5703125" customWidth="1"/>
    <col min="4082" max="4082" width="9.7109375" customWidth="1"/>
    <col min="4083" max="4083" width="19" customWidth="1"/>
    <col min="4084" max="4084" width="1.42578125" customWidth="1"/>
    <col min="4085" max="4085" width="13.28515625" customWidth="1"/>
    <col min="4086" max="4086" width="1.42578125" customWidth="1"/>
    <col min="4087" max="4087" width="13.28515625" customWidth="1"/>
    <col min="4088" max="4088" width="1.42578125" customWidth="1"/>
    <col min="4089" max="4089" width="13.28515625" customWidth="1"/>
    <col min="4090" max="4090" width="9.140625" customWidth="1"/>
    <col min="4091" max="4091" width="1.42578125" customWidth="1"/>
    <col min="4092" max="4092" width="13.28515625" customWidth="1"/>
    <col min="4093" max="4093" width="9.140625" customWidth="1"/>
    <col min="4094" max="4094" width="1.42578125" customWidth="1"/>
    <col min="4095" max="4097" width="9.140625" customWidth="1"/>
    <col min="4098" max="4098" width="5.7109375" customWidth="1"/>
    <col min="4099" max="4099" width="4.140625" customWidth="1"/>
    <col min="4100" max="4100" width="4" customWidth="1"/>
    <col min="4101" max="4101" width="3.5703125" customWidth="1"/>
    <col min="4102" max="4102" width="4.42578125" customWidth="1"/>
    <col min="4103" max="4104" width="9.140625" customWidth="1"/>
    <col min="4105" max="4105" width="95" customWidth="1"/>
    <col min="4106" max="4106" width="61.85546875" customWidth="1"/>
    <col min="4107" max="4107" width="50" customWidth="1"/>
    <col min="4108" max="4108" width="81.7109375" customWidth="1"/>
    <col min="4109" max="4109" width="1.42578125" customWidth="1"/>
    <col min="4335" max="4337" width="1.5703125" customWidth="1"/>
    <col min="4338" max="4338" width="9.7109375" customWidth="1"/>
    <col min="4339" max="4339" width="19" customWidth="1"/>
    <col min="4340" max="4340" width="1.42578125" customWidth="1"/>
    <col min="4341" max="4341" width="13.28515625" customWidth="1"/>
    <col min="4342" max="4342" width="1.42578125" customWidth="1"/>
    <col min="4343" max="4343" width="13.28515625" customWidth="1"/>
    <col min="4344" max="4344" width="1.42578125" customWidth="1"/>
    <col min="4345" max="4345" width="13.28515625" customWidth="1"/>
    <col min="4346" max="4346" width="9.140625" customWidth="1"/>
    <col min="4347" max="4347" width="1.42578125" customWidth="1"/>
    <col min="4348" max="4348" width="13.28515625" customWidth="1"/>
    <col min="4349" max="4349" width="9.140625" customWidth="1"/>
    <col min="4350" max="4350" width="1.42578125" customWidth="1"/>
    <col min="4351" max="4353" width="9.140625" customWidth="1"/>
    <col min="4354" max="4354" width="5.7109375" customWidth="1"/>
    <col min="4355" max="4355" width="4.140625" customWidth="1"/>
    <col min="4356" max="4356" width="4" customWidth="1"/>
    <col min="4357" max="4357" width="3.5703125" customWidth="1"/>
    <col min="4358" max="4358" width="4.42578125" customWidth="1"/>
    <col min="4359" max="4360" width="9.140625" customWidth="1"/>
    <col min="4361" max="4361" width="95" customWidth="1"/>
    <col min="4362" max="4362" width="61.85546875" customWidth="1"/>
    <col min="4363" max="4363" width="50" customWidth="1"/>
    <col min="4364" max="4364" width="81.7109375" customWidth="1"/>
    <col min="4365" max="4365" width="1.42578125" customWidth="1"/>
    <col min="4591" max="4593" width="1.5703125" customWidth="1"/>
    <col min="4594" max="4594" width="9.7109375" customWidth="1"/>
    <col min="4595" max="4595" width="19" customWidth="1"/>
    <col min="4596" max="4596" width="1.42578125" customWidth="1"/>
    <col min="4597" max="4597" width="13.28515625" customWidth="1"/>
    <col min="4598" max="4598" width="1.42578125" customWidth="1"/>
    <col min="4599" max="4599" width="13.28515625" customWidth="1"/>
    <col min="4600" max="4600" width="1.42578125" customWidth="1"/>
    <col min="4601" max="4601" width="13.28515625" customWidth="1"/>
    <col min="4602" max="4602" width="9.140625" customWidth="1"/>
    <col min="4603" max="4603" width="1.42578125" customWidth="1"/>
    <col min="4604" max="4604" width="13.28515625" customWidth="1"/>
    <col min="4605" max="4605" width="9.140625" customWidth="1"/>
    <col min="4606" max="4606" width="1.42578125" customWidth="1"/>
    <col min="4607" max="4609" width="9.140625" customWidth="1"/>
    <col min="4610" max="4610" width="5.7109375" customWidth="1"/>
    <col min="4611" max="4611" width="4.140625" customWidth="1"/>
    <col min="4612" max="4612" width="4" customWidth="1"/>
    <col min="4613" max="4613" width="3.5703125" customWidth="1"/>
    <col min="4614" max="4614" width="4.42578125" customWidth="1"/>
    <col min="4615" max="4616" width="9.140625" customWidth="1"/>
    <col min="4617" max="4617" width="95" customWidth="1"/>
    <col min="4618" max="4618" width="61.85546875" customWidth="1"/>
    <col min="4619" max="4619" width="50" customWidth="1"/>
    <col min="4620" max="4620" width="81.7109375" customWidth="1"/>
    <col min="4621" max="4621" width="1.42578125" customWidth="1"/>
    <col min="4847" max="4849" width="1.5703125" customWidth="1"/>
    <col min="4850" max="4850" width="9.7109375" customWidth="1"/>
    <col min="4851" max="4851" width="19" customWidth="1"/>
    <col min="4852" max="4852" width="1.42578125" customWidth="1"/>
    <col min="4853" max="4853" width="13.28515625" customWidth="1"/>
    <col min="4854" max="4854" width="1.42578125" customWidth="1"/>
    <col min="4855" max="4855" width="13.28515625" customWidth="1"/>
    <col min="4856" max="4856" width="1.42578125" customWidth="1"/>
    <col min="4857" max="4857" width="13.28515625" customWidth="1"/>
    <col min="4858" max="4858" width="9.140625" customWidth="1"/>
    <col min="4859" max="4859" width="1.42578125" customWidth="1"/>
    <col min="4860" max="4860" width="13.28515625" customWidth="1"/>
    <col min="4861" max="4861" width="9.140625" customWidth="1"/>
    <col min="4862" max="4862" width="1.42578125" customWidth="1"/>
    <col min="4863" max="4865" width="9.140625" customWidth="1"/>
    <col min="4866" max="4866" width="5.7109375" customWidth="1"/>
    <col min="4867" max="4867" width="4.140625" customWidth="1"/>
    <col min="4868" max="4868" width="4" customWidth="1"/>
    <col min="4869" max="4869" width="3.5703125" customWidth="1"/>
    <col min="4870" max="4870" width="4.42578125" customWidth="1"/>
    <col min="4871" max="4872" width="9.140625" customWidth="1"/>
    <col min="4873" max="4873" width="95" customWidth="1"/>
    <col min="4874" max="4874" width="61.85546875" customWidth="1"/>
    <col min="4875" max="4875" width="50" customWidth="1"/>
    <col min="4876" max="4876" width="81.7109375" customWidth="1"/>
    <col min="4877" max="4877" width="1.42578125" customWidth="1"/>
    <col min="5103" max="5105" width="1.5703125" customWidth="1"/>
    <col min="5106" max="5106" width="9.7109375" customWidth="1"/>
    <col min="5107" max="5107" width="19" customWidth="1"/>
    <col min="5108" max="5108" width="1.42578125" customWidth="1"/>
    <col min="5109" max="5109" width="13.28515625" customWidth="1"/>
    <col min="5110" max="5110" width="1.42578125" customWidth="1"/>
    <col min="5111" max="5111" width="13.28515625" customWidth="1"/>
    <col min="5112" max="5112" width="1.42578125" customWidth="1"/>
    <col min="5113" max="5113" width="13.28515625" customWidth="1"/>
    <col min="5114" max="5114" width="9.140625" customWidth="1"/>
    <col min="5115" max="5115" width="1.42578125" customWidth="1"/>
    <col min="5116" max="5116" width="13.28515625" customWidth="1"/>
    <col min="5117" max="5117" width="9.140625" customWidth="1"/>
    <col min="5118" max="5118" width="1.42578125" customWidth="1"/>
    <col min="5119" max="5121" width="9.140625" customWidth="1"/>
    <col min="5122" max="5122" width="5.7109375" customWidth="1"/>
    <col min="5123" max="5123" width="4.140625" customWidth="1"/>
    <col min="5124" max="5124" width="4" customWidth="1"/>
    <col min="5125" max="5125" width="3.5703125" customWidth="1"/>
    <col min="5126" max="5126" width="4.42578125" customWidth="1"/>
    <col min="5127" max="5128" width="9.140625" customWidth="1"/>
    <col min="5129" max="5129" width="95" customWidth="1"/>
    <col min="5130" max="5130" width="61.85546875" customWidth="1"/>
    <col min="5131" max="5131" width="50" customWidth="1"/>
    <col min="5132" max="5132" width="81.7109375" customWidth="1"/>
    <col min="5133" max="5133" width="1.42578125" customWidth="1"/>
    <col min="5359" max="5361" width="1.5703125" customWidth="1"/>
    <col min="5362" max="5362" width="9.7109375" customWidth="1"/>
    <col min="5363" max="5363" width="19" customWidth="1"/>
    <col min="5364" max="5364" width="1.42578125" customWidth="1"/>
    <col min="5365" max="5365" width="13.28515625" customWidth="1"/>
    <col min="5366" max="5366" width="1.42578125" customWidth="1"/>
    <col min="5367" max="5367" width="13.28515625" customWidth="1"/>
    <col min="5368" max="5368" width="1.42578125" customWidth="1"/>
    <col min="5369" max="5369" width="13.28515625" customWidth="1"/>
    <col min="5370" max="5370" width="9.140625" customWidth="1"/>
    <col min="5371" max="5371" width="1.42578125" customWidth="1"/>
    <col min="5372" max="5372" width="13.28515625" customWidth="1"/>
    <col min="5373" max="5373" width="9.140625" customWidth="1"/>
    <col min="5374" max="5374" width="1.42578125" customWidth="1"/>
    <col min="5375" max="5377" width="9.140625" customWidth="1"/>
    <col min="5378" max="5378" width="5.7109375" customWidth="1"/>
    <col min="5379" max="5379" width="4.140625" customWidth="1"/>
    <col min="5380" max="5380" width="4" customWidth="1"/>
    <col min="5381" max="5381" width="3.5703125" customWidth="1"/>
    <col min="5382" max="5382" width="4.42578125" customWidth="1"/>
    <col min="5383" max="5384" width="9.140625" customWidth="1"/>
    <col min="5385" max="5385" width="95" customWidth="1"/>
    <col min="5386" max="5386" width="61.85546875" customWidth="1"/>
    <col min="5387" max="5387" width="50" customWidth="1"/>
    <col min="5388" max="5388" width="81.7109375" customWidth="1"/>
    <col min="5389" max="5389" width="1.42578125" customWidth="1"/>
    <col min="5615" max="5617" width="1.5703125" customWidth="1"/>
    <col min="5618" max="5618" width="9.7109375" customWidth="1"/>
    <col min="5619" max="5619" width="19" customWidth="1"/>
    <col min="5620" max="5620" width="1.42578125" customWidth="1"/>
    <col min="5621" max="5621" width="13.28515625" customWidth="1"/>
    <col min="5622" max="5622" width="1.42578125" customWidth="1"/>
    <col min="5623" max="5623" width="13.28515625" customWidth="1"/>
    <col min="5624" max="5624" width="1.42578125" customWidth="1"/>
    <col min="5625" max="5625" width="13.28515625" customWidth="1"/>
    <col min="5626" max="5626" width="9.140625" customWidth="1"/>
    <col min="5627" max="5627" width="1.42578125" customWidth="1"/>
    <col min="5628" max="5628" width="13.28515625" customWidth="1"/>
    <col min="5629" max="5629" width="9.140625" customWidth="1"/>
    <col min="5630" max="5630" width="1.42578125" customWidth="1"/>
    <col min="5631" max="5633" width="9.140625" customWidth="1"/>
    <col min="5634" max="5634" width="5.7109375" customWidth="1"/>
    <col min="5635" max="5635" width="4.140625" customWidth="1"/>
    <col min="5636" max="5636" width="4" customWidth="1"/>
    <col min="5637" max="5637" width="3.5703125" customWidth="1"/>
    <col min="5638" max="5638" width="4.42578125" customWidth="1"/>
    <col min="5639" max="5640" width="9.140625" customWidth="1"/>
    <col min="5641" max="5641" width="95" customWidth="1"/>
    <col min="5642" max="5642" width="61.85546875" customWidth="1"/>
    <col min="5643" max="5643" width="50" customWidth="1"/>
    <col min="5644" max="5644" width="81.7109375" customWidth="1"/>
    <col min="5645" max="5645" width="1.42578125" customWidth="1"/>
    <col min="5871" max="5873" width="1.5703125" customWidth="1"/>
    <col min="5874" max="5874" width="9.7109375" customWidth="1"/>
    <col min="5875" max="5875" width="19" customWidth="1"/>
    <col min="5876" max="5876" width="1.42578125" customWidth="1"/>
    <col min="5877" max="5877" width="13.28515625" customWidth="1"/>
    <col min="5878" max="5878" width="1.42578125" customWidth="1"/>
    <col min="5879" max="5879" width="13.28515625" customWidth="1"/>
    <col min="5880" max="5880" width="1.42578125" customWidth="1"/>
    <col min="5881" max="5881" width="13.28515625" customWidth="1"/>
    <col min="5882" max="5882" width="9.140625" customWidth="1"/>
    <col min="5883" max="5883" width="1.42578125" customWidth="1"/>
    <col min="5884" max="5884" width="13.28515625" customWidth="1"/>
    <col min="5885" max="5885" width="9.140625" customWidth="1"/>
    <col min="5886" max="5886" width="1.42578125" customWidth="1"/>
    <col min="5887" max="5889" width="9.140625" customWidth="1"/>
    <col min="5890" max="5890" width="5.7109375" customWidth="1"/>
    <col min="5891" max="5891" width="4.140625" customWidth="1"/>
    <col min="5892" max="5892" width="4" customWidth="1"/>
    <col min="5893" max="5893" width="3.5703125" customWidth="1"/>
    <col min="5894" max="5894" width="4.42578125" customWidth="1"/>
    <col min="5895" max="5896" width="9.140625" customWidth="1"/>
    <col min="5897" max="5897" width="95" customWidth="1"/>
    <col min="5898" max="5898" width="61.85546875" customWidth="1"/>
    <col min="5899" max="5899" width="50" customWidth="1"/>
    <col min="5900" max="5900" width="81.7109375" customWidth="1"/>
    <col min="5901" max="5901" width="1.42578125" customWidth="1"/>
    <col min="6127" max="6129" width="1.5703125" customWidth="1"/>
    <col min="6130" max="6130" width="9.7109375" customWidth="1"/>
    <col min="6131" max="6131" width="19" customWidth="1"/>
    <col min="6132" max="6132" width="1.42578125" customWidth="1"/>
    <col min="6133" max="6133" width="13.28515625" customWidth="1"/>
    <col min="6134" max="6134" width="1.42578125" customWidth="1"/>
    <col min="6135" max="6135" width="13.28515625" customWidth="1"/>
    <col min="6136" max="6136" width="1.42578125" customWidth="1"/>
    <col min="6137" max="6137" width="13.28515625" customWidth="1"/>
    <col min="6138" max="6138" width="9.140625" customWidth="1"/>
    <col min="6139" max="6139" width="1.42578125" customWidth="1"/>
    <col min="6140" max="6140" width="13.28515625" customWidth="1"/>
    <col min="6141" max="6141" width="9.140625" customWidth="1"/>
    <col min="6142" max="6142" width="1.42578125" customWidth="1"/>
    <col min="6143" max="6145" width="9.140625" customWidth="1"/>
    <col min="6146" max="6146" width="5.7109375" customWidth="1"/>
    <col min="6147" max="6147" width="4.140625" customWidth="1"/>
    <col min="6148" max="6148" width="4" customWidth="1"/>
    <col min="6149" max="6149" width="3.5703125" customWidth="1"/>
    <col min="6150" max="6150" width="4.42578125" customWidth="1"/>
    <col min="6151" max="6152" width="9.140625" customWidth="1"/>
    <col min="6153" max="6153" width="95" customWidth="1"/>
    <col min="6154" max="6154" width="61.85546875" customWidth="1"/>
    <col min="6155" max="6155" width="50" customWidth="1"/>
    <col min="6156" max="6156" width="81.7109375" customWidth="1"/>
    <col min="6157" max="6157" width="1.42578125" customWidth="1"/>
    <col min="6383" max="6385" width="1.5703125" customWidth="1"/>
    <col min="6386" max="6386" width="9.7109375" customWidth="1"/>
    <col min="6387" max="6387" width="19" customWidth="1"/>
    <col min="6388" max="6388" width="1.42578125" customWidth="1"/>
    <col min="6389" max="6389" width="13.28515625" customWidth="1"/>
    <col min="6390" max="6390" width="1.42578125" customWidth="1"/>
    <col min="6391" max="6391" width="13.28515625" customWidth="1"/>
    <col min="6392" max="6392" width="1.42578125" customWidth="1"/>
    <col min="6393" max="6393" width="13.28515625" customWidth="1"/>
    <col min="6394" max="6394" width="9.140625" customWidth="1"/>
    <col min="6395" max="6395" width="1.42578125" customWidth="1"/>
    <col min="6396" max="6396" width="13.28515625" customWidth="1"/>
    <col min="6397" max="6397" width="9.140625" customWidth="1"/>
    <col min="6398" max="6398" width="1.42578125" customWidth="1"/>
    <col min="6399" max="6401" width="9.140625" customWidth="1"/>
    <col min="6402" max="6402" width="5.7109375" customWidth="1"/>
    <col min="6403" max="6403" width="4.140625" customWidth="1"/>
    <col min="6404" max="6404" width="4" customWidth="1"/>
    <col min="6405" max="6405" width="3.5703125" customWidth="1"/>
    <col min="6406" max="6406" width="4.42578125" customWidth="1"/>
    <col min="6407" max="6408" width="9.140625" customWidth="1"/>
    <col min="6409" max="6409" width="95" customWidth="1"/>
    <col min="6410" max="6410" width="61.85546875" customWidth="1"/>
    <col min="6411" max="6411" width="50" customWidth="1"/>
    <col min="6412" max="6412" width="81.7109375" customWidth="1"/>
    <col min="6413" max="6413" width="1.42578125" customWidth="1"/>
    <col min="6639" max="6641" width="1.5703125" customWidth="1"/>
    <col min="6642" max="6642" width="9.7109375" customWidth="1"/>
    <col min="6643" max="6643" width="19" customWidth="1"/>
    <col min="6644" max="6644" width="1.42578125" customWidth="1"/>
    <col min="6645" max="6645" width="13.28515625" customWidth="1"/>
    <col min="6646" max="6646" width="1.42578125" customWidth="1"/>
    <col min="6647" max="6647" width="13.28515625" customWidth="1"/>
    <col min="6648" max="6648" width="1.42578125" customWidth="1"/>
    <col min="6649" max="6649" width="13.28515625" customWidth="1"/>
    <col min="6650" max="6650" width="9.140625" customWidth="1"/>
    <col min="6651" max="6651" width="1.42578125" customWidth="1"/>
    <col min="6652" max="6652" width="13.28515625" customWidth="1"/>
    <col min="6653" max="6653" width="9.140625" customWidth="1"/>
    <col min="6654" max="6654" width="1.42578125" customWidth="1"/>
    <col min="6655" max="6657" width="9.140625" customWidth="1"/>
    <col min="6658" max="6658" width="5.7109375" customWidth="1"/>
    <col min="6659" max="6659" width="4.140625" customWidth="1"/>
    <col min="6660" max="6660" width="4" customWidth="1"/>
    <col min="6661" max="6661" width="3.5703125" customWidth="1"/>
    <col min="6662" max="6662" width="4.42578125" customWidth="1"/>
    <col min="6663" max="6664" width="9.140625" customWidth="1"/>
    <col min="6665" max="6665" width="95" customWidth="1"/>
    <col min="6666" max="6666" width="61.85546875" customWidth="1"/>
    <col min="6667" max="6667" width="50" customWidth="1"/>
    <col min="6668" max="6668" width="81.7109375" customWidth="1"/>
    <col min="6669" max="6669" width="1.42578125" customWidth="1"/>
    <col min="6895" max="6897" width="1.5703125" customWidth="1"/>
    <col min="6898" max="6898" width="9.7109375" customWidth="1"/>
    <col min="6899" max="6899" width="19" customWidth="1"/>
    <col min="6900" max="6900" width="1.42578125" customWidth="1"/>
    <col min="6901" max="6901" width="13.28515625" customWidth="1"/>
    <col min="6902" max="6902" width="1.42578125" customWidth="1"/>
    <col min="6903" max="6903" width="13.28515625" customWidth="1"/>
    <col min="6904" max="6904" width="1.42578125" customWidth="1"/>
    <col min="6905" max="6905" width="13.28515625" customWidth="1"/>
    <col min="6906" max="6906" width="9.140625" customWidth="1"/>
    <col min="6907" max="6907" width="1.42578125" customWidth="1"/>
    <col min="6908" max="6908" width="13.28515625" customWidth="1"/>
    <col min="6909" max="6909" width="9.140625" customWidth="1"/>
    <col min="6910" max="6910" width="1.42578125" customWidth="1"/>
    <col min="6911" max="6913" width="9.140625" customWidth="1"/>
    <col min="6914" max="6914" width="5.7109375" customWidth="1"/>
    <col min="6915" max="6915" width="4.140625" customWidth="1"/>
    <col min="6916" max="6916" width="4" customWidth="1"/>
    <col min="6917" max="6917" width="3.5703125" customWidth="1"/>
    <col min="6918" max="6918" width="4.42578125" customWidth="1"/>
    <col min="6919" max="6920" width="9.140625" customWidth="1"/>
    <col min="6921" max="6921" width="95" customWidth="1"/>
    <col min="6922" max="6922" width="61.85546875" customWidth="1"/>
    <col min="6923" max="6923" width="50" customWidth="1"/>
    <col min="6924" max="6924" width="81.7109375" customWidth="1"/>
    <col min="6925" max="6925" width="1.42578125" customWidth="1"/>
    <col min="7151" max="7153" width="1.5703125" customWidth="1"/>
    <col min="7154" max="7154" width="9.7109375" customWidth="1"/>
    <col min="7155" max="7155" width="19" customWidth="1"/>
    <col min="7156" max="7156" width="1.42578125" customWidth="1"/>
    <col min="7157" max="7157" width="13.28515625" customWidth="1"/>
    <col min="7158" max="7158" width="1.42578125" customWidth="1"/>
    <col min="7159" max="7159" width="13.28515625" customWidth="1"/>
    <col min="7160" max="7160" width="1.42578125" customWidth="1"/>
    <col min="7161" max="7161" width="13.28515625" customWidth="1"/>
    <col min="7162" max="7162" width="9.140625" customWidth="1"/>
    <col min="7163" max="7163" width="1.42578125" customWidth="1"/>
    <col min="7164" max="7164" width="13.28515625" customWidth="1"/>
    <col min="7165" max="7165" width="9.140625" customWidth="1"/>
    <col min="7166" max="7166" width="1.42578125" customWidth="1"/>
    <col min="7167" max="7169" width="9.140625" customWidth="1"/>
    <col min="7170" max="7170" width="5.7109375" customWidth="1"/>
    <col min="7171" max="7171" width="4.140625" customWidth="1"/>
    <col min="7172" max="7172" width="4" customWidth="1"/>
    <col min="7173" max="7173" width="3.5703125" customWidth="1"/>
    <col min="7174" max="7174" width="4.42578125" customWidth="1"/>
    <col min="7175" max="7176" width="9.140625" customWidth="1"/>
    <col min="7177" max="7177" width="95" customWidth="1"/>
    <col min="7178" max="7178" width="61.85546875" customWidth="1"/>
    <col min="7179" max="7179" width="50" customWidth="1"/>
    <col min="7180" max="7180" width="81.7109375" customWidth="1"/>
    <col min="7181" max="7181" width="1.42578125" customWidth="1"/>
    <col min="7407" max="7409" width="1.5703125" customWidth="1"/>
    <col min="7410" max="7410" width="9.7109375" customWidth="1"/>
    <col min="7411" max="7411" width="19" customWidth="1"/>
    <col min="7412" max="7412" width="1.42578125" customWidth="1"/>
    <col min="7413" max="7413" width="13.28515625" customWidth="1"/>
    <col min="7414" max="7414" width="1.42578125" customWidth="1"/>
    <col min="7415" max="7415" width="13.28515625" customWidth="1"/>
    <col min="7416" max="7416" width="1.42578125" customWidth="1"/>
    <col min="7417" max="7417" width="13.28515625" customWidth="1"/>
    <col min="7418" max="7418" width="9.140625" customWidth="1"/>
    <col min="7419" max="7419" width="1.42578125" customWidth="1"/>
    <col min="7420" max="7420" width="13.28515625" customWidth="1"/>
    <col min="7421" max="7421" width="9.140625" customWidth="1"/>
    <col min="7422" max="7422" width="1.42578125" customWidth="1"/>
    <col min="7423" max="7425" width="9.140625" customWidth="1"/>
    <col min="7426" max="7426" width="5.7109375" customWidth="1"/>
    <col min="7427" max="7427" width="4.140625" customWidth="1"/>
    <col min="7428" max="7428" width="4" customWidth="1"/>
    <col min="7429" max="7429" width="3.5703125" customWidth="1"/>
    <col min="7430" max="7430" width="4.42578125" customWidth="1"/>
    <col min="7431" max="7432" width="9.140625" customWidth="1"/>
    <col min="7433" max="7433" width="95" customWidth="1"/>
    <col min="7434" max="7434" width="61.85546875" customWidth="1"/>
    <col min="7435" max="7435" width="50" customWidth="1"/>
    <col min="7436" max="7436" width="81.7109375" customWidth="1"/>
    <col min="7437" max="7437" width="1.42578125" customWidth="1"/>
    <col min="7663" max="7665" width="1.5703125" customWidth="1"/>
    <col min="7666" max="7666" width="9.7109375" customWidth="1"/>
    <col min="7667" max="7667" width="19" customWidth="1"/>
    <col min="7668" max="7668" width="1.42578125" customWidth="1"/>
    <col min="7669" max="7669" width="13.28515625" customWidth="1"/>
    <col min="7670" max="7670" width="1.42578125" customWidth="1"/>
    <col min="7671" max="7671" width="13.28515625" customWidth="1"/>
    <col min="7672" max="7672" width="1.42578125" customWidth="1"/>
    <col min="7673" max="7673" width="13.28515625" customWidth="1"/>
    <col min="7674" max="7674" width="9.140625" customWidth="1"/>
    <col min="7675" max="7675" width="1.42578125" customWidth="1"/>
    <col min="7676" max="7676" width="13.28515625" customWidth="1"/>
    <col min="7677" max="7677" width="9.140625" customWidth="1"/>
    <col min="7678" max="7678" width="1.42578125" customWidth="1"/>
    <col min="7679" max="7681" width="9.140625" customWidth="1"/>
    <col min="7682" max="7682" width="5.7109375" customWidth="1"/>
    <col min="7683" max="7683" width="4.140625" customWidth="1"/>
    <col min="7684" max="7684" width="4" customWidth="1"/>
    <col min="7685" max="7685" width="3.5703125" customWidth="1"/>
    <col min="7686" max="7686" width="4.42578125" customWidth="1"/>
    <col min="7687" max="7688" width="9.140625" customWidth="1"/>
    <col min="7689" max="7689" width="95" customWidth="1"/>
    <col min="7690" max="7690" width="61.85546875" customWidth="1"/>
    <col min="7691" max="7691" width="50" customWidth="1"/>
    <col min="7692" max="7692" width="81.7109375" customWidth="1"/>
    <col min="7693" max="7693" width="1.42578125" customWidth="1"/>
    <col min="7919" max="7921" width="1.5703125" customWidth="1"/>
    <col min="7922" max="7922" width="9.7109375" customWidth="1"/>
    <col min="7923" max="7923" width="19" customWidth="1"/>
    <col min="7924" max="7924" width="1.42578125" customWidth="1"/>
    <col min="7925" max="7925" width="13.28515625" customWidth="1"/>
    <col min="7926" max="7926" width="1.42578125" customWidth="1"/>
    <col min="7927" max="7927" width="13.28515625" customWidth="1"/>
    <col min="7928" max="7928" width="1.42578125" customWidth="1"/>
    <col min="7929" max="7929" width="13.28515625" customWidth="1"/>
    <col min="7930" max="7930" width="9.140625" customWidth="1"/>
    <col min="7931" max="7931" width="1.42578125" customWidth="1"/>
    <col min="7932" max="7932" width="13.28515625" customWidth="1"/>
    <col min="7933" max="7933" width="9.140625" customWidth="1"/>
    <col min="7934" max="7934" width="1.42578125" customWidth="1"/>
    <col min="7935" max="7937" width="9.140625" customWidth="1"/>
    <col min="7938" max="7938" width="5.7109375" customWidth="1"/>
    <col min="7939" max="7939" width="4.140625" customWidth="1"/>
    <col min="7940" max="7940" width="4" customWidth="1"/>
    <col min="7941" max="7941" width="3.5703125" customWidth="1"/>
    <col min="7942" max="7942" width="4.42578125" customWidth="1"/>
    <col min="7943" max="7944" width="9.140625" customWidth="1"/>
    <col min="7945" max="7945" width="95" customWidth="1"/>
    <col min="7946" max="7946" width="61.85546875" customWidth="1"/>
    <col min="7947" max="7947" width="50" customWidth="1"/>
    <col min="7948" max="7948" width="81.7109375" customWidth="1"/>
    <col min="7949" max="7949" width="1.42578125" customWidth="1"/>
    <col min="8175" max="8177" width="1.5703125" customWidth="1"/>
    <col min="8178" max="8178" width="9.7109375" customWidth="1"/>
    <col min="8179" max="8179" width="19" customWidth="1"/>
    <col min="8180" max="8180" width="1.42578125" customWidth="1"/>
    <col min="8181" max="8181" width="13.28515625" customWidth="1"/>
    <col min="8182" max="8182" width="1.42578125" customWidth="1"/>
    <col min="8183" max="8183" width="13.28515625" customWidth="1"/>
    <col min="8184" max="8184" width="1.42578125" customWidth="1"/>
    <col min="8185" max="8185" width="13.28515625" customWidth="1"/>
    <col min="8186" max="8186" width="9.140625" customWidth="1"/>
    <col min="8187" max="8187" width="1.42578125" customWidth="1"/>
    <col min="8188" max="8188" width="13.28515625" customWidth="1"/>
    <col min="8189" max="8189" width="9.140625" customWidth="1"/>
    <col min="8190" max="8190" width="1.42578125" customWidth="1"/>
    <col min="8191" max="8193" width="9.140625" customWidth="1"/>
    <col min="8194" max="8194" width="5.7109375" customWidth="1"/>
    <col min="8195" max="8195" width="4.140625" customWidth="1"/>
    <col min="8196" max="8196" width="4" customWidth="1"/>
    <col min="8197" max="8197" width="3.5703125" customWidth="1"/>
    <col min="8198" max="8198" width="4.42578125" customWidth="1"/>
    <col min="8199" max="8200" width="9.140625" customWidth="1"/>
    <col min="8201" max="8201" width="95" customWidth="1"/>
    <col min="8202" max="8202" width="61.85546875" customWidth="1"/>
    <col min="8203" max="8203" width="50" customWidth="1"/>
    <col min="8204" max="8204" width="81.7109375" customWidth="1"/>
    <col min="8205" max="8205" width="1.42578125" customWidth="1"/>
    <col min="8431" max="8433" width="1.5703125" customWidth="1"/>
    <col min="8434" max="8434" width="9.7109375" customWidth="1"/>
    <col min="8435" max="8435" width="19" customWidth="1"/>
    <col min="8436" max="8436" width="1.42578125" customWidth="1"/>
    <col min="8437" max="8437" width="13.28515625" customWidth="1"/>
    <col min="8438" max="8438" width="1.42578125" customWidth="1"/>
    <col min="8439" max="8439" width="13.28515625" customWidth="1"/>
    <col min="8440" max="8440" width="1.42578125" customWidth="1"/>
    <col min="8441" max="8441" width="13.28515625" customWidth="1"/>
    <col min="8442" max="8442" width="9.140625" customWidth="1"/>
    <col min="8443" max="8443" width="1.42578125" customWidth="1"/>
    <col min="8444" max="8444" width="13.28515625" customWidth="1"/>
    <col min="8445" max="8445" width="9.140625" customWidth="1"/>
    <col min="8446" max="8446" width="1.42578125" customWidth="1"/>
    <col min="8447" max="8449" width="9.140625" customWidth="1"/>
    <col min="8450" max="8450" width="5.7109375" customWidth="1"/>
    <col min="8451" max="8451" width="4.140625" customWidth="1"/>
    <col min="8452" max="8452" width="4" customWidth="1"/>
    <col min="8453" max="8453" width="3.5703125" customWidth="1"/>
    <col min="8454" max="8454" width="4.42578125" customWidth="1"/>
    <col min="8455" max="8456" width="9.140625" customWidth="1"/>
    <col min="8457" max="8457" width="95" customWidth="1"/>
    <col min="8458" max="8458" width="61.85546875" customWidth="1"/>
    <col min="8459" max="8459" width="50" customWidth="1"/>
    <col min="8460" max="8460" width="81.7109375" customWidth="1"/>
    <col min="8461" max="8461" width="1.42578125" customWidth="1"/>
    <col min="8687" max="8689" width="1.5703125" customWidth="1"/>
    <col min="8690" max="8690" width="9.7109375" customWidth="1"/>
    <col min="8691" max="8691" width="19" customWidth="1"/>
    <col min="8692" max="8692" width="1.42578125" customWidth="1"/>
    <col min="8693" max="8693" width="13.28515625" customWidth="1"/>
    <col min="8694" max="8694" width="1.42578125" customWidth="1"/>
    <col min="8695" max="8695" width="13.28515625" customWidth="1"/>
    <col min="8696" max="8696" width="1.42578125" customWidth="1"/>
    <col min="8697" max="8697" width="13.28515625" customWidth="1"/>
    <col min="8698" max="8698" width="9.140625" customWidth="1"/>
    <col min="8699" max="8699" width="1.42578125" customWidth="1"/>
    <col min="8700" max="8700" width="13.28515625" customWidth="1"/>
    <col min="8701" max="8701" width="9.140625" customWidth="1"/>
    <col min="8702" max="8702" width="1.42578125" customWidth="1"/>
    <col min="8703" max="8705" width="9.140625" customWidth="1"/>
    <col min="8706" max="8706" width="5.7109375" customWidth="1"/>
    <col min="8707" max="8707" width="4.140625" customWidth="1"/>
    <col min="8708" max="8708" width="4" customWidth="1"/>
    <col min="8709" max="8709" width="3.5703125" customWidth="1"/>
    <col min="8710" max="8710" width="4.42578125" customWidth="1"/>
    <col min="8711" max="8712" width="9.140625" customWidth="1"/>
    <col min="8713" max="8713" width="95" customWidth="1"/>
    <col min="8714" max="8714" width="61.85546875" customWidth="1"/>
    <col min="8715" max="8715" width="50" customWidth="1"/>
    <col min="8716" max="8716" width="81.7109375" customWidth="1"/>
    <col min="8717" max="8717" width="1.42578125" customWidth="1"/>
    <col min="8943" max="8945" width="1.5703125" customWidth="1"/>
    <col min="8946" max="8946" width="9.7109375" customWidth="1"/>
    <col min="8947" max="8947" width="19" customWidth="1"/>
    <col min="8948" max="8948" width="1.42578125" customWidth="1"/>
    <col min="8949" max="8949" width="13.28515625" customWidth="1"/>
    <col min="8950" max="8950" width="1.42578125" customWidth="1"/>
    <col min="8951" max="8951" width="13.28515625" customWidth="1"/>
    <col min="8952" max="8952" width="1.42578125" customWidth="1"/>
    <col min="8953" max="8953" width="13.28515625" customWidth="1"/>
    <col min="8954" max="8954" width="9.140625" customWidth="1"/>
    <col min="8955" max="8955" width="1.42578125" customWidth="1"/>
    <col min="8956" max="8956" width="13.28515625" customWidth="1"/>
    <col min="8957" max="8957" width="9.140625" customWidth="1"/>
    <col min="8958" max="8958" width="1.42578125" customWidth="1"/>
    <col min="8959" max="8961" width="9.140625" customWidth="1"/>
    <col min="8962" max="8962" width="5.7109375" customWidth="1"/>
    <col min="8963" max="8963" width="4.140625" customWidth="1"/>
    <col min="8964" max="8964" width="4" customWidth="1"/>
    <col min="8965" max="8965" width="3.5703125" customWidth="1"/>
    <col min="8966" max="8966" width="4.42578125" customWidth="1"/>
    <col min="8967" max="8968" width="9.140625" customWidth="1"/>
    <col min="8969" max="8969" width="95" customWidth="1"/>
    <col min="8970" max="8970" width="61.85546875" customWidth="1"/>
    <col min="8971" max="8971" width="50" customWidth="1"/>
    <col min="8972" max="8972" width="81.7109375" customWidth="1"/>
    <col min="8973" max="8973" width="1.42578125" customWidth="1"/>
    <col min="9199" max="9201" width="1.5703125" customWidth="1"/>
    <col min="9202" max="9202" width="9.7109375" customWidth="1"/>
    <col min="9203" max="9203" width="19" customWidth="1"/>
    <col min="9204" max="9204" width="1.42578125" customWidth="1"/>
    <col min="9205" max="9205" width="13.28515625" customWidth="1"/>
    <col min="9206" max="9206" width="1.42578125" customWidth="1"/>
    <col min="9207" max="9207" width="13.28515625" customWidth="1"/>
    <col min="9208" max="9208" width="1.42578125" customWidth="1"/>
    <col min="9209" max="9209" width="13.28515625" customWidth="1"/>
    <col min="9210" max="9210" width="9.140625" customWidth="1"/>
    <col min="9211" max="9211" width="1.42578125" customWidth="1"/>
    <col min="9212" max="9212" width="13.28515625" customWidth="1"/>
    <col min="9213" max="9213" width="9.140625" customWidth="1"/>
    <col min="9214" max="9214" width="1.42578125" customWidth="1"/>
    <col min="9215" max="9217" width="9.140625" customWidth="1"/>
    <col min="9218" max="9218" width="5.7109375" customWidth="1"/>
    <col min="9219" max="9219" width="4.140625" customWidth="1"/>
    <col min="9220" max="9220" width="4" customWidth="1"/>
    <col min="9221" max="9221" width="3.5703125" customWidth="1"/>
    <col min="9222" max="9222" width="4.42578125" customWidth="1"/>
    <col min="9223" max="9224" width="9.140625" customWidth="1"/>
    <col min="9225" max="9225" width="95" customWidth="1"/>
    <col min="9226" max="9226" width="61.85546875" customWidth="1"/>
    <col min="9227" max="9227" width="50" customWidth="1"/>
    <col min="9228" max="9228" width="81.7109375" customWidth="1"/>
    <col min="9229" max="9229" width="1.42578125" customWidth="1"/>
    <col min="9455" max="9457" width="1.5703125" customWidth="1"/>
    <col min="9458" max="9458" width="9.7109375" customWidth="1"/>
    <col min="9459" max="9459" width="19" customWidth="1"/>
    <col min="9460" max="9460" width="1.42578125" customWidth="1"/>
    <col min="9461" max="9461" width="13.28515625" customWidth="1"/>
    <col min="9462" max="9462" width="1.42578125" customWidth="1"/>
    <col min="9463" max="9463" width="13.28515625" customWidth="1"/>
    <col min="9464" max="9464" width="1.42578125" customWidth="1"/>
    <col min="9465" max="9465" width="13.28515625" customWidth="1"/>
    <col min="9466" max="9466" width="9.140625" customWidth="1"/>
    <col min="9467" max="9467" width="1.42578125" customWidth="1"/>
    <col min="9468" max="9468" width="13.28515625" customWidth="1"/>
    <col min="9469" max="9469" width="9.140625" customWidth="1"/>
    <col min="9470" max="9470" width="1.42578125" customWidth="1"/>
    <col min="9471" max="9473" width="9.140625" customWidth="1"/>
    <col min="9474" max="9474" width="5.7109375" customWidth="1"/>
    <col min="9475" max="9475" width="4.140625" customWidth="1"/>
    <col min="9476" max="9476" width="4" customWidth="1"/>
    <col min="9477" max="9477" width="3.5703125" customWidth="1"/>
    <col min="9478" max="9478" width="4.42578125" customWidth="1"/>
    <col min="9479" max="9480" width="9.140625" customWidth="1"/>
    <col min="9481" max="9481" width="95" customWidth="1"/>
    <col min="9482" max="9482" width="61.85546875" customWidth="1"/>
    <col min="9483" max="9483" width="50" customWidth="1"/>
    <col min="9484" max="9484" width="81.7109375" customWidth="1"/>
    <col min="9485" max="9485" width="1.42578125" customWidth="1"/>
    <col min="9711" max="9713" width="1.5703125" customWidth="1"/>
    <col min="9714" max="9714" width="9.7109375" customWidth="1"/>
    <col min="9715" max="9715" width="19" customWidth="1"/>
    <col min="9716" max="9716" width="1.42578125" customWidth="1"/>
    <col min="9717" max="9717" width="13.28515625" customWidth="1"/>
    <col min="9718" max="9718" width="1.42578125" customWidth="1"/>
    <col min="9719" max="9719" width="13.28515625" customWidth="1"/>
    <col min="9720" max="9720" width="1.42578125" customWidth="1"/>
    <col min="9721" max="9721" width="13.28515625" customWidth="1"/>
    <col min="9722" max="9722" width="9.140625" customWidth="1"/>
    <col min="9723" max="9723" width="1.42578125" customWidth="1"/>
    <col min="9724" max="9724" width="13.28515625" customWidth="1"/>
    <col min="9725" max="9725" width="9.140625" customWidth="1"/>
    <col min="9726" max="9726" width="1.42578125" customWidth="1"/>
    <col min="9727" max="9729" width="9.140625" customWidth="1"/>
    <col min="9730" max="9730" width="5.7109375" customWidth="1"/>
    <col min="9731" max="9731" width="4.140625" customWidth="1"/>
    <col min="9732" max="9732" width="4" customWidth="1"/>
    <col min="9733" max="9733" width="3.5703125" customWidth="1"/>
    <col min="9734" max="9734" width="4.42578125" customWidth="1"/>
    <col min="9735" max="9736" width="9.140625" customWidth="1"/>
    <col min="9737" max="9737" width="95" customWidth="1"/>
    <col min="9738" max="9738" width="61.85546875" customWidth="1"/>
    <col min="9739" max="9739" width="50" customWidth="1"/>
    <col min="9740" max="9740" width="81.7109375" customWidth="1"/>
    <col min="9741" max="9741" width="1.42578125" customWidth="1"/>
    <col min="9967" max="9969" width="1.5703125" customWidth="1"/>
    <col min="9970" max="9970" width="9.7109375" customWidth="1"/>
    <col min="9971" max="9971" width="19" customWidth="1"/>
    <col min="9972" max="9972" width="1.42578125" customWidth="1"/>
    <col min="9973" max="9973" width="13.28515625" customWidth="1"/>
    <col min="9974" max="9974" width="1.42578125" customWidth="1"/>
    <col min="9975" max="9975" width="13.28515625" customWidth="1"/>
    <col min="9976" max="9976" width="1.42578125" customWidth="1"/>
    <col min="9977" max="9977" width="13.28515625" customWidth="1"/>
    <col min="9978" max="9978" width="9.140625" customWidth="1"/>
    <col min="9979" max="9979" width="1.42578125" customWidth="1"/>
    <col min="9980" max="9980" width="13.28515625" customWidth="1"/>
    <col min="9981" max="9981" width="9.140625" customWidth="1"/>
    <col min="9982" max="9982" width="1.42578125" customWidth="1"/>
    <col min="9983" max="9985" width="9.140625" customWidth="1"/>
    <col min="9986" max="9986" width="5.7109375" customWidth="1"/>
    <col min="9987" max="9987" width="4.140625" customWidth="1"/>
    <col min="9988" max="9988" width="4" customWidth="1"/>
    <col min="9989" max="9989" width="3.5703125" customWidth="1"/>
    <col min="9990" max="9990" width="4.42578125" customWidth="1"/>
    <col min="9991" max="9992" width="9.140625" customWidth="1"/>
    <col min="9993" max="9993" width="95" customWidth="1"/>
    <col min="9994" max="9994" width="61.85546875" customWidth="1"/>
    <col min="9995" max="9995" width="50" customWidth="1"/>
    <col min="9996" max="9996" width="81.7109375" customWidth="1"/>
    <col min="9997" max="9997" width="1.42578125" customWidth="1"/>
    <col min="10223" max="10225" width="1.5703125" customWidth="1"/>
    <col min="10226" max="10226" width="9.7109375" customWidth="1"/>
    <col min="10227" max="10227" width="19" customWidth="1"/>
    <col min="10228" max="10228" width="1.42578125" customWidth="1"/>
    <col min="10229" max="10229" width="13.28515625" customWidth="1"/>
    <col min="10230" max="10230" width="1.42578125" customWidth="1"/>
    <col min="10231" max="10231" width="13.28515625" customWidth="1"/>
    <col min="10232" max="10232" width="1.42578125" customWidth="1"/>
    <col min="10233" max="10233" width="13.28515625" customWidth="1"/>
    <col min="10234" max="10234" width="9.140625" customWidth="1"/>
    <col min="10235" max="10235" width="1.42578125" customWidth="1"/>
    <col min="10236" max="10236" width="13.28515625" customWidth="1"/>
    <col min="10237" max="10237" width="9.140625" customWidth="1"/>
    <col min="10238" max="10238" width="1.42578125" customWidth="1"/>
    <col min="10239" max="10241" width="9.140625" customWidth="1"/>
    <col min="10242" max="10242" width="5.7109375" customWidth="1"/>
    <col min="10243" max="10243" width="4.140625" customWidth="1"/>
    <col min="10244" max="10244" width="4" customWidth="1"/>
    <col min="10245" max="10245" width="3.5703125" customWidth="1"/>
    <col min="10246" max="10246" width="4.42578125" customWidth="1"/>
    <col min="10247" max="10248" width="9.140625" customWidth="1"/>
    <col min="10249" max="10249" width="95" customWidth="1"/>
    <col min="10250" max="10250" width="61.85546875" customWidth="1"/>
    <col min="10251" max="10251" width="50" customWidth="1"/>
    <col min="10252" max="10252" width="81.7109375" customWidth="1"/>
    <col min="10253" max="10253" width="1.42578125" customWidth="1"/>
    <col min="10479" max="10481" width="1.5703125" customWidth="1"/>
    <col min="10482" max="10482" width="9.7109375" customWidth="1"/>
    <col min="10483" max="10483" width="19" customWidth="1"/>
    <col min="10484" max="10484" width="1.42578125" customWidth="1"/>
    <col min="10485" max="10485" width="13.28515625" customWidth="1"/>
    <col min="10486" max="10486" width="1.42578125" customWidth="1"/>
    <col min="10487" max="10487" width="13.28515625" customWidth="1"/>
    <col min="10488" max="10488" width="1.42578125" customWidth="1"/>
    <col min="10489" max="10489" width="13.28515625" customWidth="1"/>
    <col min="10490" max="10490" width="9.140625" customWidth="1"/>
    <col min="10491" max="10491" width="1.42578125" customWidth="1"/>
    <col min="10492" max="10492" width="13.28515625" customWidth="1"/>
    <col min="10493" max="10493" width="9.140625" customWidth="1"/>
    <col min="10494" max="10494" width="1.42578125" customWidth="1"/>
    <col min="10495" max="10497" width="9.140625" customWidth="1"/>
    <col min="10498" max="10498" width="5.7109375" customWidth="1"/>
    <col min="10499" max="10499" width="4.140625" customWidth="1"/>
    <col min="10500" max="10500" width="4" customWidth="1"/>
    <col min="10501" max="10501" width="3.5703125" customWidth="1"/>
    <col min="10502" max="10502" width="4.42578125" customWidth="1"/>
    <col min="10503" max="10504" width="9.140625" customWidth="1"/>
    <col min="10505" max="10505" width="95" customWidth="1"/>
    <col min="10506" max="10506" width="61.85546875" customWidth="1"/>
    <col min="10507" max="10507" width="50" customWidth="1"/>
    <col min="10508" max="10508" width="81.7109375" customWidth="1"/>
    <col min="10509" max="10509" width="1.42578125" customWidth="1"/>
    <col min="10735" max="10737" width="1.5703125" customWidth="1"/>
    <col min="10738" max="10738" width="9.7109375" customWidth="1"/>
    <col min="10739" max="10739" width="19" customWidth="1"/>
    <col min="10740" max="10740" width="1.42578125" customWidth="1"/>
    <col min="10741" max="10741" width="13.28515625" customWidth="1"/>
    <col min="10742" max="10742" width="1.42578125" customWidth="1"/>
    <col min="10743" max="10743" width="13.28515625" customWidth="1"/>
    <col min="10744" max="10744" width="1.42578125" customWidth="1"/>
    <col min="10745" max="10745" width="13.28515625" customWidth="1"/>
    <col min="10746" max="10746" width="9.140625" customWidth="1"/>
    <col min="10747" max="10747" width="1.42578125" customWidth="1"/>
    <col min="10748" max="10748" width="13.28515625" customWidth="1"/>
    <col min="10749" max="10749" width="9.140625" customWidth="1"/>
    <col min="10750" max="10750" width="1.42578125" customWidth="1"/>
    <col min="10751" max="10753" width="9.140625" customWidth="1"/>
    <col min="10754" max="10754" width="5.7109375" customWidth="1"/>
    <col min="10755" max="10755" width="4.140625" customWidth="1"/>
    <col min="10756" max="10756" width="4" customWidth="1"/>
    <col min="10757" max="10757" width="3.5703125" customWidth="1"/>
    <col min="10758" max="10758" width="4.42578125" customWidth="1"/>
    <col min="10759" max="10760" width="9.140625" customWidth="1"/>
    <col min="10761" max="10761" width="95" customWidth="1"/>
    <col min="10762" max="10762" width="61.85546875" customWidth="1"/>
    <col min="10763" max="10763" width="50" customWidth="1"/>
    <col min="10764" max="10764" width="81.7109375" customWidth="1"/>
    <col min="10765" max="10765" width="1.42578125" customWidth="1"/>
    <col min="10991" max="10993" width="1.5703125" customWidth="1"/>
    <col min="10994" max="10994" width="9.7109375" customWidth="1"/>
    <col min="10995" max="10995" width="19" customWidth="1"/>
    <col min="10996" max="10996" width="1.42578125" customWidth="1"/>
    <col min="10997" max="10997" width="13.28515625" customWidth="1"/>
    <col min="10998" max="10998" width="1.42578125" customWidth="1"/>
    <col min="10999" max="10999" width="13.28515625" customWidth="1"/>
    <col min="11000" max="11000" width="1.42578125" customWidth="1"/>
    <col min="11001" max="11001" width="13.28515625" customWidth="1"/>
    <col min="11002" max="11002" width="9.140625" customWidth="1"/>
    <col min="11003" max="11003" width="1.42578125" customWidth="1"/>
    <col min="11004" max="11004" width="13.28515625" customWidth="1"/>
    <col min="11005" max="11005" width="9.140625" customWidth="1"/>
    <col min="11006" max="11006" width="1.42578125" customWidth="1"/>
    <col min="11007" max="11009" width="9.140625" customWidth="1"/>
    <col min="11010" max="11010" width="5.7109375" customWidth="1"/>
    <col min="11011" max="11011" width="4.140625" customWidth="1"/>
    <col min="11012" max="11012" width="4" customWidth="1"/>
    <col min="11013" max="11013" width="3.5703125" customWidth="1"/>
    <col min="11014" max="11014" width="4.42578125" customWidth="1"/>
    <col min="11015" max="11016" width="9.140625" customWidth="1"/>
    <col min="11017" max="11017" width="95" customWidth="1"/>
    <col min="11018" max="11018" width="61.85546875" customWidth="1"/>
    <col min="11019" max="11019" width="50" customWidth="1"/>
    <col min="11020" max="11020" width="81.7109375" customWidth="1"/>
    <col min="11021" max="11021" width="1.42578125" customWidth="1"/>
    <col min="11247" max="11249" width="1.5703125" customWidth="1"/>
    <col min="11250" max="11250" width="9.7109375" customWidth="1"/>
    <col min="11251" max="11251" width="19" customWidth="1"/>
    <col min="11252" max="11252" width="1.42578125" customWidth="1"/>
    <col min="11253" max="11253" width="13.28515625" customWidth="1"/>
    <col min="11254" max="11254" width="1.42578125" customWidth="1"/>
    <col min="11255" max="11255" width="13.28515625" customWidth="1"/>
    <col min="11256" max="11256" width="1.42578125" customWidth="1"/>
    <col min="11257" max="11257" width="13.28515625" customWidth="1"/>
    <col min="11258" max="11258" width="9.140625" customWidth="1"/>
    <col min="11259" max="11259" width="1.42578125" customWidth="1"/>
    <col min="11260" max="11260" width="13.28515625" customWidth="1"/>
    <col min="11261" max="11261" width="9.140625" customWidth="1"/>
    <col min="11262" max="11262" width="1.42578125" customWidth="1"/>
    <col min="11263" max="11265" width="9.140625" customWidth="1"/>
    <col min="11266" max="11266" width="5.7109375" customWidth="1"/>
    <col min="11267" max="11267" width="4.140625" customWidth="1"/>
    <col min="11268" max="11268" width="4" customWidth="1"/>
    <col min="11269" max="11269" width="3.5703125" customWidth="1"/>
    <col min="11270" max="11270" width="4.42578125" customWidth="1"/>
    <col min="11271" max="11272" width="9.140625" customWidth="1"/>
    <col min="11273" max="11273" width="95" customWidth="1"/>
    <col min="11274" max="11274" width="61.85546875" customWidth="1"/>
    <col min="11275" max="11275" width="50" customWidth="1"/>
    <col min="11276" max="11276" width="81.7109375" customWidth="1"/>
    <col min="11277" max="11277" width="1.42578125" customWidth="1"/>
    <col min="11503" max="11505" width="1.5703125" customWidth="1"/>
    <col min="11506" max="11506" width="9.7109375" customWidth="1"/>
    <col min="11507" max="11507" width="19" customWidth="1"/>
    <col min="11508" max="11508" width="1.42578125" customWidth="1"/>
    <col min="11509" max="11509" width="13.28515625" customWidth="1"/>
    <col min="11510" max="11510" width="1.42578125" customWidth="1"/>
    <col min="11511" max="11511" width="13.28515625" customWidth="1"/>
    <col min="11512" max="11512" width="1.42578125" customWidth="1"/>
    <col min="11513" max="11513" width="13.28515625" customWidth="1"/>
    <col min="11514" max="11514" width="9.140625" customWidth="1"/>
    <col min="11515" max="11515" width="1.42578125" customWidth="1"/>
    <col min="11516" max="11516" width="13.28515625" customWidth="1"/>
    <col min="11517" max="11517" width="9.140625" customWidth="1"/>
    <col min="11518" max="11518" width="1.42578125" customWidth="1"/>
    <col min="11519" max="11521" width="9.140625" customWidth="1"/>
    <col min="11522" max="11522" width="5.7109375" customWidth="1"/>
    <col min="11523" max="11523" width="4.140625" customWidth="1"/>
    <col min="11524" max="11524" width="4" customWidth="1"/>
    <col min="11525" max="11525" width="3.5703125" customWidth="1"/>
    <col min="11526" max="11526" width="4.42578125" customWidth="1"/>
    <col min="11527" max="11528" width="9.140625" customWidth="1"/>
    <col min="11529" max="11529" width="95" customWidth="1"/>
    <col min="11530" max="11530" width="61.85546875" customWidth="1"/>
    <col min="11531" max="11531" width="50" customWidth="1"/>
    <col min="11532" max="11532" width="81.7109375" customWidth="1"/>
    <col min="11533" max="11533" width="1.42578125" customWidth="1"/>
    <col min="11759" max="11761" width="1.5703125" customWidth="1"/>
    <col min="11762" max="11762" width="9.7109375" customWidth="1"/>
    <col min="11763" max="11763" width="19" customWidth="1"/>
    <col min="11764" max="11764" width="1.42578125" customWidth="1"/>
    <col min="11765" max="11765" width="13.28515625" customWidth="1"/>
    <col min="11766" max="11766" width="1.42578125" customWidth="1"/>
    <col min="11767" max="11767" width="13.28515625" customWidth="1"/>
    <col min="11768" max="11768" width="1.42578125" customWidth="1"/>
    <col min="11769" max="11769" width="13.28515625" customWidth="1"/>
    <col min="11770" max="11770" width="9.140625" customWidth="1"/>
    <col min="11771" max="11771" width="1.42578125" customWidth="1"/>
    <col min="11772" max="11772" width="13.28515625" customWidth="1"/>
    <col min="11773" max="11773" width="9.140625" customWidth="1"/>
    <col min="11774" max="11774" width="1.42578125" customWidth="1"/>
    <col min="11775" max="11777" width="9.140625" customWidth="1"/>
    <col min="11778" max="11778" width="5.7109375" customWidth="1"/>
    <col min="11779" max="11779" width="4.140625" customWidth="1"/>
    <col min="11780" max="11780" width="4" customWidth="1"/>
    <col min="11781" max="11781" width="3.5703125" customWidth="1"/>
    <col min="11782" max="11782" width="4.42578125" customWidth="1"/>
    <col min="11783" max="11784" width="9.140625" customWidth="1"/>
    <col min="11785" max="11785" width="95" customWidth="1"/>
    <col min="11786" max="11786" width="61.85546875" customWidth="1"/>
    <col min="11787" max="11787" width="50" customWidth="1"/>
    <col min="11788" max="11788" width="81.7109375" customWidth="1"/>
    <col min="11789" max="11789" width="1.42578125" customWidth="1"/>
    <col min="12015" max="12017" width="1.5703125" customWidth="1"/>
    <col min="12018" max="12018" width="9.7109375" customWidth="1"/>
    <col min="12019" max="12019" width="19" customWidth="1"/>
    <col min="12020" max="12020" width="1.42578125" customWidth="1"/>
    <col min="12021" max="12021" width="13.28515625" customWidth="1"/>
    <col min="12022" max="12022" width="1.42578125" customWidth="1"/>
    <col min="12023" max="12023" width="13.28515625" customWidth="1"/>
    <col min="12024" max="12024" width="1.42578125" customWidth="1"/>
    <col min="12025" max="12025" width="13.28515625" customWidth="1"/>
    <col min="12026" max="12026" width="9.140625" customWidth="1"/>
    <col min="12027" max="12027" width="1.42578125" customWidth="1"/>
    <col min="12028" max="12028" width="13.28515625" customWidth="1"/>
    <col min="12029" max="12029" width="9.140625" customWidth="1"/>
    <col min="12030" max="12030" width="1.42578125" customWidth="1"/>
    <col min="12031" max="12033" width="9.140625" customWidth="1"/>
    <col min="12034" max="12034" width="5.7109375" customWidth="1"/>
    <col min="12035" max="12035" width="4.140625" customWidth="1"/>
    <col min="12036" max="12036" width="4" customWidth="1"/>
    <col min="12037" max="12037" width="3.5703125" customWidth="1"/>
    <col min="12038" max="12038" width="4.42578125" customWidth="1"/>
    <col min="12039" max="12040" width="9.140625" customWidth="1"/>
    <col min="12041" max="12041" width="95" customWidth="1"/>
    <col min="12042" max="12042" width="61.85546875" customWidth="1"/>
    <col min="12043" max="12043" width="50" customWidth="1"/>
    <col min="12044" max="12044" width="81.7109375" customWidth="1"/>
    <col min="12045" max="12045" width="1.42578125" customWidth="1"/>
    <col min="12271" max="12273" width="1.5703125" customWidth="1"/>
    <col min="12274" max="12274" width="9.7109375" customWidth="1"/>
    <col min="12275" max="12275" width="19" customWidth="1"/>
    <col min="12276" max="12276" width="1.42578125" customWidth="1"/>
    <col min="12277" max="12277" width="13.28515625" customWidth="1"/>
    <col min="12278" max="12278" width="1.42578125" customWidth="1"/>
    <col min="12279" max="12279" width="13.28515625" customWidth="1"/>
    <col min="12280" max="12280" width="1.42578125" customWidth="1"/>
    <col min="12281" max="12281" width="13.28515625" customWidth="1"/>
    <col min="12282" max="12282" width="9.140625" customWidth="1"/>
    <col min="12283" max="12283" width="1.42578125" customWidth="1"/>
    <col min="12284" max="12284" width="13.28515625" customWidth="1"/>
    <col min="12285" max="12285" width="9.140625" customWidth="1"/>
    <col min="12286" max="12286" width="1.42578125" customWidth="1"/>
    <col min="12287" max="12289" width="9.140625" customWidth="1"/>
    <col min="12290" max="12290" width="5.7109375" customWidth="1"/>
    <col min="12291" max="12291" width="4.140625" customWidth="1"/>
    <col min="12292" max="12292" width="4" customWidth="1"/>
    <col min="12293" max="12293" width="3.5703125" customWidth="1"/>
    <col min="12294" max="12294" width="4.42578125" customWidth="1"/>
    <col min="12295" max="12296" width="9.140625" customWidth="1"/>
    <col min="12297" max="12297" width="95" customWidth="1"/>
    <col min="12298" max="12298" width="61.85546875" customWidth="1"/>
    <col min="12299" max="12299" width="50" customWidth="1"/>
    <col min="12300" max="12300" width="81.7109375" customWidth="1"/>
    <col min="12301" max="12301" width="1.42578125" customWidth="1"/>
    <col min="12527" max="12529" width="1.5703125" customWidth="1"/>
    <col min="12530" max="12530" width="9.7109375" customWidth="1"/>
    <col min="12531" max="12531" width="19" customWidth="1"/>
    <col min="12532" max="12532" width="1.42578125" customWidth="1"/>
    <col min="12533" max="12533" width="13.28515625" customWidth="1"/>
    <col min="12534" max="12534" width="1.42578125" customWidth="1"/>
    <col min="12535" max="12535" width="13.28515625" customWidth="1"/>
    <col min="12536" max="12536" width="1.42578125" customWidth="1"/>
    <col min="12537" max="12537" width="13.28515625" customWidth="1"/>
    <col min="12538" max="12538" width="9.140625" customWidth="1"/>
    <col min="12539" max="12539" width="1.42578125" customWidth="1"/>
    <col min="12540" max="12540" width="13.28515625" customWidth="1"/>
    <col min="12541" max="12541" width="9.140625" customWidth="1"/>
    <col min="12542" max="12542" width="1.42578125" customWidth="1"/>
    <col min="12543" max="12545" width="9.140625" customWidth="1"/>
    <col min="12546" max="12546" width="5.7109375" customWidth="1"/>
    <col min="12547" max="12547" width="4.140625" customWidth="1"/>
    <col min="12548" max="12548" width="4" customWidth="1"/>
    <col min="12549" max="12549" width="3.5703125" customWidth="1"/>
    <col min="12550" max="12550" width="4.42578125" customWidth="1"/>
    <col min="12551" max="12552" width="9.140625" customWidth="1"/>
    <col min="12553" max="12553" width="95" customWidth="1"/>
    <col min="12554" max="12554" width="61.85546875" customWidth="1"/>
    <col min="12555" max="12555" width="50" customWidth="1"/>
    <col min="12556" max="12556" width="81.7109375" customWidth="1"/>
    <col min="12557" max="12557" width="1.42578125" customWidth="1"/>
    <col min="12783" max="12785" width="1.5703125" customWidth="1"/>
    <col min="12786" max="12786" width="9.7109375" customWidth="1"/>
    <col min="12787" max="12787" width="19" customWidth="1"/>
    <col min="12788" max="12788" width="1.42578125" customWidth="1"/>
    <col min="12789" max="12789" width="13.28515625" customWidth="1"/>
    <col min="12790" max="12790" width="1.42578125" customWidth="1"/>
    <col min="12791" max="12791" width="13.28515625" customWidth="1"/>
    <col min="12792" max="12792" width="1.42578125" customWidth="1"/>
    <col min="12793" max="12793" width="13.28515625" customWidth="1"/>
    <col min="12794" max="12794" width="9.140625" customWidth="1"/>
    <col min="12795" max="12795" width="1.42578125" customWidth="1"/>
    <col min="12796" max="12796" width="13.28515625" customWidth="1"/>
    <col min="12797" max="12797" width="9.140625" customWidth="1"/>
    <col min="12798" max="12798" width="1.42578125" customWidth="1"/>
    <col min="12799" max="12801" width="9.140625" customWidth="1"/>
    <col min="12802" max="12802" width="5.7109375" customWidth="1"/>
    <col min="12803" max="12803" width="4.140625" customWidth="1"/>
    <col min="12804" max="12804" width="4" customWidth="1"/>
    <col min="12805" max="12805" width="3.5703125" customWidth="1"/>
    <col min="12806" max="12806" width="4.42578125" customWidth="1"/>
    <col min="12807" max="12808" width="9.140625" customWidth="1"/>
    <col min="12809" max="12809" width="95" customWidth="1"/>
    <col min="12810" max="12810" width="61.85546875" customWidth="1"/>
    <col min="12811" max="12811" width="50" customWidth="1"/>
    <col min="12812" max="12812" width="81.7109375" customWidth="1"/>
    <col min="12813" max="12813" width="1.42578125" customWidth="1"/>
    <col min="13039" max="13041" width="1.5703125" customWidth="1"/>
    <col min="13042" max="13042" width="9.7109375" customWidth="1"/>
    <col min="13043" max="13043" width="19" customWidth="1"/>
    <col min="13044" max="13044" width="1.42578125" customWidth="1"/>
    <col min="13045" max="13045" width="13.28515625" customWidth="1"/>
    <col min="13046" max="13046" width="1.42578125" customWidth="1"/>
    <col min="13047" max="13047" width="13.28515625" customWidth="1"/>
    <col min="13048" max="13048" width="1.42578125" customWidth="1"/>
    <col min="13049" max="13049" width="13.28515625" customWidth="1"/>
    <col min="13050" max="13050" width="9.140625" customWidth="1"/>
    <col min="13051" max="13051" width="1.42578125" customWidth="1"/>
    <col min="13052" max="13052" width="13.28515625" customWidth="1"/>
    <col min="13053" max="13053" width="9.140625" customWidth="1"/>
    <col min="13054" max="13054" width="1.42578125" customWidth="1"/>
    <col min="13055" max="13057" width="9.140625" customWidth="1"/>
    <col min="13058" max="13058" width="5.7109375" customWidth="1"/>
    <col min="13059" max="13059" width="4.140625" customWidth="1"/>
    <col min="13060" max="13060" width="4" customWidth="1"/>
    <col min="13061" max="13061" width="3.5703125" customWidth="1"/>
    <col min="13062" max="13062" width="4.42578125" customWidth="1"/>
    <col min="13063" max="13064" width="9.140625" customWidth="1"/>
    <col min="13065" max="13065" width="95" customWidth="1"/>
    <col min="13066" max="13066" width="61.85546875" customWidth="1"/>
    <col min="13067" max="13067" width="50" customWidth="1"/>
    <col min="13068" max="13068" width="81.7109375" customWidth="1"/>
    <col min="13069" max="13069" width="1.42578125" customWidth="1"/>
    <col min="13295" max="13297" width="1.5703125" customWidth="1"/>
    <col min="13298" max="13298" width="9.7109375" customWidth="1"/>
    <col min="13299" max="13299" width="19" customWidth="1"/>
    <col min="13300" max="13300" width="1.42578125" customWidth="1"/>
    <col min="13301" max="13301" width="13.28515625" customWidth="1"/>
    <col min="13302" max="13302" width="1.42578125" customWidth="1"/>
    <col min="13303" max="13303" width="13.28515625" customWidth="1"/>
    <col min="13304" max="13304" width="1.42578125" customWidth="1"/>
    <col min="13305" max="13305" width="13.28515625" customWidth="1"/>
    <col min="13306" max="13306" width="9.140625" customWidth="1"/>
    <col min="13307" max="13307" width="1.42578125" customWidth="1"/>
    <col min="13308" max="13308" width="13.28515625" customWidth="1"/>
    <col min="13309" max="13309" width="9.140625" customWidth="1"/>
    <col min="13310" max="13310" width="1.42578125" customWidth="1"/>
    <col min="13311" max="13313" width="9.140625" customWidth="1"/>
    <col min="13314" max="13314" width="5.7109375" customWidth="1"/>
    <col min="13315" max="13315" width="4.140625" customWidth="1"/>
    <col min="13316" max="13316" width="4" customWidth="1"/>
    <col min="13317" max="13317" width="3.5703125" customWidth="1"/>
    <col min="13318" max="13318" width="4.42578125" customWidth="1"/>
    <col min="13319" max="13320" width="9.140625" customWidth="1"/>
    <col min="13321" max="13321" width="95" customWidth="1"/>
    <col min="13322" max="13322" width="61.85546875" customWidth="1"/>
    <col min="13323" max="13323" width="50" customWidth="1"/>
    <col min="13324" max="13324" width="81.7109375" customWidth="1"/>
    <col min="13325" max="13325" width="1.42578125" customWidth="1"/>
    <col min="13551" max="13553" width="1.5703125" customWidth="1"/>
    <col min="13554" max="13554" width="9.7109375" customWidth="1"/>
    <col min="13555" max="13555" width="19" customWidth="1"/>
    <col min="13556" max="13556" width="1.42578125" customWidth="1"/>
    <col min="13557" max="13557" width="13.28515625" customWidth="1"/>
    <col min="13558" max="13558" width="1.42578125" customWidth="1"/>
    <col min="13559" max="13559" width="13.28515625" customWidth="1"/>
    <col min="13560" max="13560" width="1.42578125" customWidth="1"/>
    <col min="13561" max="13561" width="13.28515625" customWidth="1"/>
    <col min="13562" max="13562" width="9.140625" customWidth="1"/>
    <col min="13563" max="13563" width="1.42578125" customWidth="1"/>
    <col min="13564" max="13564" width="13.28515625" customWidth="1"/>
    <col min="13565" max="13565" width="9.140625" customWidth="1"/>
    <col min="13566" max="13566" width="1.42578125" customWidth="1"/>
    <col min="13567" max="13569" width="9.140625" customWidth="1"/>
    <col min="13570" max="13570" width="5.7109375" customWidth="1"/>
    <col min="13571" max="13571" width="4.140625" customWidth="1"/>
    <col min="13572" max="13572" width="4" customWidth="1"/>
    <col min="13573" max="13573" width="3.5703125" customWidth="1"/>
    <col min="13574" max="13574" width="4.42578125" customWidth="1"/>
    <col min="13575" max="13576" width="9.140625" customWidth="1"/>
    <col min="13577" max="13577" width="95" customWidth="1"/>
    <col min="13578" max="13578" width="61.85546875" customWidth="1"/>
    <col min="13579" max="13579" width="50" customWidth="1"/>
    <col min="13580" max="13580" width="81.7109375" customWidth="1"/>
    <col min="13581" max="13581" width="1.42578125" customWidth="1"/>
    <col min="13807" max="13809" width="1.5703125" customWidth="1"/>
    <col min="13810" max="13810" width="9.7109375" customWidth="1"/>
    <col min="13811" max="13811" width="19" customWidth="1"/>
    <col min="13812" max="13812" width="1.42578125" customWidth="1"/>
    <col min="13813" max="13813" width="13.28515625" customWidth="1"/>
    <col min="13814" max="13814" width="1.42578125" customWidth="1"/>
    <col min="13815" max="13815" width="13.28515625" customWidth="1"/>
    <col min="13816" max="13816" width="1.42578125" customWidth="1"/>
    <col min="13817" max="13817" width="13.28515625" customWidth="1"/>
    <col min="13818" max="13818" width="9.140625" customWidth="1"/>
    <col min="13819" max="13819" width="1.42578125" customWidth="1"/>
    <col min="13820" max="13820" width="13.28515625" customWidth="1"/>
    <col min="13821" max="13821" width="9.140625" customWidth="1"/>
    <col min="13822" max="13822" width="1.42578125" customWidth="1"/>
    <col min="13823" max="13825" width="9.140625" customWidth="1"/>
    <col min="13826" max="13826" width="5.7109375" customWidth="1"/>
    <col min="13827" max="13827" width="4.140625" customWidth="1"/>
    <col min="13828" max="13828" width="4" customWidth="1"/>
    <col min="13829" max="13829" width="3.5703125" customWidth="1"/>
    <col min="13830" max="13830" width="4.42578125" customWidth="1"/>
    <col min="13831" max="13832" width="9.140625" customWidth="1"/>
    <col min="13833" max="13833" width="95" customWidth="1"/>
    <col min="13834" max="13834" width="61.85546875" customWidth="1"/>
    <col min="13835" max="13835" width="50" customWidth="1"/>
    <col min="13836" max="13836" width="81.7109375" customWidth="1"/>
    <col min="13837" max="13837" width="1.42578125" customWidth="1"/>
    <col min="14063" max="14065" width="1.5703125" customWidth="1"/>
    <col min="14066" max="14066" width="9.7109375" customWidth="1"/>
    <col min="14067" max="14067" width="19" customWidth="1"/>
    <col min="14068" max="14068" width="1.42578125" customWidth="1"/>
    <col min="14069" max="14069" width="13.28515625" customWidth="1"/>
    <col min="14070" max="14070" width="1.42578125" customWidth="1"/>
    <col min="14071" max="14071" width="13.28515625" customWidth="1"/>
    <col min="14072" max="14072" width="1.42578125" customWidth="1"/>
    <col min="14073" max="14073" width="13.28515625" customWidth="1"/>
    <col min="14074" max="14074" width="9.140625" customWidth="1"/>
    <col min="14075" max="14075" width="1.42578125" customWidth="1"/>
    <col min="14076" max="14076" width="13.28515625" customWidth="1"/>
    <col min="14077" max="14077" width="9.140625" customWidth="1"/>
    <col min="14078" max="14078" width="1.42578125" customWidth="1"/>
    <col min="14079" max="14081" width="9.140625" customWidth="1"/>
    <col min="14082" max="14082" width="5.7109375" customWidth="1"/>
    <col min="14083" max="14083" width="4.140625" customWidth="1"/>
    <col min="14084" max="14084" width="4" customWidth="1"/>
    <col min="14085" max="14085" width="3.5703125" customWidth="1"/>
    <col min="14086" max="14086" width="4.42578125" customWidth="1"/>
    <col min="14087" max="14088" width="9.140625" customWidth="1"/>
    <col min="14089" max="14089" width="95" customWidth="1"/>
    <col min="14090" max="14090" width="61.85546875" customWidth="1"/>
    <col min="14091" max="14091" width="50" customWidth="1"/>
    <col min="14092" max="14092" width="81.7109375" customWidth="1"/>
    <col min="14093" max="14093" width="1.42578125" customWidth="1"/>
    <col min="14319" max="14321" width="1.5703125" customWidth="1"/>
    <col min="14322" max="14322" width="9.7109375" customWidth="1"/>
    <col min="14323" max="14323" width="19" customWidth="1"/>
    <col min="14324" max="14324" width="1.42578125" customWidth="1"/>
    <col min="14325" max="14325" width="13.28515625" customWidth="1"/>
    <col min="14326" max="14326" width="1.42578125" customWidth="1"/>
    <col min="14327" max="14327" width="13.28515625" customWidth="1"/>
    <col min="14328" max="14328" width="1.42578125" customWidth="1"/>
    <col min="14329" max="14329" width="13.28515625" customWidth="1"/>
    <col min="14330" max="14330" width="9.140625" customWidth="1"/>
    <col min="14331" max="14331" width="1.42578125" customWidth="1"/>
    <col min="14332" max="14332" width="13.28515625" customWidth="1"/>
    <col min="14333" max="14333" width="9.140625" customWidth="1"/>
    <col min="14334" max="14334" width="1.42578125" customWidth="1"/>
    <col min="14335" max="14337" width="9.140625" customWidth="1"/>
    <col min="14338" max="14338" width="5.7109375" customWidth="1"/>
    <col min="14339" max="14339" width="4.140625" customWidth="1"/>
    <col min="14340" max="14340" width="4" customWidth="1"/>
    <col min="14341" max="14341" width="3.5703125" customWidth="1"/>
    <col min="14342" max="14342" width="4.42578125" customWidth="1"/>
    <col min="14343" max="14344" width="9.140625" customWidth="1"/>
    <col min="14345" max="14345" width="95" customWidth="1"/>
    <col min="14346" max="14346" width="61.85546875" customWidth="1"/>
    <col min="14347" max="14347" width="50" customWidth="1"/>
    <col min="14348" max="14348" width="81.7109375" customWidth="1"/>
    <col min="14349" max="14349" width="1.42578125" customWidth="1"/>
    <col min="14575" max="14577" width="1.5703125" customWidth="1"/>
    <col min="14578" max="14578" width="9.7109375" customWidth="1"/>
    <col min="14579" max="14579" width="19" customWidth="1"/>
    <col min="14580" max="14580" width="1.42578125" customWidth="1"/>
    <col min="14581" max="14581" width="13.28515625" customWidth="1"/>
    <col min="14582" max="14582" width="1.42578125" customWidth="1"/>
    <col min="14583" max="14583" width="13.28515625" customWidth="1"/>
    <col min="14584" max="14584" width="1.42578125" customWidth="1"/>
    <col min="14585" max="14585" width="13.28515625" customWidth="1"/>
    <col min="14586" max="14586" width="9.140625" customWidth="1"/>
    <col min="14587" max="14587" width="1.42578125" customWidth="1"/>
    <col min="14588" max="14588" width="13.28515625" customWidth="1"/>
    <col min="14589" max="14589" width="9.140625" customWidth="1"/>
    <col min="14590" max="14590" width="1.42578125" customWidth="1"/>
    <col min="14591" max="14593" width="9.140625" customWidth="1"/>
    <col min="14594" max="14594" width="5.7109375" customWidth="1"/>
    <col min="14595" max="14595" width="4.140625" customWidth="1"/>
    <col min="14596" max="14596" width="4" customWidth="1"/>
    <col min="14597" max="14597" width="3.5703125" customWidth="1"/>
    <col min="14598" max="14598" width="4.42578125" customWidth="1"/>
    <col min="14599" max="14600" width="9.140625" customWidth="1"/>
    <col min="14601" max="14601" width="95" customWidth="1"/>
    <col min="14602" max="14602" width="61.85546875" customWidth="1"/>
    <col min="14603" max="14603" width="50" customWidth="1"/>
    <col min="14604" max="14604" width="81.7109375" customWidth="1"/>
    <col min="14605" max="14605" width="1.42578125" customWidth="1"/>
    <col min="14831" max="14833" width="1.5703125" customWidth="1"/>
    <col min="14834" max="14834" width="9.7109375" customWidth="1"/>
    <col min="14835" max="14835" width="19" customWidth="1"/>
    <col min="14836" max="14836" width="1.42578125" customWidth="1"/>
    <col min="14837" max="14837" width="13.28515625" customWidth="1"/>
    <col min="14838" max="14838" width="1.42578125" customWidth="1"/>
    <col min="14839" max="14839" width="13.28515625" customWidth="1"/>
    <col min="14840" max="14840" width="1.42578125" customWidth="1"/>
    <col min="14841" max="14841" width="13.28515625" customWidth="1"/>
    <col min="14842" max="14842" width="9.140625" customWidth="1"/>
    <col min="14843" max="14843" width="1.42578125" customWidth="1"/>
    <col min="14844" max="14844" width="13.28515625" customWidth="1"/>
    <col min="14845" max="14845" width="9.140625" customWidth="1"/>
    <col min="14846" max="14846" width="1.42578125" customWidth="1"/>
    <col min="14847" max="14849" width="9.140625" customWidth="1"/>
    <col min="14850" max="14850" width="5.7109375" customWidth="1"/>
    <col min="14851" max="14851" width="4.140625" customWidth="1"/>
    <col min="14852" max="14852" width="4" customWidth="1"/>
    <col min="14853" max="14853" width="3.5703125" customWidth="1"/>
    <col min="14854" max="14854" width="4.42578125" customWidth="1"/>
    <col min="14855" max="14856" width="9.140625" customWidth="1"/>
    <col min="14857" max="14857" width="95" customWidth="1"/>
    <col min="14858" max="14858" width="61.85546875" customWidth="1"/>
    <col min="14859" max="14859" width="50" customWidth="1"/>
    <col min="14860" max="14860" width="81.7109375" customWidth="1"/>
    <col min="14861" max="14861" width="1.42578125" customWidth="1"/>
    <col min="15087" max="15089" width="1.5703125" customWidth="1"/>
    <col min="15090" max="15090" width="9.7109375" customWidth="1"/>
    <col min="15091" max="15091" width="19" customWidth="1"/>
    <col min="15092" max="15092" width="1.42578125" customWidth="1"/>
    <col min="15093" max="15093" width="13.28515625" customWidth="1"/>
    <col min="15094" max="15094" width="1.42578125" customWidth="1"/>
    <col min="15095" max="15095" width="13.28515625" customWidth="1"/>
    <col min="15096" max="15096" width="1.42578125" customWidth="1"/>
    <col min="15097" max="15097" width="13.28515625" customWidth="1"/>
    <col min="15098" max="15098" width="9.140625" customWidth="1"/>
    <col min="15099" max="15099" width="1.42578125" customWidth="1"/>
    <col min="15100" max="15100" width="13.28515625" customWidth="1"/>
    <col min="15101" max="15101" width="9.140625" customWidth="1"/>
    <col min="15102" max="15102" width="1.42578125" customWidth="1"/>
    <col min="15103" max="15105" width="9.140625" customWidth="1"/>
    <col min="15106" max="15106" width="5.7109375" customWidth="1"/>
    <col min="15107" max="15107" width="4.140625" customWidth="1"/>
    <col min="15108" max="15108" width="4" customWidth="1"/>
    <col min="15109" max="15109" width="3.5703125" customWidth="1"/>
    <col min="15110" max="15110" width="4.42578125" customWidth="1"/>
    <col min="15111" max="15112" width="9.140625" customWidth="1"/>
    <col min="15113" max="15113" width="95" customWidth="1"/>
    <col min="15114" max="15114" width="61.85546875" customWidth="1"/>
    <col min="15115" max="15115" width="50" customWidth="1"/>
    <col min="15116" max="15116" width="81.7109375" customWidth="1"/>
    <col min="15117" max="15117" width="1.42578125" customWidth="1"/>
    <col min="15343" max="15345" width="1.5703125" customWidth="1"/>
    <col min="15346" max="15346" width="9.7109375" customWidth="1"/>
    <col min="15347" max="15347" width="19" customWidth="1"/>
    <col min="15348" max="15348" width="1.42578125" customWidth="1"/>
    <col min="15349" max="15349" width="13.28515625" customWidth="1"/>
    <col min="15350" max="15350" width="1.42578125" customWidth="1"/>
    <col min="15351" max="15351" width="13.28515625" customWidth="1"/>
    <col min="15352" max="15352" width="1.42578125" customWidth="1"/>
    <col min="15353" max="15353" width="13.28515625" customWidth="1"/>
    <col min="15354" max="15354" width="9.140625" customWidth="1"/>
    <col min="15355" max="15355" width="1.42578125" customWidth="1"/>
    <col min="15356" max="15356" width="13.28515625" customWidth="1"/>
    <col min="15357" max="15357" width="9.140625" customWidth="1"/>
    <col min="15358" max="15358" width="1.42578125" customWidth="1"/>
    <col min="15359" max="15361" width="9.140625" customWidth="1"/>
    <col min="15362" max="15362" width="5.7109375" customWidth="1"/>
    <col min="15363" max="15363" width="4.140625" customWidth="1"/>
    <col min="15364" max="15364" width="4" customWidth="1"/>
    <col min="15365" max="15365" width="3.5703125" customWidth="1"/>
    <col min="15366" max="15366" width="4.42578125" customWidth="1"/>
    <col min="15367" max="15368" width="9.140625" customWidth="1"/>
    <col min="15369" max="15369" width="95" customWidth="1"/>
    <col min="15370" max="15370" width="61.85546875" customWidth="1"/>
    <col min="15371" max="15371" width="50" customWidth="1"/>
    <col min="15372" max="15372" width="81.7109375" customWidth="1"/>
    <col min="15373" max="15373" width="1.42578125" customWidth="1"/>
    <col min="15599" max="15601" width="1.5703125" customWidth="1"/>
    <col min="15602" max="15602" width="9.7109375" customWidth="1"/>
    <col min="15603" max="15603" width="19" customWidth="1"/>
    <col min="15604" max="15604" width="1.42578125" customWidth="1"/>
    <col min="15605" max="15605" width="13.28515625" customWidth="1"/>
    <col min="15606" max="15606" width="1.42578125" customWidth="1"/>
    <col min="15607" max="15607" width="13.28515625" customWidth="1"/>
    <col min="15608" max="15608" width="1.42578125" customWidth="1"/>
    <col min="15609" max="15609" width="13.28515625" customWidth="1"/>
    <col min="15610" max="15610" width="9.140625" customWidth="1"/>
    <col min="15611" max="15611" width="1.42578125" customWidth="1"/>
    <col min="15612" max="15612" width="13.28515625" customWidth="1"/>
    <col min="15613" max="15613" width="9.140625" customWidth="1"/>
    <col min="15614" max="15614" width="1.42578125" customWidth="1"/>
    <col min="15615" max="15617" width="9.140625" customWidth="1"/>
    <col min="15618" max="15618" width="5.7109375" customWidth="1"/>
    <col min="15619" max="15619" width="4.140625" customWidth="1"/>
    <col min="15620" max="15620" width="4" customWidth="1"/>
    <col min="15621" max="15621" width="3.5703125" customWidth="1"/>
    <col min="15622" max="15622" width="4.42578125" customWidth="1"/>
    <col min="15623" max="15624" width="9.140625" customWidth="1"/>
    <col min="15625" max="15625" width="95" customWidth="1"/>
    <col min="15626" max="15626" width="61.85546875" customWidth="1"/>
    <col min="15627" max="15627" width="50" customWidth="1"/>
    <col min="15628" max="15628" width="81.7109375" customWidth="1"/>
    <col min="15629" max="15629" width="1.42578125" customWidth="1"/>
    <col min="15855" max="15857" width="1.5703125" customWidth="1"/>
    <col min="15858" max="15858" width="9.7109375" customWidth="1"/>
    <col min="15859" max="15859" width="19" customWidth="1"/>
    <col min="15860" max="15860" width="1.42578125" customWidth="1"/>
    <col min="15861" max="15861" width="13.28515625" customWidth="1"/>
    <col min="15862" max="15862" width="1.42578125" customWidth="1"/>
    <col min="15863" max="15863" width="13.28515625" customWidth="1"/>
    <col min="15864" max="15864" width="1.42578125" customWidth="1"/>
    <col min="15865" max="15865" width="13.28515625" customWidth="1"/>
    <col min="15866" max="15866" width="9.140625" customWidth="1"/>
    <col min="15867" max="15867" width="1.42578125" customWidth="1"/>
    <col min="15868" max="15868" width="13.28515625" customWidth="1"/>
    <col min="15869" max="15869" width="9.140625" customWidth="1"/>
    <col min="15870" max="15870" width="1.42578125" customWidth="1"/>
    <col min="15871" max="15873" width="9.140625" customWidth="1"/>
    <col min="15874" max="15874" width="5.7109375" customWidth="1"/>
    <col min="15875" max="15875" width="4.140625" customWidth="1"/>
    <col min="15876" max="15876" width="4" customWidth="1"/>
    <col min="15877" max="15877" width="3.5703125" customWidth="1"/>
    <col min="15878" max="15878" width="4.42578125" customWidth="1"/>
    <col min="15879" max="15880" width="9.140625" customWidth="1"/>
    <col min="15881" max="15881" width="95" customWidth="1"/>
    <col min="15882" max="15882" width="61.85546875" customWidth="1"/>
    <col min="15883" max="15883" width="50" customWidth="1"/>
    <col min="15884" max="15884" width="81.7109375" customWidth="1"/>
    <col min="15885" max="15885" width="1.42578125" customWidth="1"/>
    <col min="16111" max="16113" width="1.5703125" customWidth="1"/>
    <col min="16114" max="16114" width="9.7109375" customWidth="1"/>
    <col min="16115" max="16115" width="19" customWidth="1"/>
    <col min="16116" max="16116" width="1.42578125" customWidth="1"/>
    <col min="16117" max="16117" width="13.28515625" customWidth="1"/>
    <col min="16118" max="16118" width="1.42578125" customWidth="1"/>
    <col min="16119" max="16119" width="13.28515625" customWidth="1"/>
    <col min="16120" max="16120" width="1.42578125" customWidth="1"/>
    <col min="16121" max="16121" width="13.28515625" customWidth="1"/>
    <col min="16122" max="16122" width="9.140625" customWidth="1"/>
    <col min="16123" max="16123" width="1.42578125" customWidth="1"/>
    <col min="16124" max="16124" width="13.28515625" customWidth="1"/>
    <col min="16125" max="16125" width="9.140625" customWidth="1"/>
    <col min="16126" max="16126" width="1.42578125" customWidth="1"/>
    <col min="16127" max="16129" width="9.140625" customWidth="1"/>
    <col min="16130" max="16130" width="5.7109375" customWidth="1"/>
    <col min="16131" max="16131" width="4.140625" customWidth="1"/>
    <col min="16132" max="16132" width="4" customWidth="1"/>
    <col min="16133" max="16133" width="3.5703125" customWidth="1"/>
    <col min="16134" max="16134" width="4.42578125" customWidth="1"/>
    <col min="16135" max="16136" width="9.140625" customWidth="1"/>
    <col min="16137" max="16137" width="95" customWidth="1"/>
    <col min="16138" max="16138" width="61.85546875" customWidth="1"/>
    <col min="16139" max="16139" width="50" customWidth="1"/>
    <col min="16140" max="16140" width="81.7109375" customWidth="1"/>
    <col min="16141" max="16141" width="1.42578125" customWidth="1"/>
  </cols>
  <sheetData>
    <row r="1" spans="1:9" ht="20.25" x14ac:dyDescent="0.3">
      <c r="A1" s="115" t="s">
        <v>0</v>
      </c>
      <c r="B1" s="116"/>
      <c r="C1" s="116"/>
      <c r="D1" s="117"/>
      <c r="E1" s="116"/>
      <c r="F1" s="116"/>
      <c r="G1" s="117"/>
    </row>
    <row r="2" spans="1:9" ht="20.25" x14ac:dyDescent="0.3">
      <c r="A2" s="119" t="s">
        <v>183</v>
      </c>
      <c r="B2" s="116"/>
      <c r="C2" s="116"/>
      <c r="D2" s="120"/>
      <c r="E2" s="116"/>
      <c r="F2" s="116" t="s">
        <v>184</v>
      </c>
      <c r="G2" s="117"/>
    </row>
    <row r="3" spans="1:9" ht="15.75" thickBot="1" x14ac:dyDescent="0.3">
      <c r="A3" s="149" t="s">
        <v>310</v>
      </c>
      <c r="B3" s="150"/>
      <c r="C3" s="150"/>
      <c r="D3" s="151"/>
      <c r="E3" s="152"/>
      <c r="F3" s="152"/>
      <c r="G3" s="153"/>
    </row>
    <row r="4" spans="1:9" ht="15" thickTop="1" x14ac:dyDescent="0.2">
      <c r="D4" s="295" t="s">
        <v>185</v>
      </c>
      <c r="E4" s="295"/>
      <c r="F4" s="124"/>
      <c r="G4" s="126" t="s">
        <v>185</v>
      </c>
      <c r="H4" s="118"/>
    </row>
    <row r="5" spans="1:9" ht="14.25" x14ac:dyDescent="0.2">
      <c r="D5" s="295">
        <v>2022</v>
      </c>
      <c r="E5" s="296"/>
      <c r="F5" s="124"/>
      <c r="G5" s="127" t="s">
        <v>312</v>
      </c>
      <c r="H5" s="118"/>
    </row>
    <row r="6" spans="1:9" ht="14.25" x14ac:dyDescent="0.2">
      <c r="D6" s="125" t="s">
        <v>186</v>
      </c>
      <c r="E6" s="126"/>
      <c r="F6" s="124"/>
      <c r="G6" s="127" t="s">
        <v>187</v>
      </c>
      <c r="H6" s="118"/>
    </row>
    <row r="7" spans="1:9" ht="14.25" x14ac:dyDescent="0.2">
      <c r="D7" s="128" t="s">
        <v>18</v>
      </c>
      <c r="E7" s="129" t="s">
        <v>188</v>
      </c>
      <c r="F7" s="124"/>
      <c r="G7" s="130" t="s">
        <v>18</v>
      </c>
      <c r="H7" s="118"/>
    </row>
    <row r="8" spans="1:9" ht="14.25" x14ac:dyDescent="0.2">
      <c r="A8" s="124" t="s">
        <v>189</v>
      </c>
      <c r="D8" s="131"/>
      <c r="H8" s="118"/>
    </row>
    <row r="9" spans="1:9" ht="14.25" x14ac:dyDescent="0.2">
      <c r="A9" s="124"/>
      <c r="B9" s="132" t="s">
        <v>190</v>
      </c>
      <c r="D9" s="133">
        <f>G9+'LPFN SUMMARY - Results'!Z128+G11-D11</f>
        <v>4950090.92</v>
      </c>
      <c r="E9" s="134"/>
      <c r="F9" s="134"/>
      <c r="G9" s="135">
        <v>3640643</v>
      </c>
      <c r="H9" s="118"/>
      <c r="I9" t="s">
        <v>191</v>
      </c>
    </row>
    <row r="10" spans="1:9" ht="14.25" x14ac:dyDescent="0.2">
      <c r="A10" s="124"/>
      <c r="B10" s="136" t="s">
        <v>192</v>
      </c>
      <c r="D10" s="133">
        <f>G10</f>
        <v>3901931</v>
      </c>
      <c r="E10" s="137"/>
      <c r="F10" s="137"/>
      <c r="G10" s="135">
        <v>3901931</v>
      </c>
      <c r="H10" s="118"/>
      <c r="I10" t="s">
        <v>309</v>
      </c>
    </row>
    <row r="11" spans="1:9" ht="14.25" x14ac:dyDescent="0.2">
      <c r="A11" s="124"/>
      <c r="B11" s="132" t="s">
        <v>193</v>
      </c>
      <c r="D11" s="133">
        <f>SUM('ACCUMULATED SURPLUS'!D41,'ACCUMULATED SURPLUS'!D43,'ACCUMULATED SURPLUS'!D47)</f>
        <v>500565.07999999996</v>
      </c>
      <c r="E11" s="137"/>
      <c r="F11" s="137"/>
      <c r="G11" s="135">
        <v>444607</v>
      </c>
      <c r="H11" s="118"/>
      <c r="I11" t="s">
        <v>194</v>
      </c>
    </row>
    <row r="12" spans="1:9" ht="14.25" hidden="1" x14ac:dyDescent="0.2">
      <c r="A12" s="124"/>
      <c r="B12" s="132" t="s">
        <v>195</v>
      </c>
      <c r="D12" s="133">
        <f>G12</f>
        <v>0</v>
      </c>
      <c r="E12" s="137"/>
      <c r="F12" s="137"/>
      <c r="G12" s="135">
        <v>0</v>
      </c>
      <c r="H12" s="118"/>
      <c r="I12" t="s">
        <v>194</v>
      </c>
    </row>
    <row r="13" spans="1:9" ht="14.25" x14ac:dyDescent="0.2">
      <c r="A13" s="138"/>
      <c r="B13" s="139"/>
      <c r="C13" s="140"/>
      <c r="D13" s="168">
        <f>SUM(D9:D12)</f>
        <v>9352587</v>
      </c>
      <c r="E13" s="141"/>
      <c r="F13" s="141"/>
      <c r="G13" s="169">
        <f>++SUM(G$9:G$10)+SUM(G$11:G$12)</f>
        <v>7987181</v>
      </c>
      <c r="H13" s="118"/>
    </row>
    <row r="14" spans="1:9" ht="15" customHeight="1" x14ac:dyDescent="0.2">
      <c r="A14" s="140"/>
      <c r="B14" s="139"/>
      <c r="C14" s="140"/>
      <c r="D14" s="143"/>
      <c r="E14" s="141"/>
      <c r="F14" s="141"/>
      <c r="G14" s="142"/>
      <c r="H14" s="118"/>
    </row>
    <row r="15" spans="1:9" ht="14.25" x14ac:dyDescent="0.2">
      <c r="A15" s="124" t="s">
        <v>196</v>
      </c>
      <c r="D15" s="144"/>
      <c r="E15" s="137"/>
      <c r="F15" s="137"/>
      <c r="G15" s="135"/>
    </row>
    <row r="16" spans="1:9" ht="14.25" x14ac:dyDescent="0.2">
      <c r="A16" s="124"/>
      <c r="B16" s="132" t="s">
        <v>197</v>
      </c>
      <c r="D16" s="217">
        <f>G16+3113</f>
        <v>1121242</v>
      </c>
      <c r="E16" s="137"/>
      <c r="F16" s="137"/>
      <c r="G16" s="135">
        <v>1118129</v>
      </c>
    </row>
    <row r="17" spans="1:10" ht="14.25" x14ac:dyDescent="0.2">
      <c r="A17" s="124"/>
      <c r="B17" s="132" t="s">
        <v>229</v>
      </c>
      <c r="D17" s="144">
        <f>G17</f>
        <v>3064155</v>
      </c>
      <c r="E17" s="137"/>
      <c r="F17" s="137"/>
      <c r="G17" s="135">
        <v>3064155</v>
      </c>
      <c r="I17" t="s">
        <v>309</v>
      </c>
    </row>
    <row r="18" spans="1:10" ht="14.25" hidden="1" x14ac:dyDescent="0.2">
      <c r="A18" s="124"/>
      <c r="B18" s="132" t="s">
        <v>166</v>
      </c>
      <c r="D18" s="144"/>
      <c r="E18" s="137"/>
      <c r="F18" s="137"/>
      <c r="G18" s="135">
        <v>0</v>
      </c>
      <c r="I18" t="s">
        <v>198</v>
      </c>
    </row>
    <row r="19" spans="1:10" ht="14.25" hidden="1" x14ac:dyDescent="0.2">
      <c r="A19" s="124"/>
      <c r="B19" s="132" t="s">
        <v>167</v>
      </c>
      <c r="D19" s="144">
        <v>0</v>
      </c>
      <c r="E19" s="137"/>
      <c r="F19" s="137"/>
      <c r="G19" s="135">
        <v>0</v>
      </c>
      <c r="I19" t="s">
        <v>198</v>
      </c>
    </row>
    <row r="20" spans="1:10" ht="14.25" x14ac:dyDescent="0.2">
      <c r="A20" s="124"/>
      <c r="B20" s="132" t="s">
        <v>89</v>
      </c>
      <c r="D20" s="133">
        <f>G20-'LPFN SUMMARY - Results'!Z30</f>
        <v>482852</v>
      </c>
      <c r="E20" s="137"/>
      <c r="F20" s="137"/>
      <c r="G20" s="135">
        <v>482852</v>
      </c>
      <c r="I20" t="s">
        <v>309</v>
      </c>
    </row>
    <row r="21" spans="1:10" ht="14.25" x14ac:dyDescent="0.2">
      <c r="A21" s="124"/>
      <c r="B21" s="132" t="s">
        <v>199</v>
      </c>
      <c r="D21" s="133">
        <f>G21-'ACCUMULATED SURPLUS'!D16</f>
        <v>882660</v>
      </c>
      <c r="E21" s="137"/>
      <c r="F21" s="137"/>
      <c r="G21" s="135">
        <v>1015766</v>
      </c>
      <c r="I21" t="s">
        <v>200</v>
      </c>
      <c r="J21" s="137"/>
    </row>
    <row r="22" spans="1:10" ht="14.25" x14ac:dyDescent="0.2">
      <c r="A22" s="138"/>
      <c r="B22" s="139"/>
      <c r="C22" s="140"/>
      <c r="D22" s="168">
        <f>SUM(D16:D21)</f>
        <v>5550909</v>
      </c>
      <c r="E22" s="141"/>
      <c r="F22" s="141"/>
      <c r="G22" s="169">
        <f>++SUM(G$16:G$20)+SUM(G$21:G$21)</f>
        <v>5680902</v>
      </c>
    </row>
    <row r="23" spans="1:10" ht="15" customHeight="1" x14ac:dyDescent="0.2">
      <c r="A23" s="140"/>
      <c r="B23" s="139"/>
      <c r="C23" s="140"/>
      <c r="D23" s="143"/>
      <c r="E23" s="141"/>
      <c r="F23" s="141"/>
      <c r="G23" s="142"/>
    </row>
    <row r="24" spans="1:10" ht="14.25" x14ac:dyDescent="0.2">
      <c r="A24" s="145" t="s">
        <v>297</v>
      </c>
      <c r="B24" s="146"/>
      <c r="C24" s="146"/>
      <c r="D24" s="147">
        <f>D13-D22</f>
        <v>3801678</v>
      </c>
      <c r="E24" s="148"/>
      <c r="F24" s="148"/>
      <c r="G24" s="170">
        <f>G13-G22</f>
        <v>2306279</v>
      </c>
    </row>
    <row r="25" spans="1:10" ht="14.25" x14ac:dyDescent="0.2">
      <c r="A25" s="124"/>
      <c r="D25" s="144"/>
      <c r="E25" s="137"/>
      <c r="F25" s="137"/>
      <c r="G25" s="135"/>
    </row>
    <row r="26" spans="1:10" ht="14.25" x14ac:dyDescent="0.2">
      <c r="A26" s="124" t="s">
        <v>201</v>
      </c>
      <c r="D26" s="144"/>
      <c r="E26" s="137"/>
      <c r="F26" s="137"/>
      <c r="G26" s="135"/>
    </row>
    <row r="27" spans="1:10" ht="14.25" x14ac:dyDescent="0.2">
      <c r="A27" s="124"/>
      <c r="B27" s="132" t="s">
        <v>202</v>
      </c>
      <c r="D27" s="133">
        <f>G27</f>
        <v>100784</v>
      </c>
      <c r="E27" s="137"/>
      <c r="F27" s="137"/>
      <c r="G27" s="135">
        <v>100784</v>
      </c>
      <c r="I27" t="s">
        <v>206</v>
      </c>
    </row>
    <row r="28" spans="1:10" ht="14.25" x14ac:dyDescent="0.2">
      <c r="A28" s="124"/>
      <c r="B28" s="132" t="s">
        <v>203</v>
      </c>
      <c r="D28" s="133" t="e">
        <f>G28+'ACCUMULATED SURPLUS'!D12+'ACCUMULATED SURPLUS'!D14</f>
        <v>#REF!</v>
      </c>
      <c r="E28" s="137"/>
      <c r="F28" s="137"/>
      <c r="G28" s="135">
        <v>24764544</v>
      </c>
      <c r="I28" t="s">
        <v>228</v>
      </c>
    </row>
    <row r="29" spans="1:10" ht="14.25" hidden="1" x14ac:dyDescent="0.2">
      <c r="A29" s="124"/>
      <c r="B29" s="132" t="s">
        <v>204</v>
      </c>
      <c r="D29" s="144">
        <f>G29</f>
        <v>0</v>
      </c>
      <c r="E29" s="137"/>
      <c r="F29" s="137"/>
      <c r="G29" s="135">
        <v>0</v>
      </c>
      <c r="I29" t="s">
        <v>194</v>
      </c>
    </row>
    <row r="30" spans="1:10" ht="14.25" x14ac:dyDescent="0.2">
      <c r="A30" s="138"/>
      <c r="B30" s="139"/>
      <c r="C30" s="140"/>
      <c r="D30" s="168" t="e">
        <f>++SUM(D$27:D$27)+SUM(D$28:D$29)</f>
        <v>#REF!</v>
      </c>
      <c r="E30" s="141"/>
      <c r="F30" s="141"/>
      <c r="G30" s="169">
        <f>++SUM(G$27:G$27)+SUM(G$28:G$29)</f>
        <v>24865328</v>
      </c>
    </row>
    <row r="31" spans="1:10" ht="15" customHeight="1" x14ac:dyDescent="0.2">
      <c r="A31" s="140"/>
      <c r="B31" s="139"/>
      <c r="C31" s="140"/>
      <c r="D31" s="143"/>
      <c r="E31" s="141"/>
      <c r="F31" s="141"/>
      <c r="G31" s="142"/>
    </row>
    <row r="32" spans="1:10" ht="14.25" x14ac:dyDescent="0.2">
      <c r="A32" s="124"/>
      <c r="D32" s="144"/>
      <c r="E32" s="137"/>
      <c r="F32" s="137"/>
      <c r="G32" s="135"/>
    </row>
    <row r="33" spans="1:10" ht="15.75" thickBot="1" x14ac:dyDescent="0.3">
      <c r="A33" s="149" t="s">
        <v>205</v>
      </c>
      <c r="B33" s="150"/>
      <c r="C33" s="150"/>
      <c r="D33" s="167" t="e">
        <f>'ACCUMULATED SURPLUS'!D49</f>
        <v>#REF!</v>
      </c>
      <c r="E33" s="152"/>
      <c r="F33" s="152"/>
      <c r="G33" s="171">
        <f>G30+G24</f>
        <v>27171607</v>
      </c>
      <c r="J33" s="137"/>
    </row>
    <row r="34" spans="1:10" ht="15" thickTop="1" x14ac:dyDescent="0.2">
      <c r="A34" s="124"/>
      <c r="D34" s="131"/>
    </row>
    <row r="35" spans="1:10" ht="14.25" x14ac:dyDescent="0.2">
      <c r="A35" s="218"/>
      <c r="D35" s="144" t="e">
        <f>D33-'ACCUMULATED SURPLUS'!D49</f>
        <v>#REF!</v>
      </c>
      <c r="G35" s="144">
        <f>G33-'ACCUMULATED SURPLUS'!F49</f>
        <v>0</v>
      </c>
    </row>
    <row r="36" spans="1:10" x14ac:dyDescent="0.2">
      <c r="A36" s="218" t="s">
        <v>311</v>
      </c>
      <c r="D36" s="154"/>
    </row>
    <row r="37" spans="1:10" ht="14.25" x14ac:dyDescent="0.2">
      <c r="D37" s="144" t="e">
        <f>ROUND(D13+D30-D22-D33,0)</f>
        <v>#REF!</v>
      </c>
    </row>
  </sheetData>
  <mergeCells count="2">
    <mergeCell ref="D4:E4"/>
    <mergeCell ref="D5:E5"/>
  </mergeCells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5CEF4-C31C-4978-B966-16E559958B83}">
  <sheetPr codeName="Sheet34">
    <tabColor theme="1" tint="0.39997558519241921"/>
    <pageSetUpPr fitToPage="1"/>
  </sheetPr>
  <dimension ref="A1:Z135"/>
  <sheetViews>
    <sheetView zoomScale="80" zoomScaleNormal="80" workbookViewId="0">
      <pane xSplit="2" ySplit="10" topLeftCell="F11" activePane="bottomRight" state="frozen"/>
      <selection activeCell="AE31" sqref="AE31"/>
      <selection pane="topRight" activeCell="AE31" sqref="AE31"/>
      <selection pane="bottomLeft" activeCell="AE31" sqref="AE31"/>
      <selection pane="bottomRight" activeCell="A5" sqref="A5"/>
    </sheetView>
  </sheetViews>
  <sheetFormatPr defaultColWidth="9.140625" defaultRowHeight="12.75" x14ac:dyDescent="0.2"/>
  <cols>
    <col min="1" max="1" width="10" customWidth="1"/>
    <col min="2" max="2" width="69.140625" customWidth="1"/>
    <col min="3" max="4" width="9.140625" hidden="1" customWidth="1"/>
    <col min="5" max="5" width="36.28515625" hidden="1" customWidth="1"/>
    <col min="6" max="6" width="14.5703125" customWidth="1"/>
    <col min="7" max="7" width="12.5703125" bestFit="1" customWidth="1"/>
    <col min="8" max="8" width="13.140625" bestFit="1" customWidth="1"/>
    <col min="9" max="9" width="14.28515625" bestFit="1" customWidth="1"/>
    <col min="10" max="10" width="2.7109375" customWidth="1"/>
    <col min="11" max="13" width="12.5703125" bestFit="1" customWidth="1"/>
    <col min="14" max="14" width="14.5703125" bestFit="1" customWidth="1"/>
    <col min="15" max="15" width="2.7109375" customWidth="1"/>
    <col min="16" max="16" width="12.5703125" bestFit="1" customWidth="1"/>
    <col min="17" max="17" width="13.42578125" bestFit="1" customWidth="1"/>
    <col min="18" max="18" width="12.5703125" bestFit="1" customWidth="1"/>
    <col min="19" max="19" width="14.5703125" bestFit="1" customWidth="1"/>
    <col min="20" max="20" width="2.7109375" customWidth="1"/>
    <col min="21" max="23" width="12.5703125" bestFit="1" customWidth="1"/>
    <col min="24" max="24" width="14.5703125" bestFit="1" customWidth="1"/>
    <col min="25" max="25" width="3.28515625" customWidth="1"/>
    <col min="26" max="26" width="1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278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>
        <v>1134174</v>
      </c>
      <c r="G11" s="22"/>
      <c r="H11" s="22"/>
      <c r="I11" s="94">
        <f>F11+G11+H11</f>
        <v>1134174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1134174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5" x14ac:dyDescent="0.25">
      <c r="A17" s="59" t="s">
        <v>264</v>
      </c>
      <c r="B17" s="66" t="str">
        <f>'LPFN SUMMARY - Results'!B17</f>
        <v>First Nations Education Council</v>
      </c>
      <c r="C17" s="62"/>
      <c r="D17" s="62"/>
      <c r="E17" s="63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/>
      <c r="O17" s="15"/>
      <c r="P17" s="22"/>
      <c r="Q17" s="22"/>
      <c r="R17" s="22"/>
      <c r="S17" s="94"/>
      <c r="T17" s="15"/>
      <c r="U17" s="22"/>
      <c r="V17" s="22"/>
      <c r="W17" s="22"/>
      <c r="X17" s="94"/>
      <c r="Y17" s="97"/>
      <c r="Z17" s="94">
        <f t="shared" si="3"/>
        <v>0</v>
      </c>
    </row>
    <row r="18" spans="1:26" ht="18" customHeight="1" x14ac:dyDescent="0.25">
      <c r="A18" s="59"/>
      <c r="B18" s="66" t="str">
        <f>'LPFN SUMMARY - Results'!B18</f>
        <v>First Nations of Quebec and Labrador Health and Social Services Commission</v>
      </c>
      <c r="C18" s="67"/>
      <c r="D18" s="67"/>
      <c r="E18" s="68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1134174</v>
      </c>
      <c r="G43" s="83">
        <f>SUM(G11:G42)</f>
        <v>0</v>
      </c>
      <c r="H43" s="83">
        <f>SUM(H11:H42)</f>
        <v>0</v>
      </c>
      <c r="I43" s="85">
        <f>SUM(I8:I42)</f>
        <v>1134174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1134174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17917</v>
      </c>
      <c r="G46" s="22">
        <v>17917</v>
      </c>
      <c r="H46" s="22">
        <v>17917</v>
      </c>
      <c r="I46" s="94">
        <f t="shared" ref="I46:I126" si="5">F46+G46+H46</f>
        <v>53751</v>
      </c>
      <c r="J46" s="15"/>
      <c r="K46" s="22">
        <v>17917</v>
      </c>
      <c r="L46" s="22">
        <v>17917</v>
      </c>
      <c r="M46" s="22">
        <v>17917</v>
      </c>
      <c r="N46" s="94">
        <f t="shared" ref="N46:N126" si="6">K46+L46+M46</f>
        <v>53751</v>
      </c>
      <c r="O46" s="15"/>
      <c r="P46" s="22">
        <v>17917</v>
      </c>
      <c r="Q46" s="22">
        <v>17917</v>
      </c>
      <c r="R46" s="22">
        <v>17917</v>
      </c>
      <c r="S46" s="94">
        <f t="shared" ref="S46:S126" si="7">P46+Q46+R46</f>
        <v>53751</v>
      </c>
      <c r="T46" s="15"/>
      <c r="U46" s="22">
        <v>17917</v>
      </c>
      <c r="V46" s="22">
        <v>17917</v>
      </c>
      <c r="W46" s="22">
        <v>17917</v>
      </c>
      <c r="X46" s="94">
        <f t="shared" ref="X46:X126" si="8">U46+V46+W46</f>
        <v>53751</v>
      </c>
      <c r="Y46" s="97"/>
      <c r="Z46" s="94">
        <f t="shared" ref="Z46:Z126" si="9">X46+S46+N46+I46</f>
        <v>215004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113417</v>
      </c>
      <c r="G48" s="22"/>
      <c r="H48" s="22"/>
      <c r="I48" s="94">
        <f t="shared" si="5"/>
        <v>113417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113417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>
        <v>10000</v>
      </c>
      <c r="G52" s="22">
        <v>10000</v>
      </c>
      <c r="H52" s="22">
        <v>10000</v>
      </c>
      <c r="I52" s="94">
        <f t="shared" si="5"/>
        <v>30000</v>
      </c>
      <c r="J52" s="15"/>
      <c r="K52" s="22">
        <v>10000</v>
      </c>
      <c r="L52" s="22">
        <v>10000</v>
      </c>
      <c r="M52" s="22">
        <v>10000</v>
      </c>
      <c r="N52" s="94">
        <f t="shared" si="6"/>
        <v>30000</v>
      </c>
      <c r="O52" s="15"/>
      <c r="P52" s="22">
        <v>10000</v>
      </c>
      <c r="Q52" s="22">
        <v>10000</v>
      </c>
      <c r="R52" s="22">
        <v>10000</v>
      </c>
      <c r="S52" s="94">
        <f t="shared" si="7"/>
        <v>30000</v>
      </c>
      <c r="T52" s="15"/>
      <c r="U52" s="22">
        <v>10000</v>
      </c>
      <c r="V52" s="22">
        <v>10000</v>
      </c>
      <c r="W52" s="22">
        <v>10000</v>
      </c>
      <c r="X52" s="94">
        <f t="shared" si="8"/>
        <v>30000</v>
      </c>
      <c r="Y52" s="97"/>
      <c r="Z52" s="94">
        <f t="shared" si="9"/>
        <v>120000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>
        <v>2500</v>
      </c>
      <c r="G56" s="22"/>
      <c r="H56" s="22"/>
      <c r="I56" s="94">
        <f t="shared" si="5"/>
        <v>2500</v>
      </c>
      <c r="J56" s="15"/>
      <c r="K56" s="22"/>
      <c r="L56" s="22"/>
      <c r="M56" s="22">
        <v>2500</v>
      </c>
      <c r="N56" s="94">
        <f t="shared" si="6"/>
        <v>2500</v>
      </c>
      <c r="O56" s="15"/>
      <c r="P56" s="22"/>
      <c r="Q56" s="22"/>
      <c r="R56" s="22">
        <v>2500</v>
      </c>
      <c r="S56" s="94">
        <f t="shared" si="7"/>
        <v>2500</v>
      </c>
      <c r="T56" s="15"/>
      <c r="U56" s="22"/>
      <c r="V56" s="22"/>
      <c r="W56" s="22">
        <v>2500</v>
      </c>
      <c r="X56" s="94">
        <f t="shared" si="8"/>
        <v>2500</v>
      </c>
      <c r="Y56" s="97"/>
      <c r="Z56" s="94">
        <f t="shared" si="9"/>
        <v>10000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>
        <v>300</v>
      </c>
      <c r="G60" s="22">
        <v>300</v>
      </c>
      <c r="H60" s="22">
        <v>300</v>
      </c>
      <c r="I60" s="94">
        <f t="shared" si="5"/>
        <v>900</v>
      </c>
      <c r="J60" s="15"/>
      <c r="K60" s="22">
        <v>300</v>
      </c>
      <c r="L60" s="22">
        <v>300</v>
      </c>
      <c r="M60" s="22">
        <v>300</v>
      </c>
      <c r="N60" s="94">
        <f t="shared" si="6"/>
        <v>900</v>
      </c>
      <c r="O60" s="15"/>
      <c r="P60" s="22">
        <v>300</v>
      </c>
      <c r="Q60" s="22">
        <v>300</v>
      </c>
      <c r="R60" s="22">
        <v>300</v>
      </c>
      <c r="S60" s="94">
        <f t="shared" si="7"/>
        <v>900</v>
      </c>
      <c r="T60" s="15"/>
      <c r="U60" s="22">
        <v>300</v>
      </c>
      <c r="V60" s="22">
        <v>300</v>
      </c>
      <c r="W60" s="22">
        <v>300</v>
      </c>
      <c r="X60" s="94">
        <f t="shared" si="8"/>
        <v>900</v>
      </c>
      <c r="Y60" s="97"/>
      <c r="Z60" s="94">
        <f t="shared" si="9"/>
        <v>3600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>
        <v>10000</v>
      </c>
      <c r="G62" s="22"/>
      <c r="H62" s="22"/>
      <c r="I62" s="94">
        <f t="shared" si="5"/>
        <v>10000</v>
      </c>
      <c r="J62" s="15"/>
      <c r="K62" s="22">
        <v>10000</v>
      </c>
      <c r="L62" s="22"/>
      <c r="M62" s="22"/>
      <c r="N62" s="94">
        <f t="shared" si="6"/>
        <v>10000</v>
      </c>
      <c r="O62" s="15"/>
      <c r="P62" s="22">
        <v>10000</v>
      </c>
      <c r="Q62" s="22"/>
      <c r="R62" s="22"/>
      <c r="S62" s="94">
        <f t="shared" si="7"/>
        <v>10000</v>
      </c>
      <c r="T62" s="15"/>
      <c r="U62" s="22">
        <v>10000</v>
      </c>
      <c r="V62" s="22"/>
      <c r="W62" s="22"/>
      <c r="X62" s="94">
        <f t="shared" si="8"/>
        <v>10000</v>
      </c>
      <c r="Y62" s="97"/>
      <c r="Z62" s="94">
        <f t="shared" si="9"/>
        <v>40000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>
        <v>5000</v>
      </c>
      <c r="I63" s="94">
        <f t="shared" si="5"/>
        <v>5000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5000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>
        <v>1000</v>
      </c>
      <c r="G65" s="22">
        <v>1000</v>
      </c>
      <c r="H65" s="22">
        <v>1000</v>
      </c>
      <c r="I65" s="94">
        <f t="shared" si="5"/>
        <v>3000</v>
      </c>
      <c r="J65" s="15"/>
      <c r="K65" s="22">
        <v>1000</v>
      </c>
      <c r="L65" s="22">
        <v>1000</v>
      </c>
      <c r="M65" s="22">
        <v>1000</v>
      </c>
      <c r="N65" s="94">
        <f t="shared" si="6"/>
        <v>3000</v>
      </c>
      <c r="O65" s="15"/>
      <c r="P65" s="22">
        <v>1000</v>
      </c>
      <c r="Q65" s="22">
        <v>1000</v>
      </c>
      <c r="R65" s="22">
        <v>1000</v>
      </c>
      <c r="S65" s="94">
        <f t="shared" si="7"/>
        <v>3000</v>
      </c>
      <c r="T65" s="15"/>
      <c r="U65" s="22">
        <v>1000</v>
      </c>
      <c r="V65" s="22">
        <v>1000</v>
      </c>
      <c r="W65" s="22">
        <v>1000</v>
      </c>
      <c r="X65" s="94">
        <f t="shared" si="8"/>
        <v>3000</v>
      </c>
      <c r="Y65" s="97"/>
      <c r="Z65" s="94">
        <f t="shared" si="9"/>
        <v>12000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>
        <v>437153</v>
      </c>
      <c r="G71" s="22"/>
      <c r="H71" s="22"/>
      <c r="I71" s="94">
        <f t="shared" si="5"/>
        <v>437153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437153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>
        <v>40000</v>
      </c>
      <c r="G83" s="22"/>
      <c r="H83" s="22"/>
      <c r="I83" s="94">
        <f t="shared" si="5"/>
        <v>40000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40000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>
        <v>18000</v>
      </c>
      <c r="G88" s="22"/>
      <c r="H88" s="22"/>
      <c r="I88" s="94">
        <f t="shared" si="5"/>
        <v>18000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18000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>
        <v>20000</v>
      </c>
      <c r="G91" s="22"/>
      <c r="H91" s="22"/>
      <c r="I91" s="94">
        <f t="shared" si="5"/>
        <v>20000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20000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40000</v>
      </c>
      <c r="G96" s="22"/>
      <c r="H96" s="22"/>
      <c r="I96" s="94">
        <f t="shared" si="5"/>
        <v>40000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40000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>
        <v>20000</v>
      </c>
      <c r="G99" s="22"/>
      <c r="H99" s="22"/>
      <c r="I99" s="94">
        <f t="shared" si="5"/>
        <v>20000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20000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>
        <v>40000</v>
      </c>
      <c r="G100" s="22"/>
      <c r="H100" s="22"/>
      <c r="I100" s="94">
        <f t="shared" si="5"/>
        <v>40000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40000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770287</v>
      </c>
      <c r="G127" s="83">
        <f>SUM(G46:G126)</f>
        <v>29217</v>
      </c>
      <c r="H127" s="83">
        <f>SUM(H46:H126)</f>
        <v>34217</v>
      </c>
      <c r="I127" s="85">
        <f>SUM(I46:I126)</f>
        <v>833721</v>
      </c>
      <c r="J127" s="85"/>
      <c r="K127" s="83">
        <f>SUM(K46:K126)</f>
        <v>39217</v>
      </c>
      <c r="L127" s="83">
        <f>SUM(L46:L126)</f>
        <v>29217</v>
      </c>
      <c r="M127" s="83">
        <f>SUM(M46:M126)</f>
        <v>31717</v>
      </c>
      <c r="N127" s="85">
        <f>SUM(N46:N126)</f>
        <v>100151</v>
      </c>
      <c r="O127" s="85"/>
      <c r="P127" s="83">
        <f>SUM(P46:P126)</f>
        <v>39217</v>
      </c>
      <c r="Q127" s="83">
        <f>SUM(Q46:Q126)</f>
        <v>29217</v>
      </c>
      <c r="R127" s="83">
        <f>SUM(R46:R126)</f>
        <v>31717</v>
      </c>
      <c r="S127" s="85">
        <f>SUM(S46:S126)</f>
        <v>100151</v>
      </c>
      <c r="T127" s="85"/>
      <c r="U127" s="83">
        <f>SUM(U46:U126)</f>
        <v>39217</v>
      </c>
      <c r="V127" s="83">
        <f>SUM(V46:V126)</f>
        <v>29217</v>
      </c>
      <c r="W127" s="83">
        <f>SUM(W46:W126)</f>
        <v>31717</v>
      </c>
      <c r="X127" s="85">
        <f>SUM(X46:X126)</f>
        <v>100151</v>
      </c>
      <c r="Y127" s="84"/>
      <c r="Z127" s="85">
        <f>SUM(Z46:Z126)</f>
        <v>1134174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363887</v>
      </c>
      <c r="G128" s="88">
        <f>G43-G127</f>
        <v>-29217</v>
      </c>
      <c r="H128" s="88">
        <f>H43-H127</f>
        <v>-34217</v>
      </c>
      <c r="I128" s="89">
        <f>I43-I127</f>
        <v>300453</v>
      </c>
      <c r="J128" s="89"/>
      <c r="K128" s="88">
        <f>K43-K127</f>
        <v>-39217</v>
      </c>
      <c r="L128" s="88">
        <f>L43-L127</f>
        <v>-29217</v>
      </c>
      <c r="M128" s="88">
        <f>M43-M127</f>
        <v>-31717</v>
      </c>
      <c r="N128" s="89">
        <f>N43-N127</f>
        <v>-100151</v>
      </c>
      <c r="O128" s="89"/>
      <c r="P128" s="88">
        <f>P43-P127</f>
        <v>-39217</v>
      </c>
      <c r="Q128" s="88">
        <f>Q43-Q127</f>
        <v>-29217</v>
      </c>
      <c r="R128" s="88">
        <f>R43-R127</f>
        <v>-31717</v>
      </c>
      <c r="S128" s="89">
        <f>S43-S127</f>
        <v>-100151</v>
      </c>
      <c r="T128" s="89"/>
      <c r="U128" s="88">
        <f>U43-U127</f>
        <v>-39217</v>
      </c>
      <c r="V128" s="88">
        <f>V43-V127</f>
        <v>-29217</v>
      </c>
      <c r="W128" s="88">
        <f>W43-W127</f>
        <v>-31717</v>
      </c>
      <c r="X128" s="89">
        <f>X43-X127</f>
        <v>-100151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B131" s="37"/>
      <c r="F131" s="278"/>
      <c r="G131" s="278"/>
      <c r="H131" s="278"/>
    </row>
    <row r="132" spans="1:26" x14ac:dyDescent="0.2">
      <c r="B132" s="276"/>
      <c r="F132" s="233"/>
      <c r="G132" s="278"/>
      <c r="H132" s="278"/>
      <c r="I132" s="179"/>
    </row>
    <row r="133" spans="1:26" x14ac:dyDescent="0.2">
      <c r="H133" s="278"/>
      <c r="I133" s="179"/>
    </row>
    <row r="134" spans="1:26" x14ac:dyDescent="0.2">
      <c r="H134" s="179"/>
      <c r="I134" s="179"/>
      <c r="K134" s="179"/>
      <c r="L134" s="179"/>
    </row>
    <row r="135" spans="1:26" x14ac:dyDescent="0.2">
      <c r="I135" s="179"/>
    </row>
  </sheetData>
  <mergeCells count="2">
    <mergeCell ref="U5:Z5"/>
    <mergeCell ref="A6:B6"/>
  </mergeCells>
  <pageMargins left="0.27" right="0.22" top="0.36" bottom="0.38" header="0.31496062992125984" footer="0.31496062992125984"/>
  <pageSetup paperSize="5" scale="4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F87A3-8CA4-443F-8219-B80368A54E96}">
  <sheetPr codeName="Sheet35">
    <tabColor theme="1" tint="0.39997558519241921"/>
    <pageSetUpPr fitToPage="1"/>
  </sheetPr>
  <dimension ref="A1:Z132"/>
  <sheetViews>
    <sheetView zoomScale="80" zoomScaleNormal="80" workbookViewId="0">
      <pane xSplit="2" ySplit="10" topLeftCell="E11" activePane="bottomRight" state="frozen"/>
      <selection activeCell="AE31" sqref="AE31"/>
      <selection pane="topRight" activeCell="AE31" sqref="AE31"/>
      <selection pane="bottomLeft" activeCell="AE31" sqref="AE31"/>
      <selection pane="bottomRight" activeCell="A5" sqref="A5"/>
    </sheetView>
  </sheetViews>
  <sheetFormatPr defaultColWidth="9.140625" defaultRowHeight="12.75" x14ac:dyDescent="0.2"/>
  <cols>
    <col min="1" max="1" width="10" customWidth="1"/>
    <col min="2" max="2" width="34.140625" customWidth="1"/>
    <col min="3" max="4" width="9.140625" hidden="1" customWidth="1"/>
    <col min="5" max="5" width="33.5703125" customWidth="1"/>
    <col min="6" max="6" width="14.5703125" customWidth="1"/>
    <col min="7" max="8" width="13.42578125" bestFit="1" customWidth="1"/>
    <col min="9" max="9" width="14.28515625" bestFit="1" customWidth="1"/>
    <col min="10" max="10" width="2.7109375" customWidth="1"/>
    <col min="11" max="13" width="13.42578125" bestFit="1" customWidth="1"/>
    <col min="14" max="14" width="14.5703125" bestFit="1" customWidth="1"/>
    <col min="15" max="15" width="2.7109375" customWidth="1"/>
    <col min="16" max="18" width="13.42578125" bestFit="1" customWidth="1"/>
    <col min="19" max="19" width="14.5703125" bestFit="1" customWidth="1"/>
    <col min="20" max="20" width="2.7109375" customWidth="1"/>
    <col min="21" max="23" width="13.42578125" bestFit="1" customWidth="1"/>
    <col min="24" max="24" width="14.5703125" bestFit="1" customWidth="1"/>
    <col min="25" max="25" width="3.28515625" customWidth="1"/>
    <col min="26" max="26" width="1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131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>
        <v>289989</v>
      </c>
      <c r="G11" s="22"/>
      <c r="H11" s="22"/>
      <c r="I11" s="94">
        <f>F11+G11+H11</f>
        <v>289989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289989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5" x14ac:dyDescent="0.25">
      <c r="A17" s="59" t="s">
        <v>264</v>
      </c>
      <c r="B17" s="66" t="str">
        <f>'LPFN SUMMARY - Results'!B17</f>
        <v>First Nations Education Council</v>
      </c>
      <c r="C17" s="62"/>
      <c r="D17" s="62"/>
      <c r="E17" s="63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/>
      <c r="O17" s="15"/>
      <c r="P17" s="22"/>
      <c r="Q17" s="22"/>
      <c r="R17" s="22"/>
      <c r="S17" s="94"/>
      <c r="T17" s="15"/>
      <c r="U17" s="22"/>
      <c r="V17" s="22"/>
      <c r="W17" s="22"/>
      <c r="X17" s="94"/>
      <c r="Y17" s="97"/>
      <c r="Z17" s="94">
        <f t="shared" si="3"/>
        <v>0</v>
      </c>
    </row>
    <row r="18" spans="1:26" ht="18" customHeight="1" x14ac:dyDescent="0.25">
      <c r="A18" s="59"/>
      <c r="B18" s="66" t="str">
        <f>'LPFN SUMMARY - Results'!B18</f>
        <v>First Nations of Quebec and Labrador Health and Social Services Commission</v>
      </c>
      <c r="C18" s="67"/>
      <c r="D18" s="67"/>
      <c r="E18" s="68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183"/>
      <c r="G29" s="183"/>
      <c r="H29" s="183"/>
      <c r="I29" s="94">
        <f t="shared" si="4"/>
        <v>0</v>
      </c>
      <c r="J29" s="267"/>
      <c r="K29" s="183"/>
      <c r="L29" s="183"/>
      <c r="M29" s="183"/>
      <c r="N29" s="94">
        <f t="shared" si="0"/>
        <v>0</v>
      </c>
      <c r="O29" s="267"/>
      <c r="P29" s="183"/>
      <c r="Q29" s="183"/>
      <c r="R29" s="183"/>
      <c r="S29" s="94">
        <f t="shared" si="1"/>
        <v>0</v>
      </c>
      <c r="T29" s="267"/>
      <c r="U29" s="183"/>
      <c r="V29" s="183"/>
      <c r="W29" s="183"/>
      <c r="X29" s="94">
        <f t="shared" si="2"/>
        <v>0</v>
      </c>
      <c r="Y29" s="223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183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289989</v>
      </c>
      <c r="G43" s="83">
        <f>SUM(G11:G42)</f>
        <v>0</v>
      </c>
      <c r="H43" s="83">
        <f>SUM(H11:H42)</f>
        <v>0</v>
      </c>
      <c r="I43" s="85">
        <f>SUM(I8:I42)</f>
        <v>289989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289989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>
        <v>6250</v>
      </c>
      <c r="G47" s="22"/>
      <c r="H47" s="22"/>
      <c r="I47" s="94">
        <f t="shared" si="5"/>
        <v>6250</v>
      </c>
      <c r="J47" s="15"/>
      <c r="K47" s="22"/>
      <c r="L47" s="22"/>
      <c r="M47" s="22">
        <v>6250</v>
      </c>
      <c r="N47" s="94">
        <f t="shared" si="6"/>
        <v>6250</v>
      </c>
      <c r="O47" s="15"/>
      <c r="P47" s="22">
        <v>6250</v>
      </c>
      <c r="Q47" s="22">
        <v>6250</v>
      </c>
      <c r="R47" s="22">
        <v>6250</v>
      </c>
      <c r="S47" s="94">
        <f t="shared" si="7"/>
        <v>18750</v>
      </c>
      <c r="T47" s="15"/>
      <c r="U47" s="22">
        <v>6250</v>
      </c>
      <c r="V47" s="22">
        <v>6250</v>
      </c>
      <c r="W47" s="22">
        <v>6250</v>
      </c>
      <c r="X47" s="94">
        <f t="shared" si="8"/>
        <v>18750</v>
      </c>
      <c r="Y47" s="97"/>
      <c r="Z47" s="94">
        <f t="shared" si="9"/>
        <v>50000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44998</v>
      </c>
      <c r="G48" s="22"/>
      <c r="H48" s="22"/>
      <c r="I48" s="94">
        <f t="shared" si="5"/>
        <v>44998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44998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>SUM(U50:W50)</f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>
        <v>85000</v>
      </c>
      <c r="G52" s="22"/>
      <c r="H52" s="22"/>
      <c r="I52" s="94">
        <f t="shared" si="5"/>
        <v>85000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85000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>
        <v>5000</v>
      </c>
      <c r="I63" s="94">
        <f t="shared" si="5"/>
        <v>5000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5000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I70" s="94">
        <f t="shared" si="5"/>
        <v>0</v>
      </c>
      <c r="J70" s="15"/>
      <c r="N70" s="94">
        <f t="shared" si="6"/>
        <v>0</v>
      </c>
      <c r="O70" s="15"/>
      <c r="S70" s="94">
        <f t="shared" si="7"/>
        <v>0</v>
      </c>
      <c r="T70" s="15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22"/>
      <c r="F71" s="22">
        <v>24989</v>
      </c>
      <c r="G71" s="22"/>
      <c r="H71" s="22"/>
      <c r="I71" s="94">
        <f t="shared" si="5"/>
        <v>24989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24989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Q90" s="22"/>
      <c r="R90" s="22"/>
      <c r="S90" s="94">
        <f t="shared" si="7"/>
        <v>0</v>
      </c>
      <c r="T90" s="15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I95" s="94">
        <f t="shared" si="5"/>
        <v>0</v>
      </c>
      <c r="J95" s="15"/>
      <c r="N95" s="94">
        <f t="shared" si="6"/>
        <v>0</v>
      </c>
      <c r="O95" s="15"/>
      <c r="S95" s="94">
        <f t="shared" si="7"/>
        <v>0</v>
      </c>
      <c r="T95" s="15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20002</v>
      </c>
      <c r="G96" s="22"/>
      <c r="H96" s="22"/>
      <c r="I96" s="94">
        <f t="shared" si="5"/>
        <v>20002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20002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>
        <v>60000</v>
      </c>
      <c r="G97" s="22"/>
      <c r="H97" s="22"/>
      <c r="I97" s="94">
        <f t="shared" si="5"/>
        <v>60000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60000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241239</v>
      </c>
      <c r="G127" s="83">
        <f>SUM(G46:G126)</f>
        <v>0</v>
      </c>
      <c r="H127" s="83">
        <f>SUM(H46:H126)</f>
        <v>5000</v>
      </c>
      <c r="I127" s="85">
        <f>SUM(I46:I126)</f>
        <v>246239</v>
      </c>
      <c r="J127" s="85"/>
      <c r="K127" s="83">
        <f>SUM(K46:K126)</f>
        <v>0</v>
      </c>
      <c r="L127" s="83">
        <f>SUM(L46:L126)</f>
        <v>0</v>
      </c>
      <c r="M127" s="83">
        <f>SUM(M46:M126)</f>
        <v>6250</v>
      </c>
      <c r="N127" s="85">
        <f>SUM(N46:N126)</f>
        <v>6250</v>
      </c>
      <c r="O127" s="85"/>
      <c r="P127" s="83">
        <f>SUM(P46:P126)</f>
        <v>6250</v>
      </c>
      <c r="Q127" s="83">
        <f>SUM(Q46:Q126)</f>
        <v>6250</v>
      </c>
      <c r="R127" s="83">
        <f>SUM(R46:R126)</f>
        <v>6250</v>
      </c>
      <c r="S127" s="85">
        <f>SUM(S46:S126)</f>
        <v>18750</v>
      </c>
      <c r="T127" s="85"/>
      <c r="U127" s="83">
        <f>SUM(U46:U126)</f>
        <v>6250</v>
      </c>
      <c r="V127" s="83">
        <f>SUM(V46:V126)</f>
        <v>6250</v>
      </c>
      <c r="W127" s="83">
        <f>SUM(W46:W126)</f>
        <v>6250</v>
      </c>
      <c r="X127" s="85">
        <f>SUM(X46:X126)</f>
        <v>18750</v>
      </c>
      <c r="Y127" s="84"/>
      <c r="Z127" s="85">
        <f>SUM(Z46:Z126)</f>
        <v>289989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48750</v>
      </c>
      <c r="G128" s="88">
        <f>G43-G127</f>
        <v>0</v>
      </c>
      <c r="H128" s="88">
        <f>H43-H127</f>
        <v>-5000</v>
      </c>
      <c r="I128" s="89">
        <f>I43-I127</f>
        <v>43750</v>
      </c>
      <c r="J128" s="89"/>
      <c r="K128" s="88">
        <f>K43-K127</f>
        <v>0</v>
      </c>
      <c r="L128" s="88">
        <f>L43-L127</f>
        <v>0</v>
      </c>
      <c r="M128" s="88">
        <f>M43-M127</f>
        <v>-6250</v>
      </c>
      <c r="N128" s="89">
        <f>N43-N127</f>
        <v>-6250</v>
      </c>
      <c r="O128" s="89"/>
      <c r="P128" s="88">
        <f>P43-P127</f>
        <v>-6250</v>
      </c>
      <c r="Q128" s="88">
        <f>Q43-Q127</f>
        <v>-6250</v>
      </c>
      <c r="R128" s="88">
        <f>R43-R127</f>
        <v>-6250</v>
      </c>
      <c r="S128" s="89">
        <f>S43-S127</f>
        <v>-18750</v>
      </c>
      <c r="T128" s="89"/>
      <c r="U128" s="88">
        <f>U43-U127</f>
        <v>-6250</v>
      </c>
      <c r="V128" s="88">
        <f>V43-V127</f>
        <v>-6250</v>
      </c>
      <c r="W128" s="88">
        <f>W43-W127</f>
        <v>-6250</v>
      </c>
      <c r="X128" s="89">
        <f>X43-X127</f>
        <v>-18750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2" spans="1:26" x14ac:dyDescent="0.2">
      <c r="B132" s="279"/>
      <c r="F132" s="233"/>
      <c r="G132" s="234"/>
    </row>
  </sheetData>
  <mergeCells count="2">
    <mergeCell ref="U5:Z5"/>
    <mergeCell ref="A6:B6"/>
  </mergeCells>
  <pageMargins left="0.27" right="0.22" top="0.36" bottom="0.38" header="0.31496062992125984" footer="0.31496062992125984"/>
  <pageSetup paperSize="5" scale="41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7">
    <tabColor theme="5" tint="-0.249977111117893"/>
    <pageSetUpPr fitToPage="1"/>
  </sheetPr>
  <dimension ref="A1:AB154"/>
  <sheetViews>
    <sheetView zoomScale="70" zoomScaleNormal="70" workbookViewId="0">
      <pane xSplit="2" ySplit="10" topLeftCell="E11" activePane="bottomRight" state="frozen"/>
      <selection activeCell="M42" sqref="M42"/>
      <selection pane="topRight" activeCell="M42" sqref="M42"/>
      <selection pane="bottomLeft" activeCell="M42" sqref="M42"/>
      <selection pane="bottomRight" activeCell="A5" sqref="A5"/>
    </sheetView>
  </sheetViews>
  <sheetFormatPr defaultColWidth="9.140625" defaultRowHeight="12.75" x14ac:dyDescent="0.2"/>
  <cols>
    <col min="1" max="1" width="8.5703125" customWidth="1"/>
    <col min="2" max="2" width="35.140625" customWidth="1"/>
    <col min="3" max="4" width="9.140625" hidden="1" customWidth="1"/>
    <col min="5" max="5" width="41.7109375" customWidth="1"/>
    <col min="6" max="6" width="14.42578125" bestFit="1" customWidth="1"/>
    <col min="7" max="8" width="13.42578125" bestFit="1" customWidth="1"/>
    <col min="9" max="9" width="14.28515625" bestFit="1" customWidth="1"/>
    <col min="10" max="10" width="2.7109375" customWidth="1"/>
    <col min="11" max="11" width="13.5703125" bestFit="1" customWidth="1"/>
    <col min="12" max="13" width="13.42578125" bestFit="1" customWidth="1"/>
    <col min="14" max="14" width="14.5703125" bestFit="1" customWidth="1"/>
    <col min="15" max="15" width="2.7109375" customWidth="1"/>
    <col min="16" max="16" width="14.28515625" bestFit="1" customWidth="1"/>
    <col min="17" max="18" width="13.42578125" bestFit="1" customWidth="1"/>
    <col min="19" max="19" width="14.5703125" bestFit="1" customWidth="1"/>
    <col min="20" max="20" width="2.7109375" customWidth="1"/>
    <col min="21" max="21" width="14.28515625" bestFit="1" customWidth="1"/>
    <col min="22" max="22" width="13.42578125" bestFit="1" customWidth="1"/>
    <col min="23" max="24" width="14.5703125" bestFit="1" customWidth="1"/>
    <col min="25" max="25" width="3.28515625" customWidth="1"/>
    <col min="26" max="26" width="15" bestFit="1" customWidth="1"/>
    <col min="28" max="28" width="14.42578125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148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>
        <v>1152865</v>
      </c>
      <c r="G11" s="22"/>
      <c r="H11" s="22"/>
      <c r="I11" s="94">
        <f>F11+G11+H11</f>
        <v>1152865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1152865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8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8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8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8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  <c r="AB20" s="137">
        <f>Z11+Z29</f>
        <v>1152865</v>
      </c>
    </row>
    <row r="21" spans="1:28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8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8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  <c r="AB23" s="137"/>
    </row>
    <row r="24" spans="1:28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8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8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8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8" ht="15" x14ac:dyDescent="0.25">
      <c r="A28" s="59">
        <v>2280</v>
      </c>
      <c r="B28" s="66" t="str">
        <f>'LPFN SUMMARY - Results'!B28</f>
        <v>Transfer from (to) other projects</v>
      </c>
      <c r="C28" s="62"/>
      <c r="D28" s="62"/>
      <c r="E28" s="63"/>
      <c r="F28" s="183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8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8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183"/>
      <c r="G30" s="183"/>
      <c r="H30" s="183"/>
      <c r="I30" s="94">
        <f t="shared" si="4"/>
        <v>0</v>
      </c>
      <c r="J30" s="267"/>
      <c r="K30" s="183"/>
      <c r="L30" s="183"/>
      <c r="M30" s="183"/>
      <c r="N30" s="94">
        <f t="shared" si="0"/>
        <v>0</v>
      </c>
      <c r="O30" s="267"/>
      <c r="P30" s="183"/>
      <c r="Q30" s="183"/>
      <c r="R30" s="183"/>
      <c r="S30" s="94">
        <f t="shared" si="1"/>
        <v>0</v>
      </c>
      <c r="T30" s="267"/>
      <c r="U30" s="183"/>
      <c r="V30" s="183"/>
      <c r="W30" s="183"/>
      <c r="X30" s="94">
        <f t="shared" si="2"/>
        <v>0</v>
      </c>
      <c r="Y30" s="223"/>
      <c r="Z30" s="94">
        <f t="shared" si="3"/>
        <v>0</v>
      </c>
    </row>
    <row r="31" spans="1:28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8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1152865</v>
      </c>
      <c r="G43" s="83">
        <f>SUM(G11:G42)</f>
        <v>0</v>
      </c>
      <c r="H43" s="83">
        <f>SUM(H11:H42)</f>
        <v>0</v>
      </c>
      <c r="I43" s="85">
        <f>SUM(I8:I42)</f>
        <v>1152865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1152865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2" si="5">F46+G46+H46</f>
        <v>0</v>
      </c>
      <c r="J46" s="15"/>
      <c r="K46" s="22"/>
      <c r="L46" s="22"/>
      <c r="M46" s="22"/>
      <c r="N46" s="94">
        <f t="shared" ref="N46:N122" si="6">K46+L46+M46</f>
        <v>0</v>
      </c>
      <c r="O46" s="15"/>
      <c r="P46" s="22"/>
      <c r="Q46" s="22"/>
      <c r="R46" s="22"/>
      <c r="S46" s="94">
        <f t="shared" ref="S46:S122" si="7">P46+Q46+R46</f>
        <v>0</v>
      </c>
      <c r="T46" s="15"/>
      <c r="U46" s="22"/>
      <c r="V46" s="22"/>
      <c r="W46" s="22">
        <v>350004</v>
      </c>
      <c r="X46" s="94">
        <f t="shared" ref="X46:X122" si="8">U46+V46+W46</f>
        <v>350004</v>
      </c>
      <c r="Y46" s="97"/>
      <c r="Z46" s="94">
        <f t="shared" ref="Z46:Z122" si="9">X46+S46+N46+I46</f>
        <v>350004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>
        <v>28956</v>
      </c>
      <c r="I48" s="94">
        <f t="shared" si="5"/>
        <v>28956</v>
      </c>
      <c r="J48" s="15"/>
      <c r="K48" s="22"/>
      <c r="L48" s="22"/>
      <c r="M48" s="22">
        <v>28956</v>
      </c>
      <c r="N48" s="94">
        <f t="shared" si="6"/>
        <v>28956</v>
      </c>
      <c r="O48" s="15"/>
      <c r="P48" s="22"/>
      <c r="Q48" s="22"/>
      <c r="R48" s="22">
        <v>28956</v>
      </c>
      <c r="S48" s="94">
        <f t="shared" si="7"/>
        <v>28956</v>
      </c>
      <c r="T48" s="15"/>
      <c r="U48" s="22"/>
      <c r="V48" s="22"/>
      <c r="W48" s="22">
        <v>28419</v>
      </c>
      <c r="X48" s="94">
        <f t="shared" si="8"/>
        <v>28419</v>
      </c>
      <c r="Y48" s="97"/>
      <c r="Z48" s="94">
        <f t="shared" si="9"/>
        <v>115287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>
        <v>25000</v>
      </c>
      <c r="I55" s="94">
        <f t="shared" si="5"/>
        <v>25000</v>
      </c>
      <c r="J55" s="15"/>
      <c r="K55" s="22"/>
      <c r="L55" s="22"/>
      <c r="M55" s="22">
        <v>25000</v>
      </c>
      <c r="N55" s="94">
        <f t="shared" si="6"/>
        <v>25000</v>
      </c>
      <c r="O55" s="15"/>
      <c r="P55" s="22"/>
      <c r="Q55" s="22"/>
      <c r="R55" s="22">
        <v>25000</v>
      </c>
      <c r="S55" s="94">
        <f t="shared" si="7"/>
        <v>25000</v>
      </c>
      <c r="T55" s="15"/>
      <c r="U55" s="22"/>
      <c r="V55" s="22"/>
      <c r="W55" s="22">
        <v>25000</v>
      </c>
      <c r="X55" s="94">
        <f t="shared" si="8"/>
        <v>25000</v>
      </c>
      <c r="Y55" s="97"/>
      <c r="Z55" s="94">
        <f t="shared" si="9"/>
        <v>100000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>
        <v>3333</v>
      </c>
      <c r="G60" s="22">
        <v>3333</v>
      </c>
      <c r="H60" s="22">
        <v>3333</v>
      </c>
      <c r="I60" s="94">
        <f t="shared" si="5"/>
        <v>9999</v>
      </c>
      <c r="J60" s="15"/>
      <c r="K60" s="22">
        <v>3333</v>
      </c>
      <c r="L60" s="22">
        <v>3333</v>
      </c>
      <c r="M60" s="22">
        <v>3333</v>
      </c>
      <c r="N60" s="94">
        <f t="shared" si="6"/>
        <v>9999</v>
      </c>
      <c r="O60" s="15"/>
      <c r="P60" s="22">
        <v>3333</v>
      </c>
      <c r="Q60" s="22">
        <v>3333</v>
      </c>
      <c r="R60" s="22">
        <v>3333</v>
      </c>
      <c r="S60" s="94">
        <f t="shared" si="7"/>
        <v>9999</v>
      </c>
      <c r="T60" s="15"/>
      <c r="U60" s="22">
        <v>3333</v>
      </c>
      <c r="V60" s="22">
        <v>3333</v>
      </c>
      <c r="W60" s="22">
        <v>3333</v>
      </c>
      <c r="X60" s="94">
        <f t="shared" si="8"/>
        <v>9999</v>
      </c>
      <c r="Y60" s="97"/>
      <c r="Z60" s="94">
        <f t="shared" si="9"/>
        <v>39996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>
        <v>3000</v>
      </c>
      <c r="I66" s="94">
        <f t="shared" si="5"/>
        <v>3000</v>
      </c>
      <c r="J66" s="15"/>
      <c r="K66" s="22"/>
      <c r="L66" s="22"/>
      <c r="M66" s="22">
        <v>3000</v>
      </c>
      <c r="N66" s="94">
        <f t="shared" si="6"/>
        <v>3000</v>
      </c>
      <c r="O66" s="15"/>
      <c r="P66" s="22"/>
      <c r="Q66" s="22"/>
      <c r="R66" s="22">
        <v>3000</v>
      </c>
      <c r="S66" s="94">
        <f t="shared" si="7"/>
        <v>3000</v>
      </c>
      <c r="T66" s="15"/>
      <c r="U66" s="22"/>
      <c r="V66" s="22"/>
      <c r="W66" s="22">
        <v>3000</v>
      </c>
      <c r="X66" s="94">
        <f t="shared" si="8"/>
        <v>3000</v>
      </c>
      <c r="Y66" s="97"/>
      <c r="Z66" s="94">
        <f t="shared" si="9"/>
        <v>12000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>
        <v>133894</v>
      </c>
      <c r="G71" s="22"/>
      <c r="H71" s="22"/>
      <c r="I71" s="94">
        <f t="shared" ref="I71" si="10">F71+G71+H71</f>
        <v>133894</v>
      </c>
      <c r="J71" s="15"/>
      <c r="K71" s="22">
        <v>133894</v>
      </c>
      <c r="L71" s="22"/>
      <c r="M71" s="22"/>
      <c r="N71" s="94">
        <f t="shared" ref="N71" si="11">K71+L71+M71</f>
        <v>133894</v>
      </c>
      <c r="O71" s="15"/>
      <c r="P71" s="22">
        <v>133894</v>
      </c>
      <c r="Q71" s="22"/>
      <c r="R71" s="22"/>
      <c r="S71" s="94">
        <f t="shared" ref="S71" si="12">P71+Q71+R71</f>
        <v>133894</v>
      </c>
      <c r="T71" s="15"/>
      <c r="U71" s="22">
        <v>133896</v>
      </c>
      <c r="V71" s="22"/>
      <c r="W71" s="22"/>
      <c r="X71" s="94">
        <f t="shared" si="8"/>
        <v>133896</v>
      </c>
      <c r="Y71" s="97"/>
      <c r="Z71" s="94">
        <f t="shared" si="9"/>
        <v>535578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ref="I83" si="13">F83+G83+H83</f>
        <v>0</v>
      </c>
      <c r="J83" s="15"/>
      <c r="K83" s="22"/>
      <c r="L83" s="22"/>
      <c r="M83" s="22"/>
      <c r="N83" s="94">
        <f t="shared" ref="N83" si="14">K83+L83+M83</f>
        <v>0</v>
      </c>
      <c r="O83" s="15"/>
      <c r="P83" s="22"/>
      <c r="Q83" s="22"/>
      <c r="R83" s="22"/>
      <c r="S83" s="94">
        <f t="shared" ref="S83" si="15">P83+Q83+R83</f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ref="I86" si="16">F86+G86+H86</f>
        <v>0</v>
      </c>
      <c r="J86" s="15"/>
      <c r="K86" s="22"/>
      <c r="L86" s="22"/>
      <c r="M86" s="22"/>
      <c r="N86" s="94">
        <f t="shared" ref="N86" si="17">K86+L86+M86</f>
        <v>0</v>
      </c>
      <c r="O86" s="15"/>
      <c r="P86" s="22"/>
      <c r="Q86" s="22"/>
      <c r="R86" s="22"/>
      <c r="S86" s="94">
        <f t="shared" ref="S86" si="18">P86+Q86+R86</f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ref="I123:I126" si="19">F123+G123+H123</f>
        <v>0</v>
      </c>
      <c r="J123" s="15"/>
      <c r="K123" s="22"/>
      <c r="L123" s="22"/>
      <c r="M123" s="22"/>
      <c r="N123" s="94">
        <f t="shared" ref="N123:N126" si="20">K123+L123+M123</f>
        <v>0</v>
      </c>
      <c r="O123" s="15"/>
      <c r="P123" s="22"/>
      <c r="Q123" s="22"/>
      <c r="R123" s="22"/>
      <c r="S123" s="94">
        <f t="shared" ref="S123:S126" si="21">P123+Q123+R123</f>
        <v>0</v>
      </c>
      <c r="T123" s="15"/>
      <c r="U123" s="22"/>
      <c r="V123" s="22"/>
      <c r="W123" s="22"/>
      <c r="X123" s="94">
        <f t="shared" ref="X123:X126" si="22">U123+V123+W123</f>
        <v>0</v>
      </c>
      <c r="Y123" s="97"/>
      <c r="Z123" s="94">
        <f t="shared" ref="Z123:Z126" si="23">X123+S123+N123+I123</f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19"/>
        <v>0</v>
      </c>
      <c r="J124" s="15"/>
      <c r="K124" s="22"/>
      <c r="L124" s="22"/>
      <c r="M124" s="22"/>
      <c r="N124" s="94">
        <f t="shared" si="20"/>
        <v>0</v>
      </c>
      <c r="O124" s="15"/>
      <c r="P124" s="22"/>
      <c r="Q124" s="22"/>
      <c r="R124" s="22"/>
      <c r="S124" s="94">
        <f t="shared" si="21"/>
        <v>0</v>
      </c>
      <c r="T124" s="15"/>
      <c r="U124" s="22"/>
      <c r="V124" s="22"/>
      <c r="W124" s="22"/>
      <c r="X124" s="94">
        <f t="shared" si="22"/>
        <v>0</v>
      </c>
      <c r="Y124" s="97"/>
      <c r="Z124" s="94">
        <f t="shared" si="23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19"/>
        <v>0</v>
      </c>
      <c r="J125" s="15"/>
      <c r="K125" s="22"/>
      <c r="L125" s="22"/>
      <c r="M125" s="22"/>
      <c r="N125" s="94">
        <f t="shared" si="20"/>
        <v>0</v>
      </c>
      <c r="O125" s="15"/>
      <c r="P125" s="22"/>
      <c r="Q125" s="22"/>
      <c r="R125" s="22"/>
      <c r="S125" s="94">
        <f t="shared" si="21"/>
        <v>0</v>
      </c>
      <c r="T125" s="15"/>
      <c r="U125" s="22"/>
      <c r="V125" s="22"/>
      <c r="W125" s="22"/>
      <c r="X125" s="94">
        <f t="shared" si="22"/>
        <v>0</v>
      </c>
      <c r="Y125" s="97"/>
      <c r="Z125" s="94">
        <f t="shared" si="23"/>
        <v>0</v>
      </c>
    </row>
    <row r="126" spans="1:26" ht="15" hidden="1" x14ac:dyDescent="0.25">
      <c r="A126" s="72"/>
      <c r="B126" s="70" t="str">
        <f>'LPFN SUMMARY - Results'!B126</f>
        <v>Unused</v>
      </c>
      <c r="C126" s="71"/>
      <c r="D126" s="62"/>
      <c r="E126" s="63"/>
      <c r="F126" s="22"/>
      <c r="G126" s="22"/>
      <c r="H126" s="22"/>
      <c r="I126" s="94">
        <f t="shared" si="19"/>
        <v>0</v>
      </c>
      <c r="J126" s="15"/>
      <c r="K126" s="22"/>
      <c r="L126" s="22"/>
      <c r="M126" s="22"/>
      <c r="N126" s="94">
        <f t="shared" si="20"/>
        <v>0</v>
      </c>
      <c r="O126" s="15"/>
      <c r="P126" s="22"/>
      <c r="Q126" s="22"/>
      <c r="R126" s="22"/>
      <c r="S126" s="94">
        <f t="shared" si="21"/>
        <v>0</v>
      </c>
      <c r="T126" s="15"/>
      <c r="U126" s="22"/>
      <c r="V126" s="22"/>
      <c r="W126" s="22"/>
      <c r="X126" s="94">
        <f t="shared" si="22"/>
        <v>0</v>
      </c>
      <c r="Y126" s="97"/>
      <c r="Z126" s="94">
        <f t="shared" si="23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137227</v>
      </c>
      <c r="G127" s="83">
        <f>SUM(G46:G126)</f>
        <v>3333</v>
      </c>
      <c r="H127" s="83">
        <f>SUM(H46:H126)</f>
        <v>60289</v>
      </c>
      <c r="I127" s="85">
        <f>SUM(I46:I126)</f>
        <v>200849</v>
      </c>
      <c r="J127" s="85"/>
      <c r="K127" s="83">
        <f>SUM(K46:K126)</f>
        <v>137227</v>
      </c>
      <c r="L127" s="83">
        <f>SUM(L46:L126)</f>
        <v>3333</v>
      </c>
      <c r="M127" s="83">
        <f>SUM(M46:M126)</f>
        <v>60289</v>
      </c>
      <c r="N127" s="85">
        <f>SUM(N46:N126)</f>
        <v>200849</v>
      </c>
      <c r="O127" s="85"/>
      <c r="P127" s="83">
        <f>SUM(P46:P126)</f>
        <v>137227</v>
      </c>
      <c r="Q127" s="83">
        <f>SUM(Q46:Q126)</f>
        <v>3333</v>
      </c>
      <c r="R127" s="83">
        <f>SUM(R46:R126)</f>
        <v>60289</v>
      </c>
      <c r="S127" s="85">
        <f>SUM(S46:S126)</f>
        <v>200849</v>
      </c>
      <c r="T127" s="85"/>
      <c r="U127" s="83">
        <f>SUM(U46:U126)</f>
        <v>137229</v>
      </c>
      <c r="V127" s="83">
        <f>SUM(V46:V126)</f>
        <v>3333</v>
      </c>
      <c r="W127" s="83">
        <f>SUM(W46:W126)</f>
        <v>409756</v>
      </c>
      <c r="X127" s="85">
        <f>SUM(X46:X126)</f>
        <v>550318</v>
      </c>
      <c r="Y127" s="84"/>
      <c r="Z127" s="85">
        <f>SUM(Z46:Z126)</f>
        <v>1152865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1015638</v>
      </c>
      <c r="G128" s="88">
        <f>G43-G127</f>
        <v>-3333</v>
      </c>
      <c r="H128" s="88">
        <f>H43-H127</f>
        <v>-60289</v>
      </c>
      <c r="I128" s="89">
        <f>I43-I127</f>
        <v>952016</v>
      </c>
      <c r="J128" s="89"/>
      <c r="K128" s="88">
        <f>K43-K127</f>
        <v>-137227</v>
      </c>
      <c r="L128" s="88">
        <f>L43-L127</f>
        <v>-3333</v>
      </c>
      <c r="M128" s="88">
        <f>M43-M127</f>
        <v>-60289</v>
      </c>
      <c r="N128" s="89">
        <f>N43-N127</f>
        <v>-200849</v>
      </c>
      <c r="O128" s="89"/>
      <c r="P128" s="88">
        <f>P43-P127</f>
        <v>-137227</v>
      </c>
      <c r="Q128" s="88">
        <f>Q43-Q127</f>
        <v>-3333</v>
      </c>
      <c r="R128" s="88">
        <f>R43-R127</f>
        <v>-60289</v>
      </c>
      <c r="S128" s="89">
        <f>S43-S127</f>
        <v>-200849</v>
      </c>
      <c r="T128" s="89"/>
      <c r="U128" s="88">
        <f>U43-U127</f>
        <v>-137229</v>
      </c>
      <c r="V128" s="88">
        <f>V43-V127</f>
        <v>-3333</v>
      </c>
      <c r="W128" s="88">
        <f>W43-W127</f>
        <v>-409756</v>
      </c>
      <c r="X128" s="89">
        <f>X43-X127</f>
        <v>-550318</v>
      </c>
      <c r="Y128" s="90"/>
      <c r="Z128" s="89">
        <f>Z43-Z127</f>
        <v>0</v>
      </c>
    </row>
    <row r="129" spans="1:26" ht="15" x14ac:dyDescent="0.25">
      <c r="A129" s="203"/>
      <c r="B129" s="204"/>
      <c r="C129" s="205"/>
      <c r="D129" s="205"/>
      <c r="E129" s="205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</row>
    <row r="130" spans="1:26" ht="14.25" x14ac:dyDescent="0.2">
      <c r="A130" s="203"/>
      <c r="B130" s="207"/>
      <c r="C130" s="37"/>
      <c r="D130" s="37"/>
      <c r="E130" s="37"/>
      <c r="F130" s="212"/>
      <c r="G130" s="206"/>
      <c r="H130" s="206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</row>
    <row r="131" spans="1:26" ht="15" x14ac:dyDescent="0.25">
      <c r="A131" s="203"/>
      <c r="B131" s="204"/>
      <c r="C131" s="205"/>
      <c r="D131" s="205"/>
      <c r="E131" s="205"/>
      <c r="F131" s="206"/>
      <c r="G131" s="206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</row>
    <row r="132" spans="1:26" x14ac:dyDescent="0.2">
      <c r="A132" s="1"/>
      <c r="B132" s="1"/>
      <c r="C132" s="1"/>
      <c r="D132" s="1"/>
      <c r="E132" s="1"/>
      <c r="F132" s="173"/>
      <c r="G132" s="173"/>
      <c r="H132" s="173"/>
      <c r="I132" s="173"/>
      <c r="J132" s="3"/>
      <c r="K132" s="17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x14ac:dyDescent="0.2">
      <c r="A133" s="2"/>
      <c r="B133" s="37"/>
      <c r="F133" s="184"/>
      <c r="G133" s="184"/>
      <c r="H133" s="184"/>
      <c r="I133" s="118"/>
      <c r="J133" s="184"/>
      <c r="K133" s="184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2">
      <c r="B134" s="37"/>
      <c r="F134" s="184"/>
      <c r="G134" s="184"/>
      <c r="H134" s="184"/>
      <c r="I134" s="118"/>
      <c r="J134" s="184"/>
      <c r="K134" s="184"/>
    </row>
    <row r="135" spans="1:26" x14ac:dyDescent="0.2">
      <c r="B135" s="37"/>
      <c r="F135" s="184"/>
      <c r="G135" s="184"/>
      <c r="H135" s="184"/>
      <c r="I135" s="118"/>
      <c r="J135" s="184"/>
      <c r="K135" s="184"/>
    </row>
    <row r="136" spans="1:26" x14ac:dyDescent="0.2">
      <c r="F136" s="184"/>
      <c r="G136" s="184"/>
      <c r="H136" s="184"/>
      <c r="I136" s="118"/>
      <c r="J136" s="184"/>
      <c r="K136" s="184"/>
    </row>
    <row r="137" spans="1:26" x14ac:dyDescent="0.2">
      <c r="F137" s="184"/>
      <c r="G137" s="184"/>
      <c r="H137" s="184"/>
      <c r="I137" s="118"/>
      <c r="J137" s="184"/>
      <c r="K137" s="184"/>
    </row>
    <row r="138" spans="1:26" x14ac:dyDescent="0.2">
      <c r="F138" s="184"/>
      <c r="G138" s="184"/>
      <c r="H138" s="184"/>
      <c r="I138" s="118"/>
      <c r="J138" s="184"/>
      <c r="K138" s="184"/>
    </row>
    <row r="139" spans="1:26" x14ac:dyDescent="0.2">
      <c r="B139" s="37"/>
      <c r="F139" s="184"/>
      <c r="G139" s="184"/>
      <c r="H139" s="184"/>
      <c r="I139" s="118"/>
      <c r="J139" s="184"/>
      <c r="K139" s="184"/>
    </row>
    <row r="140" spans="1:26" x14ac:dyDescent="0.2">
      <c r="B140" s="172"/>
      <c r="C140" s="172"/>
      <c r="D140" s="1"/>
      <c r="E140" s="1"/>
      <c r="F140" s="185"/>
      <c r="G140" s="185"/>
      <c r="H140" s="185"/>
      <c r="I140" s="185"/>
      <c r="J140" s="185"/>
      <c r="K140" s="185"/>
    </row>
    <row r="141" spans="1:26" x14ac:dyDescent="0.2">
      <c r="F141" s="184"/>
      <c r="G141" s="184"/>
      <c r="H141" s="184"/>
      <c r="I141" s="184"/>
      <c r="J141" s="184"/>
      <c r="K141" s="184"/>
    </row>
    <row r="142" spans="1:26" x14ac:dyDescent="0.2">
      <c r="F142" s="184"/>
      <c r="G142" s="184"/>
      <c r="H142" s="184"/>
      <c r="I142" s="184"/>
      <c r="J142" s="184"/>
      <c r="K142" s="184"/>
    </row>
    <row r="143" spans="1:26" x14ac:dyDescent="0.2">
      <c r="F143" s="184"/>
      <c r="G143" s="184"/>
      <c r="H143" s="184"/>
      <c r="I143" s="184"/>
      <c r="J143" s="184"/>
      <c r="K143" s="184"/>
      <c r="L143" s="229"/>
    </row>
    <row r="144" spans="1:26" x14ac:dyDescent="0.2">
      <c r="B144" s="37"/>
      <c r="F144" s="175"/>
      <c r="G144" s="175"/>
      <c r="H144" s="175"/>
      <c r="J144" s="184"/>
      <c r="K144" s="175"/>
      <c r="L144" s="175"/>
      <c r="M144" s="175"/>
    </row>
    <row r="145" spans="6:11" x14ac:dyDescent="0.2">
      <c r="F145" s="184"/>
      <c r="G145" s="184"/>
      <c r="H145" s="184"/>
      <c r="I145" s="184"/>
      <c r="J145" s="184"/>
      <c r="K145" s="184"/>
    </row>
    <row r="146" spans="6:11" x14ac:dyDescent="0.2">
      <c r="F146" s="184"/>
      <c r="G146" s="184"/>
      <c r="H146" s="184"/>
      <c r="I146" s="184"/>
      <c r="J146" s="184"/>
      <c r="K146" s="184"/>
    </row>
    <row r="147" spans="6:11" x14ac:dyDescent="0.2">
      <c r="F147" s="184"/>
      <c r="G147" s="184"/>
      <c r="H147" s="184"/>
      <c r="I147" s="184"/>
      <c r="J147" s="184"/>
      <c r="K147" s="184"/>
    </row>
    <row r="148" spans="6:11" x14ac:dyDescent="0.2">
      <c r="F148" s="184"/>
      <c r="G148" s="184"/>
      <c r="H148" s="184"/>
      <c r="I148" s="184"/>
      <c r="J148" s="184"/>
      <c r="K148" s="184"/>
    </row>
    <row r="149" spans="6:11" x14ac:dyDescent="0.2">
      <c r="F149" s="184"/>
      <c r="G149" s="184"/>
      <c r="H149" s="184"/>
      <c r="I149" s="184"/>
      <c r="J149" s="184"/>
      <c r="K149" s="184"/>
    </row>
    <row r="150" spans="6:11" x14ac:dyDescent="0.2">
      <c r="F150" s="184"/>
      <c r="G150" s="184"/>
      <c r="H150" s="184"/>
      <c r="I150" s="184"/>
      <c r="J150" s="184"/>
      <c r="K150" s="184"/>
    </row>
    <row r="151" spans="6:11" x14ac:dyDescent="0.2">
      <c r="F151" s="184"/>
      <c r="G151" s="184"/>
      <c r="H151" s="184"/>
      <c r="I151" s="184"/>
      <c r="J151" s="184"/>
      <c r="K151" s="184"/>
    </row>
    <row r="152" spans="6:11" x14ac:dyDescent="0.2">
      <c r="F152" s="184"/>
      <c r="G152" s="184"/>
      <c r="H152" s="184"/>
      <c r="I152" s="184"/>
      <c r="J152" s="184"/>
      <c r="K152" s="184"/>
    </row>
    <row r="153" spans="6:11" x14ac:dyDescent="0.2">
      <c r="F153" s="184"/>
      <c r="G153" s="184"/>
      <c r="H153" s="184"/>
      <c r="I153" s="184"/>
      <c r="J153" s="184"/>
      <c r="K153" s="184"/>
    </row>
    <row r="154" spans="6:11" x14ac:dyDescent="0.2">
      <c r="F154" s="184"/>
      <c r="G154" s="184"/>
      <c r="H154" s="184"/>
      <c r="I154" s="184"/>
      <c r="J154" s="184"/>
      <c r="K154" s="184"/>
    </row>
  </sheetData>
  <mergeCells count="2">
    <mergeCell ref="U5:Z5"/>
    <mergeCell ref="A6:B6"/>
  </mergeCells>
  <pageMargins left="0.23" right="0.2" top="0.35" bottom="0.37" header="0.31496062992125984" footer="0.31496062992125984"/>
  <pageSetup paperSize="5" scale="63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tabColor theme="1" tint="0.39997558519241921"/>
    <pageSetUpPr fitToPage="1"/>
  </sheetPr>
  <dimension ref="A1:Z130"/>
  <sheetViews>
    <sheetView zoomScale="80" zoomScaleNormal="80" workbookViewId="0">
      <pane xSplit="2" ySplit="10" topLeftCell="E11" activePane="bottomRight" state="frozen"/>
      <selection activeCell="AE31" sqref="AE31"/>
      <selection pane="topRight" activeCell="AE31" sqref="AE31"/>
      <selection pane="bottomLeft" activeCell="AE31" sqref="AE31"/>
      <selection pane="bottomRight" activeCell="A5" sqref="A5"/>
    </sheetView>
  </sheetViews>
  <sheetFormatPr defaultColWidth="9.140625" defaultRowHeight="12.75" x14ac:dyDescent="0.2"/>
  <cols>
    <col min="1" max="1" width="10" customWidth="1"/>
    <col min="2" max="2" width="34.140625" customWidth="1"/>
    <col min="3" max="4" width="9.140625" hidden="1" customWidth="1"/>
    <col min="5" max="5" width="38.42578125" customWidth="1"/>
    <col min="6" max="8" width="10.5703125" bestFit="1" customWidth="1"/>
    <col min="9" max="9" width="14.28515625" bestFit="1" customWidth="1"/>
    <col min="10" max="10" width="2.7109375" customWidth="1"/>
    <col min="11" max="13" width="10.5703125" bestFit="1" customWidth="1"/>
    <col min="14" max="14" width="14.5703125" bestFit="1" customWidth="1"/>
    <col min="15" max="15" width="2.7109375" customWidth="1"/>
    <col min="16" max="16" width="12.140625" bestFit="1" customWidth="1"/>
    <col min="17" max="18" width="10.5703125" bestFit="1" customWidth="1"/>
    <col min="19" max="19" width="14.5703125" bestFit="1" customWidth="1"/>
    <col min="20" max="20" width="2.7109375" customWidth="1"/>
    <col min="21" max="22" width="10.5703125" bestFit="1" customWidth="1"/>
    <col min="23" max="23" width="12.140625" bestFit="1" customWidth="1"/>
    <col min="24" max="24" width="14.5703125" bestFit="1" customWidth="1"/>
    <col min="25" max="25" width="3.28515625" customWidth="1"/>
    <col min="26" max="26" width="12.1406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132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>
        <v>17294</v>
      </c>
      <c r="G17" s="22"/>
      <c r="H17" s="22"/>
      <c r="I17" s="94">
        <f t="shared" si="4"/>
        <v>17294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17294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17294</v>
      </c>
      <c r="G43" s="83">
        <f>SUM(G11:G42)</f>
        <v>0</v>
      </c>
      <c r="H43" s="83">
        <f>SUM(H11:H42)</f>
        <v>0</v>
      </c>
      <c r="I43" s="85">
        <f>SUM(I8:I42)</f>
        <v>17294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17294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>
        <v>865</v>
      </c>
      <c r="X48" s="94">
        <f t="shared" si="8"/>
        <v>865</v>
      </c>
      <c r="Y48" s="97"/>
      <c r="Z48" s="188">
        <f t="shared" si="9"/>
        <v>865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R82" s="22"/>
      <c r="S82" s="94">
        <f t="shared" si="7"/>
        <v>0</v>
      </c>
      <c r="T82" s="15"/>
      <c r="U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>
        <v>8214</v>
      </c>
      <c r="H96" s="22"/>
      <c r="I96" s="94">
        <f t="shared" si="5"/>
        <v>8214</v>
      </c>
      <c r="J96" s="15"/>
      <c r="K96" s="22"/>
      <c r="L96" s="22"/>
      <c r="M96" s="22"/>
      <c r="N96" s="94">
        <f t="shared" si="6"/>
        <v>0</v>
      </c>
      <c r="O96" s="15"/>
      <c r="P96" s="22"/>
      <c r="Q96" s="22">
        <v>8215</v>
      </c>
      <c r="R96" s="22"/>
      <c r="S96" s="94">
        <f t="shared" si="7"/>
        <v>8215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16429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8214</v>
      </c>
      <c r="H127" s="83">
        <f>SUM(H46:H126)</f>
        <v>0</v>
      </c>
      <c r="I127" s="85">
        <f>SUM(I46:I126)</f>
        <v>8214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8215</v>
      </c>
      <c r="R127" s="83">
        <f>SUM(R46:R126)</f>
        <v>0</v>
      </c>
      <c r="S127" s="85">
        <f>SUM(S46:S126)</f>
        <v>8215</v>
      </c>
      <c r="T127" s="85"/>
      <c r="U127" s="83">
        <f>SUM(U46:U126)</f>
        <v>0</v>
      </c>
      <c r="V127" s="83">
        <f>SUM(V46:V126)</f>
        <v>0</v>
      </c>
      <c r="W127" s="83">
        <f>SUM(W46:W126)</f>
        <v>865</v>
      </c>
      <c r="X127" s="85">
        <f>SUM(X46:X126)</f>
        <v>865</v>
      </c>
      <c r="Y127" s="84"/>
      <c r="Z127" s="85">
        <f>SUM(Z46:Z126)</f>
        <v>17294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17294</v>
      </c>
      <c r="G128" s="88">
        <f>G43-G127</f>
        <v>-8214</v>
      </c>
      <c r="H128" s="88">
        <f>H43-H127</f>
        <v>0</v>
      </c>
      <c r="I128" s="89">
        <f>I43-I127</f>
        <v>9080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-8215</v>
      </c>
      <c r="R128" s="88">
        <f>R43-R127</f>
        <v>0</v>
      </c>
      <c r="S128" s="89">
        <f>S43-S127</f>
        <v>-8215</v>
      </c>
      <c r="T128" s="89"/>
      <c r="U128" s="88">
        <f>U43-U127</f>
        <v>0</v>
      </c>
      <c r="V128" s="88">
        <f>V43-V127</f>
        <v>0</v>
      </c>
      <c r="W128" s="88">
        <f>W43-W127</f>
        <v>-865</v>
      </c>
      <c r="X128" s="89">
        <f>X43-X127</f>
        <v>-865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7" right="0.22" top="0.36" bottom="0.38" header="0.31496062992125984" footer="0.31496062992125984"/>
  <pageSetup paperSize="5" scale="4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tabColor theme="1" tint="0.39997558519241921"/>
    <pageSetUpPr fitToPage="1"/>
  </sheetPr>
  <dimension ref="A1:Z145"/>
  <sheetViews>
    <sheetView zoomScale="80" zoomScaleNormal="80" workbookViewId="0">
      <pane xSplit="2" ySplit="10" topLeftCell="E11" activePane="bottomRight" state="frozen"/>
      <selection activeCell="AE31" sqref="AE31"/>
      <selection pane="topRight" activeCell="AE31" sqref="AE31"/>
      <selection pane="bottomLeft" activeCell="AE31" sqref="AE31"/>
      <selection pane="bottomRight" activeCell="A5" sqref="A5"/>
    </sheetView>
  </sheetViews>
  <sheetFormatPr defaultColWidth="9.140625" defaultRowHeight="12.75" x14ac:dyDescent="0.2"/>
  <cols>
    <col min="1" max="1" width="10" customWidth="1"/>
    <col min="2" max="2" width="59.85546875" customWidth="1"/>
    <col min="3" max="4" width="9.140625" hidden="1" customWidth="1"/>
    <col min="5" max="5" width="10.7109375" customWidth="1"/>
    <col min="6" max="6" width="13.140625" bestFit="1" customWidth="1"/>
    <col min="7" max="8" width="12.5703125" bestFit="1" customWidth="1"/>
    <col min="9" max="9" width="14.28515625" bestFit="1" customWidth="1"/>
    <col min="10" max="10" width="2.7109375" customWidth="1"/>
    <col min="11" max="11" width="13.5703125" bestFit="1" customWidth="1"/>
    <col min="12" max="13" width="12.5703125" bestFit="1" customWidth="1"/>
    <col min="14" max="14" width="14.5703125" bestFit="1" customWidth="1"/>
    <col min="15" max="15" width="2.7109375" customWidth="1"/>
    <col min="16" max="18" width="12.5703125" bestFit="1" customWidth="1"/>
    <col min="19" max="19" width="14.5703125" bestFit="1" customWidth="1"/>
    <col min="20" max="20" width="2.7109375" customWidth="1"/>
    <col min="21" max="23" width="12.5703125" bestFit="1" customWidth="1"/>
    <col min="24" max="24" width="14.5703125" bestFit="1" customWidth="1"/>
    <col min="25" max="25" width="3.28515625" customWidth="1"/>
    <col min="26" max="26" width="14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133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>
        <v>1631736</v>
      </c>
      <c r="G11" s="22"/>
      <c r="H11" s="22"/>
      <c r="I11" s="94">
        <f>F11+G11+H11</f>
        <v>1631736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1631736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4.25" customHeight="1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1631736</v>
      </c>
      <c r="G43" s="83">
        <f>SUM(G11:G42)</f>
        <v>0</v>
      </c>
      <c r="H43" s="83">
        <f>SUM(H11:H42)</f>
        <v>0</v>
      </c>
      <c r="I43" s="85">
        <f>SUM(I8:I42)</f>
        <v>1631736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1631736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>
        <f t="shared" ref="X45:X126" si="5">U45+V45+W45</f>
        <v>0</v>
      </c>
      <c r="Y45" s="97"/>
      <c r="Z45" s="94">
        <f t="shared" ref="Z45:Z126" si="6">X45+S45+N45+I45</f>
        <v>0</v>
      </c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83333</v>
      </c>
      <c r="G46" s="22">
        <v>83333</v>
      </c>
      <c r="H46" s="22">
        <v>83333</v>
      </c>
      <c r="I46" s="94">
        <f t="shared" ref="I46:I126" si="7">F46+G46+H46</f>
        <v>249999</v>
      </c>
      <c r="J46" s="15"/>
      <c r="K46" s="22">
        <v>83333</v>
      </c>
      <c r="L46" s="22">
        <v>83333</v>
      </c>
      <c r="M46" s="22">
        <v>83333</v>
      </c>
      <c r="N46" s="94">
        <f t="shared" ref="N46:N126" si="8">K46+L46+M46</f>
        <v>249999</v>
      </c>
      <c r="O46" s="15"/>
      <c r="P46" s="22">
        <v>83333</v>
      </c>
      <c r="Q46" s="22">
        <v>83333</v>
      </c>
      <c r="R46" s="22">
        <v>83333</v>
      </c>
      <c r="S46" s="94">
        <f t="shared" ref="S46:S126" si="9">P46+Q46+R46</f>
        <v>249999</v>
      </c>
      <c r="T46" s="15"/>
      <c r="U46" s="22">
        <v>83333</v>
      </c>
      <c r="V46" s="22">
        <v>83333</v>
      </c>
      <c r="W46" s="22">
        <v>83333</v>
      </c>
      <c r="X46" s="94">
        <f t="shared" si="5"/>
        <v>249999</v>
      </c>
      <c r="Y46" s="97"/>
      <c r="Z46" s="94">
        <f t="shared" si="6"/>
        <v>999996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7"/>
        <v>0</v>
      </c>
      <c r="J47" s="15"/>
      <c r="K47" s="22"/>
      <c r="L47" s="22"/>
      <c r="M47" s="22"/>
      <c r="N47" s="94">
        <f t="shared" si="8"/>
        <v>0</v>
      </c>
      <c r="O47" s="15"/>
      <c r="P47" s="22"/>
      <c r="Q47" s="22"/>
      <c r="R47" s="22"/>
      <c r="S47" s="94">
        <f t="shared" si="9"/>
        <v>0</v>
      </c>
      <c r="T47" s="15"/>
      <c r="U47" s="22"/>
      <c r="V47" s="22"/>
      <c r="W47" s="22"/>
      <c r="X47" s="94">
        <f t="shared" si="5"/>
        <v>0</v>
      </c>
      <c r="Y47" s="97"/>
      <c r="Z47" s="94">
        <f t="shared" si="6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163175</v>
      </c>
      <c r="G48" s="22"/>
      <c r="H48" s="22"/>
      <c r="I48" s="94">
        <f t="shared" si="7"/>
        <v>163175</v>
      </c>
      <c r="J48" s="15"/>
      <c r="K48" s="22"/>
      <c r="L48" s="22"/>
      <c r="M48" s="22"/>
      <c r="N48" s="94">
        <f t="shared" si="8"/>
        <v>0</v>
      </c>
      <c r="O48" s="15"/>
      <c r="P48" s="22"/>
      <c r="Q48" s="22"/>
      <c r="R48" s="22"/>
      <c r="S48" s="94">
        <f t="shared" si="9"/>
        <v>0</v>
      </c>
      <c r="T48" s="15"/>
      <c r="U48" s="22"/>
      <c r="V48" s="22"/>
      <c r="W48" s="22"/>
      <c r="X48" s="94">
        <f t="shared" si="5"/>
        <v>0</v>
      </c>
      <c r="Y48" s="97"/>
      <c r="Z48" s="94">
        <f t="shared" si="6"/>
        <v>163175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7"/>
        <v>0</v>
      </c>
      <c r="J49" s="15"/>
      <c r="K49" s="22"/>
      <c r="L49" s="22"/>
      <c r="M49" s="22"/>
      <c r="N49" s="94">
        <f t="shared" si="8"/>
        <v>0</v>
      </c>
      <c r="O49" s="15"/>
      <c r="P49" s="22"/>
      <c r="Q49" s="22"/>
      <c r="R49" s="22"/>
      <c r="S49" s="94">
        <f t="shared" si="9"/>
        <v>0</v>
      </c>
      <c r="T49" s="15"/>
      <c r="U49" s="22"/>
      <c r="V49" s="22"/>
      <c r="W49" s="22"/>
      <c r="X49" s="94">
        <f t="shared" si="5"/>
        <v>0</v>
      </c>
      <c r="Y49" s="97"/>
      <c r="Z49" s="94">
        <f t="shared" si="6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7"/>
        <v>0</v>
      </c>
      <c r="J50" s="15"/>
      <c r="K50" s="22"/>
      <c r="L50" s="22"/>
      <c r="M50" s="22"/>
      <c r="N50" s="94">
        <f t="shared" si="8"/>
        <v>0</v>
      </c>
      <c r="O50" s="15"/>
      <c r="P50" s="22"/>
      <c r="Q50" s="22"/>
      <c r="R50" s="22"/>
      <c r="S50" s="94">
        <f t="shared" si="9"/>
        <v>0</v>
      </c>
      <c r="T50" s="15"/>
      <c r="U50" s="22"/>
      <c r="V50" s="22"/>
      <c r="W50" s="22"/>
      <c r="X50" s="94">
        <f t="shared" si="5"/>
        <v>0</v>
      </c>
      <c r="Y50" s="97"/>
      <c r="Z50" s="94">
        <f t="shared" si="6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7"/>
        <v>0</v>
      </c>
      <c r="J51" s="15"/>
      <c r="K51" s="22"/>
      <c r="L51" s="22"/>
      <c r="M51" s="22"/>
      <c r="N51" s="94">
        <f t="shared" si="8"/>
        <v>0</v>
      </c>
      <c r="O51" s="15"/>
      <c r="P51" s="22"/>
      <c r="Q51" s="22"/>
      <c r="R51" s="22"/>
      <c r="S51" s="94">
        <f t="shared" si="9"/>
        <v>0</v>
      </c>
      <c r="T51" s="15"/>
      <c r="U51" s="22"/>
      <c r="V51" s="22"/>
      <c r="W51" s="22"/>
      <c r="X51" s="94">
        <f t="shared" si="5"/>
        <v>0</v>
      </c>
      <c r="Y51" s="97"/>
      <c r="Z51" s="94">
        <f t="shared" si="6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7"/>
        <v>0</v>
      </c>
      <c r="J52" s="15"/>
      <c r="K52" s="22"/>
      <c r="L52" s="22"/>
      <c r="M52" s="22"/>
      <c r="N52" s="94">
        <f t="shared" si="8"/>
        <v>0</v>
      </c>
      <c r="O52" s="15"/>
      <c r="P52" s="22"/>
      <c r="Q52" s="22"/>
      <c r="R52" s="22"/>
      <c r="S52" s="94">
        <f t="shared" si="9"/>
        <v>0</v>
      </c>
      <c r="T52" s="15"/>
      <c r="U52" s="22"/>
      <c r="V52" s="22"/>
      <c r="W52" s="22"/>
      <c r="X52" s="94">
        <f t="shared" si="5"/>
        <v>0</v>
      </c>
      <c r="Y52" s="97"/>
      <c r="Z52" s="94">
        <f t="shared" si="6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7"/>
        <v>0</v>
      </c>
      <c r="J53" s="15"/>
      <c r="K53" s="22"/>
      <c r="L53" s="22"/>
      <c r="M53" s="22"/>
      <c r="N53" s="94">
        <f t="shared" si="8"/>
        <v>0</v>
      </c>
      <c r="O53" s="15"/>
      <c r="P53" s="22"/>
      <c r="Q53" s="22"/>
      <c r="R53" s="22"/>
      <c r="S53" s="94">
        <f t="shared" si="9"/>
        <v>0</v>
      </c>
      <c r="T53" s="15"/>
      <c r="U53" s="22"/>
      <c r="V53" s="22"/>
      <c r="W53" s="22"/>
      <c r="X53" s="94">
        <f t="shared" si="5"/>
        <v>0</v>
      </c>
      <c r="Y53" s="97"/>
      <c r="Z53" s="94">
        <f t="shared" si="6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7"/>
        <v>0</v>
      </c>
      <c r="J54" s="15"/>
      <c r="K54" s="22"/>
      <c r="L54" s="22"/>
      <c r="M54" s="22"/>
      <c r="N54" s="94">
        <f t="shared" si="8"/>
        <v>0</v>
      </c>
      <c r="O54" s="15"/>
      <c r="P54" s="22"/>
      <c r="Q54" s="22"/>
      <c r="R54" s="22"/>
      <c r="S54" s="94">
        <f t="shared" si="9"/>
        <v>0</v>
      </c>
      <c r="T54" s="15"/>
      <c r="U54" s="22"/>
      <c r="V54" s="22"/>
      <c r="W54" s="22"/>
      <c r="X54" s="94">
        <f t="shared" si="5"/>
        <v>0</v>
      </c>
      <c r="Y54" s="97"/>
      <c r="Z54" s="94">
        <f t="shared" si="6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>
        <v>25000</v>
      </c>
      <c r="G55" s="22"/>
      <c r="H55" s="22"/>
      <c r="I55" s="94">
        <f t="shared" si="7"/>
        <v>25000</v>
      </c>
      <c r="J55" s="15"/>
      <c r="K55" s="22">
        <v>25000</v>
      </c>
      <c r="L55" s="22"/>
      <c r="M55" s="22"/>
      <c r="N55" s="94">
        <f t="shared" si="8"/>
        <v>25000</v>
      </c>
      <c r="O55" s="15"/>
      <c r="P55" s="22">
        <v>25000</v>
      </c>
      <c r="Q55" s="22"/>
      <c r="R55" s="22"/>
      <c r="S55" s="94">
        <f t="shared" si="9"/>
        <v>25000</v>
      </c>
      <c r="T55" s="15"/>
      <c r="U55" s="22">
        <v>25000</v>
      </c>
      <c r="V55" s="22"/>
      <c r="W55" s="22"/>
      <c r="X55" s="94">
        <f t="shared" si="5"/>
        <v>25000</v>
      </c>
      <c r="Y55" s="97"/>
      <c r="Z55" s="94">
        <f t="shared" si="6"/>
        <v>100000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>
        <v>10000</v>
      </c>
      <c r="G56" s="22"/>
      <c r="H56" s="22"/>
      <c r="I56" s="94">
        <f t="shared" si="7"/>
        <v>10000</v>
      </c>
      <c r="J56" s="15"/>
      <c r="K56" s="22">
        <v>10000</v>
      </c>
      <c r="L56" s="22"/>
      <c r="M56" s="22"/>
      <c r="N56" s="94">
        <f t="shared" si="8"/>
        <v>10000</v>
      </c>
      <c r="O56" s="15"/>
      <c r="P56" s="22">
        <v>10000</v>
      </c>
      <c r="Q56" s="22"/>
      <c r="R56" s="22"/>
      <c r="S56" s="94">
        <f t="shared" si="9"/>
        <v>10000</v>
      </c>
      <c r="T56" s="15"/>
      <c r="U56" s="22">
        <v>10000</v>
      </c>
      <c r="V56" s="22"/>
      <c r="W56" s="22"/>
      <c r="X56" s="94">
        <f t="shared" si="5"/>
        <v>10000</v>
      </c>
      <c r="Y56" s="97"/>
      <c r="Z56" s="94">
        <f t="shared" si="6"/>
        <v>40000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7"/>
        <v>0</v>
      </c>
      <c r="J57" s="15"/>
      <c r="K57" s="22"/>
      <c r="L57" s="22"/>
      <c r="M57" s="22"/>
      <c r="N57" s="94">
        <f t="shared" si="8"/>
        <v>0</v>
      </c>
      <c r="O57" s="15"/>
      <c r="P57" s="22">
        <v>5000</v>
      </c>
      <c r="Q57" s="22"/>
      <c r="R57" s="22"/>
      <c r="S57" s="94">
        <f t="shared" si="9"/>
        <v>5000</v>
      </c>
      <c r="T57" s="15"/>
      <c r="U57" s="22"/>
      <c r="V57" s="22"/>
      <c r="W57" s="22"/>
      <c r="X57" s="94">
        <f t="shared" si="5"/>
        <v>0</v>
      </c>
      <c r="Y57" s="97"/>
      <c r="Z57" s="94">
        <f t="shared" si="6"/>
        <v>5000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7"/>
        <v>0</v>
      </c>
      <c r="J58" s="15"/>
      <c r="K58" s="22"/>
      <c r="L58" s="22"/>
      <c r="M58" s="22"/>
      <c r="N58" s="94">
        <f t="shared" si="8"/>
        <v>0</v>
      </c>
      <c r="O58" s="15"/>
      <c r="P58" s="22"/>
      <c r="Q58" s="22"/>
      <c r="R58" s="22"/>
      <c r="S58" s="94">
        <f t="shared" si="9"/>
        <v>0</v>
      </c>
      <c r="T58" s="15"/>
      <c r="U58" s="22"/>
      <c r="V58" s="22"/>
      <c r="W58" s="22"/>
      <c r="X58" s="94">
        <f t="shared" si="5"/>
        <v>0</v>
      </c>
      <c r="Y58" s="97"/>
      <c r="Z58" s="94">
        <f t="shared" si="6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7"/>
        <v>0</v>
      </c>
      <c r="J59" s="15"/>
      <c r="K59" s="22"/>
      <c r="L59" s="22"/>
      <c r="M59" s="22"/>
      <c r="N59" s="94">
        <f t="shared" si="8"/>
        <v>0</v>
      </c>
      <c r="O59" s="15"/>
      <c r="P59" s="22"/>
      <c r="Q59" s="22"/>
      <c r="R59" s="22"/>
      <c r="S59" s="94">
        <f t="shared" si="9"/>
        <v>0</v>
      </c>
      <c r="T59" s="15"/>
      <c r="U59" s="22"/>
      <c r="V59" s="22"/>
      <c r="W59" s="22"/>
      <c r="X59" s="94">
        <f t="shared" si="5"/>
        <v>0</v>
      </c>
      <c r="Y59" s="97"/>
      <c r="Z59" s="94">
        <f t="shared" si="6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7"/>
        <v>0</v>
      </c>
      <c r="J60" s="15"/>
      <c r="K60" s="22"/>
      <c r="L60" s="22"/>
      <c r="M60" s="22"/>
      <c r="N60" s="94">
        <f t="shared" si="8"/>
        <v>0</v>
      </c>
      <c r="O60" s="15"/>
      <c r="P60" s="22"/>
      <c r="Q60" s="22"/>
      <c r="R60" s="22"/>
      <c r="S60" s="94">
        <f t="shared" si="9"/>
        <v>0</v>
      </c>
      <c r="T60" s="15"/>
      <c r="U60" s="22"/>
      <c r="V60" s="22"/>
      <c r="W60" s="22"/>
      <c r="X60" s="94">
        <f t="shared" si="5"/>
        <v>0</v>
      </c>
      <c r="Y60" s="97"/>
      <c r="Z60" s="94">
        <f t="shared" si="6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7"/>
        <v>0</v>
      </c>
      <c r="J61" s="15"/>
      <c r="K61" s="22"/>
      <c r="L61" s="22"/>
      <c r="M61" s="22"/>
      <c r="N61" s="94">
        <f t="shared" si="8"/>
        <v>0</v>
      </c>
      <c r="O61" s="15"/>
      <c r="P61" s="22"/>
      <c r="Q61" s="22"/>
      <c r="R61" s="22"/>
      <c r="S61" s="94">
        <f t="shared" si="9"/>
        <v>0</v>
      </c>
      <c r="T61" s="15"/>
      <c r="U61" s="22"/>
      <c r="V61" s="22"/>
      <c r="W61" s="22"/>
      <c r="X61" s="94">
        <f t="shared" si="5"/>
        <v>0</v>
      </c>
      <c r="Y61" s="97"/>
      <c r="Z61" s="94">
        <f t="shared" si="6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>
        <v>950</v>
      </c>
      <c r="G62" s="22">
        <v>950</v>
      </c>
      <c r="H62" s="22">
        <v>950</v>
      </c>
      <c r="I62" s="94">
        <f t="shared" si="7"/>
        <v>2850</v>
      </c>
      <c r="J62" s="15"/>
      <c r="K62" s="22">
        <v>950</v>
      </c>
      <c r="L62" s="22">
        <v>950</v>
      </c>
      <c r="M62" s="22">
        <v>950</v>
      </c>
      <c r="N62" s="94">
        <f t="shared" si="8"/>
        <v>2850</v>
      </c>
      <c r="O62" s="15"/>
      <c r="P62" s="22">
        <v>950</v>
      </c>
      <c r="Q62" s="22">
        <v>950</v>
      </c>
      <c r="R62" s="22">
        <v>950</v>
      </c>
      <c r="S62" s="94">
        <f t="shared" si="9"/>
        <v>2850</v>
      </c>
      <c r="T62" s="15"/>
      <c r="U62" s="22">
        <v>950</v>
      </c>
      <c r="V62" s="22">
        <v>950</v>
      </c>
      <c r="W62" s="22">
        <v>950</v>
      </c>
      <c r="X62" s="94">
        <f t="shared" si="5"/>
        <v>2850</v>
      </c>
      <c r="Y62" s="97"/>
      <c r="Z62" s="94">
        <f t="shared" si="6"/>
        <v>11400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7"/>
        <v>0</v>
      </c>
      <c r="J63" s="15"/>
      <c r="K63" s="22"/>
      <c r="L63" s="22"/>
      <c r="M63" s="22"/>
      <c r="N63" s="94">
        <f t="shared" si="8"/>
        <v>0</v>
      </c>
      <c r="O63" s="15"/>
      <c r="P63" s="22"/>
      <c r="Q63" s="22"/>
      <c r="R63" s="22"/>
      <c r="S63" s="94">
        <f t="shared" si="9"/>
        <v>0</v>
      </c>
      <c r="T63" s="15"/>
      <c r="U63" s="22"/>
      <c r="V63" s="22"/>
      <c r="W63" s="22"/>
      <c r="X63" s="94">
        <f t="shared" si="5"/>
        <v>0</v>
      </c>
      <c r="Y63" s="97"/>
      <c r="Z63" s="94">
        <f t="shared" si="6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7"/>
        <v>0</v>
      </c>
      <c r="J64" s="15"/>
      <c r="K64" s="22"/>
      <c r="L64" s="22"/>
      <c r="M64" s="22"/>
      <c r="N64" s="94">
        <f t="shared" si="8"/>
        <v>0</v>
      </c>
      <c r="O64" s="15"/>
      <c r="P64" s="22"/>
      <c r="Q64" s="22"/>
      <c r="R64" s="22"/>
      <c r="S64" s="94">
        <f t="shared" si="9"/>
        <v>0</v>
      </c>
      <c r="T64" s="15"/>
      <c r="U64" s="22"/>
      <c r="V64" s="22"/>
      <c r="W64" s="22"/>
      <c r="X64" s="94">
        <f t="shared" si="5"/>
        <v>0</v>
      </c>
      <c r="Y64" s="97"/>
      <c r="Z64" s="94">
        <f t="shared" si="6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>
        <v>10000</v>
      </c>
      <c r="G65" s="22"/>
      <c r="H65" s="22"/>
      <c r="I65" s="94">
        <f t="shared" si="7"/>
        <v>10000</v>
      </c>
      <c r="J65" s="15"/>
      <c r="K65" s="22">
        <v>10000</v>
      </c>
      <c r="L65" s="22"/>
      <c r="M65" s="22"/>
      <c r="N65" s="94">
        <f t="shared" si="8"/>
        <v>10000</v>
      </c>
      <c r="O65" s="15"/>
      <c r="P65" s="22">
        <v>10000</v>
      </c>
      <c r="Q65" s="22"/>
      <c r="R65" s="22"/>
      <c r="S65" s="94">
        <f t="shared" si="9"/>
        <v>10000</v>
      </c>
      <c r="T65" s="15"/>
      <c r="U65" s="22">
        <v>10000</v>
      </c>
      <c r="V65" s="22"/>
      <c r="W65" s="22"/>
      <c r="X65" s="94">
        <f t="shared" si="5"/>
        <v>10000</v>
      </c>
      <c r="Y65" s="97"/>
      <c r="Z65" s="94">
        <f t="shared" si="6"/>
        <v>40000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7"/>
        <v>0</v>
      </c>
      <c r="J66" s="15"/>
      <c r="K66" s="22"/>
      <c r="L66" s="22"/>
      <c r="M66" s="22"/>
      <c r="N66" s="94">
        <f t="shared" si="8"/>
        <v>0</v>
      </c>
      <c r="O66" s="15"/>
      <c r="P66" s="22"/>
      <c r="Q66" s="22"/>
      <c r="R66" s="22"/>
      <c r="S66" s="94">
        <f t="shared" si="9"/>
        <v>0</v>
      </c>
      <c r="T66" s="15"/>
      <c r="U66" s="22"/>
      <c r="V66" s="22"/>
      <c r="W66" s="22"/>
      <c r="X66" s="94">
        <f t="shared" si="5"/>
        <v>0</v>
      </c>
      <c r="Y66" s="97"/>
      <c r="Z66" s="94">
        <f t="shared" si="6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7"/>
        <v>0</v>
      </c>
      <c r="J67" s="15"/>
      <c r="K67" s="22"/>
      <c r="L67" s="22"/>
      <c r="M67" s="22"/>
      <c r="N67" s="94">
        <f t="shared" si="8"/>
        <v>0</v>
      </c>
      <c r="O67" s="15"/>
      <c r="P67" s="22"/>
      <c r="Q67" s="22"/>
      <c r="R67" s="22"/>
      <c r="S67" s="94">
        <f t="shared" si="9"/>
        <v>0</v>
      </c>
      <c r="T67" s="15"/>
      <c r="U67" s="22"/>
      <c r="V67" s="22"/>
      <c r="W67" s="22"/>
      <c r="X67" s="94">
        <f t="shared" si="5"/>
        <v>0</v>
      </c>
      <c r="Y67" s="97"/>
      <c r="Z67" s="94">
        <f t="shared" si="6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7"/>
        <v>0</v>
      </c>
      <c r="J68" s="15"/>
      <c r="K68" s="22"/>
      <c r="L68" s="22"/>
      <c r="M68" s="22"/>
      <c r="N68" s="94">
        <f t="shared" si="8"/>
        <v>0</v>
      </c>
      <c r="O68" s="15"/>
      <c r="P68" s="22"/>
      <c r="Q68" s="22"/>
      <c r="R68" s="22"/>
      <c r="S68" s="94">
        <f t="shared" si="9"/>
        <v>0</v>
      </c>
      <c r="T68" s="15"/>
      <c r="U68" s="22"/>
      <c r="V68" s="22"/>
      <c r="W68" s="22"/>
      <c r="X68" s="94">
        <f t="shared" si="5"/>
        <v>0</v>
      </c>
      <c r="Y68" s="97"/>
      <c r="Z68" s="94">
        <f t="shared" si="6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7"/>
        <v>0</v>
      </c>
      <c r="J69" s="15"/>
      <c r="K69" s="22"/>
      <c r="L69" s="22"/>
      <c r="M69" s="22"/>
      <c r="N69" s="94">
        <f t="shared" si="8"/>
        <v>0</v>
      </c>
      <c r="O69" s="15"/>
      <c r="P69" s="22"/>
      <c r="Q69" s="22"/>
      <c r="R69" s="22"/>
      <c r="S69" s="94">
        <f t="shared" si="9"/>
        <v>0</v>
      </c>
      <c r="T69" s="15"/>
      <c r="U69" s="22"/>
      <c r="V69" s="22"/>
      <c r="W69" s="22"/>
      <c r="X69" s="94">
        <f t="shared" si="5"/>
        <v>0</v>
      </c>
      <c r="Y69" s="97"/>
      <c r="Z69" s="94">
        <f t="shared" si="6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I70" s="94">
        <f t="shared" si="7"/>
        <v>0</v>
      </c>
      <c r="J70" s="15"/>
      <c r="N70" s="94">
        <f t="shared" si="8"/>
        <v>0</v>
      </c>
      <c r="O70" s="15"/>
      <c r="S70" s="94">
        <f t="shared" si="9"/>
        <v>0</v>
      </c>
      <c r="T70" s="15"/>
      <c r="X70" s="94">
        <f t="shared" si="5"/>
        <v>0</v>
      </c>
      <c r="Y70" s="97"/>
      <c r="Z70" s="94">
        <f t="shared" si="6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>
        <v>50000</v>
      </c>
      <c r="G71" s="22"/>
      <c r="H71" s="22"/>
      <c r="I71" s="94">
        <f t="shared" si="7"/>
        <v>50000</v>
      </c>
      <c r="J71" s="15"/>
      <c r="K71" s="22">
        <v>50000</v>
      </c>
      <c r="L71" s="22"/>
      <c r="M71" s="22"/>
      <c r="N71" s="94">
        <f t="shared" si="8"/>
        <v>50000</v>
      </c>
      <c r="O71" s="15"/>
      <c r="P71" s="22">
        <v>50000</v>
      </c>
      <c r="Q71" s="187"/>
      <c r="R71" s="22"/>
      <c r="S71" s="94">
        <f t="shared" si="9"/>
        <v>50000</v>
      </c>
      <c r="T71" s="15"/>
      <c r="U71" s="22">
        <v>50000</v>
      </c>
      <c r="V71" s="22"/>
      <c r="W71" s="22"/>
      <c r="X71" s="94">
        <f t="shared" si="5"/>
        <v>50000</v>
      </c>
      <c r="Y71" s="97"/>
      <c r="Z71" s="94">
        <f t="shared" si="6"/>
        <v>200000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7"/>
        <v>0</v>
      </c>
      <c r="J72" s="15"/>
      <c r="K72" s="22"/>
      <c r="L72" s="22"/>
      <c r="M72" s="22"/>
      <c r="N72" s="94">
        <f t="shared" si="8"/>
        <v>0</v>
      </c>
      <c r="O72" s="15"/>
      <c r="P72" s="22"/>
      <c r="Q72" s="22"/>
      <c r="R72" s="22"/>
      <c r="S72" s="94">
        <f t="shared" si="9"/>
        <v>0</v>
      </c>
      <c r="T72" s="15"/>
      <c r="U72" s="22"/>
      <c r="V72" s="22"/>
      <c r="W72" s="22"/>
      <c r="X72" s="94">
        <f t="shared" si="5"/>
        <v>0</v>
      </c>
      <c r="Y72" s="97"/>
      <c r="Z72" s="94">
        <f t="shared" si="6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7"/>
        <v>0</v>
      </c>
      <c r="J73" s="15"/>
      <c r="K73" s="22"/>
      <c r="L73" s="22"/>
      <c r="M73" s="22"/>
      <c r="N73" s="94">
        <f t="shared" si="8"/>
        <v>0</v>
      </c>
      <c r="O73" s="15"/>
      <c r="P73" s="22"/>
      <c r="Q73" s="22"/>
      <c r="R73" s="22"/>
      <c r="S73" s="94">
        <f t="shared" si="9"/>
        <v>0</v>
      </c>
      <c r="T73" s="15"/>
      <c r="U73" s="22"/>
      <c r="V73" s="22"/>
      <c r="W73" s="22"/>
      <c r="X73" s="94">
        <f t="shared" si="5"/>
        <v>0</v>
      </c>
      <c r="Y73" s="97"/>
      <c r="Z73" s="94">
        <f t="shared" si="6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7"/>
        <v>0</v>
      </c>
      <c r="J74" s="15"/>
      <c r="K74" s="22"/>
      <c r="L74" s="22"/>
      <c r="M74" s="22"/>
      <c r="N74" s="94">
        <f t="shared" si="8"/>
        <v>0</v>
      </c>
      <c r="O74" s="15"/>
      <c r="P74" s="22"/>
      <c r="Q74" s="22"/>
      <c r="R74" s="22"/>
      <c r="S74" s="94">
        <f t="shared" si="9"/>
        <v>0</v>
      </c>
      <c r="T74" s="15"/>
      <c r="U74" s="22"/>
      <c r="V74" s="22"/>
      <c r="W74" s="22"/>
      <c r="X74" s="94">
        <f t="shared" si="5"/>
        <v>0</v>
      </c>
      <c r="Y74" s="97"/>
      <c r="Z74" s="94">
        <f t="shared" si="6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7"/>
        <v>0</v>
      </c>
      <c r="J75" s="15"/>
      <c r="K75" s="22"/>
      <c r="L75" s="22"/>
      <c r="M75" s="22"/>
      <c r="N75" s="94">
        <f t="shared" si="8"/>
        <v>0</v>
      </c>
      <c r="O75" s="15"/>
      <c r="P75" s="22"/>
      <c r="Q75" s="22"/>
      <c r="R75" s="22"/>
      <c r="S75" s="94">
        <f t="shared" si="9"/>
        <v>0</v>
      </c>
      <c r="T75" s="15"/>
      <c r="U75" s="22"/>
      <c r="V75" s="22"/>
      <c r="W75" s="22"/>
      <c r="X75" s="94">
        <f t="shared" si="5"/>
        <v>0</v>
      </c>
      <c r="Y75" s="97"/>
      <c r="Z75" s="94">
        <f t="shared" si="6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7"/>
        <v>0</v>
      </c>
      <c r="J76" s="15"/>
      <c r="K76" s="22"/>
      <c r="L76" s="22"/>
      <c r="M76" s="22"/>
      <c r="N76" s="94">
        <f t="shared" si="8"/>
        <v>0</v>
      </c>
      <c r="O76" s="15"/>
      <c r="P76" s="22"/>
      <c r="Q76" s="22"/>
      <c r="R76" s="22"/>
      <c r="S76" s="94">
        <f t="shared" si="9"/>
        <v>0</v>
      </c>
      <c r="T76" s="15"/>
      <c r="U76" s="22"/>
      <c r="V76" s="22"/>
      <c r="W76" s="22"/>
      <c r="X76" s="94">
        <f t="shared" si="5"/>
        <v>0</v>
      </c>
      <c r="Y76" s="97"/>
      <c r="Z76" s="94">
        <f t="shared" si="6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7"/>
        <v>0</v>
      </c>
      <c r="J77" s="15"/>
      <c r="K77" s="22"/>
      <c r="L77" s="22"/>
      <c r="M77" s="22"/>
      <c r="N77" s="94">
        <f t="shared" si="8"/>
        <v>0</v>
      </c>
      <c r="O77" s="15"/>
      <c r="P77" s="22"/>
      <c r="Q77" s="22"/>
      <c r="R77" s="22"/>
      <c r="S77" s="94">
        <f t="shared" si="9"/>
        <v>0</v>
      </c>
      <c r="T77" s="15"/>
      <c r="U77" s="22"/>
      <c r="V77" s="22"/>
      <c r="W77" s="22"/>
      <c r="X77" s="94">
        <f t="shared" si="5"/>
        <v>0</v>
      </c>
      <c r="Y77" s="97"/>
      <c r="Z77" s="94">
        <f t="shared" si="6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7"/>
        <v>0</v>
      </c>
      <c r="J78" s="15"/>
      <c r="K78" s="22"/>
      <c r="L78" s="22"/>
      <c r="M78" s="22"/>
      <c r="N78" s="94">
        <f t="shared" si="8"/>
        <v>0</v>
      </c>
      <c r="O78" s="15"/>
      <c r="P78" s="22"/>
      <c r="Q78" s="22"/>
      <c r="R78" s="22"/>
      <c r="S78" s="94">
        <f t="shared" si="9"/>
        <v>0</v>
      </c>
      <c r="T78" s="15"/>
      <c r="U78" s="22"/>
      <c r="V78" s="22"/>
      <c r="W78" s="22"/>
      <c r="X78" s="94">
        <f t="shared" si="5"/>
        <v>0</v>
      </c>
      <c r="Y78" s="97"/>
      <c r="Z78" s="94">
        <f t="shared" si="6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7"/>
        <v>0</v>
      </c>
      <c r="J79" s="15"/>
      <c r="K79" s="22"/>
      <c r="L79" s="22"/>
      <c r="M79" s="22"/>
      <c r="N79" s="94">
        <f t="shared" si="8"/>
        <v>0</v>
      </c>
      <c r="O79" s="15"/>
      <c r="P79" s="22"/>
      <c r="Q79" s="22"/>
      <c r="R79" s="22"/>
      <c r="S79" s="94">
        <f t="shared" si="9"/>
        <v>0</v>
      </c>
      <c r="T79" s="15"/>
      <c r="U79" s="22"/>
      <c r="V79" s="22"/>
      <c r="W79" s="22"/>
      <c r="X79" s="94">
        <f t="shared" si="5"/>
        <v>0</v>
      </c>
      <c r="Y79" s="97"/>
      <c r="Z79" s="94">
        <f t="shared" si="6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7"/>
        <v>0</v>
      </c>
      <c r="J80" s="15"/>
      <c r="K80" s="22"/>
      <c r="L80" s="22"/>
      <c r="M80" s="22"/>
      <c r="N80" s="94">
        <f t="shared" si="8"/>
        <v>0</v>
      </c>
      <c r="O80" s="15"/>
      <c r="P80" s="22"/>
      <c r="Q80" s="22"/>
      <c r="R80" s="22"/>
      <c r="S80" s="94">
        <f t="shared" si="9"/>
        <v>0</v>
      </c>
      <c r="T80" s="15"/>
      <c r="U80" s="22"/>
      <c r="V80" s="22"/>
      <c r="W80" s="22"/>
      <c r="X80" s="94">
        <f t="shared" si="5"/>
        <v>0</v>
      </c>
      <c r="Y80" s="97"/>
      <c r="Z80" s="94">
        <f t="shared" si="6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7"/>
        <v>0</v>
      </c>
      <c r="J81" s="15"/>
      <c r="K81" s="22"/>
      <c r="L81" s="22"/>
      <c r="M81" s="22"/>
      <c r="N81" s="94">
        <f t="shared" si="8"/>
        <v>0</v>
      </c>
      <c r="O81" s="15"/>
      <c r="P81" s="22"/>
      <c r="Q81" s="22"/>
      <c r="R81" s="22"/>
      <c r="S81" s="94">
        <f t="shared" si="9"/>
        <v>0</v>
      </c>
      <c r="T81" s="15"/>
      <c r="U81" s="22"/>
      <c r="V81" s="22"/>
      <c r="W81" s="22"/>
      <c r="X81" s="94">
        <f t="shared" si="5"/>
        <v>0</v>
      </c>
      <c r="Y81" s="97"/>
      <c r="Z81" s="94">
        <f t="shared" si="6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7"/>
        <v>0</v>
      </c>
      <c r="J82" s="15"/>
      <c r="K82" s="22"/>
      <c r="L82" s="22"/>
      <c r="M82" s="22"/>
      <c r="N82" s="94">
        <f t="shared" si="8"/>
        <v>0</v>
      </c>
      <c r="O82" s="15"/>
      <c r="P82" s="22"/>
      <c r="S82" s="94">
        <f t="shared" si="9"/>
        <v>0</v>
      </c>
      <c r="T82" s="15"/>
      <c r="X82" s="94">
        <f t="shared" si="5"/>
        <v>0</v>
      </c>
      <c r="Y82" s="97"/>
      <c r="Z82" s="188">
        <f t="shared" si="6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7"/>
        <v>0</v>
      </c>
      <c r="J83" s="15"/>
      <c r="K83" s="22"/>
      <c r="L83" s="22"/>
      <c r="M83" s="22"/>
      <c r="N83" s="94">
        <f t="shared" si="8"/>
        <v>0</v>
      </c>
      <c r="O83" s="15"/>
      <c r="P83" s="22"/>
      <c r="Q83" s="22"/>
      <c r="R83" s="22"/>
      <c r="S83" s="94">
        <f t="shared" si="9"/>
        <v>0</v>
      </c>
      <c r="T83" s="15"/>
      <c r="U83" s="22"/>
      <c r="V83" s="22"/>
      <c r="W83" s="22"/>
      <c r="X83" s="94">
        <f t="shared" si="5"/>
        <v>0</v>
      </c>
      <c r="Y83" s="97"/>
      <c r="Z83" s="94">
        <f t="shared" si="6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7"/>
        <v>0</v>
      </c>
      <c r="J84" s="15"/>
      <c r="K84" s="22"/>
      <c r="L84" s="22"/>
      <c r="M84" s="22"/>
      <c r="N84" s="94">
        <f t="shared" si="8"/>
        <v>0</v>
      </c>
      <c r="O84" s="15"/>
      <c r="P84" s="22"/>
      <c r="Q84" s="22"/>
      <c r="R84" s="22"/>
      <c r="S84" s="94">
        <f t="shared" si="9"/>
        <v>0</v>
      </c>
      <c r="T84" s="15"/>
      <c r="U84" s="22"/>
      <c r="V84" s="22"/>
      <c r="W84" s="22"/>
      <c r="X84" s="94">
        <f t="shared" si="5"/>
        <v>0</v>
      </c>
      <c r="Y84" s="97"/>
      <c r="Z84" s="94">
        <f t="shared" si="6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7"/>
        <v>0</v>
      </c>
      <c r="J85" s="15"/>
      <c r="K85" s="22"/>
      <c r="L85" s="22"/>
      <c r="M85" s="22"/>
      <c r="N85" s="94">
        <f t="shared" si="8"/>
        <v>0</v>
      </c>
      <c r="O85" s="15"/>
      <c r="P85" s="22"/>
      <c r="Q85" s="22"/>
      <c r="R85" s="22"/>
      <c r="S85" s="94">
        <f t="shared" si="9"/>
        <v>0</v>
      </c>
      <c r="T85" s="15"/>
      <c r="U85" s="22"/>
      <c r="V85" s="22"/>
      <c r="W85" s="22"/>
      <c r="X85" s="94">
        <f t="shared" si="5"/>
        <v>0</v>
      </c>
      <c r="Y85" s="97"/>
      <c r="Z85" s="94">
        <f t="shared" si="6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7"/>
        <v>0</v>
      </c>
      <c r="J86" s="15"/>
      <c r="K86" s="22"/>
      <c r="L86" s="22"/>
      <c r="M86" s="22"/>
      <c r="N86" s="94">
        <f t="shared" si="8"/>
        <v>0</v>
      </c>
      <c r="O86" s="15"/>
      <c r="P86" s="22"/>
      <c r="Q86" s="22"/>
      <c r="R86" s="22"/>
      <c r="S86" s="94">
        <f t="shared" si="9"/>
        <v>0</v>
      </c>
      <c r="T86" s="15"/>
      <c r="U86" s="22"/>
      <c r="V86" s="22"/>
      <c r="W86" s="22"/>
      <c r="X86" s="94">
        <f t="shared" si="5"/>
        <v>0</v>
      </c>
      <c r="Y86" s="97"/>
      <c r="Z86" s="94">
        <f t="shared" si="6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7"/>
        <v>0</v>
      </c>
      <c r="J87" s="15"/>
      <c r="K87" s="22"/>
      <c r="L87" s="22"/>
      <c r="M87" s="22"/>
      <c r="N87" s="94">
        <f t="shared" si="8"/>
        <v>0</v>
      </c>
      <c r="O87" s="15"/>
      <c r="P87" s="22"/>
      <c r="Q87" s="22"/>
      <c r="R87" s="22"/>
      <c r="S87" s="94">
        <f t="shared" si="9"/>
        <v>0</v>
      </c>
      <c r="T87" s="15"/>
      <c r="U87" s="22"/>
      <c r="V87" s="22"/>
      <c r="W87" s="22"/>
      <c r="X87" s="94">
        <f t="shared" si="5"/>
        <v>0</v>
      </c>
      <c r="Y87" s="97"/>
      <c r="Z87" s="94">
        <f t="shared" si="6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7"/>
        <v>0</v>
      </c>
      <c r="J88" s="15"/>
      <c r="K88" s="22"/>
      <c r="L88" s="22"/>
      <c r="M88" s="22"/>
      <c r="N88" s="94">
        <f t="shared" si="8"/>
        <v>0</v>
      </c>
      <c r="O88" s="15"/>
      <c r="P88" s="22"/>
      <c r="Q88" s="22"/>
      <c r="R88" s="22"/>
      <c r="S88" s="94">
        <f t="shared" si="9"/>
        <v>0</v>
      </c>
      <c r="T88" s="15"/>
      <c r="U88" s="22"/>
      <c r="V88" s="22"/>
      <c r="W88" s="22"/>
      <c r="X88" s="94">
        <f t="shared" si="5"/>
        <v>0</v>
      </c>
      <c r="Y88" s="97"/>
      <c r="Z88" s="94">
        <f t="shared" si="6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7"/>
        <v>0</v>
      </c>
      <c r="J89" s="15"/>
      <c r="K89" s="22"/>
      <c r="L89" s="22"/>
      <c r="M89" s="22"/>
      <c r="N89" s="94">
        <f t="shared" si="8"/>
        <v>0</v>
      </c>
      <c r="O89" s="15"/>
      <c r="P89" s="22"/>
      <c r="Q89" s="22"/>
      <c r="R89" s="22"/>
      <c r="S89" s="94">
        <f t="shared" si="9"/>
        <v>0</v>
      </c>
      <c r="T89" s="15"/>
      <c r="U89" s="22"/>
      <c r="V89" s="22"/>
      <c r="W89" s="22"/>
      <c r="X89" s="94">
        <f t="shared" si="5"/>
        <v>0</v>
      </c>
      <c r="Y89" s="97"/>
      <c r="Z89" s="94">
        <f t="shared" si="6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7"/>
        <v>0</v>
      </c>
      <c r="J90" s="15"/>
      <c r="K90" s="22"/>
      <c r="L90" s="22"/>
      <c r="M90" s="22"/>
      <c r="N90" s="94">
        <f t="shared" si="8"/>
        <v>0</v>
      </c>
      <c r="O90" s="15"/>
      <c r="P90" s="22"/>
      <c r="Q90" s="22"/>
      <c r="R90" s="22"/>
      <c r="S90" s="94">
        <f t="shared" si="9"/>
        <v>0</v>
      </c>
      <c r="T90" s="15"/>
      <c r="U90" s="22"/>
      <c r="V90" s="22"/>
      <c r="W90" s="22"/>
      <c r="X90" s="94">
        <f t="shared" si="5"/>
        <v>0</v>
      </c>
      <c r="Y90" s="97"/>
      <c r="Z90" s="94">
        <f t="shared" si="6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>
        <v>52165</v>
      </c>
      <c r="G91" s="22"/>
      <c r="H91" s="22"/>
      <c r="I91" s="94">
        <f t="shared" si="7"/>
        <v>52165</v>
      </c>
      <c r="J91" s="15"/>
      <c r="K91" s="22"/>
      <c r="L91" s="22"/>
      <c r="M91" s="22"/>
      <c r="N91" s="94">
        <f t="shared" si="8"/>
        <v>0</v>
      </c>
      <c r="O91" s="15"/>
      <c r="P91" s="22"/>
      <c r="Q91" s="22"/>
      <c r="R91" s="22"/>
      <c r="S91" s="94">
        <f t="shared" si="9"/>
        <v>0</v>
      </c>
      <c r="T91" s="15"/>
      <c r="U91" s="22"/>
      <c r="V91" s="22"/>
      <c r="W91" s="22"/>
      <c r="X91" s="94">
        <f t="shared" si="5"/>
        <v>0</v>
      </c>
      <c r="Y91" s="97"/>
      <c r="Z91" s="94">
        <f t="shared" si="6"/>
        <v>52165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7"/>
        <v>0</v>
      </c>
      <c r="J92" s="15"/>
      <c r="K92" s="22"/>
      <c r="L92" s="22"/>
      <c r="M92" s="22"/>
      <c r="N92" s="94">
        <f t="shared" si="8"/>
        <v>0</v>
      </c>
      <c r="O92" s="15"/>
      <c r="P92" s="22"/>
      <c r="Q92" s="22"/>
      <c r="R92" s="22"/>
      <c r="S92" s="94">
        <f t="shared" si="9"/>
        <v>0</v>
      </c>
      <c r="T92" s="15"/>
      <c r="U92" s="22"/>
      <c r="V92" s="22"/>
      <c r="W92" s="22"/>
      <c r="X92" s="94">
        <f t="shared" si="5"/>
        <v>0</v>
      </c>
      <c r="Y92" s="97"/>
      <c r="Z92" s="94">
        <f t="shared" si="6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7"/>
        <v>0</v>
      </c>
      <c r="J93" s="15"/>
      <c r="K93" s="22"/>
      <c r="L93" s="22"/>
      <c r="M93" s="22"/>
      <c r="N93" s="94">
        <f t="shared" si="8"/>
        <v>0</v>
      </c>
      <c r="O93" s="15"/>
      <c r="P93" s="22"/>
      <c r="Q93" s="22"/>
      <c r="R93" s="22"/>
      <c r="S93" s="94">
        <f t="shared" si="9"/>
        <v>0</v>
      </c>
      <c r="T93" s="15"/>
      <c r="U93" s="22"/>
      <c r="V93" s="22"/>
      <c r="W93" s="22"/>
      <c r="X93" s="94">
        <f t="shared" si="5"/>
        <v>0</v>
      </c>
      <c r="Y93" s="97"/>
      <c r="Z93" s="94">
        <f t="shared" si="6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7"/>
        <v>0</v>
      </c>
      <c r="J94" s="15"/>
      <c r="K94" s="22"/>
      <c r="L94" s="22"/>
      <c r="M94" s="22"/>
      <c r="N94" s="94">
        <f t="shared" si="8"/>
        <v>0</v>
      </c>
      <c r="O94" s="15"/>
      <c r="P94" s="22"/>
      <c r="Q94" s="22"/>
      <c r="R94" s="22"/>
      <c r="S94" s="94">
        <f t="shared" si="9"/>
        <v>0</v>
      </c>
      <c r="T94" s="15"/>
      <c r="U94" s="22"/>
      <c r="V94" s="22"/>
      <c r="W94" s="22"/>
      <c r="X94" s="94">
        <f t="shared" si="5"/>
        <v>0</v>
      </c>
      <c r="Y94" s="97"/>
      <c r="Z94" s="94">
        <f t="shared" si="6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7"/>
        <v>0</v>
      </c>
      <c r="J95" s="15"/>
      <c r="K95" s="22"/>
      <c r="L95" s="22"/>
      <c r="M95" s="22"/>
      <c r="N95" s="94">
        <f t="shared" si="8"/>
        <v>0</v>
      </c>
      <c r="O95" s="15"/>
      <c r="P95" s="22"/>
      <c r="Q95" s="22"/>
      <c r="R95" s="22"/>
      <c r="S95" s="94">
        <f t="shared" si="9"/>
        <v>0</v>
      </c>
      <c r="T95" s="15"/>
      <c r="U95" s="22"/>
      <c r="V95" s="22"/>
      <c r="W95" s="22"/>
      <c r="X95" s="94">
        <f t="shared" si="5"/>
        <v>0</v>
      </c>
      <c r="Y95" s="97"/>
      <c r="Z95" s="94">
        <f t="shared" si="6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10000</v>
      </c>
      <c r="G96" s="22"/>
      <c r="H96" s="22"/>
      <c r="I96" s="94">
        <f t="shared" si="7"/>
        <v>10000</v>
      </c>
      <c r="J96" s="15"/>
      <c r="K96" s="22"/>
      <c r="L96" s="22"/>
      <c r="M96" s="22"/>
      <c r="N96" s="94">
        <f t="shared" si="8"/>
        <v>0</v>
      </c>
      <c r="O96" s="15"/>
      <c r="P96" s="22">
        <v>10000</v>
      </c>
      <c r="Q96" s="22"/>
      <c r="R96" s="22"/>
      <c r="S96" s="94">
        <f t="shared" si="9"/>
        <v>10000</v>
      </c>
      <c r="T96" s="15"/>
      <c r="U96" s="22"/>
      <c r="V96" s="22"/>
      <c r="W96" s="22"/>
      <c r="X96" s="94">
        <f t="shared" si="5"/>
        <v>0</v>
      </c>
      <c r="Y96" s="97"/>
      <c r="Z96" s="94">
        <f t="shared" si="6"/>
        <v>20000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7"/>
        <v>0</v>
      </c>
      <c r="J97" s="15"/>
      <c r="K97" s="22"/>
      <c r="L97" s="22"/>
      <c r="M97" s="22"/>
      <c r="N97" s="94">
        <f t="shared" si="8"/>
        <v>0</v>
      </c>
      <c r="O97" s="15"/>
      <c r="P97" s="22"/>
      <c r="Q97" s="22"/>
      <c r="R97" s="22"/>
      <c r="S97" s="94">
        <f t="shared" si="9"/>
        <v>0</v>
      </c>
      <c r="T97" s="15"/>
      <c r="U97" s="22"/>
      <c r="V97" s="22"/>
      <c r="W97" s="22"/>
      <c r="X97" s="94">
        <f t="shared" si="5"/>
        <v>0</v>
      </c>
      <c r="Y97" s="97"/>
      <c r="Z97" s="94">
        <f t="shared" si="6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7"/>
        <v>0</v>
      </c>
      <c r="J98" s="15"/>
      <c r="K98" s="22"/>
      <c r="L98" s="22"/>
      <c r="M98" s="22"/>
      <c r="N98" s="94">
        <f t="shared" si="8"/>
        <v>0</v>
      </c>
      <c r="O98" s="15"/>
      <c r="P98" s="22"/>
      <c r="Q98" s="22"/>
      <c r="R98" s="22"/>
      <c r="S98" s="94">
        <f t="shared" si="9"/>
        <v>0</v>
      </c>
      <c r="T98" s="15"/>
      <c r="U98" s="22"/>
      <c r="V98" s="22"/>
      <c r="W98" s="22"/>
      <c r="X98" s="94">
        <f t="shared" si="5"/>
        <v>0</v>
      </c>
      <c r="Y98" s="97"/>
      <c r="Z98" s="94">
        <f t="shared" si="6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7"/>
        <v>0</v>
      </c>
      <c r="J99" s="15"/>
      <c r="K99" s="22"/>
      <c r="L99" s="22"/>
      <c r="M99" s="22"/>
      <c r="N99" s="94">
        <f t="shared" si="8"/>
        <v>0</v>
      </c>
      <c r="O99" s="15"/>
      <c r="P99" s="22"/>
      <c r="Q99" s="22"/>
      <c r="R99" s="22"/>
      <c r="S99" s="94">
        <f t="shared" si="9"/>
        <v>0</v>
      </c>
      <c r="T99" s="15"/>
      <c r="U99" s="22"/>
      <c r="V99" s="22"/>
      <c r="W99" s="22"/>
      <c r="X99" s="94">
        <f t="shared" si="5"/>
        <v>0</v>
      </c>
      <c r="Y99" s="97"/>
      <c r="Z99" s="94">
        <f t="shared" si="6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7"/>
        <v>0</v>
      </c>
      <c r="J100" s="15"/>
      <c r="K100" s="22"/>
      <c r="L100" s="22"/>
      <c r="M100" s="22"/>
      <c r="N100" s="94">
        <f t="shared" si="8"/>
        <v>0</v>
      </c>
      <c r="O100" s="15"/>
      <c r="P100" s="22"/>
      <c r="Q100" s="22"/>
      <c r="R100" s="22"/>
      <c r="S100" s="94">
        <f t="shared" si="9"/>
        <v>0</v>
      </c>
      <c r="T100" s="15"/>
      <c r="U100" s="22"/>
      <c r="V100" s="22"/>
      <c r="W100" s="22"/>
      <c r="X100" s="94">
        <f t="shared" si="5"/>
        <v>0</v>
      </c>
      <c r="Y100" s="97"/>
      <c r="Z100" s="94">
        <f t="shared" si="6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7"/>
        <v>0</v>
      </c>
      <c r="J101" s="15"/>
      <c r="K101" s="22"/>
      <c r="L101" s="22"/>
      <c r="M101" s="22"/>
      <c r="N101" s="94">
        <f t="shared" si="8"/>
        <v>0</v>
      </c>
      <c r="O101" s="15"/>
      <c r="P101" s="22"/>
      <c r="Q101" s="22"/>
      <c r="R101" s="22"/>
      <c r="S101" s="94">
        <f t="shared" si="9"/>
        <v>0</v>
      </c>
      <c r="T101" s="15"/>
      <c r="U101" s="22"/>
      <c r="V101" s="22"/>
      <c r="W101" s="22"/>
      <c r="X101" s="94">
        <f t="shared" si="5"/>
        <v>0</v>
      </c>
      <c r="Y101" s="97"/>
      <c r="Z101" s="94">
        <f t="shared" si="6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7"/>
        <v>0</v>
      </c>
      <c r="J102" s="15"/>
      <c r="K102" s="22"/>
      <c r="L102" s="22"/>
      <c r="M102" s="22"/>
      <c r="N102" s="94">
        <f t="shared" si="8"/>
        <v>0</v>
      </c>
      <c r="O102" s="15"/>
      <c r="P102" s="22"/>
      <c r="Q102" s="22"/>
      <c r="R102" s="22"/>
      <c r="S102" s="94">
        <f t="shared" si="9"/>
        <v>0</v>
      </c>
      <c r="T102" s="15"/>
      <c r="U102" s="22"/>
      <c r="V102" s="22"/>
      <c r="W102" s="22"/>
      <c r="X102" s="94">
        <f t="shared" si="5"/>
        <v>0</v>
      </c>
      <c r="Y102" s="97"/>
      <c r="Z102" s="94">
        <f t="shared" si="6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7"/>
        <v>0</v>
      </c>
      <c r="J103" s="15"/>
      <c r="K103" s="22"/>
      <c r="L103" s="22"/>
      <c r="M103" s="22"/>
      <c r="N103" s="94">
        <f t="shared" si="8"/>
        <v>0</v>
      </c>
      <c r="O103" s="15"/>
      <c r="P103" s="22"/>
      <c r="Q103" s="22"/>
      <c r="R103" s="22"/>
      <c r="S103" s="94">
        <f t="shared" si="9"/>
        <v>0</v>
      </c>
      <c r="T103" s="15"/>
      <c r="U103" s="22"/>
      <c r="V103" s="22"/>
      <c r="W103" s="22"/>
      <c r="X103" s="94">
        <f t="shared" si="5"/>
        <v>0</v>
      </c>
      <c r="Y103" s="97"/>
      <c r="Z103" s="94">
        <f t="shared" si="6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7"/>
        <v>0</v>
      </c>
      <c r="J104" s="15"/>
      <c r="K104" s="22"/>
      <c r="L104" s="22"/>
      <c r="M104" s="22"/>
      <c r="N104" s="94">
        <f t="shared" si="8"/>
        <v>0</v>
      </c>
      <c r="O104" s="15"/>
      <c r="P104" s="22"/>
      <c r="Q104" s="22"/>
      <c r="R104" s="22"/>
      <c r="S104" s="94">
        <f t="shared" si="9"/>
        <v>0</v>
      </c>
      <c r="T104" s="15"/>
      <c r="U104" s="22"/>
      <c r="V104" s="22"/>
      <c r="W104" s="22"/>
      <c r="X104" s="94">
        <f t="shared" si="5"/>
        <v>0</v>
      </c>
      <c r="Y104" s="97"/>
      <c r="Z104" s="94">
        <f t="shared" si="6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7"/>
        <v>0</v>
      </c>
      <c r="J105" s="15"/>
      <c r="K105" s="22"/>
      <c r="L105" s="22"/>
      <c r="M105" s="22"/>
      <c r="N105" s="94">
        <f t="shared" si="8"/>
        <v>0</v>
      </c>
      <c r="O105" s="15"/>
      <c r="P105" s="22"/>
      <c r="Q105" s="22"/>
      <c r="R105" s="22"/>
      <c r="S105" s="94">
        <f t="shared" si="9"/>
        <v>0</v>
      </c>
      <c r="T105" s="15"/>
      <c r="U105" s="22"/>
      <c r="V105" s="22"/>
      <c r="W105" s="22"/>
      <c r="X105" s="94">
        <f t="shared" si="5"/>
        <v>0</v>
      </c>
      <c r="Y105" s="97"/>
      <c r="Z105" s="94">
        <f t="shared" si="6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7"/>
        <v>0</v>
      </c>
      <c r="J106" s="15"/>
      <c r="K106" s="22"/>
      <c r="L106" s="22"/>
      <c r="M106" s="22"/>
      <c r="N106" s="94">
        <f t="shared" si="8"/>
        <v>0</v>
      </c>
      <c r="O106" s="15"/>
      <c r="P106" s="22"/>
      <c r="Q106" s="22"/>
      <c r="R106" s="22"/>
      <c r="S106" s="94">
        <f t="shared" si="9"/>
        <v>0</v>
      </c>
      <c r="T106" s="15"/>
      <c r="U106" s="22"/>
      <c r="V106" s="22"/>
      <c r="W106" s="22"/>
      <c r="X106" s="94">
        <f t="shared" si="5"/>
        <v>0</v>
      </c>
      <c r="Y106" s="97"/>
      <c r="Z106" s="94">
        <f t="shared" si="6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7"/>
        <v>0</v>
      </c>
      <c r="J107" s="15"/>
      <c r="K107" s="22"/>
      <c r="L107" s="22"/>
      <c r="M107" s="22"/>
      <c r="N107" s="94">
        <f t="shared" si="8"/>
        <v>0</v>
      </c>
      <c r="O107" s="15"/>
      <c r="P107" s="22"/>
      <c r="Q107" s="22"/>
      <c r="R107" s="22"/>
      <c r="S107" s="94">
        <f t="shared" si="9"/>
        <v>0</v>
      </c>
      <c r="T107" s="15"/>
      <c r="U107" s="22"/>
      <c r="V107" s="22"/>
      <c r="W107" s="22"/>
      <c r="X107" s="94">
        <f t="shared" si="5"/>
        <v>0</v>
      </c>
      <c r="Y107" s="97"/>
      <c r="Z107" s="94">
        <f t="shared" si="6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7"/>
        <v>0</v>
      </c>
      <c r="J108" s="15"/>
      <c r="K108" s="22"/>
      <c r="L108" s="22"/>
      <c r="M108" s="22"/>
      <c r="N108" s="94">
        <f t="shared" si="8"/>
        <v>0</v>
      </c>
      <c r="O108" s="15"/>
      <c r="P108" s="22"/>
      <c r="Q108" s="22"/>
      <c r="R108" s="22"/>
      <c r="S108" s="94">
        <f t="shared" si="9"/>
        <v>0</v>
      </c>
      <c r="T108" s="15"/>
      <c r="U108" s="22"/>
      <c r="V108" s="22"/>
      <c r="W108" s="22"/>
      <c r="X108" s="94">
        <f t="shared" si="5"/>
        <v>0</v>
      </c>
      <c r="Y108" s="97"/>
      <c r="Z108" s="94">
        <f t="shared" si="6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7"/>
        <v>0</v>
      </c>
      <c r="J109" s="15"/>
      <c r="K109" s="22"/>
      <c r="L109" s="22"/>
      <c r="M109" s="22"/>
      <c r="N109" s="94">
        <f t="shared" si="8"/>
        <v>0</v>
      </c>
      <c r="O109" s="15"/>
      <c r="P109" s="22"/>
      <c r="Q109" s="22"/>
      <c r="R109" s="22"/>
      <c r="S109" s="94">
        <f t="shared" si="9"/>
        <v>0</v>
      </c>
      <c r="T109" s="15"/>
      <c r="U109" s="22"/>
      <c r="V109" s="22"/>
      <c r="W109" s="22"/>
      <c r="X109" s="94">
        <f t="shared" si="5"/>
        <v>0</v>
      </c>
      <c r="Y109" s="97"/>
      <c r="Z109" s="94">
        <f t="shared" si="6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7"/>
        <v>0</v>
      </c>
      <c r="J110" s="15"/>
      <c r="K110" s="22"/>
      <c r="L110" s="22"/>
      <c r="M110" s="22"/>
      <c r="N110" s="94">
        <f t="shared" si="8"/>
        <v>0</v>
      </c>
      <c r="O110" s="15"/>
      <c r="P110" s="22"/>
      <c r="Q110" s="22"/>
      <c r="R110" s="22"/>
      <c r="S110" s="94">
        <f t="shared" si="9"/>
        <v>0</v>
      </c>
      <c r="T110" s="15"/>
      <c r="U110" s="22"/>
      <c r="V110" s="22"/>
      <c r="W110" s="22"/>
      <c r="X110" s="94">
        <f t="shared" si="5"/>
        <v>0</v>
      </c>
      <c r="Y110" s="97"/>
      <c r="Z110" s="94">
        <f t="shared" si="6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7"/>
        <v>0</v>
      </c>
      <c r="J111" s="15"/>
      <c r="K111" s="22"/>
      <c r="L111" s="22"/>
      <c r="M111" s="22"/>
      <c r="N111" s="94">
        <f t="shared" si="8"/>
        <v>0</v>
      </c>
      <c r="O111" s="15"/>
      <c r="P111" s="22"/>
      <c r="Q111" s="22"/>
      <c r="R111" s="22"/>
      <c r="S111" s="94">
        <f t="shared" si="9"/>
        <v>0</v>
      </c>
      <c r="T111" s="15"/>
      <c r="U111" s="22"/>
      <c r="V111" s="22"/>
      <c r="W111" s="22"/>
      <c r="X111" s="94">
        <f t="shared" si="5"/>
        <v>0</v>
      </c>
      <c r="Y111" s="97"/>
      <c r="Z111" s="94">
        <f t="shared" si="6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7"/>
        <v>0</v>
      </c>
      <c r="J112" s="15"/>
      <c r="K112" s="22"/>
      <c r="L112" s="22"/>
      <c r="M112" s="22"/>
      <c r="N112" s="94">
        <f t="shared" si="8"/>
        <v>0</v>
      </c>
      <c r="O112" s="15"/>
      <c r="P112" s="22"/>
      <c r="Q112" s="22"/>
      <c r="R112" s="22"/>
      <c r="S112" s="94">
        <f t="shared" si="9"/>
        <v>0</v>
      </c>
      <c r="T112" s="15"/>
      <c r="U112" s="22"/>
      <c r="V112" s="22"/>
      <c r="W112" s="22"/>
      <c r="X112" s="94">
        <f t="shared" si="5"/>
        <v>0</v>
      </c>
      <c r="Y112" s="97"/>
      <c r="Z112" s="94">
        <f t="shared" si="6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7"/>
        <v>0</v>
      </c>
      <c r="J113" s="15"/>
      <c r="K113" s="22"/>
      <c r="L113" s="22"/>
      <c r="M113" s="22"/>
      <c r="N113" s="94">
        <f t="shared" si="8"/>
        <v>0</v>
      </c>
      <c r="O113" s="15"/>
      <c r="P113" s="22"/>
      <c r="Q113" s="22"/>
      <c r="R113" s="22"/>
      <c r="S113" s="94">
        <f t="shared" si="9"/>
        <v>0</v>
      </c>
      <c r="T113" s="15"/>
      <c r="U113" s="22"/>
      <c r="V113" s="22"/>
      <c r="W113" s="22"/>
      <c r="X113" s="94">
        <f t="shared" si="5"/>
        <v>0</v>
      </c>
      <c r="Y113" s="97"/>
      <c r="Z113" s="94">
        <f t="shared" si="6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7"/>
        <v>0</v>
      </c>
      <c r="J114" s="15"/>
      <c r="K114" s="22"/>
      <c r="L114" s="22"/>
      <c r="M114" s="22"/>
      <c r="N114" s="94">
        <f t="shared" si="8"/>
        <v>0</v>
      </c>
      <c r="O114" s="15"/>
      <c r="P114" s="22"/>
      <c r="Q114" s="22"/>
      <c r="R114" s="22"/>
      <c r="S114" s="94">
        <f t="shared" si="9"/>
        <v>0</v>
      </c>
      <c r="T114" s="15"/>
      <c r="U114" s="22"/>
      <c r="V114" s="22"/>
      <c r="W114" s="22"/>
      <c r="X114" s="94">
        <f t="shared" si="5"/>
        <v>0</v>
      </c>
      <c r="Y114" s="97"/>
      <c r="Z114" s="94">
        <f t="shared" si="6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7"/>
        <v>0</v>
      </c>
      <c r="J115" s="15"/>
      <c r="K115" s="22"/>
      <c r="L115" s="22"/>
      <c r="M115" s="22"/>
      <c r="N115" s="94">
        <f t="shared" si="8"/>
        <v>0</v>
      </c>
      <c r="O115" s="15"/>
      <c r="P115" s="22"/>
      <c r="Q115" s="22"/>
      <c r="R115" s="22"/>
      <c r="S115" s="94">
        <f t="shared" si="9"/>
        <v>0</v>
      </c>
      <c r="T115" s="15"/>
      <c r="U115" s="22"/>
      <c r="V115" s="22"/>
      <c r="W115" s="22"/>
      <c r="X115" s="94">
        <f t="shared" si="5"/>
        <v>0</v>
      </c>
      <c r="Y115" s="97"/>
      <c r="Z115" s="94">
        <f t="shared" si="6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7"/>
        <v>0</v>
      </c>
      <c r="J116" s="15"/>
      <c r="K116" s="22"/>
      <c r="L116" s="22"/>
      <c r="M116" s="22"/>
      <c r="N116" s="94">
        <f t="shared" si="8"/>
        <v>0</v>
      </c>
      <c r="O116" s="15"/>
      <c r="P116" s="22"/>
      <c r="Q116" s="22"/>
      <c r="R116" s="22"/>
      <c r="S116" s="94">
        <f t="shared" si="9"/>
        <v>0</v>
      </c>
      <c r="T116" s="15"/>
      <c r="U116" s="22"/>
      <c r="V116" s="22"/>
      <c r="W116" s="22"/>
      <c r="X116" s="94">
        <f t="shared" si="5"/>
        <v>0</v>
      </c>
      <c r="Y116" s="97"/>
      <c r="Z116" s="94">
        <f t="shared" si="6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7"/>
        <v>0</v>
      </c>
      <c r="J117" s="15"/>
      <c r="K117" s="22"/>
      <c r="L117" s="22"/>
      <c r="M117" s="22"/>
      <c r="N117" s="94">
        <f t="shared" si="8"/>
        <v>0</v>
      </c>
      <c r="O117" s="15"/>
      <c r="P117" s="22"/>
      <c r="Q117" s="22"/>
      <c r="R117" s="22"/>
      <c r="S117" s="94">
        <f t="shared" si="9"/>
        <v>0</v>
      </c>
      <c r="T117" s="15"/>
      <c r="U117" s="22"/>
      <c r="V117" s="22"/>
      <c r="W117" s="22"/>
      <c r="X117" s="94">
        <f t="shared" si="5"/>
        <v>0</v>
      </c>
      <c r="Y117" s="97"/>
      <c r="Z117" s="94">
        <f t="shared" si="6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7"/>
        <v>0</v>
      </c>
      <c r="J118" s="15"/>
      <c r="K118" s="22"/>
      <c r="L118" s="22"/>
      <c r="M118" s="22"/>
      <c r="N118" s="94">
        <f t="shared" si="8"/>
        <v>0</v>
      </c>
      <c r="O118" s="15"/>
      <c r="P118" s="22"/>
      <c r="Q118" s="22"/>
      <c r="R118" s="22"/>
      <c r="S118" s="94">
        <f t="shared" si="9"/>
        <v>0</v>
      </c>
      <c r="T118" s="15"/>
      <c r="U118" s="22"/>
      <c r="V118" s="22"/>
      <c r="W118" s="22"/>
      <c r="X118" s="94">
        <f t="shared" si="5"/>
        <v>0</v>
      </c>
      <c r="Y118" s="97"/>
      <c r="Z118" s="94">
        <f t="shared" si="6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7"/>
        <v>0</v>
      </c>
      <c r="J119" s="15"/>
      <c r="K119" s="22"/>
      <c r="L119" s="22"/>
      <c r="M119" s="22"/>
      <c r="N119" s="94">
        <f t="shared" si="8"/>
        <v>0</v>
      </c>
      <c r="O119" s="15"/>
      <c r="P119" s="22"/>
      <c r="Q119" s="22"/>
      <c r="R119" s="22"/>
      <c r="S119" s="94">
        <f t="shared" si="9"/>
        <v>0</v>
      </c>
      <c r="T119" s="15"/>
      <c r="U119" s="22"/>
      <c r="V119" s="22"/>
      <c r="W119" s="22"/>
      <c r="X119" s="94">
        <f t="shared" si="5"/>
        <v>0</v>
      </c>
      <c r="Y119" s="97"/>
      <c r="Z119" s="94">
        <f t="shared" si="6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7"/>
        <v>0</v>
      </c>
      <c r="J120" s="15"/>
      <c r="K120" s="22"/>
      <c r="L120" s="22"/>
      <c r="M120" s="22"/>
      <c r="N120" s="94">
        <f t="shared" si="8"/>
        <v>0</v>
      </c>
      <c r="O120" s="15"/>
      <c r="P120" s="22"/>
      <c r="Q120" s="22"/>
      <c r="R120" s="22"/>
      <c r="S120" s="94">
        <f t="shared" si="9"/>
        <v>0</v>
      </c>
      <c r="T120" s="15"/>
      <c r="U120" s="22"/>
      <c r="V120" s="22"/>
      <c r="W120" s="22"/>
      <c r="X120" s="94">
        <f t="shared" si="5"/>
        <v>0</v>
      </c>
      <c r="Y120" s="97"/>
      <c r="Z120" s="94">
        <f t="shared" si="6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7"/>
        <v>0</v>
      </c>
      <c r="J121" s="15"/>
      <c r="K121" s="22"/>
      <c r="L121" s="22"/>
      <c r="M121" s="22"/>
      <c r="N121" s="94">
        <f t="shared" si="8"/>
        <v>0</v>
      </c>
      <c r="O121" s="15"/>
      <c r="P121" s="22"/>
      <c r="Q121" s="22"/>
      <c r="R121" s="22"/>
      <c r="S121" s="94">
        <f t="shared" si="9"/>
        <v>0</v>
      </c>
      <c r="T121" s="15"/>
      <c r="U121" s="22"/>
      <c r="V121" s="22"/>
      <c r="W121" s="22"/>
      <c r="X121" s="94">
        <f t="shared" si="5"/>
        <v>0</v>
      </c>
      <c r="Y121" s="97"/>
      <c r="Z121" s="94">
        <f t="shared" si="6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7"/>
        <v>0</v>
      </c>
      <c r="J122" s="15"/>
      <c r="K122" s="22"/>
      <c r="L122" s="22"/>
      <c r="M122" s="22"/>
      <c r="N122" s="94">
        <f t="shared" si="8"/>
        <v>0</v>
      </c>
      <c r="O122" s="15"/>
      <c r="P122" s="22"/>
      <c r="Q122" s="22"/>
      <c r="R122" s="22"/>
      <c r="S122" s="94">
        <f t="shared" si="9"/>
        <v>0</v>
      </c>
      <c r="T122" s="15"/>
      <c r="U122" s="22"/>
      <c r="V122" s="22"/>
      <c r="W122" s="22"/>
      <c r="X122" s="94">
        <f t="shared" si="5"/>
        <v>0</v>
      </c>
      <c r="Y122" s="97"/>
      <c r="Z122" s="94">
        <f t="shared" si="6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7"/>
        <v>0</v>
      </c>
      <c r="J123" s="15"/>
      <c r="K123" s="22"/>
      <c r="L123" s="22"/>
      <c r="M123" s="22"/>
      <c r="N123" s="94">
        <f t="shared" si="8"/>
        <v>0</v>
      </c>
      <c r="O123" s="15"/>
      <c r="P123" s="22"/>
      <c r="Q123" s="22"/>
      <c r="R123" s="22"/>
      <c r="S123" s="94">
        <f t="shared" si="9"/>
        <v>0</v>
      </c>
      <c r="T123" s="15"/>
      <c r="U123" s="22"/>
      <c r="V123" s="22"/>
      <c r="W123" s="22"/>
      <c r="X123" s="94">
        <f t="shared" si="5"/>
        <v>0</v>
      </c>
      <c r="Y123" s="97"/>
      <c r="Z123" s="94">
        <f t="shared" si="6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7"/>
        <v>0</v>
      </c>
      <c r="J124" s="15"/>
      <c r="K124" s="22"/>
      <c r="L124" s="22"/>
      <c r="M124" s="22"/>
      <c r="N124" s="94">
        <f t="shared" si="8"/>
        <v>0</v>
      </c>
      <c r="O124" s="15"/>
      <c r="P124" s="22"/>
      <c r="Q124" s="22"/>
      <c r="R124" s="22"/>
      <c r="S124" s="94">
        <f t="shared" si="9"/>
        <v>0</v>
      </c>
      <c r="T124" s="15"/>
      <c r="U124" s="22"/>
      <c r="V124" s="22"/>
      <c r="W124" s="22"/>
      <c r="X124" s="94">
        <f t="shared" si="5"/>
        <v>0</v>
      </c>
      <c r="Y124" s="97"/>
      <c r="Z124" s="94">
        <f t="shared" si="6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7"/>
        <v>0</v>
      </c>
      <c r="J126" s="15"/>
      <c r="K126" s="22"/>
      <c r="L126" s="22"/>
      <c r="M126" s="22"/>
      <c r="N126" s="94">
        <f t="shared" si="8"/>
        <v>0</v>
      </c>
      <c r="O126" s="15"/>
      <c r="P126" s="22"/>
      <c r="Q126" s="22"/>
      <c r="R126" s="22"/>
      <c r="S126" s="94">
        <f t="shared" si="9"/>
        <v>0</v>
      </c>
      <c r="T126" s="15"/>
      <c r="U126" s="22"/>
      <c r="V126" s="22"/>
      <c r="W126" s="22"/>
      <c r="X126" s="94">
        <f t="shared" si="5"/>
        <v>0</v>
      </c>
      <c r="Y126" s="97"/>
      <c r="Z126" s="94">
        <f t="shared" si="6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404623</v>
      </c>
      <c r="G127" s="83">
        <f>SUM(G46:G126)</f>
        <v>84283</v>
      </c>
      <c r="H127" s="83">
        <f>SUM(H46:H126)</f>
        <v>84283</v>
      </c>
      <c r="I127" s="85">
        <f>SUM(I46:I126)</f>
        <v>573189</v>
      </c>
      <c r="J127" s="85"/>
      <c r="K127" s="83">
        <f>SUM(K46:K126)</f>
        <v>179283</v>
      </c>
      <c r="L127" s="83">
        <f>SUM(L46:L126)</f>
        <v>84283</v>
      </c>
      <c r="M127" s="83">
        <f>SUM(M46:M126)</f>
        <v>84283</v>
      </c>
      <c r="N127" s="85">
        <f>SUM(N46:N126)</f>
        <v>347849</v>
      </c>
      <c r="O127" s="85"/>
      <c r="P127" s="83">
        <f>SUM(P46:P126)</f>
        <v>194283</v>
      </c>
      <c r="Q127" s="83">
        <f>SUM(Q46:Q126)</f>
        <v>84283</v>
      </c>
      <c r="R127" s="83">
        <f>SUM(R46:R126)</f>
        <v>84283</v>
      </c>
      <c r="S127" s="85">
        <f>SUM(S46:S126)</f>
        <v>362849</v>
      </c>
      <c r="T127" s="85"/>
      <c r="U127" s="83">
        <f>SUM(U46:U126)</f>
        <v>179283</v>
      </c>
      <c r="V127" s="83">
        <f>SUM(V46:V126)</f>
        <v>84283</v>
      </c>
      <c r="W127" s="83">
        <f>SUM(W46:W126)</f>
        <v>84283</v>
      </c>
      <c r="X127" s="85">
        <f>SUM(X46:X126)</f>
        <v>347849</v>
      </c>
      <c r="Y127" s="84"/>
      <c r="Z127" s="85">
        <f>SUM(Z46:Z126)</f>
        <v>1631736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1227113</v>
      </c>
      <c r="G128" s="88">
        <f t="shared" ref="G128:J128" si="10">G43-G127</f>
        <v>-84283</v>
      </c>
      <c r="H128" s="88">
        <f t="shared" si="10"/>
        <v>-84283</v>
      </c>
      <c r="I128" s="88">
        <f t="shared" si="10"/>
        <v>1058547</v>
      </c>
      <c r="J128" s="88">
        <f t="shared" si="10"/>
        <v>0</v>
      </c>
      <c r="K128" s="88">
        <f t="shared" ref="K128" si="11">K43-K127</f>
        <v>-179283</v>
      </c>
      <c r="L128" s="88">
        <f t="shared" ref="L128" si="12">L43-L127</f>
        <v>-84283</v>
      </c>
      <c r="M128" s="88">
        <f t="shared" ref="M128" si="13">M43-M127</f>
        <v>-84283</v>
      </c>
      <c r="N128" s="88">
        <f t="shared" ref="N128" si="14">N43-N127</f>
        <v>-347849</v>
      </c>
      <c r="O128" s="88">
        <f t="shared" ref="O128" si="15">O43-O127</f>
        <v>0</v>
      </c>
      <c r="P128" s="88">
        <f t="shared" ref="P128" si="16">P43-P127</f>
        <v>-194283</v>
      </c>
      <c r="Q128" s="88">
        <f t="shared" ref="Q128" si="17">Q43-Q127</f>
        <v>-84283</v>
      </c>
      <c r="R128" s="88">
        <f t="shared" ref="R128" si="18">R43-R127</f>
        <v>-84283</v>
      </c>
      <c r="S128" s="88">
        <f t="shared" ref="S128" si="19">S43-S127</f>
        <v>-362849</v>
      </c>
      <c r="T128" s="88">
        <f t="shared" ref="T128" si="20">T43-T127</f>
        <v>0</v>
      </c>
      <c r="U128" s="88">
        <f t="shared" ref="U128" si="21">U43-U127</f>
        <v>-179283</v>
      </c>
      <c r="V128" s="88">
        <f t="shared" ref="V128" si="22">V43-V127</f>
        <v>-84283</v>
      </c>
      <c r="W128" s="88">
        <f t="shared" ref="W128" si="23">W43-W127</f>
        <v>-84283</v>
      </c>
      <c r="X128" s="88">
        <f t="shared" ref="X128" si="24">X43-X127</f>
        <v>-347849</v>
      </c>
      <c r="Y128" s="88"/>
      <c r="Z128" s="88">
        <f t="shared" ref="Z128" si="25">Z43-Z127</f>
        <v>0</v>
      </c>
    </row>
    <row r="129" spans="1:26" x14ac:dyDescent="0.2">
      <c r="A129" s="1"/>
      <c r="B129" s="1"/>
      <c r="C129" s="1"/>
      <c r="D129" s="1"/>
      <c r="E129" s="1"/>
      <c r="F129" s="173"/>
      <c r="G129" s="173"/>
      <c r="H129" s="173"/>
      <c r="I129" s="173"/>
      <c r="J129" s="3"/>
      <c r="K129" s="17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85"/>
      <c r="G130" s="185"/>
      <c r="H130" s="185"/>
      <c r="I130" s="185"/>
      <c r="J130" s="185"/>
      <c r="K130" s="185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F131" s="184"/>
      <c r="G131" s="184"/>
      <c r="H131" s="185"/>
      <c r="I131" s="185"/>
      <c r="J131" s="185"/>
      <c r="K131" s="185"/>
      <c r="L131" s="1"/>
    </row>
    <row r="132" spans="1:26" x14ac:dyDescent="0.2">
      <c r="B132" s="37"/>
      <c r="F132" s="184"/>
      <c r="G132" s="184"/>
      <c r="H132" s="185"/>
      <c r="I132" s="185"/>
      <c r="J132" s="185"/>
      <c r="K132" s="185"/>
      <c r="L132" s="1"/>
    </row>
    <row r="133" spans="1:26" x14ac:dyDescent="0.2">
      <c r="B133" s="37"/>
      <c r="F133" s="184"/>
      <c r="G133" s="184"/>
      <c r="H133" s="185"/>
      <c r="I133" s="185"/>
      <c r="J133" s="185"/>
      <c r="K133" s="185"/>
      <c r="L133" s="1"/>
    </row>
    <row r="134" spans="1:26" x14ac:dyDescent="0.2">
      <c r="F134" s="184"/>
      <c r="G134" s="184"/>
      <c r="H134" s="185"/>
      <c r="I134" s="185"/>
      <c r="J134" s="185"/>
      <c r="K134" s="185"/>
      <c r="L134" s="1"/>
    </row>
    <row r="135" spans="1:26" x14ac:dyDescent="0.2">
      <c r="F135" s="184"/>
      <c r="G135" s="184"/>
      <c r="H135" s="185"/>
      <c r="I135" s="185"/>
      <c r="J135" s="185"/>
      <c r="K135" s="185"/>
      <c r="L135" s="1"/>
    </row>
    <row r="136" spans="1:26" x14ac:dyDescent="0.2">
      <c r="F136" s="184"/>
      <c r="G136" s="184"/>
      <c r="H136" s="185"/>
      <c r="I136" s="185"/>
    </row>
    <row r="137" spans="1:26" x14ac:dyDescent="0.2">
      <c r="F137" s="184"/>
      <c r="G137" s="184"/>
      <c r="H137" s="185"/>
      <c r="I137" s="185"/>
    </row>
    <row r="138" spans="1:26" x14ac:dyDescent="0.2">
      <c r="F138" s="184"/>
      <c r="G138" s="184"/>
      <c r="H138" s="185"/>
      <c r="I138" s="185"/>
    </row>
    <row r="139" spans="1:26" x14ac:dyDescent="0.2">
      <c r="F139" s="184"/>
      <c r="G139" s="184"/>
      <c r="H139" s="185"/>
      <c r="I139" s="185"/>
    </row>
    <row r="140" spans="1:26" x14ac:dyDescent="0.2">
      <c r="F140" s="184"/>
      <c r="G140" s="184"/>
      <c r="H140" s="185"/>
      <c r="I140" s="185"/>
    </row>
    <row r="141" spans="1:26" x14ac:dyDescent="0.2">
      <c r="B141" s="37"/>
      <c r="F141" s="184"/>
      <c r="G141" s="184"/>
      <c r="H141" s="185"/>
      <c r="I141" s="185"/>
    </row>
    <row r="142" spans="1:26" x14ac:dyDescent="0.2">
      <c r="F142" s="184"/>
      <c r="G142" s="184"/>
      <c r="H142" s="185"/>
      <c r="I142" s="185"/>
    </row>
    <row r="143" spans="1:26" x14ac:dyDescent="0.2">
      <c r="F143" s="184"/>
      <c r="G143" s="184"/>
      <c r="H143" s="185"/>
      <c r="I143" s="185"/>
    </row>
    <row r="145" spans="8:11" x14ac:dyDescent="0.2">
      <c r="H145" s="229" cm="1">
        <f t="array" ref="H145">SUM(H131:H143*26)</f>
        <v>0</v>
      </c>
      <c r="I145" s="201">
        <f>SUM(I131:I143)</f>
        <v>0</v>
      </c>
      <c r="K145" s="229">
        <f>SUM(H145:I145)</f>
        <v>0</v>
      </c>
    </row>
  </sheetData>
  <mergeCells count="2">
    <mergeCell ref="U5:Z5"/>
    <mergeCell ref="A6:B6"/>
  </mergeCells>
  <pageMargins left="0.27" right="0.22" top="0.36" bottom="0.38" header="0.31496062992125984" footer="0.31496062992125984"/>
  <pageSetup paperSize="5" scale="34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tabColor theme="1" tint="0.39997558519241921"/>
    <pageSetUpPr fitToPage="1"/>
  </sheetPr>
  <dimension ref="A1:Z130"/>
  <sheetViews>
    <sheetView zoomScale="80" zoomScaleNormal="80" workbookViewId="0">
      <pane xSplit="2" ySplit="10" topLeftCell="E11" activePane="bottomRight" state="frozen"/>
      <selection activeCell="AE31" sqref="AE31"/>
      <selection pane="topRight" activeCell="AE31" sqref="AE31"/>
      <selection pane="bottomLeft" activeCell="AE31" sqref="AE31"/>
      <selection pane="bottomRight" activeCell="A5" sqref="A5"/>
    </sheetView>
  </sheetViews>
  <sheetFormatPr defaultColWidth="9.140625" defaultRowHeight="12.75" x14ac:dyDescent="0.2"/>
  <cols>
    <col min="1" max="1" width="10" customWidth="1"/>
    <col min="2" max="2" width="34.140625" customWidth="1"/>
    <col min="3" max="4" width="9.140625" hidden="1" customWidth="1"/>
    <col min="5" max="5" width="34.5703125" customWidth="1"/>
    <col min="6" max="6" width="10.5703125" bestFit="1" customWidth="1"/>
    <col min="7" max="8" width="9.5703125" bestFit="1" customWidth="1"/>
    <col min="9" max="9" width="14.28515625" bestFit="1" customWidth="1"/>
    <col min="10" max="10" width="2.7109375" customWidth="1"/>
    <col min="11" max="12" width="12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57031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2" width="9.5703125" bestFit="1" customWidth="1"/>
    <col min="23" max="23" width="11.28515625" bestFit="1" customWidth="1"/>
    <col min="24" max="24" width="14.5703125" bestFit="1" customWidth="1"/>
    <col min="25" max="25" width="3.28515625" customWidth="1"/>
    <col min="26" max="26" width="11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97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>
        <v>20336</v>
      </c>
      <c r="G17" s="22"/>
      <c r="H17" s="22"/>
      <c r="I17" s="94">
        <f t="shared" si="4"/>
        <v>20336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20336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20336</v>
      </c>
      <c r="G43" s="83">
        <f>SUM(G11:G42)</f>
        <v>0</v>
      </c>
      <c r="H43" s="83">
        <f>SUM(H11:H42)</f>
        <v>0</v>
      </c>
      <c r="I43" s="85">
        <f>SUM(I8:I42)</f>
        <v>20336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20336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>
        <f t="shared" ref="N45:N126" si="5">K45+L45+M45</f>
        <v>0</v>
      </c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>
        <f t="shared" ref="Z45:Z126" si="6">X45+S45+N45+I45</f>
        <v>0</v>
      </c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7">F46+G46+H46</f>
        <v>0</v>
      </c>
      <c r="J46" s="15"/>
      <c r="K46" s="22">
        <v>9660</v>
      </c>
      <c r="L46" s="22">
        <v>9660</v>
      </c>
      <c r="M46" s="22"/>
      <c r="N46" s="94">
        <f t="shared" si="5"/>
        <v>19320</v>
      </c>
      <c r="O46" s="15"/>
      <c r="P46" s="22"/>
      <c r="Q46" s="22"/>
      <c r="R46" s="22"/>
      <c r="S46" s="94">
        <f t="shared" ref="S46:S126" si="8">P46+Q46+R46</f>
        <v>0</v>
      </c>
      <c r="T46" s="15"/>
      <c r="U46" s="22"/>
      <c r="V46" s="22"/>
      <c r="W46" s="22"/>
      <c r="X46" s="94">
        <f t="shared" ref="X46:X126" si="9">U46+V46+W46</f>
        <v>0</v>
      </c>
      <c r="Y46" s="97"/>
      <c r="Z46" s="94">
        <f t="shared" si="6"/>
        <v>19320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7"/>
        <v>0</v>
      </c>
      <c r="J47" s="15"/>
      <c r="K47" s="22"/>
      <c r="L47" s="22"/>
      <c r="M47" s="22"/>
      <c r="N47" s="94">
        <f t="shared" si="5"/>
        <v>0</v>
      </c>
      <c r="O47" s="15"/>
      <c r="P47" s="22"/>
      <c r="Q47" s="22"/>
      <c r="R47" s="22"/>
      <c r="S47" s="94">
        <f t="shared" si="8"/>
        <v>0</v>
      </c>
      <c r="T47" s="15"/>
      <c r="U47" s="22"/>
      <c r="V47" s="22"/>
      <c r="W47" s="22"/>
      <c r="X47" s="94">
        <f t="shared" si="9"/>
        <v>0</v>
      </c>
      <c r="Y47" s="97"/>
      <c r="Z47" s="94">
        <f t="shared" si="6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7"/>
        <v>0</v>
      </c>
      <c r="J48" s="15"/>
      <c r="K48" s="22"/>
      <c r="L48" s="22">
        <v>1016</v>
      </c>
      <c r="M48" s="22"/>
      <c r="N48" s="94">
        <f t="shared" si="5"/>
        <v>1016</v>
      </c>
      <c r="O48" s="15"/>
      <c r="P48" s="22"/>
      <c r="Q48" s="22"/>
      <c r="R48" s="22"/>
      <c r="S48" s="94">
        <f t="shared" si="8"/>
        <v>0</v>
      </c>
      <c r="T48" s="15"/>
      <c r="U48" s="22"/>
      <c r="V48" s="22"/>
      <c r="W48" s="22"/>
      <c r="X48" s="94">
        <f t="shared" si="9"/>
        <v>0</v>
      </c>
      <c r="Y48" s="97"/>
      <c r="Z48" s="94">
        <f t="shared" si="6"/>
        <v>1016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7"/>
        <v>0</v>
      </c>
      <c r="J49" s="15"/>
      <c r="K49" s="22"/>
      <c r="L49" s="22"/>
      <c r="M49" s="22"/>
      <c r="N49" s="94">
        <f t="shared" si="5"/>
        <v>0</v>
      </c>
      <c r="O49" s="15"/>
      <c r="P49" s="22"/>
      <c r="Q49" s="22"/>
      <c r="R49" s="22"/>
      <c r="S49" s="94">
        <f t="shared" si="8"/>
        <v>0</v>
      </c>
      <c r="T49" s="15"/>
      <c r="U49" s="22"/>
      <c r="V49" s="22"/>
      <c r="W49" s="22"/>
      <c r="X49" s="94">
        <f t="shared" si="9"/>
        <v>0</v>
      </c>
      <c r="Y49" s="97"/>
      <c r="Z49" s="94">
        <f t="shared" si="6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7"/>
        <v>0</v>
      </c>
      <c r="J50" s="15"/>
      <c r="K50" s="22"/>
      <c r="L50" s="22"/>
      <c r="M50" s="22"/>
      <c r="N50" s="94">
        <f t="shared" si="5"/>
        <v>0</v>
      </c>
      <c r="O50" s="15"/>
      <c r="P50" s="22"/>
      <c r="Q50" s="22"/>
      <c r="R50" s="22"/>
      <c r="S50" s="94">
        <f t="shared" si="8"/>
        <v>0</v>
      </c>
      <c r="T50" s="15"/>
      <c r="U50" s="22"/>
      <c r="V50" s="22"/>
      <c r="W50" s="22"/>
      <c r="X50" s="94">
        <f t="shared" si="9"/>
        <v>0</v>
      </c>
      <c r="Y50" s="97"/>
      <c r="Z50" s="94">
        <f t="shared" si="6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7"/>
        <v>0</v>
      </c>
      <c r="J51" s="15"/>
      <c r="K51" s="22"/>
      <c r="L51" s="22"/>
      <c r="M51" s="22"/>
      <c r="N51" s="94">
        <f t="shared" si="5"/>
        <v>0</v>
      </c>
      <c r="O51" s="15"/>
      <c r="P51" s="22"/>
      <c r="Q51" s="22"/>
      <c r="R51" s="22"/>
      <c r="S51" s="94">
        <f t="shared" si="8"/>
        <v>0</v>
      </c>
      <c r="T51" s="15"/>
      <c r="U51" s="22"/>
      <c r="V51" s="22"/>
      <c r="W51" s="22"/>
      <c r="X51" s="94">
        <f t="shared" si="9"/>
        <v>0</v>
      </c>
      <c r="Y51" s="97"/>
      <c r="Z51" s="94">
        <f t="shared" si="6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7"/>
        <v>0</v>
      </c>
      <c r="J52" s="15"/>
      <c r="K52" s="22"/>
      <c r="L52" s="22"/>
      <c r="M52" s="22"/>
      <c r="N52" s="94">
        <f t="shared" si="5"/>
        <v>0</v>
      </c>
      <c r="O52" s="15"/>
      <c r="P52" s="22"/>
      <c r="Q52" s="22"/>
      <c r="R52" s="22"/>
      <c r="S52" s="94">
        <f t="shared" si="8"/>
        <v>0</v>
      </c>
      <c r="T52" s="15"/>
      <c r="U52" s="22"/>
      <c r="V52" s="22"/>
      <c r="W52" s="22"/>
      <c r="X52" s="94">
        <f t="shared" si="9"/>
        <v>0</v>
      </c>
      <c r="Y52" s="97"/>
      <c r="Z52" s="94">
        <f t="shared" si="6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7"/>
        <v>0</v>
      </c>
      <c r="J53" s="15"/>
      <c r="K53" s="22"/>
      <c r="L53" s="22"/>
      <c r="M53" s="22"/>
      <c r="N53" s="94">
        <f t="shared" si="5"/>
        <v>0</v>
      </c>
      <c r="O53" s="15"/>
      <c r="P53" s="22"/>
      <c r="Q53" s="22"/>
      <c r="R53" s="22"/>
      <c r="S53" s="94">
        <f t="shared" si="8"/>
        <v>0</v>
      </c>
      <c r="T53" s="15"/>
      <c r="U53" s="22"/>
      <c r="V53" s="22"/>
      <c r="W53" s="22"/>
      <c r="X53" s="94">
        <f t="shared" si="9"/>
        <v>0</v>
      </c>
      <c r="Y53" s="97"/>
      <c r="Z53" s="94">
        <f t="shared" si="6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7"/>
        <v>0</v>
      </c>
      <c r="J54" s="15"/>
      <c r="K54" s="22"/>
      <c r="L54" s="22"/>
      <c r="M54" s="22"/>
      <c r="N54" s="94">
        <f t="shared" si="5"/>
        <v>0</v>
      </c>
      <c r="O54" s="15"/>
      <c r="P54" s="22"/>
      <c r="Q54" s="22"/>
      <c r="R54" s="22"/>
      <c r="S54" s="94">
        <f t="shared" si="8"/>
        <v>0</v>
      </c>
      <c r="T54" s="15"/>
      <c r="U54" s="22"/>
      <c r="V54" s="22"/>
      <c r="W54" s="22"/>
      <c r="X54" s="94">
        <f t="shared" si="9"/>
        <v>0</v>
      </c>
      <c r="Y54" s="97"/>
      <c r="Z54" s="94">
        <f t="shared" si="6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7"/>
        <v>0</v>
      </c>
      <c r="J55" s="15"/>
      <c r="K55" s="22"/>
      <c r="L55" s="22"/>
      <c r="M55" s="22"/>
      <c r="N55" s="94">
        <f t="shared" si="5"/>
        <v>0</v>
      </c>
      <c r="O55" s="15"/>
      <c r="P55" s="22"/>
      <c r="Q55" s="22"/>
      <c r="R55" s="22"/>
      <c r="S55" s="94">
        <f t="shared" si="8"/>
        <v>0</v>
      </c>
      <c r="T55" s="15"/>
      <c r="U55" s="22"/>
      <c r="V55" s="22"/>
      <c r="W55" s="22"/>
      <c r="X55" s="94">
        <f t="shared" si="9"/>
        <v>0</v>
      </c>
      <c r="Y55" s="97"/>
      <c r="Z55" s="94">
        <f t="shared" si="6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7"/>
        <v>0</v>
      </c>
      <c r="J56" s="15"/>
      <c r="K56" s="22"/>
      <c r="L56" s="22"/>
      <c r="M56" s="22"/>
      <c r="N56" s="94">
        <f t="shared" si="5"/>
        <v>0</v>
      </c>
      <c r="O56" s="15"/>
      <c r="P56" s="22"/>
      <c r="Q56" s="22"/>
      <c r="R56" s="22"/>
      <c r="S56" s="94">
        <f t="shared" si="8"/>
        <v>0</v>
      </c>
      <c r="T56" s="15"/>
      <c r="U56" s="22"/>
      <c r="V56" s="22"/>
      <c r="W56" s="22"/>
      <c r="X56" s="94">
        <f t="shared" si="9"/>
        <v>0</v>
      </c>
      <c r="Y56" s="97"/>
      <c r="Z56" s="94">
        <f t="shared" si="6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7"/>
        <v>0</v>
      </c>
      <c r="J57" s="15"/>
      <c r="K57" s="22"/>
      <c r="L57" s="22"/>
      <c r="M57" s="22"/>
      <c r="N57" s="94">
        <f t="shared" si="5"/>
        <v>0</v>
      </c>
      <c r="O57" s="15"/>
      <c r="P57" s="22"/>
      <c r="Q57" s="22"/>
      <c r="R57" s="22"/>
      <c r="S57" s="94">
        <f t="shared" si="8"/>
        <v>0</v>
      </c>
      <c r="T57" s="15"/>
      <c r="U57" s="22"/>
      <c r="V57" s="22"/>
      <c r="W57" s="22"/>
      <c r="X57" s="94">
        <f t="shared" si="9"/>
        <v>0</v>
      </c>
      <c r="Y57" s="97"/>
      <c r="Z57" s="94">
        <f t="shared" si="6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7"/>
        <v>0</v>
      </c>
      <c r="J58" s="15"/>
      <c r="K58" s="22"/>
      <c r="L58" s="22"/>
      <c r="M58" s="22"/>
      <c r="N58" s="94">
        <f t="shared" si="5"/>
        <v>0</v>
      </c>
      <c r="O58" s="15"/>
      <c r="P58" s="22"/>
      <c r="Q58" s="22"/>
      <c r="R58" s="22"/>
      <c r="S58" s="94">
        <f t="shared" si="8"/>
        <v>0</v>
      </c>
      <c r="T58" s="15"/>
      <c r="U58" s="22"/>
      <c r="V58" s="22"/>
      <c r="W58" s="22"/>
      <c r="X58" s="94">
        <f t="shared" si="9"/>
        <v>0</v>
      </c>
      <c r="Y58" s="97"/>
      <c r="Z58" s="94">
        <f t="shared" si="6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7"/>
        <v>0</v>
      </c>
      <c r="J59" s="15"/>
      <c r="K59" s="22"/>
      <c r="L59" s="22"/>
      <c r="M59" s="22"/>
      <c r="N59" s="94">
        <f t="shared" si="5"/>
        <v>0</v>
      </c>
      <c r="O59" s="15"/>
      <c r="P59" s="22"/>
      <c r="Q59" s="22"/>
      <c r="R59" s="22"/>
      <c r="S59" s="94">
        <f t="shared" si="8"/>
        <v>0</v>
      </c>
      <c r="T59" s="15"/>
      <c r="U59" s="22"/>
      <c r="V59" s="22"/>
      <c r="W59" s="22"/>
      <c r="X59" s="94">
        <f t="shared" si="9"/>
        <v>0</v>
      </c>
      <c r="Y59" s="97"/>
      <c r="Z59" s="94">
        <f t="shared" si="6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7"/>
        <v>0</v>
      </c>
      <c r="J60" s="15"/>
      <c r="K60" s="22"/>
      <c r="L60" s="22"/>
      <c r="M60" s="22"/>
      <c r="N60" s="94">
        <f t="shared" si="5"/>
        <v>0</v>
      </c>
      <c r="O60" s="15"/>
      <c r="P60" s="22"/>
      <c r="Q60" s="22"/>
      <c r="R60" s="22"/>
      <c r="S60" s="94">
        <f t="shared" si="8"/>
        <v>0</v>
      </c>
      <c r="T60" s="15"/>
      <c r="U60" s="22"/>
      <c r="V60" s="22"/>
      <c r="W60" s="22"/>
      <c r="X60" s="94">
        <f t="shared" si="9"/>
        <v>0</v>
      </c>
      <c r="Y60" s="97"/>
      <c r="Z60" s="94">
        <f t="shared" si="6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7"/>
        <v>0</v>
      </c>
      <c r="J61" s="15"/>
      <c r="K61" s="22"/>
      <c r="L61" s="22"/>
      <c r="M61" s="22"/>
      <c r="N61" s="94">
        <f t="shared" si="5"/>
        <v>0</v>
      </c>
      <c r="O61" s="15"/>
      <c r="P61" s="22"/>
      <c r="Q61" s="22"/>
      <c r="R61" s="22"/>
      <c r="S61" s="94">
        <f t="shared" si="8"/>
        <v>0</v>
      </c>
      <c r="T61" s="15"/>
      <c r="U61" s="22"/>
      <c r="V61" s="22"/>
      <c r="W61" s="22"/>
      <c r="X61" s="94">
        <f t="shared" si="9"/>
        <v>0</v>
      </c>
      <c r="Y61" s="97"/>
      <c r="Z61" s="94">
        <f t="shared" si="6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7"/>
        <v>0</v>
      </c>
      <c r="J62" s="15"/>
      <c r="K62" s="22"/>
      <c r="L62" s="22"/>
      <c r="M62" s="22"/>
      <c r="N62" s="94">
        <f t="shared" si="5"/>
        <v>0</v>
      </c>
      <c r="O62" s="15"/>
      <c r="P62" s="22"/>
      <c r="Q62" s="22"/>
      <c r="R62" s="22"/>
      <c r="S62" s="94">
        <f t="shared" si="8"/>
        <v>0</v>
      </c>
      <c r="T62" s="15"/>
      <c r="U62" s="22"/>
      <c r="V62" s="22"/>
      <c r="W62" s="22"/>
      <c r="X62" s="94">
        <f t="shared" si="9"/>
        <v>0</v>
      </c>
      <c r="Y62" s="97"/>
      <c r="Z62" s="94">
        <f t="shared" si="6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7"/>
        <v>0</v>
      </c>
      <c r="J63" s="15"/>
      <c r="K63" s="22"/>
      <c r="L63" s="22"/>
      <c r="M63" s="22"/>
      <c r="N63" s="94">
        <f t="shared" si="5"/>
        <v>0</v>
      </c>
      <c r="O63" s="15"/>
      <c r="P63" s="22"/>
      <c r="Q63" s="22"/>
      <c r="R63" s="22"/>
      <c r="S63" s="94">
        <f t="shared" si="8"/>
        <v>0</v>
      </c>
      <c r="T63" s="15"/>
      <c r="U63" s="22"/>
      <c r="V63" s="22"/>
      <c r="W63" s="22"/>
      <c r="X63" s="94">
        <f t="shared" si="9"/>
        <v>0</v>
      </c>
      <c r="Y63" s="97"/>
      <c r="Z63" s="94">
        <f t="shared" si="6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7"/>
        <v>0</v>
      </c>
      <c r="J64" s="15"/>
      <c r="K64" s="22"/>
      <c r="L64" s="22"/>
      <c r="M64" s="22"/>
      <c r="N64" s="94">
        <f t="shared" si="5"/>
        <v>0</v>
      </c>
      <c r="O64" s="15"/>
      <c r="P64" s="22"/>
      <c r="Q64" s="22"/>
      <c r="R64" s="22"/>
      <c r="S64" s="94">
        <f t="shared" si="8"/>
        <v>0</v>
      </c>
      <c r="T64" s="15"/>
      <c r="U64" s="22"/>
      <c r="V64" s="22"/>
      <c r="W64" s="22"/>
      <c r="X64" s="94">
        <f t="shared" si="9"/>
        <v>0</v>
      </c>
      <c r="Y64" s="97"/>
      <c r="Z64" s="94">
        <f t="shared" si="6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7"/>
        <v>0</v>
      </c>
      <c r="J65" s="15"/>
      <c r="K65" s="22"/>
      <c r="L65" s="22"/>
      <c r="M65" s="22"/>
      <c r="N65" s="94">
        <f t="shared" si="5"/>
        <v>0</v>
      </c>
      <c r="O65" s="15"/>
      <c r="P65" s="22"/>
      <c r="Q65" s="22"/>
      <c r="R65" s="22"/>
      <c r="S65" s="94">
        <f t="shared" si="8"/>
        <v>0</v>
      </c>
      <c r="T65" s="15"/>
      <c r="U65" s="22"/>
      <c r="V65" s="22"/>
      <c r="W65" s="22"/>
      <c r="X65" s="94">
        <f t="shared" si="9"/>
        <v>0</v>
      </c>
      <c r="Y65" s="97"/>
      <c r="Z65" s="94">
        <f t="shared" si="6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7"/>
        <v>0</v>
      </c>
      <c r="J66" s="15"/>
      <c r="K66" s="22"/>
      <c r="L66" s="22"/>
      <c r="M66" s="22"/>
      <c r="N66" s="94">
        <f t="shared" si="5"/>
        <v>0</v>
      </c>
      <c r="O66" s="15"/>
      <c r="P66" s="22"/>
      <c r="Q66" s="22"/>
      <c r="R66" s="22"/>
      <c r="S66" s="94">
        <f t="shared" si="8"/>
        <v>0</v>
      </c>
      <c r="T66" s="15"/>
      <c r="U66" s="22"/>
      <c r="V66" s="22"/>
      <c r="W66" s="22"/>
      <c r="X66" s="94">
        <f t="shared" si="9"/>
        <v>0</v>
      </c>
      <c r="Y66" s="97"/>
      <c r="Z66" s="94">
        <f t="shared" si="6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7"/>
        <v>0</v>
      </c>
      <c r="J67" s="15"/>
      <c r="K67" s="22"/>
      <c r="L67" s="22"/>
      <c r="M67" s="22"/>
      <c r="N67" s="94">
        <f t="shared" si="5"/>
        <v>0</v>
      </c>
      <c r="O67" s="15"/>
      <c r="P67" s="22"/>
      <c r="Q67" s="22"/>
      <c r="R67" s="22"/>
      <c r="S67" s="94">
        <f t="shared" si="8"/>
        <v>0</v>
      </c>
      <c r="T67" s="15"/>
      <c r="U67" s="22"/>
      <c r="V67" s="22"/>
      <c r="W67" s="22"/>
      <c r="X67" s="94">
        <f t="shared" si="9"/>
        <v>0</v>
      </c>
      <c r="Y67" s="97"/>
      <c r="Z67" s="94">
        <f t="shared" si="6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7"/>
        <v>0</v>
      </c>
      <c r="J68" s="15"/>
      <c r="K68" s="22"/>
      <c r="L68" s="22"/>
      <c r="M68" s="22"/>
      <c r="N68" s="94">
        <f t="shared" si="5"/>
        <v>0</v>
      </c>
      <c r="O68" s="15"/>
      <c r="P68" s="22"/>
      <c r="Q68" s="22"/>
      <c r="R68" s="22"/>
      <c r="S68" s="94">
        <f t="shared" si="8"/>
        <v>0</v>
      </c>
      <c r="T68" s="15"/>
      <c r="U68" s="22"/>
      <c r="V68" s="22"/>
      <c r="W68" s="22"/>
      <c r="X68" s="94">
        <f t="shared" si="9"/>
        <v>0</v>
      </c>
      <c r="Y68" s="97"/>
      <c r="Z68" s="94">
        <f t="shared" si="6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7"/>
        <v>0</v>
      </c>
      <c r="J69" s="15"/>
      <c r="K69" s="22"/>
      <c r="L69" s="22"/>
      <c r="M69" s="22"/>
      <c r="N69" s="94">
        <f t="shared" si="5"/>
        <v>0</v>
      </c>
      <c r="O69" s="15"/>
      <c r="P69" s="22"/>
      <c r="Q69" s="22"/>
      <c r="R69" s="22"/>
      <c r="S69" s="94">
        <f t="shared" si="8"/>
        <v>0</v>
      </c>
      <c r="T69" s="15"/>
      <c r="U69" s="22"/>
      <c r="V69" s="22"/>
      <c r="W69" s="22"/>
      <c r="X69" s="94">
        <f t="shared" si="9"/>
        <v>0</v>
      </c>
      <c r="Y69" s="97"/>
      <c r="Z69" s="94">
        <f t="shared" si="6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7"/>
        <v>0</v>
      </c>
      <c r="J70" s="15"/>
      <c r="K70" s="22"/>
      <c r="L70" s="22"/>
      <c r="M70" s="22"/>
      <c r="N70" s="94">
        <f t="shared" si="5"/>
        <v>0</v>
      </c>
      <c r="O70" s="15"/>
      <c r="P70" s="22"/>
      <c r="Q70" s="22"/>
      <c r="R70" s="22"/>
      <c r="S70" s="94">
        <f t="shared" si="8"/>
        <v>0</v>
      </c>
      <c r="T70" s="15"/>
      <c r="U70" s="22"/>
      <c r="V70" s="22"/>
      <c r="W70" s="22"/>
      <c r="X70" s="94">
        <f t="shared" si="9"/>
        <v>0</v>
      </c>
      <c r="Y70" s="97"/>
      <c r="Z70" s="94">
        <f t="shared" si="6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7"/>
        <v>0</v>
      </c>
      <c r="J71" s="15"/>
      <c r="K71" s="22"/>
      <c r="L71" s="22"/>
      <c r="M71" s="22"/>
      <c r="N71" s="94">
        <f t="shared" si="5"/>
        <v>0</v>
      </c>
      <c r="O71" s="15"/>
      <c r="P71" s="22"/>
      <c r="Q71" s="22"/>
      <c r="R71" s="22"/>
      <c r="S71" s="94">
        <f t="shared" si="8"/>
        <v>0</v>
      </c>
      <c r="T71" s="15"/>
      <c r="U71" s="22"/>
      <c r="V71" s="22"/>
      <c r="W71" s="22"/>
      <c r="X71" s="94">
        <f t="shared" si="9"/>
        <v>0</v>
      </c>
      <c r="Y71" s="97"/>
      <c r="Z71" s="94">
        <f t="shared" si="6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7"/>
        <v>0</v>
      </c>
      <c r="J72" s="15"/>
      <c r="K72" s="22"/>
      <c r="L72" s="22"/>
      <c r="M72" s="22"/>
      <c r="N72" s="94">
        <f t="shared" si="5"/>
        <v>0</v>
      </c>
      <c r="O72" s="15"/>
      <c r="P72" s="22"/>
      <c r="Q72" s="22"/>
      <c r="R72" s="22"/>
      <c r="S72" s="94">
        <f t="shared" si="8"/>
        <v>0</v>
      </c>
      <c r="T72" s="15"/>
      <c r="U72" s="22"/>
      <c r="V72" s="22"/>
      <c r="W72" s="22"/>
      <c r="X72" s="94">
        <f t="shared" si="9"/>
        <v>0</v>
      </c>
      <c r="Y72" s="97"/>
      <c r="Z72" s="94">
        <f t="shared" si="6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7"/>
        <v>0</v>
      </c>
      <c r="J73" s="15"/>
      <c r="K73" s="22"/>
      <c r="L73" s="22"/>
      <c r="M73" s="22"/>
      <c r="N73" s="94">
        <f t="shared" si="5"/>
        <v>0</v>
      </c>
      <c r="O73" s="15"/>
      <c r="P73" s="22"/>
      <c r="Q73" s="22"/>
      <c r="R73" s="22"/>
      <c r="S73" s="94">
        <f t="shared" si="8"/>
        <v>0</v>
      </c>
      <c r="T73" s="15"/>
      <c r="U73" s="22"/>
      <c r="V73" s="22"/>
      <c r="W73" s="22"/>
      <c r="X73" s="94">
        <f t="shared" si="9"/>
        <v>0</v>
      </c>
      <c r="Y73" s="97"/>
      <c r="Z73" s="94">
        <f t="shared" si="6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7"/>
        <v>0</v>
      </c>
      <c r="J74" s="15"/>
      <c r="K74" s="22"/>
      <c r="L74" s="22"/>
      <c r="M74" s="22"/>
      <c r="N74" s="94">
        <f t="shared" si="5"/>
        <v>0</v>
      </c>
      <c r="O74" s="15"/>
      <c r="P74" s="22"/>
      <c r="Q74" s="22"/>
      <c r="R74" s="22"/>
      <c r="S74" s="94">
        <f t="shared" si="8"/>
        <v>0</v>
      </c>
      <c r="T74" s="15"/>
      <c r="U74" s="22"/>
      <c r="V74" s="22"/>
      <c r="W74" s="22"/>
      <c r="X74" s="94">
        <f t="shared" si="9"/>
        <v>0</v>
      </c>
      <c r="Y74" s="97"/>
      <c r="Z74" s="94">
        <f t="shared" si="6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7"/>
        <v>0</v>
      </c>
      <c r="J75" s="15"/>
      <c r="K75" s="22"/>
      <c r="L75" s="22"/>
      <c r="M75" s="22"/>
      <c r="N75" s="94">
        <f t="shared" si="5"/>
        <v>0</v>
      </c>
      <c r="O75" s="15"/>
      <c r="P75" s="22"/>
      <c r="Q75" s="22"/>
      <c r="R75" s="22"/>
      <c r="S75" s="94">
        <f t="shared" si="8"/>
        <v>0</v>
      </c>
      <c r="T75" s="15"/>
      <c r="U75" s="22"/>
      <c r="V75" s="22"/>
      <c r="W75" s="22"/>
      <c r="X75" s="94">
        <f t="shared" si="9"/>
        <v>0</v>
      </c>
      <c r="Y75" s="97"/>
      <c r="Z75" s="94">
        <f t="shared" si="6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7"/>
        <v>0</v>
      </c>
      <c r="J76" s="15"/>
      <c r="K76" s="22"/>
      <c r="L76" s="22"/>
      <c r="M76" s="22"/>
      <c r="N76" s="94">
        <f t="shared" si="5"/>
        <v>0</v>
      </c>
      <c r="O76" s="15"/>
      <c r="P76" s="22"/>
      <c r="Q76" s="22"/>
      <c r="R76" s="22"/>
      <c r="S76" s="94">
        <f t="shared" si="8"/>
        <v>0</v>
      </c>
      <c r="T76" s="15"/>
      <c r="U76" s="22"/>
      <c r="V76" s="22"/>
      <c r="W76" s="22"/>
      <c r="X76" s="94">
        <f t="shared" si="9"/>
        <v>0</v>
      </c>
      <c r="Y76" s="97"/>
      <c r="Z76" s="94">
        <f t="shared" si="6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7"/>
        <v>0</v>
      </c>
      <c r="J77" s="15"/>
      <c r="K77" s="22"/>
      <c r="L77" s="22"/>
      <c r="M77" s="22"/>
      <c r="N77" s="94">
        <f t="shared" si="5"/>
        <v>0</v>
      </c>
      <c r="O77" s="15"/>
      <c r="P77" s="22"/>
      <c r="Q77" s="22"/>
      <c r="R77" s="22"/>
      <c r="S77" s="94">
        <f t="shared" si="8"/>
        <v>0</v>
      </c>
      <c r="T77" s="15"/>
      <c r="U77" s="22"/>
      <c r="V77" s="22"/>
      <c r="W77" s="22"/>
      <c r="X77" s="94">
        <f t="shared" si="9"/>
        <v>0</v>
      </c>
      <c r="Y77" s="97"/>
      <c r="Z77" s="94">
        <f t="shared" si="6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7"/>
        <v>0</v>
      </c>
      <c r="J78" s="15"/>
      <c r="K78" s="22"/>
      <c r="L78" s="22"/>
      <c r="M78" s="22"/>
      <c r="N78" s="94">
        <f t="shared" si="5"/>
        <v>0</v>
      </c>
      <c r="O78" s="15"/>
      <c r="P78" s="22"/>
      <c r="Q78" s="22"/>
      <c r="R78" s="22"/>
      <c r="S78" s="94">
        <f t="shared" si="8"/>
        <v>0</v>
      </c>
      <c r="T78" s="15"/>
      <c r="U78" s="22"/>
      <c r="V78" s="22"/>
      <c r="W78" s="22"/>
      <c r="X78" s="94">
        <f t="shared" si="9"/>
        <v>0</v>
      </c>
      <c r="Y78" s="97"/>
      <c r="Z78" s="94">
        <f t="shared" si="6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7"/>
        <v>0</v>
      </c>
      <c r="J79" s="15"/>
      <c r="K79" s="22"/>
      <c r="L79" s="22"/>
      <c r="M79" s="22"/>
      <c r="N79" s="94">
        <f t="shared" si="5"/>
        <v>0</v>
      </c>
      <c r="O79" s="15"/>
      <c r="P79" s="22"/>
      <c r="Q79" s="22"/>
      <c r="R79" s="22"/>
      <c r="S79" s="94">
        <f t="shared" si="8"/>
        <v>0</v>
      </c>
      <c r="T79" s="15"/>
      <c r="U79" s="22"/>
      <c r="V79" s="22"/>
      <c r="W79" s="22"/>
      <c r="X79" s="94">
        <f t="shared" si="9"/>
        <v>0</v>
      </c>
      <c r="Y79" s="97"/>
      <c r="Z79" s="94">
        <f t="shared" si="6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7"/>
        <v>0</v>
      </c>
      <c r="J80" s="15"/>
      <c r="K80" s="22"/>
      <c r="L80" s="22"/>
      <c r="M80" s="22"/>
      <c r="N80" s="94">
        <f t="shared" si="5"/>
        <v>0</v>
      </c>
      <c r="O80" s="15"/>
      <c r="P80" s="22"/>
      <c r="Q80" s="22"/>
      <c r="R80" s="22"/>
      <c r="S80" s="94">
        <f t="shared" si="8"/>
        <v>0</v>
      </c>
      <c r="T80" s="15"/>
      <c r="U80" s="22"/>
      <c r="V80" s="22"/>
      <c r="W80" s="22"/>
      <c r="X80" s="94">
        <f t="shared" si="9"/>
        <v>0</v>
      </c>
      <c r="Y80" s="97"/>
      <c r="Z80" s="94">
        <f t="shared" si="6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7"/>
        <v>0</v>
      </c>
      <c r="J81" s="15"/>
      <c r="K81" s="22"/>
      <c r="L81" s="22"/>
      <c r="M81" s="22"/>
      <c r="N81" s="94">
        <f t="shared" si="5"/>
        <v>0</v>
      </c>
      <c r="O81" s="15"/>
      <c r="P81" s="22"/>
      <c r="Q81" s="22"/>
      <c r="R81" s="22"/>
      <c r="S81" s="94">
        <f t="shared" si="8"/>
        <v>0</v>
      </c>
      <c r="T81" s="15"/>
      <c r="U81" s="22"/>
      <c r="V81" s="22"/>
      <c r="W81" s="22"/>
      <c r="X81" s="94">
        <f t="shared" si="9"/>
        <v>0</v>
      </c>
      <c r="Y81" s="97"/>
      <c r="Z81" s="94">
        <f t="shared" si="6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7"/>
        <v>0</v>
      </c>
      <c r="J82" s="15"/>
      <c r="K82" s="22"/>
      <c r="L82" s="22"/>
      <c r="M82" s="22"/>
      <c r="N82" s="94">
        <f t="shared" si="5"/>
        <v>0</v>
      </c>
      <c r="O82" s="15"/>
      <c r="P82" s="22"/>
      <c r="Q82" s="22"/>
      <c r="R82" s="22"/>
      <c r="S82" s="94">
        <f t="shared" si="8"/>
        <v>0</v>
      </c>
      <c r="T82" s="15"/>
      <c r="U82" s="22"/>
      <c r="V82" s="22"/>
      <c r="W82" s="22"/>
      <c r="X82" s="94">
        <f t="shared" si="9"/>
        <v>0</v>
      </c>
      <c r="Y82" s="97"/>
      <c r="Z82" s="94">
        <f t="shared" si="6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7"/>
        <v>0</v>
      </c>
      <c r="J83" s="15"/>
      <c r="K83" s="22"/>
      <c r="L83" s="22"/>
      <c r="M83" s="22"/>
      <c r="N83" s="94">
        <f t="shared" si="5"/>
        <v>0</v>
      </c>
      <c r="O83" s="15"/>
      <c r="P83" s="22"/>
      <c r="Q83" s="22"/>
      <c r="R83" s="22"/>
      <c r="S83" s="94">
        <f t="shared" si="8"/>
        <v>0</v>
      </c>
      <c r="T83" s="15"/>
      <c r="U83" s="22"/>
      <c r="V83" s="22"/>
      <c r="W83" s="22"/>
      <c r="X83" s="94">
        <f t="shared" si="9"/>
        <v>0</v>
      </c>
      <c r="Y83" s="97"/>
      <c r="Z83" s="94">
        <f t="shared" si="6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7"/>
        <v>0</v>
      </c>
      <c r="J84" s="15"/>
      <c r="K84" s="22"/>
      <c r="L84" s="22"/>
      <c r="M84" s="22"/>
      <c r="N84" s="94">
        <f t="shared" si="5"/>
        <v>0</v>
      </c>
      <c r="O84" s="15"/>
      <c r="P84" s="22"/>
      <c r="Q84" s="22"/>
      <c r="R84" s="22"/>
      <c r="S84" s="94">
        <f t="shared" si="8"/>
        <v>0</v>
      </c>
      <c r="T84" s="15"/>
      <c r="U84" s="22"/>
      <c r="V84" s="22"/>
      <c r="W84" s="22"/>
      <c r="X84" s="94">
        <f t="shared" si="9"/>
        <v>0</v>
      </c>
      <c r="Y84" s="97"/>
      <c r="Z84" s="94">
        <f t="shared" si="6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7"/>
        <v>0</v>
      </c>
      <c r="J85" s="15"/>
      <c r="K85" s="22"/>
      <c r="L85" s="22"/>
      <c r="M85" s="22"/>
      <c r="N85" s="94">
        <f t="shared" si="5"/>
        <v>0</v>
      </c>
      <c r="O85" s="15"/>
      <c r="P85" s="22"/>
      <c r="Q85" s="22"/>
      <c r="R85" s="22"/>
      <c r="S85" s="94">
        <f t="shared" si="8"/>
        <v>0</v>
      </c>
      <c r="T85" s="15"/>
      <c r="U85" s="22"/>
      <c r="V85" s="22"/>
      <c r="W85" s="22"/>
      <c r="X85" s="94">
        <f t="shared" si="9"/>
        <v>0</v>
      </c>
      <c r="Y85" s="97"/>
      <c r="Z85" s="94">
        <f t="shared" si="6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7"/>
        <v>0</v>
      </c>
      <c r="J86" s="15"/>
      <c r="K86" s="22"/>
      <c r="L86" s="22"/>
      <c r="M86" s="22"/>
      <c r="N86" s="94">
        <f t="shared" si="5"/>
        <v>0</v>
      </c>
      <c r="O86" s="15"/>
      <c r="P86" s="22"/>
      <c r="Q86" s="22"/>
      <c r="R86" s="22"/>
      <c r="S86" s="94">
        <f t="shared" si="8"/>
        <v>0</v>
      </c>
      <c r="T86" s="15"/>
      <c r="U86" s="22"/>
      <c r="V86" s="22"/>
      <c r="W86" s="22"/>
      <c r="X86" s="94">
        <f t="shared" si="9"/>
        <v>0</v>
      </c>
      <c r="Y86" s="97"/>
      <c r="Z86" s="94">
        <f t="shared" si="6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7"/>
        <v>0</v>
      </c>
      <c r="J87" s="15"/>
      <c r="K87" s="22"/>
      <c r="L87" s="22"/>
      <c r="M87" s="22"/>
      <c r="N87" s="94">
        <f t="shared" si="5"/>
        <v>0</v>
      </c>
      <c r="O87" s="15"/>
      <c r="P87" s="22"/>
      <c r="Q87" s="22"/>
      <c r="R87" s="22"/>
      <c r="S87" s="94">
        <f t="shared" si="8"/>
        <v>0</v>
      </c>
      <c r="T87" s="15"/>
      <c r="U87" s="22"/>
      <c r="V87" s="22"/>
      <c r="W87" s="22"/>
      <c r="X87" s="94">
        <f t="shared" si="9"/>
        <v>0</v>
      </c>
      <c r="Y87" s="97"/>
      <c r="Z87" s="94">
        <f t="shared" si="6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7"/>
        <v>0</v>
      </c>
      <c r="J88" s="15"/>
      <c r="K88" s="22"/>
      <c r="L88" s="22"/>
      <c r="M88" s="22"/>
      <c r="N88" s="94">
        <f t="shared" si="5"/>
        <v>0</v>
      </c>
      <c r="O88" s="15"/>
      <c r="P88" s="22"/>
      <c r="Q88" s="22"/>
      <c r="R88" s="22"/>
      <c r="S88" s="94">
        <f t="shared" si="8"/>
        <v>0</v>
      </c>
      <c r="T88" s="15"/>
      <c r="U88" s="22"/>
      <c r="V88" s="22"/>
      <c r="W88" s="22"/>
      <c r="X88" s="94">
        <f t="shared" si="9"/>
        <v>0</v>
      </c>
      <c r="Y88" s="97"/>
      <c r="Z88" s="94">
        <f t="shared" si="6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7"/>
        <v>0</v>
      </c>
      <c r="J89" s="15"/>
      <c r="K89" s="22"/>
      <c r="L89" s="22"/>
      <c r="M89" s="22"/>
      <c r="N89" s="94">
        <f t="shared" si="5"/>
        <v>0</v>
      </c>
      <c r="O89" s="15"/>
      <c r="P89" s="22"/>
      <c r="Q89" s="22"/>
      <c r="R89" s="22"/>
      <c r="S89" s="94">
        <f t="shared" si="8"/>
        <v>0</v>
      </c>
      <c r="T89" s="15"/>
      <c r="U89" s="22"/>
      <c r="V89" s="22"/>
      <c r="W89" s="22"/>
      <c r="X89" s="94">
        <f t="shared" si="9"/>
        <v>0</v>
      </c>
      <c r="Y89" s="97"/>
      <c r="Z89" s="94">
        <f t="shared" si="6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7"/>
        <v>0</v>
      </c>
      <c r="J90" s="15"/>
      <c r="K90" s="22"/>
      <c r="L90" s="22"/>
      <c r="M90" s="22"/>
      <c r="N90" s="94">
        <f t="shared" si="5"/>
        <v>0</v>
      </c>
      <c r="O90" s="15"/>
      <c r="P90" s="22"/>
      <c r="Q90" s="22"/>
      <c r="R90" s="22"/>
      <c r="S90" s="94">
        <f t="shared" si="8"/>
        <v>0</v>
      </c>
      <c r="T90" s="15"/>
      <c r="U90" s="22"/>
      <c r="V90" s="22"/>
      <c r="W90" s="22"/>
      <c r="X90" s="94">
        <f t="shared" si="9"/>
        <v>0</v>
      </c>
      <c r="Y90" s="97"/>
      <c r="Z90" s="94">
        <f t="shared" si="6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7"/>
        <v>0</v>
      </c>
      <c r="J91" s="15"/>
      <c r="K91" s="22"/>
      <c r="L91" s="22"/>
      <c r="M91" s="22"/>
      <c r="N91" s="94">
        <f t="shared" si="5"/>
        <v>0</v>
      </c>
      <c r="O91" s="15"/>
      <c r="P91" s="22"/>
      <c r="Q91" s="22"/>
      <c r="R91" s="22"/>
      <c r="S91" s="94">
        <f t="shared" si="8"/>
        <v>0</v>
      </c>
      <c r="T91" s="15"/>
      <c r="U91" s="22"/>
      <c r="V91" s="22"/>
      <c r="W91" s="22"/>
      <c r="X91" s="94">
        <f t="shared" si="9"/>
        <v>0</v>
      </c>
      <c r="Y91" s="97"/>
      <c r="Z91" s="94">
        <f t="shared" si="6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7"/>
        <v>0</v>
      </c>
      <c r="J92" s="15"/>
      <c r="K92" s="22"/>
      <c r="L92" s="22"/>
      <c r="M92" s="22"/>
      <c r="N92" s="94">
        <f t="shared" si="5"/>
        <v>0</v>
      </c>
      <c r="O92" s="15"/>
      <c r="P92" s="22"/>
      <c r="Q92" s="22"/>
      <c r="R92" s="22"/>
      <c r="S92" s="94">
        <f t="shared" si="8"/>
        <v>0</v>
      </c>
      <c r="T92" s="15"/>
      <c r="U92" s="22"/>
      <c r="V92" s="22"/>
      <c r="W92" s="22"/>
      <c r="X92" s="94">
        <f t="shared" si="9"/>
        <v>0</v>
      </c>
      <c r="Y92" s="97"/>
      <c r="Z92" s="94">
        <f t="shared" si="6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7"/>
        <v>0</v>
      </c>
      <c r="J93" s="15"/>
      <c r="K93" s="22"/>
      <c r="L93" s="22"/>
      <c r="M93" s="22"/>
      <c r="N93" s="94">
        <f t="shared" si="5"/>
        <v>0</v>
      </c>
      <c r="O93" s="15"/>
      <c r="P93" s="22"/>
      <c r="Q93" s="22"/>
      <c r="R93" s="22"/>
      <c r="S93" s="94">
        <f t="shared" si="8"/>
        <v>0</v>
      </c>
      <c r="T93" s="15"/>
      <c r="U93" s="22"/>
      <c r="V93" s="22"/>
      <c r="W93" s="22"/>
      <c r="X93" s="94">
        <f t="shared" si="9"/>
        <v>0</v>
      </c>
      <c r="Y93" s="97"/>
      <c r="Z93" s="94">
        <f t="shared" si="6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7"/>
        <v>0</v>
      </c>
      <c r="J94" s="15"/>
      <c r="K94" s="22"/>
      <c r="L94" s="22"/>
      <c r="M94" s="22"/>
      <c r="N94" s="94">
        <f t="shared" si="5"/>
        <v>0</v>
      </c>
      <c r="O94" s="15"/>
      <c r="P94" s="22"/>
      <c r="Q94" s="22"/>
      <c r="R94" s="22"/>
      <c r="S94" s="94">
        <f t="shared" si="8"/>
        <v>0</v>
      </c>
      <c r="T94" s="15"/>
      <c r="U94" s="22"/>
      <c r="V94" s="22"/>
      <c r="W94" s="22"/>
      <c r="X94" s="94">
        <f t="shared" si="9"/>
        <v>0</v>
      </c>
      <c r="Y94" s="97"/>
      <c r="Z94" s="94">
        <f t="shared" si="6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7"/>
        <v>0</v>
      </c>
      <c r="J95" s="15"/>
      <c r="K95" s="22"/>
      <c r="L95" s="22"/>
      <c r="M95" s="22"/>
      <c r="N95" s="94">
        <f t="shared" si="5"/>
        <v>0</v>
      </c>
      <c r="O95" s="15"/>
      <c r="P95" s="22"/>
      <c r="Q95" s="22"/>
      <c r="R95" s="22"/>
      <c r="S95" s="94">
        <f t="shared" si="8"/>
        <v>0</v>
      </c>
      <c r="T95" s="15"/>
      <c r="U95" s="22"/>
      <c r="V95" s="22"/>
      <c r="W95" s="22"/>
      <c r="X95" s="94">
        <f t="shared" si="9"/>
        <v>0</v>
      </c>
      <c r="Y95" s="97"/>
      <c r="Z95" s="94">
        <f t="shared" si="6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7"/>
        <v>0</v>
      </c>
      <c r="J96" s="15"/>
      <c r="K96" s="22"/>
      <c r="L96" s="22"/>
      <c r="M96" s="22"/>
      <c r="N96" s="94">
        <f t="shared" si="5"/>
        <v>0</v>
      </c>
      <c r="O96" s="15"/>
      <c r="P96" s="22"/>
      <c r="Q96" s="22"/>
      <c r="R96" s="22"/>
      <c r="S96" s="94">
        <f t="shared" si="8"/>
        <v>0</v>
      </c>
      <c r="T96" s="15"/>
      <c r="U96" s="22"/>
      <c r="V96" s="22"/>
      <c r="W96" s="22"/>
      <c r="X96" s="94">
        <f t="shared" si="9"/>
        <v>0</v>
      </c>
      <c r="Y96" s="97"/>
      <c r="Z96" s="94">
        <f t="shared" si="6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7"/>
        <v>0</v>
      </c>
      <c r="J97" s="15"/>
      <c r="K97" s="22"/>
      <c r="L97" s="22"/>
      <c r="M97" s="22"/>
      <c r="N97" s="94">
        <f t="shared" si="5"/>
        <v>0</v>
      </c>
      <c r="O97" s="15"/>
      <c r="P97" s="22"/>
      <c r="Q97" s="22"/>
      <c r="R97" s="22"/>
      <c r="S97" s="94">
        <f t="shared" si="8"/>
        <v>0</v>
      </c>
      <c r="T97" s="15"/>
      <c r="U97" s="22"/>
      <c r="V97" s="22"/>
      <c r="W97" s="22"/>
      <c r="X97" s="94">
        <f t="shared" si="9"/>
        <v>0</v>
      </c>
      <c r="Y97" s="97"/>
      <c r="Z97" s="94">
        <f t="shared" si="6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7"/>
        <v>0</v>
      </c>
      <c r="J98" s="15"/>
      <c r="K98" s="22"/>
      <c r="L98" s="22"/>
      <c r="M98" s="22"/>
      <c r="N98" s="94">
        <f t="shared" si="5"/>
        <v>0</v>
      </c>
      <c r="O98" s="15"/>
      <c r="P98" s="22"/>
      <c r="Q98" s="22"/>
      <c r="R98" s="22"/>
      <c r="S98" s="94">
        <f t="shared" si="8"/>
        <v>0</v>
      </c>
      <c r="T98" s="15"/>
      <c r="U98" s="22"/>
      <c r="V98" s="22"/>
      <c r="W98" s="22"/>
      <c r="X98" s="94">
        <f t="shared" si="9"/>
        <v>0</v>
      </c>
      <c r="Y98" s="97"/>
      <c r="Z98" s="94">
        <f t="shared" si="6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7"/>
        <v>0</v>
      </c>
      <c r="J99" s="15"/>
      <c r="K99" s="22"/>
      <c r="L99" s="22"/>
      <c r="M99" s="22"/>
      <c r="N99" s="94">
        <f t="shared" si="5"/>
        <v>0</v>
      </c>
      <c r="O99" s="15"/>
      <c r="P99" s="22"/>
      <c r="Q99" s="22"/>
      <c r="R99" s="22"/>
      <c r="S99" s="94">
        <f t="shared" si="8"/>
        <v>0</v>
      </c>
      <c r="T99" s="15"/>
      <c r="U99" s="22"/>
      <c r="V99" s="22"/>
      <c r="W99" s="22"/>
      <c r="X99" s="94">
        <f t="shared" si="9"/>
        <v>0</v>
      </c>
      <c r="Y99" s="97"/>
      <c r="Z99" s="94">
        <f t="shared" si="6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7"/>
        <v>0</v>
      </c>
      <c r="J100" s="15"/>
      <c r="K100" s="22"/>
      <c r="L100" s="22"/>
      <c r="M100" s="22"/>
      <c r="N100" s="94">
        <f t="shared" si="5"/>
        <v>0</v>
      </c>
      <c r="O100" s="15"/>
      <c r="P100" s="22"/>
      <c r="Q100" s="22"/>
      <c r="R100" s="22"/>
      <c r="S100" s="94">
        <f t="shared" si="8"/>
        <v>0</v>
      </c>
      <c r="T100" s="15"/>
      <c r="U100" s="22"/>
      <c r="V100" s="22"/>
      <c r="W100" s="22"/>
      <c r="X100" s="94">
        <f t="shared" si="9"/>
        <v>0</v>
      </c>
      <c r="Y100" s="97"/>
      <c r="Z100" s="94">
        <f t="shared" si="6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7"/>
        <v>0</v>
      </c>
      <c r="J101" s="15"/>
      <c r="K101" s="22"/>
      <c r="L101" s="22"/>
      <c r="M101" s="22"/>
      <c r="N101" s="94">
        <f t="shared" si="5"/>
        <v>0</v>
      </c>
      <c r="O101" s="15"/>
      <c r="P101" s="22"/>
      <c r="Q101" s="22"/>
      <c r="R101" s="22"/>
      <c r="S101" s="94">
        <f t="shared" si="8"/>
        <v>0</v>
      </c>
      <c r="T101" s="15"/>
      <c r="U101" s="22"/>
      <c r="V101" s="22"/>
      <c r="W101" s="22"/>
      <c r="X101" s="94">
        <f t="shared" si="9"/>
        <v>0</v>
      </c>
      <c r="Y101" s="97"/>
      <c r="Z101" s="94">
        <f t="shared" si="6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7"/>
        <v>0</v>
      </c>
      <c r="J102" s="15"/>
      <c r="K102" s="22"/>
      <c r="L102" s="22"/>
      <c r="M102" s="22"/>
      <c r="N102" s="94">
        <f t="shared" si="5"/>
        <v>0</v>
      </c>
      <c r="O102" s="15"/>
      <c r="P102" s="22"/>
      <c r="Q102" s="22"/>
      <c r="R102" s="22"/>
      <c r="S102" s="94">
        <f t="shared" si="8"/>
        <v>0</v>
      </c>
      <c r="T102" s="15"/>
      <c r="U102" s="22"/>
      <c r="V102" s="22"/>
      <c r="W102" s="22"/>
      <c r="X102" s="94">
        <f t="shared" si="9"/>
        <v>0</v>
      </c>
      <c r="Y102" s="97"/>
      <c r="Z102" s="94">
        <f t="shared" si="6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7"/>
        <v>0</v>
      </c>
      <c r="J103" s="15"/>
      <c r="K103" s="22"/>
      <c r="L103" s="22"/>
      <c r="M103" s="22"/>
      <c r="N103" s="94">
        <f t="shared" si="5"/>
        <v>0</v>
      </c>
      <c r="O103" s="15"/>
      <c r="P103" s="22"/>
      <c r="Q103" s="22"/>
      <c r="R103" s="22"/>
      <c r="S103" s="94">
        <f t="shared" si="8"/>
        <v>0</v>
      </c>
      <c r="T103" s="15"/>
      <c r="U103" s="22"/>
      <c r="V103" s="22"/>
      <c r="W103" s="22"/>
      <c r="X103" s="94">
        <f t="shared" si="9"/>
        <v>0</v>
      </c>
      <c r="Y103" s="97"/>
      <c r="Z103" s="94">
        <f t="shared" si="6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7"/>
        <v>0</v>
      </c>
      <c r="J104" s="15"/>
      <c r="K104" s="22"/>
      <c r="L104" s="22"/>
      <c r="M104" s="22"/>
      <c r="N104" s="94">
        <f t="shared" si="5"/>
        <v>0</v>
      </c>
      <c r="O104" s="15"/>
      <c r="P104" s="22"/>
      <c r="Q104" s="22"/>
      <c r="R104" s="22"/>
      <c r="S104" s="94">
        <f t="shared" si="8"/>
        <v>0</v>
      </c>
      <c r="T104" s="15"/>
      <c r="U104" s="22"/>
      <c r="V104" s="22"/>
      <c r="W104" s="22"/>
      <c r="X104" s="94">
        <f t="shared" si="9"/>
        <v>0</v>
      </c>
      <c r="Y104" s="97"/>
      <c r="Z104" s="94">
        <f t="shared" si="6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7"/>
        <v>0</v>
      </c>
      <c r="J105" s="15"/>
      <c r="K105" s="22"/>
      <c r="L105" s="22"/>
      <c r="M105" s="22"/>
      <c r="N105" s="94">
        <f t="shared" si="5"/>
        <v>0</v>
      </c>
      <c r="O105" s="15"/>
      <c r="P105" s="22"/>
      <c r="Q105" s="22"/>
      <c r="R105" s="22"/>
      <c r="S105" s="94">
        <f t="shared" si="8"/>
        <v>0</v>
      </c>
      <c r="T105" s="15"/>
      <c r="U105" s="22"/>
      <c r="V105" s="22"/>
      <c r="W105" s="22"/>
      <c r="X105" s="94">
        <f t="shared" si="9"/>
        <v>0</v>
      </c>
      <c r="Y105" s="97"/>
      <c r="Z105" s="94">
        <f t="shared" si="6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7"/>
        <v>0</v>
      </c>
      <c r="J106" s="15"/>
      <c r="K106" s="22"/>
      <c r="L106" s="22"/>
      <c r="M106" s="22"/>
      <c r="N106" s="94">
        <f t="shared" si="5"/>
        <v>0</v>
      </c>
      <c r="O106" s="15"/>
      <c r="P106" s="22"/>
      <c r="Q106" s="22"/>
      <c r="R106" s="22"/>
      <c r="S106" s="94">
        <f t="shared" si="8"/>
        <v>0</v>
      </c>
      <c r="T106" s="15"/>
      <c r="U106" s="22"/>
      <c r="V106" s="22"/>
      <c r="W106" s="22"/>
      <c r="X106" s="94">
        <f t="shared" si="9"/>
        <v>0</v>
      </c>
      <c r="Y106" s="97"/>
      <c r="Z106" s="94">
        <f t="shared" si="6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7"/>
        <v>0</v>
      </c>
      <c r="J107" s="15"/>
      <c r="K107" s="22"/>
      <c r="L107" s="22"/>
      <c r="M107" s="22"/>
      <c r="N107" s="94">
        <f t="shared" si="5"/>
        <v>0</v>
      </c>
      <c r="O107" s="15"/>
      <c r="P107" s="22"/>
      <c r="Q107" s="22"/>
      <c r="R107" s="22"/>
      <c r="S107" s="94">
        <f t="shared" si="8"/>
        <v>0</v>
      </c>
      <c r="T107" s="15"/>
      <c r="U107" s="22"/>
      <c r="V107" s="22"/>
      <c r="W107" s="22"/>
      <c r="X107" s="94">
        <f t="shared" si="9"/>
        <v>0</v>
      </c>
      <c r="Y107" s="97"/>
      <c r="Z107" s="94">
        <f t="shared" si="6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7"/>
        <v>0</v>
      </c>
      <c r="J108" s="15"/>
      <c r="K108" s="22"/>
      <c r="L108" s="22"/>
      <c r="M108" s="22"/>
      <c r="N108" s="94">
        <f t="shared" si="5"/>
        <v>0</v>
      </c>
      <c r="O108" s="15"/>
      <c r="P108" s="22"/>
      <c r="Q108" s="22"/>
      <c r="R108" s="22"/>
      <c r="S108" s="94">
        <f t="shared" si="8"/>
        <v>0</v>
      </c>
      <c r="T108" s="15"/>
      <c r="U108" s="22"/>
      <c r="V108" s="22"/>
      <c r="W108" s="22"/>
      <c r="X108" s="94">
        <f t="shared" si="9"/>
        <v>0</v>
      </c>
      <c r="Y108" s="97"/>
      <c r="Z108" s="94">
        <f t="shared" si="6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7"/>
        <v>0</v>
      </c>
      <c r="J109" s="15"/>
      <c r="K109" s="22"/>
      <c r="L109" s="22"/>
      <c r="M109" s="22"/>
      <c r="N109" s="94">
        <f t="shared" si="5"/>
        <v>0</v>
      </c>
      <c r="O109" s="15"/>
      <c r="P109" s="22"/>
      <c r="Q109" s="22"/>
      <c r="R109" s="22"/>
      <c r="S109" s="94">
        <f t="shared" si="8"/>
        <v>0</v>
      </c>
      <c r="T109" s="15"/>
      <c r="U109" s="22"/>
      <c r="V109" s="22"/>
      <c r="W109" s="22"/>
      <c r="X109" s="94">
        <f t="shared" si="9"/>
        <v>0</v>
      </c>
      <c r="Y109" s="97"/>
      <c r="Z109" s="94">
        <f t="shared" si="6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7"/>
        <v>0</v>
      </c>
      <c r="J110" s="15"/>
      <c r="K110" s="22"/>
      <c r="L110" s="22"/>
      <c r="M110" s="22"/>
      <c r="N110" s="94">
        <f t="shared" si="5"/>
        <v>0</v>
      </c>
      <c r="O110" s="15"/>
      <c r="P110" s="22"/>
      <c r="Q110" s="22"/>
      <c r="R110" s="22"/>
      <c r="S110" s="94">
        <f t="shared" si="8"/>
        <v>0</v>
      </c>
      <c r="T110" s="15"/>
      <c r="U110" s="22"/>
      <c r="V110" s="22"/>
      <c r="W110" s="22"/>
      <c r="X110" s="94">
        <f t="shared" si="9"/>
        <v>0</v>
      </c>
      <c r="Y110" s="97"/>
      <c r="Z110" s="94">
        <f t="shared" si="6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7"/>
        <v>0</v>
      </c>
      <c r="J111" s="15"/>
      <c r="K111" s="22"/>
      <c r="L111" s="22"/>
      <c r="M111" s="22"/>
      <c r="N111" s="94">
        <f t="shared" si="5"/>
        <v>0</v>
      </c>
      <c r="O111" s="15"/>
      <c r="P111" s="22"/>
      <c r="Q111" s="22"/>
      <c r="R111" s="22"/>
      <c r="S111" s="94">
        <f t="shared" si="8"/>
        <v>0</v>
      </c>
      <c r="T111" s="15"/>
      <c r="U111" s="22"/>
      <c r="V111" s="22"/>
      <c r="W111" s="22"/>
      <c r="X111" s="94">
        <f t="shared" si="9"/>
        <v>0</v>
      </c>
      <c r="Y111" s="97"/>
      <c r="Z111" s="94">
        <f t="shared" si="6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7"/>
        <v>0</v>
      </c>
      <c r="J112" s="15"/>
      <c r="K112" s="22"/>
      <c r="L112" s="22"/>
      <c r="M112" s="22"/>
      <c r="N112" s="94">
        <f t="shared" si="5"/>
        <v>0</v>
      </c>
      <c r="O112" s="15"/>
      <c r="P112" s="22"/>
      <c r="Q112" s="22"/>
      <c r="R112" s="22"/>
      <c r="S112" s="94">
        <f t="shared" si="8"/>
        <v>0</v>
      </c>
      <c r="T112" s="15"/>
      <c r="U112" s="22"/>
      <c r="V112" s="22"/>
      <c r="W112" s="22"/>
      <c r="X112" s="94">
        <f t="shared" si="9"/>
        <v>0</v>
      </c>
      <c r="Y112" s="97"/>
      <c r="Z112" s="94">
        <f t="shared" si="6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7"/>
        <v>0</v>
      </c>
      <c r="J113" s="15"/>
      <c r="K113" s="22"/>
      <c r="L113" s="22"/>
      <c r="M113" s="22"/>
      <c r="N113" s="94">
        <f t="shared" si="5"/>
        <v>0</v>
      </c>
      <c r="O113" s="15"/>
      <c r="P113" s="22"/>
      <c r="Q113" s="22"/>
      <c r="R113" s="22"/>
      <c r="S113" s="94">
        <f t="shared" si="8"/>
        <v>0</v>
      </c>
      <c r="T113" s="15"/>
      <c r="U113" s="22"/>
      <c r="V113" s="22"/>
      <c r="W113" s="22"/>
      <c r="X113" s="94">
        <f t="shared" si="9"/>
        <v>0</v>
      </c>
      <c r="Y113" s="97"/>
      <c r="Z113" s="94">
        <f t="shared" si="6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7"/>
        <v>0</v>
      </c>
      <c r="J114" s="15"/>
      <c r="K114" s="22"/>
      <c r="L114" s="22"/>
      <c r="M114" s="22"/>
      <c r="N114" s="94">
        <f t="shared" si="5"/>
        <v>0</v>
      </c>
      <c r="O114" s="15"/>
      <c r="P114" s="22"/>
      <c r="Q114" s="22"/>
      <c r="R114" s="22"/>
      <c r="S114" s="94">
        <f t="shared" si="8"/>
        <v>0</v>
      </c>
      <c r="T114" s="15"/>
      <c r="U114" s="22"/>
      <c r="V114" s="22"/>
      <c r="W114" s="22"/>
      <c r="X114" s="94">
        <f t="shared" si="9"/>
        <v>0</v>
      </c>
      <c r="Y114" s="97"/>
      <c r="Z114" s="94">
        <f t="shared" si="6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7"/>
        <v>0</v>
      </c>
      <c r="J115" s="15"/>
      <c r="K115" s="22"/>
      <c r="L115" s="22"/>
      <c r="M115" s="22"/>
      <c r="N115" s="94">
        <f t="shared" si="5"/>
        <v>0</v>
      </c>
      <c r="O115" s="15"/>
      <c r="P115" s="22"/>
      <c r="Q115" s="22"/>
      <c r="R115" s="22"/>
      <c r="S115" s="94">
        <f t="shared" si="8"/>
        <v>0</v>
      </c>
      <c r="T115" s="15"/>
      <c r="U115" s="22"/>
      <c r="V115" s="22"/>
      <c r="W115" s="22"/>
      <c r="X115" s="94">
        <f t="shared" si="9"/>
        <v>0</v>
      </c>
      <c r="Y115" s="97"/>
      <c r="Z115" s="94">
        <f t="shared" si="6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7"/>
        <v>0</v>
      </c>
      <c r="J116" s="15"/>
      <c r="K116" s="22"/>
      <c r="L116" s="22"/>
      <c r="M116" s="22"/>
      <c r="N116" s="94">
        <f t="shared" si="5"/>
        <v>0</v>
      </c>
      <c r="O116" s="15"/>
      <c r="P116" s="22"/>
      <c r="Q116" s="22"/>
      <c r="R116" s="22"/>
      <c r="S116" s="94">
        <f t="shared" si="8"/>
        <v>0</v>
      </c>
      <c r="T116" s="15"/>
      <c r="U116" s="22"/>
      <c r="V116" s="22"/>
      <c r="W116" s="22"/>
      <c r="X116" s="94">
        <f t="shared" si="9"/>
        <v>0</v>
      </c>
      <c r="Y116" s="97"/>
      <c r="Z116" s="94">
        <f t="shared" si="6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7"/>
        <v>0</v>
      </c>
      <c r="J117" s="15"/>
      <c r="K117" s="22"/>
      <c r="L117" s="22"/>
      <c r="M117" s="22"/>
      <c r="N117" s="94">
        <f t="shared" si="5"/>
        <v>0</v>
      </c>
      <c r="O117" s="15"/>
      <c r="P117" s="22"/>
      <c r="Q117" s="22"/>
      <c r="R117" s="22"/>
      <c r="S117" s="94">
        <f t="shared" si="8"/>
        <v>0</v>
      </c>
      <c r="T117" s="15"/>
      <c r="U117" s="22"/>
      <c r="V117" s="22"/>
      <c r="W117" s="22"/>
      <c r="X117" s="94">
        <f t="shared" si="9"/>
        <v>0</v>
      </c>
      <c r="Y117" s="97"/>
      <c r="Z117" s="94">
        <f t="shared" si="6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7"/>
        <v>0</v>
      </c>
      <c r="J118" s="15"/>
      <c r="K118" s="22"/>
      <c r="L118" s="22"/>
      <c r="M118" s="22"/>
      <c r="N118" s="94">
        <f t="shared" si="5"/>
        <v>0</v>
      </c>
      <c r="O118" s="15"/>
      <c r="P118" s="22"/>
      <c r="Q118" s="22"/>
      <c r="R118" s="22"/>
      <c r="S118" s="94">
        <f t="shared" si="8"/>
        <v>0</v>
      </c>
      <c r="T118" s="15"/>
      <c r="U118" s="22"/>
      <c r="V118" s="22"/>
      <c r="W118" s="22"/>
      <c r="X118" s="94">
        <f t="shared" si="9"/>
        <v>0</v>
      </c>
      <c r="Y118" s="97"/>
      <c r="Z118" s="94">
        <f t="shared" si="6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7"/>
        <v>0</v>
      </c>
      <c r="J119" s="15"/>
      <c r="K119" s="22"/>
      <c r="L119" s="22"/>
      <c r="M119" s="22"/>
      <c r="N119" s="94">
        <f t="shared" si="5"/>
        <v>0</v>
      </c>
      <c r="O119" s="15"/>
      <c r="P119" s="22"/>
      <c r="Q119" s="22"/>
      <c r="R119" s="22"/>
      <c r="S119" s="94">
        <f t="shared" si="8"/>
        <v>0</v>
      </c>
      <c r="T119" s="15"/>
      <c r="U119" s="22"/>
      <c r="V119" s="22"/>
      <c r="W119" s="22"/>
      <c r="X119" s="94">
        <f t="shared" si="9"/>
        <v>0</v>
      </c>
      <c r="Y119" s="97"/>
      <c r="Z119" s="94">
        <f t="shared" si="6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7"/>
        <v>0</v>
      </c>
      <c r="J120" s="15"/>
      <c r="K120" s="22"/>
      <c r="L120" s="22"/>
      <c r="M120" s="22"/>
      <c r="N120" s="94">
        <f t="shared" si="5"/>
        <v>0</v>
      </c>
      <c r="O120" s="15"/>
      <c r="P120" s="22"/>
      <c r="Q120" s="22"/>
      <c r="R120" s="22"/>
      <c r="S120" s="94">
        <f t="shared" si="8"/>
        <v>0</v>
      </c>
      <c r="T120" s="15"/>
      <c r="U120" s="22"/>
      <c r="V120" s="22"/>
      <c r="W120" s="22"/>
      <c r="X120" s="94">
        <f t="shared" si="9"/>
        <v>0</v>
      </c>
      <c r="Y120" s="97"/>
      <c r="Z120" s="94">
        <f t="shared" si="6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7"/>
        <v>0</v>
      </c>
      <c r="J121" s="15"/>
      <c r="K121" s="22"/>
      <c r="L121" s="22"/>
      <c r="M121" s="22"/>
      <c r="N121" s="94">
        <f t="shared" si="5"/>
        <v>0</v>
      </c>
      <c r="O121" s="15"/>
      <c r="P121" s="22"/>
      <c r="Q121" s="22"/>
      <c r="R121" s="22"/>
      <c r="S121" s="94">
        <f t="shared" si="8"/>
        <v>0</v>
      </c>
      <c r="T121" s="15"/>
      <c r="U121" s="22"/>
      <c r="V121" s="22"/>
      <c r="W121" s="22"/>
      <c r="X121" s="94">
        <f t="shared" si="9"/>
        <v>0</v>
      </c>
      <c r="Y121" s="97"/>
      <c r="Z121" s="94">
        <f t="shared" si="6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7"/>
        <v>0</v>
      </c>
      <c r="J122" s="15"/>
      <c r="K122" s="22"/>
      <c r="L122" s="22"/>
      <c r="M122" s="22"/>
      <c r="N122" s="94">
        <f t="shared" si="5"/>
        <v>0</v>
      </c>
      <c r="O122" s="15"/>
      <c r="P122" s="22"/>
      <c r="Q122" s="22"/>
      <c r="R122" s="22"/>
      <c r="S122" s="94">
        <f t="shared" si="8"/>
        <v>0</v>
      </c>
      <c r="T122" s="15"/>
      <c r="U122" s="22"/>
      <c r="V122" s="22"/>
      <c r="W122" s="22"/>
      <c r="X122" s="94">
        <f t="shared" si="9"/>
        <v>0</v>
      </c>
      <c r="Y122" s="97"/>
      <c r="Z122" s="94">
        <f t="shared" si="6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7"/>
        <v>0</v>
      </c>
      <c r="J123" s="15"/>
      <c r="K123" s="22"/>
      <c r="L123" s="22"/>
      <c r="M123" s="22"/>
      <c r="N123" s="94">
        <f t="shared" si="5"/>
        <v>0</v>
      </c>
      <c r="O123" s="15"/>
      <c r="P123" s="22"/>
      <c r="Q123" s="22"/>
      <c r="R123" s="22"/>
      <c r="S123" s="94">
        <f t="shared" si="8"/>
        <v>0</v>
      </c>
      <c r="T123" s="15"/>
      <c r="U123" s="22"/>
      <c r="V123" s="22"/>
      <c r="W123" s="22"/>
      <c r="X123" s="94">
        <f t="shared" si="9"/>
        <v>0</v>
      </c>
      <c r="Y123" s="97"/>
      <c r="Z123" s="94">
        <f t="shared" si="6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7"/>
        <v>0</v>
      </c>
      <c r="J124" s="15"/>
      <c r="K124" s="22"/>
      <c r="L124" s="22"/>
      <c r="M124" s="22"/>
      <c r="N124" s="94">
        <f t="shared" si="5"/>
        <v>0</v>
      </c>
      <c r="O124" s="15"/>
      <c r="P124" s="22"/>
      <c r="Q124" s="22"/>
      <c r="R124" s="22"/>
      <c r="S124" s="94">
        <f t="shared" si="8"/>
        <v>0</v>
      </c>
      <c r="T124" s="15"/>
      <c r="U124" s="22"/>
      <c r="V124" s="22"/>
      <c r="W124" s="22"/>
      <c r="X124" s="94">
        <f t="shared" si="9"/>
        <v>0</v>
      </c>
      <c r="Y124" s="97"/>
      <c r="Z124" s="94">
        <f t="shared" si="6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Results'!B126</f>
        <v>Unused</v>
      </c>
      <c r="C126" s="73"/>
      <c r="D126" s="62"/>
      <c r="E126" s="63"/>
      <c r="F126" s="22"/>
      <c r="G126" s="22"/>
      <c r="H126" s="22"/>
      <c r="I126" s="94">
        <f t="shared" si="7"/>
        <v>0</v>
      </c>
      <c r="J126" s="15"/>
      <c r="K126" s="22"/>
      <c r="L126" s="22"/>
      <c r="M126" s="22"/>
      <c r="N126" s="94">
        <f t="shared" si="5"/>
        <v>0</v>
      </c>
      <c r="O126" s="15"/>
      <c r="P126" s="22"/>
      <c r="Q126" s="22"/>
      <c r="R126" s="22"/>
      <c r="S126" s="94">
        <f t="shared" si="8"/>
        <v>0</v>
      </c>
      <c r="T126" s="15"/>
      <c r="U126" s="22"/>
      <c r="V126" s="22"/>
      <c r="W126" s="22"/>
      <c r="X126" s="94">
        <f t="shared" si="9"/>
        <v>0</v>
      </c>
      <c r="Y126" s="97"/>
      <c r="Z126" s="94">
        <f t="shared" si="6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0</v>
      </c>
      <c r="I127" s="85">
        <f>SUM(I46:I126)</f>
        <v>0</v>
      </c>
      <c r="J127" s="85"/>
      <c r="K127" s="83">
        <f>SUM(K46:K126)</f>
        <v>9660</v>
      </c>
      <c r="L127" s="83">
        <f>SUM(L46:L126)</f>
        <v>10676</v>
      </c>
      <c r="M127" s="83">
        <f>SUM(M46:M126)</f>
        <v>0</v>
      </c>
      <c r="N127" s="85">
        <f>SUM(N46:N126)</f>
        <v>20336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20336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20336</v>
      </c>
      <c r="G128" s="88">
        <f>G43-G127</f>
        <v>0</v>
      </c>
      <c r="H128" s="88">
        <f>H43-H127</f>
        <v>0</v>
      </c>
      <c r="I128" s="89">
        <f>I43-I127</f>
        <v>20336</v>
      </c>
      <c r="J128" s="89"/>
      <c r="K128" s="88">
        <f>K43-K127</f>
        <v>-9660</v>
      </c>
      <c r="L128" s="88">
        <f>L43-L127</f>
        <v>-10676</v>
      </c>
      <c r="M128" s="88">
        <f>M43-M127</f>
        <v>0</v>
      </c>
      <c r="N128" s="89">
        <f>N43-N127</f>
        <v>-20336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173"/>
      <c r="G129" s="173"/>
      <c r="H129" s="173"/>
      <c r="I129" s="173"/>
      <c r="J129" s="3"/>
      <c r="K129" s="17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7" right="0.22" top="0.36" bottom="0.38" header="0.31496062992125984" footer="0.31496062992125984"/>
  <pageSetup paperSize="5" scale="2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2">
    <tabColor theme="1" tint="0.39997558519241921"/>
    <pageSetUpPr fitToPage="1"/>
  </sheetPr>
  <dimension ref="A1:Z130"/>
  <sheetViews>
    <sheetView zoomScale="80" zoomScaleNormal="80" workbookViewId="0">
      <pane xSplit="2" ySplit="10" topLeftCell="E11" activePane="bottomRight" state="frozen"/>
      <selection activeCell="AE31" sqref="AE31"/>
      <selection pane="topRight" activeCell="AE31" sqref="AE31"/>
      <selection pane="bottomLeft" activeCell="AE31" sqref="AE31"/>
      <selection pane="bottomRight" activeCell="A5" sqref="A5"/>
    </sheetView>
  </sheetViews>
  <sheetFormatPr defaultColWidth="9.140625" defaultRowHeight="12.75" x14ac:dyDescent="0.2"/>
  <cols>
    <col min="1" max="1" width="10" customWidth="1"/>
    <col min="2" max="2" width="34.140625" customWidth="1"/>
    <col min="3" max="4" width="9.140625" hidden="1" customWidth="1"/>
    <col min="5" max="5" width="36.140625" customWidth="1"/>
    <col min="6" max="7" width="9.5703125" bestFit="1" customWidth="1"/>
    <col min="8" max="8" width="12.140625" bestFit="1" customWidth="1"/>
    <col min="9" max="9" width="14.28515625" bestFit="1" customWidth="1"/>
    <col min="10" max="10" width="2.7109375" customWidth="1"/>
    <col min="11" max="12" width="9.57031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57031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5703125" bestFit="1" customWidth="1"/>
    <col min="24" max="24" width="14.5703125" bestFit="1" customWidth="1"/>
    <col min="25" max="25" width="3.28515625" customWidth="1"/>
    <col min="26" max="26" width="12.1406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134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>
        <v>9105</v>
      </c>
      <c r="G17" s="22"/>
      <c r="H17" s="22"/>
      <c r="I17" s="94">
        <f t="shared" si="4"/>
        <v>9105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9105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9105</v>
      </c>
      <c r="G43" s="83">
        <f>SUM(G11:G42)</f>
        <v>0</v>
      </c>
      <c r="H43" s="83">
        <f>SUM(H11:H42)</f>
        <v>0</v>
      </c>
      <c r="I43" s="85">
        <f>SUM(I8:I42)</f>
        <v>9105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9105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4" si="5">F46+G46+H46</f>
        <v>0</v>
      </c>
      <c r="J46" s="15"/>
      <c r="K46" s="22"/>
      <c r="L46" s="22"/>
      <c r="M46" s="22"/>
      <c r="N46" s="94">
        <f t="shared" ref="N46:N124" si="6">K46+L46+M46</f>
        <v>0</v>
      </c>
      <c r="O46" s="15"/>
      <c r="P46" s="22"/>
      <c r="Q46" s="22"/>
      <c r="R46" s="22"/>
      <c r="S46" s="94">
        <f t="shared" ref="S46:S124" si="7">P46+Q46+R46</f>
        <v>0</v>
      </c>
      <c r="T46" s="15"/>
      <c r="U46" s="22"/>
      <c r="V46" s="22"/>
      <c r="W46" s="22"/>
      <c r="X46" s="94">
        <f t="shared" ref="X46:X124" si="8">U46+V46+W46</f>
        <v>0</v>
      </c>
      <c r="Y46" s="97"/>
      <c r="Z46" s="94">
        <f t="shared" ref="Z46:Z124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>
        <v>455</v>
      </c>
      <c r="V48" s="22"/>
      <c r="W48" s="22"/>
      <c r="X48" s="94">
        <f t="shared" si="8"/>
        <v>455</v>
      </c>
      <c r="Y48" s="97"/>
      <c r="Z48" s="94">
        <f t="shared" si="9"/>
        <v>455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I70" s="94">
        <f t="shared" si="5"/>
        <v>0</v>
      </c>
      <c r="J70" s="15"/>
      <c r="N70" s="94">
        <f t="shared" si="6"/>
        <v>0</v>
      </c>
      <c r="O70" s="15"/>
      <c r="S70" s="94">
        <f t="shared" si="7"/>
        <v>0</v>
      </c>
      <c r="T70" s="15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>
        <v>8650</v>
      </c>
      <c r="L71" s="22"/>
      <c r="M71" s="22"/>
      <c r="N71" s="94">
        <f t="shared" si="6"/>
        <v>8650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8650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ref="I125:I126" si="10">F125+G125+H125</f>
        <v>0</v>
      </c>
      <c r="J125" s="15"/>
      <c r="K125" s="22"/>
      <c r="L125" s="22"/>
      <c r="M125" s="22"/>
      <c r="N125" s="94">
        <f t="shared" ref="N125:N126" si="11">K125+L125+M125</f>
        <v>0</v>
      </c>
      <c r="O125" s="15"/>
      <c r="P125" s="22"/>
      <c r="Q125" s="22"/>
      <c r="R125" s="22"/>
      <c r="S125" s="94">
        <f t="shared" ref="S125:S126" si="12">P125+Q125+R125</f>
        <v>0</v>
      </c>
      <c r="T125" s="15"/>
      <c r="U125" s="22"/>
      <c r="V125" s="22"/>
      <c r="W125" s="22"/>
      <c r="X125" s="94">
        <f t="shared" ref="X125:X126" si="13">U125+V125+W125</f>
        <v>0</v>
      </c>
      <c r="Y125" s="97"/>
      <c r="Z125" s="94">
        <f t="shared" ref="Z125:Z126" si="14">X125+S125+N125+I125</f>
        <v>0</v>
      </c>
    </row>
    <row r="126" spans="1:26" ht="15" hidden="1" x14ac:dyDescent="0.25">
      <c r="A126" s="72"/>
      <c r="B126" s="70" t="str">
        <f>'LPFN SUMMARY - Results'!B126</f>
        <v>Unused</v>
      </c>
      <c r="C126" s="71"/>
      <c r="D126" s="62"/>
      <c r="E126" s="63"/>
      <c r="F126" s="22"/>
      <c r="G126" s="22"/>
      <c r="H126" s="22"/>
      <c r="I126" s="94">
        <f t="shared" si="10"/>
        <v>0</v>
      </c>
      <c r="J126" s="15"/>
      <c r="K126" s="22"/>
      <c r="L126" s="22"/>
      <c r="M126" s="22"/>
      <c r="N126" s="94">
        <f t="shared" si="11"/>
        <v>0</v>
      </c>
      <c r="O126" s="15"/>
      <c r="P126" s="22"/>
      <c r="Q126" s="22"/>
      <c r="R126" s="22"/>
      <c r="S126" s="94">
        <f t="shared" si="12"/>
        <v>0</v>
      </c>
      <c r="T126" s="15"/>
      <c r="U126" s="22"/>
      <c r="V126" s="22"/>
      <c r="W126" s="22"/>
      <c r="X126" s="94">
        <f t="shared" si="13"/>
        <v>0</v>
      </c>
      <c r="Y126" s="97"/>
      <c r="Z126" s="94">
        <f t="shared" si="14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0</v>
      </c>
      <c r="I127" s="85">
        <f>SUM(I46:I126)</f>
        <v>0</v>
      </c>
      <c r="J127" s="85"/>
      <c r="K127" s="83">
        <f>SUM(K46:K126)</f>
        <v>8650</v>
      </c>
      <c r="L127" s="83">
        <f>SUM(L46:L126)</f>
        <v>0</v>
      </c>
      <c r="M127" s="83">
        <f>SUM(M46:M126)</f>
        <v>0</v>
      </c>
      <c r="N127" s="85">
        <f>SUM(N46:N126)</f>
        <v>8650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455</v>
      </c>
      <c r="V127" s="83">
        <f>SUM(V46:V126)</f>
        <v>0</v>
      </c>
      <c r="W127" s="83">
        <f>SUM(W46:W126)</f>
        <v>0</v>
      </c>
      <c r="X127" s="85">
        <f>SUM(X46:X126)</f>
        <v>455</v>
      </c>
      <c r="Y127" s="84"/>
      <c r="Z127" s="85">
        <f>SUM(Z46:Z126)</f>
        <v>9105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9105</v>
      </c>
      <c r="G128" s="88">
        <f>G43-G127</f>
        <v>0</v>
      </c>
      <c r="H128" s="88">
        <f>H43-H127</f>
        <v>0</v>
      </c>
      <c r="I128" s="89">
        <f>I43-I127</f>
        <v>9105</v>
      </c>
      <c r="J128" s="89"/>
      <c r="K128" s="88">
        <f>K43-K127</f>
        <v>-8650</v>
      </c>
      <c r="L128" s="88">
        <f>L43-L127</f>
        <v>0</v>
      </c>
      <c r="M128" s="88">
        <f>M43-M127</f>
        <v>0</v>
      </c>
      <c r="N128" s="89">
        <f>N43-N127</f>
        <v>-8650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-455</v>
      </c>
      <c r="V128" s="88">
        <f>V43-V127</f>
        <v>0</v>
      </c>
      <c r="W128" s="88">
        <f>W43-W127</f>
        <v>0</v>
      </c>
      <c r="X128" s="89">
        <f>X43-X127</f>
        <v>-455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7" right="0.22" top="0.36" bottom="0.38" header="0.31496062992125984" footer="0.31496062992125984"/>
  <pageSetup paperSize="5" scale="3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/>
  <dimension ref="A1:Z129"/>
  <sheetViews>
    <sheetView zoomScale="70" zoomScaleNormal="70" workbookViewId="0">
      <pane xSplit="2" ySplit="10" topLeftCell="C110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135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2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/>
  <dimension ref="A1:Z129"/>
  <sheetViews>
    <sheetView zoomScale="70" zoomScaleNormal="70" workbookViewId="0">
      <pane xSplit="2" ySplit="10" topLeftCell="C110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98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2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/>
  <dimension ref="A1:Z129"/>
  <sheetViews>
    <sheetView zoomScale="70" zoomScaleNormal="70" workbookViewId="0">
      <pane xSplit="2" ySplit="10" topLeftCell="C110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99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2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R53"/>
  <sheetViews>
    <sheetView zoomScale="70" zoomScaleNormal="70" workbookViewId="0">
      <selection activeCell="D2" sqref="D2:E2"/>
    </sheetView>
  </sheetViews>
  <sheetFormatPr defaultColWidth="11.42578125" defaultRowHeight="12.75" x14ac:dyDescent="0.2"/>
  <cols>
    <col min="1" max="1" width="6.85546875" customWidth="1"/>
    <col min="2" max="2" width="51" customWidth="1"/>
    <col min="3" max="3" width="3.42578125" customWidth="1"/>
    <col min="4" max="4" width="18.5703125" customWidth="1"/>
    <col min="5" max="5" width="20.7109375" customWidth="1"/>
    <col min="6" max="6" width="18.28515625" customWidth="1"/>
    <col min="7" max="7" width="8" customWidth="1"/>
    <col min="8" max="8" width="125.42578125" bestFit="1" customWidth="1"/>
    <col min="9" max="10" width="11.140625" customWidth="1"/>
    <col min="12" max="15" width="11.140625" customWidth="1"/>
    <col min="17" max="20" width="11.140625" customWidth="1"/>
    <col min="22" max="22" width="13.28515625" customWidth="1"/>
    <col min="23" max="23" width="14.140625" customWidth="1"/>
  </cols>
  <sheetData>
    <row r="1" spans="1:18" ht="20.25" x14ac:dyDescent="0.3">
      <c r="A1" s="115" t="s">
        <v>0</v>
      </c>
    </row>
    <row r="2" spans="1:18" ht="20.25" x14ac:dyDescent="0.3">
      <c r="A2" s="119" t="s">
        <v>207</v>
      </c>
      <c r="D2" s="155"/>
      <c r="E2" t="s">
        <v>208</v>
      </c>
    </row>
    <row r="3" spans="1:18" ht="18.75" x14ac:dyDescent="0.3">
      <c r="A3" s="156" t="s">
        <v>315</v>
      </c>
    </row>
    <row r="4" spans="1:18" ht="15" thickBot="1" x14ac:dyDescent="0.25">
      <c r="A4" s="157"/>
      <c r="B4" s="121"/>
      <c r="C4" s="121"/>
      <c r="D4" s="122"/>
      <c r="E4" s="121"/>
      <c r="F4" s="122"/>
      <c r="G4" s="116"/>
      <c r="R4" s="123"/>
    </row>
    <row r="5" spans="1:18" ht="13.5" thickTop="1" x14ac:dyDescent="0.2"/>
    <row r="6" spans="1:18" ht="14.25" x14ac:dyDescent="0.2">
      <c r="A6" s="158" t="s">
        <v>209</v>
      </c>
      <c r="B6" s="159"/>
      <c r="C6" s="159"/>
      <c r="D6" s="125">
        <v>2020</v>
      </c>
      <c r="E6" s="125"/>
      <c r="F6" s="127" t="s">
        <v>312</v>
      </c>
      <c r="G6" s="160"/>
    </row>
    <row r="7" spans="1:18" ht="15" x14ac:dyDescent="0.25">
      <c r="A7" s="158"/>
      <c r="B7" s="159"/>
      <c r="C7" s="159"/>
      <c r="D7" s="125" t="s">
        <v>186</v>
      </c>
      <c r="E7" s="126"/>
      <c r="F7" s="161" t="s">
        <v>210</v>
      </c>
      <c r="G7" s="127"/>
    </row>
    <row r="8" spans="1:18" ht="14.25" x14ac:dyDescent="0.2">
      <c r="A8" s="158"/>
      <c r="B8" s="159"/>
      <c r="C8" s="159"/>
      <c r="D8" s="128" t="s">
        <v>18</v>
      </c>
      <c r="E8" s="125"/>
      <c r="F8" s="162" t="s">
        <v>18</v>
      </c>
      <c r="G8" s="160"/>
    </row>
    <row r="9" spans="1:18" x14ac:dyDescent="0.2">
      <c r="A9" s="159"/>
      <c r="B9" s="159"/>
      <c r="C9" s="159"/>
      <c r="D9" s="159"/>
      <c r="E9" s="159"/>
      <c r="F9" s="159"/>
      <c r="G9" s="159"/>
    </row>
    <row r="10" spans="1:18" ht="15" x14ac:dyDescent="0.25">
      <c r="A10" s="159" t="s">
        <v>211</v>
      </c>
      <c r="B10" s="159"/>
      <c r="C10" s="159"/>
      <c r="D10" s="133">
        <f>F18</f>
        <v>23748778</v>
      </c>
      <c r="E10" s="144"/>
      <c r="F10" s="163">
        <v>22564031</v>
      </c>
      <c r="G10" s="163"/>
    </row>
    <row r="11" spans="1:18" ht="15" x14ac:dyDescent="0.25">
      <c r="A11" s="159"/>
      <c r="B11" s="159"/>
      <c r="C11" s="159"/>
      <c r="D11" s="144"/>
      <c r="E11" s="144"/>
      <c r="F11" s="163"/>
      <c r="G11" s="163"/>
    </row>
    <row r="12" spans="1:18" ht="15" x14ac:dyDescent="0.25">
      <c r="A12" s="159" t="s">
        <v>212</v>
      </c>
      <c r="B12" s="159"/>
      <c r="C12" s="159"/>
      <c r="D12" s="217" t="e">
        <f>#REF!+#REF!+#REF!</f>
        <v>#REF!</v>
      </c>
      <c r="E12" s="144"/>
      <c r="F12" s="163">
        <v>2155277</v>
      </c>
      <c r="G12" s="163"/>
      <c r="H12" t="s">
        <v>316</v>
      </c>
    </row>
    <row r="13" spans="1:18" ht="15" x14ac:dyDescent="0.25">
      <c r="A13" s="159"/>
      <c r="B13" s="159"/>
      <c r="C13" s="159"/>
      <c r="D13" s="144"/>
      <c r="E13" s="144"/>
      <c r="F13" s="163"/>
      <c r="G13" s="163"/>
    </row>
    <row r="14" spans="1:18" ht="15" x14ac:dyDescent="0.25">
      <c r="A14" s="159" t="s">
        <v>298</v>
      </c>
      <c r="B14" s="159"/>
      <c r="C14" s="159"/>
      <c r="D14" s="144">
        <v>-1100000</v>
      </c>
      <c r="E14" s="144"/>
      <c r="F14" s="163">
        <v>-1103636</v>
      </c>
      <c r="G14" s="163"/>
      <c r="H14" t="s">
        <v>213</v>
      </c>
    </row>
    <row r="15" spans="1:18" ht="15" x14ac:dyDescent="0.25">
      <c r="A15" s="159"/>
      <c r="B15" s="159"/>
      <c r="C15" s="159"/>
      <c r="D15" s="144"/>
      <c r="E15" s="144"/>
      <c r="F15" s="163"/>
      <c r="G15" s="163"/>
    </row>
    <row r="16" spans="1:18" ht="15" x14ac:dyDescent="0.25">
      <c r="A16" s="159" t="s">
        <v>214</v>
      </c>
      <c r="B16" s="159"/>
      <c r="C16" s="159"/>
      <c r="D16" s="144">
        <v>133106</v>
      </c>
      <c r="E16" s="144"/>
      <c r="F16" s="163">
        <v>133106</v>
      </c>
      <c r="G16" s="163"/>
      <c r="H16" t="s">
        <v>314</v>
      </c>
    </row>
    <row r="17" spans="1:8" ht="15" x14ac:dyDescent="0.25">
      <c r="A17" s="159"/>
      <c r="B17" s="159"/>
      <c r="C17" s="159"/>
      <c r="D17" s="144"/>
      <c r="E17" s="144"/>
      <c r="F17" s="163"/>
      <c r="G17" s="163"/>
    </row>
    <row r="18" spans="1:8" ht="15.75" thickBot="1" x14ac:dyDescent="0.3">
      <c r="A18" s="164" t="s">
        <v>215</v>
      </c>
      <c r="B18" s="164"/>
      <c r="C18" s="164"/>
      <c r="D18" s="165" t="e">
        <f>SUM(D10:D17)</f>
        <v>#REF!</v>
      </c>
      <c r="E18" s="164"/>
      <c r="F18" s="166">
        <f>SUM(F10:F17)</f>
        <v>23748778</v>
      </c>
      <c r="G18" s="163"/>
    </row>
    <row r="19" spans="1:8" ht="13.5" thickTop="1" x14ac:dyDescent="0.2">
      <c r="A19" s="159"/>
      <c r="B19" s="159"/>
      <c r="C19" s="159"/>
      <c r="D19" s="159"/>
      <c r="E19" s="159"/>
      <c r="F19" s="159"/>
      <c r="G19" s="159"/>
    </row>
    <row r="20" spans="1:8" x14ac:dyDescent="0.2">
      <c r="A20" s="159"/>
      <c r="B20" s="159"/>
      <c r="C20" s="159"/>
      <c r="D20" s="159"/>
      <c r="E20" s="159"/>
      <c r="F20" s="159"/>
      <c r="G20" s="159"/>
    </row>
    <row r="21" spans="1:8" x14ac:dyDescent="0.2">
      <c r="A21" s="159"/>
      <c r="B21" s="159"/>
      <c r="C21" s="159"/>
      <c r="D21" s="159"/>
      <c r="E21" s="159"/>
      <c r="F21" s="159"/>
      <c r="G21" s="159"/>
    </row>
    <row r="22" spans="1:8" ht="14.25" x14ac:dyDescent="0.2">
      <c r="A22" s="158" t="s">
        <v>230</v>
      </c>
      <c r="B22" s="159"/>
      <c r="C22" s="159"/>
      <c r="D22" s="125">
        <f>D6</f>
        <v>2020</v>
      </c>
      <c r="E22" s="125"/>
      <c r="F22" s="160" t="str">
        <f>F6</f>
        <v>2020 (1)</v>
      </c>
      <c r="G22" s="160"/>
    </row>
    <row r="23" spans="1:8" ht="15" x14ac:dyDescent="0.25">
      <c r="A23" s="158"/>
      <c r="B23" s="159"/>
      <c r="C23" s="159"/>
      <c r="D23" s="125" t="s">
        <v>186</v>
      </c>
      <c r="E23" s="126"/>
      <c r="F23" s="161" t="s">
        <v>210</v>
      </c>
      <c r="G23" s="160"/>
    </row>
    <row r="24" spans="1:8" ht="14.25" x14ac:dyDescent="0.2">
      <c r="A24" s="159"/>
      <c r="B24" s="159"/>
      <c r="C24" s="159"/>
      <c r="D24" s="128" t="s">
        <v>18</v>
      </c>
      <c r="E24" s="125"/>
      <c r="F24" s="162" t="s">
        <v>18</v>
      </c>
      <c r="G24" s="160"/>
    </row>
    <row r="25" spans="1:8" ht="15" x14ac:dyDescent="0.25">
      <c r="A25" s="159"/>
      <c r="B25" s="159"/>
      <c r="C25" s="159"/>
      <c r="D25" s="144"/>
      <c r="E25" s="144"/>
      <c r="F25" s="163"/>
      <c r="G25" s="163"/>
    </row>
    <row r="26" spans="1:8" ht="15" x14ac:dyDescent="0.25">
      <c r="A26" s="159" t="s">
        <v>211</v>
      </c>
      <c r="B26" s="159"/>
      <c r="C26" s="159"/>
      <c r="D26" s="133">
        <f>F34</f>
        <v>2766787</v>
      </c>
      <c r="E26" s="144"/>
      <c r="F26" s="163">
        <v>1144886</v>
      </c>
      <c r="G26" s="163"/>
    </row>
    <row r="27" spans="1:8" ht="15" x14ac:dyDescent="0.25">
      <c r="A27" s="159"/>
      <c r="B27" s="159"/>
      <c r="C27" s="159"/>
      <c r="D27" s="144"/>
      <c r="E27" s="144"/>
      <c r="F27" s="163"/>
      <c r="G27" s="163"/>
    </row>
    <row r="28" spans="1:8" ht="15" x14ac:dyDescent="0.25">
      <c r="A28" s="159" t="s">
        <v>216</v>
      </c>
      <c r="B28" s="159"/>
      <c r="C28" s="159"/>
      <c r="D28" s="133">
        <f>'LPFN SUMMARY - Results'!Z128</f>
        <v>1365406</v>
      </c>
      <c r="E28" s="144"/>
      <c r="F28" s="163">
        <v>1653187</v>
      </c>
      <c r="G28" s="163"/>
    </row>
    <row r="29" spans="1:8" ht="15" x14ac:dyDescent="0.25">
      <c r="A29" s="159"/>
      <c r="B29" s="159"/>
      <c r="C29" s="159"/>
      <c r="D29" s="144"/>
      <c r="E29" s="144"/>
      <c r="F29" s="163"/>
      <c r="G29" s="163"/>
    </row>
    <row r="30" spans="1:8" ht="15" x14ac:dyDescent="0.25">
      <c r="A30" s="159" t="s">
        <v>299</v>
      </c>
      <c r="B30" s="159"/>
      <c r="C30" s="159"/>
      <c r="D30" s="144"/>
      <c r="E30" s="144"/>
      <c r="F30" s="163">
        <v>0</v>
      </c>
      <c r="G30" s="163"/>
      <c r="H30" t="s">
        <v>300</v>
      </c>
    </row>
    <row r="31" spans="1:8" ht="15" x14ac:dyDescent="0.25">
      <c r="A31" s="159"/>
      <c r="B31" s="159"/>
      <c r="C31" s="159"/>
      <c r="D31" s="144"/>
      <c r="E31" s="144"/>
      <c r="F31" s="163"/>
      <c r="G31" s="163"/>
    </row>
    <row r="32" spans="1:8" ht="15" x14ac:dyDescent="0.25">
      <c r="A32" s="159" t="s">
        <v>217</v>
      </c>
      <c r="B32" s="159"/>
      <c r="C32" s="159"/>
      <c r="D32" s="133">
        <f>+F45-D45+F47-D47+F43-D43+F41-D41</f>
        <v>-44102.880000000034</v>
      </c>
      <c r="E32" s="144"/>
      <c r="F32" s="163">
        <f>-6321-24965</f>
        <v>-31286</v>
      </c>
      <c r="G32" s="163"/>
      <c r="H32" t="s">
        <v>218</v>
      </c>
    </row>
    <row r="33" spans="1:8" ht="15" x14ac:dyDescent="0.25">
      <c r="A33" s="159"/>
      <c r="B33" s="159"/>
      <c r="C33" s="159"/>
      <c r="D33" s="144"/>
      <c r="E33" s="144"/>
      <c r="F33" s="163"/>
      <c r="G33" s="163"/>
    </row>
    <row r="34" spans="1:8" ht="15.75" thickBot="1" x14ac:dyDescent="0.3">
      <c r="A34" s="164" t="s">
        <v>215</v>
      </c>
      <c r="B34" s="164"/>
      <c r="C34" s="164"/>
      <c r="D34" s="165">
        <f>SUM(D26:D33)</f>
        <v>4088090.12</v>
      </c>
      <c r="E34" s="164"/>
      <c r="F34" s="166">
        <f>SUM(F26:F33)</f>
        <v>2766787</v>
      </c>
      <c r="G34" s="163"/>
    </row>
    <row r="35" spans="1:8" ht="15.75" thickTop="1" x14ac:dyDescent="0.25">
      <c r="A35" s="159"/>
      <c r="B35" s="159"/>
      <c r="C35" s="159"/>
      <c r="D35" s="144"/>
      <c r="E35" s="159"/>
      <c r="F35" s="163"/>
      <c r="G35" s="163"/>
    </row>
    <row r="36" spans="1:8" ht="15" x14ac:dyDescent="0.25">
      <c r="A36" s="159"/>
      <c r="B36" s="159"/>
      <c r="C36" s="159"/>
      <c r="D36" s="144"/>
      <c r="E36" s="159"/>
      <c r="F36" s="163"/>
      <c r="G36" s="163"/>
    </row>
    <row r="37" spans="1:8" ht="15" x14ac:dyDescent="0.25">
      <c r="A37" s="159"/>
      <c r="B37" s="159"/>
      <c r="C37" s="159"/>
      <c r="D37" s="144"/>
      <c r="E37" s="144"/>
      <c r="F37" s="163"/>
      <c r="G37" s="163"/>
    </row>
    <row r="38" spans="1:8" ht="14.25" x14ac:dyDescent="0.2">
      <c r="A38" s="159"/>
      <c r="B38" s="159"/>
      <c r="C38" s="159"/>
      <c r="D38" s="125">
        <f>D6</f>
        <v>2020</v>
      </c>
      <c r="E38" s="125"/>
      <c r="F38" s="160" t="str">
        <f>F6</f>
        <v>2020 (1)</v>
      </c>
      <c r="G38" s="160"/>
    </row>
    <row r="39" spans="1:8" ht="15" x14ac:dyDescent="0.25">
      <c r="A39" s="159"/>
      <c r="B39" s="159"/>
      <c r="C39" s="159"/>
      <c r="D39" s="125" t="s">
        <v>186</v>
      </c>
      <c r="E39" s="126"/>
      <c r="F39" s="161" t="s">
        <v>210</v>
      </c>
      <c r="G39" s="160"/>
    </row>
    <row r="40" spans="1:8" ht="14.25" x14ac:dyDescent="0.2">
      <c r="A40" s="159"/>
      <c r="B40" s="159"/>
      <c r="C40" s="159"/>
      <c r="D40" s="128" t="s">
        <v>18</v>
      </c>
      <c r="E40" s="125"/>
      <c r="F40" s="162" t="s">
        <v>18</v>
      </c>
      <c r="G40" s="160"/>
    </row>
    <row r="41" spans="1:8" ht="15" x14ac:dyDescent="0.25">
      <c r="A41" s="159" t="s">
        <v>219</v>
      </c>
      <c r="B41" s="159"/>
      <c r="C41" s="159"/>
      <c r="D41" s="133">
        <f>F41*1.02</f>
        <v>97478.34</v>
      </c>
      <c r="E41" s="159"/>
      <c r="F41" s="163">
        <v>95567</v>
      </c>
      <c r="G41" s="163"/>
      <c r="H41" t="s">
        <v>220</v>
      </c>
    </row>
    <row r="42" spans="1:8" ht="15" x14ac:dyDescent="0.25">
      <c r="A42" s="159"/>
      <c r="B42" s="159"/>
      <c r="C42" s="159"/>
      <c r="D42" s="144"/>
      <c r="E42" s="159"/>
      <c r="F42" s="163"/>
      <c r="G42" s="163"/>
    </row>
    <row r="43" spans="1:8" ht="15" x14ac:dyDescent="0.25">
      <c r="A43" s="159" t="s">
        <v>221</v>
      </c>
      <c r="B43" s="159"/>
      <c r="C43" s="159"/>
      <c r="D43" s="133">
        <f>F43+'9901'!Z94</f>
        <v>267270</v>
      </c>
      <c r="E43" s="159"/>
      <c r="F43" s="163">
        <v>242270</v>
      </c>
      <c r="G43" s="163"/>
      <c r="H43" t="s">
        <v>222</v>
      </c>
    </row>
    <row r="44" spans="1:8" ht="15" x14ac:dyDescent="0.25">
      <c r="A44" s="159"/>
      <c r="B44" s="159"/>
      <c r="C44" s="159"/>
      <c r="D44" s="144"/>
      <c r="E44" s="159"/>
      <c r="F44" s="163"/>
      <c r="G44" s="163"/>
    </row>
    <row r="45" spans="1:8" ht="15" x14ac:dyDescent="0.25">
      <c r="A45" s="159" t="s">
        <v>223</v>
      </c>
      <c r="B45" s="159"/>
      <c r="C45" s="159"/>
      <c r="D45" s="133">
        <f>F45*1.05</f>
        <v>199579.80000000002</v>
      </c>
      <c r="E45" s="159"/>
      <c r="F45" s="163">
        <v>190076</v>
      </c>
      <c r="G45" s="163"/>
      <c r="H45" t="s">
        <v>224</v>
      </c>
    </row>
    <row r="46" spans="1:8" ht="15" x14ac:dyDescent="0.25">
      <c r="A46" s="159"/>
      <c r="B46" s="159"/>
      <c r="C46" s="159"/>
      <c r="D46" s="144"/>
      <c r="E46" s="159"/>
      <c r="F46" s="163"/>
      <c r="G46" s="163"/>
    </row>
    <row r="47" spans="1:8" ht="15" x14ac:dyDescent="0.25">
      <c r="A47" s="159" t="s">
        <v>225</v>
      </c>
      <c r="B47" s="159"/>
      <c r="C47" s="159"/>
      <c r="D47" s="133">
        <f>F47*1.06</f>
        <v>135816.74000000002</v>
      </c>
      <c r="E47" s="159"/>
      <c r="F47" s="163">
        <v>128129</v>
      </c>
      <c r="G47" s="163"/>
      <c r="H47" t="s">
        <v>226</v>
      </c>
    </row>
    <row r="48" spans="1:8" x14ac:dyDescent="0.2">
      <c r="A48" s="159"/>
      <c r="B48" s="159"/>
      <c r="C48" s="159"/>
      <c r="D48" s="159"/>
      <c r="E48" s="159"/>
      <c r="F48" s="159"/>
      <c r="G48" s="159"/>
    </row>
    <row r="49" spans="1:7" ht="15.75" thickBot="1" x14ac:dyDescent="0.3">
      <c r="A49" s="164" t="s">
        <v>227</v>
      </c>
      <c r="B49" s="164"/>
      <c r="C49" s="164"/>
      <c r="D49" s="165" t="e">
        <f>D47+D45+D43+D41+D34+D18</f>
        <v>#REF!</v>
      </c>
      <c r="E49" s="164"/>
      <c r="F49" s="166">
        <f>F47+F45+F43+F41+F34+F18</f>
        <v>27171607</v>
      </c>
      <c r="G49" s="163"/>
    </row>
    <row r="50" spans="1:7" ht="13.5" thickTop="1" x14ac:dyDescent="0.2">
      <c r="A50" s="159"/>
      <c r="B50" s="159"/>
      <c r="C50" s="159"/>
      <c r="D50" s="159"/>
      <c r="E50" s="159"/>
      <c r="F50" s="159"/>
      <c r="G50" s="159"/>
    </row>
    <row r="51" spans="1:7" ht="14.25" x14ac:dyDescent="0.2">
      <c r="A51" s="218"/>
      <c r="B51" s="159"/>
      <c r="C51" s="159"/>
      <c r="D51" s="144" t="e">
        <f>D49-'BALANCE SHEET'!D33</f>
        <v>#REF!</v>
      </c>
      <c r="E51" s="159"/>
      <c r="F51" s="159"/>
      <c r="G51" s="159"/>
    </row>
    <row r="52" spans="1:7" x14ac:dyDescent="0.2">
      <c r="A52" s="218" t="s">
        <v>311</v>
      </c>
      <c r="B52" s="159"/>
      <c r="C52" s="159"/>
      <c r="D52" s="159"/>
      <c r="E52" s="159"/>
      <c r="F52" s="159"/>
      <c r="G52" s="159"/>
    </row>
    <row r="53" spans="1:7" x14ac:dyDescent="0.2">
      <c r="A53" s="159"/>
      <c r="B53" s="159"/>
      <c r="C53" s="159"/>
      <c r="D53" s="134"/>
      <c r="E53" s="159"/>
      <c r="F53" s="134"/>
      <c r="G53" s="159"/>
    </row>
  </sheetData>
  <pageMargins left="0.75" right="0.75" top="1" bottom="1" header="0.5" footer="0.5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2"/>
  <dimension ref="A1:Z129"/>
  <sheetViews>
    <sheetView zoomScale="70" zoomScaleNormal="70" workbookViewId="0">
      <pane xSplit="2" ySplit="10" topLeftCell="C101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136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2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5"/>
  <dimension ref="A1:Z129"/>
  <sheetViews>
    <sheetView zoomScale="70" zoomScaleNormal="70" workbookViewId="0">
      <pane xSplit="2" ySplit="10" topLeftCell="F26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137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2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6"/>
  <dimension ref="A1:Z129"/>
  <sheetViews>
    <sheetView zoomScale="70" zoomScaleNormal="70" workbookViewId="0">
      <pane xSplit="2" ySplit="10" topLeftCell="C35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138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2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9"/>
  <dimension ref="A1:Z129"/>
  <sheetViews>
    <sheetView zoomScale="70" zoomScaleNormal="70" workbookViewId="0">
      <pane xSplit="2" ySplit="10" topLeftCell="G104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254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2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60">
    <tabColor rgb="FF0070C0"/>
    <pageSetUpPr fitToPage="1"/>
  </sheetPr>
  <dimension ref="A1:AC131"/>
  <sheetViews>
    <sheetView zoomScale="80" zoomScaleNormal="80" workbookViewId="0">
      <pane xSplit="5" ySplit="6" topLeftCell="F7" activePane="bottomRight" state="frozen"/>
      <selection activeCell="AE31" sqref="AE31"/>
      <selection pane="topRight" activeCell="AE31" sqref="AE31"/>
      <selection pane="bottomLeft" activeCell="AE31" sqref="AE31"/>
      <selection pane="bottomRight" activeCell="A5" sqref="A5"/>
    </sheetView>
  </sheetViews>
  <sheetFormatPr defaultColWidth="9.140625" defaultRowHeight="12.75" x14ac:dyDescent="0.2"/>
  <cols>
    <col min="1" max="1" width="7.7109375" customWidth="1"/>
    <col min="2" max="2" width="48.28515625" customWidth="1"/>
    <col min="3" max="4" width="9.140625" hidden="1" customWidth="1"/>
    <col min="5" max="5" width="36.28515625" hidden="1" customWidth="1"/>
    <col min="6" max="6" width="14" bestFit="1" customWidth="1"/>
    <col min="7" max="8" width="13" bestFit="1" customWidth="1"/>
    <col min="9" max="9" width="14.28515625" bestFit="1" customWidth="1"/>
    <col min="10" max="10" width="3.28515625" customWidth="1"/>
    <col min="11" max="11" width="13.42578125" bestFit="1" customWidth="1"/>
    <col min="12" max="12" width="12.5703125" bestFit="1" customWidth="1"/>
    <col min="13" max="13" width="13.42578125" bestFit="1" customWidth="1"/>
    <col min="14" max="14" width="14.5703125" bestFit="1" customWidth="1"/>
    <col min="15" max="15" width="3.28515625" customWidth="1"/>
    <col min="16" max="16" width="13.42578125" bestFit="1" customWidth="1"/>
    <col min="17" max="17" width="13" bestFit="1" customWidth="1"/>
    <col min="18" max="18" width="13.42578125" bestFit="1" customWidth="1"/>
    <col min="19" max="19" width="14.5703125" bestFit="1" customWidth="1"/>
    <col min="20" max="20" width="3.5703125" customWidth="1"/>
    <col min="21" max="21" width="13.42578125" bestFit="1" customWidth="1"/>
    <col min="22" max="22" width="13" bestFit="1" customWidth="1"/>
    <col min="23" max="23" width="13.42578125" bestFit="1" customWidth="1"/>
    <col min="24" max="24" width="14.5703125" bestFit="1" customWidth="1"/>
    <col min="25" max="25" width="3.7109375" customWidth="1"/>
    <col min="26" max="26" width="15.42578125" bestFit="1" customWidth="1"/>
    <col min="27" max="27" width="4.42578125" style="182" hidden="1" customWidth="1"/>
    <col min="29" max="29" width="10.140625" bestFit="1" customWidth="1"/>
  </cols>
  <sheetData>
    <row r="1" spans="1:27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7" ht="19.5" customHeight="1" x14ac:dyDescent="0.2">
      <c r="A4" s="23" t="s">
        <v>70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7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7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11"/>
      <c r="K7" s="48" t="s">
        <v>9</v>
      </c>
      <c r="L7" s="48" t="s">
        <v>10</v>
      </c>
      <c r="M7" s="48" t="s">
        <v>11</v>
      </c>
      <c r="N7" s="104" t="s">
        <v>59</v>
      </c>
      <c r="O7" s="40"/>
      <c r="P7" s="48" t="s">
        <v>12</v>
      </c>
      <c r="Q7" s="48" t="s">
        <v>13</v>
      </c>
      <c r="R7" s="48" t="s">
        <v>14</v>
      </c>
      <c r="S7" s="104" t="s">
        <v>60</v>
      </c>
      <c r="T7" s="41"/>
      <c r="U7" s="48" t="s">
        <v>15</v>
      </c>
      <c r="V7" s="48" t="s">
        <v>16</v>
      </c>
      <c r="W7" s="48" t="s">
        <v>5</v>
      </c>
      <c r="X7" s="104" t="s">
        <v>61</v>
      </c>
      <c r="Y7" s="41"/>
      <c r="Z7" s="52" t="s">
        <v>100</v>
      </c>
    </row>
    <row r="8" spans="1:27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12"/>
      <c r="K8" s="53" t="s">
        <v>18</v>
      </c>
      <c r="L8" s="53" t="s">
        <v>18</v>
      </c>
      <c r="M8" s="53" t="s">
        <v>18</v>
      </c>
      <c r="N8" s="91"/>
      <c r="O8" s="12"/>
      <c r="P8" s="53" t="s">
        <v>18</v>
      </c>
      <c r="Q8" s="53" t="s">
        <v>18</v>
      </c>
      <c r="R8" s="53" t="s">
        <v>18</v>
      </c>
      <c r="S8" s="91"/>
      <c r="T8" s="12"/>
      <c r="U8" s="53" t="s">
        <v>18</v>
      </c>
      <c r="V8" s="53" t="s">
        <v>18</v>
      </c>
      <c r="W8" s="53" t="s">
        <v>18</v>
      </c>
      <c r="X8" s="91"/>
      <c r="Y8" s="95"/>
      <c r="Z8" s="105" t="s">
        <v>18</v>
      </c>
    </row>
    <row r="9" spans="1:27" s="214" customFormat="1" x14ac:dyDescent="0.2">
      <c r="A9" s="59"/>
      <c r="B9" s="62"/>
      <c r="C9" s="254"/>
      <c r="D9" s="62"/>
      <c r="E9" s="63"/>
      <c r="F9" s="264"/>
      <c r="G9" s="264"/>
      <c r="H9" s="264"/>
      <c r="I9" s="92"/>
      <c r="J9" s="265"/>
      <c r="K9" s="264"/>
      <c r="L9" s="264"/>
      <c r="M9" s="264"/>
      <c r="N9" s="92"/>
      <c r="O9" s="265"/>
      <c r="P9" s="264"/>
      <c r="Q9" s="264"/>
      <c r="R9" s="107"/>
      <c r="S9" s="93"/>
      <c r="T9" s="12"/>
      <c r="U9" s="107"/>
      <c r="V9" s="107"/>
      <c r="W9" s="107"/>
      <c r="X9" s="93"/>
      <c r="Y9" s="95"/>
      <c r="Z9" s="93"/>
      <c r="AA9" s="182"/>
    </row>
    <row r="10" spans="1:27" s="214" customFormat="1" ht="14.25" x14ac:dyDescent="0.2">
      <c r="A10" s="65" t="s">
        <v>19</v>
      </c>
      <c r="B10" s="62"/>
      <c r="C10" s="62"/>
      <c r="D10" s="62"/>
      <c r="E10" s="63"/>
      <c r="F10" s="107"/>
      <c r="G10" s="107"/>
      <c r="H10" s="107"/>
      <c r="I10" s="93"/>
      <c r="J10" s="12"/>
      <c r="K10" s="107"/>
      <c r="L10" s="107"/>
      <c r="M10" s="107"/>
      <c r="N10" s="94"/>
      <c r="O10" s="12"/>
      <c r="P10" s="107"/>
      <c r="Q10" s="107"/>
      <c r="R10" s="107"/>
      <c r="S10" s="93"/>
      <c r="T10" s="12"/>
      <c r="U10" s="107"/>
      <c r="V10" s="107"/>
      <c r="W10" s="107"/>
      <c r="X10" s="93"/>
      <c r="Y10" s="95"/>
      <c r="Z10" s="93"/>
      <c r="AA10" s="182"/>
    </row>
    <row r="11" spans="1:27" s="214" customFormat="1" ht="15" x14ac:dyDescent="0.25">
      <c r="A11" s="59"/>
      <c r="B11" s="67" t="str">
        <f>'LPFN SUMMARY - Results'!B11</f>
        <v>ISC</v>
      </c>
      <c r="C11" s="254"/>
      <c r="D11" s="254"/>
      <c r="E11" s="232"/>
      <c r="F11" s="255">
        <f>'3256'!F11+'3257'!F11+'3260'!F11+'9000'!F11+'9051'!F11+'9065'!F11+'9070'!F11+'9071'!F11+'9075'!F11+'9080'!F11+'9100'!F11+'9105'!F11+'9106'!F11+'9107.'!F11+'9125'!F11+'9275'!F11+'9300'!F11+'9301'!F11+'9302'!F11+'9306'!F11+'9307'!F11+'9315'!F11+'9317'!F11+'9320'!F11+'9400'!F11+'9401'!F11+'9450'!F11+'9475'!F11+'9501'!F11</f>
        <v>5253585</v>
      </c>
      <c r="G11" s="255">
        <f>'3256'!G11+'3257'!G11+'3260'!G11+'9000'!G11+'9051'!G11+'9065'!G11+'9070'!G11+'9071'!G11+'9075'!G11+'9080'!G11+'9100'!G11+'9105'!G11+'9106'!G11+'9107.'!G11+'9125'!G11+'9275'!G11+'9300'!G11+'9301'!G11+'9302'!G11+'9306'!G11+'9307'!G11+'9315'!G11+'9317'!G11+'9320'!G11+'9400'!G11+'9401'!G11+'9450'!G11+'9475'!G11+'9501'!G11</f>
        <v>0</v>
      </c>
      <c r="H11" s="255">
        <f>'3256'!H11+'3257'!H11+'3260'!H11+'9000'!H11+'9051'!H11+'9065'!H11+'9070'!H11+'9071'!H11+'9075'!H11+'9080'!H11+'9100'!H11+'9105'!H11+'9106'!H11+'9107.'!H11+'9125'!H11+'9275'!H11+'9300'!H11+'9301'!H11+'9302'!H11+'9306'!H11+'9307'!H11+'9315'!H11+'9317'!H11+'9320'!H11+'9400'!H11+'9401'!H11+'9450'!H11+'9475'!H11+'9501'!H11</f>
        <v>0</v>
      </c>
      <c r="I11" s="94">
        <f>F11+G11+H11</f>
        <v>5253585</v>
      </c>
      <c r="J11" s="248"/>
      <c r="K11" s="255">
        <f>'3256'!K11+'3257'!K11+'3260'!K11+'9000'!K11+'9051'!K11+'9065'!K11+'9070'!K11+'9071'!K11+'9075'!K11+'9080'!K11+'9100'!K11+'9105'!K11+'9106'!K11+'9107.'!K11+'9125'!K11+'9275'!K11+'9300'!K11+'9301'!K11+'9302'!K11+'9306'!K11+'9307'!K11+'9315'!K11+'9317'!K11+'9320'!K11+'9400'!K11+'9401'!K11+'9450'!K11+'9475'!K11+'9501'!K11</f>
        <v>0</v>
      </c>
      <c r="L11" s="255">
        <f>'3256'!L11+'3257'!L11+'3260'!L11+'9000'!L11+'9051'!L11+'9065'!L11+'9070'!L11+'9071'!L11+'9075'!L11+'9080'!L11+'9100'!L11+'9105'!L11+'9106'!L11+'9107.'!L11+'9125'!L11+'9275'!L11+'9300'!L11+'9301'!L11+'9302'!L11+'9306'!L11+'9307'!L11+'9315'!L11+'9317'!L11+'9320'!L11+'9400'!L11+'9401'!L11+'9450'!L11+'9475'!L11+'9501'!L11</f>
        <v>0</v>
      </c>
      <c r="M11" s="255">
        <f>'3256'!M11+'3257'!M11+'3260'!M11+'9000'!M11+'9051'!M11+'9065'!M11+'9070'!M11+'9071'!M11+'9075'!M11+'9080'!M11+'9100'!M11+'9105'!M11+'9106'!M11+'9107.'!M11+'9125'!M11+'9275'!M11+'9300'!M11+'9301'!M11+'9302'!M11+'9306'!M11+'9307'!M11+'9315'!M11+'9317'!M11+'9320'!M11+'9400'!M11+'9401'!M11+'9450'!M11+'9475'!M11+'9501'!M11</f>
        <v>0</v>
      </c>
      <c r="N11" s="94">
        <f>K11+L11+M11</f>
        <v>0</v>
      </c>
      <c r="O11" s="248"/>
      <c r="P11" s="255">
        <f>'3256'!P11+'3257'!P11+'3260'!P11+'9000'!P11+'9051'!P11+'9065'!P11+'9070'!P11+'9071'!P11+'9075'!P11+'9080'!P11+'9100'!P11+'9105'!P11+'9106'!P11+'9107.'!P11+'9125'!P11+'9275'!P11+'9300'!P11+'9301'!P11+'9302'!P11+'9306'!P11+'9307'!P11+'9315'!P11+'9317'!P11+'9320'!P11+'9400'!P11+'9401'!P11+'9450'!P11+'9475'!P11+'9501'!P11</f>
        <v>0</v>
      </c>
      <c r="Q11" s="255">
        <f>'3256'!Q11+'3257'!Q11+'3260'!Q11+'9000'!Q11+'9051'!Q11+'9065'!Q11+'9070'!Q11+'9071'!Q11+'9075'!Q11+'9080'!Q11+'9100'!Q11+'9105'!Q11+'9106'!Q11+'9107.'!Q11+'9125'!Q11+'9275'!Q11+'9300'!Q11+'9301'!Q11+'9302'!Q11+'9306'!Q11+'9307'!Q11+'9315'!Q11+'9317'!Q11+'9320'!Q11+'9400'!Q11+'9401'!Q11+'9450'!Q11+'9475'!Q11+'9501'!Q11</f>
        <v>0</v>
      </c>
      <c r="R11" s="255">
        <f>'3256'!R11+'3257'!R11+'3260'!R11+'9000'!R11+'9051'!R11+'9065'!R11+'9070'!R11+'9071'!R11+'9075'!R11+'9080'!R11+'9100'!R11+'9105'!R11+'9106'!R11+'9107.'!R11+'9125'!R11+'9275'!R11+'9300'!R11+'9301'!R11+'9302'!R11+'9306'!R11+'9307'!R11+'9315'!R11+'9317'!R11+'9320'!R11+'9400'!R11+'9401'!R11+'9450'!R11+'9475'!R11+'9501'!R11</f>
        <v>0</v>
      </c>
      <c r="S11" s="94">
        <f>P11+Q11+R11</f>
        <v>0</v>
      </c>
      <c r="T11" s="248"/>
      <c r="U11" s="255">
        <f>'3256'!U11+'3257'!U11+'3260'!U11+'9000'!U11+'9051'!U11+'9065'!U11+'9070'!U11+'9071'!U11+'9075'!U11+'9080'!U11+'9100'!U11+'9105'!U11+'9106'!U11+'9107.'!U11+'9125'!U11+'9275'!U11+'9300'!U11+'9301'!U11+'9302'!U11+'9306'!U11+'9307'!U11+'9315'!U11+'9317'!U11+'9320'!U11+'9400'!U11+'9401'!U11+'9450'!U11+'9475'!U11+'9501'!U11</f>
        <v>0</v>
      </c>
      <c r="V11" s="255">
        <f>'3256'!V11+'3257'!V11+'3260'!V11+'9000'!V11+'9051'!V11+'9065'!V11+'9070'!V11+'9071'!V11+'9075'!V11+'9080'!V11+'9100'!V11+'9105'!V11+'9106'!V11+'9107.'!V11+'9125'!V11+'9275'!V11+'9300'!V11+'9301'!V11+'9302'!V11+'9306'!V11+'9307'!V11+'9315'!V11+'9317'!V11+'9320'!V11+'9400'!V11+'9401'!V11+'9450'!V11+'9475'!V11+'9501'!V11</f>
        <v>0</v>
      </c>
      <c r="W11" s="255">
        <f>'3256'!W11+'3257'!W11+'3260'!W11+'9000'!W11+'9051'!W11+'9065'!W11+'9070'!W11+'9071'!W11+'9075'!W11+'9080'!W11+'9100'!W11+'9105'!W11+'9106'!W11+'9107.'!W11+'9125'!W11+'9275'!W11+'9300'!W11+'9301'!W11+'9302'!W11+'9306'!W11+'9307'!W11+'9315'!W11+'9317'!W11+'9320'!W11+'9400'!W11+'9401'!W11+'9450'!W11+'9475'!W11+'9501'!W11</f>
        <v>0</v>
      </c>
      <c r="X11" s="94">
        <f>U11+V11+W11</f>
        <v>0</v>
      </c>
      <c r="Y11" s="96"/>
      <c r="Z11" s="94">
        <f>X11+S11+N11+I11</f>
        <v>5253585</v>
      </c>
      <c r="AA11" s="182"/>
    </row>
    <row r="12" spans="1:27" s="214" customFormat="1" ht="15" x14ac:dyDescent="0.25">
      <c r="A12" s="59"/>
      <c r="B12" s="67" t="str">
        <f>'LPFN SUMMARY - Results'!B12</f>
        <v>Administration fees</v>
      </c>
      <c r="C12" s="62"/>
      <c r="D12" s="62"/>
      <c r="E12" s="63"/>
      <c r="F12" s="255">
        <f>'3256'!F12+'3257'!F12+'3260'!F12+'9000'!F12+'9051'!F12+'9065'!F12+'9070'!F12+'9071'!F12+'9075'!F12+'9080'!F12+'9100'!F12+'9105'!F12+'9106'!F12+'9107.'!F12+'9125'!F12+'9275'!F12+'9300'!F12+'9301'!F12+'9302'!F12+'9306'!F12+'9307'!F12+'9315'!F12+'9317'!F12+'9320'!F12+'9400'!F12+'9401'!F12+'9450'!F12+'9475'!F12+'9501'!F12</f>
        <v>0</v>
      </c>
      <c r="G12" s="255">
        <f>'3256'!G12+'3257'!G12+'3260'!G12+'9000'!G12+'9051'!G12+'9065'!G12+'9070'!G12+'9071'!G12+'9075'!G12+'9080'!G12+'9100'!G12+'9105'!G12+'9106'!G12+'9107.'!G12+'9125'!G12+'9275'!G12+'9300'!G12+'9301'!G12+'9302'!G12+'9306'!G12+'9307'!G12+'9315'!G12+'9317'!G12+'9320'!G12+'9400'!G12+'9401'!G12+'9450'!G12+'9475'!G12+'9501'!G12</f>
        <v>0</v>
      </c>
      <c r="H12" s="255">
        <f>'3256'!H12+'3257'!H12+'3260'!H12+'9000'!H12+'9051'!H12+'9065'!H12+'9070'!H12+'9071'!H12+'9075'!H12+'9080'!H12+'9100'!H12+'9105'!H12+'9106'!H12+'9107.'!H12+'9125'!H12+'9275'!H12+'9300'!H12+'9301'!H12+'9302'!H12+'9306'!H12+'9307'!H12+'9315'!H12+'9317'!H12+'9320'!H12+'9400'!H12+'9401'!H12+'9450'!H12+'9475'!H12+'9501'!H12</f>
        <v>0</v>
      </c>
      <c r="I12" s="94">
        <f>F12+G12+H12</f>
        <v>0</v>
      </c>
      <c r="J12" s="224"/>
      <c r="K12" s="255">
        <f>'3256'!K12+'3257'!K12+'3260'!K12+'9000'!K12+'9051'!K12+'9065'!K12+'9070'!K12+'9071'!K12+'9075'!K12+'9080'!K12+'9100'!K12+'9105'!K12+'9106'!K12+'9107.'!K12+'9125'!K12+'9275'!K12+'9300'!K12+'9301'!K12+'9302'!K12+'9306'!K12+'9307'!K12+'9315'!K12+'9317'!K12+'9320'!K12+'9400'!K12+'9401'!K12+'9450'!K12+'9475'!K12+'9501'!K12</f>
        <v>0</v>
      </c>
      <c r="L12" s="255">
        <f>'3256'!L12+'3257'!L12+'3260'!L12+'9000'!L12+'9051'!L12+'9065'!L12+'9070'!L12+'9071'!L12+'9075'!L12+'9080'!L12+'9100'!L12+'9105'!L12+'9106'!L12+'9107.'!L12+'9125'!L12+'9275'!L12+'9300'!L12+'9301'!L12+'9302'!L12+'9306'!L12+'9307'!L12+'9315'!L12+'9317'!L12+'9320'!L12+'9400'!L12+'9401'!L12+'9450'!L12+'9475'!L12+'9501'!L12</f>
        <v>0</v>
      </c>
      <c r="M12" s="255">
        <f>'3256'!M12+'3257'!M12+'3260'!M12+'9000'!M12+'9051'!M12+'9065'!M12+'9070'!M12+'9071'!M12+'9075'!M12+'9080'!M12+'9100'!M12+'9105'!M12+'9106'!M12+'9107.'!M12+'9125'!M12+'9275'!M12+'9300'!M12+'9301'!M12+'9302'!M12+'9306'!M12+'9307'!M12+'9315'!M12+'9317'!M12+'9320'!M12+'9400'!M12+'9401'!M12+'9450'!M12+'9475'!M12+'9501'!M12</f>
        <v>0</v>
      </c>
      <c r="N12" s="94">
        <f t="shared" ref="N12:N42" si="0">K12+L12+M12</f>
        <v>0</v>
      </c>
      <c r="O12" s="224"/>
      <c r="P12" s="255">
        <f>'3256'!P12+'3257'!P12+'3260'!P12+'9000'!P12+'9051'!P12+'9065'!P12+'9070'!P12+'9071'!P12+'9075'!P12+'9080'!P12+'9100'!P12+'9105'!P12+'9106'!P12+'9107.'!P12+'9125'!P12+'9275'!P12+'9300'!P12+'9301'!P12+'9302'!P12+'9306'!P12+'9307'!P12+'9315'!P12+'9317'!P12+'9320'!P12+'9400'!P12+'9401'!P12+'9450'!P12+'9475'!P12+'9501'!P12</f>
        <v>0</v>
      </c>
      <c r="Q12" s="255">
        <f>'3256'!Q12+'3257'!Q12+'3260'!Q12+'9000'!Q12+'9051'!Q12+'9065'!Q12+'9070'!Q12+'9071'!Q12+'9075'!Q12+'9080'!Q12+'9100'!Q12+'9105'!Q12+'9106'!Q12+'9107.'!Q12+'9125'!Q12+'9275'!Q12+'9300'!Q12+'9301'!Q12+'9302'!Q12+'9306'!Q12+'9307'!Q12+'9315'!Q12+'9317'!Q12+'9320'!Q12+'9400'!Q12+'9401'!Q12+'9450'!Q12+'9475'!Q12+'9501'!Q12</f>
        <v>0</v>
      </c>
      <c r="R12" s="255">
        <f>'3256'!R12+'3257'!R12+'3260'!R12+'9000'!R12+'9051'!R12+'9065'!R12+'9070'!R12+'9071'!R12+'9075'!R12+'9080'!R12+'9100'!R12+'9105'!R12+'9106'!R12+'9107.'!R12+'9125'!R12+'9275'!R12+'9300'!R12+'9301'!R12+'9302'!R12+'9306'!R12+'9307'!R12+'9315'!R12+'9317'!R12+'9320'!R12+'9400'!R12+'9401'!R12+'9450'!R12+'9475'!R12+'9501'!R12</f>
        <v>0</v>
      </c>
      <c r="S12" s="94">
        <f t="shared" ref="S12:S42" si="1">P12+Q12+R12</f>
        <v>0</v>
      </c>
      <c r="T12" s="224"/>
      <c r="U12" s="255">
        <f>'3256'!U12+'3257'!U12+'3260'!U12+'9000'!U12+'9051'!U12+'9065'!U12+'9070'!U12+'9071'!U12+'9075'!U12+'9080'!U12+'9100'!U12+'9105'!U12+'9106'!U12+'9107.'!U12+'9125'!U12+'9275'!U12+'9300'!U12+'9301'!U12+'9302'!U12+'9306'!U12+'9307'!U12+'9315'!U12+'9317'!U12+'9320'!U12+'9400'!U12+'9401'!U12+'9450'!U12+'9475'!U12+'9501'!U12</f>
        <v>0</v>
      </c>
      <c r="V12" s="255">
        <f>'3256'!V12+'3257'!V12+'3260'!V12+'9000'!V12+'9051'!V12+'9065'!V12+'9070'!V12+'9071'!V12+'9075'!V12+'9080'!V12+'9100'!V12+'9105'!V12+'9106'!V12+'9107.'!V12+'9125'!V12+'9275'!V12+'9300'!V12+'9301'!V12+'9302'!V12+'9306'!V12+'9307'!V12+'9315'!V12+'9317'!V12+'9320'!V12+'9400'!V12+'9401'!V12+'9450'!V12+'9475'!V12+'9501'!V12</f>
        <v>0</v>
      </c>
      <c r="W12" s="255">
        <f>'3256'!W12+'3257'!W12+'3260'!W12+'9000'!W12+'9051'!W12+'9065'!W12+'9070'!W12+'9071'!W12+'9075'!W12+'9080'!W12+'9100'!W12+'9105'!W12+'9106'!W12+'9107.'!W12+'9125'!W12+'9275'!W12+'9300'!W12+'9301'!W12+'9302'!W12+'9306'!W12+'9307'!W12+'9315'!W12+'9317'!W12+'9320'!W12+'9400'!W12+'9401'!W12+'9450'!W12+'9475'!W12+'9501'!W12</f>
        <v>0</v>
      </c>
      <c r="X12" s="94">
        <f t="shared" ref="X12:X42" si="2">U12+V12+W12</f>
        <v>0</v>
      </c>
      <c r="Y12" s="97"/>
      <c r="Z12" s="94">
        <f t="shared" ref="Z12:Z42" si="3">X12+S12+N12+I12</f>
        <v>0</v>
      </c>
      <c r="AA12" s="182"/>
    </row>
    <row r="13" spans="1:27" s="214" customFormat="1" ht="15" x14ac:dyDescent="0.25">
      <c r="A13" s="59"/>
      <c r="B13" s="67" t="str">
        <f>'LPFN SUMMARY - Results'!B13</f>
        <v>Canadian Mortgage and Housing Corporation</v>
      </c>
      <c r="C13" s="62"/>
      <c r="D13" s="62"/>
      <c r="E13" s="63"/>
      <c r="F13" s="255">
        <f>'3256'!F13+'3257'!F13+'3260'!F13+'9000'!F13+'9051'!F13+'9065'!F13+'9070'!F13+'9071'!F13+'9075'!F13+'9080'!F13+'9100'!F13+'9105'!F13+'9106'!F13+'9107.'!F13+'9125'!F13+'9275'!F13+'9300'!F13+'9301'!F13+'9302'!F13+'9306'!F13+'9307'!F13+'9315'!F13+'9317'!F13+'9320'!F13+'9400'!F13+'9401'!F13+'9450'!F13+'9475'!F13+'9501'!F13</f>
        <v>0</v>
      </c>
      <c r="G13" s="255">
        <f>'3256'!G13+'3257'!G13+'3260'!G13+'9000'!G13+'9051'!G13+'9065'!G13+'9070'!G13+'9071'!G13+'9075'!G13+'9080'!G13+'9100'!G13+'9105'!G13+'9106'!G13+'9107.'!G13+'9125'!G13+'9275'!G13+'9300'!G13+'9301'!G13+'9302'!G13+'9306'!G13+'9307'!G13+'9315'!G13+'9317'!G13+'9320'!G13+'9400'!G13+'9401'!G13+'9450'!G13+'9475'!G13+'9501'!G13</f>
        <v>0</v>
      </c>
      <c r="H13" s="255">
        <f>'3256'!H13+'3257'!H13+'3260'!H13+'9000'!H13+'9051'!H13+'9065'!H13+'9070'!H13+'9071'!H13+'9075'!H13+'9080'!H13+'9100'!H13+'9105'!H13+'9106'!H13+'9107.'!H13+'9125'!H13+'9275'!H13+'9300'!H13+'9301'!H13+'9302'!H13+'9306'!H13+'9307'!H13+'9315'!H13+'9317'!H13+'9320'!H13+'9400'!H13+'9401'!H13+'9450'!H13+'9475'!H13+'9501'!H13</f>
        <v>0</v>
      </c>
      <c r="I13" s="94">
        <f>F13+G13+H13</f>
        <v>0</v>
      </c>
      <c r="J13" s="224"/>
      <c r="K13" s="255">
        <f>'3256'!K13+'3257'!K13+'3260'!K13+'9000'!K13+'9051'!K13+'9065'!K13+'9070'!K13+'9071'!K13+'9075'!K13+'9080'!K13+'9100'!K13+'9105'!K13+'9106'!K13+'9107.'!K13+'9125'!K13+'9275'!K13+'9300'!K13+'9301'!K13+'9302'!K13+'9306'!K13+'9307'!K13+'9315'!K13+'9317'!K13+'9320'!K13+'9400'!K13+'9401'!K13+'9450'!K13+'9475'!K13+'9501'!K13</f>
        <v>0</v>
      </c>
      <c r="L13" s="255">
        <f>'3256'!L13+'3257'!L13+'3260'!L13+'9000'!L13+'9051'!L13+'9065'!L13+'9070'!L13+'9071'!L13+'9075'!L13+'9080'!L13+'9100'!L13+'9105'!L13+'9106'!L13+'9107.'!L13+'9125'!L13+'9275'!L13+'9300'!L13+'9301'!L13+'9302'!L13+'9306'!L13+'9307'!L13+'9315'!L13+'9317'!L13+'9320'!L13+'9400'!L13+'9401'!L13+'9450'!L13+'9475'!L13+'9501'!L13</f>
        <v>0</v>
      </c>
      <c r="M13" s="255">
        <f>'3256'!M13+'3257'!M13+'3260'!M13+'9000'!M13+'9051'!M13+'9065'!M13+'9070'!M13+'9071'!M13+'9075'!M13+'9080'!M13+'9100'!M13+'9105'!M13+'9106'!M13+'9107.'!M13+'9125'!M13+'9275'!M13+'9300'!M13+'9301'!M13+'9302'!M13+'9306'!M13+'9307'!M13+'9315'!M13+'9317'!M13+'9320'!M13+'9400'!M13+'9401'!M13+'9450'!M13+'9475'!M13+'9501'!M13</f>
        <v>0</v>
      </c>
      <c r="N13" s="94">
        <f t="shared" si="0"/>
        <v>0</v>
      </c>
      <c r="O13" s="224"/>
      <c r="P13" s="255">
        <f>'3256'!P13+'3257'!P13+'3260'!P13+'9000'!P13+'9051'!P13+'9065'!P13+'9070'!P13+'9071'!P13+'9075'!P13+'9080'!P13+'9100'!P13+'9105'!P13+'9106'!P13+'9107.'!P13+'9125'!P13+'9275'!P13+'9300'!P13+'9301'!P13+'9302'!P13+'9306'!P13+'9307'!P13+'9315'!P13+'9317'!P13+'9320'!P13+'9400'!P13+'9401'!P13+'9450'!P13+'9475'!P13+'9501'!P13</f>
        <v>0</v>
      </c>
      <c r="Q13" s="255">
        <f>'3256'!Q13+'3257'!Q13+'3260'!Q13+'9000'!Q13+'9051'!Q13+'9065'!Q13+'9070'!Q13+'9071'!Q13+'9075'!Q13+'9080'!Q13+'9100'!Q13+'9105'!Q13+'9106'!Q13+'9107.'!Q13+'9125'!Q13+'9275'!Q13+'9300'!Q13+'9301'!Q13+'9302'!Q13+'9306'!Q13+'9307'!Q13+'9315'!Q13+'9317'!Q13+'9320'!Q13+'9400'!Q13+'9401'!Q13+'9450'!Q13+'9475'!Q13+'9501'!Q13</f>
        <v>0</v>
      </c>
      <c r="R13" s="255">
        <f>'3256'!R13+'3257'!R13+'3260'!R13+'9000'!R13+'9051'!R13+'9065'!R13+'9070'!R13+'9071'!R13+'9075'!R13+'9080'!R13+'9100'!R13+'9105'!R13+'9106'!R13+'9107.'!R13+'9125'!R13+'9275'!R13+'9300'!R13+'9301'!R13+'9302'!R13+'9306'!R13+'9307'!R13+'9315'!R13+'9317'!R13+'9320'!R13+'9400'!R13+'9401'!R13+'9450'!R13+'9475'!R13+'9501'!R13</f>
        <v>0</v>
      </c>
      <c r="S13" s="94">
        <f t="shared" si="1"/>
        <v>0</v>
      </c>
      <c r="T13" s="224"/>
      <c r="U13" s="255">
        <f>'3256'!U13+'3257'!U13+'3260'!U13+'9000'!U13+'9051'!U13+'9065'!U13+'9070'!U13+'9071'!U13+'9075'!U13+'9080'!U13+'9100'!U13+'9105'!U13+'9106'!U13+'9107.'!U13+'9125'!U13+'9275'!U13+'9300'!U13+'9301'!U13+'9302'!U13+'9306'!U13+'9307'!U13+'9315'!U13+'9317'!U13+'9320'!U13+'9400'!U13+'9401'!U13+'9450'!U13+'9475'!U13+'9501'!U13</f>
        <v>0</v>
      </c>
      <c r="V13" s="255">
        <f>'3256'!V13+'3257'!V13+'3260'!V13+'9000'!V13+'9051'!V13+'9065'!V13+'9070'!V13+'9071'!V13+'9075'!V13+'9080'!V13+'9100'!V13+'9105'!V13+'9106'!V13+'9107.'!V13+'9125'!V13+'9275'!V13+'9300'!V13+'9301'!V13+'9302'!V13+'9306'!V13+'9307'!V13+'9315'!V13+'9317'!V13+'9320'!V13+'9400'!V13+'9401'!V13+'9450'!V13+'9475'!V13+'9501'!V13</f>
        <v>0</v>
      </c>
      <c r="W13" s="255">
        <f>'3256'!W13+'3257'!W13+'3260'!W13+'9000'!W13+'9051'!W13+'9065'!W13+'9070'!W13+'9071'!W13+'9075'!W13+'9080'!W13+'9100'!W13+'9105'!W13+'9106'!W13+'9107.'!W13+'9125'!W13+'9275'!W13+'9300'!W13+'9301'!W13+'9302'!W13+'9306'!W13+'9307'!W13+'9315'!W13+'9317'!W13+'9320'!W13+'9400'!W13+'9401'!W13+'9450'!W13+'9475'!W13+'9501'!W13</f>
        <v>0</v>
      </c>
      <c r="X13" s="94">
        <f t="shared" si="2"/>
        <v>0</v>
      </c>
      <c r="Y13" s="97"/>
      <c r="Z13" s="94">
        <f t="shared" si="3"/>
        <v>0</v>
      </c>
      <c r="AA13" s="182"/>
    </row>
    <row r="14" spans="1:27" s="214" customFormat="1" ht="15" x14ac:dyDescent="0.25">
      <c r="A14" s="59"/>
      <c r="B14" s="67" t="str">
        <f>'LPFN SUMMARY - Results'!B14</f>
        <v>Centre Jeunesse de l'Abitibi-Témiscamingue</v>
      </c>
      <c r="C14" s="62"/>
      <c r="D14" s="62"/>
      <c r="E14" s="63"/>
      <c r="F14" s="255">
        <f>'3256'!F14+'3257'!F14+'3260'!F14+'9000'!F14+'9051'!F14+'9065'!F14+'9070'!F14+'9071'!F14+'9075'!F14+'9080'!F14+'9100'!F14+'9105'!F14+'9106'!F14+'9107.'!F14+'9125'!F14+'9275'!F14+'9300'!F14+'9301'!F14+'9302'!F14+'9306'!F14+'9307'!F14+'9315'!F14+'9317'!F14+'9320'!F14+'9400'!F14+'9401'!F14+'9450'!F14+'9475'!F14+'9501'!F14</f>
        <v>0</v>
      </c>
      <c r="G14" s="255">
        <f>'3256'!G14+'3257'!G14+'3260'!G14+'9000'!G14+'9051'!G14+'9065'!G14+'9070'!G14+'9071'!G14+'9075'!G14+'9080'!G14+'9100'!G14+'9105'!G14+'9106'!G14+'9107.'!G14+'9125'!G14+'9275'!G14+'9300'!G14+'9301'!G14+'9302'!G14+'9306'!G14+'9307'!G14+'9315'!G14+'9317'!G14+'9320'!G14+'9400'!G14+'9401'!G14+'9450'!G14+'9475'!G14+'9501'!G14</f>
        <v>0</v>
      </c>
      <c r="H14" s="255">
        <f>'3256'!H14+'3257'!H14+'3260'!H14+'9000'!H14+'9051'!H14+'9065'!H14+'9070'!H14+'9071'!H14+'9075'!H14+'9080'!H14+'9100'!H14+'9105'!H14+'9106'!H14+'9107.'!H14+'9125'!H14+'9275'!H14+'9300'!H14+'9301'!H14+'9302'!H14+'9306'!H14+'9307'!H14+'9315'!H14+'9317'!H14+'9320'!H14+'9400'!H14+'9401'!H14+'9450'!H14+'9475'!H14+'9501'!H14</f>
        <v>3750</v>
      </c>
      <c r="I14" s="94">
        <f>F14+G14+H14</f>
        <v>3750</v>
      </c>
      <c r="J14" s="224"/>
      <c r="K14" s="255">
        <f>'3256'!K14+'3257'!K14+'3260'!K14+'9000'!K14+'9051'!K14+'9065'!K14+'9070'!K14+'9071'!K14+'9075'!K14+'9080'!K14+'9100'!K14+'9105'!K14+'9106'!K14+'9107.'!K14+'9125'!K14+'9275'!K14+'9300'!K14+'9301'!K14+'9302'!K14+'9306'!K14+'9307'!K14+'9315'!K14+'9317'!K14+'9320'!K14+'9400'!K14+'9401'!K14+'9450'!K14+'9475'!K14+'9501'!K14</f>
        <v>0</v>
      </c>
      <c r="L14" s="255">
        <f>'3256'!L14+'3257'!L14+'3260'!L14+'9000'!L14+'9051'!L14+'9065'!L14+'9070'!L14+'9071'!L14+'9075'!L14+'9080'!L14+'9100'!L14+'9105'!L14+'9106'!L14+'9107.'!L14+'9125'!L14+'9275'!L14+'9300'!L14+'9301'!L14+'9302'!L14+'9306'!L14+'9307'!L14+'9315'!L14+'9317'!L14+'9320'!L14+'9400'!L14+'9401'!L14+'9450'!L14+'9475'!L14+'9501'!L14</f>
        <v>0</v>
      </c>
      <c r="M14" s="255">
        <f>'3256'!M14+'3257'!M14+'3260'!M14+'9000'!M14+'9051'!M14+'9065'!M14+'9070'!M14+'9071'!M14+'9075'!M14+'9080'!M14+'9100'!M14+'9105'!M14+'9106'!M14+'9107.'!M14+'9125'!M14+'9275'!M14+'9300'!M14+'9301'!M14+'9302'!M14+'9306'!M14+'9307'!M14+'9315'!M14+'9317'!M14+'9320'!M14+'9400'!M14+'9401'!M14+'9450'!M14+'9475'!M14+'9501'!M14</f>
        <v>3750</v>
      </c>
      <c r="N14" s="94">
        <f t="shared" si="0"/>
        <v>3750</v>
      </c>
      <c r="O14" s="224"/>
      <c r="P14" s="255">
        <f>'3256'!P14+'3257'!P14+'3260'!P14+'9000'!P14+'9051'!P14+'9065'!P14+'9070'!P14+'9071'!P14+'9075'!P14+'9080'!P14+'9100'!P14+'9105'!P14+'9106'!P14+'9107.'!P14+'9125'!P14+'9275'!P14+'9300'!P14+'9301'!P14+'9302'!P14+'9306'!P14+'9307'!P14+'9315'!P14+'9317'!P14+'9320'!P14+'9400'!P14+'9401'!P14+'9450'!P14+'9475'!P14+'9501'!P14</f>
        <v>0</v>
      </c>
      <c r="Q14" s="255">
        <f>'3256'!Q14+'3257'!Q14+'3260'!Q14+'9000'!Q14+'9051'!Q14+'9065'!Q14+'9070'!Q14+'9071'!Q14+'9075'!Q14+'9080'!Q14+'9100'!Q14+'9105'!Q14+'9106'!Q14+'9107.'!Q14+'9125'!Q14+'9275'!Q14+'9300'!Q14+'9301'!Q14+'9302'!Q14+'9306'!Q14+'9307'!Q14+'9315'!Q14+'9317'!Q14+'9320'!Q14+'9400'!Q14+'9401'!Q14+'9450'!Q14+'9475'!Q14+'9501'!Q14</f>
        <v>0</v>
      </c>
      <c r="R14" s="255">
        <f>'3256'!R14+'3257'!R14+'3260'!R14+'9000'!R14+'9051'!R14+'9065'!R14+'9070'!R14+'9071'!R14+'9075'!R14+'9080'!R14+'9100'!R14+'9105'!R14+'9106'!R14+'9107.'!R14+'9125'!R14+'9275'!R14+'9300'!R14+'9301'!R14+'9302'!R14+'9306'!R14+'9307'!R14+'9315'!R14+'9317'!R14+'9320'!R14+'9400'!R14+'9401'!R14+'9450'!R14+'9475'!R14+'9501'!R14</f>
        <v>3750</v>
      </c>
      <c r="S14" s="94">
        <f t="shared" si="1"/>
        <v>3750</v>
      </c>
      <c r="T14" s="224"/>
      <c r="U14" s="255">
        <f>'3256'!U14+'3257'!U14+'3260'!U14+'9000'!U14+'9051'!U14+'9065'!U14+'9070'!U14+'9071'!U14+'9075'!U14+'9080'!U14+'9100'!U14+'9105'!U14+'9106'!U14+'9107.'!U14+'9125'!U14+'9275'!U14+'9300'!U14+'9301'!U14+'9302'!U14+'9306'!U14+'9307'!U14+'9315'!U14+'9317'!U14+'9320'!U14+'9400'!U14+'9401'!U14+'9450'!U14+'9475'!U14+'9501'!U14</f>
        <v>0</v>
      </c>
      <c r="V14" s="255">
        <f>'3256'!V14+'3257'!V14+'3260'!V14+'9000'!V14+'9051'!V14+'9065'!V14+'9070'!V14+'9071'!V14+'9075'!V14+'9080'!V14+'9100'!V14+'9105'!V14+'9106'!V14+'9107.'!V14+'9125'!V14+'9275'!V14+'9300'!V14+'9301'!V14+'9302'!V14+'9306'!V14+'9307'!V14+'9315'!V14+'9317'!V14+'9320'!V14+'9400'!V14+'9401'!V14+'9450'!V14+'9475'!V14+'9501'!V14</f>
        <v>0</v>
      </c>
      <c r="W14" s="255">
        <f>'3256'!W14+'3257'!W14+'3260'!W14+'9000'!W14+'9051'!W14+'9065'!W14+'9070'!W14+'9071'!W14+'9075'!W14+'9080'!W14+'9100'!W14+'9105'!W14+'9106'!W14+'9107.'!W14+'9125'!W14+'9275'!W14+'9300'!W14+'9301'!W14+'9302'!W14+'9306'!W14+'9307'!W14+'9315'!W14+'9317'!W14+'9320'!W14+'9400'!W14+'9401'!W14+'9450'!W14+'9475'!W14+'9501'!W14</f>
        <v>3750</v>
      </c>
      <c r="X14" s="94">
        <f t="shared" si="2"/>
        <v>3750</v>
      </c>
      <c r="Y14" s="97"/>
      <c r="Z14" s="94">
        <f t="shared" si="3"/>
        <v>15000</v>
      </c>
      <c r="AA14" s="182"/>
    </row>
    <row r="15" spans="1:27" s="214" customFormat="1" ht="15" hidden="1" x14ac:dyDescent="0.25">
      <c r="A15" s="59"/>
      <c r="B15" s="67" t="str">
        <f>'LPFN SUMMARY - Results'!B15</f>
        <v>Unused</v>
      </c>
      <c r="C15" s="62"/>
      <c r="D15" s="62"/>
      <c r="E15" s="63"/>
      <c r="F15" s="255">
        <f>'3256'!F15+'3257'!F15+'3260'!F15+'9000'!F15+'9051'!F15+'9065'!F15+'9070'!F15+'9071'!F15+'9075'!F15+'9080'!F15+'9100'!F15+'9105'!F15+'9106'!F15+'9107.'!F15+'9125'!F15+'9275'!F15+'9300'!F15+'9301'!F15+'9302'!F15+'9306'!F15+'9307'!F15+'9315'!F15+'9317'!F15+'9320'!F15+'9400'!F15+'9401'!F15+'9450'!F15+'9475'!F15+'9501'!F15</f>
        <v>0</v>
      </c>
      <c r="G15" s="255">
        <f>'3256'!G15+'3257'!G15+'3260'!G15+'9000'!G15+'9051'!G15+'9065'!G15+'9070'!G15+'9071'!G15+'9075'!G15+'9080'!G15+'9100'!G15+'9105'!G15+'9106'!G15+'9107.'!G15+'9125'!G15+'9275'!G15+'9300'!G15+'9301'!G15+'9302'!G15+'9306'!G15+'9307'!G15+'9315'!G15+'9317'!G15+'9320'!G15+'9400'!G15+'9401'!G15+'9450'!G15+'9475'!G15+'9501'!G15</f>
        <v>0</v>
      </c>
      <c r="H15" s="255">
        <f>'3256'!H15+'3257'!H15+'3260'!H15+'9000'!H15+'9051'!H15+'9065'!H15+'9070'!H15+'9071'!H15+'9075'!H15+'9080'!H15+'9100'!H15+'9105'!H15+'9106'!H15+'9107.'!H15+'9125'!H15+'9275'!H15+'9300'!H15+'9301'!H15+'9302'!H15+'9306'!H15+'9307'!H15+'9315'!H15+'9317'!H15+'9320'!H15+'9400'!H15+'9401'!H15+'9450'!H15+'9475'!H15+'9501'!H15</f>
        <v>0</v>
      </c>
      <c r="I15" s="94">
        <f t="shared" ref="I15:I42" si="4">F15+G15+H15</f>
        <v>0</v>
      </c>
      <c r="J15" s="224"/>
      <c r="K15" s="255">
        <f>'3256'!K15+'3257'!K15+'3260'!K15+'9000'!K15+'9051'!K15+'9065'!K15+'9070'!K15+'9071'!K15+'9075'!K15+'9080'!K15+'9100'!K15+'9105'!K15+'9106'!K15+'9107.'!K15+'9125'!K15+'9275'!K15+'9300'!K15+'9301'!K15+'9302'!K15+'9306'!K15+'9307'!K15+'9315'!K15+'9317'!K15+'9320'!K15+'9400'!K15+'9401'!K15+'9450'!K15+'9475'!K15+'9501'!K15</f>
        <v>0</v>
      </c>
      <c r="L15" s="255">
        <f>'3256'!L15+'3257'!L15+'3260'!L15+'9000'!L15+'9051'!L15+'9065'!L15+'9070'!L15+'9071'!L15+'9075'!L15+'9080'!L15+'9100'!L15+'9105'!L15+'9106'!L15+'9107.'!L15+'9125'!L15+'9275'!L15+'9300'!L15+'9301'!L15+'9302'!L15+'9306'!L15+'9307'!L15+'9315'!L15+'9317'!L15+'9320'!L15+'9400'!L15+'9401'!L15+'9450'!L15+'9475'!L15+'9501'!L15</f>
        <v>0</v>
      </c>
      <c r="M15" s="255">
        <f>'3256'!M15+'3257'!M15+'3260'!M15+'9000'!M15+'9051'!M15+'9065'!M15+'9070'!M15+'9071'!M15+'9075'!M15+'9080'!M15+'9100'!M15+'9105'!M15+'9106'!M15+'9107.'!M15+'9125'!M15+'9275'!M15+'9300'!M15+'9301'!M15+'9302'!M15+'9306'!M15+'9307'!M15+'9315'!M15+'9317'!M15+'9320'!M15+'9400'!M15+'9401'!M15+'9450'!M15+'9475'!M15+'9501'!M15</f>
        <v>0</v>
      </c>
      <c r="N15" s="94">
        <f t="shared" si="0"/>
        <v>0</v>
      </c>
      <c r="O15" s="224"/>
      <c r="P15" s="255">
        <f>'3256'!P15+'3257'!P15+'3260'!P15+'9000'!P15+'9051'!P15+'9065'!P15+'9070'!P15+'9071'!P15+'9075'!P15+'9080'!P15+'9100'!P15+'9105'!P15+'9106'!P15+'9107.'!P15+'9125'!P15+'9275'!P15+'9300'!P15+'9301'!P15+'9302'!P15+'9306'!P15+'9307'!P15+'9315'!P15+'9317'!P15+'9320'!P15+'9400'!P15+'9401'!P15+'9450'!P15+'9475'!P15+'9501'!P15</f>
        <v>0</v>
      </c>
      <c r="Q15" s="255">
        <f>'3256'!Q15+'3257'!Q15+'3260'!Q15+'9000'!Q15+'9051'!Q15+'9065'!Q15+'9070'!Q15+'9071'!Q15+'9075'!Q15+'9080'!Q15+'9100'!Q15+'9105'!Q15+'9106'!Q15+'9107.'!Q15+'9125'!Q15+'9275'!Q15+'9300'!Q15+'9301'!Q15+'9302'!Q15+'9306'!Q15+'9307'!Q15+'9315'!Q15+'9317'!Q15+'9320'!Q15+'9400'!Q15+'9401'!Q15+'9450'!Q15+'9475'!Q15+'9501'!Q15</f>
        <v>0</v>
      </c>
      <c r="R15" s="255">
        <f>'3256'!R15+'3257'!R15+'3260'!R15+'9000'!R15+'9051'!R15+'9065'!R15+'9070'!R15+'9071'!R15+'9075'!R15+'9080'!R15+'9100'!R15+'9105'!R15+'9106'!R15+'9107.'!R15+'9125'!R15+'9275'!R15+'9300'!R15+'9301'!R15+'9302'!R15+'9306'!R15+'9307'!R15+'9315'!R15+'9317'!R15+'9320'!R15+'9400'!R15+'9401'!R15+'9450'!R15+'9475'!R15+'9501'!R15</f>
        <v>0</v>
      </c>
      <c r="S15" s="94">
        <f t="shared" si="1"/>
        <v>0</v>
      </c>
      <c r="T15" s="224"/>
      <c r="U15" s="255">
        <f>'3256'!U15+'3257'!U15+'3260'!U15+'9000'!U15+'9051'!U15+'9065'!U15+'9070'!U15+'9071'!U15+'9075'!U15+'9080'!U15+'9100'!U15+'9105'!U15+'9106'!U15+'9107.'!U15+'9125'!U15+'9275'!U15+'9300'!U15+'9301'!U15+'9302'!U15+'9306'!U15+'9307'!U15+'9315'!U15+'9317'!U15+'9320'!U15+'9400'!U15+'9401'!U15+'9450'!U15+'9475'!U15+'9501'!U15</f>
        <v>0</v>
      </c>
      <c r="V15" s="255">
        <f>'3256'!V15+'3257'!V15+'3260'!V15+'9000'!V15+'9051'!V15+'9065'!V15+'9070'!V15+'9071'!V15+'9075'!V15+'9080'!V15+'9100'!V15+'9105'!V15+'9106'!V15+'9107.'!V15+'9125'!V15+'9275'!V15+'9300'!V15+'9301'!V15+'9302'!V15+'9306'!V15+'9307'!V15+'9315'!V15+'9317'!V15+'9320'!V15+'9400'!V15+'9401'!V15+'9450'!V15+'9475'!V15+'9501'!V15</f>
        <v>0</v>
      </c>
      <c r="W15" s="255">
        <f>'3256'!W15+'3257'!W15+'3260'!W15+'9000'!W15+'9051'!W15+'9065'!W15+'9070'!W15+'9071'!W15+'9075'!W15+'9080'!W15+'9100'!W15+'9105'!W15+'9106'!W15+'9107.'!W15+'9125'!W15+'9275'!W15+'9300'!W15+'9301'!W15+'9302'!W15+'9306'!W15+'9307'!W15+'9315'!W15+'9317'!W15+'9320'!W15+'9400'!W15+'9401'!W15+'9450'!W15+'9475'!W15+'9501'!W15</f>
        <v>0</v>
      </c>
      <c r="X15" s="94">
        <f t="shared" si="2"/>
        <v>0</v>
      </c>
      <c r="Y15" s="97"/>
      <c r="Z15" s="94">
        <f t="shared" si="3"/>
        <v>0</v>
      </c>
      <c r="AA15" s="182"/>
    </row>
    <row r="16" spans="1:27" s="214" customFormat="1" ht="15" hidden="1" x14ac:dyDescent="0.25">
      <c r="A16" s="59"/>
      <c r="B16" s="67" t="str">
        <f>'LPFN SUMMARY - Results'!B16</f>
        <v>Unused</v>
      </c>
      <c r="C16" s="62"/>
      <c r="D16" s="62"/>
      <c r="E16" s="63"/>
      <c r="F16" s="255">
        <f>'3256'!F16+'3257'!F16+'3260'!F16+'9000'!F16+'9051'!F16+'9065'!F16+'9070'!F16+'9071'!F16+'9075'!F16+'9080'!F16+'9100'!F16+'9105'!F16+'9106'!F16+'9107.'!F16+'9125'!F16+'9275'!F16+'9300'!F16+'9301'!F16+'9302'!F16+'9306'!F16+'9307'!F16+'9315'!F16+'9317'!F16+'9320'!F16+'9400'!F16+'9401'!F16+'9450'!F16+'9475'!F16+'9501'!F16</f>
        <v>0</v>
      </c>
      <c r="G16" s="255">
        <f>'3256'!G16+'3257'!G16+'3260'!G16+'9000'!G16+'9051'!G16+'9065'!G16+'9070'!G16+'9071'!G16+'9075'!G16+'9080'!G16+'9100'!G16+'9105'!G16+'9106'!G16+'9107.'!G16+'9125'!G16+'9275'!G16+'9300'!G16+'9301'!G16+'9302'!G16+'9306'!G16+'9307'!G16+'9315'!G16+'9317'!G16+'9320'!G16+'9400'!G16+'9401'!G16+'9450'!G16+'9475'!G16+'9501'!G16</f>
        <v>0</v>
      </c>
      <c r="H16" s="255">
        <f>'3256'!H16+'3257'!H16+'3260'!H16+'9000'!H16+'9051'!H16+'9065'!H16+'9070'!H16+'9071'!H16+'9075'!H16+'9080'!H16+'9100'!H16+'9105'!H16+'9106'!H16+'9107.'!H16+'9125'!H16+'9275'!H16+'9300'!H16+'9301'!H16+'9302'!H16+'9306'!H16+'9307'!H16+'9315'!H16+'9317'!H16+'9320'!H16+'9400'!H16+'9401'!H16+'9450'!H16+'9475'!H16+'9501'!H16</f>
        <v>0</v>
      </c>
      <c r="I16" s="94">
        <f t="shared" si="4"/>
        <v>0</v>
      </c>
      <c r="J16" s="224"/>
      <c r="K16" s="255">
        <f>'3256'!K16+'3257'!K16+'3260'!K16+'9000'!K16+'9051'!K16+'9065'!K16+'9070'!K16+'9071'!K16+'9075'!K16+'9080'!K16+'9100'!K16+'9105'!K16+'9106'!K16+'9107.'!K16+'9125'!K16+'9275'!K16+'9300'!K16+'9301'!K16+'9302'!K16+'9306'!K16+'9307'!K16+'9315'!K16+'9317'!K16+'9320'!K16+'9400'!K16+'9401'!K16+'9450'!K16+'9475'!K16+'9501'!K16</f>
        <v>0</v>
      </c>
      <c r="L16" s="255">
        <f>'3256'!L16+'3257'!L16+'3260'!L16+'9000'!L16+'9051'!L16+'9065'!L16+'9070'!L16+'9071'!L16+'9075'!L16+'9080'!L16+'9100'!L16+'9105'!L16+'9106'!L16+'9107.'!L16+'9125'!L16+'9275'!L16+'9300'!L16+'9301'!L16+'9302'!L16+'9306'!L16+'9307'!L16+'9315'!L16+'9317'!L16+'9320'!L16+'9400'!L16+'9401'!L16+'9450'!L16+'9475'!L16+'9501'!L16</f>
        <v>0</v>
      </c>
      <c r="M16" s="255">
        <f>'3256'!M16+'3257'!M16+'3260'!M16+'9000'!M16+'9051'!M16+'9065'!M16+'9070'!M16+'9071'!M16+'9075'!M16+'9080'!M16+'9100'!M16+'9105'!M16+'9106'!M16+'9107.'!M16+'9125'!M16+'9275'!M16+'9300'!M16+'9301'!M16+'9302'!M16+'9306'!M16+'9307'!M16+'9315'!M16+'9317'!M16+'9320'!M16+'9400'!M16+'9401'!M16+'9450'!M16+'9475'!M16+'9501'!M16</f>
        <v>0</v>
      </c>
      <c r="N16" s="94">
        <f t="shared" si="0"/>
        <v>0</v>
      </c>
      <c r="O16" s="224"/>
      <c r="P16" s="255">
        <f>'3256'!P16+'3257'!P16+'3260'!P16+'9000'!P16+'9051'!P16+'9065'!P16+'9070'!P16+'9071'!P16+'9075'!P16+'9080'!P16+'9100'!P16+'9105'!P16+'9106'!P16+'9107.'!P16+'9125'!P16+'9275'!P16+'9300'!P16+'9301'!P16+'9302'!P16+'9306'!P16+'9307'!P16+'9315'!P16+'9317'!P16+'9320'!P16+'9400'!P16+'9401'!P16+'9450'!P16+'9475'!P16+'9501'!P16</f>
        <v>0</v>
      </c>
      <c r="Q16" s="255">
        <f>'3256'!Q16+'3257'!Q16+'3260'!Q16+'9000'!Q16+'9051'!Q16+'9065'!Q16+'9070'!Q16+'9071'!Q16+'9075'!Q16+'9080'!Q16+'9100'!Q16+'9105'!Q16+'9106'!Q16+'9107.'!Q16+'9125'!Q16+'9275'!Q16+'9300'!Q16+'9301'!Q16+'9302'!Q16+'9306'!Q16+'9307'!Q16+'9315'!Q16+'9317'!Q16+'9320'!Q16+'9400'!Q16+'9401'!Q16+'9450'!Q16+'9475'!Q16+'9501'!Q16</f>
        <v>0</v>
      </c>
      <c r="R16" s="255">
        <f>'3256'!R16+'3257'!R16+'3260'!R16+'9000'!R16+'9051'!R16+'9065'!R16+'9070'!R16+'9071'!R16+'9075'!R16+'9080'!R16+'9100'!R16+'9105'!R16+'9106'!R16+'9107.'!R16+'9125'!R16+'9275'!R16+'9300'!R16+'9301'!R16+'9302'!R16+'9306'!R16+'9307'!R16+'9315'!R16+'9317'!R16+'9320'!R16+'9400'!R16+'9401'!R16+'9450'!R16+'9475'!R16+'9501'!R16</f>
        <v>0</v>
      </c>
      <c r="S16" s="94">
        <f t="shared" si="1"/>
        <v>0</v>
      </c>
      <c r="T16" s="224"/>
      <c r="U16" s="255">
        <f>'3256'!U16+'3257'!U16+'3260'!U16+'9000'!U16+'9051'!U16+'9065'!U16+'9070'!U16+'9071'!U16+'9075'!U16+'9080'!U16+'9100'!U16+'9105'!U16+'9106'!U16+'9107.'!U16+'9125'!U16+'9275'!U16+'9300'!U16+'9301'!U16+'9302'!U16+'9306'!U16+'9307'!U16+'9315'!U16+'9317'!U16+'9320'!U16+'9400'!U16+'9401'!U16+'9450'!U16+'9475'!U16+'9501'!U16</f>
        <v>0</v>
      </c>
      <c r="V16" s="255">
        <f>'3256'!V16+'3257'!V16+'3260'!V16+'9000'!V16+'9051'!V16+'9065'!V16+'9070'!V16+'9071'!V16+'9075'!V16+'9080'!V16+'9100'!V16+'9105'!V16+'9106'!V16+'9107.'!V16+'9125'!V16+'9275'!V16+'9300'!V16+'9301'!V16+'9302'!V16+'9306'!V16+'9307'!V16+'9315'!V16+'9317'!V16+'9320'!V16+'9400'!V16+'9401'!V16+'9450'!V16+'9475'!V16+'9501'!V16</f>
        <v>0</v>
      </c>
      <c r="W16" s="255">
        <f>'3256'!W16+'3257'!W16+'3260'!W16+'9000'!W16+'9051'!W16+'9065'!W16+'9070'!W16+'9071'!W16+'9075'!W16+'9080'!W16+'9100'!W16+'9105'!W16+'9106'!W16+'9107.'!W16+'9125'!W16+'9275'!W16+'9300'!W16+'9301'!W16+'9302'!W16+'9306'!W16+'9307'!W16+'9315'!W16+'9317'!W16+'9320'!W16+'9400'!W16+'9401'!W16+'9450'!W16+'9475'!W16+'9501'!W16</f>
        <v>0</v>
      </c>
      <c r="X16" s="94">
        <f t="shared" si="2"/>
        <v>0</v>
      </c>
      <c r="Y16" s="97"/>
      <c r="Z16" s="94">
        <f t="shared" si="3"/>
        <v>0</v>
      </c>
      <c r="AA16" s="182"/>
    </row>
    <row r="17" spans="1:27" s="214" customFormat="1" ht="18" customHeight="1" x14ac:dyDescent="0.25">
      <c r="A17" s="59"/>
      <c r="B17" s="67" t="str">
        <f>'LPFN SUMMARY - Results'!B17</f>
        <v>First Nations Education Council</v>
      </c>
      <c r="C17" s="67"/>
      <c r="D17" s="67"/>
      <c r="E17" s="68"/>
      <c r="F17" s="255">
        <f>'3256'!F17+'3257'!F17+'3260'!F17+'9000'!F17+'9051'!F17+'9065'!F17+'9070'!F17+'9071'!F17+'9075'!F17+'9080'!F17+'9100'!F17+'9105'!F17+'9106'!F17+'9107.'!F17+'9125'!F17+'9275'!F17+'9300'!F17+'9301'!F17+'9302'!F17+'9306'!F17+'9307'!F17+'9315'!F17+'9317'!F17+'9320'!F17+'9400'!F17+'9401'!F17+'9450'!F17+'9475'!F17+'9501'!F17</f>
        <v>0</v>
      </c>
      <c r="G17" s="255">
        <f>'3256'!G17+'3257'!G17+'3260'!G17+'9000'!G17+'9051'!G17+'9065'!G17+'9070'!G17+'9071'!G17+'9075'!G17+'9080'!G17+'9100'!G17+'9105'!G17+'9106'!G17+'9107.'!G17+'9125'!G17+'9275'!G17+'9300'!G17+'9301'!G17+'9302'!G17+'9306'!G17+'9307'!G17+'9315'!G17+'9317'!G17+'9320'!G17+'9400'!G17+'9401'!G17+'9450'!G17+'9475'!G17+'9501'!G17</f>
        <v>0</v>
      </c>
      <c r="H17" s="255">
        <f>'3256'!H17+'3257'!H17+'3260'!H17+'9000'!H17+'9051'!H17+'9065'!H17+'9070'!H17+'9071'!H17+'9075'!H17+'9080'!H17+'9100'!H17+'9105'!H17+'9106'!H17+'9107.'!H17+'9125'!H17+'9275'!H17+'9300'!H17+'9301'!H17+'9302'!H17+'9306'!H17+'9307'!H17+'9315'!H17+'9317'!H17+'9320'!H17+'9400'!H17+'9401'!H17+'9450'!H17+'9475'!H17+'9501'!H17</f>
        <v>0</v>
      </c>
      <c r="I17" s="94">
        <f t="shared" si="4"/>
        <v>0</v>
      </c>
      <c r="J17" s="224"/>
      <c r="K17" s="255">
        <f>'3256'!K17+'3257'!K17+'3260'!K17+'9000'!K17+'9051'!K17+'9065'!K17+'9070'!K17+'9071'!K17+'9075'!K17+'9080'!K17+'9100'!K17+'9105'!K17+'9106'!K17+'9107.'!K17+'9125'!K17+'9275'!K17+'9300'!K17+'9301'!K17+'9302'!K17+'9306'!K17+'9307'!K17+'9315'!K17+'9317'!K17+'9320'!K17+'9400'!K17+'9401'!K17+'9450'!K17+'9475'!K17+'9501'!K17</f>
        <v>0</v>
      </c>
      <c r="L17" s="255">
        <f>'3256'!L17+'3257'!L17+'3260'!L17+'9000'!L17+'9051'!L17+'9065'!L17+'9070'!L17+'9071'!L17+'9075'!L17+'9080'!L17+'9100'!L17+'9105'!L17+'9106'!L17+'9107.'!L17+'9125'!L17+'9275'!L17+'9300'!L17+'9301'!L17+'9302'!L17+'9306'!L17+'9307'!L17+'9315'!L17+'9317'!L17+'9320'!L17+'9400'!L17+'9401'!L17+'9450'!L17+'9475'!L17+'9501'!L17</f>
        <v>0</v>
      </c>
      <c r="M17" s="255">
        <f>'3256'!M17+'3257'!M17+'3260'!M17+'9000'!M17+'9051'!M17+'9065'!M17+'9070'!M17+'9071'!M17+'9075'!M17+'9080'!M17+'9100'!M17+'9105'!M17+'9106'!M17+'9107.'!M17+'9125'!M17+'9275'!M17+'9300'!M17+'9301'!M17+'9302'!M17+'9306'!M17+'9307'!M17+'9315'!M17+'9317'!M17+'9320'!M17+'9400'!M17+'9401'!M17+'9450'!M17+'9475'!M17+'9501'!M17</f>
        <v>0</v>
      </c>
      <c r="N17" s="94">
        <f t="shared" si="0"/>
        <v>0</v>
      </c>
      <c r="O17" s="224"/>
      <c r="P17" s="255">
        <f>'3256'!P17+'3257'!P17+'3260'!P17+'9000'!P17+'9051'!P17+'9065'!P17+'9070'!P17+'9071'!P17+'9075'!P17+'9080'!P17+'9100'!P17+'9105'!P17+'9106'!P17+'9107.'!P17+'9125'!P17+'9275'!P17+'9300'!P17+'9301'!P17+'9302'!P17+'9306'!P17+'9307'!P17+'9315'!P17+'9317'!P17+'9320'!P17+'9400'!P17+'9401'!P17+'9450'!P17+'9475'!P17+'9501'!P17</f>
        <v>0</v>
      </c>
      <c r="Q17" s="255">
        <f>'3256'!Q17+'3257'!Q17+'3260'!Q17+'9000'!Q17+'9051'!Q17+'9065'!Q17+'9070'!Q17+'9071'!Q17+'9075'!Q17+'9080'!Q17+'9100'!Q17+'9105'!Q17+'9106'!Q17+'9107.'!Q17+'9125'!Q17+'9275'!Q17+'9300'!Q17+'9301'!Q17+'9302'!Q17+'9306'!Q17+'9307'!Q17+'9315'!Q17+'9317'!Q17+'9320'!Q17+'9400'!Q17+'9401'!Q17+'9450'!Q17+'9475'!Q17+'9501'!Q17</f>
        <v>0</v>
      </c>
      <c r="R17" s="255">
        <f>'3256'!R17+'3257'!R17+'3260'!R17+'9000'!R17+'9051'!R17+'9065'!R17+'9070'!R17+'9071'!R17+'9075'!R17+'9080'!R17+'9100'!R17+'9105'!R17+'9106'!R17+'9107.'!R17+'9125'!R17+'9275'!R17+'9300'!R17+'9301'!R17+'9302'!R17+'9306'!R17+'9307'!R17+'9315'!R17+'9317'!R17+'9320'!R17+'9400'!R17+'9401'!R17+'9450'!R17+'9475'!R17+'9501'!R17</f>
        <v>0</v>
      </c>
      <c r="S17" s="94">
        <f t="shared" si="1"/>
        <v>0</v>
      </c>
      <c r="T17" s="224"/>
      <c r="U17" s="255">
        <f>'3256'!U17+'3257'!U17+'3260'!U17+'9000'!U17+'9051'!U17+'9065'!U17+'9070'!U17+'9071'!U17+'9075'!U17+'9080'!U17+'9100'!U17+'9105'!U17+'9106'!U17+'9107.'!U17+'9125'!U17+'9275'!U17+'9300'!U17+'9301'!U17+'9302'!U17+'9306'!U17+'9307'!U17+'9315'!U17+'9317'!U17+'9320'!U17+'9400'!U17+'9401'!U17+'9450'!U17+'9475'!U17+'9501'!U17</f>
        <v>0</v>
      </c>
      <c r="V17" s="255">
        <f>'3256'!V17+'3257'!V17+'3260'!V17+'9000'!V17+'9051'!V17+'9065'!V17+'9070'!V17+'9071'!V17+'9075'!V17+'9080'!V17+'9100'!V17+'9105'!V17+'9106'!V17+'9107.'!V17+'9125'!V17+'9275'!V17+'9300'!V17+'9301'!V17+'9302'!V17+'9306'!V17+'9307'!V17+'9315'!V17+'9317'!V17+'9320'!V17+'9400'!V17+'9401'!V17+'9450'!V17+'9475'!V17+'9501'!V17</f>
        <v>0</v>
      </c>
      <c r="W17" s="255">
        <f>'3256'!W17+'3257'!W17+'3260'!W17+'9000'!W17+'9051'!W17+'9065'!W17+'9070'!W17+'9071'!W17+'9075'!W17+'9080'!W17+'9100'!W17+'9105'!W17+'9106'!W17+'9107.'!W17+'9125'!W17+'9275'!W17+'9300'!W17+'9301'!W17+'9302'!W17+'9306'!W17+'9307'!W17+'9315'!W17+'9317'!W17+'9320'!W17+'9400'!W17+'9401'!W17+'9450'!W17+'9475'!W17+'9501'!W17</f>
        <v>0</v>
      </c>
      <c r="X17" s="94">
        <f t="shared" si="2"/>
        <v>0</v>
      </c>
      <c r="Y17" s="97"/>
      <c r="Z17" s="94">
        <f t="shared" si="3"/>
        <v>0</v>
      </c>
      <c r="AA17" s="182"/>
    </row>
    <row r="18" spans="1:27" s="214" customFormat="1" ht="15" x14ac:dyDescent="0.25">
      <c r="A18" s="59"/>
      <c r="B18" s="67" t="str">
        <f>'LPFN SUMMARY - Results'!B18</f>
        <v>First Nations of Quebec and Labrador Health and Social Services Commission</v>
      </c>
      <c r="C18" s="62"/>
      <c r="D18" s="62"/>
      <c r="E18" s="63"/>
      <c r="F18" s="255">
        <f>'3256'!F18+'3257'!F18+'3260'!F18+'9000'!F18+'9051'!F18+'9065'!F18+'9070'!F18+'9071'!F18+'9075'!F18+'9080'!F18+'9100'!F18+'9105'!F18+'9106'!F18+'9107.'!F18+'9125'!F18+'9275'!F18+'9300'!F18+'9301'!F18+'9302'!F18+'9306'!F18+'9307'!F18+'9315'!F18+'9317'!F18+'9320'!F18+'9400'!F18+'9401'!F18+'9450'!F18+'9475'!F18+'9501'!F18</f>
        <v>16094</v>
      </c>
      <c r="G18" s="255">
        <f>'3256'!G18+'3257'!G18+'3260'!G18+'9000'!G18+'9051'!G18+'9065'!G18+'9070'!G18+'9071'!G18+'9075'!G18+'9080'!G18+'9100'!G18+'9105'!G18+'9106'!G18+'9107.'!G18+'9125'!G18+'9275'!G18+'9300'!G18+'9301'!G18+'9302'!G18+'9306'!G18+'9307'!G18+'9315'!G18+'9317'!G18+'9320'!G18+'9400'!G18+'9401'!G18+'9450'!G18+'9475'!G18+'9501'!G18</f>
        <v>0</v>
      </c>
      <c r="H18" s="255">
        <f>'3256'!H18+'3257'!H18+'3260'!H18+'9000'!H18+'9051'!H18+'9065'!H18+'9070'!H18+'9071'!H18+'9075'!H18+'9080'!H18+'9100'!H18+'9105'!H18+'9106'!H18+'9107.'!H18+'9125'!H18+'9275'!H18+'9300'!H18+'9301'!H18+'9302'!H18+'9306'!H18+'9307'!H18+'9315'!H18+'9317'!H18+'9320'!H18+'9400'!H18+'9401'!H18+'9450'!H18+'9475'!H18+'9501'!H18</f>
        <v>0</v>
      </c>
      <c r="I18" s="94">
        <f t="shared" si="4"/>
        <v>16094</v>
      </c>
      <c r="J18" s="224"/>
      <c r="K18" s="255">
        <f>'3256'!K18+'3257'!K18+'3260'!K18+'9000'!K18+'9051'!K18+'9065'!K18+'9070'!K18+'9071'!K18+'9075'!K18+'9080'!K18+'9100'!K18+'9105'!K18+'9106'!K18+'9107.'!K18+'9125'!K18+'9275'!K18+'9300'!K18+'9301'!K18+'9302'!K18+'9306'!K18+'9307'!K18+'9315'!K18+'9317'!K18+'9320'!K18+'9400'!K18+'9401'!K18+'9450'!K18+'9475'!K18+'9501'!K18</f>
        <v>16094</v>
      </c>
      <c r="L18" s="255">
        <f>'3256'!L18+'3257'!L18+'3260'!L18+'9000'!L18+'9051'!L18+'9065'!L18+'9070'!L18+'9071'!L18+'9075'!L18+'9080'!L18+'9100'!L18+'9105'!L18+'9106'!L18+'9107.'!L18+'9125'!L18+'9275'!L18+'9300'!L18+'9301'!L18+'9302'!L18+'9306'!L18+'9307'!L18+'9315'!L18+'9317'!L18+'9320'!L18+'9400'!L18+'9401'!L18+'9450'!L18+'9475'!L18+'9501'!L18</f>
        <v>0</v>
      </c>
      <c r="M18" s="255">
        <f>'3256'!M18+'3257'!M18+'3260'!M18+'9000'!M18+'9051'!M18+'9065'!M18+'9070'!M18+'9071'!M18+'9075'!M18+'9080'!M18+'9100'!M18+'9105'!M18+'9106'!M18+'9107.'!M18+'9125'!M18+'9275'!M18+'9300'!M18+'9301'!M18+'9302'!M18+'9306'!M18+'9307'!M18+'9315'!M18+'9317'!M18+'9320'!M18+'9400'!M18+'9401'!M18+'9450'!M18+'9475'!M18+'9501'!M18</f>
        <v>0</v>
      </c>
      <c r="N18" s="94">
        <f t="shared" si="0"/>
        <v>16094</v>
      </c>
      <c r="O18" s="224"/>
      <c r="P18" s="255">
        <f>'3256'!P18+'3257'!P18+'3260'!P18+'9000'!P18+'9051'!P18+'9065'!P18+'9070'!P18+'9071'!P18+'9075'!P18+'9080'!P18+'9100'!P18+'9105'!P18+'9106'!P18+'9107.'!P18+'9125'!P18+'9275'!P18+'9300'!P18+'9301'!P18+'9302'!P18+'9306'!P18+'9307'!P18+'9315'!P18+'9317'!P18+'9320'!P18+'9400'!P18+'9401'!P18+'9450'!P18+'9475'!P18+'9501'!P18</f>
        <v>16094</v>
      </c>
      <c r="Q18" s="255">
        <f>'3256'!Q18+'3257'!Q18+'3260'!Q18+'9000'!Q18+'9051'!Q18+'9065'!Q18+'9070'!Q18+'9071'!Q18+'9075'!Q18+'9080'!Q18+'9100'!Q18+'9105'!Q18+'9106'!Q18+'9107.'!Q18+'9125'!Q18+'9275'!Q18+'9300'!Q18+'9301'!Q18+'9302'!Q18+'9306'!Q18+'9307'!Q18+'9315'!Q18+'9317'!Q18+'9320'!Q18+'9400'!Q18+'9401'!Q18+'9450'!Q18+'9475'!Q18+'9501'!Q18</f>
        <v>0</v>
      </c>
      <c r="R18" s="255">
        <f>'3256'!R18+'3257'!R18+'3260'!R18+'9000'!R18+'9051'!R18+'9065'!R18+'9070'!R18+'9071'!R18+'9075'!R18+'9080'!R18+'9100'!R18+'9105'!R18+'9106'!R18+'9107.'!R18+'9125'!R18+'9275'!R18+'9300'!R18+'9301'!R18+'9302'!R18+'9306'!R18+'9307'!R18+'9315'!R18+'9317'!R18+'9320'!R18+'9400'!R18+'9401'!R18+'9450'!R18+'9475'!R18+'9501'!R18</f>
        <v>0</v>
      </c>
      <c r="S18" s="94">
        <f t="shared" si="1"/>
        <v>16094</v>
      </c>
      <c r="T18" s="224"/>
      <c r="U18" s="255">
        <f>'3256'!U18+'3257'!U18+'3260'!U18+'9000'!U18+'9051'!U18+'9065'!U18+'9070'!U18+'9071'!U18+'9075'!U18+'9080'!U18+'9100'!U18+'9105'!U18+'9106'!U18+'9107.'!U18+'9125'!U18+'9275'!U18+'9300'!U18+'9301'!U18+'9302'!U18+'9306'!U18+'9307'!U18+'9315'!U18+'9317'!U18+'9320'!U18+'9400'!U18+'9401'!U18+'9450'!U18+'9475'!U18+'9501'!U18</f>
        <v>16094</v>
      </c>
      <c r="V18" s="255">
        <f>'3256'!V18+'3257'!V18+'3260'!V18+'9000'!V18+'9051'!V18+'9065'!V18+'9070'!V18+'9071'!V18+'9075'!V18+'9080'!V18+'9100'!V18+'9105'!V18+'9106'!V18+'9107.'!V18+'9125'!V18+'9275'!V18+'9300'!V18+'9301'!V18+'9302'!V18+'9306'!V18+'9307'!V18+'9315'!V18+'9317'!V18+'9320'!V18+'9400'!V18+'9401'!V18+'9450'!V18+'9475'!V18+'9501'!V18</f>
        <v>0</v>
      </c>
      <c r="W18" s="255">
        <f>'3256'!W18+'3257'!W18+'3260'!W18+'9000'!W18+'9051'!W18+'9065'!W18+'9070'!W18+'9071'!W18+'9075'!W18+'9080'!W18+'9100'!W18+'9105'!W18+'9106'!W18+'9107.'!W18+'9125'!W18+'9275'!W18+'9300'!W18+'9301'!W18+'9302'!W18+'9306'!W18+'9307'!W18+'9315'!W18+'9317'!W18+'9320'!W18+'9400'!W18+'9401'!W18+'9450'!W18+'9475'!W18+'9501'!W18</f>
        <v>0</v>
      </c>
      <c r="X18" s="94">
        <f t="shared" si="2"/>
        <v>16094</v>
      </c>
      <c r="Y18" s="97"/>
      <c r="Z18" s="94">
        <f t="shared" si="3"/>
        <v>64376</v>
      </c>
      <c r="AA18" s="182"/>
    </row>
    <row r="19" spans="1:27" s="214" customFormat="1" ht="15" x14ac:dyDescent="0.25">
      <c r="A19" s="59"/>
      <c r="B19" s="67" t="str">
        <f>'LPFN SUMMARY - Results'!B19</f>
        <v>Government of Quebec</v>
      </c>
      <c r="C19" s="62"/>
      <c r="D19" s="62"/>
      <c r="E19" s="63"/>
      <c r="F19" s="255">
        <f>'3256'!F19+'3257'!F19+'3260'!F19+'9000'!F19+'9051'!F19+'9065'!F19+'9070'!F19+'9071'!F19+'9075'!F19+'9080'!F19+'9100'!F19+'9105'!F19+'9106'!F19+'9107.'!F19+'9125'!F19+'9275'!F19+'9300'!F19+'9301'!F19+'9302'!F19+'9306'!F19+'9307'!F19+'9315'!F19+'9317'!F19+'9320'!F19+'9400'!F19+'9401'!F19+'9450'!F19+'9475'!F19+'9501'!F19</f>
        <v>0</v>
      </c>
      <c r="G19" s="255">
        <f>'3256'!G19+'3257'!G19+'3260'!G19+'9000'!G19+'9051'!G19+'9065'!G19+'9070'!G19+'9071'!G19+'9075'!G19+'9080'!G19+'9100'!G19+'9105'!G19+'9106'!G19+'9107.'!G19+'9125'!G19+'9275'!G19+'9300'!G19+'9301'!G19+'9302'!G19+'9306'!G19+'9307'!G19+'9315'!G19+'9317'!G19+'9320'!G19+'9400'!G19+'9401'!G19+'9450'!G19+'9475'!G19+'9501'!G19</f>
        <v>0</v>
      </c>
      <c r="H19" s="255">
        <f>'3256'!H19+'3257'!H19+'3260'!H19+'9000'!H19+'9051'!H19+'9065'!H19+'9070'!H19+'9071'!H19+'9075'!H19+'9080'!H19+'9100'!H19+'9105'!H19+'9106'!H19+'9107.'!H19+'9125'!H19+'9275'!H19+'9300'!H19+'9301'!H19+'9302'!H19+'9306'!H19+'9307'!H19+'9315'!H19+'9317'!H19+'9320'!H19+'9400'!H19+'9401'!H19+'9450'!H19+'9475'!H19+'9501'!H19</f>
        <v>0</v>
      </c>
      <c r="I19" s="94">
        <f t="shared" si="4"/>
        <v>0</v>
      </c>
      <c r="J19" s="224"/>
      <c r="K19" s="255">
        <f>'3256'!K19+'3257'!K19+'3260'!K19+'9000'!K19+'9051'!K19+'9065'!K19+'9070'!K19+'9071'!K19+'9075'!K19+'9080'!K19+'9100'!K19+'9105'!K19+'9106'!K19+'9107.'!K19+'9125'!K19+'9275'!K19+'9300'!K19+'9301'!K19+'9302'!K19+'9306'!K19+'9307'!K19+'9315'!K19+'9317'!K19+'9320'!K19+'9400'!K19+'9401'!K19+'9450'!K19+'9475'!K19+'9501'!K19</f>
        <v>0</v>
      </c>
      <c r="L19" s="255">
        <f>'3256'!L19+'3257'!L19+'3260'!L19+'9000'!L19+'9051'!L19+'9065'!L19+'9070'!L19+'9071'!L19+'9075'!L19+'9080'!L19+'9100'!L19+'9105'!L19+'9106'!L19+'9107.'!L19+'9125'!L19+'9275'!L19+'9300'!L19+'9301'!L19+'9302'!L19+'9306'!L19+'9307'!L19+'9315'!L19+'9317'!L19+'9320'!L19+'9400'!L19+'9401'!L19+'9450'!L19+'9475'!L19+'9501'!L19</f>
        <v>0</v>
      </c>
      <c r="M19" s="255">
        <f>'3256'!M19+'3257'!M19+'3260'!M19+'9000'!M19+'9051'!M19+'9065'!M19+'9070'!M19+'9071'!M19+'9075'!M19+'9080'!M19+'9100'!M19+'9105'!M19+'9106'!M19+'9107.'!M19+'9125'!M19+'9275'!M19+'9300'!M19+'9301'!M19+'9302'!M19+'9306'!M19+'9307'!M19+'9315'!M19+'9317'!M19+'9320'!M19+'9400'!M19+'9401'!M19+'9450'!M19+'9475'!M19+'9501'!M19</f>
        <v>0</v>
      </c>
      <c r="N19" s="94">
        <f t="shared" si="0"/>
        <v>0</v>
      </c>
      <c r="O19" s="224"/>
      <c r="P19" s="255">
        <f>'3256'!P19+'3257'!P19+'3260'!P19+'9000'!P19+'9051'!P19+'9065'!P19+'9070'!P19+'9071'!P19+'9075'!P19+'9080'!P19+'9100'!P19+'9105'!P19+'9106'!P19+'9107.'!P19+'9125'!P19+'9275'!P19+'9300'!P19+'9301'!P19+'9302'!P19+'9306'!P19+'9307'!P19+'9315'!P19+'9317'!P19+'9320'!P19+'9400'!P19+'9401'!P19+'9450'!P19+'9475'!P19+'9501'!P19</f>
        <v>0</v>
      </c>
      <c r="Q19" s="255">
        <f>'3256'!Q19+'3257'!Q19+'3260'!Q19+'9000'!Q19+'9051'!Q19+'9065'!Q19+'9070'!Q19+'9071'!Q19+'9075'!Q19+'9080'!Q19+'9100'!Q19+'9105'!Q19+'9106'!Q19+'9107.'!Q19+'9125'!Q19+'9275'!Q19+'9300'!Q19+'9301'!Q19+'9302'!Q19+'9306'!Q19+'9307'!Q19+'9315'!Q19+'9317'!Q19+'9320'!Q19+'9400'!Q19+'9401'!Q19+'9450'!Q19+'9475'!Q19+'9501'!Q19</f>
        <v>0</v>
      </c>
      <c r="R19" s="255">
        <f>'3256'!R19+'3257'!R19+'3260'!R19+'9000'!R19+'9051'!R19+'9065'!R19+'9070'!R19+'9071'!R19+'9075'!R19+'9080'!R19+'9100'!R19+'9105'!R19+'9106'!R19+'9107.'!R19+'9125'!R19+'9275'!R19+'9300'!R19+'9301'!R19+'9302'!R19+'9306'!R19+'9307'!R19+'9315'!R19+'9317'!R19+'9320'!R19+'9400'!R19+'9401'!R19+'9450'!R19+'9475'!R19+'9501'!R19</f>
        <v>0</v>
      </c>
      <c r="S19" s="94">
        <f t="shared" si="1"/>
        <v>0</v>
      </c>
      <c r="T19" s="224"/>
      <c r="U19" s="255">
        <f>'3256'!U19+'3257'!U19+'3260'!U19+'9000'!U19+'9051'!U19+'9065'!U19+'9070'!U19+'9071'!U19+'9075'!U19+'9080'!U19+'9100'!U19+'9105'!U19+'9106'!U19+'9107.'!U19+'9125'!U19+'9275'!U19+'9300'!U19+'9301'!U19+'9302'!U19+'9306'!U19+'9307'!U19+'9315'!U19+'9317'!U19+'9320'!U19+'9400'!U19+'9401'!U19+'9450'!U19+'9475'!U19+'9501'!U19</f>
        <v>0</v>
      </c>
      <c r="V19" s="255">
        <f>'3256'!V19+'3257'!V19+'3260'!V19+'9000'!V19+'9051'!V19+'9065'!V19+'9070'!V19+'9071'!V19+'9075'!V19+'9080'!V19+'9100'!V19+'9105'!V19+'9106'!V19+'9107.'!V19+'9125'!V19+'9275'!V19+'9300'!V19+'9301'!V19+'9302'!V19+'9306'!V19+'9307'!V19+'9315'!V19+'9317'!V19+'9320'!V19+'9400'!V19+'9401'!V19+'9450'!V19+'9475'!V19+'9501'!V19</f>
        <v>0</v>
      </c>
      <c r="W19" s="255">
        <f>'3256'!W19+'3257'!W19+'3260'!W19+'9000'!W19+'9051'!W19+'9065'!W19+'9070'!W19+'9071'!W19+'9075'!W19+'9080'!W19+'9100'!W19+'9105'!W19+'9106'!W19+'9107.'!W19+'9125'!W19+'9275'!W19+'9300'!W19+'9301'!W19+'9302'!W19+'9306'!W19+'9307'!W19+'9315'!W19+'9317'!W19+'9320'!W19+'9400'!W19+'9401'!W19+'9450'!W19+'9475'!W19+'9501'!W19</f>
        <v>0</v>
      </c>
      <c r="X19" s="94">
        <f t="shared" si="2"/>
        <v>0</v>
      </c>
      <c r="Y19" s="97"/>
      <c r="Z19" s="94">
        <f t="shared" si="3"/>
        <v>0</v>
      </c>
      <c r="AA19" s="182"/>
    </row>
    <row r="20" spans="1:27" s="214" customFormat="1" ht="15" x14ac:dyDescent="0.25">
      <c r="A20" s="59"/>
      <c r="B20" s="67" t="str">
        <f>'LPFN SUMMARY - Results'!B20</f>
        <v>ISC - Health Canada</v>
      </c>
      <c r="C20" s="62"/>
      <c r="D20" s="62"/>
      <c r="E20" s="63"/>
      <c r="F20" s="255">
        <f>'3256'!F20+'3257'!F20+'3260'!F20+'9000'!F20+'9051'!F20+'9065'!F20+'9070'!F20+'9071'!F20+'9075'!F20+'9080'!F20+'9100'!F20+'9105'!F20+'9106'!F20+'9107.'!F20+'9125'!F20+'9275'!F20+'9300'!F20+'9301'!F20+'9302'!F20+'9306'!F20+'9307'!F20+'9315'!F20+'9317'!F20+'9320'!F20+'9400'!F20+'9401'!F20+'9450'!F20+'9475'!F20+'9501'!F20</f>
        <v>55902</v>
      </c>
      <c r="G20" s="255">
        <f>'3256'!G20+'3257'!G20+'3260'!G20+'9000'!G20+'9051'!G20+'9065'!G20+'9070'!G20+'9071'!G20+'9075'!G20+'9080'!G20+'9100'!G20+'9105'!G20+'9106'!G20+'9107.'!G20+'9125'!G20+'9275'!G20+'9300'!G20+'9301'!G20+'9302'!G20+'9306'!G20+'9307'!G20+'9315'!G20+'9317'!G20+'9320'!G20+'9400'!G20+'9401'!G20+'9450'!G20+'9475'!G20+'9501'!G20</f>
        <v>0</v>
      </c>
      <c r="H20" s="255">
        <f>'3256'!H20+'3257'!H20+'3260'!H20+'9000'!H20+'9051'!H20+'9065'!H20+'9070'!H20+'9071'!H20+'9075'!H20+'9080'!H20+'9100'!H20+'9105'!H20+'9106'!H20+'9107.'!H20+'9125'!H20+'9275'!H20+'9300'!H20+'9301'!H20+'9302'!H20+'9306'!H20+'9307'!H20+'9315'!H20+'9317'!H20+'9320'!H20+'9400'!H20+'9401'!H20+'9450'!H20+'9475'!H20+'9501'!H20</f>
        <v>0</v>
      </c>
      <c r="I20" s="94">
        <f t="shared" si="4"/>
        <v>55902</v>
      </c>
      <c r="J20" s="224"/>
      <c r="K20" s="255">
        <f>'3256'!K20+'3257'!K20+'3260'!K20+'9000'!K20+'9051'!K20+'9065'!K20+'9070'!K20+'9071'!K20+'9075'!K20+'9080'!K20+'9100'!K20+'9105'!K20+'9106'!K20+'9107.'!K20+'9125'!K20+'9275'!K20+'9300'!K20+'9301'!K20+'9302'!K20+'9306'!K20+'9307'!K20+'9315'!K20+'9317'!K20+'9320'!K20+'9400'!K20+'9401'!K20+'9450'!K20+'9475'!K20+'9501'!K20</f>
        <v>0</v>
      </c>
      <c r="L20" s="255">
        <f>'3256'!L20+'3257'!L20+'3260'!L20+'9000'!L20+'9051'!L20+'9065'!L20+'9070'!L20+'9071'!L20+'9075'!L20+'9080'!L20+'9100'!L20+'9105'!L20+'9106'!L20+'9107.'!L20+'9125'!L20+'9275'!L20+'9300'!L20+'9301'!L20+'9302'!L20+'9306'!L20+'9307'!L20+'9315'!L20+'9317'!L20+'9320'!L20+'9400'!L20+'9401'!L20+'9450'!L20+'9475'!L20+'9501'!L20</f>
        <v>0</v>
      </c>
      <c r="M20" s="255">
        <f>'3256'!M20+'3257'!M20+'3260'!M20+'9000'!M20+'9051'!M20+'9065'!M20+'9070'!M20+'9071'!M20+'9075'!M20+'9080'!M20+'9100'!M20+'9105'!M20+'9106'!M20+'9107.'!M20+'9125'!M20+'9275'!M20+'9300'!M20+'9301'!M20+'9302'!M20+'9306'!M20+'9307'!M20+'9315'!M20+'9317'!M20+'9320'!M20+'9400'!M20+'9401'!M20+'9450'!M20+'9475'!M20+'9501'!M20</f>
        <v>0</v>
      </c>
      <c r="N20" s="94">
        <f t="shared" si="0"/>
        <v>0</v>
      </c>
      <c r="O20" s="224"/>
      <c r="P20" s="255">
        <f>'3256'!P20+'3257'!P20+'3260'!P20+'9000'!P20+'9051'!P20+'9065'!P20+'9070'!P20+'9071'!P20+'9075'!P20+'9080'!P20+'9100'!P20+'9105'!P20+'9106'!P20+'9107.'!P20+'9125'!P20+'9275'!P20+'9300'!P20+'9301'!P20+'9302'!P20+'9306'!P20+'9307'!P20+'9315'!P20+'9317'!P20+'9320'!P20+'9400'!P20+'9401'!P20+'9450'!P20+'9475'!P20+'9501'!P20</f>
        <v>0</v>
      </c>
      <c r="Q20" s="255">
        <f>'3256'!Q20+'3257'!Q20+'3260'!Q20+'9000'!Q20+'9051'!Q20+'9065'!Q20+'9070'!Q20+'9071'!Q20+'9075'!Q20+'9080'!Q20+'9100'!Q20+'9105'!Q20+'9106'!Q20+'9107.'!Q20+'9125'!Q20+'9275'!Q20+'9300'!Q20+'9301'!Q20+'9302'!Q20+'9306'!Q20+'9307'!Q20+'9315'!Q20+'9317'!Q20+'9320'!Q20+'9400'!Q20+'9401'!Q20+'9450'!Q20+'9475'!Q20+'9501'!Q20</f>
        <v>0</v>
      </c>
      <c r="R20" s="255">
        <f>'3256'!R20+'3257'!R20+'3260'!R20+'9000'!R20+'9051'!R20+'9065'!R20+'9070'!R20+'9071'!R20+'9075'!R20+'9080'!R20+'9100'!R20+'9105'!R20+'9106'!R20+'9107.'!R20+'9125'!R20+'9275'!R20+'9300'!R20+'9301'!R20+'9302'!R20+'9306'!R20+'9307'!R20+'9315'!R20+'9317'!R20+'9320'!R20+'9400'!R20+'9401'!R20+'9450'!R20+'9475'!R20+'9501'!R20</f>
        <v>0</v>
      </c>
      <c r="S20" s="94">
        <f t="shared" si="1"/>
        <v>0</v>
      </c>
      <c r="T20" s="224"/>
      <c r="U20" s="255">
        <f>'3256'!U20+'3257'!U20+'3260'!U20+'9000'!U20+'9051'!U20+'9065'!U20+'9070'!U20+'9071'!U20+'9075'!U20+'9080'!U20+'9100'!U20+'9105'!U20+'9106'!U20+'9107.'!U20+'9125'!U20+'9275'!U20+'9300'!U20+'9301'!U20+'9302'!U20+'9306'!U20+'9307'!U20+'9315'!U20+'9317'!U20+'9320'!U20+'9400'!U20+'9401'!U20+'9450'!U20+'9475'!U20+'9501'!U20</f>
        <v>0</v>
      </c>
      <c r="V20" s="255">
        <f>'3256'!V20+'3257'!V20+'3260'!V20+'9000'!V20+'9051'!V20+'9065'!V20+'9070'!V20+'9071'!V20+'9075'!V20+'9080'!V20+'9100'!V20+'9105'!V20+'9106'!V20+'9107.'!V20+'9125'!V20+'9275'!V20+'9300'!V20+'9301'!V20+'9302'!V20+'9306'!V20+'9307'!V20+'9315'!V20+'9317'!V20+'9320'!V20+'9400'!V20+'9401'!V20+'9450'!V20+'9475'!V20+'9501'!V20</f>
        <v>0</v>
      </c>
      <c r="W20" s="255">
        <f>'3256'!W20+'3257'!W20+'3260'!W20+'9000'!W20+'9051'!W20+'9065'!W20+'9070'!W20+'9071'!W20+'9075'!W20+'9080'!W20+'9100'!W20+'9105'!W20+'9106'!W20+'9107.'!W20+'9125'!W20+'9275'!W20+'9300'!W20+'9301'!W20+'9302'!W20+'9306'!W20+'9307'!W20+'9315'!W20+'9317'!W20+'9320'!W20+'9400'!W20+'9401'!W20+'9450'!W20+'9475'!W20+'9501'!W20</f>
        <v>0</v>
      </c>
      <c r="X20" s="94">
        <f t="shared" si="2"/>
        <v>0</v>
      </c>
      <c r="Y20" s="97"/>
      <c r="Z20" s="94">
        <f t="shared" si="3"/>
        <v>55902</v>
      </c>
      <c r="AA20" s="182"/>
    </row>
    <row r="21" spans="1:27" s="214" customFormat="1" ht="15" x14ac:dyDescent="0.25">
      <c r="A21" s="59"/>
      <c r="B21" s="67" t="str">
        <f>'LPFN SUMMARY - Results'!B21</f>
        <v>Human Ressources Development Canada</v>
      </c>
      <c r="C21" s="62"/>
      <c r="D21" s="62"/>
      <c r="E21" s="63"/>
      <c r="F21" s="255">
        <f>'3256'!F21+'3257'!F21+'3260'!F21+'9000'!F21+'9051'!F21+'9065'!F21+'9070'!F21+'9071'!F21+'9075'!F21+'9080'!F21+'9100'!F21+'9105'!F21+'9106'!F21+'9107.'!F21+'9125'!F21+'9275'!F21+'9300'!F21+'9301'!F21+'9302'!F21+'9306'!F21+'9307'!F21+'9315'!F21+'9317'!F21+'9320'!F21+'9400'!F21+'9401'!F21+'9450'!F21+'9475'!F21+'9501'!F21</f>
        <v>0</v>
      </c>
      <c r="G21" s="255">
        <f>'3256'!G21+'3257'!G21+'3260'!G21+'9000'!G21+'9051'!G21+'9065'!G21+'9070'!G21+'9071'!G21+'9075'!G21+'9080'!G21+'9100'!G21+'9105'!G21+'9106'!G21+'9107.'!G21+'9125'!G21+'9275'!G21+'9300'!G21+'9301'!G21+'9302'!G21+'9306'!G21+'9307'!G21+'9315'!G21+'9317'!G21+'9320'!G21+'9400'!G21+'9401'!G21+'9450'!G21+'9475'!G21+'9501'!G21</f>
        <v>0</v>
      </c>
      <c r="H21" s="255">
        <f>'3256'!H21+'3257'!H21+'3260'!H21+'9000'!H21+'9051'!H21+'9065'!H21+'9070'!H21+'9071'!H21+'9075'!H21+'9080'!H21+'9100'!H21+'9105'!H21+'9106'!H21+'9107.'!H21+'9125'!H21+'9275'!H21+'9300'!H21+'9301'!H21+'9302'!H21+'9306'!H21+'9307'!H21+'9315'!H21+'9317'!H21+'9320'!H21+'9400'!H21+'9401'!H21+'9450'!H21+'9475'!H21+'9501'!H21</f>
        <v>0</v>
      </c>
      <c r="I21" s="94">
        <f t="shared" si="4"/>
        <v>0</v>
      </c>
      <c r="J21" s="224"/>
      <c r="K21" s="255">
        <f>'3256'!K21+'3257'!K21+'3260'!K21+'9000'!K21+'9051'!K21+'9065'!K21+'9070'!K21+'9071'!K21+'9075'!K21+'9080'!K21+'9100'!K21+'9105'!K21+'9106'!K21+'9107.'!K21+'9125'!K21+'9275'!K21+'9300'!K21+'9301'!K21+'9302'!K21+'9306'!K21+'9307'!K21+'9315'!K21+'9317'!K21+'9320'!K21+'9400'!K21+'9401'!K21+'9450'!K21+'9475'!K21+'9501'!K21</f>
        <v>0</v>
      </c>
      <c r="L21" s="255">
        <f>'3256'!L21+'3257'!L21+'3260'!L21+'9000'!L21+'9051'!L21+'9065'!L21+'9070'!L21+'9071'!L21+'9075'!L21+'9080'!L21+'9100'!L21+'9105'!L21+'9106'!L21+'9107.'!L21+'9125'!L21+'9275'!L21+'9300'!L21+'9301'!L21+'9302'!L21+'9306'!L21+'9307'!L21+'9315'!L21+'9317'!L21+'9320'!L21+'9400'!L21+'9401'!L21+'9450'!L21+'9475'!L21+'9501'!L21</f>
        <v>0</v>
      </c>
      <c r="M21" s="255">
        <f>'3256'!M21+'3257'!M21+'3260'!M21+'9000'!M21+'9051'!M21+'9065'!M21+'9070'!M21+'9071'!M21+'9075'!M21+'9080'!M21+'9100'!M21+'9105'!M21+'9106'!M21+'9107.'!M21+'9125'!M21+'9275'!M21+'9300'!M21+'9301'!M21+'9302'!M21+'9306'!M21+'9307'!M21+'9315'!M21+'9317'!M21+'9320'!M21+'9400'!M21+'9401'!M21+'9450'!M21+'9475'!M21+'9501'!M21</f>
        <v>0</v>
      </c>
      <c r="N21" s="94">
        <f t="shared" si="0"/>
        <v>0</v>
      </c>
      <c r="O21" s="224"/>
      <c r="P21" s="255">
        <f>'3256'!P21+'3257'!P21+'3260'!P21+'9000'!P21+'9051'!P21+'9065'!P21+'9070'!P21+'9071'!P21+'9075'!P21+'9080'!P21+'9100'!P21+'9105'!P21+'9106'!P21+'9107.'!P21+'9125'!P21+'9275'!P21+'9300'!P21+'9301'!P21+'9302'!P21+'9306'!P21+'9307'!P21+'9315'!P21+'9317'!P21+'9320'!P21+'9400'!P21+'9401'!P21+'9450'!P21+'9475'!P21+'9501'!P21</f>
        <v>0</v>
      </c>
      <c r="Q21" s="255">
        <f>'3256'!Q21+'3257'!Q21+'3260'!Q21+'9000'!Q21+'9051'!Q21+'9065'!Q21+'9070'!Q21+'9071'!Q21+'9075'!Q21+'9080'!Q21+'9100'!Q21+'9105'!Q21+'9106'!Q21+'9107.'!Q21+'9125'!Q21+'9275'!Q21+'9300'!Q21+'9301'!Q21+'9302'!Q21+'9306'!Q21+'9307'!Q21+'9315'!Q21+'9317'!Q21+'9320'!Q21+'9400'!Q21+'9401'!Q21+'9450'!Q21+'9475'!Q21+'9501'!Q21</f>
        <v>0</v>
      </c>
      <c r="R21" s="255">
        <f>'3256'!R21+'3257'!R21+'3260'!R21+'9000'!R21+'9051'!R21+'9065'!R21+'9070'!R21+'9071'!R21+'9075'!R21+'9080'!R21+'9100'!R21+'9105'!R21+'9106'!R21+'9107.'!R21+'9125'!R21+'9275'!R21+'9300'!R21+'9301'!R21+'9302'!R21+'9306'!R21+'9307'!R21+'9315'!R21+'9317'!R21+'9320'!R21+'9400'!R21+'9401'!R21+'9450'!R21+'9475'!R21+'9501'!R21</f>
        <v>0</v>
      </c>
      <c r="S21" s="94">
        <f t="shared" si="1"/>
        <v>0</v>
      </c>
      <c r="T21" s="224"/>
      <c r="U21" s="255">
        <f>'3256'!U21+'3257'!U21+'3260'!U21+'9000'!U21+'9051'!U21+'9065'!U21+'9070'!U21+'9071'!U21+'9075'!U21+'9080'!U21+'9100'!U21+'9105'!U21+'9106'!U21+'9107.'!U21+'9125'!U21+'9275'!U21+'9300'!U21+'9301'!U21+'9302'!U21+'9306'!U21+'9307'!U21+'9315'!U21+'9317'!U21+'9320'!U21+'9400'!U21+'9401'!U21+'9450'!U21+'9475'!U21+'9501'!U21</f>
        <v>0</v>
      </c>
      <c r="V21" s="255">
        <f>'3256'!V21+'3257'!V21+'3260'!V21+'9000'!V21+'9051'!V21+'9065'!V21+'9070'!V21+'9071'!V21+'9075'!V21+'9080'!V21+'9100'!V21+'9105'!V21+'9106'!V21+'9107.'!V21+'9125'!V21+'9275'!V21+'9300'!V21+'9301'!V21+'9302'!V21+'9306'!V21+'9307'!V21+'9315'!V21+'9317'!V21+'9320'!V21+'9400'!V21+'9401'!V21+'9450'!V21+'9475'!V21+'9501'!V21</f>
        <v>0</v>
      </c>
      <c r="W21" s="255">
        <f>'3256'!W21+'3257'!W21+'3260'!W21+'9000'!W21+'9051'!W21+'9065'!W21+'9070'!W21+'9071'!W21+'9075'!W21+'9080'!W21+'9100'!W21+'9105'!W21+'9106'!W21+'9107.'!W21+'9125'!W21+'9275'!W21+'9300'!W21+'9301'!W21+'9302'!W21+'9306'!W21+'9307'!W21+'9315'!W21+'9317'!W21+'9320'!W21+'9400'!W21+'9401'!W21+'9450'!W21+'9475'!W21+'9501'!W21</f>
        <v>0</v>
      </c>
      <c r="X21" s="94">
        <f t="shared" si="2"/>
        <v>0</v>
      </c>
      <c r="Y21" s="97"/>
      <c r="Z21" s="94">
        <f t="shared" si="3"/>
        <v>0</v>
      </c>
      <c r="AA21" s="182"/>
    </row>
    <row r="22" spans="1:27" s="214" customFormat="1" ht="15" x14ac:dyDescent="0.25">
      <c r="A22" s="59"/>
      <c r="B22" s="67" t="str">
        <f>'LPFN SUMMARY - Results'!B22</f>
        <v>Ministère de la culture et des communications</v>
      </c>
      <c r="C22" s="62"/>
      <c r="D22" s="62"/>
      <c r="E22" s="63"/>
      <c r="F22" s="255">
        <f>'3256'!F22+'3257'!F22+'3260'!F22+'9000'!F22+'9051'!F22+'9065'!F22+'9070'!F22+'9071'!F22+'9075'!F22+'9080'!F22+'9100'!F22+'9105'!F22+'9106'!F22+'9107.'!F22+'9125'!F22+'9275'!F22+'9300'!F22+'9301'!F22+'9302'!F22+'9306'!F22+'9307'!F22+'9315'!F22+'9317'!F22+'9320'!F22+'9400'!F22+'9401'!F22+'9450'!F22+'9475'!F22+'9501'!F22</f>
        <v>0</v>
      </c>
      <c r="G22" s="255">
        <f>'3256'!G22+'3257'!G22+'3260'!G22+'9000'!G22+'9051'!G22+'9065'!G22+'9070'!G22+'9071'!G22+'9075'!G22+'9080'!G22+'9100'!G22+'9105'!G22+'9106'!G22+'9107.'!G22+'9125'!G22+'9275'!G22+'9300'!G22+'9301'!G22+'9302'!G22+'9306'!G22+'9307'!G22+'9315'!G22+'9317'!G22+'9320'!G22+'9400'!G22+'9401'!G22+'9450'!G22+'9475'!G22+'9501'!G22</f>
        <v>0</v>
      </c>
      <c r="H22" s="255">
        <f>'3256'!H22+'3257'!H22+'3260'!H22+'9000'!H22+'9051'!H22+'9065'!H22+'9070'!H22+'9071'!H22+'9075'!H22+'9080'!H22+'9100'!H22+'9105'!H22+'9106'!H22+'9107.'!H22+'9125'!H22+'9275'!H22+'9300'!H22+'9301'!H22+'9302'!H22+'9306'!H22+'9307'!H22+'9315'!H22+'9317'!H22+'9320'!H22+'9400'!H22+'9401'!H22+'9450'!H22+'9475'!H22+'9501'!H22</f>
        <v>0</v>
      </c>
      <c r="I22" s="94">
        <f t="shared" si="4"/>
        <v>0</v>
      </c>
      <c r="J22" s="224"/>
      <c r="K22" s="255">
        <f>'3256'!K22+'3257'!K22+'3260'!K22+'9000'!K22+'9051'!K22+'9065'!K22+'9070'!K22+'9071'!K22+'9075'!K22+'9080'!K22+'9100'!K22+'9105'!K22+'9106'!K22+'9107.'!K22+'9125'!K22+'9275'!K22+'9300'!K22+'9301'!K22+'9302'!K22+'9306'!K22+'9307'!K22+'9315'!K22+'9317'!K22+'9320'!K22+'9400'!K22+'9401'!K22+'9450'!K22+'9475'!K22+'9501'!K22</f>
        <v>0</v>
      </c>
      <c r="L22" s="255">
        <f>'3256'!L22+'3257'!L22+'3260'!L22+'9000'!L22+'9051'!L22+'9065'!L22+'9070'!L22+'9071'!L22+'9075'!L22+'9080'!L22+'9100'!L22+'9105'!L22+'9106'!L22+'9107.'!L22+'9125'!L22+'9275'!L22+'9300'!L22+'9301'!L22+'9302'!L22+'9306'!L22+'9307'!L22+'9315'!L22+'9317'!L22+'9320'!L22+'9400'!L22+'9401'!L22+'9450'!L22+'9475'!L22+'9501'!L22</f>
        <v>0</v>
      </c>
      <c r="M22" s="255">
        <f>'3256'!M22+'3257'!M22+'3260'!M22+'9000'!M22+'9051'!M22+'9065'!M22+'9070'!M22+'9071'!M22+'9075'!M22+'9080'!M22+'9100'!M22+'9105'!M22+'9106'!M22+'9107.'!M22+'9125'!M22+'9275'!M22+'9300'!M22+'9301'!M22+'9302'!M22+'9306'!M22+'9307'!M22+'9315'!M22+'9317'!M22+'9320'!M22+'9400'!M22+'9401'!M22+'9450'!M22+'9475'!M22+'9501'!M22</f>
        <v>0</v>
      </c>
      <c r="N22" s="94">
        <f t="shared" si="0"/>
        <v>0</v>
      </c>
      <c r="O22" s="224"/>
      <c r="P22" s="255">
        <f>'3256'!P22+'3257'!P22+'3260'!P22+'9000'!P22+'9051'!P22+'9065'!P22+'9070'!P22+'9071'!P22+'9075'!P22+'9080'!P22+'9100'!P22+'9105'!P22+'9106'!P22+'9107.'!P22+'9125'!P22+'9275'!P22+'9300'!P22+'9301'!P22+'9302'!P22+'9306'!P22+'9307'!P22+'9315'!P22+'9317'!P22+'9320'!P22+'9400'!P22+'9401'!P22+'9450'!P22+'9475'!P22+'9501'!P22</f>
        <v>0</v>
      </c>
      <c r="Q22" s="255">
        <f>'3256'!Q22+'3257'!Q22+'3260'!Q22+'9000'!Q22+'9051'!Q22+'9065'!Q22+'9070'!Q22+'9071'!Q22+'9075'!Q22+'9080'!Q22+'9100'!Q22+'9105'!Q22+'9106'!Q22+'9107.'!Q22+'9125'!Q22+'9275'!Q22+'9300'!Q22+'9301'!Q22+'9302'!Q22+'9306'!Q22+'9307'!Q22+'9315'!Q22+'9317'!Q22+'9320'!Q22+'9400'!Q22+'9401'!Q22+'9450'!Q22+'9475'!Q22+'9501'!Q22</f>
        <v>0</v>
      </c>
      <c r="R22" s="255">
        <f>'3256'!R22+'3257'!R22+'3260'!R22+'9000'!R22+'9051'!R22+'9065'!R22+'9070'!R22+'9071'!R22+'9075'!R22+'9080'!R22+'9100'!R22+'9105'!R22+'9106'!R22+'9107.'!R22+'9125'!R22+'9275'!R22+'9300'!R22+'9301'!R22+'9302'!R22+'9306'!R22+'9307'!R22+'9315'!R22+'9317'!R22+'9320'!R22+'9400'!R22+'9401'!R22+'9450'!R22+'9475'!R22+'9501'!R22</f>
        <v>0</v>
      </c>
      <c r="S22" s="94">
        <f t="shared" si="1"/>
        <v>0</v>
      </c>
      <c r="T22" s="224"/>
      <c r="U22" s="255">
        <f>'3256'!U22+'3257'!U22+'3260'!U22+'9000'!U22+'9051'!U22+'9065'!U22+'9070'!U22+'9071'!U22+'9075'!U22+'9080'!U22+'9100'!U22+'9105'!U22+'9106'!U22+'9107.'!U22+'9125'!U22+'9275'!U22+'9300'!U22+'9301'!U22+'9302'!U22+'9306'!U22+'9307'!U22+'9315'!U22+'9317'!U22+'9320'!U22+'9400'!U22+'9401'!U22+'9450'!U22+'9475'!U22+'9501'!U22</f>
        <v>0</v>
      </c>
      <c r="V22" s="255">
        <f>'3256'!V22+'3257'!V22+'3260'!V22+'9000'!V22+'9051'!V22+'9065'!V22+'9070'!V22+'9071'!V22+'9075'!V22+'9080'!V22+'9100'!V22+'9105'!V22+'9106'!V22+'9107.'!V22+'9125'!V22+'9275'!V22+'9300'!V22+'9301'!V22+'9302'!V22+'9306'!V22+'9307'!V22+'9315'!V22+'9317'!V22+'9320'!V22+'9400'!V22+'9401'!V22+'9450'!V22+'9475'!V22+'9501'!V22</f>
        <v>0</v>
      </c>
      <c r="W22" s="255">
        <f>'3256'!W22+'3257'!W22+'3260'!W22+'9000'!W22+'9051'!W22+'9065'!W22+'9070'!W22+'9071'!W22+'9075'!W22+'9080'!W22+'9100'!W22+'9105'!W22+'9106'!W22+'9107.'!W22+'9125'!W22+'9275'!W22+'9300'!W22+'9301'!W22+'9302'!W22+'9306'!W22+'9307'!W22+'9315'!W22+'9317'!W22+'9320'!W22+'9400'!W22+'9401'!W22+'9450'!W22+'9475'!W22+'9501'!W22</f>
        <v>0</v>
      </c>
      <c r="X22" s="94">
        <f t="shared" si="2"/>
        <v>0</v>
      </c>
      <c r="Y22" s="97"/>
      <c r="Z22" s="94">
        <f t="shared" si="3"/>
        <v>0</v>
      </c>
      <c r="AA22" s="182"/>
    </row>
    <row r="23" spans="1:27" s="214" customFormat="1" ht="15" x14ac:dyDescent="0.25">
      <c r="A23" s="59"/>
      <c r="B23" s="67" t="str">
        <f>'LPFN SUMMARY - Results'!B23</f>
        <v>Natural Ressources</v>
      </c>
      <c r="C23" s="62"/>
      <c r="D23" s="62"/>
      <c r="E23" s="63"/>
      <c r="F23" s="255">
        <f>'3256'!F23+'3257'!F23+'3260'!F23+'9000'!F23+'9051'!F23+'9065'!F23+'9070'!F23+'9071'!F23+'9075'!F23+'9080'!F23+'9100'!F23+'9105'!F23+'9106'!F23+'9107.'!F23+'9125'!F23+'9275'!F23+'9300'!F23+'9301'!F23+'9302'!F23+'9306'!F23+'9307'!F23+'9315'!F23+'9317'!F23+'9320'!F23+'9400'!F23+'9401'!F23+'9450'!F23+'9475'!F23+'9501'!F23</f>
        <v>0</v>
      </c>
      <c r="G23" s="255">
        <f>'3256'!G23+'3257'!G23+'3260'!G23+'9000'!G23+'9051'!G23+'9065'!G23+'9070'!G23+'9071'!G23+'9075'!G23+'9080'!G23+'9100'!G23+'9105'!G23+'9106'!G23+'9107.'!G23+'9125'!G23+'9275'!G23+'9300'!G23+'9301'!G23+'9302'!G23+'9306'!G23+'9307'!G23+'9315'!G23+'9317'!G23+'9320'!G23+'9400'!G23+'9401'!G23+'9450'!G23+'9475'!G23+'9501'!G23</f>
        <v>0</v>
      </c>
      <c r="H23" s="255">
        <f>'3256'!H23+'3257'!H23+'3260'!H23+'9000'!H23+'9051'!H23+'9065'!H23+'9070'!H23+'9071'!H23+'9075'!H23+'9080'!H23+'9100'!H23+'9105'!H23+'9106'!H23+'9107.'!H23+'9125'!H23+'9275'!H23+'9300'!H23+'9301'!H23+'9302'!H23+'9306'!H23+'9307'!H23+'9315'!H23+'9317'!H23+'9320'!H23+'9400'!H23+'9401'!H23+'9450'!H23+'9475'!H23+'9501'!H23</f>
        <v>0</v>
      </c>
      <c r="I23" s="94">
        <f t="shared" si="4"/>
        <v>0</v>
      </c>
      <c r="J23" s="224"/>
      <c r="K23" s="255">
        <f>'3256'!K23+'3257'!K23+'3260'!K23+'9000'!K23+'9051'!K23+'9065'!K23+'9070'!K23+'9071'!K23+'9075'!K23+'9080'!K23+'9100'!K23+'9105'!K23+'9106'!K23+'9107.'!K23+'9125'!K23+'9275'!K23+'9300'!K23+'9301'!K23+'9302'!K23+'9306'!K23+'9307'!K23+'9315'!K23+'9317'!K23+'9320'!K23+'9400'!K23+'9401'!K23+'9450'!K23+'9475'!K23+'9501'!K23</f>
        <v>0</v>
      </c>
      <c r="L23" s="255">
        <f>'3256'!L23+'3257'!L23+'3260'!L23+'9000'!L23+'9051'!L23+'9065'!L23+'9070'!L23+'9071'!L23+'9075'!L23+'9080'!L23+'9100'!L23+'9105'!L23+'9106'!L23+'9107.'!L23+'9125'!L23+'9275'!L23+'9300'!L23+'9301'!L23+'9302'!L23+'9306'!L23+'9307'!L23+'9315'!L23+'9317'!L23+'9320'!L23+'9400'!L23+'9401'!L23+'9450'!L23+'9475'!L23+'9501'!L23</f>
        <v>0</v>
      </c>
      <c r="M23" s="255">
        <f>'3256'!M23+'3257'!M23+'3260'!M23+'9000'!M23+'9051'!M23+'9065'!M23+'9070'!M23+'9071'!M23+'9075'!M23+'9080'!M23+'9100'!M23+'9105'!M23+'9106'!M23+'9107.'!M23+'9125'!M23+'9275'!M23+'9300'!M23+'9301'!M23+'9302'!M23+'9306'!M23+'9307'!M23+'9315'!M23+'9317'!M23+'9320'!M23+'9400'!M23+'9401'!M23+'9450'!M23+'9475'!M23+'9501'!M23</f>
        <v>0</v>
      </c>
      <c r="N23" s="94">
        <f t="shared" si="0"/>
        <v>0</v>
      </c>
      <c r="O23" s="224"/>
      <c r="P23" s="255">
        <f>'3256'!P23+'3257'!P23+'3260'!P23+'9000'!P23+'9051'!P23+'9065'!P23+'9070'!P23+'9071'!P23+'9075'!P23+'9080'!P23+'9100'!P23+'9105'!P23+'9106'!P23+'9107.'!P23+'9125'!P23+'9275'!P23+'9300'!P23+'9301'!P23+'9302'!P23+'9306'!P23+'9307'!P23+'9315'!P23+'9317'!P23+'9320'!P23+'9400'!P23+'9401'!P23+'9450'!P23+'9475'!P23+'9501'!P23</f>
        <v>0</v>
      </c>
      <c r="Q23" s="255">
        <f>'3256'!Q23+'3257'!Q23+'3260'!Q23+'9000'!Q23+'9051'!Q23+'9065'!Q23+'9070'!Q23+'9071'!Q23+'9075'!Q23+'9080'!Q23+'9100'!Q23+'9105'!Q23+'9106'!Q23+'9107.'!Q23+'9125'!Q23+'9275'!Q23+'9300'!Q23+'9301'!Q23+'9302'!Q23+'9306'!Q23+'9307'!Q23+'9315'!Q23+'9317'!Q23+'9320'!Q23+'9400'!Q23+'9401'!Q23+'9450'!Q23+'9475'!Q23+'9501'!Q23</f>
        <v>0</v>
      </c>
      <c r="R23" s="255">
        <f>'3256'!R23+'3257'!R23+'3260'!R23+'9000'!R23+'9051'!R23+'9065'!R23+'9070'!R23+'9071'!R23+'9075'!R23+'9080'!R23+'9100'!R23+'9105'!R23+'9106'!R23+'9107.'!R23+'9125'!R23+'9275'!R23+'9300'!R23+'9301'!R23+'9302'!R23+'9306'!R23+'9307'!R23+'9315'!R23+'9317'!R23+'9320'!R23+'9400'!R23+'9401'!R23+'9450'!R23+'9475'!R23+'9501'!R23</f>
        <v>0</v>
      </c>
      <c r="S23" s="94">
        <f t="shared" si="1"/>
        <v>0</v>
      </c>
      <c r="T23" s="224"/>
      <c r="U23" s="255">
        <f>'3256'!U23+'3257'!U23+'3260'!U23+'9000'!U23+'9051'!U23+'9065'!U23+'9070'!U23+'9071'!U23+'9075'!U23+'9080'!U23+'9100'!U23+'9105'!U23+'9106'!U23+'9107.'!U23+'9125'!U23+'9275'!U23+'9300'!U23+'9301'!U23+'9302'!U23+'9306'!U23+'9307'!U23+'9315'!U23+'9317'!U23+'9320'!U23+'9400'!U23+'9401'!U23+'9450'!U23+'9475'!U23+'9501'!U23</f>
        <v>0</v>
      </c>
      <c r="V23" s="255">
        <f>'3256'!V23+'3257'!V23+'3260'!V23+'9000'!V23+'9051'!V23+'9065'!V23+'9070'!V23+'9071'!V23+'9075'!V23+'9080'!V23+'9100'!V23+'9105'!V23+'9106'!V23+'9107.'!V23+'9125'!V23+'9275'!V23+'9300'!V23+'9301'!V23+'9302'!V23+'9306'!V23+'9307'!V23+'9315'!V23+'9317'!V23+'9320'!V23+'9400'!V23+'9401'!V23+'9450'!V23+'9475'!V23+'9501'!V23</f>
        <v>0</v>
      </c>
      <c r="W23" s="255">
        <f>'3256'!W23+'3257'!W23+'3260'!W23+'9000'!W23+'9051'!W23+'9065'!W23+'9070'!W23+'9071'!W23+'9075'!W23+'9080'!W23+'9100'!W23+'9105'!W23+'9106'!W23+'9107.'!W23+'9125'!W23+'9275'!W23+'9300'!W23+'9301'!W23+'9302'!W23+'9306'!W23+'9307'!W23+'9315'!W23+'9317'!W23+'9320'!W23+'9400'!W23+'9401'!W23+'9450'!W23+'9475'!W23+'9501'!W23</f>
        <v>0</v>
      </c>
      <c r="X23" s="94">
        <f t="shared" si="2"/>
        <v>0</v>
      </c>
      <c r="Y23" s="97"/>
      <c r="Z23" s="94">
        <f t="shared" si="3"/>
        <v>0</v>
      </c>
      <c r="AA23" s="182"/>
    </row>
    <row r="24" spans="1:27" s="214" customFormat="1" ht="15" x14ac:dyDescent="0.25">
      <c r="A24" s="59"/>
      <c r="B24" s="67" t="str">
        <f>'LPFN SUMMARY - Results'!B24</f>
        <v>Other revenue</v>
      </c>
      <c r="C24" s="62"/>
      <c r="D24" s="62"/>
      <c r="E24" s="63"/>
      <c r="F24" s="255">
        <f>'3256'!F24+'3257'!F24+'3260'!F24+'9000'!F24+'9051'!F24+'9065'!F24+'9070'!F24+'9071'!F24+'9075'!F24+'9080'!F24+'9100'!F24+'9105'!F24+'9106'!F24+'9107.'!F24+'9125'!F24+'9275'!F24+'9300'!F24+'9301'!F24+'9302'!F24+'9306'!F24+'9307'!F24+'9315'!F24+'9317'!F24+'9320'!F24+'9400'!F24+'9401'!F24+'9450'!F24+'9475'!F24+'9501'!F24</f>
        <v>8690</v>
      </c>
      <c r="G24" s="255">
        <f>'3256'!G24+'3257'!G24+'3260'!G24+'9000'!G24+'9051'!G24+'9065'!G24+'9070'!G24+'9071'!G24+'9075'!G24+'9080'!G24+'9100'!G24+'9105'!G24+'9106'!G24+'9107.'!G24+'9125'!G24+'9275'!G24+'9300'!G24+'9301'!G24+'9302'!G24+'9306'!G24+'9307'!G24+'9315'!G24+'9317'!G24+'9320'!G24+'9400'!G24+'9401'!G24+'9450'!G24+'9475'!G24+'9501'!G24</f>
        <v>0</v>
      </c>
      <c r="H24" s="255">
        <f>'3256'!H24+'3257'!H24+'3260'!H24+'9000'!H24+'9051'!H24+'9065'!H24+'9070'!H24+'9071'!H24+'9075'!H24+'9080'!H24+'9100'!H24+'9105'!H24+'9106'!H24+'9107.'!H24+'9125'!H24+'9275'!H24+'9300'!H24+'9301'!H24+'9302'!H24+'9306'!H24+'9307'!H24+'9315'!H24+'9317'!H24+'9320'!H24+'9400'!H24+'9401'!H24+'9450'!H24+'9475'!H24+'9501'!H24</f>
        <v>0</v>
      </c>
      <c r="I24" s="94">
        <f t="shared" si="4"/>
        <v>8690</v>
      </c>
      <c r="J24" s="224"/>
      <c r="K24" s="255">
        <f>'3256'!K24+'3257'!K24+'3260'!K24+'9000'!K24+'9051'!K24+'9065'!K24+'9070'!K24+'9071'!K24+'9075'!K24+'9080'!K24+'9100'!K24+'9105'!K24+'9106'!K24+'9107.'!K24+'9125'!K24+'9275'!K24+'9300'!K24+'9301'!K24+'9302'!K24+'9306'!K24+'9307'!K24+'9315'!K24+'9317'!K24+'9320'!K24+'9400'!K24+'9401'!K24+'9450'!K24+'9475'!K24+'9501'!K24</f>
        <v>0</v>
      </c>
      <c r="L24" s="255">
        <f>'3256'!L24+'3257'!L24+'3260'!L24+'9000'!L24+'9051'!L24+'9065'!L24+'9070'!L24+'9071'!L24+'9075'!L24+'9080'!L24+'9100'!L24+'9105'!L24+'9106'!L24+'9107.'!L24+'9125'!L24+'9275'!L24+'9300'!L24+'9301'!L24+'9302'!L24+'9306'!L24+'9307'!L24+'9315'!L24+'9317'!L24+'9320'!L24+'9400'!L24+'9401'!L24+'9450'!L24+'9475'!L24+'9501'!L24</f>
        <v>0</v>
      </c>
      <c r="M24" s="255">
        <f>'3256'!M24+'3257'!M24+'3260'!M24+'9000'!M24+'9051'!M24+'9065'!M24+'9070'!M24+'9071'!M24+'9075'!M24+'9080'!M24+'9100'!M24+'9105'!M24+'9106'!M24+'9107.'!M24+'9125'!M24+'9275'!M24+'9300'!M24+'9301'!M24+'9302'!M24+'9306'!M24+'9307'!M24+'9315'!M24+'9317'!M24+'9320'!M24+'9400'!M24+'9401'!M24+'9450'!M24+'9475'!M24+'9501'!M24</f>
        <v>0</v>
      </c>
      <c r="N24" s="94">
        <f t="shared" si="0"/>
        <v>0</v>
      </c>
      <c r="O24" s="224"/>
      <c r="P24" s="255">
        <f>'3256'!P24+'3257'!P24+'3260'!P24+'9000'!P24+'9051'!P24+'9065'!P24+'9070'!P24+'9071'!P24+'9075'!P24+'9080'!P24+'9100'!P24+'9105'!P24+'9106'!P24+'9107.'!P24+'9125'!P24+'9275'!P24+'9300'!P24+'9301'!P24+'9302'!P24+'9306'!P24+'9307'!P24+'9315'!P24+'9317'!P24+'9320'!P24+'9400'!P24+'9401'!P24+'9450'!P24+'9475'!P24+'9501'!P24</f>
        <v>0</v>
      </c>
      <c r="Q24" s="255">
        <f>'3256'!Q24+'3257'!Q24+'3260'!Q24+'9000'!Q24+'9051'!Q24+'9065'!Q24+'9070'!Q24+'9071'!Q24+'9075'!Q24+'9080'!Q24+'9100'!Q24+'9105'!Q24+'9106'!Q24+'9107.'!Q24+'9125'!Q24+'9275'!Q24+'9300'!Q24+'9301'!Q24+'9302'!Q24+'9306'!Q24+'9307'!Q24+'9315'!Q24+'9317'!Q24+'9320'!Q24+'9400'!Q24+'9401'!Q24+'9450'!Q24+'9475'!Q24+'9501'!Q24</f>
        <v>0</v>
      </c>
      <c r="R24" s="255">
        <f>'3256'!R24+'3257'!R24+'3260'!R24+'9000'!R24+'9051'!R24+'9065'!R24+'9070'!R24+'9071'!R24+'9075'!R24+'9080'!R24+'9100'!R24+'9105'!R24+'9106'!R24+'9107.'!R24+'9125'!R24+'9275'!R24+'9300'!R24+'9301'!R24+'9302'!R24+'9306'!R24+'9307'!R24+'9315'!R24+'9317'!R24+'9320'!R24+'9400'!R24+'9401'!R24+'9450'!R24+'9475'!R24+'9501'!R24</f>
        <v>0</v>
      </c>
      <c r="S24" s="94">
        <f t="shared" si="1"/>
        <v>0</v>
      </c>
      <c r="T24" s="224"/>
      <c r="U24" s="255">
        <f>'3256'!U24+'3257'!U24+'3260'!U24+'9000'!U24+'9051'!U24+'9065'!U24+'9070'!U24+'9071'!U24+'9075'!U24+'9080'!U24+'9100'!U24+'9105'!U24+'9106'!U24+'9107.'!U24+'9125'!U24+'9275'!U24+'9300'!U24+'9301'!U24+'9302'!U24+'9306'!U24+'9307'!U24+'9315'!U24+'9317'!U24+'9320'!U24+'9400'!U24+'9401'!U24+'9450'!U24+'9475'!U24+'9501'!U24</f>
        <v>0</v>
      </c>
      <c r="V24" s="255">
        <f>'3256'!V24+'3257'!V24+'3260'!V24+'9000'!V24+'9051'!V24+'9065'!V24+'9070'!V24+'9071'!V24+'9075'!V24+'9080'!V24+'9100'!V24+'9105'!V24+'9106'!V24+'9107.'!V24+'9125'!V24+'9275'!V24+'9300'!V24+'9301'!V24+'9302'!V24+'9306'!V24+'9307'!V24+'9315'!V24+'9317'!V24+'9320'!V24+'9400'!V24+'9401'!V24+'9450'!V24+'9475'!V24+'9501'!V24</f>
        <v>0</v>
      </c>
      <c r="W24" s="255">
        <f>'3256'!W24+'3257'!W24+'3260'!W24+'9000'!W24+'9051'!W24+'9065'!W24+'9070'!W24+'9071'!W24+'9075'!W24+'9080'!W24+'9100'!W24+'9105'!W24+'9106'!W24+'9107.'!W24+'9125'!W24+'9275'!W24+'9300'!W24+'9301'!W24+'9302'!W24+'9306'!W24+'9307'!W24+'9315'!W24+'9317'!W24+'9320'!W24+'9400'!W24+'9401'!W24+'9450'!W24+'9475'!W24+'9501'!W24</f>
        <v>0</v>
      </c>
      <c r="X24" s="94">
        <f t="shared" si="2"/>
        <v>0</v>
      </c>
      <c r="Y24" s="97"/>
      <c r="Z24" s="94">
        <f t="shared" si="3"/>
        <v>8690</v>
      </c>
      <c r="AA24" s="182"/>
    </row>
    <row r="25" spans="1:27" s="214" customFormat="1" ht="15" x14ac:dyDescent="0.25">
      <c r="A25" s="59"/>
      <c r="B25" s="67" t="str">
        <f>'LPFN SUMMARY - Results'!B25</f>
        <v>Rent revenue</v>
      </c>
      <c r="C25" s="62"/>
      <c r="D25" s="62"/>
      <c r="E25" s="63"/>
      <c r="F25" s="255">
        <f>'3256'!F25+'3257'!F25+'3260'!F25+'9000'!F25+'9051'!F25+'9065'!F25+'9070'!F25+'9071'!F25+'9075'!F25+'9080'!F25+'9100'!F25+'9105'!F25+'9106'!F25+'9107.'!F25+'9125'!F25+'9275'!F25+'9300'!F25+'9301'!F25+'9302'!F25+'9306'!F25+'9307'!F25+'9315'!F25+'9317'!F25+'9320'!F25+'9400'!F25+'9401'!F25+'9450'!F25+'9475'!F25+'9501'!F25</f>
        <v>0</v>
      </c>
      <c r="G25" s="255">
        <f>'3256'!G25+'3257'!G25+'3260'!G25+'9000'!G25+'9051'!G25+'9065'!G25+'9070'!G25+'9071'!G25+'9075'!G25+'9080'!G25+'9100'!G25+'9105'!G25+'9106'!G25+'9107.'!G25+'9125'!G25+'9275'!G25+'9300'!G25+'9301'!G25+'9302'!G25+'9306'!G25+'9307'!G25+'9315'!G25+'9317'!G25+'9320'!G25+'9400'!G25+'9401'!G25+'9450'!G25+'9475'!G25+'9501'!G25</f>
        <v>0</v>
      </c>
      <c r="H25" s="255">
        <f>'3256'!H25+'3257'!H25+'3260'!H25+'9000'!H25+'9051'!H25+'9065'!H25+'9070'!H25+'9071'!H25+'9075'!H25+'9080'!H25+'9100'!H25+'9105'!H25+'9106'!H25+'9107.'!H25+'9125'!H25+'9275'!H25+'9300'!H25+'9301'!H25+'9302'!H25+'9306'!H25+'9307'!H25+'9315'!H25+'9317'!H25+'9320'!H25+'9400'!H25+'9401'!H25+'9450'!H25+'9475'!H25+'9501'!H25</f>
        <v>0</v>
      </c>
      <c r="I25" s="94">
        <f t="shared" si="4"/>
        <v>0</v>
      </c>
      <c r="J25" s="224"/>
      <c r="K25" s="255">
        <f>'3256'!K25+'3257'!K25+'3260'!K25+'9000'!K25+'9051'!K25+'9065'!K25+'9070'!K25+'9071'!K25+'9075'!K25+'9080'!K25+'9100'!K25+'9105'!K25+'9106'!K25+'9107.'!K25+'9125'!K25+'9275'!K25+'9300'!K25+'9301'!K25+'9302'!K25+'9306'!K25+'9307'!K25+'9315'!K25+'9317'!K25+'9320'!K25+'9400'!K25+'9401'!K25+'9450'!K25+'9475'!K25+'9501'!K25</f>
        <v>0</v>
      </c>
      <c r="L25" s="255">
        <f>'3256'!L25+'3257'!L25+'3260'!L25+'9000'!L25+'9051'!L25+'9065'!L25+'9070'!L25+'9071'!L25+'9075'!L25+'9080'!L25+'9100'!L25+'9105'!L25+'9106'!L25+'9107.'!L25+'9125'!L25+'9275'!L25+'9300'!L25+'9301'!L25+'9302'!L25+'9306'!L25+'9307'!L25+'9315'!L25+'9317'!L25+'9320'!L25+'9400'!L25+'9401'!L25+'9450'!L25+'9475'!L25+'9501'!L25</f>
        <v>0</v>
      </c>
      <c r="M25" s="255">
        <f>'3256'!M25+'3257'!M25+'3260'!M25+'9000'!M25+'9051'!M25+'9065'!M25+'9070'!M25+'9071'!M25+'9075'!M25+'9080'!M25+'9100'!M25+'9105'!M25+'9106'!M25+'9107.'!M25+'9125'!M25+'9275'!M25+'9300'!M25+'9301'!M25+'9302'!M25+'9306'!M25+'9307'!M25+'9315'!M25+'9317'!M25+'9320'!M25+'9400'!M25+'9401'!M25+'9450'!M25+'9475'!M25+'9501'!M25</f>
        <v>0</v>
      </c>
      <c r="N25" s="94">
        <f t="shared" si="0"/>
        <v>0</v>
      </c>
      <c r="O25" s="224"/>
      <c r="P25" s="255">
        <f>'3256'!P25+'3257'!P25+'3260'!P25+'9000'!P25+'9051'!P25+'9065'!P25+'9070'!P25+'9071'!P25+'9075'!P25+'9080'!P25+'9100'!P25+'9105'!P25+'9106'!P25+'9107.'!P25+'9125'!P25+'9275'!P25+'9300'!P25+'9301'!P25+'9302'!P25+'9306'!P25+'9307'!P25+'9315'!P25+'9317'!P25+'9320'!P25+'9400'!P25+'9401'!P25+'9450'!P25+'9475'!P25+'9501'!P25</f>
        <v>0</v>
      </c>
      <c r="Q25" s="255">
        <f>'3256'!Q25+'3257'!Q25+'3260'!Q25+'9000'!Q25+'9051'!Q25+'9065'!Q25+'9070'!Q25+'9071'!Q25+'9075'!Q25+'9080'!Q25+'9100'!Q25+'9105'!Q25+'9106'!Q25+'9107.'!Q25+'9125'!Q25+'9275'!Q25+'9300'!Q25+'9301'!Q25+'9302'!Q25+'9306'!Q25+'9307'!Q25+'9315'!Q25+'9317'!Q25+'9320'!Q25+'9400'!Q25+'9401'!Q25+'9450'!Q25+'9475'!Q25+'9501'!Q25</f>
        <v>0</v>
      </c>
      <c r="R25" s="255">
        <f>'3256'!R25+'3257'!R25+'3260'!R25+'9000'!R25+'9051'!R25+'9065'!R25+'9070'!R25+'9071'!R25+'9075'!R25+'9080'!R25+'9100'!R25+'9105'!R25+'9106'!R25+'9107.'!R25+'9125'!R25+'9275'!R25+'9300'!R25+'9301'!R25+'9302'!R25+'9306'!R25+'9307'!R25+'9315'!R25+'9317'!R25+'9320'!R25+'9400'!R25+'9401'!R25+'9450'!R25+'9475'!R25+'9501'!R25</f>
        <v>0</v>
      </c>
      <c r="S25" s="94">
        <f t="shared" si="1"/>
        <v>0</v>
      </c>
      <c r="T25" s="224"/>
      <c r="U25" s="255">
        <f>'3256'!U25+'3257'!U25+'3260'!U25+'9000'!U25+'9051'!U25+'9065'!U25+'9070'!U25+'9071'!U25+'9075'!U25+'9080'!U25+'9100'!U25+'9105'!U25+'9106'!U25+'9107.'!U25+'9125'!U25+'9275'!U25+'9300'!U25+'9301'!U25+'9302'!U25+'9306'!U25+'9307'!U25+'9315'!U25+'9317'!U25+'9320'!U25+'9400'!U25+'9401'!U25+'9450'!U25+'9475'!U25+'9501'!U25</f>
        <v>0</v>
      </c>
      <c r="V25" s="255">
        <f>'3256'!V25+'3257'!V25+'3260'!V25+'9000'!V25+'9051'!V25+'9065'!V25+'9070'!V25+'9071'!V25+'9075'!V25+'9080'!V25+'9100'!V25+'9105'!V25+'9106'!V25+'9107.'!V25+'9125'!V25+'9275'!V25+'9300'!V25+'9301'!V25+'9302'!V25+'9306'!V25+'9307'!V25+'9315'!V25+'9317'!V25+'9320'!V25+'9400'!V25+'9401'!V25+'9450'!V25+'9475'!V25+'9501'!V25</f>
        <v>0</v>
      </c>
      <c r="W25" s="255">
        <f>'3256'!W25+'3257'!W25+'3260'!W25+'9000'!W25+'9051'!W25+'9065'!W25+'9070'!W25+'9071'!W25+'9075'!W25+'9080'!W25+'9100'!W25+'9105'!W25+'9106'!W25+'9107.'!W25+'9125'!W25+'9275'!W25+'9300'!W25+'9301'!W25+'9302'!W25+'9306'!W25+'9307'!W25+'9315'!W25+'9317'!W25+'9320'!W25+'9400'!W25+'9401'!W25+'9450'!W25+'9475'!W25+'9501'!W25</f>
        <v>0</v>
      </c>
      <c r="X25" s="94">
        <f t="shared" si="2"/>
        <v>0</v>
      </c>
      <c r="Y25" s="97"/>
      <c r="Z25" s="94">
        <f t="shared" si="3"/>
        <v>0</v>
      </c>
      <c r="AA25" s="182"/>
    </row>
    <row r="26" spans="1:27" s="214" customFormat="1" ht="15" x14ac:dyDescent="0.25">
      <c r="A26" s="59"/>
      <c r="B26" s="67" t="str">
        <f>'LPFN SUMMARY - Results'!B26</f>
        <v>SAT</v>
      </c>
      <c r="C26" s="62"/>
      <c r="D26" s="62"/>
      <c r="E26" s="63"/>
      <c r="F26" s="255">
        <f>'3256'!F26+'3257'!F26+'3260'!F26+'9000'!F26+'9051'!F26+'9065'!F26+'9070'!F26+'9071'!F26+'9075'!F26+'9080'!F26+'9100'!F26+'9105'!F26+'9106'!F26+'9107.'!F26+'9125'!F26+'9275'!F26+'9300'!F26+'9301'!F26+'9302'!F26+'9306'!F26+'9307'!F26+'9315'!F26+'9317'!F26+'9320'!F26+'9400'!F26+'9401'!F26+'9450'!F26+'9475'!F26+'9501'!F26</f>
        <v>0</v>
      </c>
      <c r="G26" s="255">
        <f>'3256'!G26+'3257'!G26+'3260'!G26+'9000'!G26+'9051'!G26+'9065'!G26+'9070'!G26+'9071'!G26+'9075'!G26+'9080'!G26+'9100'!G26+'9105'!G26+'9106'!G26+'9107.'!G26+'9125'!G26+'9275'!G26+'9300'!G26+'9301'!G26+'9302'!G26+'9306'!G26+'9307'!G26+'9315'!G26+'9317'!G26+'9320'!G26+'9400'!G26+'9401'!G26+'9450'!G26+'9475'!G26+'9501'!G26</f>
        <v>0</v>
      </c>
      <c r="H26" s="255">
        <f>'3256'!H26+'3257'!H26+'3260'!H26+'9000'!H26+'9051'!H26+'9065'!H26+'9070'!H26+'9071'!H26+'9075'!H26+'9080'!H26+'9100'!H26+'9105'!H26+'9106'!H26+'9107.'!H26+'9125'!H26+'9275'!H26+'9300'!H26+'9301'!H26+'9302'!H26+'9306'!H26+'9307'!H26+'9315'!H26+'9317'!H26+'9320'!H26+'9400'!H26+'9401'!H26+'9450'!H26+'9475'!H26+'9501'!H26</f>
        <v>0</v>
      </c>
      <c r="I26" s="94">
        <f t="shared" si="4"/>
        <v>0</v>
      </c>
      <c r="J26" s="224"/>
      <c r="K26" s="255">
        <f>'3256'!K26+'3257'!K26+'3260'!K26+'9000'!K26+'9051'!K26+'9065'!K26+'9070'!K26+'9071'!K26+'9075'!K26+'9080'!K26+'9100'!K26+'9105'!K26+'9106'!K26+'9107.'!K26+'9125'!K26+'9275'!K26+'9300'!K26+'9301'!K26+'9302'!K26+'9306'!K26+'9307'!K26+'9315'!K26+'9317'!K26+'9320'!K26+'9400'!K26+'9401'!K26+'9450'!K26+'9475'!K26+'9501'!K26</f>
        <v>0</v>
      </c>
      <c r="L26" s="255">
        <f>'3256'!L26+'3257'!L26+'3260'!L26+'9000'!L26+'9051'!L26+'9065'!L26+'9070'!L26+'9071'!L26+'9075'!L26+'9080'!L26+'9100'!L26+'9105'!L26+'9106'!L26+'9107.'!L26+'9125'!L26+'9275'!L26+'9300'!L26+'9301'!L26+'9302'!L26+'9306'!L26+'9307'!L26+'9315'!L26+'9317'!L26+'9320'!L26+'9400'!L26+'9401'!L26+'9450'!L26+'9475'!L26+'9501'!L26</f>
        <v>0</v>
      </c>
      <c r="M26" s="255">
        <f>'3256'!M26+'3257'!M26+'3260'!M26+'9000'!M26+'9051'!M26+'9065'!M26+'9070'!M26+'9071'!M26+'9075'!M26+'9080'!M26+'9100'!M26+'9105'!M26+'9106'!M26+'9107.'!M26+'9125'!M26+'9275'!M26+'9300'!M26+'9301'!M26+'9302'!M26+'9306'!M26+'9307'!M26+'9315'!M26+'9317'!M26+'9320'!M26+'9400'!M26+'9401'!M26+'9450'!M26+'9475'!M26+'9501'!M26</f>
        <v>0</v>
      </c>
      <c r="N26" s="94">
        <f t="shared" si="0"/>
        <v>0</v>
      </c>
      <c r="O26" s="224"/>
      <c r="P26" s="255">
        <f>'3256'!P26+'3257'!P26+'3260'!P26+'9000'!P26+'9051'!P26+'9065'!P26+'9070'!P26+'9071'!P26+'9075'!P26+'9080'!P26+'9100'!P26+'9105'!P26+'9106'!P26+'9107.'!P26+'9125'!P26+'9275'!P26+'9300'!P26+'9301'!P26+'9302'!P26+'9306'!P26+'9307'!P26+'9315'!P26+'9317'!P26+'9320'!P26+'9400'!P26+'9401'!P26+'9450'!P26+'9475'!P26+'9501'!P26</f>
        <v>0</v>
      </c>
      <c r="Q26" s="255">
        <f>'3256'!Q26+'3257'!Q26+'3260'!Q26+'9000'!Q26+'9051'!Q26+'9065'!Q26+'9070'!Q26+'9071'!Q26+'9075'!Q26+'9080'!Q26+'9100'!Q26+'9105'!Q26+'9106'!Q26+'9107.'!Q26+'9125'!Q26+'9275'!Q26+'9300'!Q26+'9301'!Q26+'9302'!Q26+'9306'!Q26+'9307'!Q26+'9315'!Q26+'9317'!Q26+'9320'!Q26+'9400'!Q26+'9401'!Q26+'9450'!Q26+'9475'!Q26+'9501'!Q26</f>
        <v>0</v>
      </c>
      <c r="R26" s="255">
        <f>'3256'!R26+'3257'!R26+'3260'!R26+'9000'!R26+'9051'!R26+'9065'!R26+'9070'!R26+'9071'!R26+'9075'!R26+'9080'!R26+'9100'!R26+'9105'!R26+'9106'!R26+'9107.'!R26+'9125'!R26+'9275'!R26+'9300'!R26+'9301'!R26+'9302'!R26+'9306'!R26+'9307'!R26+'9315'!R26+'9317'!R26+'9320'!R26+'9400'!R26+'9401'!R26+'9450'!R26+'9475'!R26+'9501'!R26</f>
        <v>0</v>
      </c>
      <c r="S26" s="94">
        <f t="shared" si="1"/>
        <v>0</v>
      </c>
      <c r="T26" s="224"/>
      <c r="U26" s="255">
        <f>'3256'!U26+'3257'!U26+'3260'!U26+'9000'!U26+'9051'!U26+'9065'!U26+'9070'!U26+'9071'!U26+'9075'!U26+'9080'!U26+'9100'!U26+'9105'!U26+'9106'!U26+'9107.'!U26+'9125'!U26+'9275'!U26+'9300'!U26+'9301'!U26+'9302'!U26+'9306'!U26+'9307'!U26+'9315'!U26+'9317'!U26+'9320'!U26+'9400'!U26+'9401'!U26+'9450'!U26+'9475'!U26+'9501'!U26</f>
        <v>0</v>
      </c>
      <c r="V26" s="255">
        <f>'3256'!V26+'3257'!V26+'3260'!V26+'9000'!V26+'9051'!V26+'9065'!V26+'9070'!V26+'9071'!V26+'9075'!V26+'9080'!V26+'9100'!V26+'9105'!V26+'9106'!V26+'9107.'!V26+'9125'!V26+'9275'!V26+'9300'!V26+'9301'!V26+'9302'!V26+'9306'!V26+'9307'!V26+'9315'!V26+'9317'!V26+'9320'!V26+'9400'!V26+'9401'!V26+'9450'!V26+'9475'!V26+'9501'!V26</f>
        <v>0</v>
      </c>
      <c r="W26" s="255">
        <f>'3256'!W26+'3257'!W26+'3260'!W26+'9000'!W26+'9051'!W26+'9065'!W26+'9070'!W26+'9071'!W26+'9075'!W26+'9080'!W26+'9100'!W26+'9105'!W26+'9106'!W26+'9107.'!W26+'9125'!W26+'9275'!W26+'9300'!W26+'9301'!W26+'9302'!W26+'9306'!W26+'9307'!W26+'9315'!W26+'9317'!W26+'9320'!W26+'9400'!W26+'9401'!W26+'9450'!W26+'9475'!W26+'9501'!W26</f>
        <v>0</v>
      </c>
      <c r="X26" s="94">
        <f t="shared" si="2"/>
        <v>0</v>
      </c>
      <c r="Y26" s="97"/>
      <c r="Z26" s="94">
        <f t="shared" si="3"/>
        <v>0</v>
      </c>
      <c r="AA26" s="182"/>
    </row>
    <row r="27" spans="1:27" s="214" customFormat="1" ht="15" x14ac:dyDescent="0.25">
      <c r="A27" s="59"/>
      <c r="B27" s="67" t="str">
        <f>'LPFN SUMMARY - Results'!B27</f>
        <v>Tax Reimbursement</v>
      </c>
      <c r="C27" s="62"/>
      <c r="D27" s="62"/>
      <c r="E27" s="63"/>
      <c r="F27" s="255">
        <f>'3256'!F27+'3257'!F27+'3260'!F27+'9000'!F27+'9051'!F27+'9065'!F27+'9070'!F27+'9071'!F27+'9075'!F27+'9080'!F27+'9100'!F27+'9105'!F27+'9106'!F27+'9107.'!F27+'9125'!F27+'9275'!F27+'9300'!F27+'9301'!F27+'9302'!F27+'9306'!F27+'9307'!F27+'9315'!F27+'9317'!F27+'9320'!F27+'9400'!F27+'9401'!F27+'9450'!F27+'9475'!F27+'9501'!F27</f>
        <v>0</v>
      </c>
      <c r="G27" s="255">
        <f>'3256'!G27+'3257'!G27+'3260'!G27+'9000'!G27+'9051'!G27+'9065'!G27+'9070'!G27+'9071'!G27+'9075'!G27+'9080'!G27+'9100'!G27+'9105'!G27+'9106'!G27+'9107.'!G27+'9125'!G27+'9275'!G27+'9300'!G27+'9301'!G27+'9302'!G27+'9306'!G27+'9307'!G27+'9315'!G27+'9317'!G27+'9320'!G27+'9400'!G27+'9401'!G27+'9450'!G27+'9475'!G27+'9501'!G27</f>
        <v>0</v>
      </c>
      <c r="H27" s="255">
        <f>'3256'!H27+'3257'!H27+'3260'!H27+'9000'!H27+'9051'!H27+'9065'!H27+'9070'!H27+'9071'!H27+'9075'!H27+'9080'!H27+'9100'!H27+'9105'!H27+'9106'!H27+'9107.'!H27+'9125'!H27+'9275'!H27+'9300'!H27+'9301'!H27+'9302'!H27+'9306'!H27+'9307'!H27+'9315'!H27+'9317'!H27+'9320'!H27+'9400'!H27+'9401'!H27+'9450'!H27+'9475'!H27+'9501'!H27</f>
        <v>0</v>
      </c>
      <c r="I27" s="94">
        <f t="shared" si="4"/>
        <v>0</v>
      </c>
      <c r="J27" s="224"/>
      <c r="K27" s="255">
        <f>'3256'!K27+'3257'!K27+'3260'!K27+'9000'!K27+'9051'!K27+'9065'!K27+'9070'!K27+'9071'!K27+'9075'!K27+'9080'!K27+'9100'!K27+'9105'!K27+'9106'!K27+'9107.'!K27+'9125'!K27+'9275'!K27+'9300'!K27+'9301'!K27+'9302'!K27+'9306'!K27+'9307'!K27+'9315'!K27+'9317'!K27+'9320'!K27+'9400'!K27+'9401'!K27+'9450'!K27+'9475'!K27+'9501'!K27</f>
        <v>0</v>
      </c>
      <c r="L27" s="255">
        <f>'3256'!L27+'3257'!L27+'3260'!L27+'9000'!L27+'9051'!L27+'9065'!L27+'9070'!L27+'9071'!L27+'9075'!L27+'9080'!L27+'9100'!L27+'9105'!L27+'9106'!L27+'9107.'!L27+'9125'!L27+'9275'!L27+'9300'!L27+'9301'!L27+'9302'!L27+'9306'!L27+'9307'!L27+'9315'!L27+'9317'!L27+'9320'!L27+'9400'!L27+'9401'!L27+'9450'!L27+'9475'!L27+'9501'!L27</f>
        <v>0</v>
      </c>
      <c r="M27" s="255">
        <f>'3256'!M27+'3257'!M27+'3260'!M27+'9000'!M27+'9051'!M27+'9065'!M27+'9070'!M27+'9071'!M27+'9075'!M27+'9080'!M27+'9100'!M27+'9105'!M27+'9106'!M27+'9107.'!M27+'9125'!M27+'9275'!M27+'9300'!M27+'9301'!M27+'9302'!M27+'9306'!M27+'9307'!M27+'9315'!M27+'9317'!M27+'9320'!M27+'9400'!M27+'9401'!M27+'9450'!M27+'9475'!M27+'9501'!M27</f>
        <v>0</v>
      </c>
      <c r="N27" s="94">
        <f t="shared" si="0"/>
        <v>0</v>
      </c>
      <c r="O27" s="224"/>
      <c r="P27" s="255">
        <f>'3256'!P27+'3257'!P27+'3260'!P27+'9000'!P27+'9051'!P27+'9065'!P27+'9070'!P27+'9071'!P27+'9075'!P27+'9080'!P27+'9100'!P27+'9105'!P27+'9106'!P27+'9107.'!P27+'9125'!P27+'9275'!P27+'9300'!P27+'9301'!P27+'9302'!P27+'9306'!P27+'9307'!P27+'9315'!P27+'9317'!P27+'9320'!P27+'9400'!P27+'9401'!P27+'9450'!P27+'9475'!P27+'9501'!P27</f>
        <v>0</v>
      </c>
      <c r="Q27" s="255">
        <f>'3256'!Q27+'3257'!Q27+'3260'!Q27+'9000'!Q27+'9051'!Q27+'9065'!Q27+'9070'!Q27+'9071'!Q27+'9075'!Q27+'9080'!Q27+'9100'!Q27+'9105'!Q27+'9106'!Q27+'9107.'!Q27+'9125'!Q27+'9275'!Q27+'9300'!Q27+'9301'!Q27+'9302'!Q27+'9306'!Q27+'9307'!Q27+'9315'!Q27+'9317'!Q27+'9320'!Q27+'9400'!Q27+'9401'!Q27+'9450'!Q27+'9475'!Q27+'9501'!Q27</f>
        <v>0</v>
      </c>
      <c r="R27" s="255">
        <f>'3256'!R27+'3257'!R27+'3260'!R27+'9000'!R27+'9051'!R27+'9065'!R27+'9070'!R27+'9071'!R27+'9075'!R27+'9080'!R27+'9100'!R27+'9105'!R27+'9106'!R27+'9107.'!R27+'9125'!R27+'9275'!R27+'9300'!R27+'9301'!R27+'9302'!R27+'9306'!R27+'9307'!R27+'9315'!R27+'9317'!R27+'9320'!R27+'9400'!R27+'9401'!R27+'9450'!R27+'9475'!R27+'9501'!R27</f>
        <v>0</v>
      </c>
      <c r="S27" s="94">
        <f t="shared" si="1"/>
        <v>0</v>
      </c>
      <c r="T27" s="224"/>
      <c r="U27" s="255">
        <f>'3256'!U27+'3257'!U27+'3260'!U27+'9000'!U27+'9051'!U27+'9065'!U27+'9070'!U27+'9071'!U27+'9075'!U27+'9080'!U27+'9100'!U27+'9105'!U27+'9106'!U27+'9107.'!U27+'9125'!U27+'9275'!U27+'9300'!U27+'9301'!U27+'9302'!U27+'9306'!U27+'9307'!U27+'9315'!U27+'9317'!U27+'9320'!U27+'9400'!U27+'9401'!U27+'9450'!U27+'9475'!U27+'9501'!U27</f>
        <v>0</v>
      </c>
      <c r="V27" s="255">
        <f>'3256'!V27+'3257'!V27+'3260'!V27+'9000'!V27+'9051'!V27+'9065'!V27+'9070'!V27+'9071'!V27+'9075'!V27+'9080'!V27+'9100'!V27+'9105'!V27+'9106'!V27+'9107.'!V27+'9125'!V27+'9275'!V27+'9300'!V27+'9301'!V27+'9302'!V27+'9306'!V27+'9307'!V27+'9315'!V27+'9317'!V27+'9320'!V27+'9400'!V27+'9401'!V27+'9450'!V27+'9475'!V27+'9501'!V27</f>
        <v>0</v>
      </c>
      <c r="W27" s="255">
        <f>'3256'!W27+'3257'!W27+'3260'!W27+'9000'!W27+'9051'!W27+'9065'!W27+'9070'!W27+'9071'!W27+'9075'!W27+'9080'!W27+'9100'!W27+'9105'!W27+'9106'!W27+'9107.'!W27+'9125'!W27+'9275'!W27+'9300'!W27+'9301'!W27+'9302'!W27+'9306'!W27+'9307'!W27+'9315'!W27+'9317'!W27+'9320'!W27+'9400'!W27+'9401'!W27+'9450'!W27+'9475'!W27+'9501'!W27</f>
        <v>0</v>
      </c>
      <c r="X27" s="94">
        <f t="shared" ref="X27:X41" si="5">U27+V27+W27</f>
        <v>0</v>
      </c>
      <c r="Y27" s="97"/>
      <c r="Z27" s="94">
        <f t="shared" si="3"/>
        <v>0</v>
      </c>
      <c r="AA27" s="182"/>
    </row>
    <row r="28" spans="1:27" s="214" customFormat="1" ht="15" x14ac:dyDescent="0.25">
      <c r="A28" s="59"/>
      <c r="B28" s="67" t="str">
        <f>'LPFN SUMMARY - Results'!B28</f>
        <v>Transfer from (to) other projects</v>
      </c>
      <c r="C28" s="62"/>
      <c r="D28" s="62"/>
      <c r="E28" s="63"/>
      <c r="F28" s="255">
        <f>'3256'!F28+'3257'!F28+'3260'!F28+'9000'!F28+'9051'!F28+'9065'!F28+'9070'!F28+'9071'!F28+'9075'!F28+'9080'!F28+'9100'!F28+'9105'!F28+'9106'!F28+'9107.'!F28+'9125'!F28+'9275'!F28+'9300'!F28+'9301'!F28+'9302'!F28+'9306'!F28+'9307'!F28+'9315'!F28+'9317'!F28+'9320'!F28+'9400'!F28+'9401'!F28+'9450'!F28+'9475'!F28+'9501'!F28</f>
        <v>0</v>
      </c>
      <c r="G28" s="255">
        <f>'3256'!G28+'3257'!G28+'3260'!G28+'9000'!G28+'9051'!G28+'9065'!G28+'9070'!G28+'9071'!G28+'9075'!G28+'9080'!G28+'9100'!G28+'9105'!G28+'9106'!G28+'9107.'!G28+'9125'!G28+'9275'!G28+'9300'!G28+'9301'!G28+'9302'!G28+'9306'!G28+'9307'!G28+'9315'!G28+'9317'!G28+'9320'!G28+'9400'!G28+'9401'!G28+'9450'!G28+'9475'!G28+'9501'!G28</f>
        <v>0</v>
      </c>
      <c r="H28" s="255">
        <f>'3256'!H28+'3257'!H28+'3260'!H28+'9000'!H28+'9051'!H28+'9065'!H28+'9070'!H28+'9071'!H28+'9075'!H28+'9080'!H28+'9100'!H28+'9105'!H28+'9106'!H28+'9107.'!H28+'9125'!H28+'9275'!H28+'9300'!H28+'9301'!H28+'9302'!H28+'9306'!H28+'9307'!H28+'9315'!H28+'9317'!H28+'9320'!H28+'9400'!H28+'9401'!H28+'9450'!H28+'9475'!H28+'9501'!H28</f>
        <v>0</v>
      </c>
      <c r="I28" s="94">
        <f t="shared" si="4"/>
        <v>0</v>
      </c>
      <c r="J28" s="224"/>
      <c r="K28" s="255">
        <f>'3256'!K28+'3257'!K28+'3260'!K28+'9000'!K28+'9051'!K28+'9065'!K28+'9070'!K28+'9071'!K28+'9075'!K28+'9080'!K28+'9100'!K28+'9105'!K28+'9106'!K28+'9107.'!K28+'9125'!K28+'9275'!K28+'9300'!K28+'9301'!K28+'9302'!K28+'9306'!K28+'9307'!K28+'9315'!K28+'9317'!K28+'9320'!K28+'9400'!K28+'9401'!K28+'9450'!K28+'9475'!K28+'9501'!K28</f>
        <v>0</v>
      </c>
      <c r="L28" s="255">
        <f>'3256'!L28+'3257'!L28+'3260'!L28+'9000'!L28+'9051'!L28+'9065'!L28+'9070'!L28+'9071'!L28+'9075'!L28+'9080'!L28+'9100'!L28+'9105'!L28+'9106'!L28+'9107.'!L28+'9125'!L28+'9275'!L28+'9300'!L28+'9301'!L28+'9302'!L28+'9306'!L28+'9307'!L28+'9315'!L28+'9317'!L28+'9320'!L28+'9400'!L28+'9401'!L28+'9450'!L28+'9475'!L28+'9501'!L28</f>
        <v>0</v>
      </c>
      <c r="M28" s="255">
        <f>'3256'!M28+'3257'!M28+'3260'!M28+'9000'!M28+'9051'!M28+'9065'!M28+'9070'!M28+'9071'!M28+'9075'!M28+'9080'!M28+'9100'!M28+'9105'!M28+'9106'!M28+'9107.'!M28+'9125'!M28+'9275'!M28+'9300'!M28+'9301'!M28+'9302'!M28+'9306'!M28+'9307'!M28+'9315'!M28+'9317'!M28+'9320'!M28+'9400'!M28+'9401'!M28+'9450'!M28+'9475'!M28+'9501'!M28</f>
        <v>0</v>
      </c>
      <c r="N28" s="94">
        <f t="shared" si="0"/>
        <v>0</v>
      </c>
      <c r="O28" s="224"/>
      <c r="P28" s="255">
        <f>'3256'!P28+'3257'!P28+'3260'!P28+'9000'!P28+'9051'!P28+'9065'!P28+'9070'!P28+'9071'!P28+'9075'!P28+'9080'!P28+'9100'!P28+'9105'!P28+'9106'!P28+'9107.'!P28+'9125'!P28+'9275'!P28+'9300'!P28+'9301'!P28+'9302'!P28+'9306'!P28+'9307'!P28+'9315'!P28+'9317'!P28+'9320'!P28+'9400'!P28+'9401'!P28+'9450'!P28+'9475'!P28+'9501'!P28</f>
        <v>0</v>
      </c>
      <c r="Q28" s="255">
        <f>'3256'!Q28+'3257'!Q28+'3260'!Q28+'9000'!Q28+'9051'!Q28+'9065'!Q28+'9070'!Q28+'9071'!Q28+'9075'!Q28+'9080'!Q28+'9100'!Q28+'9105'!Q28+'9106'!Q28+'9107.'!Q28+'9125'!Q28+'9275'!Q28+'9300'!Q28+'9301'!Q28+'9302'!Q28+'9306'!Q28+'9307'!Q28+'9315'!Q28+'9317'!Q28+'9320'!Q28+'9400'!Q28+'9401'!Q28+'9450'!Q28+'9475'!Q28+'9501'!Q28</f>
        <v>0</v>
      </c>
      <c r="R28" s="255">
        <f>'3256'!R28+'3257'!R28+'3260'!R28+'9000'!R28+'9051'!R28+'9065'!R28+'9070'!R28+'9071'!R28+'9075'!R28+'9080'!R28+'9100'!R28+'9105'!R28+'9106'!R28+'9107.'!R28+'9125'!R28+'9275'!R28+'9300'!R28+'9301'!R28+'9302'!R28+'9306'!R28+'9307'!R28+'9315'!R28+'9317'!R28+'9320'!R28+'9400'!R28+'9401'!R28+'9450'!R28+'9475'!R28+'9501'!R28</f>
        <v>0</v>
      </c>
      <c r="S28" s="94">
        <f t="shared" si="1"/>
        <v>0</v>
      </c>
      <c r="T28" s="224"/>
      <c r="U28" s="255">
        <f>'3256'!U28+'3257'!U28+'3260'!U28+'9000'!U28+'9051'!U28+'9065'!U28+'9070'!U28+'9071'!U28+'9075'!U28+'9080'!U28+'9100'!U28+'9105'!U28+'9106'!U28+'9107.'!U28+'9125'!U28+'9275'!U28+'9300'!U28+'9301'!U28+'9302'!U28+'9306'!U28+'9307'!U28+'9315'!U28+'9317'!U28+'9320'!U28+'9400'!U28+'9401'!U28+'9450'!U28+'9475'!U28+'9501'!U28</f>
        <v>0</v>
      </c>
      <c r="V28" s="255">
        <f>'3256'!V28+'3257'!V28+'3260'!V28+'9000'!V28+'9051'!V28+'9065'!V28+'9070'!V28+'9071'!V28+'9075'!V28+'9080'!V28+'9100'!V28+'9105'!V28+'9106'!V28+'9107.'!V28+'9125'!V28+'9275'!V28+'9300'!V28+'9301'!V28+'9302'!V28+'9306'!V28+'9307'!V28+'9315'!V28+'9317'!V28+'9320'!V28+'9400'!V28+'9401'!V28+'9450'!V28+'9475'!V28+'9501'!V28</f>
        <v>0</v>
      </c>
      <c r="W28" s="255">
        <f>'3256'!W28+'3257'!W28+'3260'!W28+'9000'!W28+'9051'!W28+'9065'!W28+'9070'!W28+'9071'!W28+'9075'!W28+'9080'!W28+'9100'!W28+'9105'!W28+'9106'!W28+'9107.'!W28+'9125'!W28+'9275'!W28+'9300'!W28+'9301'!W28+'9302'!W28+'9306'!W28+'9307'!W28+'9315'!W28+'9317'!W28+'9320'!W28+'9400'!W28+'9401'!W28+'9450'!W28+'9475'!W28+'9501'!W28</f>
        <v>0</v>
      </c>
      <c r="X28" s="94">
        <f t="shared" si="5"/>
        <v>0</v>
      </c>
      <c r="Y28" s="97"/>
      <c r="Z28" s="94">
        <f t="shared" si="3"/>
        <v>0</v>
      </c>
      <c r="AA28" s="182"/>
    </row>
    <row r="29" spans="1:27" s="214" customFormat="1" ht="15" x14ac:dyDescent="0.25">
      <c r="A29" s="59"/>
      <c r="B29" s="67" t="str">
        <f>'LPFN SUMMARY - Results'!B29</f>
        <v>Unexpended Funding</v>
      </c>
      <c r="C29" s="62"/>
      <c r="D29" s="62"/>
      <c r="E29" s="63"/>
      <c r="F29" s="255">
        <f>'3256'!F29+'3257'!F29+'3260'!F29+'9000'!F29+'9051'!F29+'9065'!F29+'9070'!F29+'9071'!F29+'9075'!F29+'9080'!F29+'9100'!F29+'9105'!F29+'9106'!F29+'9107.'!F29+'9125'!F29+'9275'!F29+'9300'!F29+'9301'!F29+'9302'!F29+'9306'!F29+'9307'!F29+'9315'!F29+'9317'!F29+'9320'!F29+'9400'!F29+'9401'!F29+'9450'!F29+'9475'!F29+'9501'!F29</f>
        <v>0</v>
      </c>
      <c r="G29" s="255">
        <f>'3256'!G29+'3257'!G29+'3260'!G29+'9000'!G29+'9051'!G29+'9065'!G29+'9070'!G29+'9071'!G29+'9075'!G29+'9080'!G29+'9100'!G29+'9105'!G29+'9106'!G29+'9107.'!G29+'9125'!G29+'9275'!G29+'9300'!G29+'9301'!G29+'9302'!G29+'9306'!G29+'9307'!G29+'9315'!G29+'9317'!G29+'9320'!G29+'9400'!G29+'9401'!G29+'9450'!G29+'9475'!G29+'9501'!G29</f>
        <v>0</v>
      </c>
      <c r="H29" s="255">
        <f>'3256'!H29+'3257'!H29+'3260'!H29+'9000'!H29+'9051'!H29+'9065'!H29+'9070'!H29+'9071'!H29+'9075'!H29+'9080'!H29+'9100'!H29+'9105'!H29+'9106'!H29+'9107.'!H29+'9125'!H29+'9275'!H29+'9300'!H29+'9301'!H29+'9302'!H29+'9306'!H29+'9307'!H29+'9315'!H29+'9317'!H29+'9320'!H29+'9400'!H29+'9401'!H29+'9450'!H29+'9475'!H29+'9501'!H29</f>
        <v>0</v>
      </c>
      <c r="I29" s="94">
        <f t="shared" si="4"/>
        <v>0</v>
      </c>
      <c r="J29" s="224"/>
      <c r="K29" s="255">
        <f>'3256'!K29+'3257'!K29+'3260'!K29+'9000'!K29+'9051'!K29+'9065'!K29+'9070'!K29+'9071'!K29+'9075'!K29+'9080'!K29+'9100'!K29+'9105'!K29+'9106'!K29+'9107.'!K29+'9125'!K29+'9275'!K29+'9300'!K29+'9301'!K29+'9302'!K29+'9306'!K29+'9307'!K29+'9315'!K29+'9317'!K29+'9320'!K29+'9400'!K29+'9401'!K29+'9450'!K29+'9475'!K29+'9501'!K29</f>
        <v>0</v>
      </c>
      <c r="L29" s="255">
        <f>'3256'!L29+'3257'!L29+'3260'!L29+'9000'!L29+'9051'!L29+'9065'!L29+'9070'!L29+'9071'!L29+'9075'!L29+'9080'!L29+'9100'!L29+'9105'!L29+'9106'!L29+'9107.'!L29+'9125'!L29+'9275'!L29+'9300'!L29+'9301'!L29+'9302'!L29+'9306'!L29+'9307'!L29+'9315'!L29+'9317'!L29+'9320'!L29+'9400'!L29+'9401'!L29+'9450'!L29+'9475'!L29+'9501'!L29</f>
        <v>0</v>
      </c>
      <c r="M29" s="255">
        <f>'3256'!M29+'3257'!M29+'3260'!M29+'9000'!M29+'9051'!M29+'9065'!M29+'9070'!M29+'9071'!M29+'9075'!M29+'9080'!M29+'9100'!M29+'9105'!M29+'9106'!M29+'9107.'!M29+'9125'!M29+'9275'!M29+'9300'!M29+'9301'!M29+'9302'!M29+'9306'!M29+'9307'!M29+'9315'!M29+'9317'!M29+'9320'!M29+'9400'!M29+'9401'!M29+'9450'!M29+'9475'!M29+'9501'!M29</f>
        <v>0</v>
      </c>
      <c r="N29" s="94">
        <f t="shared" si="0"/>
        <v>0</v>
      </c>
      <c r="O29" s="224"/>
      <c r="P29" s="255">
        <f>'3256'!P29+'3257'!P29+'3260'!P29+'9000'!P29+'9051'!P29+'9065'!P29+'9070'!P29+'9071'!P29+'9075'!P29+'9080'!P29+'9100'!P29+'9105'!P29+'9106'!P29+'9107.'!P29+'9125'!P29+'9275'!P29+'9300'!P29+'9301'!P29+'9302'!P29+'9306'!P29+'9307'!P29+'9315'!P29+'9317'!P29+'9320'!P29+'9400'!P29+'9401'!P29+'9450'!P29+'9475'!P29+'9501'!P29</f>
        <v>0</v>
      </c>
      <c r="Q29" s="255">
        <f>'3256'!Q29+'3257'!Q29+'3260'!Q29+'9000'!Q29+'9051'!Q29+'9065'!Q29+'9070'!Q29+'9071'!Q29+'9075'!Q29+'9080'!Q29+'9100'!Q29+'9105'!Q29+'9106'!Q29+'9107.'!Q29+'9125'!Q29+'9275'!Q29+'9300'!Q29+'9301'!Q29+'9302'!Q29+'9306'!Q29+'9307'!Q29+'9315'!Q29+'9317'!Q29+'9320'!Q29+'9400'!Q29+'9401'!Q29+'9450'!Q29+'9475'!Q29+'9501'!Q29</f>
        <v>0</v>
      </c>
      <c r="R29" s="255">
        <f>'3256'!R29+'3257'!R29+'3260'!R29+'9000'!R29+'9051'!R29+'9065'!R29+'9070'!R29+'9071'!R29+'9075'!R29+'9080'!R29+'9100'!R29+'9105'!R29+'9106'!R29+'9107.'!R29+'9125'!R29+'9275'!R29+'9300'!R29+'9301'!R29+'9302'!R29+'9306'!R29+'9307'!R29+'9315'!R29+'9317'!R29+'9320'!R29+'9400'!R29+'9401'!R29+'9450'!R29+'9475'!R29+'9501'!R29</f>
        <v>0</v>
      </c>
      <c r="S29" s="94">
        <f t="shared" si="1"/>
        <v>0</v>
      </c>
      <c r="T29" s="224"/>
      <c r="U29" s="255">
        <f>'3256'!U29+'3257'!U29+'3260'!U29+'9000'!U29+'9051'!U29+'9065'!U29+'9070'!U29+'9071'!U29+'9075'!U29+'9080'!U29+'9100'!U29+'9105'!U29+'9106'!U29+'9107.'!U29+'9125'!U29+'9275'!U29+'9300'!U29+'9301'!U29+'9302'!U29+'9306'!U29+'9307'!U29+'9315'!U29+'9317'!U29+'9320'!U29+'9400'!U29+'9401'!U29+'9450'!U29+'9475'!U29+'9501'!U29</f>
        <v>0</v>
      </c>
      <c r="V29" s="255">
        <f>'3256'!V29+'3257'!V29+'3260'!V29+'9000'!V29+'9051'!V29+'9065'!V29+'9070'!V29+'9071'!V29+'9075'!V29+'9080'!V29+'9100'!V29+'9105'!V29+'9106'!V29+'9107.'!V29+'9125'!V29+'9275'!V29+'9300'!V29+'9301'!V29+'9302'!V29+'9306'!V29+'9307'!V29+'9315'!V29+'9317'!V29+'9320'!V29+'9400'!V29+'9401'!V29+'9450'!V29+'9475'!V29+'9501'!V29</f>
        <v>0</v>
      </c>
      <c r="W29" s="255">
        <f>'3256'!W29+'3257'!W29+'3260'!W29+'9000'!W29+'9051'!W29+'9065'!W29+'9070'!W29+'9071'!W29+'9075'!W29+'9080'!W29+'9100'!W29+'9105'!W29+'9106'!W29+'9107.'!W29+'9125'!W29+'9275'!W29+'9300'!W29+'9301'!W29+'9302'!W29+'9306'!W29+'9307'!W29+'9315'!W29+'9317'!W29+'9320'!W29+'9400'!W29+'9401'!W29+'9450'!W29+'9475'!W29+'9501'!W29</f>
        <v>0</v>
      </c>
      <c r="X29" s="94">
        <f t="shared" si="5"/>
        <v>0</v>
      </c>
      <c r="Y29" s="97"/>
      <c r="Z29" s="94">
        <f t="shared" si="3"/>
        <v>0</v>
      </c>
      <c r="AA29" s="182"/>
    </row>
    <row r="30" spans="1:27" s="214" customFormat="1" ht="15" x14ac:dyDescent="0.25">
      <c r="A30" s="59"/>
      <c r="B30" s="67" t="str">
        <f>'LPFN SUMMARY - Results'!B30</f>
        <v>Deferred from last year</v>
      </c>
      <c r="C30" s="62"/>
      <c r="D30" s="62"/>
      <c r="E30" s="63"/>
      <c r="F30" s="255">
        <f>'3256'!F30+'3257'!F30+'3260'!F30+'9000'!F30+'9051'!F30+'9065'!F30+'9070'!F30+'9071'!F30+'9075'!F30+'9080'!F30+'9100'!F30+'9105'!F30+'9106'!F30+'9107.'!F30+'9125'!F30+'9275'!F30+'9300'!F30+'9301'!F30+'9302'!F30+'9306'!F30+'9307'!F30+'9315'!F30+'9317'!F30+'9320'!F30+'9400'!F30+'9401'!F30+'9450'!F30+'9475'!F30+'9501'!F30</f>
        <v>0</v>
      </c>
      <c r="G30" s="255">
        <f>'3256'!G30+'3257'!G30+'3260'!G30+'9000'!G30+'9051'!G30+'9065'!G30+'9070'!G30+'9071'!G30+'9075'!G30+'9080'!G30+'9100'!G30+'9105'!G30+'9106'!G30+'9107.'!G30+'9125'!G30+'9275'!G30+'9300'!G30+'9301'!G30+'9302'!G30+'9306'!G30+'9307'!G30+'9315'!G30+'9317'!G30+'9320'!G30+'9400'!G30+'9401'!G30+'9450'!G30+'9475'!G30+'9501'!G30</f>
        <v>0</v>
      </c>
      <c r="H30" s="255">
        <f>'3256'!H30+'3257'!H30+'3260'!H30+'9000'!H30+'9051'!H30+'9065'!H30+'9070'!H30+'9071'!H30+'9075'!H30+'9080'!H30+'9100'!H30+'9105'!H30+'9106'!H30+'9107.'!H30+'9125'!H30+'9275'!H30+'9300'!H30+'9301'!H30+'9302'!H30+'9306'!H30+'9307'!H30+'9315'!H30+'9317'!H30+'9320'!H30+'9400'!H30+'9401'!H30+'9450'!H30+'9475'!H30+'9501'!H30</f>
        <v>0</v>
      </c>
      <c r="I30" s="94">
        <f t="shared" si="4"/>
        <v>0</v>
      </c>
      <c r="J30" s="224"/>
      <c r="K30" s="255">
        <f>'3256'!K30+'3257'!K30+'3260'!K30+'9000'!K30+'9051'!K30+'9065'!K30+'9070'!K30+'9071'!K30+'9075'!K30+'9080'!K30+'9100'!K30+'9105'!K30+'9106'!K30+'9107.'!K30+'9125'!K30+'9275'!K30+'9300'!K30+'9301'!K30+'9302'!K30+'9306'!K30+'9307'!K30+'9315'!K30+'9317'!K30+'9320'!K30+'9400'!K30+'9401'!K30+'9450'!K30+'9475'!K30+'9501'!K30</f>
        <v>0</v>
      </c>
      <c r="L30" s="255">
        <f>'3256'!L30+'3257'!L30+'3260'!L30+'9000'!L30+'9051'!L30+'9065'!L30+'9070'!L30+'9071'!L30+'9075'!L30+'9080'!L30+'9100'!L30+'9105'!L30+'9106'!L30+'9107.'!L30+'9125'!L30+'9275'!L30+'9300'!L30+'9301'!L30+'9302'!L30+'9306'!L30+'9307'!L30+'9315'!L30+'9317'!L30+'9320'!L30+'9400'!L30+'9401'!L30+'9450'!L30+'9475'!L30+'9501'!L30</f>
        <v>0</v>
      </c>
      <c r="M30" s="255">
        <f>'3256'!M30+'3257'!M30+'3260'!M30+'9000'!M30+'9051'!M30+'9065'!M30+'9070'!M30+'9071'!M30+'9075'!M30+'9080'!M30+'9100'!M30+'9105'!M30+'9106'!M30+'9107.'!M30+'9125'!M30+'9275'!M30+'9300'!M30+'9301'!M30+'9302'!M30+'9306'!M30+'9307'!M30+'9315'!M30+'9317'!M30+'9320'!M30+'9400'!M30+'9401'!M30+'9450'!M30+'9475'!M30+'9501'!M30</f>
        <v>0</v>
      </c>
      <c r="N30" s="94">
        <f t="shared" si="0"/>
        <v>0</v>
      </c>
      <c r="O30" s="224"/>
      <c r="P30" s="255">
        <f>'3256'!P30+'3257'!P30+'3260'!P30+'9000'!P30+'9051'!P30+'9065'!P30+'9070'!P30+'9071'!P30+'9075'!P30+'9080'!P30+'9100'!P30+'9105'!P30+'9106'!P30+'9107.'!P30+'9125'!P30+'9275'!P30+'9300'!P30+'9301'!P30+'9302'!P30+'9306'!P30+'9307'!P30+'9315'!P30+'9317'!P30+'9320'!P30+'9400'!P30+'9401'!P30+'9450'!P30+'9475'!P30+'9501'!P30</f>
        <v>0</v>
      </c>
      <c r="Q30" s="255">
        <f>'3256'!Q30+'3257'!Q30+'3260'!Q30+'9000'!Q30+'9051'!Q30+'9065'!Q30+'9070'!Q30+'9071'!Q30+'9075'!Q30+'9080'!Q30+'9100'!Q30+'9105'!Q30+'9106'!Q30+'9107.'!Q30+'9125'!Q30+'9275'!Q30+'9300'!Q30+'9301'!Q30+'9302'!Q30+'9306'!Q30+'9307'!Q30+'9315'!Q30+'9317'!Q30+'9320'!Q30+'9400'!Q30+'9401'!Q30+'9450'!Q30+'9475'!Q30+'9501'!Q30</f>
        <v>0</v>
      </c>
      <c r="R30" s="255">
        <f>'3256'!R30+'3257'!R30+'3260'!R30+'9000'!R30+'9051'!R30+'9065'!R30+'9070'!R30+'9071'!R30+'9075'!R30+'9080'!R30+'9100'!R30+'9105'!R30+'9106'!R30+'9107.'!R30+'9125'!R30+'9275'!R30+'9300'!R30+'9301'!R30+'9302'!R30+'9306'!R30+'9307'!R30+'9315'!R30+'9317'!R30+'9320'!R30+'9400'!R30+'9401'!R30+'9450'!R30+'9475'!R30+'9501'!R30</f>
        <v>0</v>
      </c>
      <c r="S30" s="94">
        <f t="shared" si="1"/>
        <v>0</v>
      </c>
      <c r="T30" s="224"/>
      <c r="U30" s="255">
        <f>'3256'!U30+'3257'!U30+'3260'!U30+'9000'!U30+'9051'!U30+'9065'!U30+'9070'!U30+'9071'!U30+'9075'!U30+'9080'!U30+'9100'!U30+'9105'!U30+'9106'!U30+'9107.'!U30+'9125'!U30+'9275'!U30+'9300'!U30+'9301'!U30+'9302'!U30+'9306'!U30+'9307'!U30+'9315'!U30+'9317'!U30+'9320'!U30+'9400'!U30+'9401'!U30+'9450'!U30+'9475'!U30+'9501'!U30</f>
        <v>0</v>
      </c>
      <c r="V30" s="255">
        <f>'3256'!V30+'3257'!V30+'3260'!V30+'9000'!V30+'9051'!V30+'9065'!V30+'9070'!V30+'9071'!V30+'9075'!V30+'9080'!V30+'9100'!V30+'9105'!V30+'9106'!V30+'9107.'!V30+'9125'!V30+'9275'!V30+'9300'!V30+'9301'!V30+'9302'!V30+'9306'!V30+'9307'!V30+'9315'!V30+'9317'!V30+'9320'!V30+'9400'!V30+'9401'!V30+'9450'!V30+'9475'!V30+'9501'!V30</f>
        <v>0</v>
      </c>
      <c r="W30" s="255">
        <f>'3256'!W30+'3257'!W30+'3260'!W30+'9000'!W30+'9051'!W30+'9065'!W30+'9070'!W30+'9071'!W30+'9075'!W30+'9080'!W30+'9100'!W30+'9105'!W30+'9106'!W30+'9107.'!W30+'9125'!W30+'9275'!W30+'9300'!W30+'9301'!W30+'9302'!W30+'9306'!W30+'9307'!W30+'9315'!W30+'9317'!W30+'9320'!W30+'9400'!W30+'9401'!W30+'9450'!W30+'9475'!W30+'9501'!W30</f>
        <v>0</v>
      </c>
      <c r="X30" s="94">
        <f t="shared" si="5"/>
        <v>0</v>
      </c>
      <c r="Y30" s="97"/>
      <c r="Z30" s="94">
        <f t="shared" si="3"/>
        <v>0</v>
      </c>
      <c r="AA30" s="182"/>
    </row>
    <row r="31" spans="1:27" s="214" customFormat="1" ht="15" x14ac:dyDescent="0.25">
      <c r="A31" s="59"/>
      <c r="B31" s="67" t="str">
        <f>'LPFN SUMMARY - Results'!B31</f>
        <v>SAA</v>
      </c>
      <c r="C31" s="62"/>
      <c r="D31" s="62"/>
      <c r="E31" s="63"/>
      <c r="F31" s="255">
        <f>'3256'!F31+'3257'!F31+'3260'!F31+'9000'!F31+'9051'!F31+'9065'!F31+'9070'!F31+'9071'!F31+'9075'!F31+'9080'!F31+'9100'!F31+'9105'!F31+'9106'!F31+'9107.'!F31+'9125'!F31+'9275'!F31+'9300'!F31+'9301'!F31+'9302'!F31+'9306'!F31+'9307'!F31+'9315'!F31+'9317'!F31+'9320'!F31+'9400'!F31+'9401'!F31+'9450'!F31+'9475'!F31+'9501'!F31</f>
        <v>0</v>
      </c>
      <c r="G31" s="255">
        <f>'3256'!G31+'3257'!G31+'3260'!G31+'9000'!G31+'9051'!G31+'9065'!G31+'9070'!G31+'9071'!G31+'9075'!G31+'9080'!G31+'9100'!G31+'9105'!G31+'9106'!G31+'9107.'!G31+'9125'!G31+'9275'!G31+'9300'!G31+'9301'!G31+'9302'!G31+'9306'!G31+'9307'!G31+'9315'!G31+'9317'!G31+'9320'!G31+'9400'!G31+'9401'!G31+'9450'!G31+'9475'!G31+'9501'!G31</f>
        <v>0</v>
      </c>
      <c r="H31" s="255">
        <f>'3256'!H31+'3257'!H31+'3260'!H31+'9000'!H31+'9051'!H31+'9065'!H31+'9070'!H31+'9071'!H31+'9075'!H31+'9080'!H31+'9100'!H31+'9105'!H31+'9106'!H31+'9107.'!H31+'9125'!H31+'9275'!H31+'9300'!H31+'9301'!H31+'9302'!H31+'9306'!H31+'9307'!H31+'9315'!H31+'9317'!H31+'9320'!H31+'9400'!H31+'9401'!H31+'9450'!H31+'9475'!H31+'9501'!H31</f>
        <v>0</v>
      </c>
      <c r="I31" s="94">
        <f t="shared" si="4"/>
        <v>0</v>
      </c>
      <c r="J31" s="224"/>
      <c r="K31" s="255">
        <f>'3256'!K31+'3257'!K31+'3260'!K31+'9000'!K31+'9051'!K31+'9065'!K31+'9070'!K31+'9071'!K31+'9075'!K31+'9080'!K31+'9100'!K31+'9105'!K31+'9106'!K31+'9107.'!K31+'9125'!K31+'9275'!K31+'9300'!K31+'9301'!K31+'9302'!K31+'9306'!K31+'9307'!K31+'9315'!K31+'9317'!K31+'9320'!K31+'9400'!K31+'9401'!K31+'9450'!K31+'9475'!K31+'9501'!K31</f>
        <v>0</v>
      </c>
      <c r="L31" s="255">
        <f>'3256'!L31+'3257'!L31+'3260'!L31+'9000'!L31+'9051'!L31+'9065'!L31+'9070'!L31+'9071'!L31+'9075'!L31+'9080'!L31+'9100'!L31+'9105'!L31+'9106'!L31+'9107.'!L31+'9125'!L31+'9275'!L31+'9300'!L31+'9301'!L31+'9302'!L31+'9306'!L31+'9307'!L31+'9315'!L31+'9317'!L31+'9320'!L31+'9400'!L31+'9401'!L31+'9450'!L31+'9475'!L31+'9501'!L31</f>
        <v>0</v>
      </c>
      <c r="M31" s="255">
        <f>'3256'!M31+'3257'!M31+'3260'!M31+'9000'!M31+'9051'!M31+'9065'!M31+'9070'!M31+'9071'!M31+'9075'!M31+'9080'!M31+'9100'!M31+'9105'!M31+'9106'!M31+'9107.'!M31+'9125'!M31+'9275'!M31+'9300'!M31+'9301'!M31+'9302'!M31+'9306'!M31+'9307'!M31+'9315'!M31+'9317'!M31+'9320'!M31+'9400'!M31+'9401'!M31+'9450'!M31+'9475'!M31+'9501'!M31</f>
        <v>0</v>
      </c>
      <c r="N31" s="94">
        <f t="shared" si="0"/>
        <v>0</v>
      </c>
      <c r="O31" s="224"/>
      <c r="P31" s="255">
        <f>'3256'!P31+'3257'!P31+'3260'!P31+'9000'!P31+'9051'!P31+'9065'!P31+'9070'!P31+'9071'!P31+'9075'!P31+'9080'!P31+'9100'!P31+'9105'!P31+'9106'!P31+'9107.'!P31+'9125'!P31+'9275'!P31+'9300'!P31+'9301'!P31+'9302'!P31+'9306'!P31+'9307'!P31+'9315'!P31+'9317'!P31+'9320'!P31+'9400'!P31+'9401'!P31+'9450'!P31+'9475'!P31+'9501'!P31</f>
        <v>0</v>
      </c>
      <c r="Q31" s="255">
        <f>'3256'!Q31+'3257'!Q31+'3260'!Q31+'9000'!Q31+'9051'!Q31+'9065'!Q31+'9070'!Q31+'9071'!Q31+'9075'!Q31+'9080'!Q31+'9100'!Q31+'9105'!Q31+'9106'!Q31+'9107.'!Q31+'9125'!Q31+'9275'!Q31+'9300'!Q31+'9301'!Q31+'9302'!Q31+'9306'!Q31+'9307'!Q31+'9315'!Q31+'9317'!Q31+'9320'!Q31+'9400'!Q31+'9401'!Q31+'9450'!Q31+'9475'!Q31+'9501'!Q31</f>
        <v>0</v>
      </c>
      <c r="R31" s="255">
        <f>'3256'!R31+'3257'!R31+'3260'!R31+'9000'!R31+'9051'!R31+'9065'!R31+'9070'!R31+'9071'!R31+'9075'!R31+'9080'!R31+'9100'!R31+'9105'!R31+'9106'!R31+'9107.'!R31+'9125'!R31+'9275'!R31+'9300'!R31+'9301'!R31+'9302'!R31+'9306'!R31+'9307'!R31+'9315'!R31+'9317'!R31+'9320'!R31+'9400'!R31+'9401'!R31+'9450'!R31+'9475'!R31+'9501'!R31</f>
        <v>0</v>
      </c>
      <c r="S31" s="94">
        <f t="shared" si="1"/>
        <v>0</v>
      </c>
      <c r="T31" s="224"/>
      <c r="U31" s="255">
        <f>'3256'!U31+'3257'!U31+'3260'!U31+'9000'!U31+'9051'!U31+'9065'!U31+'9070'!U31+'9071'!U31+'9075'!U31+'9080'!U31+'9100'!U31+'9105'!U31+'9106'!U31+'9107.'!U31+'9125'!U31+'9275'!U31+'9300'!U31+'9301'!U31+'9302'!U31+'9306'!U31+'9307'!U31+'9315'!U31+'9317'!U31+'9320'!U31+'9400'!U31+'9401'!U31+'9450'!U31+'9475'!U31+'9501'!U31</f>
        <v>0</v>
      </c>
      <c r="V31" s="255">
        <f>'3256'!V31+'3257'!V31+'3260'!V31+'9000'!V31+'9051'!V31+'9065'!V31+'9070'!V31+'9071'!V31+'9075'!V31+'9080'!V31+'9100'!V31+'9105'!V31+'9106'!V31+'9107.'!V31+'9125'!V31+'9275'!V31+'9300'!V31+'9301'!V31+'9302'!V31+'9306'!V31+'9307'!V31+'9315'!V31+'9317'!V31+'9320'!V31+'9400'!V31+'9401'!V31+'9450'!V31+'9475'!V31+'9501'!V31</f>
        <v>0</v>
      </c>
      <c r="W31" s="255">
        <f>'3256'!W31+'3257'!W31+'3260'!W31+'9000'!W31+'9051'!W31+'9065'!W31+'9070'!W31+'9071'!W31+'9075'!W31+'9080'!W31+'9100'!W31+'9105'!W31+'9106'!W31+'9107.'!W31+'9125'!W31+'9275'!W31+'9300'!W31+'9301'!W31+'9302'!W31+'9306'!W31+'9307'!W31+'9315'!W31+'9317'!W31+'9320'!W31+'9400'!W31+'9401'!W31+'9450'!W31+'9475'!W31+'9501'!W31</f>
        <v>0</v>
      </c>
      <c r="X31" s="94">
        <f t="shared" si="5"/>
        <v>0</v>
      </c>
      <c r="Y31" s="97"/>
      <c r="Z31" s="94">
        <f t="shared" si="3"/>
        <v>0</v>
      </c>
      <c r="AA31" s="182"/>
    </row>
    <row r="32" spans="1:27" s="214" customFormat="1" ht="15" x14ac:dyDescent="0.25">
      <c r="A32" s="59"/>
      <c r="B32" s="67" t="str">
        <f>'LPFN SUMMARY - Results'!B32</f>
        <v>Recoverable Deficit</v>
      </c>
      <c r="C32" s="62"/>
      <c r="D32" s="62"/>
      <c r="E32" s="63"/>
      <c r="F32" s="255">
        <f>'3256'!F32+'3257'!F32+'3260'!F32+'9000'!F32+'9051'!F32+'9065'!F32+'9070'!F32+'9071'!F32+'9075'!F32+'9080'!F32+'9100'!F32+'9105'!F32+'9106'!F32+'9107.'!F32+'9125'!F32+'9275'!F32+'9300'!F32+'9301'!F32+'9302'!F32+'9306'!F32+'9307'!F32+'9315'!F32+'9317'!F32+'9320'!F32+'9400'!F32+'9401'!F32+'9450'!F32+'9475'!F32+'9501'!F32</f>
        <v>0</v>
      </c>
      <c r="G32" s="255">
        <f>'3256'!G32+'3257'!G32+'3260'!G32+'9000'!G32+'9051'!G32+'9065'!G32+'9070'!G32+'9071'!G32+'9075'!G32+'9080'!G32+'9100'!G32+'9105'!G32+'9106'!G32+'9107.'!G32+'9125'!G32+'9275'!G32+'9300'!G32+'9301'!G32+'9302'!G32+'9306'!G32+'9307'!G32+'9315'!G32+'9317'!G32+'9320'!G32+'9400'!G32+'9401'!G32+'9450'!G32+'9475'!G32+'9501'!G32</f>
        <v>0</v>
      </c>
      <c r="H32" s="255">
        <f>'3256'!H32+'3257'!H32+'3260'!H32+'9000'!H32+'9051'!H32+'9065'!H32+'9070'!H32+'9071'!H32+'9075'!H32+'9080'!H32+'9100'!H32+'9105'!H32+'9106'!H32+'9107.'!H32+'9125'!H32+'9275'!H32+'9300'!H32+'9301'!H32+'9302'!H32+'9306'!H32+'9307'!H32+'9315'!H32+'9317'!H32+'9320'!H32+'9400'!H32+'9401'!H32+'9450'!H32+'9475'!H32+'9501'!H32</f>
        <v>0</v>
      </c>
      <c r="I32" s="94">
        <f t="shared" si="4"/>
        <v>0</v>
      </c>
      <c r="J32" s="224"/>
      <c r="K32" s="255">
        <f>'3256'!K32+'3257'!K32+'3260'!K32+'9000'!K32+'9051'!K32+'9065'!K32+'9070'!K32+'9071'!K32+'9075'!K32+'9080'!K32+'9100'!K32+'9105'!K32+'9106'!K32+'9107.'!K32+'9125'!K32+'9275'!K32+'9300'!K32+'9301'!K32+'9302'!K32+'9306'!K32+'9307'!K32+'9315'!K32+'9317'!K32+'9320'!K32+'9400'!K32+'9401'!K32+'9450'!K32+'9475'!K32+'9501'!K32</f>
        <v>0</v>
      </c>
      <c r="L32" s="255">
        <f>'3256'!L32+'3257'!L32+'3260'!L32+'9000'!L32+'9051'!L32+'9065'!L32+'9070'!L32+'9071'!L32+'9075'!L32+'9080'!L32+'9100'!L32+'9105'!L32+'9106'!L32+'9107.'!L32+'9125'!L32+'9275'!L32+'9300'!L32+'9301'!L32+'9302'!L32+'9306'!L32+'9307'!L32+'9315'!L32+'9317'!L32+'9320'!L32+'9400'!L32+'9401'!L32+'9450'!L32+'9475'!L32+'9501'!L32</f>
        <v>0</v>
      </c>
      <c r="M32" s="255">
        <f>'3256'!M32+'3257'!M32+'3260'!M32+'9000'!M32+'9051'!M32+'9065'!M32+'9070'!M32+'9071'!M32+'9075'!M32+'9080'!M32+'9100'!M32+'9105'!M32+'9106'!M32+'9107.'!M32+'9125'!M32+'9275'!M32+'9300'!M32+'9301'!M32+'9302'!M32+'9306'!M32+'9307'!M32+'9315'!M32+'9317'!M32+'9320'!M32+'9400'!M32+'9401'!M32+'9450'!M32+'9475'!M32+'9501'!M32</f>
        <v>0</v>
      </c>
      <c r="N32" s="94">
        <f t="shared" si="0"/>
        <v>0</v>
      </c>
      <c r="O32" s="224"/>
      <c r="P32" s="255">
        <f>'3256'!P32+'3257'!P32+'3260'!P32+'9000'!P32+'9051'!P32+'9065'!P32+'9070'!P32+'9071'!P32+'9075'!P32+'9080'!P32+'9100'!P32+'9105'!P32+'9106'!P32+'9107.'!P32+'9125'!P32+'9275'!P32+'9300'!P32+'9301'!P32+'9302'!P32+'9306'!P32+'9307'!P32+'9315'!P32+'9317'!P32+'9320'!P32+'9400'!P32+'9401'!P32+'9450'!P32+'9475'!P32+'9501'!P32</f>
        <v>0</v>
      </c>
      <c r="Q32" s="255">
        <f>'3256'!Q32+'3257'!Q32+'3260'!Q32+'9000'!Q32+'9051'!Q32+'9065'!Q32+'9070'!Q32+'9071'!Q32+'9075'!Q32+'9080'!Q32+'9100'!Q32+'9105'!Q32+'9106'!Q32+'9107.'!Q32+'9125'!Q32+'9275'!Q32+'9300'!Q32+'9301'!Q32+'9302'!Q32+'9306'!Q32+'9307'!Q32+'9315'!Q32+'9317'!Q32+'9320'!Q32+'9400'!Q32+'9401'!Q32+'9450'!Q32+'9475'!Q32+'9501'!Q32</f>
        <v>0</v>
      </c>
      <c r="R32" s="255">
        <f>'3256'!R32+'3257'!R32+'3260'!R32+'9000'!R32+'9051'!R32+'9065'!R32+'9070'!R32+'9071'!R32+'9075'!R32+'9080'!R32+'9100'!R32+'9105'!R32+'9106'!R32+'9107.'!R32+'9125'!R32+'9275'!R32+'9300'!R32+'9301'!R32+'9302'!R32+'9306'!R32+'9307'!R32+'9315'!R32+'9317'!R32+'9320'!R32+'9400'!R32+'9401'!R32+'9450'!R32+'9475'!R32+'9501'!R32</f>
        <v>0</v>
      </c>
      <c r="S32" s="94">
        <f t="shared" si="1"/>
        <v>0</v>
      </c>
      <c r="T32" s="224"/>
      <c r="U32" s="255">
        <f>'3256'!U32+'3257'!U32+'3260'!U32+'9000'!U32+'9051'!U32+'9065'!U32+'9070'!U32+'9071'!U32+'9075'!U32+'9080'!U32+'9100'!U32+'9105'!U32+'9106'!U32+'9107.'!U32+'9125'!U32+'9275'!U32+'9300'!U32+'9301'!U32+'9302'!U32+'9306'!U32+'9307'!U32+'9315'!U32+'9317'!U32+'9320'!U32+'9400'!U32+'9401'!U32+'9450'!U32+'9475'!U32+'9501'!U32</f>
        <v>0</v>
      </c>
      <c r="V32" s="255">
        <f>'3256'!V32+'3257'!V32+'3260'!V32+'9000'!V32+'9051'!V32+'9065'!V32+'9070'!V32+'9071'!V32+'9075'!V32+'9080'!V32+'9100'!V32+'9105'!V32+'9106'!V32+'9107.'!V32+'9125'!V32+'9275'!V32+'9300'!V32+'9301'!V32+'9302'!V32+'9306'!V32+'9307'!V32+'9315'!V32+'9317'!V32+'9320'!V32+'9400'!V32+'9401'!V32+'9450'!V32+'9475'!V32+'9501'!V32</f>
        <v>0</v>
      </c>
      <c r="W32" s="255">
        <f>'3256'!W32+'3257'!W32+'3260'!W32+'9000'!W32+'9051'!W32+'9065'!W32+'9070'!W32+'9071'!W32+'9075'!W32+'9080'!W32+'9100'!W32+'9105'!W32+'9106'!W32+'9107.'!W32+'9125'!W32+'9275'!W32+'9300'!W32+'9301'!W32+'9302'!W32+'9306'!W32+'9307'!W32+'9315'!W32+'9317'!W32+'9320'!W32+'9400'!W32+'9401'!W32+'9450'!W32+'9475'!W32+'9501'!W32</f>
        <v>0</v>
      </c>
      <c r="X32" s="94">
        <f t="shared" si="5"/>
        <v>0</v>
      </c>
      <c r="Y32" s="97"/>
      <c r="Z32" s="94">
        <f t="shared" si="3"/>
        <v>0</v>
      </c>
      <c r="AA32" s="182"/>
    </row>
    <row r="33" spans="1:29" s="214" customFormat="1" ht="15" x14ac:dyDescent="0.25">
      <c r="A33" s="59"/>
      <c r="B33" s="67" t="str">
        <f>'LPFN SUMMARY - Results'!B33</f>
        <v>Interest</v>
      </c>
      <c r="C33" s="62"/>
      <c r="D33" s="62"/>
      <c r="E33" s="63"/>
      <c r="F33" s="255">
        <f>'3256'!F33+'3257'!F33+'3260'!F33+'9000'!F33+'9051'!F33+'9065'!F33+'9070'!F33+'9071'!F33+'9075'!F33+'9080'!F33+'9100'!F33+'9105'!F33+'9106'!F33+'9107.'!F33+'9125'!F33+'9275'!F33+'9300'!F33+'9301'!F33+'9302'!F33+'9306'!F33+'9307'!F33+'9315'!F33+'9317'!F33+'9320'!F33+'9400'!F33+'9401'!F33+'9450'!F33+'9475'!F33+'9501'!F33</f>
        <v>0</v>
      </c>
      <c r="G33" s="255">
        <f>'3256'!G33+'3257'!G33+'3260'!G33+'9000'!G33+'9051'!G33+'9065'!G33+'9070'!G33+'9071'!G33+'9075'!G33+'9080'!G33+'9100'!G33+'9105'!G33+'9106'!G33+'9107.'!G33+'9125'!G33+'9275'!G33+'9300'!G33+'9301'!G33+'9302'!G33+'9306'!G33+'9307'!G33+'9315'!G33+'9317'!G33+'9320'!G33+'9400'!G33+'9401'!G33+'9450'!G33+'9475'!G33+'9501'!G33</f>
        <v>0</v>
      </c>
      <c r="H33" s="255">
        <f>'3256'!H33+'3257'!H33+'3260'!H33+'9000'!H33+'9051'!H33+'9065'!H33+'9070'!H33+'9071'!H33+'9075'!H33+'9080'!H33+'9100'!H33+'9105'!H33+'9106'!H33+'9107.'!H33+'9125'!H33+'9275'!H33+'9300'!H33+'9301'!H33+'9302'!H33+'9306'!H33+'9307'!H33+'9315'!H33+'9317'!H33+'9320'!H33+'9400'!H33+'9401'!H33+'9450'!H33+'9475'!H33+'9501'!H33</f>
        <v>0</v>
      </c>
      <c r="I33" s="94">
        <f t="shared" si="4"/>
        <v>0</v>
      </c>
      <c r="J33" s="224"/>
      <c r="K33" s="255">
        <f>'3256'!K33+'3257'!K33+'3260'!K33+'9000'!K33+'9051'!K33+'9065'!K33+'9070'!K33+'9071'!K33+'9075'!K33+'9080'!K33+'9100'!K33+'9105'!K33+'9106'!K33+'9107.'!K33+'9125'!K33+'9275'!K33+'9300'!K33+'9301'!K33+'9302'!K33+'9306'!K33+'9307'!K33+'9315'!K33+'9317'!K33+'9320'!K33+'9400'!K33+'9401'!K33+'9450'!K33+'9475'!K33+'9501'!K33</f>
        <v>0</v>
      </c>
      <c r="L33" s="255">
        <f>'3256'!L33+'3257'!L33+'3260'!L33+'9000'!L33+'9051'!L33+'9065'!L33+'9070'!L33+'9071'!L33+'9075'!L33+'9080'!L33+'9100'!L33+'9105'!L33+'9106'!L33+'9107.'!L33+'9125'!L33+'9275'!L33+'9300'!L33+'9301'!L33+'9302'!L33+'9306'!L33+'9307'!L33+'9315'!L33+'9317'!L33+'9320'!L33+'9400'!L33+'9401'!L33+'9450'!L33+'9475'!L33+'9501'!L33</f>
        <v>0</v>
      </c>
      <c r="M33" s="255">
        <f>'3256'!M33+'3257'!M33+'3260'!M33+'9000'!M33+'9051'!M33+'9065'!M33+'9070'!M33+'9071'!M33+'9075'!M33+'9080'!M33+'9100'!M33+'9105'!M33+'9106'!M33+'9107.'!M33+'9125'!M33+'9275'!M33+'9300'!M33+'9301'!M33+'9302'!M33+'9306'!M33+'9307'!M33+'9315'!M33+'9317'!M33+'9320'!M33+'9400'!M33+'9401'!M33+'9450'!M33+'9475'!M33+'9501'!M33</f>
        <v>0</v>
      </c>
      <c r="N33" s="94">
        <f t="shared" si="0"/>
        <v>0</v>
      </c>
      <c r="O33" s="224"/>
      <c r="P33" s="255">
        <f>'3256'!P33+'3257'!P33+'3260'!P33+'9000'!P33+'9051'!P33+'9065'!P33+'9070'!P33+'9071'!P33+'9075'!P33+'9080'!P33+'9100'!P33+'9105'!P33+'9106'!P33+'9107.'!P33+'9125'!P33+'9275'!P33+'9300'!P33+'9301'!P33+'9302'!P33+'9306'!P33+'9307'!P33+'9315'!P33+'9317'!P33+'9320'!P33+'9400'!P33+'9401'!P33+'9450'!P33+'9475'!P33+'9501'!P33</f>
        <v>0</v>
      </c>
      <c r="Q33" s="255">
        <f>'3256'!Q33+'3257'!Q33+'3260'!Q33+'9000'!Q33+'9051'!Q33+'9065'!Q33+'9070'!Q33+'9071'!Q33+'9075'!Q33+'9080'!Q33+'9100'!Q33+'9105'!Q33+'9106'!Q33+'9107.'!Q33+'9125'!Q33+'9275'!Q33+'9300'!Q33+'9301'!Q33+'9302'!Q33+'9306'!Q33+'9307'!Q33+'9315'!Q33+'9317'!Q33+'9320'!Q33+'9400'!Q33+'9401'!Q33+'9450'!Q33+'9475'!Q33+'9501'!Q33</f>
        <v>0</v>
      </c>
      <c r="R33" s="255">
        <f>'3256'!R33+'3257'!R33+'3260'!R33+'9000'!R33+'9051'!R33+'9065'!R33+'9070'!R33+'9071'!R33+'9075'!R33+'9080'!R33+'9100'!R33+'9105'!R33+'9106'!R33+'9107.'!R33+'9125'!R33+'9275'!R33+'9300'!R33+'9301'!R33+'9302'!R33+'9306'!R33+'9307'!R33+'9315'!R33+'9317'!R33+'9320'!R33+'9400'!R33+'9401'!R33+'9450'!R33+'9475'!R33+'9501'!R33</f>
        <v>0</v>
      </c>
      <c r="S33" s="94">
        <f t="shared" si="1"/>
        <v>0</v>
      </c>
      <c r="T33" s="224"/>
      <c r="U33" s="255">
        <f>'3256'!U33+'3257'!U33+'3260'!U33+'9000'!U33+'9051'!U33+'9065'!U33+'9070'!U33+'9071'!U33+'9075'!U33+'9080'!U33+'9100'!U33+'9105'!U33+'9106'!U33+'9107.'!U33+'9125'!U33+'9275'!U33+'9300'!U33+'9301'!U33+'9302'!U33+'9306'!U33+'9307'!U33+'9315'!U33+'9317'!U33+'9320'!U33+'9400'!U33+'9401'!U33+'9450'!U33+'9475'!U33+'9501'!U33</f>
        <v>0</v>
      </c>
      <c r="V33" s="255">
        <f>'3256'!V33+'3257'!V33+'3260'!V33+'9000'!V33+'9051'!V33+'9065'!V33+'9070'!V33+'9071'!V33+'9075'!V33+'9080'!V33+'9100'!V33+'9105'!V33+'9106'!V33+'9107.'!V33+'9125'!V33+'9275'!V33+'9300'!V33+'9301'!V33+'9302'!V33+'9306'!V33+'9307'!V33+'9315'!V33+'9317'!V33+'9320'!V33+'9400'!V33+'9401'!V33+'9450'!V33+'9475'!V33+'9501'!V33</f>
        <v>0</v>
      </c>
      <c r="W33" s="255">
        <f>'3256'!W33+'3257'!W33+'3260'!W33+'9000'!W33+'9051'!W33+'9065'!W33+'9070'!W33+'9071'!W33+'9075'!W33+'9080'!W33+'9100'!W33+'9105'!W33+'9106'!W33+'9107.'!W33+'9125'!W33+'9275'!W33+'9300'!W33+'9301'!W33+'9302'!W33+'9306'!W33+'9307'!W33+'9315'!W33+'9317'!W33+'9320'!W33+'9400'!W33+'9401'!W33+'9450'!W33+'9475'!W33+'9501'!W33</f>
        <v>0</v>
      </c>
      <c r="X33" s="94">
        <f t="shared" si="5"/>
        <v>0</v>
      </c>
      <c r="Y33" s="97"/>
      <c r="Z33" s="94">
        <f t="shared" si="3"/>
        <v>0</v>
      </c>
      <c r="AA33" s="182"/>
    </row>
    <row r="34" spans="1:29" s="214" customFormat="1" ht="15" hidden="1" x14ac:dyDescent="0.25">
      <c r="A34" s="59"/>
      <c r="B34" s="67" t="str">
        <f>'LPFN SUMMARY - Results'!B34</f>
        <v>Unused</v>
      </c>
      <c r="C34" s="62"/>
      <c r="D34" s="62"/>
      <c r="E34" s="63"/>
      <c r="F34" s="255">
        <f>'3256'!F34+'3257'!F34+'3260'!F34+'9000'!F34+'9051'!F34+'9065'!F34+'9070'!F34+'9071'!F34+'9075'!F34+'9080'!F34+'9100'!F34+'9105'!F34+'9106'!F34+'9107.'!F34+'9125'!F34+'9275'!F34+'9300'!F34+'9301'!F34+'9302'!F34+'9306'!F34+'9307'!F34+'9315'!F34+'9317'!F34+'9320'!F34+'9400'!F34+'9401'!F34+'9450'!F34+'9475'!F34+'9501'!F34</f>
        <v>0</v>
      </c>
      <c r="G34" s="255">
        <f>'3256'!G34+'3257'!G34+'3260'!G34+'9000'!G34+'9051'!G34+'9065'!G34+'9070'!G34+'9071'!G34+'9075'!G34+'9080'!G34+'9100'!G34+'9105'!G34+'9106'!G34+'9107.'!G34+'9125'!G34+'9275'!G34+'9300'!G34+'9301'!G34+'9302'!G34+'9306'!G34+'9307'!G34+'9315'!G34+'9317'!G34+'9320'!G34+'9400'!G34+'9401'!G34+'9450'!G34+'9475'!G34+'9501'!G34</f>
        <v>0</v>
      </c>
      <c r="H34" s="255">
        <f>'3256'!H34+'3257'!H34+'3260'!H34+'9000'!H34+'9051'!H34+'9065'!H34+'9070'!H34+'9071'!H34+'9075'!H34+'9080'!H34+'9100'!H34+'9105'!H34+'9106'!H34+'9107.'!H34+'9125'!H34+'9275'!H34+'9300'!H34+'9301'!H34+'9302'!H34+'9306'!H34+'9307'!H34+'9315'!H34+'9317'!H34+'9320'!H34+'9400'!H34+'9401'!H34+'9450'!H34+'9475'!H34+'9501'!H34</f>
        <v>0</v>
      </c>
      <c r="I34" s="94">
        <f t="shared" si="4"/>
        <v>0</v>
      </c>
      <c r="J34" s="224"/>
      <c r="K34" s="255">
        <f>'3256'!K34+'3257'!K34+'3260'!K34+'9000'!K34+'9051'!K34+'9065'!K34+'9070'!K34+'9071'!K34+'9075'!K34+'9080'!K34+'9100'!K34+'9105'!K34+'9106'!K34+'9107.'!K34+'9125'!K34+'9275'!K34+'9300'!K34+'9301'!K34+'9302'!K34+'9306'!K34+'9307'!K34+'9315'!K34+'9317'!K34+'9320'!K34+'9400'!K34+'9401'!K34+'9450'!K34+'9475'!K34+'9501'!K34</f>
        <v>0</v>
      </c>
      <c r="L34" s="255">
        <f>'3256'!L34+'3257'!L34+'3260'!L34+'9000'!L34+'9051'!L34+'9065'!L34+'9070'!L34+'9071'!L34+'9075'!L34+'9080'!L34+'9100'!L34+'9105'!L34+'9106'!L34+'9107.'!L34+'9125'!L34+'9275'!L34+'9300'!L34+'9301'!L34+'9302'!L34+'9306'!L34+'9307'!L34+'9315'!L34+'9317'!L34+'9320'!L34+'9400'!L34+'9401'!L34+'9450'!L34+'9475'!L34+'9501'!L34</f>
        <v>0</v>
      </c>
      <c r="M34" s="255">
        <f>'3256'!M34+'3257'!M34+'3260'!M34+'9000'!M34+'9051'!M34+'9065'!M34+'9070'!M34+'9071'!M34+'9075'!M34+'9080'!M34+'9100'!M34+'9105'!M34+'9106'!M34+'9107.'!M34+'9125'!M34+'9275'!M34+'9300'!M34+'9301'!M34+'9302'!M34+'9306'!M34+'9307'!M34+'9315'!M34+'9317'!M34+'9320'!M34+'9400'!M34+'9401'!M34+'9450'!M34+'9475'!M34+'9501'!M34</f>
        <v>0</v>
      </c>
      <c r="N34" s="94">
        <f t="shared" si="0"/>
        <v>0</v>
      </c>
      <c r="O34" s="224"/>
      <c r="P34" s="255">
        <f>'3256'!P34+'3257'!P34+'3260'!P34+'9000'!P34+'9051'!P34+'9065'!P34+'9070'!P34+'9071'!P34+'9075'!P34+'9080'!P34+'9100'!P34+'9105'!P34+'9106'!P34+'9107.'!P34+'9125'!P34+'9275'!P34+'9300'!P34+'9301'!P34+'9302'!P34+'9306'!P34+'9307'!P34+'9315'!P34+'9317'!P34+'9320'!P34+'9400'!P34+'9401'!P34+'9450'!P34+'9475'!P34+'9501'!P34</f>
        <v>0</v>
      </c>
      <c r="Q34" s="255">
        <f>'3256'!Q34+'3257'!Q34+'3260'!Q34+'9000'!Q34+'9051'!Q34+'9065'!Q34+'9070'!Q34+'9071'!Q34+'9075'!Q34+'9080'!Q34+'9100'!Q34+'9105'!Q34+'9106'!Q34+'9107.'!Q34+'9125'!Q34+'9275'!Q34+'9300'!Q34+'9301'!Q34+'9302'!Q34+'9306'!Q34+'9307'!Q34+'9315'!Q34+'9317'!Q34+'9320'!Q34+'9400'!Q34+'9401'!Q34+'9450'!Q34+'9475'!Q34+'9501'!Q34</f>
        <v>0</v>
      </c>
      <c r="R34" s="255">
        <f>'3256'!R34+'3257'!R34+'3260'!R34+'9000'!R34+'9051'!R34+'9065'!R34+'9070'!R34+'9071'!R34+'9075'!R34+'9080'!R34+'9100'!R34+'9105'!R34+'9106'!R34+'9107.'!R34+'9125'!R34+'9275'!R34+'9300'!R34+'9301'!R34+'9302'!R34+'9306'!R34+'9307'!R34+'9315'!R34+'9317'!R34+'9320'!R34+'9400'!R34+'9401'!R34+'9450'!R34+'9475'!R34+'9501'!R34</f>
        <v>0</v>
      </c>
      <c r="S34" s="94">
        <f t="shared" si="1"/>
        <v>0</v>
      </c>
      <c r="T34" s="224"/>
      <c r="U34" s="255">
        <f>'3256'!U34+'3257'!U34+'3260'!U34+'9000'!U34+'9051'!U34+'9065'!U34+'9070'!U34+'9071'!U34+'9075'!U34+'9080'!U34+'9100'!U34+'9105'!U34+'9106'!U34+'9107.'!U34+'9125'!U34+'9275'!U34+'9300'!U34+'9301'!U34+'9302'!U34+'9306'!U34+'9307'!U34+'9315'!U34+'9317'!U34+'9320'!U34+'9400'!U34+'9401'!U34+'9450'!U34+'9475'!U34+'9501'!U34</f>
        <v>0</v>
      </c>
      <c r="V34" s="255">
        <f>'3256'!V34+'3257'!V34+'3260'!V34+'9000'!V34+'9051'!V34+'9065'!V34+'9070'!V34+'9071'!V34+'9075'!V34+'9080'!V34+'9100'!V34+'9105'!V34+'9106'!V34+'9107.'!V34+'9125'!V34+'9275'!V34+'9300'!V34+'9301'!V34+'9302'!V34+'9306'!V34+'9307'!V34+'9315'!V34+'9317'!V34+'9320'!V34+'9400'!V34+'9401'!V34+'9450'!V34+'9475'!V34+'9501'!V34</f>
        <v>0</v>
      </c>
      <c r="W34" s="255">
        <f>'3256'!W34+'3257'!W34+'3260'!W34+'9000'!W34+'9051'!W34+'9065'!W34+'9070'!W34+'9071'!W34+'9075'!W34+'9080'!W34+'9100'!W34+'9105'!W34+'9106'!W34+'9107.'!W34+'9125'!W34+'9275'!W34+'9300'!W34+'9301'!W34+'9302'!W34+'9306'!W34+'9307'!W34+'9315'!W34+'9317'!W34+'9320'!W34+'9400'!W34+'9401'!W34+'9450'!W34+'9475'!W34+'9501'!W34</f>
        <v>0</v>
      </c>
      <c r="X34" s="94">
        <f t="shared" si="5"/>
        <v>0</v>
      </c>
      <c r="Y34" s="97"/>
      <c r="Z34" s="94">
        <f t="shared" si="3"/>
        <v>0</v>
      </c>
      <c r="AA34" s="182"/>
    </row>
    <row r="35" spans="1:29" s="214" customFormat="1" ht="15" x14ac:dyDescent="0.25">
      <c r="A35" s="59"/>
      <c r="B35" s="67" t="str">
        <f>'LPFN SUMMARY - Results'!B35</f>
        <v>Eacom</v>
      </c>
      <c r="C35" s="62"/>
      <c r="D35" s="62"/>
      <c r="E35" s="63"/>
      <c r="F35" s="255">
        <f>'3256'!F35+'3257'!F35+'3260'!F35+'9000'!F35+'9051'!F35+'9065'!F35+'9070'!F35+'9071'!F35+'9075'!F35+'9080'!F35+'9100'!F35+'9105'!F35+'9106'!F35+'9107.'!F35+'9125'!F35+'9275'!F35+'9300'!F35+'9301'!F35+'9302'!F35+'9306'!F35+'9307'!F35+'9315'!F35+'9317'!F35+'9320'!F35+'9400'!F35+'9401'!F35+'9450'!F35+'9475'!F35+'9501'!F35</f>
        <v>0</v>
      </c>
      <c r="G35" s="255">
        <f>'3256'!G35+'3257'!G35+'3260'!G35+'9000'!G35+'9051'!G35+'9065'!G35+'9070'!G35+'9071'!G35+'9075'!G35+'9080'!G35+'9100'!G35+'9105'!G35+'9106'!G35+'9107.'!G35+'9125'!G35+'9275'!G35+'9300'!G35+'9301'!G35+'9302'!G35+'9306'!G35+'9307'!G35+'9315'!G35+'9317'!G35+'9320'!G35+'9400'!G35+'9401'!G35+'9450'!G35+'9475'!G35+'9501'!G35</f>
        <v>0</v>
      </c>
      <c r="H35" s="255">
        <f>'3256'!H35+'3257'!H35+'3260'!H35+'9000'!H35+'9051'!H35+'9065'!H35+'9070'!H35+'9071'!H35+'9075'!H35+'9080'!H35+'9100'!H35+'9105'!H35+'9106'!H35+'9107.'!H35+'9125'!H35+'9275'!H35+'9300'!H35+'9301'!H35+'9302'!H35+'9306'!H35+'9307'!H35+'9315'!H35+'9317'!H35+'9320'!H35+'9400'!H35+'9401'!H35+'9450'!H35+'9475'!H35+'9501'!H35</f>
        <v>0</v>
      </c>
      <c r="I35" s="94">
        <f t="shared" si="4"/>
        <v>0</v>
      </c>
      <c r="J35" s="224"/>
      <c r="K35" s="255">
        <f>'3256'!K35+'3257'!K35+'3260'!K35+'9000'!K35+'9051'!K35+'9065'!K35+'9070'!K35+'9071'!K35+'9075'!K35+'9080'!K35+'9100'!K35+'9105'!K35+'9106'!K35+'9107.'!K35+'9125'!K35+'9275'!K35+'9300'!K35+'9301'!K35+'9302'!K35+'9306'!K35+'9307'!K35+'9315'!K35+'9317'!K35+'9320'!K35+'9400'!K35+'9401'!K35+'9450'!K35+'9475'!K35+'9501'!K35</f>
        <v>0</v>
      </c>
      <c r="L35" s="255">
        <f>'3256'!L35+'3257'!L35+'3260'!L35+'9000'!L35+'9051'!L35+'9065'!L35+'9070'!L35+'9071'!L35+'9075'!L35+'9080'!L35+'9100'!L35+'9105'!L35+'9106'!L35+'9107.'!L35+'9125'!L35+'9275'!L35+'9300'!L35+'9301'!L35+'9302'!L35+'9306'!L35+'9307'!L35+'9315'!L35+'9317'!L35+'9320'!L35+'9400'!L35+'9401'!L35+'9450'!L35+'9475'!L35+'9501'!L35</f>
        <v>0</v>
      </c>
      <c r="M35" s="255">
        <f>'3256'!M35+'3257'!M35+'3260'!M35+'9000'!M35+'9051'!M35+'9065'!M35+'9070'!M35+'9071'!M35+'9075'!M35+'9080'!M35+'9100'!M35+'9105'!M35+'9106'!M35+'9107.'!M35+'9125'!M35+'9275'!M35+'9300'!M35+'9301'!M35+'9302'!M35+'9306'!M35+'9307'!M35+'9315'!M35+'9317'!M35+'9320'!M35+'9400'!M35+'9401'!M35+'9450'!M35+'9475'!M35+'9501'!M35</f>
        <v>0</v>
      </c>
      <c r="N35" s="94">
        <f t="shared" si="0"/>
        <v>0</v>
      </c>
      <c r="O35" s="224"/>
      <c r="P35" s="255">
        <f>'3256'!P35+'3257'!P35+'3260'!P35+'9000'!P35+'9051'!P35+'9065'!P35+'9070'!P35+'9071'!P35+'9075'!P35+'9080'!P35+'9100'!P35+'9105'!P35+'9106'!P35+'9107.'!P35+'9125'!P35+'9275'!P35+'9300'!P35+'9301'!P35+'9302'!P35+'9306'!P35+'9307'!P35+'9315'!P35+'9317'!P35+'9320'!P35+'9400'!P35+'9401'!P35+'9450'!P35+'9475'!P35+'9501'!P35</f>
        <v>0</v>
      </c>
      <c r="Q35" s="255">
        <f>'3256'!Q35+'3257'!Q35+'3260'!Q35+'9000'!Q35+'9051'!Q35+'9065'!Q35+'9070'!Q35+'9071'!Q35+'9075'!Q35+'9080'!Q35+'9100'!Q35+'9105'!Q35+'9106'!Q35+'9107.'!Q35+'9125'!Q35+'9275'!Q35+'9300'!Q35+'9301'!Q35+'9302'!Q35+'9306'!Q35+'9307'!Q35+'9315'!Q35+'9317'!Q35+'9320'!Q35+'9400'!Q35+'9401'!Q35+'9450'!Q35+'9475'!Q35+'9501'!Q35</f>
        <v>0</v>
      </c>
      <c r="R35" s="255">
        <f>'3256'!R35+'3257'!R35+'3260'!R35+'9000'!R35+'9051'!R35+'9065'!R35+'9070'!R35+'9071'!R35+'9075'!R35+'9080'!R35+'9100'!R35+'9105'!R35+'9106'!R35+'9107.'!R35+'9125'!R35+'9275'!R35+'9300'!R35+'9301'!R35+'9302'!R35+'9306'!R35+'9307'!R35+'9315'!R35+'9317'!R35+'9320'!R35+'9400'!R35+'9401'!R35+'9450'!R35+'9475'!R35+'9501'!R35</f>
        <v>0</v>
      </c>
      <c r="S35" s="94">
        <f t="shared" si="1"/>
        <v>0</v>
      </c>
      <c r="T35" s="224"/>
      <c r="U35" s="255">
        <f>'3256'!U35+'3257'!U35+'3260'!U35+'9000'!U35+'9051'!U35+'9065'!U35+'9070'!U35+'9071'!U35+'9075'!U35+'9080'!U35+'9100'!U35+'9105'!U35+'9106'!U35+'9107.'!U35+'9125'!U35+'9275'!U35+'9300'!U35+'9301'!U35+'9302'!U35+'9306'!U35+'9307'!U35+'9315'!U35+'9317'!U35+'9320'!U35+'9400'!U35+'9401'!U35+'9450'!U35+'9475'!U35+'9501'!U35</f>
        <v>0</v>
      </c>
      <c r="V35" s="255">
        <f>'3256'!V35+'3257'!V35+'3260'!V35+'9000'!V35+'9051'!V35+'9065'!V35+'9070'!V35+'9071'!V35+'9075'!V35+'9080'!V35+'9100'!V35+'9105'!V35+'9106'!V35+'9107.'!V35+'9125'!V35+'9275'!V35+'9300'!V35+'9301'!V35+'9302'!V35+'9306'!V35+'9307'!V35+'9315'!V35+'9317'!V35+'9320'!V35+'9400'!V35+'9401'!V35+'9450'!V35+'9475'!V35+'9501'!V35</f>
        <v>0</v>
      </c>
      <c r="W35" s="255">
        <f>'3256'!W35+'3257'!W35+'3260'!W35+'9000'!W35+'9051'!W35+'9065'!W35+'9070'!W35+'9071'!W35+'9075'!W35+'9080'!W35+'9100'!W35+'9105'!W35+'9106'!W35+'9107.'!W35+'9125'!W35+'9275'!W35+'9300'!W35+'9301'!W35+'9302'!W35+'9306'!W35+'9307'!W35+'9315'!W35+'9317'!W35+'9320'!W35+'9400'!W35+'9401'!W35+'9450'!W35+'9475'!W35+'9501'!W35</f>
        <v>0</v>
      </c>
      <c r="X35" s="94">
        <f t="shared" si="5"/>
        <v>0</v>
      </c>
      <c r="Y35" s="97"/>
      <c r="Z35" s="94">
        <f t="shared" si="3"/>
        <v>0</v>
      </c>
      <c r="AA35" s="182"/>
    </row>
    <row r="36" spans="1:29" s="214" customFormat="1" ht="15" hidden="1" x14ac:dyDescent="0.25">
      <c r="A36" s="59"/>
      <c r="B36" s="67" t="str">
        <f>'LPFN SUMMARY - Results'!B36</f>
        <v>Unused</v>
      </c>
      <c r="C36" s="62"/>
      <c r="D36" s="62"/>
      <c r="E36" s="63"/>
      <c r="F36" s="255">
        <f>'3256'!F36+'3257'!F36+'3260'!F36+'9000'!F36+'9051'!F36+'9065'!F36+'9070'!F36+'9071'!F36+'9075'!F36+'9080'!F36+'9100'!F36+'9105'!F36+'9106'!F36+'9107.'!F36+'9125'!F36+'9275'!F36+'9300'!F36+'9301'!F36+'9302'!F36+'9306'!F36+'9307'!F36+'9315'!F36+'9317'!F36+'9320'!F36+'9400'!F36+'9401'!F36+'9450'!F36+'9475'!F36+'9501'!F36</f>
        <v>0</v>
      </c>
      <c r="G36" s="255">
        <f>'3256'!G36+'3257'!G36+'3260'!G36+'9000'!G36+'9051'!G36+'9065'!G36+'9070'!G36+'9071'!G36+'9075'!G36+'9080'!G36+'9100'!G36+'9105'!G36+'9106'!G36+'9107.'!G36+'9125'!G36+'9275'!G36+'9300'!G36+'9301'!G36+'9302'!G36+'9306'!G36+'9307'!G36+'9315'!G36+'9317'!G36+'9320'!G36+'9400'!G36+'9401'!G36+'9450'!G36+'9475'!G36+'9501'!G36</f>
        <v>0</v>
      </c>
      <c r="H36" s="255">
        <f>'3256'!H36+'3257'!H36+'3260'!H36+'9000'!H36+'9051'!H36+'9065'!H36+'9070'!H36+'9071'!H36+'9075'!H36+'9080'!H36+'9100'!H36+'9105'!H36+'9106'!H36+'9107.'!H36+'9125'!H36+'9275'!H36+'9300'!H36+'9301'!H36+'9302'!H36+'9306'!H36+'9307'!H36+'9315'!H36+'9317'!H36+'9320'!H36+'9400'!H36+'9401'!H36+'9450'!H36+'9475'!H36+'9501'!H36</f>
        <v>0</v>
      </c>
      <c r="I36" s="94">
        <f t="shared" si="4"/>
        <v>0</v>
      </c>
      <c r="J36" s="224"/>
      <c r="K36" s="255">
        <f>'3256'!K36+'3257'!K36+'3260'!K36+'9000'!K36+'9051'!K36+'9065'!K36+'9070'!K36+'9071'!K36+'9075'!K36+'9080'!K36+'9100'!K36+'9105'!K36+'9106'!K36+'9107.'!K36+'9125'!K36+'9275'!K36+'9300'!K36+'9301'!K36+'9302'!K36+'9306'!K36+'9307'!K36+'9315'!K36+'9317'!K36+'9320'!K36+'9400'!K36+'9401'!K36+'9450'!K36+'9475'!K36+'9501'!K36</f>
        <v>0</v>
      </c>
      <c r="L36" s="255">
        <f>'3256'!L36+'3257'!L36+'3260'!L36+'9000'!L36+'9051'!L36+'9065'!L36+'9070'!L36+'9071'!L36+'9075'!L36+'9080'!L36+'9100'!L36+'9105'!L36+'9106'!L36+'9107.'!L36+'9125'!L36+'9275'!L36+'9300'!L36+'9301'!L36+'9302'!L36+'9306'!L36+'9307'!L36+'9315'!L36+'9317'!L36+'9320'!L36+'9400'!L36+'9401'!L36+'9450'!L36+'9475'!L36+'9501'!L36</f>
        <v>0</v>
      </c>
      <c r="M36" s="255">
        <f>'3256'!M36+'3257'!M36+'3260'!M36+'9000'!M36+'9051'!M36+'9065'!M36+'9070'!M36+'9071'!M36+'9075'!M36+'9080'!M36+'9100'!M36+'9105'!M36+'9106'!M36+'9107.'!M36+'9125'!M36+'9275'!M36+'9300'!M36+'9301'!M36+'9302'!M36+'9306'!M36+'9307'!M36+'9315'!M36+'9317'!M36+'9320'!M36+'9400'!M36+'9401'!M36+'9450'!M36+'9475'!M36+'9501'!M36</f>
        <v>0</v>
      </c>
      <c r="N36" s="94">
        <f t="shared" si="0"/>
        <v>0</v>
      </c>
      <c r="O36" s="224"/>
      <c r="P36" s="255">
        <f>'3256'!P36+'3257'!P36+'3260'!P36+'9000'!P36+'9051'!P36+'9065'!P36+'9070'!P36+'9071'!P36+'9075'!P36+'9080'!P36+'9100'!P36+'9105'!P36+'9106'!P36+'9107.'!P36+'9125'!P36+'9275'!P36+'9300'!P36+'9301'!P36+'9302'!P36+'9306'!P36+'9307'!P36+'9315'!P36+'9317'!P36+'9320'!P36+'9400'!P36+'9401'!P36+'9450'!P36+'9475'!P36+'9501'!P36</f>
        <v>0</v>
      </c>
      <c r="Q36" s="255">
        <f>'3256'!Q36+'3257'!Q36+'3260'!Q36+'9000'!Q36+'9051'!Q36+'9065'!Q36+'9070'!Q36+'9071'!Q36+'9075'!Q36+'9080'!Q36+'9100'!Q36+'9105'!Q36+'9106'!Q36+'9107.'!Q36+'9125'!Q36+'9275'!Q36+'9300'!Q36+'9301'!Q36+'9302'!Q36+'9306'!Q36+'9307'!Q36+'9315'!Q36+'9317'!Q36+'9320'!Q36+'9400'!Q36+'9401'!Q36+'9450'!Q36+'9475'!Q36+'9501'!Q36</f>
        <v>0</v>
      </c>
      <c r="R36" s="255">
        <f>'3256'!R36+'3257'!R36+'3260'!R36+'9000'!R36+'9051'!R36+'9065'!R36+'9070'!R36+'9071'!R36+'9075'!R36+'9080'!R36+'9100'!R36+'9105'!R36+'9106'!R36+'9107.'!R36+'9125'!R36+'9275'!R36+'9300'!R36+'9301'!R36+'9302'!R36+'9306'!R36+'9307'!R36+'9315'!R36+'9317'!R36+'9320'!R36+'9400'!R36+'9401'!R36+'9450'!R36+'9475'!R36+'9501'!R36</f>
        <v>0</v>
      </c>
      <c r="S36" s="94">
        <f t="shared" si="1"/>
        <v>0</v>
      </c>
      <c r="T36" s="224"/>
      <c r="U36" s="255">
        <f>'3256'!U36+'3257'!U36+'3260'!U36+'9000'!U36+'9051'!U36+'9065'!U36+'9070'!U36+'9071'!U36+'9075'!U36+'9080'!U36+'9100'!U36+'9105'!U36+'9106'!U36+'9107.'!U36+'9125'!U36+'9275'!U36+'9300'!U36+'9301'!U36+'9302'!U36+'9306'!U36+'9307'!U36+'9315'!U36+'9317'!U36+'9320'!U36+'9400'!U36+'9401'!U36+'9450'!U36+'9475'!U36+'9501'!U36</f>
        <v>0</v>
      </c>
      <c r="V36" s="255">
        <f>'3256'!V36+'3257'!V36+'3260'!V36+'9000'!V36+'9051'!V36+'9065'!V36+'9070'!V36+'9071'!V36+'9075'!V36+'9080'!V36+'9100'!V36+'9105'!V36+'9106'!V36+'9107.'!V36+'9125'!V36+'9275'!V36+'9300'!V36+'9301'!V36+'9302'!V36+'9306'!V36+'9307'!V36+'9315'!V36+'9317'!V36+'9320'!V36+'9400'!V36+'9401'!V36+'9450'!V36+'9475'!V36+'9501'!V36</f>
        <v>0</v>
      </c>
      <c r="W36" s="255">
        <f>'3256'!W36+'3257'!W36+'3260'!W36+'9000'!W36+'9051'!W36+'9065'!W36+'9070'!W36+'9071'!W36+'9075'!W36+'9080'!W36+'9100'!W36+'9105'!W36+'9106'!W36+'9107.'!W36+'9125'!W36+'9275'!W36+'9300'!W36+'9301'!W36+'9302'!W36+'9306'!W36+'9307'!W36+'9315'!W36+'9317'!W36+'9320'!W36+'9400'!W36+'9401'!W36+'9450'!W36+'9475'!W36+'9501'!W36</f>
        <v>0</v>
      </c>
      <c r="X36" s="94">
        <f t="shared" si="5"/>
        <v>0</v>
      </c>
      <c r="Y36" s="97"/>
      <c r="Z36" s="94">
        <f t="shared" si="3"/>
        <v>0</v>
      </c>
      <c r="AA36" s="182"/>
    </row>
    <row r="37" spans="1:29" s="214" customFormat="1" ht="15" x14ac:dyDescent="0.25">
      <c r="A37" s="59"/>
      <c r="B37" s="67" t="str">
        <f>'LPFN SUMMARY - Results'!B37</f>
        <v>Rayonier Advanced Material</v>
      </c>
      <c r="C37" s="62"/>
      <c r="D37" s="62"/>
      <c r="E37" s="63"/>
      <c r="F37" s="255">
        <f>'3256'!F37+'3257'!F37+'3260'!F37+'9000'!F37+'9051'!F37+'9065'!F37+'9070'!F37+'9071'!F37+'9075'!F37+'9080'!F37+'9100'!F37+'9105'!F37+'9106'!F37+'9107.'!F37+'9125'!F37+'9275'!F37+'9300'!F37+'9301'!F37+'9302'!F37+'9306'!F37+'9307'!F37+'9315'!F37+'9317'!F37+'9320'!F37+'9400'!F37+'9401'!F37+'9450'!F37+'9475'!F37+'9501'!F37</f>
        <v>0</v>
      </c>
      <c r="G37" s="255">
        <f>'3256'!G37+'3257'!G37+'3260'!G37+'9000'!G37+'9051'!G37+'9065'!G37+'9070'!G37+'9071'!G37+'9075'!G37+'9080'!G37+'9100'!G37+'9105'!G37+'9106'!G37+'9107.'!G37+'9125'!G37+'9275'!G37+'9300'!G37+'9301'!G37+'9302'!G37+'9306'!G37+'9307'!G37+'9315'!G37+'9317'!G37+'9320'!G37+'9400'!G37+'9401'!G37+'9450'!G37+'9475'!G37+'9501'!G37</f>
        <v>0</v>
      </c>
      <c r="H37" s="255">
        <f>'3256'!H37+'3257'!H37+'3260'!H37+'9000'!H37+'9051'!H37+'9065'!H37+'9070'!H37+'9071'!H37+'9075'!H37+'9080'!H37+'9100'!H37+'9105'!H37+'9106'!H37+'9107.'!H37+'9125'!H37+'9275'!H37+'9300'!H37+'9301'!H37+'9302'!H37+'9306'!H37+'9307'!H37+'9315'!H37+'9317'!H37+'9320'!H37+'9400'!H37+'9401'!H37+'9450'!H37+'9475'!H37+'9501'!H37</f>
        <v>0</v>
      </c>
      <c r="I37" s="94">
        <f t="shared" si="4"/>
        <v>0</v>
      </c>
      <c r="J37" s="224"/>
      <c r="K37" s="255">
        <f>'3256'!K37+'3257'!K37+'3260'!K37+'9000'!K37+'9051'!K37+'9065'!K37+'9070'!K37+'9071'!K37+'9075'!K37+'9080'!K37+'9100'!K37+'9105'!K37+'9106'!K37+'9107.'!K37+'9125'!K37+'9275'!K37+'9300'!K37+'9301'!K37+'9302'!K37+'9306'!K37+'9307'!K37+'9315'!K37+'9317'!K37+'9320'!K37+'9400'!K37+'9401'!K37+'9450'!K37+'9475'!K37+'9501'!K37</f>
        <v>0</v>
      </c>
      <c r="L37" s="255">
        <f>'3256'!L37+'3257'!L37+'3260'!L37+'9000'!L37+'9051'!L37+'9065'!L37+'9070'!L37+'9071'!L37+'9075'!L37+'9080'!L37+'9100'!L37+'9105'!L37+'9106'!L37+'9107.'!L37+'9125'!L37+'9275'!L37+'9300'!L37+'9301'!L37+'9302'!L37+'9306'!L37+'9307'!L37+'9315'!L37+'9317'!L37+'9320'!L37+'9400'!L37+'9401'!L37+'9450'!L37+'9475'!L37+'9501'!L37</f>
        <v>0</v>
      </c>
      <c r="M37" s="255">
        <f>'3256'!M37+'3257'!M37+'3260'!M37+'9000'!M37+'9051'!M37+'9065'!M37+'9070'!M37+'9071'!M37+'9075'!M37+'9080'!M37+'9100'!M37+'9105'!M37+'9106'!M37+'9107.'!M37+'9125'!M37+'9275'!M37+'9300'!M37+'9301'!M37+'9302'!M37+'9306'!M37+'9307'!M37+'9315'!M37+'9317'!M37+'9320'!M37+'9400'!M37+'9401'!M37+'9450'!M37+'9475'!M37+'9501'!M37</f>
        <v>0</v>
      </c>
      <c r="N37" s="94">
        <f t="shared" si="0"/>
        <v>0</v>
      </c>
      <c r="O37" s="224"/>
      <c r="P37" s="255">
        <f>'3256'!P37+'3257'!P37+'3260'!P37+'9000'!P37+'9051'!P37+'9065'!P37+'9070'!P37+'9071'!P37+'9075'!P37+'9080'!P37+'9100'!P37+'9105'!P37+'9106'!P37+'9107.'!P37+'9125'!P37+'9275'!P37+'9300'!P37+'9301'!P37+'9302'!P37+'9306'!P37+'9307'!P37+'9315'!P37+'9317'!P37+'9320'!P37+'9400'!P37+'9401'!P37+'9450'!P37+'9475'!P37+'9501'!P37</f>
        <v>0</v>
      </c>
      <c r="Q37" s="255">
        <f>'3256'!Q37+'3257'!Q37+'3260'!Q37+'9000'!Q37+'9051'!Q37+'9065'!Q37+'9070'!Q37+'9071'!Q37+'9075'!Q37+'9080'!Q37+'9100'!Q37+'9105'!Q37+'9106'!Q37+'9107.'!Q37+'9125'!Q37+'9275'!Q37+'9300'!Q37+'9301'!Q37+'9302'!Q37+'9306'!Q37+'9307'!Q37+'9315'!Q37+'9317'!Q37+'9320'!Q37+'9400'!Q37+'9401'!Q37+'9450'!Q37+'9475'!Q37+'9501'!Q37</f>
        <v>0</v>
      </c>
      <c r="R37" s="255">
        <f>'3256'!R37+'3257'!R37+'3260'!R37+'9000'!R37+'9051'!R37+'9065'!R37+'9070'!R37+'9071'!R37+'9075'!R37+'9080'!R37+'9100'!R37+'9105'!R37+'9106'!R37+'9107.'!R37+'9125'!R37+'9275'!R37+'9300'!R37+'9301'!R37+'9302'!R37+'9306'!R37+'9307'!R37+'9315'!R37+'9317'!R37+'9320'!R37+'9400'!R37+'9401'!R37+'9450'!R37+'9475'!R37+'9501'!R37</f>
        <v>0</v>
      </c>
      <c r="S37" s="94">
        <f t="shared" si="1"/>
        <v>0</v>
      </c>
      <c r="T37" s="224"/>
      <c r="U37" s="255">
        <f>'3256'!U37+'3257'!U37+'3260'!U37+'9000'!U37+'9051'!U37+'9065'!U37+'9070'!U37+'9071'!U37+'9075'!U37+'9080'!U37+'9100'!U37+'9105'!U37+'9106'!U37+'9107.'!U37+'9125'!U37+'9275'!U37+'9300'!U37+'9301'!U37+'9302'!U37+'9306'!U37+'9307'!U37+'9315'!U37+'9317'!U37+'9320'!U37+'9400'!U37+'9401'!U37+'9450'!U37+'9475'!U37+'9501'!U37</f>
        <v>0</v>
      </c>
      <c r="V37" s="255">
        <f>'3256'!V37+'3257'!V37+'3260'!V37+'9000'!V37+'9051'!V37+'9065'!V37+'9070'!V37+'9071'!V37+'9075'!V37+'9080'!V37+'9100'!V37+'9105'!V37+'9106'!V37+'9107.'!V37+'9125'!V37+'9275'!V37+'9300'!V37+'9301'!V37+'9302'!V37+'9306'!V37+'9307'!V37+'9315'!V37+'9317'!V37+'9320'!V37+'9400'!V37+'9401'!V37+'9450'!V37+'9475'!V37+'9501'!V37</f>
        <v>0</v>
      </c>
      <c r="W37" s="255">
        <f>'3256'!W37+'3257'!W37+'3260'!W37+'9000'!W37+'9051'!W37+'9065'!W37+'9070'!W37+'9071'!W37+'9075'!W37+'9080'!W37+'9100'!W37+'9105'!W37+'9106'!W37+'9107.'!W37+'9125'!W37+'9275'!W37+'9300'!W37+'9301'!W37+'9302'!W37+'9306'!W37+'9307'!W37+'9315'!W37+'9317'!W37+'9320'!W37+'9400'!W37+'9401'!W37+'9450'!W37+'9475'!W37+'9501'!W37</f>
        <v>0</v>
      </c>
      <c r="X37" s="94">
        <f t="shared" si="5"/>
        <v>0</v>
      </c>
      <c r="Y37" s="97"/>
      <c r="Z37" s="94">
        <f t="shared" si="3"/>
        <v>0</v>
      </c>
      <c r="AA37" s="182"/>
    </row>
    <row r="38" spans="1:29" s="214" customFormat="1" ht="15" x14ac:dyDescent="0.25">
      <c r="A38" s="59"/>
      <c r="B38" s="67" t="str">
        <f>'LPFN SUMMARY - Results'!B38</f>
        <v>Canadian Malartic</v>
      </c>
      <c r="C38" s="62"/>
      <c r="D38" s="62"/>
      <c r="E38" s="63"/>
      <c r="F38" s="255">
        <f>'3256'!F38+'3257'!F38+'3260'!F38+'9000'!F38+'9051'!F38+'9065'!F38+'9070'!F38+'9071'!F38+'9075'!F38+'9080'!F38+'9100'!F38+'9105'!F38+'9106'!F38+'9107.'!F38+'9125'!F38+'9275'!F38+'9300'!F38+'9301'!F38+'9302'!F38+'9306'!F38+'9307'!F38+'9315'!F38+'9317'!F38+'9320'!F38+'9400'!F38+'9401'!F38+'9450'!F38+'9475'!F38+'9501'!F38</f>
        <v>0</v>
      </c>
      <c r="G38" s="255">
        <f>'3256'!G38+'3257'!G38+'3260'!G38+'9000'!G38+'9051'!G38+'9065'!G38+'9070'!G38+'9071'!G38+'9075'!G38+'9080'!G38+'9100'!G38+'9105'!G38+'9106'!G38+'9107.'!G38+'9125'!G38+'9275'!G38+'9300'!G38+'9301'!G38+'9302'!G38+'9306'!G38+'9307'!G38+'9315'!G38+'9317'!G38+'9320'!G38+'9400'!G38+'9401'!G38+'9450'!G38+'9475'!G38+'9501'!G38</f>
        <v>0</v>
      </c>
      <c r="H38" s="255">
        <f>'3256'!H38+'3257'!H38+'3260'!H38+'9000'!H38+'9051'!H38+'9065'!H38+'9070'!H38+'9071'!H38+'9075'!H38+'9080'!H38+'9100'!H38+'9105'!H38+'9106'!H38+'9107.'!H38+'9125'!H38+'9275'!H38+'9300'!H38+'9301'!H38+'9302'!H38+'9306'!H38+'9307'!H38+'9315'!H38+'9317'!H38+'9320'!H38+'9400'!H38+'9401'!H38+'9450'!H38+'9475'!H38+'9501'!H38</f>
        <v>0</v>
      </c>
      <c r="I38" s="94">
        <f t="shared" si="4"/>
        <v>0</v>
      </c>
      <c r="J38" s="224"/>
      <c r="K38" s="255">
        <f>'3256'!K38+'3257'!K38+'3260'!K38+'9000'!K38+'9051'!K38+'9065'!K38+'9070'!K38+'9071'!K38+'9075'!K38+'9080'!K38+'9100'!K38+'9105'!K38+'9106'!K38+'9107.'!K38+'9125'!K38+'9275'!K38+'9300'!K38+'9301'!K38+'9302'!K38+'9306'!K38+'9307'!K38+'9315'!K38+'9317'!K38+'9320'!K38+'9400'!K38+'9401'!K38+'9450'!K38+'9475'!K38+'9501'!K38</f>
        <v>0</v>
      </c>
      <c r="L38" s="255">
        <f>'3256'!L38+'3257'!L38+'3260'!L38+'9000'!L38+'9051'!L38+'9065'!L38+'9070'!L38+'9071'!L38+'9075'!L38+'9080'!L38+'9100'!L38+'9105'!L38+'9106'!L38+'9107.'!L38+'9125'!L38+'9275'!L38+'9300'!L38+'9301'!L38+'9302'!L38+'9306'!L38+'9307'!L38+'9315'!L38+'9317'!L38+'9320'!L38+'9400'!L38+'9401'!L38+'9450'!L38+'9475'!L38+'9501'!L38</f>
        <v>0</v>
      </c>
      <c r="M38" s="255">
        <f>'3256'!M38+'3257'!M38+'3260'!M38+'9000'!M38+'9051'!M38+'9065'!M38+'9070'!M38+'9071'!M38+'9075'!M38+'9080'!M38+'9100'!M38+'9105'!M38+'9106'!M38+'9107.'!M38+'9125'!M38+'9275'!M38+'9300'!M38+'9301'!M38+'9302'!M38+'9306'!M38+'9307'!M38+'9315'!M38+'9317'!M38+'9320'!M38+'9400'!M38+'9401'!M38+'9450'!M38+'9475'!M38+'9501'!M38</f>
        <v>0</v>
      </c>
      <c r="N38" s="94">
        <f t="shared" si="0"/>
        <v>0</v>
      </c>
      <c r="O38" s="224"/>
      <c r="P38" s="255">
        <f>'3256'!P38+'3257'!P38+'3260'!P38+'9000'!P38+'9051'!P38+'9065'!P38+'9070'!P38+'9071'!P38+'9075'!P38+'9080'!P38+'9100'!P38+'9105'!P38+'9106'!P38+'9107.'!P38+'9125'!P38+'9275'!P38+'9300'!P38+'9301'!P38+'9302'!P38+'9306'!P38+'9307'!P38+'9315'!P38+'9317'!P38+'9320'!P38+'9400'!P38+'9401'!P38+'9450'!P38+'9475'!P38+'9501'!P38</f>
        <v>0</v>
      </c>
      <c r="Q38" s="255">
        <f>'3256'!Q38+'3257'!Q38+'3260'!Q38+'9000'!Q38+'9051'!Q38+'9065'!Q38+'9070'!Q38+'9071'!Q38+'9075'!Q38+'9080'!Q38+'9100'!Q38+'9105'!Q38+'9106'!Q38+'9107.'!Q38+'9125'!Q38+'9275'!Q38+'9300'!Q38+'9301'!Q38+'9302'!Q38+'9306'!Q38+'9307'!Q38+'9315'!Q38+'9317'!Q38+'9320'!Q38+'9400'!Q38+'9401'!Q38+'9450'!Q38+'9475'!Q38+'9501'!Q38</f>
        <v>0</v>
      </c>
      <c r="R38" s="255">
        <f>'3256'!R38+'3257'!R38+'3260'!R38+'9000'!R38+'9051'!R38+'9065'!R38+'9070'!R38+'9071'!R38+'9075'!R38+'9080'!R38+'9100'!R38+'9105'!R38+'9106'!R38+'9107.'!R38+'9125'!R38+'9275'!R38+'9300'!R38+'9301'!R38+'9302'!R38+'9306'!R38+'9307'!R38+'9315'!R38+'9317'!R38+'9320'!R38+'9400'!R38+'9401'!R38+'9450'!R38+'9475'!R38+'9501'!R38</f>
        <v>0</v>
      </c>
      <c r="S38" s="94">
        <f t="shared" si="1"/>
        <v>0</v>
      </c>
      <c r="T38" s="224"/>
      <c r="U38" s="255">
        <f>'3256'!U38+'3257'!U38+'3260'!U38+'9000'!U38+'9051'!U38+'9065'!U38+'9070'!U38+'9071'!U38+'9075'!U38+'9080'!U38+'9100'!U38+'9105'!U38+'9106'!U38+'9107.'!U38+'9125'!U38+'9275'!U38+'9300'!U38+'9301'!U38+'9302'!U38+'9306'!U38+'9307'!U38+'9315'!U38+'9317'!U38+'9320'!U38+'9400'!U38+'9401'!U38+'9450'!U38+'9475'!U38+'9501'!U38</f>
        <v>0</v>
      </c>
      <c r="V38" s="255">
        <f>'3256'!V38+'3257'!V38+'3260'!V38+'9000'!V38+'9051'!V38+'9065'!V38+'9070'!V38+'9071'!V38+'9075'!V38+'9080'!V38+'9100'!V38+'9105'!V38+'9106'!V38+'9107.'!V38+'9125'!V38+'9275'!V38+'9300'!V38+'9301'!V38+'9302'!V38+'9306'!V38+'9307'!V38+'9315'!V38+'9317'!V38+'9320'!V38+'9400'!V38+'9401'!V38+'9450'!V38+'9475'!V38+'9501'!V38</f>
        <v>0</v>
      </c>
      <c r="W38" s="255">
        <f>'3256'!W38+'3257'!W38+'3260'!W38+'9000'!W38+'9051'!W38+'9065'!W38+'9070'!W38+'9071'!W38+'9075'!W38+'9080'!W38+'9100'!W38+'9105'!W38+'9106'!W38+'9107.'!W38+'9125'!W38+'9275'!W38+'9300'!W38+'9301'!W38+'9302'!W38+'9306'!W38+'9307'!W38+'9315'!W38+'9317'!W38+'9320'!W38+'9400'!W38+'9401'!W38+'9450'!W38+'9475'!W38+'9501'!W38</f>
        <v>0</v>
      </c>
      <c r="X38" s="94">
        <f t="shared" si="5"/>
        <v>0</v>
      </c>
      <c r="Y38" s="97"/>
      <c r="Z38" s="94">
        <f t="shared" si="3"/>
        <v>0</v>
      </c>
      <c r="AA38" s="182"/>
    </row>
    <row r="39" spans="1:29" s="214" customFormat="1" ht="15" x14ac:dyDescent="0.25">
      <c r="A39" s="59"/>
      <c r="B39" s="67" t="str">
        <f>'LPFN SUMMARY - Results'!B39</f>
        <v>Breakfast club</v>
      </c>
      <c r="C39" s="62"/>
      <c r="D39" s="62"/>
      <c r="E39" s="63"/>
      <c r="F39" s="255">
        <f>'3256'!F39+'3257'!F39+'3260'!F39+'9000'!F39+'9051'!F39+'9065'!F39+'9070'!F39+'9071'!F39+'9075'!F39+'9080'!F39+'9100'!F39+'9105'!F39+'9106'!F39+'9107.'!F39+'9125'!F39+'9275'!F39+'9300'!F39+'9301'!F39+'9302'!F39+'9306'!F39+'9307'!F39+'9315'!F39+'9317'!F39+'9320'!F39+'9400'!F39+'9401'!F39+'9450'!F39+'9475'!F39+'9501'!F39</f>
        <v>0</v>
      </c>
      <c r="G39" s="255">
        <f>'3256'!G39+'3257'!G39+'3260'!G39+'9000'!G39+'9051'!G39+'9065'!G39+'9070'!G39+'9071'!G39+'9075'!G39+'9080'!G39+'9100'!G39+'9105'!G39+'9106'!G39+'9107.'!G39+'9125'!G39+'9275'!G39+'9300'!G39+'9301'!G39+'9302'!G39+'9306'!G39+'9307'!G39+'9315'!G39+'9317'!G39+'9320'!G39+'9400'!G39+'9401'!G39+'9450'!G39+'9475'!G39+'9501'!G39</f>
        <v>0</v>
      </c>
      <c r="H39" s="255">
        <f>'3256'!H39+'3257'!H39+'3260'!H39+'9000'!H39+'9051'!H39+'9065'!H39+'9070'!H39+'9071'!H39+'9075'!H39+'9080'!H39+'9100'!H39+'9105'!H39+'9106'!H39+'9107.'!H39+'9125'!H39+'9275'!H39+'9300'!H39+'9301'!H39+'9302'!H39+'9306'!H39+'9307'!H39+'9315'!H39+'9317'!H39+'9320'!H39+'9400'!H39+'9401'!H39+'9450'!H39+'9475'!H39+'9501'!H39</f>
        <v>0</v>
      </c>
      <c r="I39" s="94">
        <f t="shared" si="4"/>
        <v>0</v>
      </c>
      <c r="J39" s="224"/>
      <c r="K39" s="255">
        <f>'3256'!K39+'3257'!K39+'3260'!K39+'9000'!K39+'9051'!K39+'9065'!K39+'9070'!K39+'9071'!K39+'9075'!K39+'9080'!K39+'9100'!K39+'9105'!K39+'9106'!K39+'9107.'!K39+'9125'!K39+'9275'!K39+'9300'!K39+'9301'!K39+'9302'!K39+'9306'!K39+'9307'!K39+'9315'!K39+'9317'!K39+'9320'!K39+'9400'!K39+'9401'!K39+'9450'!K39+'9475'!K39+'9501'!K39</f>
        <v>0</v>
      </c>
      <c r="L39" s="255">
        <f>'3256'!L39+'3257'!L39+'3260'!L39+'9000'!L39+'9051'!L39+'9065'!L39+'9070'!L39+'9071'!L39+'9075'!L39+'9080'!L39+'9100'!L39+'9105'!L39+'9106'!L39+'9107.'!L39+'9125'!L39+'9275'!L39+'9300'!L39+'9301'!L39+'9302'!L39+'9306'!L39+'9307'!L39+'9315'!L39+'9317'!L39+'9320'!L39+'9400'!L39+'9401'!L39+'9450'!L39+'9475'!L39+'9501'!L39</f>
        <v>0</v>
      </c>
      <c r="M39" s="255">
        <f>'3256'!M39+'3257'!M39+'3260'!M39+'9000'!M39+'9051'!M39+'9065'!M39+'9070'!M39+'9071'!M39+'9075'!M39+'9080'!M39+'9100'!M39+'9105'!M39+'9106'!M39+'9107.'!M39+'9125'!M39+'9275'!M39+'9300'!M39+'9301'!M39+'9302'!M39+'9306'!M39+'9307'!M39+'9315'!M39+'9317'!M39+'9320'!M39+'9400'!M39+'9401'!M39+'9450'!M39+'9475'!M39+'9501'!M39</f>
        <v>0</v>
      </c>
      <c r="N39" s="94">
        <f t="shared" si="0"/>
        <v>0</v>
      </c>
      <c r="O39" s="224"/>
      <c r="P39" s="255">
        <f>'3256'!P39+'3257'!P39+'3260'!P39+'9000'!P39+'9051'!P39+'9065'!P39+'9070'!P39+'9071'!P39+'9075'!P39+'9080'!P39+'9100'!P39+'9105'!P39+'9106'!P39+'9107.'!P39+'9125'!P39+'9275'!P39+'9300'!P39+'9301'!P39+'9302'!P39+'9306'!P39+'9307'!P39+'9315'!P39+'9317'!P39+'9320'!P39+'9400'!P39+'9401'!P39+'9450'!P39+'9475'!P39+'9501'!P39</f>
        <v>0</v>
      </c>
      <c r="Q39" s="255">
        <f>'3256'!Q39+'3257'!Q39+'3260'!Q39+'9000'!Q39+'9051'!Q39+'9065'!Q39+'9070'!Q39+'9071'!Q39+'9075'!Q39+'9080'!Q39+'9100'!Q39+'9105'!Q39+'9106'!Q39+'9107.'!Q39+'9125'!Q39+'9275'!Q39+'9300'!Q39+'9301'!Q39+'9302'!Q39+'9306'!Q39+'9307'!Q39+'9315'!Q39+'9317'!Q39+'9320'!Q39+'9400'!Q39+'9401'!Q39+'9450'!Q39+'9475'!Q39+'9501'!Q39</f>
        <v>0</v>
      </c>
      <c r="R39" s="255">
        <f>'3256'!R39+'3257'!R39+'3260'!R39+'9000'!R39+'9051'!R39+'9065'!R39+'9070'!R39+'9071'!R39+'9075'!R39+'9080'!R39+'9100'!R39+'9105'!R39+'9106'!R39+'9107.'!R39+'9125'!R39+'9275'!R39+'9300'!R39+'9301'!R39+'9302'!R39+'9306'!R39+'9307'!R39+'9315'!R39+'9317'!R39+'9320'!R39+'9400'!R39+'9401'!R39+'9450'!R39+'9475'!R39+'9501'!R39</f>
        <v>0</v>
      </c>
      <c r="S39" s="94">
        <f t="shared" si="1"/>
        <v>0</v>
      </c>
      <c r="T39" s="224"/>
      <c r="U39" s="255">
        <f>'3256'!U39+'3257'!U39+'3260'!U39+'9000'!U39+'9051'!U39+'9065'!U39+'9070'!U39+'9071'!U39+'9075'!U39+'9080'!U39+'9100'!U39+'9105'!U39+'9106'!U39+'9107.'!U39+'9125'!U39+'9275'!U39+'9300'!U39+'9301'!U39+'9302'!U39+'9306'!U39+'9307'!U39+'9315'!U39+'9317'!U39+'9320'!U39+'9400'!U39+'9401'!U39+'9450'!U39+'9475'!U39+'9501'!U39</f>
        <v>0</v>
      </c>
      <c r="V39" s="255">
        <f>'3256'!V39+'3257'!V39+'3260'!V39+'9000'!V39+'9051'!V39+'9065'!V39+'9070'!V39+'9071'!V39+'9075'!V39+'9080'!V39+'9100'!V39+'9105'!V39+'9106'!V39+'9107.'!V39+'9125'!V39+'9275'!V39+'9300'!V39+'9301'!V39+'9302'!V39+'9306'!V39+'9307'!V39+'9315'!V39+'9317'!V39+'9320'!V39+'9400'!V39+'9401'!V39+'9450'!V39+'9475'!V39+'9501'!V39</f>
        <v>0</v>
      </c>
      <c r="W39" s="255">
        <f>'3256'!W39+'3257'!W39+'3260'!W39+'9000'!W39+'9051'!W39+'9065'!W39+'9070'!W39+'9071'!W39+'9075'!W39+'9080'!W39+'9100'!W39+'9105'!W39+'9106'!W39+'9107.'!W39+'9125'!W39+'9275'!W39+'9300'!W39+'9301'!W39+'9302'!W39+'9306'!W39+'9307'!W39+'9315'!W39+'9317'!W39+'9320'!W39+'9400'!W39+'9401'!W39+'9450'!W39+'9475'!W39+'9501'!W39</f>
        <v>0</v>
      </c>
      <c r="X39" s="94">
        <f t="shared" si="5"/>
        <v>0</v>
      </c>
      <c r="Y39" s="97"/>
      <c r="Z39" s="94">
        <f t="shared" si="3"/>
        <v>0</v>
      </c>
      <c r="AA39" s="182"/>
    </row>
    <row r="40" spans="1:29" s="214" customFormat="1" ht="15" x14ac:dyDescent="0.25">
      <c r="A40" s="59"/>
      <c r="B40" s="67" t="str">
        <f>'LPFN SUMMARY - Results'!B40</f>
        <v>Wasamac Mining</v>
      </c>
      <c r="C40" s="62"/>
      <c r="D40" s="62"/>
      <c r="E40" s="63"/>
      <c r="F40" s="255">
        <f>'3256'!F40+'3257'!F40+'3260'!F40+'9000'!F40+'9051'!F40+'9065'!F40+'9070'!F40+'9071'!F40+'9075'!F40+'9080'!F40+'9100'!F40+'9105'!F40+'9106'!F40+'9107.'!F40+'9125'!F40+'9275'!F40+'9300'!F40+'9301'!F40+'9302'!F40+'9306'!F40+'9307'!F40+'9315'!F40+'9317'!F40+'9320'!F40+'9400'!F40+'9401'!F40+'9450'!F40+'9475'!F40+'9501'!F40</f>
        <v>0</v>
      </c>
      <c r="G40" s="255">
        <f>'3256'!G40+'3257'!G40+'3260'!G40+'9000'!G40+'9051'!G40+'9065'!G40+'9070'!G40+'9071'!G40+'9075'!G40+'9080'!G40+'9100'!G40+'9105'!G40+'9106'!G40+'9107.'!G40+'9125'!G40+'9275'!G40+'9300'!G40+'9301'!G40+'9302'!G40+'9306'!G40+'9307'!G40+'9315'!G40+'9317'!G40+'9320'!G40+'9400'!G40+'9401'!G40+'9450'!G40+'9475'!G40+'9501'!G40</f>
        <v>0</v>
      </c>
      <c r="H40" s="255">
        <f>'3256'!H40+'3257'!H40+'3260'!H40+'9000'!H40+'9051'!H40+'9065'!H40+'9070'!H40+'9071'!H40+'9075'!H40+'9080'!H40+'9100'!H40+'9105'!H40+'9106'!H40+'9107.'!H40+'9125'!H40+'9275'!H40+'9300'!H40+'9301'!H40+'9302'!H40+'9306'!H40+'9307'!H40+'9315'!H40+'9317'!H40+'9320'!H40+'9400'!H40+'9401'!H40+'9450'!H40+'9475'!H40+'9501'!H40</f>
        <v>0</v>
      </c>
      <c r="I40" s="94">
        <f t="shared" si="4"/>
        <v>0</v>
      </c>
      <c r="J40" s="224"/>
      <c r="K40" s="255">
        <f>'3256'!K40+'3257'!K40+'3260'!K40+'9000'!K40+'9051'!K40+'9065'!K40+'9070'!K40+'9071'!K40+'9075'!K40+'9080'!K40+'9100'!K40+'9105'!K40+'9106'!K40+'9107.'!K40+'9125'!K40+'9275'!K40+'9300'!K40+'9301'!K40+'9302'!K40+'9306'!K40+'9307'!K40+'9315'!K40+'9317'!K40+'9320'!K40+'9400'!K40+'9401'!K40+'9450'!K40+'9475'!K40+'9501'!K40</f>
        <v>0</v>
      </c>
      <c r="L40" s="255">
        <f>'3256'!L40+'3257'!L40+'3260'!L40+'9000'!L40+'9051'!L40+'9065'!L40+'9070'!L40+'9071'!L40+'9075'!L40+'9080'!L40+'9100'!L40+'9105'!L40+'9106'!L40+'9107.'!L40+'9125'!L40+'9275'!L40+'9300'!L40+'9301'!L40+'9302'!L40+'9306'!L40+'9307'!L40+'9315'!L40+'9317'!L40+'9320'!L40+'9400'!L40+'9401'!L40+'9450'!L40+'9475'!L40+'9501'!L40</f>
        <v>0</v>
      </c>
      <c r="M40" s="255">
        <f>'3256'!M40+'3257'!M40+'3260'!M40+'9000'!M40+'9051'!M40+'9065'!M40+'9070'!M40+'9071'!M40+'9075'!M40+'9080'!M40+'9100'!M40+'9105'!M40+'9106'!M40+'9107.'!M40+'9125'!M40+'9275'!M40+'9300'!M40+'9301'!M40+'9302'!M40+'9306'!M40+'9307'!M40+'9315'!M40+'9317'!M40+'9320'!M40+'9400'!M40+'9401'!M40+'9450'!M40+'9475'!M40+'9501'!M40</f>
        <v>0</v>
      </c>
      <c r="N40" s="94">
        <f t="shared" si="0"/>
        <v>0</v>
      </c>
      <c r="O40" s="224"/>
      <c r="P40" s="255">
        <f>'3256'!P40+'3257'!P40+'3260'!P40+'9000'!P40+'9051'!P40+'9065'!P40+'9070'!P40+'9071'!P40+'9075'!P40+'9080'!P40+'9100'!P40+'9105'!P40+'9106'!P40+'9107.'!P40+'9125'!P40+'9275'!P40+'9300'!P40+'9301'!P40+'9302'!P40+'9306'!P40+'9307'!P40+'9315'!P40+'9317'!P40+'9320'!P40+'9400'!P40+'9401'!P40+'9450'!P40+'9475'!P40+'9501'!P40</f>
        <v>0</v>
      </c>
      <c r="Q40" s="255">
        <f>'3256'!Q40+'3257'!Q40+'3260'!Q40+'9000'!Q40+'9051'!Q40+'9065'!Q40+'9070'!Q40+'9071'!Q40+'9075'!Q40+'9080'!Q40+'9100'!Q40+'9105'!Q40+'9106'!Q40+'9107.'!Q40+'9125'!Q40+'9275'!Q40+'9300'!Q40+'9301'!Q40+'9302'!Q40+'9306'!Q40+'9307'!Q40+'9315'!Q40+'9317'!Q40+'9320'!Q40+'9400'!Q40+'9401'!Q40+'9450'!Q40+'9475'!Q40+'9501'!Q40</f>
        <v>0</v>
      </c>
      <c r="R40" s="255">
        <f>'3256'!R40+'3257'!R40+'3260'!R40+'9000'!R40+'9051'!R40+'9065'!R40+'9070'!R40+'9071'!R40+'9075'!R40+'9080'!R40+'9100'!R40+'9105'!R40+'9106'!R40+'9107.'!R40+'9125'!R40+'9275'!R40+'9300'!R40+'9301'!R40+'9302'!R40+'9306'!R40+'9307'!R40+'9315'!R40+'9317'!R40+'9320'!R40+'9400'!R40+'9401'!R40+'9450'!R40+'9475'!R40+'9501'!R40</f>
        <v>0</v>
      </c>
      <c r="S40" s="94">
        <f t="shared" si="1"/>
        <v>0</v>
      </c>
      <c r="T40" s="224"/>
      <c r="U40" s="255">
        <f>'3256'!U40+'3257'!U40+'3260'!U40+'9000'!U40+'9051'!U40+'9065'!U40+'9070'!U40+'9071'!U40+'9075'!U40+'9080'!U40+'9100'!U40+'9105'!U40+'9106'!U40+'9107.'!U40+'9125'!U40+'9275'!U40+'9300'!U40+'9301'!U40+'9302'!U40+'9306'!U40+'9307'!U40+'9315'!U40+'9317'!U40+'9320'!U40+'9400'!U40+'9401'!U40+'9450'!U40+'9475'!U40+'9501'!U40</f>
        <v>0</v>
      </c>
      <c r="V40" s="255">
        <f>'3256'!V40+'3257'!V40+'3260'!V40+'9000'!V40+'9051'!V40+'9065'!V40+'9070'!V40+'9071'!V40+'9075'!V40+'9080'!V40+'9100'!V40+'9105'!V40+'9106'!V40+'9107.'!V40+'9125'!V40+'9275'!V40+'9300'!V40+'9301'!V40+'9302'!V40+'9306'!V40+'9307'!V40+'9315'!V40+'9317'!V40+'9320'!V40+'9400'!V40+'9401'!V40+'9450'!V40+'9475'!V40+'9501'!V40</f>
        <v>0</v>
      </c>
      <c r="W40" s="255">
        <f>'3256'!W40+'3257'!W40+'3260'!W40+'9000'!W40+'9051'!W40+'9065'!W40+'9070'!W40+'9071'!W40+'9075'!W40+'9080'!W40+'9100'!W40+'9105'!W40+'9106'!W40+'9107.'!W40+'9125'!W40+'9275'!W40+'9300'!W40+'9301'!W40+'9302'!W40+'9306'!W40+'9307'!W40+'9315'!W40+'9317'!W40+'9320'!W40+'9400'!W40+'9401'!W40+'9450'!W40+'9475'!W40+'9501'!W40</f>
        <v>0</v>
      </c>
      <c r="X40" s="94">
        <f t="shared" si="5"/>
        <v>0</v>
      </c>
      <c r="Y40" s="97"/>
      <c r="Z40" s="94">
        <f t="shared" si="3"/>
        <v>0</v>
      </c>
      <c r="AA40" s="182"/>
    </row>
    <row r="41" spans="1:29" s="214" customFormat="1" ht="15" x14ac:dyDescent="0.25">
      <c r="A41" s="59"/>
      <c r="B41" s="67" t="str">
        <f>'LPFN SUMMARY - Results'!B41</f>
        <v>Grand conseil de la Nation Waban-Aki</v>
      </c>
      <c r="C41" s="62"/>
      <c r="D41" s="62"/>
      <c r="E41" s="63"/>
      <c r="F41" s="255">
        <f>'3256'!F41+'3257'!F41+'3260'!F41+'9000'!F41+'9051'!F41+'9065'!F41+'9070'!F41+'9071'!F41+'9075'!F41+'9080'!F41+'9100'!F41+'9105'!F41+'9106'!F41+'9107.'!F41+'9125'!F41+'9275'!F41+'9300'!F41+'9301'!F41+'9302'!F41+'9306'!F41+'9307'!F41+'9315'!F41+'9317'!F41+'9320'!F41+'9400'!F41+'9401'!F41+'9450'!F41+'9475'!F41+'9501'!F41</f>
        <v>0</v>
      </c>
      <c r="G41" s="255">
        <f>'3256'!G41+'3257'!G41+'3260'!G41+'9000'!G41+'9051'!G41+'9065'!G41+'9070'!G41+'9071'!G41+'9075'!G41+'9080'!G41+'9100'!G41+'9105'!G41+'9106'!G41+'9107.'!G41+'9125'!G41+'9275'!G41+'9300'!G41+'9301'!G41+'9302'!G41+'9306'!G41+'9307'!G41+'9315'!G41+'9317'!G41+'9320'!G41+'9400'!G41+'9401'!G41+'9450'!G41+'9475'!G41+'9501'!G41</f>
        <v>0</v>
      </c>
      <c r="H41" s="255">
        <f>'3256'!H41+'3257'!H41+'3260'!H41+'9000'!H41+'9051'!H41+'9065'!H41+'9070'!H41+'9071'!H41+'9075'!H41+'9080'!H41+'9100'!H41+'9105'!H41+'9106'!H41+'9107.'!H41+'9125'!H41+'9275'!H41+'9300'!H41+'9301'!H41+'9302'!H41+'9306'!H41+'9307'!H41+'9315'!H41+'9317'!H41+'9320'!H41+'9400'!H41+'9401'!H41+'9450'!H41+'9475'!H41+'9501'!H41</f>
        <v>0</v>
      </c>
      <c r="I41" s="94">
        <f t="shared" si="4"/>
        <v>0</v>
      </c>
      <c r="J41" s="224"/>
      <c r="K41" s="255">
        <f>'3256'!K41+'3257'!K41+'3260'!K41+'9000'!K41+'9051'!K41+'9065'!K41+'9070'!K41+'9071'!K41+'9075'!K41+'9080'!K41+'9100'!K41+'9105'!K41+'9106'!K41+'9107.'!K41+'9125'!K41+'9275'!K41+'9300'!K41+'9301'!K41+'9302'!K41+'9306'!K41+'9307'!K41+'9315'!K41+'9317'!K41+'9320'!K41+'9400'!K41+'9401'!K41+'9450'!K41+'9475'!K41+'9501'!K41</f>
        <v>0</v>
      </c>
      <c r="L41" s="255">
        <f>'3256'!L41+'3257'!L41+'3260'!L41+'9000'!L41+'9051'!L41+'9065'!L41+'9070'!L41+'9071'!L41+'9075'!L41+'9080'!L41+'9100'!L41+'9105'!L41+'9106'!L41+'9107.'!L41+'9125'!L41+'9275'!L41+'9300'!L41+'9301'!L41+'9302'!L41+'9306'!L41+'9307'!L41+'9315'!L41+'9317'!L41+'9320'!L41+'9400'!L41+'9401'!L41+'9450'!L41+'9475'!L41+'9501'!L41</f>
        <v>0</v>
      </c>
      <c r="M41" s="255">
        <f>'3256'!M41+'3257'!M41+'3260'!M41+'9000'!M41+'9051'!M41+'9065'!M41+'9070'!M41+'9071'!M41+'9075'!M41+'9080'!M41+'9100'!M41+'9105'!M41+'9106'!M41+'9107.'!M41+'9125'!M41+'9275'!M41+'9300'!M41+'9301'!M41+'9302'!M41+'9306'!M41+'9307'!M41+'9315'!M41+'9317'!M41+'9320'!M41+'9400'!M41+'9401'!M41+'9450'!M41+'9475'!M41+'9501'!M41</f>
        <v>0</v>
      </c>
      <c r="N41" s="94">
        <f t="shared" si="0"/>
        <v>0</v>
      </c>
      <c r="O41" s="224"/>
      <c r="P41" s="255">
        <f>'3256'!P41+'3257'!P41+'3260'!P41+'9000'!P41+'9051'!P41+'9065'!P41+'9070'!P41+'9071'!P41+'9075'!P41+'9080'!P41+'9100'!P41+'9105'!P41+'9106'!P41+'9107.'!P41+'9125'!P41+'9275'!P41+'9300'!P41+'9301'!P41+'9302'!P41+'9306'!P41+'9307'!P41+'9315'!P41+'9317'!P41+'9320'!P41+'9400'!P41+'9401'!P41+'9450'!P41+'9475'!P41+'9501'!P41</f>
        <v>0</v>
      </c>
      <c r="Q41" s="255">
        <f>'3256'!Q41+'3257'!Q41+'3260'!Q41+'9000'!Q41+'9051'!Q41+'9065'!Q41+'9070'!Q41+'9071'!Q41+'9075'!Q41+'9080'!Q41+'9100'!Q41+'9105'!Q41+'9106'!Q41+'9107.'!Q41+'9125'!Q41+'9275'!Q41+'9300'!Q41+'9301'!Q41+'9302'!Q41+'9306'!Q41+'9307'!Q41+'9315'!Q41+'9317'!Q41+'9320'!Q41+'9400'!Q41+'9401'!Q41+'9450'!Q41+'9475'!Q41+'9501'!Q41</f>
        <v>0</v>
      </c>
      <c r="R41" s="255">
        <f>'3256'!R41+'3257'!R41+'3260'!R41+'9000'!R41+'9051'!R41+'9065'!R41+'9070'!R41+'9071'!R41+'9075'!R41+'9080'!R41+'9100'!R41+'9105'!R41+'9106'!R41+'9107.'!R41+'9125'!R41+'9275'!R41+'9300'!R41+'9301'!R41+'9302'!R41+'9306'!R41+'9307'!R41+'9315'!R41+'9317'!R41+'9320'!R41+'9400'!R41+'9401'!R41+'9450'!R41+'9475'!R41+'9501'!R41</f>
        <v>0</v>
      </c>
      <c r="S41" s="94">
        <f t="shared" si="1"/>
        <v>0</v>
      </c>
      <c r="T41" s="224"/>
      <c r="U41" s="255">
        <f>'3256'!U41+'3257'!U41+'3260'!U41+'9000'!U41+'9051'!U41+'9065'!U41+'9070'!U41+'9071'!U41+'9075'!U41+'9080'!U41+'9100'!U41+'9105'!U41+'9106'!U41+'9107.'!U41+'9125'!U41+'9275'!U41+'9300'!U41+'9301'!U41+'9302'!U41+'9306'!U41+'9307'!U41+'9315'!U41+'9317'!U41+'9320'!U41+'9400'!U41+'9401'!U41+'9450'!U41+'9475'!U41+'9501'!U41</f>
        <v>0</v>
      </c>
      <c r="V41" s="255">
        <f>'3256'!V41+'3257'!V41+'3260'!V41+'9000'!V41+'9051'!V41+'9065'!V41+'9070'!V41+'9071'!V41+'9075'!V41+'9080'!V41+'9100'!V41+'9105'!V41+'9106'!V41+'9107.'!V41+'9125'!V41+'9275'!V41+'9300'!V41+'9301'!V41+'9302'!V41+'9306'!V41+'9307'!V41+'9315'!V41+'9317'!V41+'9320'!V41+'9400'!V41+'9401'!V41+'9450'!V41+'9475'!V41+'9501'!V41</f>
        <v>0</v>
      </c>
      <c r="W41" s="255">
        <f>'3256'!W41+'3257'!W41+'3260'!W41+'9000'!W41+'9051'!W41+'9065'!W41+'9070'!W41+'9071'!W41+'9075'!W41+'9080'!W41+'9100'!W41+'9105'!W41+'9106'!W41+'9107.'!W41+'9125'!W41+'9275'!W41+'9300'!W41+'9301'!W41+'9302'!W41+'9306'!W41+'9307'!W41+'9315'!W41+'9317'!W41+'9320'!W41+'9400'!W41+'9401'!W41+'9450'!W41+'9475'!W41+'9501'!W41</f>
        <v>0</v>
      </c>
      <c r="X41" s="94">
        <f t="shared" si="5"/>
        <v>0</v>
      </c>
      <c r="Y41" s="97"/>
      <c r="Z41" s="94">
        <f t="shared" si="3"/>
        <v>0</v>
      </c>
      <c r="AA41" s="182"/>
    </row>
    <row r="42" spans="1:29" s="214" customFormat="1" ht="15" x14ac:dyDescent="0.25">
      <c r="A42" s="59"/>
      <c r="B42" s="67" t="str">
        <f>'LPFN SUMMARY - Results'!B42</f>
        <v>Rexforet</v>
      </c>
      <c r="C42" s="62"/>
      <c r="D42" s="62"/>
      <c r="E42" s="63"/>
      <c r="F42" s="255">
        <f>'3256'!F42+'3257'!F42+'3260'!F42+'9000'!F42+'9051'!F42+'9065'!F42+'9070'!F42+'9071'!F42+'9075'!F42+'9080'!F42+'9100'!F42+'9105'!F42+'9106'!F42+'9107.'!F42+'9125'!F42+'9275'!F42+'9300'!F42+'9301'!F42+'9302'!F42+'9306'!F42+'9307'!F42+'9315'!F42+'9317'!F42+'9320'!F42+'9400'!F42+'9401'!F42+'9450'!F42+'9475'!F42+'9501'!F42</f>
        <v>0</v>
      </c>
      <c r="G42" s="255">
        <f>'3256'!G42+'3257'!G42+'3260'!G42+'9000'!G42+'9051'!G42+'9065'!G42+'9070'!G42+'9071'!G42+'9075'!G42+'9080'!G42+'9100'!G42+'9105'!G42+'9106'!G42+'9107.'!G42+'9125'!G42+'9275'!G42+'9300'!G42+'9301'!G42+'9302'!G42+'9306'!G42+'9307'!G42+'9315'!G42+'9317'!G42+'9320'!G42+'9400'!G42+'9401'!G42+'9450'!G42+'9475'!G42+'9501'!G42</f>
        <v>0</v>
      </c>
      <c r="H42" s="255">
        <f>'3256'!H42+'3257'!H42+'3260'!H42+'9000'!H42+'9051'!H42+'9065'!H42+'9070'!H42+'9071'!H42+'9075'!H42+'9080'!H42+'9100'!H42+'9105'!H42+'9106'!H42+'9107.'!H42+'9125'!H42+'9275'!H42+'9300'!H42+'9301'!H42+'9302'!H42+'9306'!H42+'9307'!H42+'9315'!H42+'9317'!H42+'9320'!H42+'9400'!H42+'9401'!H42+'9450'!H42+'9475'!H42+'9501'!H42</f>
        <v>0</v>
      </c>
      <c r="I42" s="94">
        <f t="shared" si="4"/>
        <v>0</v>
      </c>
      <c r="J42" s="224"/>
      <c r="K42" s="255">
        <f>'3256'!K42+'3257'!K42+'3260'!K42+'9000'!K42+'9051'!K42+'9065'!K42+'9070'!K42+'9071'!K42+'9075'!K42+'9080'!K42+'9100'!K42+'9105'!K42+'9106'!K42+'9107.'!K42+'9125'!K42+'9275'!K42+'9300'!K42+'9301'!K42+'9302'!K42+'9306'!K42+'9307'!K42+'9315'!K42+'9317'!K42+'9320'!K42+'9400'!K42+'9401'!K42+'9450'!K42+'9475'!K42+'9501'!K42</f>
        <v>0</v>
      </c>
      <c r="L42" s="255">
        <f>'3256'!L42+'3257'!L42+'3260'!L42+'9000'!L42+'9051'!L42+'9065'!L42+'9070'!L42+'9071'!L42+'9075'!L42+'9080'!L42+'9100'!L42+'9105'!L42+'9106'!L42+'9107.'!L42+'9125'!L42+'9275'!L42+'9300'!L42+'9301'!L42+'9302'!L42+'9306'!L42+'9307'!L42+'9315'!L42+'9317'!L42+'9320'!L42+'9400'!L42+'9401'!L42+'9450'!L42+'9475'!L42+'9501'!L42</f>
        <v>0</v>
      </c>
      <c r="M42" s="255">
        <f>'3256'!M42+'3257'!M42+'3260'!M42+'9000'!M42+'9051'!M42+'9065'!M42+'9070'!M42+'9071'!M42+'9075'!M42+'9080'!M42+'9100'!M42+'9105'!M42+'9106'!M42+'9107.'!M42+'9125'!M42+'9275'!M42+'9300'!M42+'9301'!M42+'9302'!M42+'9306'!M42+'9307'!M42+'9315'!M42+'9317'!M42+'9320'!M42+'9400'!M42+'9401'!M42+'9450'!M42+'9475'!M42+'9501'!M42</f>
        <v>0</v>
      </c>
      <c r="N42" s="94">
        <f t="shared" si="0"/>
        <v>0</v>
      </c>
      <c r="O42" s="224"/>
      <c r="P42" s="255">
        <f>'3256'!P42+'3257'!P42+'3260'!P42+'9000'!P42+'9051'!P42+'9065'!P42+'9070'!P42+'9071'!P42+'9075'!P42+'9080'!P42+'9100'!P42+'9105'!P42+'9106'!P42+'9107.'!P42+'9125'!P42+'9275'!P42+'9300'!P42+'9301'!P42+'9302'!P42+'9306'!P42+'9307'!P42+'9315'!P42+'9317'!P42+'9320'!P42+'9400'!P42+'9401'!P42+'9450'!P42+'9475'!P42+'9501'!P42</f>
        <v>0</v>
      </c>
      <c r="Q42" s="255">
        <f>'3256'!Q42+'3257'!Q42+'3260'!Q42+'9000'!Q42+'9051'!Q42+'9065'!Q42+'9070'!Q42+'9071'!Q42+'9075'!Q42+'9080'!Q42+'9100'!Q42+'9105'!Q42+'9106'!Q42+'9107.'!Q42+'9125'!Q42+'9275'!Q42+'9300'!Q42+'9301'!Q42+'9302'!Q42+'9306'!Q42+'9307'!Q42+'9315'!Q42+'9317'!Q42+'9320'!Q42+'9400'!Q42+'9401'!Q42+'9450'!Q42+'9475'!Q42+'9501'!Q42</f>
        <v>0</v>
      </c>
      <c r="R42" s="255">
        <f>'3256'!R42+'3257'!R42+'3260'!R42+'9000'!R42+'9051'!R42+'9065'!R42+'9070'!R42+'9071'!R42+'9075'!R42+'9080'!R42+'9100'!R42+'9105'!R42+'9106'!R42+'9107.'!R42+'9125'!R42+'9275'!R42+'9300'!R42+'9301'!R42+'9302'!R42+'9306'!R42+'9307'!R42+'9315'!R42+'9317'!R42+'9320'!R42+'9400'!R42+'9401'!R42+'9450'!R42+'9475'!R42+'9501'!R42</f>
        <v>0</v>
      </c>
      <c r="S42" s="94">
        <f t="shared" si="1"/>
        <v>0</v>
      </c>
      <c r="T42" s="224"/>
      <c r="U42" s="255">
        <f>'3256'!U42+'3257'!U42+'3260'!U42+'9000'!U42+'9051'!U42+'9065'!U42+'9070'!U42+'9071'!U42+'9075'!U42+'9080'!U42+'9100'!U42+'9105'!U42+'9106'!U42+'9107.'!U42+'9125'!U42+'9275'!U42+'9300'!U42+'9301'!U42+'9302'!U42+'9306'!U42+'9307'!U42+'9315'!U42+'9317'!U42+'9320'!U42+'9400'!U42+'9401'!U42+'9450'!U42+'9475'!U42+'9501'!U42</f>
        <v>0</v>
      </c>
      <c r="V42" s="255">
        <f>'3256'!V42+'3257'!V42+'3260'!V42+'9000'!V42+'9051'!V42+'9065'!V42+'9070'!V42+'9071'!V42+'9075'!V42+'9080'!V42+'9100'!V42+'9105'!V42+'9106'!V42+'9107.'!V42+'9125'!V42+'9275'!V42+'9300'!V42+'9301'!V42+'9302'!V42+'9306'!V42+'9307'!V42+'9315'!V42+'9317'!V42+'9320'!V42+'9400'!V42+'9401'!V42+'9450'!V42+'9475'!V42+'9501'!V42</f>
        <v>0</v>
      </c>
      <c r="W42" s="255">
        <f>'3256'!W42+'3257'!W42+'3260'!W42+'9000'!W42+'9051'!W42+'9065'!W42+'9070'!W42+'9071'!W42+'9075'!W42+'9080'!W42+'9100'!W42+'9105'!W42+'9106'!W42+'9107.'!W42+'9125'!W42+'9275'!W42+'9300'!W42+'9301'!W42+'9302'!W42+'9306'!W42+'9307'!W42+'9315'!W42+'9317'!W42+'9320'!W42+'9400'!W42+'9401'!W42+'9450'!W42+'9475'!W42+'9501'!W42</f>
        <v>0</v>
      </c>
      <c r="X42" s="94">
        <f t="shared" si="2"/>
        <v>0</v>
      </c>
      <c r="Y42" s="97"/>
      <c r="Z42" s="94">
        <f t="shared" si="3"/>
        <v>0</v>
      </c>
      <c r="AA42" s="182"/>
    </row>
    <row r="43" spans="1:29" s="214" customFormat="1" x14ac:dyDescent="0.2">
      <c r="A43" s="256"/>
      <c r="B43" s="199"/>
      <c r="C43" s="199"/>
      <c r="D43" s="257"/>
      <c r="E43" s="258"/>
      <c r="F43" s="83">
        <f>SUM(F11:F42)</f>
        <v>5334271</v>
      </c>
      <c r="G43" s="83">
        <f>SUM(G11:G42)</f>
        <v>0</v>
      </c>
      <c r="H43" s="83">
        <f>SUM(H11:H42)</f>
        <v>3750</v>
      </c>
      <c r="I43" s="85">
        <f>SUM(I8:I42)</f>
        <v>5338021</v>
      </c>
      <c r="J43" s="85"/>
      <c r="K43" s="83">
        <f>SUM(K11:K42)</f>
        <v>16094</v>
      </c>
      <c r="L43" s="83">
        <f>SUM(L11:L42)</f>
        <v>0</v>
      </c>
      <c r="M43" s="83">
        <f>SUM(M11:M42)</f>
        <v>3750</v>
      </c>
      <c r="N43" s="85">
        <f>SUM(N8:N42)</f>
        <v>19844</v>
      </c>
      <c r="O43" s="85"/>
      <c r="P43" s="83">
        <f>SUM(P11:P42)</f>
        <v>16094</v>
      </c>
      <c r="Q43" s="83">
        <f>SUM(Q11:Q42)</f>
        <v>0</v>
      </c>
      <c r="R43" s="83">
        <f>SUM(R11:R42)</f>
        <v>3750</v>
      </c>
      <c r="S43" s="85">
        <f>SUM(S8:S42)</f>
        <v>19844</v>
      </c>
      <c r="T43" s="85"/>
      <c r="U43" s="83">
        <f>SUM(U11:U42)</f>
        <v>16094</v>
      </c>
      <c r="V43" s="83">
        <f>SUM(V11:V42)</f>
        <v>0</v>
      </c>
      <c r="W43" s="83">
        <f>SUM(W11:W42)</f>
        <v>3750</v>
      </c>
      <c r="X43" s="85">
        <f>SUM(X8:X42)</f>
        <v>19844</v>
      </c>
      <c r="Y43" s="84"/>
      <c r="Z43" s="87">
        <f>SUM(Z8:Z42)</f>
        <v>5397553</v>
      </c>
      <c r="AA43" s="255" t="e">
        <f>#REF!+'3257'!Z43+'3260'!Z43+#REF!+'9000'!Z43+#REF!+'9051'!Z43+'9065'!Z43+'9070'!Z43+'9071'!Z43+'9075'!Z43+'9080'!Z43+'9100'!Z43+'9105'!Z43+'9106'!Z43+'9107.'!Z43+'9125'!Z43+#REF!+#REF!+#REF!+'9275'!Z43+#REF!+'9300'!Z43+'9301'!Z43+#REF!+'9306'!Z43+'9307'!Z43+#REF!+#REF!+'9317'!Z43+#REF!+'9400'!Z43+'9401'!Z43+'9475'!Z43+'9501'!Z43+'9450'!Z43-Z43</f>
        <v>#REF!</v>
      </c>
    </row>
    <row r="44" spans="1:29" s="214" customFormat="1" x14ac:dyDescent="0.2">
      <c r="A44" s="259"/>
      <c r="B44" s="254"/>
      <c r="C44" s="254"/>
      <c r="D44" s="254"/>
      <c r="E44" s="232"/>
      <c r="F44" s="240"/>
      <c r="G44" s="240"/>
      <c r="H44" s="240"/>
      <c r="I44" s="94"/>
      <c r="J44" s="224"/>
      <c r="K44" s="240"/>
      <c r="L44" s="240"/>
      <c r="M44" s="240"/>
      <c r="N44" s="94"/>
      <c r="O44" s="224"/>
      <c r="P44" s="240"/>
      <c r="Q44" s="240"/>
      <c r="R44" s="240"/>
      <c r="S44" s="94"/>
      <c r="T44" s="224"/>
      <c r="U44" s="240"/>
      <c r="V44" s="240"/>
      <c r="W44" s="240"/>
      <c r="X44" s="94"/>
      <c r="Y44" s="97"/>
      <c r="Z44" s="94"/>
      <c r="AA44" s="182"/>
    </row>
    <row r="45" spans="1:29" s="214" customFormat="1" ht="14.25" x14ac:dyDescent="0.2">
      <c r="A45" s="65" t="s">
        <v>21</v>
      </c>
      <c r="B45" s="62"/>
      <c r="C45" s="62"/>
      <c r="D45" s="62"/>
      <c r="E45" s="63"/>
      <c r="F45" s="255"/>
      <c r="G45" s="255"/>
      <c r="H45" s="255"/>
      <c r="I45" s="94"/>
      <c r="J45" s="224"/>
      <c r="K45" s="255"/>
      <c r="L45" s="255"/>
      <c r="M45" s="255"/>
      <c r="N45" s="94"/>
      <c r="O45" s="224"/>
      <c r="P45" s="255"/>
      <c r="Q45" s="255"/>
      <c r="R45" s="255"/>
      <c r="S45" s="94"/>
      <c r="T45" s="224"/>
      <c r="U45" s="255"/>
      <c r="V45" s="255"/>
      <c r="W45" s="255"/>
      <c r="X45" s="94"/>
      <c r="Y45" s="97"/>
      <c r="Z45" s="94"/>
      <c r="AA45" s="182"/>
      <c r="AC45" s="243"/>
    </row>
    <row r="46" spans="1:29" s="214" customFormat="1" ht="15" x14ac:dyDescent="0.25">
      <c r="A46" s="65"/>
      <c r="B46" s="262" t="str">
        <f>'LPFN SUMMARY - Results'!B46</f>
        <v>Salaries &amp; fringe benefits</v>
      </c>
      <c r="C46" s="71"/>
      <c r="D46" s="62"/>
      <c r="E46" s="63"/>
      <c r="F46" s="255">
        <f>'3256'!F46+'3257'!F46+'3260'!F46+'9000'!F46+'9051'!F46+'9065'!F46+'9070'!F46+'9071'!F46+'9075'!F46+'9080'!F46+'9100'!F46+'9105'!F46+'9106'!F46+'9107.'!F46+'9125'!F46+'9275'!F46+'9300'!F46+'9301'!F46+'9302'!F46+'9306'!F46+'9307'!F46+'9315'!F46+'9317'!F46+'9320'!F46+'9400'!F46+'9401'!F46+'9450'!F46+'9475'!F46+'9501'!F46</f>
        <v>1772103</v>
      </c>
      <c r="G46" s="255">
        <f>'3256'!G46+'3257'!G46+'3260'!G46+'9000'!G46+'9051'!G46+'9065'!G46+'9070'!G46+'9071'!G46+'9075'!G46+'9080'!G46+'9100'!G46+'9105'!G46+'9106'!G46+'9107.'!G46+'9125'!G46+'9275'!G46+'9300'!G46+'9301'!G46+'9302'!G46+'9306'!G46+'9307'!G46+'9315'!G46+'9317'!G46+'9320'!G46+'9400'!G46+'9401'!G46+'9450'!G46+'9475'!G46+'9501'!G46</f>
        <v>87049</v>
      </c>
      <c r="H46" s="255">
        <f>'3256'!H46+'3257'!H46+'3260'!H46+'9000'!H46+'9051'!H46+'9065'!H46+'9070'!H46+'9071'!H46+'9075'!H46+'9080'!H46+'9100'!H46+'9105'!H46+'9106'!H46+'9107.'!H46+'9125'!H46+'9275'!H46+'9300'!H46+'9301'!H46+'9302'!H46+'9306'!H46+'9307'!H46+'9315'!H46+'9317'!H46+'9320'!H46+'9400'!H46+'9401'!H46+'9450'!H46+'9475'!H46+'9501'!H46</f>
        <v>87049</v>
      </c>
      <c r="I46" s="94">
        <f>F46+G46+H46</f>
        <v>1946201</v>
      </c>
      <c r="J46" s="224"/>
      <c r="K46" s="255">
        <f>'3256'!K46+'3257'!K46+'3260'!K46+'9000'!K46+'9051'!K46+'9065'!K46+'9070'!K46+'9071'!K46+'9075'!K46+'9080'!K46+'9100'!K46+'9105'!K46+'9106'!K46+'9107.'!K46+'9125'!K46+'9275'!K46+'9300'!K46+'9301'!K46+'9302'!K46+'9306'!K46+'9307'!K46+'9315'!K46+'9317'!K46+'9320'!K46+'9400'!K46+'9401'!K46+'9450'!K46+'9475'!K46+'9501'!K46</f>
        <v>87049</v>
      </c>
      <c r="L46" s="255">
        <f>'3256'!L46+'3257'!L46+'3260'!L46+'9000'!L46+'9051'!L46+'9065'!L46+'9070'!L46+'9071'!L46+'9075'!L46+'9080'!L46+'9100'!L46+'9105'!L46+'9106'!L46+'9107.'!L46+'9125'!L46+'9275'!L46+'9300'!L46+'9301'!L46+'9302'!L46+'9306'!L46+'9307'!L46+'9315'!L46+'9317'!L46+'9320'!L46+'9400'!L46+'9401'!L46+'9450'!L46+'9475'!L46+'9501'!L46</f>
        <v>87049</v>
      </c>
      <c r="M46" s="255">
        <f>'3256'!M46+'3257'!M46+'3260'!M46+'9000'!M46+'9051'!M46+'9065'!M46+'9070'!M46+'9071'!M46+'9075'!M46+'9080'!M46+'9100'!M46+'9105'!M46+'9106'!M46+'9107.'!M46+'9125'!M46+'9275'!M46+'9300'!M46+'9301'!M46+'9302'!M46+'9306'!M46+'9307'!M46+'9315'!M46+'9317'!M46+'9320'!M46+'9400'!M46+'9401'!M46+'9450'!M46+'9475'!M46+'9501'!M46</f>
        <v>87049</v>
      </c>
      <c r="N46" s="94">
        <f>K46+L46+M46</f>
        <v>261147</v>
      </c>
      <c r="O46" s="224"/>
      <c r="P46" s="255">
        <f>'3256'!P46+'3257'!P46+'3260'!P46+'9000'!P46+'9051'!P46+'9065'!P46+'9070'!P46+'9071'!P46+'9075'!P46+'9080'!P46+'9100'!P46+'9105'!P46+'9106'!P46+'9107.'!P46+'9125'!P46+'9275'!P46+'9300'!P46+'9301'!P46+'9302'!P46+'9306'!P46+'9307'!P46+'9315'!P46+'9317'!P46+'9320'!P46+'9400'!P46+'9401'!P46+'9450'!P46+'9475'!P46+'9501'!P46</f>
        <v>87049</v>
      </c>
      <c r="Q46" s="255">
        <f>'3256'!Q46+'3257'!Q46+'3260'!Q46+'9000'!Q46+'9051'!Q46+'9065'!Q46+'9070'!Q46+'9071'!Q46+'9075'!Q46+'9080'!Q46+'9100'!Q46+'9105'!Q46+'9106'!Q46+'9107.'!Q46+'9125'!Q46+'9275'!Q46+'9300'!Q46+'9301'!Q46+'9302'!Q46+'9306'!Q46+'9307'!Q46+'9315'!Q46+'9317'!Q46+'9320'!Q46+'9400'!Q46+'9401'!Q46+'9450'!Q46+'9475'!Q46+'9501'!Q46</f>
        <v>87049</v>
      </c>
      <c r="R46" s="255">
        <f>'3256'!R46+'3257'!R46+'3260'!R46+'9000'!R46+'9051'!R46+'9065'!R46+'9070'!R46+'9071'!R46+'9075'!R46+'9080'!R46+'9100'!R46+'9105'!R46+'9106'!R46+'9107.'!R46+'9125'!R46+'9275'!R46+'9300'!R46+'9301'!R46+'9302'!R46+'9306'!R46+'9307'!R46+'9315'!R46+'9317'!R46+'9320'!R46+'9400'!R46+'9401'!R46+'9450'!R46+'9475'!R46+'9501'!R46</f>
        <v>87049</v>
      </c>
      <c r="S46" s="94">
        <f>P46+Q46+R46</f>
        <v>261147</v>
      </c>
      <c r="T46" s="224"/>
      <c r="U46" s="255">
        <f>'3256'!U46+'3257'!U46+'3260'!U46+'9000'!U46+'9051'!U46+'9065'!U46+'9070'!U46+'9071'!U46+'9075'!U46+'9080'!U46+'9100'!U46+'9105'!U46+'9106'!U46+'9107.'!U46+'9125'!U46+'9275'!U46+'9300'!U46+'9301'!U46+'9302'!U46+'9306'!U46+'9307'!U46+'9315'!U46+'9317'!U46+'9320'!U46+'9400'!U46+'9401'!U46+'9450'!U46+'9475'!U46+'9501'!U46</f>
        <v>83405</v>
      </c>
      <c r="V46" s="255">
        <f>'3256'!V46+'3257'!V46+'3260'!V46+'9000'!V46+'9051'!V46+'9065'!V46+'9070'!V46+'9071'!V46+'9075'!V46+'9080'!V46+'9100'!V46+'9105'!V46+'9106'!V46+'9107.'!V46+'9125'!V46+'9275'!V46+'9300'!V46+'9301'!V46+'9302'!V46+'9306'!V46+'9307'!V46+'9315'!V46+'9317'!V46+'9320'!V46+'9400'!V46+'9401'!V46+'9450'!V46+'9475'!V46+'9501'!V46</f>
        <v>85905</v>
      </c>
      <c r="W46" s="255">
        <f>'3256'!W46+'3257'!W46+'3260'!W46+'9000'!W46+'9051'!W46+'9065'!W46+'9070'!W46+'9071'!W46+'9075'!W46+'9080'!W46+'9100'!W46+'9105'!W46+'9106'!W46+'9107.'!W46+'9125'!W46+'9275'!W46+'9300'!W46+'9301'!W46+'9302'!W46+'9306'!W46+'9307'!W46+'9315'!W46+'9317'!W46+'9320'!W46+'9400'!W46+'9401'!W46+'9450'!W46+'9475'!W46+'9501'!W46</f>
        <v>134683</v>
      </c>
      <c r="X46" s="94">
        <f t="shared" ref="X46:X79" si="6">U46+V46+W46</f>
        <v>303993</v>
      </c>
      <c r="Y46" s="97"/>
      <c r="Z46" s="94">
        <f t="shared" ref="Z46:Z79" si="7">X46+S46+N46+I46</f>
        <v>2772488</v>
      </c>
      <c r="AA46" s="182"/>
      <c r="AC46" s="243"/>
    </row>
    <row r="47" spans="1:29" s="214" customFormat="1" ht="15.75" customHeight="1" x14ac:dyDescent="0.25">
      <c r="A47" s="72"/>
      <c r="B47" s="262" t="str">
        <f>'LPFN SUMMARY - Results'!B47</f>
        <v>Accommodation and meals</v>
      </c>
      <c r="C47" s="71"/>
      <c r="D47" s="62"/>
      <c r="E47" s="63"/>
      <c r="F47" s="255">
        <f>'3256'!F47+'3257'!F47+'3260'!F47+'9000'!F47+'9051'!F47+'9065'!F47+'9070'!F47+'9071'!F47+'9075'!F47+'9080'!F47+'9100'!F47+'9105'!F47+'9106'!F47+'9107.'!F47+'9125'!F47+'9275'!F47+'9300'!F47+'9301'!F47+'9302'!F47+'9306'!F47+'9307'!F47+'9315'!F47+'9317'!F47+'9320'!F47+'9400'!F47+'9401'!F47+'9450'!F47+'9475'!F47+'9501'!F47</f>
        <v>70000</v>
      </c>
      <c r="G47" s="255">
        <f>'3256'!G47+'3257'!G47+'3260'!G47+'9000'!G47+'9051'!G47+'9065'!G47+'9070'!G47+'9071'!G47+'9075'!G47+'9080'!G47+'9100'!G47+'9105'!G47+'9106'!G47+'9107.'!G47+'9125'!G47+'9275'!G47+'9300'!G47+'9301'!G47+'9302'!G47+'9306'!G47+'9307'!G47+'9315'!G47+'9317'!G47+'9320'!G47+'9400'!G47+'9401'!G47+'9450'!G47+'9475'!G47+'9501'!G47</f>
        <v>0</v>
      </c>
      <c r="H47" s="255">
        <f>'3256'!H47+'3257'!H47+'3260'!H47+'9000'!H47+'9051'!H47+'9065'!H47+'9070'!H47+'9071'!H47+'9075'!H47+'9080'!H47+'9100'!H47+'9105'!H47+'9106'!H47+'9107.'!H47+'9125'!H47+'9275'!H47+'9300'!H47+'9301'!H47+'9302'!H47+'9306'!H47+'9307'!H47+'9315'!H47+'9317'!H47+'9320'!H47+'9400'!H47+'9401'!H47+'9450'!H47+'9475'!H47+'9501'!H47</f>
        <v>0</v>
      </c>
      <c r="I47" s="94">
        <f t="shared" ref="I47:I110" si="8">F47+G47+H47</f>
        <v>70000</v>
      </c>
      <c r="J47" s="224"/>
      <c r="K47" s="255">
        <f>'3256'!K47+'3257'!K47+'3260'!K47+'9000'!K47+'9051'!K47+'9065'!K47+'9070'!K47+'9071'!K47+'9075'!K47+'9080'!K47+'9100'!K47+'9105'!K47+'9106'!K47+'9107.'!K47+'9125'!K47+'9275'!K47+'9300'!K47+'9301'!K47+'9302'!K47+'9306'!K47+'9307'!K47+'9315'!K47+'9317'!K47+'9320'!K47+'9400'!K47+'9401'!K47+'9450'!K47+'9475'!K47+'9501'!K47</f>
        <v>0</v>
      </c>
      <c r="L47" s="255">
        <f>'3256'!L47+'3257'!L47+'3260'!L47+'9000'!L47+'9051'!L47+'9065'!L47+'9070'!L47+'9071'!L47+'9075'!L47+'9080'!L47+'9100'!L47+'9105'!L47+'9106'!L47+'9107.'!L47+'9125'!L47+'9275'!L47+'9300'!L47+'9301'!L47+'9302'!L47+'9306'!L47+'9307'!L47+'9315'!L47+'9317'!L47+'9320'!L47+'9400'!L47+'9401'!L47+'9450'!L47+'9475'!L47+'9501'!L47</f>
        <v>0</v>
      </c>
      <c r="M47" s="255">
        <f>'3256'!M47+'3257'!M47+'3260'!M47+'9000'!M47+'9051'!M47+'9065'!M47+'9070'!M47+'9071'!M47+'9075'!M47+'9080'!M47+'9100'!M47+'9105'!M47+'9106'!M47+'9107.'!M47+'9125'!M47+'9275'!M47+'9300'!M47+'9301'!M47+'9302'!M47+'9306'!M47+'9307'!M47+'9315'!M47+'9317'!M47+'9320'!M47+'9400'!M47+'9401'!M47+'9450'!M47+'9475'!M47+'9501'!M47</f>
        <v>0</v>
      </c>
      <c r="N47" s="94">
        <f t="shared" ref="N47:N110" si="9">K47+L47+M47</f>
        <v>0</v>
      </c>
      <c r="O47" s="224"/>
      <c r="P47" s="255">
        <f>'3256'!P47+'3257'!P47+'3260'!P47+'9000'!P47+'9051'!P47+'9065'!P47+'9070'!P47+'9071'!P47+'9075'!P47+'9080'!P47+'9100'!P47+'9105'!P47+'9106'!P47+'9107.'!P47+'9125'!P47+'9275'!P47+'9300'!P47+'9301'!P47+'9302'!P47+'9306'!P47+'9307'!P47+'9315'!P47+'9317'!P47+'9320'!P47+'9400'!P47+'9401'!P47+'9450'!P47+'9475'!P47+'9501'!P47</f>
        <v>0</v>
      </c>
      <c r="Q47" s="255">
        <f>'3256'!Q47+'3257'!Q47+'3260'!Q47+'9000'!Q47+'9051'!Q47+'9065'!Q47+'9070'!Q47+'9071'!Q47+'9075'!Q47+'9080'!Q47+'9100'!Q47+'9105'!Q47+'9106'!Q47+'9107.'!Q47+'9125'!Q47+'9275'!Q47+'9300'!Q47+'9301'!Q47+'9302'!Q47+'9306'!Q47+'9307'!Q47+'9315'!Q47+'9317'!Q47+'9320'!Q47+'9400'!Q47+'9401'!Q47+'9450'!Q47+'9475'!Q47+'9501'!Q47</f>
        <v>0</v>
      </c>
      <c r="R47" s="255">
        <f>'3256'!R47+'3257'!R47+'3260'!R47+'9000'!R47+'9051'!R47+'9065'!R47+'9070'!R47+'9071'!R47+'9075'!R47+'9080'!R47+'9100'!R47+'9105'!R47+'9106'!R47+'9107.'!R47+'9125'!R47+'9275'!R47+'9300'!R47+'9301'!R47+'9302'!R47+'9306'!R47+'9307'!R47+'9315'!R47+'9317'!R47+'9320'!R47+'9400'!R47+'9401'!R47+'9450'!R47+'9475'!R47+'9501'!R47</f>
        <v>0</v>
      </c>
      <c r="S47" s="94">
        <f t="shared" ref="S47:S110" si="10">P47+Q47+R47</f>
        <v>0</v>
      </c>
      <c r="T47" s="224"/>
      <c r="U47" s="255">
        <f>'3256'!U47+'3257'!U47+'3260'!U47+'9000'!U47+'9051'!U47+'9065'!U47+'9070'!U47+'9071'!U47+'9075'!U47+'9080'!U47+'9100'!U47+'9105'!U47+'9106'!U47+'9107.'!U47+'9125'!U47+'9275'!U47+'9300'!U47+'9301'!U47+'9302'!U47+'9306'!U47+'9307'!U47+'9315'!U47+'9317'!U47+'9320'!U47+'9400'!U47+'9401'!U47+'9450'!U47+'9475'!U47+'9501'!U47</f>
        <v>0</v>
      </c>
      <c r="V47" s="255">
        <f>'3256'!V47+'3257'!V47+'3260'!V47+'9000'!V47+'9051'!V47+'9065'!V47+'9070'!V47+'9071'!V47+'9075'!V47+'9080'!V47+'9100'!V47+'9105'!V47+'9106'!V47+'9107.'!V47+'9125'!V47+'9275'!V47+'9300'!V47+'9301'!V47+'9302'!V47+'9306'!V47+'9307'!V47+'9315'!V47+'9317'!V47+'9320'!V47+'9400'!V47+'9401'!V47+'9450'!V47+'9475'!V47+'9501'!V47</f>
        <v>0</v>
      </c>
      <c r="W47" s="255">
        <f>'3256'!W47+'3257'!W47+'3260'!W47+'9000'!W47+'9051'!W47+'9065'!W47+'9070'!W47+'9071'!W47+'9075'!W47+'9080'!W47+'9100'!W47+'9105'!W47+'9106'!W47+'9107.'!W47+'9125'!W47+'9275'!W47+'9300'!W47+'9301'!W47+'9302'!W47+'9306'!W47+'9307'!W47+'9315'!W47+'9317'!W47+'9320'!W47+'9400'!W47+'9401'!W47+'9450'!W47+'9475'!W47+'9501'!W47</f>
        <v>0</v>
      </c>
      <c r="X47" s="94">
        <f t="shared" si="6"/>
        <v>0</v>
      </c>
      <c r="Y47" s="97"/>
      <c r="Z47" s="94">
        <f t="shared" si="7"/>
        <v>70000</v>
      </c>
      <c r="AA47" s="182"/>
      <c r="AC47" s="243"/>
    </row>
    <row r="48" spans="1:29" s="214" customFormat="1" ht="15" x14ac:dyDescent="0.25">
      <c r="A48" s="72"/>
      <c r="B48" s="262" t="str">
        <f>'LPFN SUMMARY - Results'!B48</f>
        <v>Administration fees</v>
      </c>
      <c r="C48" s="71"/>
      <c r="D48" s="62"/>
      <c r="E48" s="63"/>
      <c r="F48" s="255">
        <f>'3256'!F48+'3257'!F48+'3260'!F48+'9000'!F48+'9051'!F48+'9065'!F48+'9070'!F48+'9071'!F48+'9075'!F48+'9080'!F48+'9100'!F48+'9105'!F48+'9106'!F48+'9107.'!F48+'9125'!F48+'9275'!F48+'9300'!F48+'9301'!F48+'9302'!F48+'9306'!F48+'9307'!F48+'9315'!F48+'9317'!F48+'9320'!F48+'9400'!F48+'9401'!F48+'9450'!F48+'9475'!F48+'9501'!F48</f>
        <v>215869</v>
      </c>
      <c r="G48" s="255">
        <f>'3256'!G48+'3257'!G48+'3260'!G48+'9000'!G48+'9051'!G48+'9065'!G48+'9070'!G48+'9071'!G48+'9075'!G48+'9080'!G48+'9100'!G48+'9105'!G48+'9106'!G48+'9107.'!G48+'9125'!G48+'9275'!G48+'9300'!G48+'9301'!G48+'9302'!G48+'9306'!G48+'9307'!G48+'9315'!G48+'9317'!G48+'9320'!G48+'9400'!G48+'9401'!G48+'9450'!G48+'9475'!G48+'9501'!G48</f>
        <v>8836</v>
      </c>
      <c r="H48" s="255">
        <f>'3256'!H48+'3257'!H48+'3260'!H48+'9000'!H48+'9051'!H48+'9065'!H48+'9070'!H48+'9071'!H48+'9075'!H48+'9080'!H48+'9100'!H48+'9105'!H48+'9106'!H48+'9107.'!H48+'9125'!H48+'9275'!H48+'9300'!H48+'9301'!H48+'9302'!H48+'9306'!H48+'9307'!H48+'9315'!H48+'9317'!H48+'9320'!H48+'9400'!H48+'9401'!H48+'9450'!H48+'9475'!H48+'9501'!H48</f>
        <v>14772</v>
      </c>
      <c r="I48" s="94">
        <f t="shared" si="8"/>
        <v>239477</v>
      </c>
      <c r="J48" s="224"/>
      <c r="K48" s="255">
        <f>'3256'!K48+'3257'!K48+'3260'!K48+'9000'!K48+'9051'!K48+'9065'!K48+'9070'!K48+'9071'!K48+'9075'!K48+'9080'!K48+'9100'!K48+'9105'!K48+'9106'!K48+'9107.'!K48+'9125'!K48+'9275'!K48+'9300'!K48+'9301'!K48+'9302'!K48+'9306'!K48+'9307'!K48+'9315'!K48+'9317'!K48+'9320'!K48+'9400'!K48+'9401'!K48+'9450'!K48+'9475'!K48+'9501'!K48</f>
        <v>8836</v>
      </c>
      <c r="L48" s="255">
        <f>'3256'!L48+'3257'!L48+'3260'!L48+'9000'!L48+'9051'!L48+'9065'!L48+'9070'!L48+'9071'!L48+'9075'!L48+'9080'!L48+'9100'!L48+'9105'!L48+'9106'!L48+'9107.'!L48+'9125'!L48+'9275'!L48+'9300'!L48+'9301'!L48+'9302'!L48+'9306'!L48+'9307'!L48+'9315'!L48+'9317'!L48+'9320'!L48+'9400'!L48+'9401'!L48+'9450'!L48+'9475'!L48+'9501'!L48</f>
        <v>8836</v>
      </c>
      <c r="M48" s="255">
        <f>'3256'!M48+'3257'!M48+'3260'!M48+'9000'!M48+'9051'!M48+'9065'!M48+'9070'!M48+'9071'!M48+'9075'!M48+'9080'!M48+'9100'!M48+'9105'!M48+'9106'!M48+'9107.'!M48+'9125'!M48+'9275'!M48+'9300'!M48+'9301'!M48+'9302'!M48+'9306'!M48+'9307'!M48+'9315'!M48+'9317'!M48+'9320'!M48+'9400'!M48+'9401'!M48+'9450'!M48+'9475'!M48+'9501'!M48</f>
        <v>15198</v>
      </c>
      <c r="N48" s="94">
        <f t="shared" si="9"/>
        <v>32870</v>
      </c>
      <c r="O48" s="224"/>
      <c r="P48" s="255">
        <f>'3256'!P48+'3257'!P48+'3260'!P48+'9000'!P48+'9051'!P48+'9065'!P48+'9070'!P48+'9071'!P48+'9075'!P48+'9080'!P48+'9100'!P48+'9105'!P48+'9106'!P48+'9107.'!P48+'9125'!P48+'9275'!P48+'9300'!P48+'9301'!P48+'9302'!P48+'9306'!P48+'9307'!P48+'9315'!P48+'9317'!P48+'9320'!P48+'9400'!P48+'9401'!P48+'9450'!P48+'9475'!P48+'9501'!P48</f>
        <v>9586</v>
      </c>
      <c r="Q48" s="255">
        <f>'3256'!Q48+'3257'!Q48+'3260'!Q48+'9000'!Q48+'9051'!Q48+'9065'!Q48+'9070'!Q48+'9071'!Q48+'9075'!Q48+'9080'!Q48+'9100'!Q48+'9105'!Q48+'9106'!Q48+'9107.'!Q48+'9125'!Q48+'9275'!Q48+'9300'!Q48+'9301'!Q48+'9302'!Q48+'9306'!Q48+'9307'!Q48+'9315'!Q48+'9317'!Q48+'9320'!Q48+'9400'!Q48+'9401'!Q48+'9450'!Q48+'9475'!Q48+'9501'!Q48</f>
        <v>8975</v>
      </c>
      <c r="R48" s="255">
        <f>'3256'!R48+'3257'!R48+'3260'!R48+'9000'!R48+'9051'!R48+'9065'!R48+'9070'!R48+'9071'!R48+'9075'!R48+'9080'!R48+'9100'!R48+'9105'!R48+'9106'!R48+'9107.'!R48+'9125'!R48+'9275'!R48+'9300'!R48+'9301'!R48+'9302'!R48+'9306'!R48+'9307'!R48+'9315'!R48+'9317'!R48+'9320'!R48+'9400'!R48+'9401'!R48+'9450'!R48+'9475'!R48+'9501'!R48</f>
        <v>13774</v>
      </c>
      <c r="S48" s="94">
        <f t="shared" si="10"/>
        <v>32335</v>
      </c>
      <c r="T48" s="224"/>
      <c r="U48" s="255">
        <f>'3256'!U48+'3257'!U48+'3260'!U48+'9000'!U48+'9051'!U48+'9065'!U48+'9070'!U48+'9071'!U48+'9075'!U48+'9080'!U48+'9100'!U48+'9105'!U48+'9106'!U48+'9107.'!U48+'9125'!U48+'9275'!U48+'9300'!U48+'9301'!U48+'9302'!U48+'9306'!U48+'9307'!U48+'9315'!U48+'9317'!U48+'9320'!U48+'9400'!U48+'9401'!U48+'9450'!U48+'9475'!U48+'9501'!U48</f>
        <v>10555</v>
      </c>
      <c r="V48" s="255">
        <f>'3256'!V48+'3257'!V48+'3260'!V48+'9000'!V48+'9051'!V48+'9065'!V48+'9070'!V48+'9071'!V48+'9075'!V48+'9080'!V48+'9100'!V48+'9105'!V48+'9106'!V48+'9107.'!V48+'9125'!V48+'9275'!V48+'9300'!V48+'9301'!V48+'9302'!V48+'9306'!V48+'9307'!V48+'9315'!V48+'9317'!V48+'9320'!V48+'9400'!V48+'9401'!V48+'9450'!V48+'9475'!V48+'9501'!V48</f>
        <v>8975</v>
      </c>
      <c r="W48" s="255">
        <f>'3256'!W48+'3257'!W48+'3260'!W48+'9000'!W48+'9051'!W48+'9065'!W48+'9070'!W48+'9071'!W48+'9075'!W48+'9080'!W48+'9100'!W48+'9105'!W48+'9106'!W48+'9107.'!W48+'9125'!W48+'9275'!W48+'9300'!W48+'9301'!W48+'9302'!W48+'9306'!W48+'9307'!W48+'9315'!W48+'9317'!W48+'9320'!W48+'9400'!W48+'9401'!W48+'9450'!W48+'9475'!W48+'9501'!W48</f>
        <v>25177</v>
      </c>
      <c r="X48" s="94">
        <f t="shared" si="6"/>
        <v>44707</v>
      </c>
      <c r="Y48" s="97"/>
      <c r="Z48" s="94">
        <f t="shared" si="7"/>
        <v>349389</v>
      </c>
      <c r="AA48" s="182"/>
      <c r="AC48" s="243"/>
    </row>
    <row r="49" spans="1:29" s="214" customFormat="1" ht="15" x14ac:dyDescent="0.25">
      <c r="A49" s="72"/>
      <c r="B49" s="262" t="str">
        <f>'LPFN SUMMARY - Results'!B49</f>
        <v>Allocations - Other</v>
      </c>
      <c r="C49" s="71"/>
      <c r="D49" s="62"/>
      <c r="E49" s="63"/>
      <c r="F49" s="255">
        <f>'3256'!F49+'3257'!F49+'3260'!F49+'9000'!F49+'9051'!F49+'9065'!F49+'9070'!F49+'9071'!F49+'9075'!F49+'9080'!F49+'9100'!F49+'9105'!F49+'9106'!F49+'9107.'!F49+'9125'!F49+'9275'!F49+'9300'!F49+'9301'!F49+'9302'!F49+'9306'!F49+'9307'!F49+'9315'!F49+'9317'!F49+'9320'!F49+'9400'!F49+'9401'!F49+'9450'!F49+'9475'!F49+'9501'!F49</f>
        <v>1300</v>
      </c>
      <c r="G49" s="255">
        <f>'3256'!G49+'3257'!G49+'3260'!G49+'9000'!G49+'9051'!G49+'9065'!G49+'9070'!G49+'9071'!G49+'9075'!G49+'9080'!G49+'9100'!G49+'9105'!G49+'9106'!G49+'9107.'!G49+'9125'!G49+'9275'!G49+'9300'!G49+'9301'!G49+'9302'!G49+'9306'!G49+'9307'!G49+'9315'!G49+'9317'!G49+'9320'!G49+'9400'!G49+'9401'!G49+'9450'!G49+'9475'!G49+'9501'!G49</f>
        <v>0</v>
      </c>
      <c r="H49" s="255">
        <f>'3256'!H49+'3257'!H49+'3260'!H49+'9000'!H49+'9051'!H49+'9065'!H49+'9070'!H49+'9071'!H49+'9075'!H49+'9080'!H49+'9100'!H49+'9105'!H49+'9106'!H49+'9107.'!H49+'9125'!H49+'9275'!H49+'9300'!H49+'9301'!H49+'9302'!H49+'9306'!H49+'9307'!H49+'9315'!H49+'9317'!H49+'9320'!H49+'9400'!H49+'9401'!H49+'9450'!H49+'9475'!H49+'9501'!H49</f>
        <v>0</v>
      </c>
      <c r="I49" s="94">
        <f t="shared" si="8"/>
        <v>1300</v>
      </c>
      <c r="J49" s="224"/>
      <c r="K49" s="255">
        <f>'3256'!K49+'3257'!K49+'3260'!K49+'9000'!K49+'9051'!K49+'9065'!K49+'9070'!K49+'9071'!K49+'9075'!K49+'9080'!K49+'9100'!K49+'9105'!K49+'9106'!K49+'9107.'!K49+'9125'!K49+'9275'!K49+'9300'!K49+'9301'!K49+'9302'!K49+'9306'!K49+'9307'!K49+'9315'!K49+'9317'!K49+'9320'!K49+'9400'!K49+'9401'!K49+'9450'!K49+'9475'!K49+'9501'!K49</f>
        <v>0</v>
      </c>
      <c r="L49" s="255">
        <f>'3256'!L49+'3257'!L49+'3260'!L49+'9000'!L49+'9051'!L49+'9065'!L49+'9070'!L49+'9071'!L49+'9075'!L49+'9080'!L49+'9100'!L49+'9105'!L49+'9106'!L49+'9107.'!L49+'9125'!L49+'9275'!L49+'9300'!L49+'9301'!L49+'9302'!L49+'9306'!L49+'9307'!L49+'9315'!L49+'9317'!L49+'9320'!L49+'9400'!L49+'9401'!L49+'9450'!L49+'9475'!L49+'9501'!L49</f>
        <v>0</v>
      </c>
      <c r="M49" s="255">
        <f>'3256'!M49+'3257'!M49+'3260'!M49+'9000'!M49+'9051'!M49+'9065'!M49+'9070'!M49+'9071'!M49+'9075'!M49+'9080'!M49+'9100'!M49+'9105'!M49+'9106'!M49+'9107.'!M49+'9125'!M49+'9275'!M49+'9300'!M49+'9301'!M49+'9302'!M49+'9306'!M49+'9307'!M49+'9315'!M49+'9317'!M49+'9320'!M49+'9400'!M49+'9401'!M49+'9450'!M49+'9475'!M49+'9501'!M49</f>
        <v>0</v>
      </c>
      <c r="N49" s="94">
        <f t="shared" si="9"/>
        <v>0</v>
      </c>
      <c r="O49" s="224"/>
      <c r="P49" s="255">
        <f>'3256'!P49+'3257'!P49+'3260'!P49+'9000'!P49+'9051'!P49+'9065'!P49+'9070'!P49+'9071'!P49+'9075'!P49+'9080'!P49+'9100'!P49+'9105'!P49+'9106'!P49+'9107.'!P49+'9125'!P49+'9275'!P49+'9300'!P49+'9301'!P49+'9302'!P49+'9306'!P49+'9307'!P49+'9315'!P49+'9317'!P49+'9320'!P49+'9400'!P49+'9401'!P49+'9450'!P49+'9475'!P49+'9501'!P49</f>
        <v>0</v>
      </c>
      <c r="Q49" s="255">
        <f>'3256'!Q49+'3257'!Q49+'3260'!Q49+'9000'!Q49+'9051'!Q49+'9065'!Q49+'9070'!Q49+'9071'!Q49+'9075'!Q49+'9080'!Q49+'9100'!Q49+'9105'!Q49+'9106'!Q49+'9107.'!Q49+'9125'!Q49+'9275'!Q49+'9300'!Q49+'9301'!Q49+'9302'!Q49+'9306'!Q49+'9307'!Q49+'9315'!Q49+'9317'!Q49+'9320'!Q49+'9400'!Q49+'9401'!Q49+'9450'!Q49+'9475'!Q49+'9501'!Q49</f>
        <v>0</v>
      </c>
      <c r="R49" s="255">
        <f>'3256'!R49+'3257'!R49+'3260'!R49+'9000'!R49+'9051'!R49+'9065'!R49+'9070'!R49+'9071'!R49+'9075'!R49+'9080'!R49+'9100'!R49+'9105'!R49+'9106'!R49+'9107.'!R49+'9125'!R49+'9275'!R49+'9300'!R49+'9301'!R49+'9302'!R49+'9306'!R49+'9307'!R49+'9315'!R49+'9317'!R49+'9320'!R49+'9400'!R49+'9401'!R49+'9450'!R49+'9475'!R49+'9501'!R49</f>
        <v>0</v>
      </c>
      <c r="S49" s="94">
        <f t="shared" si="10"/>
        <v>0</v>
      </c>
      <c r="T49" s="224"/>
      <c r="U49" s="255">
        <f>'3256'!U49+'3257'!U49+'3260'!U49+'9000'!U49+'9051'!U49+'9065'!U49+'9070'!U49+'9071'!U49+'9075'!U49+'9080'!U49+'9100'!U49+'9105'!U49+'9106'!U49+'9107.'!U49+'9125'!U49+'9275'!U49+'9300'!U49+'9301'!U49+'9302'!U49+'9306'!U49+'9307'!U49+'9315'!U49+'9317'!U49+'9320'!U49+'9400'!U49+'9401'!U49+'9450'!U49+'9475'!U49+'9501'!U49</f>
        <v>0</v>
      </c>
      <c r="V49" s="255">
        <f>'3256'!V49+'3257'!V49+'3260'!V49+'9000'!V49+'9051'!V49+'9065'!V49+'9070'!V49+'9071'!V49+'9075'!V49+'9080'!V49+'9100'!V49+'9105'!V49+'9106'!V49+'9107.'!V49+'9125'!V49+'9275'!V49+'9300'!V49+'9301'!V49+'9302'!V49+'9306'!V49+'9307'!V49+'9315'!V49+'9317'!V49+'9320'!V49+'9400'!V49+'9401'!V49+'9450'!V49+'9475'!V49+'9501'!V49</f>
        <v>0</v>
      </c>
      <c r="W49" s="255">
        <f>'3256'!W49+'3257'!W49+'3260'!W49+'9000'!W49+'9051'!W49+'9065'!W49+'9070'!W49+'9071'!W49+'9075'!W49+'9080'!W49+'9100'!W49+'9105'!W49+'9106'!W49+'9107.'!W49+'9125'!W49+'9275'!W49+'9300'!W49+'9301'!W49+'9302'!W49+'9306'!W49+'9307'!W49+'9315'!W49+'9317'!W49+'9320'!W49+'9400'!W49+'9401'!W49+'9450'!W49+'9475'!W49+'9501'!W49</f>
        <v>0</v>
      </c>
      <c r="X49" s="94">
        <f t="shared" si="6"/>
        <v>0</v>
      </c>
      <c r="Y49" s="97"/>
      <c r="Z49" s="94">
        <f t="shared" si="7"/>
        <v>1300</v>
      </c>
      <c r="AA49" s="182"/>
      <c r="AC49" s="243"/>
    </row>
    <row r="50" spans="1:29" s="214" customFormat="1" ht="15" x14ac:dyDescent="0.25">
      <c r="A50" s="72"/>
      <c r="B50" s="262" t="str">
        <f>'LPFN SUMMARY - Results'!B50</f>
        <v>Allocations for Education</v>
      </c>
      <c r="C50" s="71"/>
      <c r="D50" s="62"/>
      <c r="E50" s="63"/>
      <c r="F50" s="255">
        <f>'3256'!F50+'3257'!F50+'3260'!F50+'9000'!F50+'9051'!F50+'9065'!F50+'9070'!F50+'9071'!F50+'9075'!F50+'9080'!F50+'9100'!F50+'9105'!F50+'9106'!F50+'9107.'!F50+'9125'!F50+'9275'!F50+'9300'!F50+'9301'!F50+'9302'!F50+'9306'!F50+'9307'!F50+'9315'!F50+'9317'!F50+'9320'!F50+'9400'!F50+'9401'!F50+'9450'!F50+'9475'!F50+'9501'!F50</f>
        <v>0</v>
      </c>
      <c r="G50" s="255">
        <f>'3256'!G50+'3257'!G50+'3260'!G50+'9000'!G50+'9051'!G50+'9065'!G50+'9070'!G50+'9071'!G50+'9075'!G50+'9080'!G50+'9100'!G50+'9105'!G50+'9106'!G50+'9107.'!G50+'9125'!G50+'9275'!G50+'9300'!G50+'9301'!G50+'9302'!G50+'9306'!G50+'9307'!G50+'9315'!G50+'9317'!G50+'9320'!G50+'9400'!G50+'9401'!G50+'9450'!G50+'9475'!G50+'9501'!G50</f>
        <v>0</v>
      </c>
      <c r="H50" s="255">
        <f>'3256'!H50+'3257'!H50+'3260'!H50+'9000'!H50+'9051'!H50+'9065'!H50+'9070'!H50+'9071'!H50+'9075'!H50+'9080'!H50+'9100'!H50+'9105'!H50+'9106'!H50+'9107.'!H50+'9125'!H50+'9275'!H50+'9300'!H50+'9301'!H50+'9302'!H50+'9306'!H50+'9307'!H50+'9315'!H50+'9317'!H50+'9320'!H50+'9400'!H50+'9401'!H50+'9450'!H50+'9475'!H50+'9501'!H50</f>
        <v>0</v>
      </c>
      <c r="I50" s="94">
        <f t="shared" si="8"/>
        <v>0</v>
      </c>
      <c r="J50" s="224"/>
      <c r="K50" s="255">
        <f>'3256'!K50+'3257'!K50+'3260'!K50+'9000'!K50+'9051'!K50+'9065'!K50+'9070'!K50+'9071'!K50+'9075'!K50+'9080'!K50+'9100'!K50+'9105'!K50+'9106'!K50+'9107.'!K50+'9125'!K50+'9275'!K50+'9300'!K50+'9301'!K50+'9302'!K50+'9306'!K50+'9307'!K50+'9315'!K50+'9317'!K50+'9320'!K50+'9400'!K50+'9401'!K50+'9450'!K50+'9475'!K50+'9501'!K50</f>
        <v>0</v>
      </c>
      <c r="L50" s="255">
        <f>'3256'!L50+'3257'!L50+'3260'!L50+'9000'!L50+'9051'!L50+'9065'!L50+'9070'!L50+'9071'!L50+'9075'!L50+'9080'!L50+'9100'!L50+'9105'!L50+'9106'!L50+'9107.'!L50+'9125'!L50+'9275'!L50+'9300'!L50+'9301'!L50+'9302'!L50+'9306'!L50+'9307'!L50+'9315'!L50+'9317'!L50+'9320'!L50+'9400'!L50+'9401'!L50+'9450'!L50+'9475'!L50+'9501'!L50</f>
        <v>0</v>
      </c>
      <c r="M50" s="255">
        <f>'3256'!M50+'3257'!M50+'3260'!M50+'9000'!M50+'9051'!M50+'9065'!M50+'9070'!M50+'9071'!M50+'9075'!M50+'9080'!M50+'9100'!M50+'9105'!M50+'9106'!M50+'9107.'!M50+'9125'!M50+'9275'!M50+'9300'!M50+'9301'!M50+'9302'!M50+'9306'!M50+'9307'!M50+'9315'!M50+'9317'!M50+'9320'!M50+'9400'!M50+'9401'!M50+'9450'!M50+'9475'!M50+'9501'!M50</f>
        <v>0</v>
      </c>
      <c r="N50" s="94">
        <f t="shared" si="9"/>
        <v>0</v>
      </c>
      <c r="O50" s="224"/>
      <c r="P50" s="255">
        <f>'3256'!P50+'3257'!P50+'3260'!P50+'9000'!P50+'9051'!P50+'9065'!P50+'9070'!P50+'9071'!P50+'9075'!P50+'9080'!P50+'9100'!P50+'9105'!P50+'9106'!P50+'9107.'!P50+'9125'!P50+'9275'!P50+'9300'!P50+'9301'!P50+'9302'!P50+'9306'!P50+'9307'!P50+'9315'!P50+'9317'!P50+'9320'!P50+'9400'!P50+'9401'!P50+'9450'!P50+'9475'!P50+'9501'!P50</f>
        <v>0</v>
      </c>
      <c r="Q50" s="255">
        <f>'3256'!Q50+'3257'!Q50+'3260'!Q50+'9000'!Q50+'9051'!Q50+'9065'!Q50+'9070'!Q50+'9071'!Q50+'9075'!Q50+'9080'!Q50+'9100'!Q50+'9105'!Q50+'9106'!Q50+'9107.'!Q50+'9125'!Q50+'9275'!Q50+'9300'!Q50+'9301'!Q50+'9302'!Q50+'9306'!Q50+'9307'!Q50+'9315'!Q50+'9317'!Q50+'9320'!Q50+'9400'!Q50+'9401'!Q50+'9450'!Q50+'9475'!Q50+'9501'!Q50</f>
        <v>0</v>
      </c>
      <c r="R50" s="255">
        <f>'3256'!R50+'3257'!R50+'3260'!R50+'9000'!R50+'9051'!R50+'9065'!R50+'9070'!R50+'9071'!R50+'9075'!R50+'9080'!R50+'9100'!R50+'9105'!R50+'9106'!R50+'9107.'!R50+'9125'!R50+'9275'!R50+'9300'!R50+'9301'!R50+'9302'!R50+'9306'!R50+'9307'!R50+'9315'!R50+'9317'!R50+'9320'!R50+'9400'!R50+'9401'!R50+'9450'!R50+'9475'!R50+'9501'!R50</f>
        <v>0</v>
      </c>
      <c r="S50" s="94">
        <f t="shared" si="10"/>
        <v>0</v>
      </c>
      <c r="T50" s="224"/>
      <c r="U50" s="255">
        <f>'3256'!U50+'3257'!U50+'3260'!U50+'9000'!U50+'9051'!U50+'9065'!U50+'9070'!U50+'9071'!U50+'9075'!U50+'9080'!U50+'9100'!U50+'9105'!U50+'9106'!U50+'9107.'!U50+'9125'!U50+'9275'!U50+'9300'!U50+'9301'!U50+'9302'!U50+'9306'!U50+'9307'!U50+'9315'!U50+'9317'!U50+'9320'!U50+'9400'!U50+'9401'!U50+'9450'!U50+'9475'!U50+'9501'!U50</f>
        <v>0</v>
      </c>
      <c r="V50" s="255">
        <f>'3256'!V50+'3257'!V50+'3260'!V50+'9000'!V50+'9051'!V50+'9065'!V50+'9070'!V50+'9071'!V50+'9075'!V50+'9080'!V50+'9100'!V50+'9105'!V50+'9106'!V50+'9107.'!V50+'9125'!V50+'9275'!V50+'9300'!V50+'9301'!V50+'9302'!V50+'9306'!V50+'9307'!V50+'9315'!V50+'9317'!V50+'9320'!V50+'9400'!V50+'9401'!V50+'9450'!V50+'9475'!V50+'9501'!V50</f>
        <v>0</v>
      </c>
      <c r="W50" s="255">
        <f>'3256'!W50+'3257'!W50+'3260'!W50+'9000'!W50+'9051'!W50+'9065'!W50+'9070'!W50+'9071'!W50+'9075'!W50+'9080'!W50+'9100'!W50+'9105'!W50+'9106'!W50+'9107.'!W50+'9125'!W50+'9275'!W50+'9300'!W50+'9301'!W50+'9302'!W50+'9306'!W50+'9307'!W50+'9315'!W50+'9317'!W50+'9320'!W50+'9400'!W50+'9401'!W50+'9450'!W50+'9475'!W50+'9501'!W50</f>
        <v>0</v>
      </c>
      <c r="X50" s="94">
        <f t="shared" si="6"/>
        <v>0</v>
      </c>
      <c r="Y50" s="97"/>
      <c r="Z50" s="94">
        <f t="shared" si="7"/>
        <v>0</v>
      </c>
      <c r="AA50" s="182"/>
      <c r="AC50" s="243"/>
    </row>
    <row r="51" spans="1:29" s="214" customFormat="1" ht="15" x14ac:dyDescent="0.25">
      <c r="A51" s="72"/>
      <c r="B51" s="262" t="str">
        <f>'LPFN SUMMARY - Results'!B51</f>
        <v>Allocations for Social Assistance</v>
      </c>
      <c r="C51" s="71"/>
      <c r="D51" s="62"/>
      <c r="E51" s="63"/>
      <c r="F51" s="255">
        <f>'3256'!F51+'3257'!F51+'3260'!F51+'9000'!F51+'9051'!F51+'9065'!F51+'9070'!F51+'9071'!F51+'9075'!F51+'9080'!F51+'9100'!F51+'9105'!F51+'9106'!F51+'9107.'!F51+'9125'!F51+'9275'!F51+'9300'!F51+'9301'!F51+'9302'!F51+'9306'!F51+'9307'!F51+'9315'!F51+'9317'!F51+'9320'!F51+'9400'!F51+'9401'!F51+'9450'!F51+'9475'!F51+'9501'!F51</f>
        <v>0</v>
      </c>
      <c r="G51" s="255">
        <f>'3256'!G51+'3257'!G51+'3260'!G51+'9000'!G51+'9051'!G51+'9065'!G51+'9070'!G51+'9071'!G51+'9075'!G51+'9080'!G51+'9100'!G51+'9105'!G51+'9106'!G51+'9107.'!G51+'9125'!G51+'9275'!G51+'9300'!G51+'9301'!G51+'9302'!G51+'9306'!G51+'9307'!G51+'9315'!G51+'9317'!G51+'9320'!G51+'9400'!G51+'9401'!G51+'9450'!G51+'9475'!G51+'9501'!G51</f>
        <v>0</v>
      </c>
      <c r="H51" s="255">
        <f>'3256'!H51+'3257'!H51+'3260'!H51+'9000'!H51+'9051'!H51+'9065'!H51+'9070'!H51+'9071'!H51+'9075'!H51+'9080'!H51+'9100'!H51+'9105'!H51+'9106'!H51+'9107.'!H51+'9125'!H51+'9275'!H51+'9300'!H51+'9301'!H51+'9302'!H51+'9306'!H51+'9307'!H51+'9315'!H51+'9317'!H51+'9320'!H51+'9400'!H51+'9401'!H51+'9450'!H51+'9475'!H51+'9501'!H51</f>
        <v>0</v>
      </c>
      <c r="I51" s="94">
        <f t="shared" si="8"/>
        <v>0</v>
      </c>
      <c r="J51" s="224"/>
      <c r="K51" s="255">
        <f>'3256'!K51+'3257'!K51+'3260'!K51+'9000'!K51+'9051'!K51+'9065'!K51+'9070'!K51+'9071'!K51+'9075'!K51+'9080'!K51+'9100'!K51+'9105'!K51+'9106'!K51+'9107.'!K51+'9125'!K51+'9275'!K51+'9300'!K51+'9301'!K51+'9302'!K51+'9306'!K51+'9307'!K51+'9315'!K51+'9317'!K51+'9320'!K51+'9400'!K51+'9401'!K51+'9450'!K51+'9475'!K51+'9501'!K51</f>
        <v>0</v>
      </c>
      <c r="L51" s="255">
        <f>'3256'!L51+'3257'!L51+'3260'!L51+'9000'!L51+'9051'!L51+'9065'!L51+'9070'!L51+'9071'!L51+'9075'!L51+'9080'!L51+'9100'!L51+'9105'!L51+'9106'!L51+'9107.'!L51+'9125'!L51+'9275'!L51+'9300'!L51+'9301'!L51+'9302'!L51+'9306'!L51+'9307'!L51+'9315'!L51+'9317'!L51+'9320'!L51+'9400'!L51+'9401'!L51+'9450'!L51+'9475'!L51+'9501'!L51</f>
        <v>0</v>
      </c>
      <c r="M51" s="255">
        <f>'3256'!M51+'3257'!M51+'3260'!M51+'9000'!M51+'9051'!M51+'9065'!M51+'9070'!M51+'9071'!M51+'9075'!M51+'9080'!M51+'9100'!M51+'9105'!M51+'9106'!M51+'9107.'!M51+'9125'!M51+'9275'!M51+'9300'!M51+'9301'!M51+'9302'!M51+'9306'!M51+'9307'!M51+'9315'!M51+'9317'!M51+'9320'!M51+'9400'!M51+'9401'!M51+'9450'!M51+'9475'!M51+'9501'!M51</f>
        <v>0</v>
      </c>
      <c r="N51" s="94">
        <f t="shared" si="9"/>
        <v>0</v>
      </c>
      <c r="O51" s="224"/>
      <c r="P51" s="255">
        <f>'3256'!P51+'3257'!P51+'3260'!P51+'9000'!P51+'9051'!P51+'9065'!P51+'9070'!P51+'9071'!P51+'9075'!P51+'9080'!P51+'9100'!P51+'9105'!P51+'9106'!P51+'9107.'!P51+'9125'!P51+'9275'!P51+'9300'!P51+'9301'!P51+'9302'!P51+'9306'!P51+'9307'!P51+'9315'!P51+'9317'!P51+'9320'!P51+'9400'!P51+'9401'!P51+'9450'!P51+'9475'!P51+'9501'!P51</f>
        <v>0</v>
      </c>
      <c r="Q51" s="255">
        <f>'3256'!Q51+'3257'!Q51+'3260'!Q51+'9000'!Q51+'9051'!Q51+'9065'!Q51+'9070'!Q51+'9071'!Q51+'9075'!Q51+'9080'!Q51+'9100'!Q51+'9105'!Q51+'9106'!Q51+'9107.'!Q51+'9125'!Q51+'9275'!Q51+'9300'!Q51+'9301'!Q51+'9302'!Q51+'9306'!Q51+'9307'!Q51+'9315'!Q51+'9317'!Q51+'9320'!Q51+'9400'!Q51+'9401'!Q51+'9450'!Q51+'9475'!Q51+'9501'!Q51</f>
        <v>0</v>
      </c>
      <c r="R51" s="255">
        <f>'3256'!R51+'3257'!R51+'3260'!R51+'9000'!R51+'9051'!R51+'9065'!R51+'9070'!R51+'9071'!R51+'9075'!R51+'9080'!R51+'9100'!R51+'9105'!R51+'9106'!R51+'9107.'!R51+'9125'!R51+'9275'!R51+'9300'!R51+'9301'!R51+'9302'!R51+'9306'!R51+'9307'!R51+'9315'!R51+'9317'!R51+'9320'!R51+'9400'!R51+'9401'!R51+'9450'!R51+'9475'!R51+'9501'!R51</f>
        <v>0</v>
      </c>
      <c r="S51" s="94">
        <f t="shared" si="10"/>
        <v>0</v>
      </c>
      <c r="T51" s="224"/>
      <c r="U51" s="255">
        <f>'3256'!U51+'3257'!U51+'3260'!U51+'9000'!U51+'9051'!U51+'9065'!U51+'9070'!U51+'9071'!U51+'9075'!U51+'9080'!U51+'9100'!U51+'9105'!U51+'9106'!U51+'9107.'!U51+'9125'!U51+'9275'!U51+'9300'!U51+'9301'!U51+'9302'!U51+'9306'!U51+'9307'!U51+'9315'!U51+'9317'!U51+'9320'!U51+'9400'!U51+'9401'!U51+'9450'!U51+'9475'!U51+'9501'!U51</f>
        <v>0</v>
      </c>
      <c r="V51" s="255">
        <f>'3256'!V51+'3257'!V51+'3260'!V51+'9000'!V51+'9051'!V51+'9065'!V51+'9070'!V51+'9071'!V51+'9075'!V51+'9080'!V51+'9100'!V51+'9105'!V51+'9106'!V51+'9107.'!V51+'9125'!V51+'9275'!V51+'9300'!V51+'9301'!V51+'9302'!V51+'9306'!V51+'9307'!V51+'9315'!V51+'9317'!V51+'9320'!V51+'9400'!V51+'9401'!V51+'9450'!V51+'9475'!V51+'9501'!V51</f>
        <v>0</v>
      </c>
      <c r="W51" s="255">
        <f>'3256'!W51+'3257'!W51+'3260'!W51+'9000'!W51+'9051'!W51+'9065'!W51+'9070'!W51+'9071'!W51+'9075'!W51+'9080'!W51+'9100'!W51+'9105'!W51+'9106'!W51+'9107.'!W51+'9125'!W51+'9275'!W51+'9300'!W51+'9301'!W51+'9302'!W51+'9306'!W51+'9307'!W51+'9315'!W51+'9317'!W51+'9320'!W51+'9400'!W51+'9401'!W51+'9450'!W51+'9475'!W51+'9501'!W51</f>
        <v>0</v>
      </c>
      <c r="X51" s="94">
        <f t="shared" si="6"/>
        <v>0</v>
      </c>
      <c r="Y51" s="97"/>
      <c r="Z51" s="94">
        <f t="shared" si="7"/>
        <v>0</v>
      </c>
      <c r="AA51" s="182"/>
      <c r="AC51" s="243"/>
    </row>
    <row r="52" spans="1:29" s="214" customFormat="1" ht="15" x14ac:dyDescent="0.25">
      <c r="A52" s="72"/>
      <c r="B52" s="262" t="str">
        <f>'LPFN SUMMARY - Results'!B52</f>
        <v>Allowance</v>
      </c>
      <c r="C52" s="71"/>
      <c r="D52" s="62"/>
      <c r="E52" s="63"/>
      <c r="F52" s="255">
        <f>'3256'!F52+'3257'!F52+'3260'!F52+'9000'!F52+'9051'!F52+'9065'!F52+'9070'!F52+'9071'!F52+'9075'!F52+'9080'!F52+'9100'!F52+'9105'!F52+'9106'!F52+'9107.'!F52+'9125'!F52+'9275'!F52+'9300'!F52+'9301'!F52+'9302'!F52+'9306'!F52+'9307'!F52+'9315'!F52+'9317'!F52+'9320'!F52+'9400'!F52+'9401'!F52+'9450'!F52+'9475'!F52+'9501'!F52</f>
        <v>0</v>
      </c>
      <c r="G52" s="255">
        <f>'3256'!G52+'3257'!G52+'3260'!G52+'9000'!G52+'9051'!G52+'9065'!G52+'9070'!G52+'9071'!G52+'9075'!G52+'9080'!G52+'9100'!G52+'9105'!G52+'9106'!G52+'9107.'!G52+'9125'!G52+'9275'!G52+'9300'!G52+'9301'!G52+'9302'!G52+'9306'!G52+'9307'!G52+'9315'!G52+'9317'!G52+'9320'!G52+'9400'!G52+'9401'!G52+'9450'!G52+'9475'!G52+'9501'!G52</f>
        <v>0</v>
      </c>
      <c r="H52" s="255">
        <f>'3256'!H52+'3257'!H52+'3260'!H52+'9000'!H52+'9051'!H52+'9065'!H52+'9070'!H52+'9071'!H52+'9075'!H52+'9080'!H52+'9100'!H52+'9105'!H52+'9106'!H52+'9107.'!H52+'9125'!H52+'9275'!H52+'9300'!H52+'9301'!H52+'9302'!H52+'9306'!H52+'9307'!H52+'9315'!H52+'9317'!H52+'9320'!H52+'9400'!H52+'9401'!H52+'9450'!H52+'9475'!H52+'9501'!H52</f>
        <v>0</v>
      </c>
      <c r="I52" s="94">
        <f t="shared" si="8"/>
        <v>0</v>
      </c>
      <c r="J52" s="224"/>
      <c r="K52" s="255">
        <f>'3256'!K52+'3257'!K52+'3260'!K52+'9000'!K52+'9051'!K52+'9065'!K52+'9070'!K52+'9071'!K52+'9075'!K52+'9080'!K52+'9100'!K52+'9105'!K52+'9106'!K52+'9107.'!K52+'9125'!K52+'9275'!K52+'9300'!K52+'9301'!K52+'9302'!K52+'9306'!K52+'9307'!K52+'9315'!K52+'9317'!K52+'9320'!K52+'9400'!K52+'9401'!K52+'9450'!K52+'9475'!K52+'9501'!K52</f>
        <v>0</v>
      </c>
      <c r="L52" s="255">
        <f>'3256'!L52+'3257'!L52+'3260'!L52+'9000'!L52+'9051'!L52+'9065'!L52+'9070'!L52+'9071'!L52+'9075'!L52+'9080'!L52+'9100'!L52+'9105'!L52+'9106'!L52+'9107.'!L52+'9125'!L52+'9275'!L52+'9300'!L52+'9301'!L52+'9302'!L52+'9306'!L52+'9307'!L52+'9315'!L52+'9317'!L52+'9320'!L52+'9400'!L52+'9401'!L52+'9450'!L52+'9475'!L52+'9501'!L52</f>
        <v>0</v>
      </c>
      <c r="M52" s="255">
        <f>'3256'!M52+'3257'!M52+'3260'!M52+'9000'!M52+'9051'!M52+'9065'!M52+'9070'!M52+'9071'!M52+'9075'!M52+'9080'!M52+'9100'!M52+'9105'!M52+'9106'!M52+'9107.'!M52+'9125'!M52+'9275'!M52+'9300'!M52+'9301'!M52+'9302'!M52+'9306'!M52+'9307'!M52+'9315'!M52+'9317'!M52+'9320'!M52+'9400'!M52+'9401'!M52+'9450'!M52+'9475'!M52+'9501'!M52</f>
        <v>0</v>
      </c>
      <c r="N52" s="94">
        <f t="shared" si="9"/>
        <v>0</v>
      </c>
      <c r="O52" s="224"/>
      <c r="P52" s="255">
        <f>'3256'!P52+'3257'!P52+'3260'!P52+'9000'!P52+'9051'!P52+'9065'!P52+'9070'!P52+'9071'!P52+'9075'!P52+'9080'!P52+'9100'!P52+'9105'!P52+'9106'!P52+'9107.'!P52+'9125'!P52+'9275'!P52+'9300'!P52+'9301'!P52+'9302'!P52+'9306'!P52+'9307'!P52+'9315'!P52+'9317'!P52+'9320'!P52+'9400'!P52+'9401'!P52+'9450'!P52+'9475'!P52+'9501'!P52</f>
        <v>0</v>
      </c>
      <c r="Q52" s="255">
        <f>'3256'!Q52+'3257'!Q52+'3260'!Q52+'9000'!Q52+'9051'!Q52+'9065'!Q52+'9070'!Q52+'9071'!Q52+'9075'!Q52+'9080'!Q52+'9100'!Q52+'9105'!Q52+'9106'!Q52+'9107.'!Q52+'9125'!Q52+'9275'!Q52+'9300'!Q52+'9301'!Q52+'9302'!Q52+'9306'!Q52+'9307'!Q52+'9315'!Q52+'9317'!Q52+'9320'!Q52+'9400'!Q52+'9401'!Q52+'9450'!Q52+'9475'!Q52+'9501'!Q52</f>
        <v>0</v>
      </c>
      <c r="R52" s="255">
        <f>'3256'!R52+'3257'!R52+'3260'!R52+'9000'!R52+'9051'!R52+'9065'!R52+'9070'!R52+'9071'!R52+'9075'!R52+'9080'!R52+'9100'!R52+'9105'!R52+'9106'!R52+'9107.'!R52+'9125'!R52+'9275'!R52+'9300'!R52+'9301'!R52+'9302'!R52+'9306'!R52+'9307'!R52+'9315'!R52+'9317'!R52+'9320'!R52+'9400'!R52+'9401'!R52+'9450'!R52+'9475'!R52+'9501'!R52</f>
        <v>0</v>
      </c>
      <c r="S52" s="94">
        <f t="shared" si="10"/>
        <v>0</v>
      </c>
      <c r="T52" s="224"/>
      <c r="U52" s="255">
        <f>'3256'!U52+'3257'!U52+'3260'!U52+'9000'!U52+'9051'!U52+'9065'!U52+'9070'!U52+'9071'!U52+'9075'!U52+'9080'!U52+'9100'!U52+'9105'!U52+'9106'!U52+'9107.'!U52+'9125'!U52+'9275'!U52+'9300'!U52+'9301'!U52+'9302'!U52+'9306'!U52+'9307'!U52+'9315'!U52+'9317'!U52+'9320'!U52+'9400'!U52+'9401'!U52+'9450'!U52+'9475'!U52+'9501'!U52</f>
        <v>0</v>
      </c>
      <c r="V52" s="255">
        <f>'3256'!V52+'3257'!V52+'3260'!V52+'9000'!V52+'9051'!V52+'9065'!V52+'9070'!V52+'9071'!V52+'9075'!V52+'9080'!V52+'9100'!V52+'9105'!V52+'9106'!V52+'9107.'!V52+'9125'!V52+'9275'!V52+'9300'!V52+'9301'!V52+'9302'!V52+'9306'!V52+'9307'!V52+'9315'!V52+'9317'!V52+'9320'!V52+'9400'!V52+'9401'!V52+'9450'!V52+'9475'!V52+'9501'!V52</f>
        <v>0</v>
      </c>
      <c r="W52" s="255">
        <f>'3256'!W52+'3257'!W52+'3260'!W52+'9000'!W52+'9051'!W52+'9065'!W52+'9070'!W52+'9071'!W52+'9075'!W52+'9080'!W52+'9100'!W52+'9105'!W52+'9106'!W52+'9107.'!W52+'9125'!W52+'9275'!W52+'9300'!W52+'9301'!W52+'9302'!W52+'9306'!W52+'9307'!W52+'9315'!W52+'9317'!W52+'9320'!W52+'9400'!W52+'9401'!W52+'9450'!W52+'9475'!W52+'9501'!W52</f>
        <v>0</v>
      </c>
      <c r="X52" s="94">
        <f t="shared" si="6"/>
        <v>0</v>
      </c>
      <c r="Y52" s="97"/>
      <c r="Z52" s="94">
        <f t="shared" si="7"/>
        <v>0</v>
      </c>
      <c r="AA52" s="182"/>
      <c r="AC52" s="243"/>
    </row>
    <row r="53" spans="1:29" s="214" customFormat="1" ht="15" x14ac:dyDescent="0.25">
      <c r="A53" s="72"/>
      <c r="B53" s="262" t="str">
        <f>'LPFN SUMMARY - Results'!B53</f>
        <v>Bad debts</v>
      </c>
      <c r="C53" s="71"/>
      <c r="D53" s="62"/>
      <c r="E53" s="63"/>
      <c r="F53" s="255">
        <f>'3256'!F53+'3257'!F53+'3260'!F53+'9000'!F53+'9051'!F53+'9065'!F53+'9070'!F53+'9071'!F53+'9075'!F53+'9080'!F53+'9100'!F53+'9105'!F53+'9106'!F53+'9107.'!F53+'9125'!F53+'9275'!F53+'9300'!F53+'9301'!F53+'9302'!F53+'9306'!F53+'9307'!F53+'9315'!F53+'9317'!F53+'9320'!F53+'9400'!F53+'9401'!F53+'9450'!F53+'9475'!F53+'9501'!F53</f>
        <v>0</v>
      </c>
      <c r="G53" s="255">
        <f>'3256'!G53+'3257'!G53+'3260'!G53+'9000'!G53+'9051'!G53+'9065'!G53+'9070'!G53+'9071'!G53+'9075'!G53+'9080'!G53+'9100'!G53+'9105'!G53+'9106'!G53+'9107.'!G53+'9125'!G53+'9275'!G53+'9300'!G53+'9301'!G53+'9302'!G53+'9306'!G53+'9307'!G53+'9315'!G53+'9317'!G53+'9320'!G53+'9400'!G53+'9401'!G53+'9450'!G53+'9475'!G53+'9501'!G53</f>
        <v>0</v>
      </c>
      <c r="H53" s="255">
        <f>'3256'!H53+'3257'!H53+'3260'!H53+'9000'!H53+'9051'!H53+'9065'!H53+'9070'!H53+'9071'!H53+'9075'!H53+'9080'!H53+'9100'!H53+'9105'!H53+'9106'!H53+'9107.'!H53+'9125'!H53+'9275'!H53+'9300'!H53+'9301'!H53+'9302'!H53+'9306'!H53+'9307'!H53+'9315'!H53+'9317'!H53+'9320'!H53+'9400'!H53+'9401'!H53+'9450'!H53+'9475'!H53+'9501'!H53</f>
        <v>0</v>
      </c>
      <c r="I53" s="94">
        <f t="shared" si="8"/>
        <v>0</v>
      </c>
      <c r="J53" s="224"/>
      <c r="K53" s="255">
        <f>'3256'!K53+'3257'!K53+'3260'!K53+'9000'!K53+'9051'!K53+'9065'!K53+'9070'!K53+'9071'!K53+'9075'!K53+'9080'!K53+'9100'!K53+'9105'!K53+'9106'!K53+'9107.'!K53+'9125'!K53+'9275'!K53+'9300'!K53+'9301'!K53+'9302'!K53+'9306'!K53+'9307'!K53+'9315'!K53+'9317'!K53+'9320'!K53+'9400'!K53+'9401'!K53+'9450'!K53+'9475'!K53+'9501'!K53</f>
        <v>0</v>
      </c>
      <c r="L53" s="255">
        <f>'3256'!L53+'3257'!L53+'3260'!L53+'9000'!L53+'9051'!L53+'9065'!L53+'9070'!L53+'9071'!L53+'9075'!L53+'9080'!L53+'9100'!L53+'9105'!L53+'9106'!L53+'9107.'!L53+'9125'!L53+'9275'!L53+'9300'!L53+'9301'!L53+'9302'!L53+'9306'!L53+'9307'!L53+'9315'!L53+'9317'!L53+'9320'!L53+'9400'!L53+'9401'!L53+'9450'!L53+'9475'!L53+'9501'!L53</f>
        <v>0</v>
      </c>
      <c r="M53" s="255">
        <f>'3256'!M53+'3257'!M53+'3260'!M53+'9000'!M53+'9051'!M53+'9065'!M53+'9070'!M53+'9071'!M53+'9075'!M53+'9080'!M53+'9100'!M53+'9105'!M53+'9106'!M53+'9107.'!M53+'9125'!M53+'9275'!M53+'9300'!M53+'9301'!M53+'9302'!M53+'9306'!M53+'9307'!M53+'9315'!M53+'9317'!M53+'9320'!M53+'9400'!M53+'9401'!M53+'9450'!M53+'9475'!M53+'9501'!M53</f>
        <v>0</v>
      </c>
      <c r="N53" s="94">
        <f t="shared" si="9"/>
        <v>0</v>
      </c>
      <c r="O53" s="224"/>
      <c r="P53" s="255">
        <f>'3256'!P53+'3257'!P53+'3260'!P53+'9000'!P53+'9051'!P53+'9065'!P53+'9070'!P53+'9071'!P53+'9075'!P53+'9080'!P53+'9100'!P53+'9105'!P53+'9106'!P53+'9107.'!P53+'9125'!P53+'9275'!P53+'9300'!P53+'9301'!P53+'9302'!P53+'9306'!P53+'9307'!P53+'9315'!P53+'9317'!P53+'9320'!P53+'9400'!P53+'9401'!P53+'9450'!P53+'9475'!P53+'9501'!P53</f>
        <v>0</v>
      </c>
      <c r="Q53" s="255">
        <f>'3256'!Q53+'3257'!Q53+'3260'!Q53+'9000'!Q53+'9051'!Q53+'9065'!Q53+'9070'!Q53+'9071'!Q53+'9075'!Q53+'9080'!Q53+'9100'!Q53+'9105'!Q53+'9106'!Q53+'9107.'!Q53+'9125'!Q53+'9275'!Q53+'9300'!Q53+'9301'!Q53+'9302'!Q53+'9306'!Q53+'9307'!Q53+'9315'!Q53+'9317'!Q53+'9320'!Q53+'9400'!Q53+'9401'!Q53+'9450'!Q53+'9475'!Q53+'9501'!Q53</f>
        <v>0</v>
      </c>
      <c r="R53" s="255">
        <f>'3256'!R53+'3257'!R53+'3260'!R53+'9000'!R53+'9051'!R53+'9065'!R53+'9070'!R53+'9071'!R53+'9075'!R53+'9080'!R53+'9100'!R53+'9105'!R53+'9106'!R53+'9107.'!R53+'9125'!R53+'9275'!R53+'9300'!R53+'9301'!R53+'9302'!R53+'9306'!R53+'9307'!R53+'9315'!R53+'9317'!R53+'9320'!R53+'9400'!R53+'9401'!R53+'9450'!R53+'9475'!R53+'9501'!R53</f>
        <v>0</v>
      </c>
      <c r="S53" s="94">
        <f t="shared" si="10"/>
        <v>0</v>
      </c>
      <c r="T53" s="224"/>
      <c r="U53" s="255">
        <f>'3256'!U53+'3257'!U53+'3260'!U53+'9000'!U53+'9051'!U53+'9065'!U53+'9070'!U53+'9071'!U53+'9075'!U53+'9080'!U53+'9100'!U53+'9105'!U53+'9106'!U53+'9107.'!U53+'9125'!U53+'9275'!U53+'9300'!U53+'9301'!U53+'9302'!U53+'9306'!U53+'9307'!U53+'9315'!U53+'9317'!U53+'9320'!U53+'9400'!U53+'9401'!U53+'9450'!U53+'9475'!U53+'9501'!U53</f>
        <v>0</v>
      </c>
      <c r="V53" s="255">
        <f>'3256'!V53+'3257'!V53+'3260'!V53+'9000'!V53+'9051'!V53+'9065'!V53+'9070'!V53+'9071'!V53+'9075'!V53+'9080'!V53+'9100'!V53+'9105'!V53+'9106'!V53+'9107.'!V53+'9125'!V53+'9275'!V53+'9300'!V53+'9301'!V53+'9302'!V53+'9306'!V53+'9307'!V53+'9315'!V53+'9317'!V53+'9320'!V53+'9400'!V53+'9401'!V53+'9450'!V53+'9475'!V53+'9501'!V53</f>
        <v>0</v>
      </c>
      <c r="W53" s="255">
        <f>'3256'!W53+'3257'!W53+'3260'!W53+'9000'!W53+'9051'!W53+'9065'!W53+'9070'!W53+'9071'!W53+'9075'!W53+'9080'!W53+'9100'!W53+'9105'!W53+'9106'!W53+'9107.'!W53+'9125'!W53+'9275'!W53+'9300'!W53+'9301'!W53+'9302'!W53+'9306'!W53+'9307'!W53+'9315'!W53+'9317'!W53+'9320'!W53+'9400'!W53+'9401'!W53+'9450'!W53+'9475'!W53+'9501'!W53</f>
        <v>0</v>
      </c>
      <c r="X53" s="94">
        <f t="shared" si="6"/>
        <v>0</v>
      </c>
      <c r="Y53" s="97"/>
      <c r="Z53" s="94">
        <f t="shared" si="7"/>
        <v>0</v>
      </c>
      <c r="AA53" s="182"/>
      <c r="AC53" s="243"/>
    </row>
    <row r="54" spans="1:29" s="214" customFormat="1" ht="15" x14ac:dyDescent="0.25">
      <c r="A54" s="72"/>
      <c r="B54" s="262" t="str">
        <f>'LPFN SUMMARY - Results'!B54</f>
        <v>Contingency Funds</v>
      </c>
      <c r="C54" s="71"/>
      <c r="D54" s="62"/>
      <c r="E54" s="63"/>
      <c r="F54" s="255">
        <f>'3256'!F54+'3257'!F54+'3260'!F54+'9000'!F54+'9051'!F54+'9065'!F54+'9070'!F54+'9071'!F54+'9075'!F54+'9080'!F54+'9100'!F54+'9105'!F54+'9106'!F54+'9107.'!F54+'9125'!F54+'9275'!F54+'9300'!F54+'9301'!F54+'9302'!F54+'9306'!F54+'9307'!F54+'9315'!F54+'9317'!F54+'9320'!F54+'9400'!F54+'9401'!F54+'9450'!F54+'9475'!F54+'9501'!F54</f>
        <v>33773</v>
      </c>
      <c r="G54" s="255">
        <f>'3256'!G54+'3257'!G54+'3260'!G54+'9000'!G54+'9051'!G54+'9065'!G54+'9070'!G54+'9071'!G54+'9075'!G54+'9080'!G54+'9100'!G54+'9105'!G54+'9106'!G54+'9107.'!G54+'9125'!G54+'9275'!G54+'9300'!G54+'9301'!G54+'9302'!G54+'9306'!G54+'9307'!G54+'9315'!G54+'9317'!G54+'9320'!G54+'9400'!G54+'9401'!G54+'9450'!G54+'9475'!G54+'9501'!G54</f>
        <v>0</v>
      </c>
      <c r="H54" s="255">
        <f>'3256'!H54+'3257'!H54+'3260'!H54+'9000'!H54+'9051'!H54+'9065'!H54+'9070'!H54+'9071'!H54+'9075'!H54+'9080'!H54+'9100'!H54+'9105'!H54+'9106'!H54+'9107.'!H54+'9125'!H54+'9275'!H54+'9300'!H54+'9301'!H54+'9302'!H54+'9306'!H54+'9307'!H54+'9315'!H54+'9317'!H54+'9320'!H54+'9400'!H54+'9401'!H54+'9450'!H54+'9475'!H54+'9501'!H54</f>
        <v>929</v>
      </c>
      <c r="I54" s="94">
        <f t="shared" si="8"/>
        <v>34702</v>
      </c>
      <c r="J54" s="224"/>
      <c r="K54" s="255">
        <f>'3256'!K54+'3257'!K54+'3260'!K54+'9000'!K54+'9051'!K54+'9065'!K54+'9070'!K54+'9071'!K54+'9075'!K54+'9080'!K54+'9100'!K54+'9105'!K54+'9106'!K54+'9107.'!K54+'9125'!K54+'9275'!K54+'9300'!K54+'9301'!K54+'9302'!K54+'9306'!K54+'9307'!K54+'9315'!K54+'9317'!K54+'9320'!K54+'9400'!K54+'9401'!K54+'9450'!K54+'9475'!K54+'9501'!K54</f>
        <v>0</v>
      </c>
      <c r="L54" s="255">
        <f>'3256'!L54+'3257'!L54+'3260'!L54+'9000'!L54+'9051'!L54+'9065'!L54+'9070'!L54+'9071'!L54+'9075'!L54+'9080'!L54+'9100'!L54+'9105'!L54+'9106'!L54+'9107.'!L54+'9125'!L54+'9275'!L54+'9300'!L54+'9301'!L54+'9302'!L54+'9306'!L54+'9307'!L54+'9315'!L54+'9317'!L54+'9320'!L54+'9400'!L54+'9401'!L54+'9450'!L54+'9475'!L54+'9501'!L54</f>
        <v>0</v>
      </c>
      <c r="M54" s="255">
        <f>'3256'!M54+'3257'!M54+'3260'!M54+'9000'!M54+'9051'!M54+'9065'!M54+'9070'!M54+'9071'!M54+'9075'!M54+'9080'!M54+'9100'!M54+'9105'!M54+'9106'!M54+'9107.'!M54+'9125'!M54+'9275'!M54+'9300'!M54+'9301'!M54+'9302'!M54+'9306'!M54+'9307'!M54+'9315'!M54+'9317'!M54+'9320'!M54+'9400'!M54+'9401'!M54+'9450'!M54+'9475'!M54+'9501'!M54</f>
        <v>0</v>
      </c>
      <c r="N54" s="94">
        <f t="shared" si="9"/>
        <v>0</v>
      </c>
      <c r="O54" s="224"/>
      <c r="P54" s="255">
        <f>'3256'!P54+'3257'!P54+'3260'!P54+'9000'!P54+'9051'!P54+'9065'!P54+'9070'!P54+'9071'!P54+'9075'!P54+'9080'!P54+'9100'!P54+'9105'!P54+'9106'!P54+'9107.'!P54+'9125'!P54+'9275'!P54+'9300'!P54+'9301'!P54+'9302'!P54+'9306'!P54+'9307'!P54+'9315'!P54+'9317'!P54+'9320'!P54+'9400'!P54+'9401'!P54+'9450'!P54+'9475'!P54+'9501'!P54</f>
        <v>0</v>
      </c>
      <c r="Q54" s="255">
        <f>'3256'!Q54+'3257'!Q54+'3260'!Q54+'9000'!Q54+'9051'!Q54+'9065'!Q54+'9070'!Q54+'9071'!Q54+'9075'!Q54+'9080'!Q54+'9100'!Q54+'9105'!Q54+'9106'!Q54+'9107.'!Q54+'9125'!Q54+'9275'!Q54+'9300'!Q54+'9301'!Q54+'9302'!Q54+'9306'!Q54+'9307'!Q54+'9315'!Q54+'9317'!Q54+'9320'!Q54+'9400'!Q54+'9401'!Q54+'9450'!Q54+'9475'!Q54+'9501'!Q54</f>
        <v>0</v>
      </c>
      <c r="R54" s="255">
        <f>'3256'!R54+'3257'!R54+'3260'!R54+'9000'!R54+'9051'!R54+'9065'!R54+'9070'!R54+'9071'!R54+'9075'!R54+'9080'!R54+'9100'!R54+'9105'!R54+'9106'!R54+'9107.'!R54+'9125'!R54+'9275'!R54+'9300'!R54+'9301'!R54+'9302'!R54+'9306'!R54+'9307'!R54+'9315'!R54+'9317'!R54+'9320'!R54+'9400'!R54+'9401'!R54+'9450'!R54+'9475'!R54+'9501'!R54</f>
        <v>929</v>
      </c>
      <c r="S54" s="94">
        <f t="shared" si="10"/>
        <v>929</v>
      </c>
      <c r="T54" s="224"/>
      <c r="U54" s="255">
        <f>'3256'!U54+'3257'!U54+'3260'!U54+'9000'!U54+'9051'!U54+'9065'!U54+'9070'!U54+'9071'!U54+'9075'!U54+'9080'!U54+'9100'!U54+'9105'!U54+'9106'!U54+'9107.'!U54+'9125'!U54+'9275'!U54+'9300'!U54+'9301'!U54+'9302'!U54+'9306'!U54+'9307'!U54+'9315'!U54+'9317'!U54+'9320'!U54+'9400'!U54+'9401'!U54+'9450'!U54+'9475'!U54+'9501'!U54</f>
        <v>0</v>
      </c>
      <c r="V54" s="255">
        <f>'3256'!V54+'3257'!V54+'3260'!V54+'9000'!V54+'9051'!V54+'9065'!V54+'9070'!V54+'9071'!V54+'9075'!V54+'9080'!V54+'9100'!V54+'9105'!V54+'9106'!V54+'9107.'!V54+'9125'!V54+'9275'!V54+'9300'!V54+'9301'!V54+'9302'!V54+'9306'!V54+'9307'!V54+'9315'!V54+'9317'!V54+'9320'!V54+'9400'!V54+'9401'!V54+'9450'!V54+'9475'!V54+'9501'!V54</f>
        <v>0</v>
      </c>
      <c r="W54" s="255">
        <f>'3256'!W54+'3257'!W54+'3260'!W54+'9000'!W54+'9051'!W54+'9065'!W54+'9070'!W54+'9071'!W54+'9075'!W54+'9080'!W54+'9100'!W54+'9105'!W54+'9106'!W54+'9107.'!W54+'9125'!W54+'9275'!W54+'9300'!W54+'9301'!W54+'9302'!W54+'9306'!W54+'9307'!W54+'9315'!W54+'9317'!W54+'9320'!W54+'9400'!W54+'9401'!W54+'9450'!W54+'9475'!W54+'9501'!W54</f>
        <v>0</v>
      </c>
      <c r="X54" s="94">
        <f t="shared" si="6"/>
        <v>0</v>
      </c>
      <c r="Y54" s="97"/>
      <c r="Z54" s="94">
        <f t="shared" si="7"/>
        <v>35631</v>
      </c>
      <c r="AA54" s="182"/>
      <c r="AC54" s="243"/>
    </row>
    <row r="55" spans="1:29" s="214" customFormat="1" ht="15" x14ac:dyDescent="0.25">
      <c r="A55" s="72"/>
      <c r="B55" s="262" t="str">
        <f>'LPFN SUMMARY - Results'!B55</f>
        <v>Contracts</v>
      </c>
      <c r="C55" s="71"/>
      <c r="D55" s="62"/>
      <c r="E55" s="63"/>
      <c r="F55" s="255">
        <f>'3256'!F55+'3257'!F55+'3260'!F55+'9000'!F55+'9051'!F55+'9065'!F55+'9070'!F55+'9071'!F55+'9075'!F55+'9080'!F55+'9100'!F55+'9105'!F55+'9106'!F55+'9107.'!F55+'9125'!F55+'9275'!F55+'9300'!F55+'9301'!F55+'9302'!F55+'9306'!F55+'9307'!F55+'9315'!F55+'9317'!F55+'9320'!F55+'9400'!F55+'9401'!F55+'9450'!F55+'9475'!F55+'9501'!F55</f>
        <v>135666</v>
      </c>
      <c r="G55" s="255">
        <f>'3256'!G55+'3257'!G55+'3260'!G55+'9000'!G55+'9051'!G55+'9065'!G55+'9070'!G55+'9071'!G55+'9075'!G55+'9080'!G55+'9100'!G55+'9105'!G55+'9106'!G55+'9107.'!G55+'9125'!G55+'9275'!G55+'9300'!G55+'9301'!G55+'9302'!G55+'9306'!G55+'9307'!G55+'9315'!G55+'9317'!G55+'9320'!G55+'9400'!G55+'9401'!G55+'9450'!G55+'9475'!G55+'9501'!G55</f>
        <v>2080</v>
      </c>
      <c r="H55" s="255">
        <f>'3256'!H55+'3257'!H55+'3260'!H55+'9000'!H55+'9051'!H55+'9065'!H55+'9070'!H55+'9071'!H55+'9075'!H55+'9080'!H55+'9100'!H55+'9105'!H55+'9106'!H55+'9107.'!H55+'9125'!H55+'9275'!H55+'9300'!H55+'9301'!H55+'9302'!H55+'9306'!H55+'9307'!H55+'9315'!H55+'9317'!H55+'9320'!H55+'9400'!H55+'9401'!H55+'9450'!H55+'9475'!H55+'9501'!H55</f>
        <v>10752</v>
      </c>
      <c r="I55" s="94">
        <f t="shared" si="8"/>
        <v>148498</v>
      </c>
      <c r="J55" s="224"/>
      <c r="K55" s="255">
        <f>'3256'!K55+'3257'!K55+'3260'!K55+'9000'!K55+'9051'!K55+'9065'!K55+'9070'!K55+'9071'!K55+'9075'!K55+'9080'!K55+'9100'!K55+'9105'!K55+'9106'!K55+'9107.'!K55+'9125'!K55+'9275'!K55+'9300'!K55+'9301'!K55+'9302'!K55+'9306'!K55+'9307'!K55+'9315'!K55+'9317'!K55+'9320'!K55+'9400'!K55+'9401'!K55+'9450'!K55+'9475'!K55+'9501'!K55</f>
        <v>2080</v>
      </c>
      <c r="L55" s="255">
        <f>'3256'!L55+'3257'!L55+'3260'!L55+'9000'!L55+'9051'!L55+'9065'!L55+'9070'!L55+'9071'!L55+'9075'!L55+'9080'!L55+'9100'!L55+'9105'!L55+'9106'!L55+'9107.'!L55+'9125'!L55+'9275'!L55+'9300'!L55+'9301'!L55+'9302'!L55+'9306'!L55+'9307'!L55+'9315'!L55+'9317'!L55+'9320'!L55+'9400'!L55+'9401'!L55+'9450'!L55+'9475'!L55+'9501'!L55</f>
        <v>2080</v>
      </c>
      <c r="M55" s="255">
        <f>'3256'!M55+'3257'!M55+'3260'!M55+'9000'!M55+'9051'!M55+'9065'!M55+'9070'!M55+'9071'!M55+'9075'!M55+'9080'!M55+'9100'!M55+'9105'!M55+'9106'!M55+'9107.'!M55+'9125'!M55+'9275'!M55+'9300'!M55+'9301'!M55+'9302'!M55+'9306'!M55+'9307'!M55+'9315'!M55+'9317'!M55+'9320'!M55+'9400'!M55+'9401'!M55+'9450'!M55+'9475'!M55+'9501'!M55</f>
        <v>4752</v>
      </c>
      <c r="N55" s="94">
        <f t="shared" si="9"/>
        <v>8912</v>
      </c>
      <c r="O55" s="224"/>
      <c r="P55" s="255">
        <f>'3256'!P55+'3257'!P55+'3260'!P55+'9000'!P55+'9051'!P55+'9065'!P55+'9070'!P55+'9071'!P55+'9075'!P55+'9080'!P55+'9100'!P55+'9105'!P55+'9106'!P55+'9107.'!P55+'9125'!P55+'9275'!P55+'9300'!P55+'9301'!P55+'9302'!P55+'9306'!P55+'9307'!P55+'9315'!P55+'9317'!P55+'9320'!P55+'9400'!P55+'9401'!P55+'9450'!P55+'9475'!P55+'9501'!P55</f>
        <v>2080</v>
      </c>
      <c r="Q55" s="255">
        <f>'3256'!Q55+'3257'!Q55+'3260'!Q55+'9000'!Q55+'9051'!Q55+'9065'!Q55+'9070'!Q55+'9071'!Q55+'9075'!Q55+'9080'!Q55+'9100'!Q55+'9105'!Q55+'9106'!Q55+'9107.'!Q55+'9125'!Q55+'9275'!Q55+'9300'!Q55+'9301'!Q55+'9302'!Q55+'9306'!Q55+'9307'!Q55+'9315'!Q55+'9317'!Q55+'9320'!Q55+'9400'!Q55+'9401'!Q55+'9450'!Q55+'9475'!Q55+'9501'!Q55</f>
        <v>2080</v>
      </c>
      <c r="R55" s="255">
        <f>'3256'!R55+'3257'!R55+'3260'!R55+'9000'!R55+'9051'!R55+'9065'!R55+'9070'!R55+'9071'!R55+'9075'!R55+'9080'!R55+'9100'!R55+'9105'!R55+'9106'!R55+'9107.'!R55+'9125'!R55+'9275'!R55+'9300'!R55+'9301'!R55+'9302'!R55+'9306'!R55+'9307'!R55+'9315'!R55+'9317'!R55+'9320'!R55+'9400'!R55+'9401'!R55+'9450'!R55+'9475'!R55+'9501'!R55</f>
        <v>4752</v>
      </c>
      <c r="S55" s="94">
        <f t="shared" si="10"/>
        <v>8912</v>
      </c>
      <c r="T55" s="224"/>
      <c r="U55" s="255">
        <f>'3256'!U55+'3257'!U55+'3260'!U55+'9000'!U55+'9051'!U55+'9065'!U55+'9070'!U55+'9071'!U55+'9075'!U55+'9080'!U55+'9100'!U55+'9105'!U55+'9106'!U55+'9107.'!U55+'9125'!U55+'9275'!U55+'9300'!U55+'9301'!U55+'9302'!U55+'9306'!U55+'9307'!U55+'9315'!U55+'9317'!U55+'9320'!U55+'9400'!U55+'9401'!U55+'9450'!U55+'9475'!U55+'9501'!U55</f>
        <v>2080</v>
      </c>
      <c r="V55" s="255">
        <f>'3256'!V55+'3257'!V55+'3260'!V55+'9000'!V55+'9051'!V55+'9065'!V55+'9070'!V55+'9071'!V55+'9075'!V55+'9080'!V55+'9100'!V55+'9105'!V55+'9106'!V55+'9107.'!V55+'9125'!V55+'9275'!V55+'9300'!V55+'9301'!V55+'9302'!V55+'9306'!V55+'9307'!V55+'9315'!V55+'9317'!V55+'9320'!V55+'9400'!V55+'9401'!V55+'9450'!V55+'9475'!V55+'9501'!V55</f>
        <v>2080</v>
      </c>
      <c r="W55" s="255">
        <f>'3256'!W55+'3257'!W55+'3260'!W55+'9000'!W55+'9051'!W55+'9065'!W55+'9070'!W55+'9071'!W55+'9075'!W55+'9080'!W55+'9100'!W55+'9105'!W55+'9106'!W55+'9107.'!W55+'9125'!W55+'9275'!W55+'9300'!W55+'9301'!W55+'9302'!W55+'9306'!W55+'9307'!W55+'9315'!W55+'9317'!W55+'9320'!W55+'9400'!W55+'9401'!W55+'9450'!W55+'9475'!W55+'9501'!W55</f>
        <v>5271</v>
      </c>
      <c r="X55" s="94">
        <f t="shared" si="6"/>
        <v>9431</v>
      </c>
      <c r="Y55" s="97"/>
      <c r="Z55" s="94">
        <f t="shared" si="7"/>
        <v>175753</v>
      </c>
      <c r="AA55" s="182"/>
      <c r="AC55" s="243"/>
    </row>
    <row r="56" spans="1:29" s="214" customFormat="1" ht="15" x14ac:dyDescent="0.25">
      <c r="A56" s="72"/>
      <c r="B56" s="262" t="str">
        <f>'LPFN SUMMARY - Results'!B56</f>
        <v>Cultural Activities</v>
      </c>
      <c r="C56" s="71"/>
      <c r="D56" s="62"/>
      <c r="E56" s="63"/>
      <c r="F56" s="255">
        <f>'3256'!F56+'3257'!F56+'3260'!F56+'9000'!F56+'9051'!F56+'9065'!F56+'9070'!F56+'9071'!F56+'9075'!F56+'9080'!F56+'9100'!F56+'9105'!F56+'9106'!F56+'9107.'!F56+'9125'!F56+'9275'!F56+'9300'!F56+'9301'!F56+'9302'!F56+'9306'!F56+'9307'!F56+'9315'!F56+'9317'!F56+'9320'!F56+'9400'!F56+'9401'!F56+'9450'!F56+'9475'!F56+'9501'!F56</f>
        <v>12976</v>
      </c>
      <c r="G56" s="255">
        <f>'3256'!G56+'3257'!G56+'3260'!G56+'9000'!G56+'9051'!G56+'9065'!G56+'9070'!G56+'9071'!G56+'9075'!G56+'9080'!G56+'9100'!G56+'9105'!G56+'9106'!G56+'9107.'!G56+'9125'!G56+'9275'!G56+'9300'!G56+'9301'!G56+'9302'!G56+'9306'!G56+'9307'!G56+'9315'!G56+'9317'!G56+'9320'!G56+'9400'!G56+'9401'!G56+'9450'!G56+'9475'!G56+'9501'!G56</f>
        <v>0</v>
      </c>
      <c r="H56" s="255">
        <f>'3256'!H56+'3257'!H56+'3260'!H56+'9000'!H56+'9051'!H56+'9065'!H56+'9070'!H56+'9071'!H56+'9075'!H56+'9080'!H56+'9100'!H56+'9105'!H56+'9106'!H56+'9107.'!H56+'9125'!H56+'9275'!H56+'9300'!H56+'9301'!H56+'9302'!H56+'9306'!H56+'9307'!H56+'9315'!H56+'9317'!H56+'9320'!H56+'9400'!H56+'9401'!H56+'9450'!H56+'9475'!H56+'9501'!H56</f>
        <v>0</v>
      </c>
      <c r="I56" s="94">
        <f t="shared" si="8"/>
        <v>12976</v>
      </c>
      <c r="J56" s="224"/>
      <c r="K56" s="255">
        <f>'3256'!K56+'3257'!K56+'3260'!K56+'9000'!K56+'9051'!K56+'9065'!K56+'9070'!K56+'9071'!K56+'9075'!K56+'9080'!K56+'9100'!K56+'9105'!K56+'9106'!K56+'9107.'!K56+'9125'!K56+'9275'!K56+'9300'!K56+'9301'!K56+'9302'!K56+'9306'!K56+'9307'!K56+'9315'!K56+'9317'!K56+'9320'!K56+'9400'!K56+'9401'!K56+'9450'!K56+'9475'!K56+'9501'!K56</f>
        <v>0</v>
      </c>
      <c r="L56" s="255">
        <f>'3256'!L56+'3257'!L56+'3260'!L56+'9000'!L56+'9051'!L56+'9065'!L56+'9070'!L56+'9071'!L56+'9075'!L56+'9080'!L56+'9100'!L56+'9105'!L56+'9106'!L56+'9107.'!L56+'9125'!L56+'9275'!L56+'9300'!L56+'9301'!L56+'9302'!L56+'9306'!L56+'9307'!L56+'9315'!L56+'9317'!L56+'9320'!L56+'9400'!L56+'9401'!L56+'9450'!L56+'9475'!L56+'9501'!L56</f>
        <v>0</v>
      </c>
      <c r="M56" s="255">
        <f>'3256'!M56+'3257'!M56+'3260'!M56+'9000'!M56+'9051'!M56+'9065'!M56+'9070'!M56+'9071'!M56+'9075'!M56+'9080'!M56+'9100'!M56+'9105'!M56+'9106'!M56+'9107.'!M56+'9125'!M56+'9275'!M56+'9300'!M56+'9301'!M56+'9302'!M56+'9306'!M56+'9307'!M56+'9315'!M56+'9317'!M56+'9320'!M56+'9400'!M56+'9401'!M56+'9450'!M56+'9475'!M56+'9501'!M56</f>
        <v>0</v>
      </c>
      <c r="N56" s="94">
        <f t="shared" si="9"/>
        <v>0</v>
      </c>
      <c r="O56" s="224"/>
      <c r="P56" s="255">
        <f>'3256'!P56+'3257'!P56+'3260'!P56+'9000'!P56+'9051'!P56+'9065'!P56+'9070'!P56+'9071'!P56+'9075'!P56+'9080'!P56+'9100'!P56+'9105'!P56+'9106'!P56+'9107.'!P56+'9125'!P56+'9275'!P56+'9300'!P56+'9301'!P56+'9302'!P56+'9306'!P56+'9307'!P56+'9315'!P56+'9317'!P56+'9320'!P56+'9400'!P56+'9401'!P56+'9450'!P56+'9475'!P56+'9501'!P56</f>
        <v>0</v>
      </c>
      <c r="Q56" s="255">
        <f>'3256'!Q56+'3257'!Q56+'3260'!Q56+'9000'!Q56+'9051'!Q56+'9065'!Q56+'9070'!Q56+'9071'!Q56+'9075'!Q56+'9080'!Q56+'9100'!Q56+'9105'!Q56+'9106'!Q56+'9107.'!Q56+'9125'!Q56+'9275'!Q56+'9300'!Q56+'9301'!Q56+'9302'!Q56+'9306'!Q56+'9307'!Q56+'9315'!Q56+'9317'!Q56+'9320'!Q56+'9400'!Q56+'9401'!Q56+'9450'!Q56+'9475'!Q56+'9501'!Q56</f>
        <v>0</v>
      </c>
      <c r="R56" s="255">
        <f>'3256'!R56+'3257'!R56+'3260'!R56+'9000'!R56+'9051'!R56+'9065'!R56+'9070'!R56+'9071'!R56+'9075'!R56+'9080'!R56+'9100'!R56+'9105'!R56+'9106'!R56+'9107.'!R56+'9125'!R56+'9275'!R56+'9300'!R56+'9301'!R56+'9302'!R56+'9306'!R56+'9307'!R56+'9315'!R56+'9317'!R56+'9320'!R56+'9400'!R56+'9401'!R56+'9450'!R56+'9475'!R56+'9501'!R56</f>
        <v>0</v>
      </c>
      <c r="S56" s="94">
        <f t="shared" si="10"/>
        <v>0</v>
      </c>
      <c r="T56" s="224"/>
      <c r="U56" s="255">
        <f>'3256'!U56+'3257'!U56+'3260'!U56+'9000'!U56+'9051'!U56+'9065'!U56+'9070'!U56+'9071'!U56+'9075'!U56+'9080'!U56+'9100'!U56+'9105'!U56+'9106'!U56+'9107.'!U56+'9125'!U56+'9275'!U56+'9300'!U56+'9301'!U56+'9302'!U56+'9306'!U56+'9307'!U56+'9315'!U56+'9317'!U56+'9320'!U56+'9400'!U56+'9401'!U56+'9450'!U56+'9475'!U56+'9501'!U56</f>
        <v>0</v>
      </c>
      <c r="V56" s="255">
        <f>'3256'!V56+'3257'!V56+'3260'!V56+'9000'!V56+'9051'!V56+'9065'!V56+'9070'!V56+'9071'!V56+'9075'!V56+'9080'!V56+'9100'!V56+'9105'!V56+'9106'!V56+'9107.'!V56+'9125'!V56+'9275'!V56+'9300'!V56+'9301'!V56+'9302'!V56+'9306'!V56+'9307'!V56+'9315'!V56+'9317'!V56+'9320'!V56+'9400'!V56+'9401'!V56+'9450'!V56+'9475'!V56+'9501'!V56</f>
        <v>0</v>
      </c>
      <c r="W56" s="255">
        <f>'3256'!W56+'3257'!W56+'3260'!W56+'9000'!W56+'9051'!W56+'9065'!W56+'9070'!W56+'9071'!W56+'9075'!W56+'9080'!W56+'9100'!W56+'9105'!W56+'9106'!W56+'9107.'!W56+'9125'!W56+'9275'!W56+'9300'!W56+'9301'!W56+'9302'!W56+'9306'!W56+'9307'!W56+'9315'!W56+'9317'!W56+'9320'!W56+'9400'!W56+'9401'!W56+'9450'!W56+'9475'!W56+'9501'!W56</f>
        <v>0</v>
      </c>
      <c r="X56" s="94">
        <f t="shared" si="6"/>
        <v>0</v>
      </c>
      <c r="Y56" s="97"/>
      <c r="Z56" s="94">
        <f t="shared" si="7"/>
        <v>12976</v>
      </c>
      <c r="AA56" s="182"/>
      <c r="AC56" s="243"/>
    </row>
    <row r="57" spans="1:29" s="214" customFormat="1" ht="15" x14ac:dyDescent="0.25">
      <c r="A57" s="72"/>
      <c r="B57" s="262" t="str">
        <f>'LPFN SUMMARY - Results'!B57</f>
        <v>Cultural Week</v>
      </c>
      <c r="C57" s="71"/>
      <c r="D57" s="62"/>
      <c r="E57" s="63"/>
      <c r="F57" s="255">
        <f>'3256'!F57+'3257'!F57+'3260'!F57+'9000'!F57+'9051'!F57+'9065'!F57+'9070'!F57+'9071'!F57+'9075'!F57+'9080'!F57+'9100'!F57+'9105'!F57+'9106'!F57+'9107.'!F57+'9125'!F57+'9275'!F57+'9300'!F57+'9301'!F57+'9302'!F57+'9306'!F57+'9307'!F57+'9315'!F57+'9317'!F57+'9320'!F57+'9400'!F57+'9401'!F57+'9450'!F57+'9475'!F57+'9501'!F57</f>
        <v>0</v>
      </c>
      <c r="G57" s="255">
        <f>'3256'!G57+'3257'!G57+'3260'!G57+'9000'!G57+'9051'!G57+'9065'!G57+'9070'!G57+'9071'!G57+'9075'!G57+'9080'!G57+'9100'!G57+'9105'!G57+'9106'!G57+'9107.'!G57+'9125'!G57+'9275'!G57+'9300'!G57+'9301'!G57+'9302'!G57+'9306'!G57+'9307'!G57+'9315'!G57+'9317'!G57+'9320'!G57+'9400'!G57+'9401'!G57+'9450'!G57+'9475'!G57+'9501'!G57</f>
        <v>0</v>
      </c>
      <c r="H57" s="255">
        <f>'3256'!H57+'3257'!H57+'3260'!H57+'9000'!H57+'9051'!H57+'9065'!H57+'9070'!H57+'9071'!H57+'9075'!H57+'9080'!H57+'9100'!H57+'9105'!H57+'9106'!H57+'9107.'!H57+'9125'!H57+'9275'!H57+'9300'!H57+'9301'!H57+'9302'!H57+'9306'!H57+'9307'!H57+'9315'!H57+'9317'!H57+'9320'!H57+'9400'!H57+'9401'!H57+'9450'!H57+'9475'!H57+'9501'!H57</f>
        <v>0</v>
      </c>
      <c r="I57" s="94">
        <f t="shared" si="8"/>
        <v>0</v>
      </c>
      <c r="J57" s="224"/>
      <c r="K57" s="255">
        <f>'3256'!K57+'3257'!K57+'3260'!K57+'9000'!K57+'9051'!K57+'9065'!K57+'9070'!K57+'9071'!K57+'9075'!K57+'9080'!K57+'9100'!K57+'9105'!K57+'9106'!K57+'9107.'!K57+'9125'!K57+'9275'!K57+'9300'!K57+'9301'!K57+'9302'!K57+'9306'!K57+'9307'!K57+'9315'!K57+'9317'!K57+'9320'!K57+'9400'!K57+'9401'!K57+'9450'!K57+'9475'!K57+'9501'!K57</f>
        <v>0</v>
      </c>
      <c r="L57" s="255">
        <f>'3256'!L57+'3257'!L57+'3260'!L57+'9000'!L57+'9051'!L57+'9065'!L57+'9070'!L57+'9071'!L57+'9075'!L57+'9080'!L57+'9100'!L57+'9105'!L57+'9106'!L57+'9107.'!L57+'9125'!L57+'9275'!L57+'9300'!L57+'9301'!L57+'9302'!L57+'9306'!L57+'9307'!L57+'9315'!L57+'9317'!L57+'9320'!L57+'9400'!L57+'9401'!L57+'9450'!L57+'9475'!L57+'9501'!L57</f>
        <v>0</v>
      </c>
      <c r="M57" s="255">
        <f>'3256'!M57+'3257'!M57+'3260'!M57+'9000'!M57+'9051'!M57+'9065'!M57+'9070'!M57+'9071'!M57+'9075'!M57+'9080'!M57+'9100'!M57+'9105'!M57+'9106'!M57+'9107.'!M57+'9125'!M57+'9275'!M57+'9300'!M57+'9301'!M57+'9302'!M57+'9306'!M57+'9307'!M57+'9315'!M57+'9317'!M57+'9320'!M57+'9400'!M57+'9401'!M57+'9450'!M57+'9475'!M57+'9501'!M57</f>
        <v>0</v>
      </c>
      <c r="N57" s="94">
        <f t="shared" si="9"/>
        <v>0</v>
      </c>
      <c r="O57" s="224"/>
      <c r="P57" s="255">
        <f>'3256'!P57+'3257'!P57+'3260'!P57+'9000'!P57+'9051'!P57+'9065'!P57+'9070'!P57+'9071'!P57+'9075'!P57+'9080'!P57+'9100'!P57+'9105'!P57+'9106'!P57+'9107.'!P57+'9125'!P57+'9275'!P57+'9300'!P57+'9301'!P57+'9302'!P57+'9306'!P57+'9307'!P57+'9315'!P57+'9317'!P57+'9320'!P57+'9400'!P57+'9401'!P57+'9450'!P57+'9475'!P57+'9501'!P57</f>
        <v>0</v>
      </c>
      <c r="Q57" s="255">
        <f>'3256'!Q57+'3257'!Q57+'3260'!Q57+'9000'!Q57+'9051'!Q57+'9065'!Q57+'9070'!Q57+'9071'!Q57+'9075'!Q57+'9080'!Q57+'9100'!Q57+'9105'!Q57+'9106'!Q57+'9107.'!Q57+'9125'!Q57+'9275'!Q57+'9300'!Q57+'9301'!Q57+'9302'!Q57+'9306'!Q57+'9307'!Q57+'9315'!Q57+'9317'!Q57+'9320'!Q57+'9400'!Q57+'9401'!Q57+'9450'!Q57+'9475'!Q57+'9501'!Q57</f>
        <v>0</v>
      </c>
      <c r="R57" s="255">
        <f>'3256'!R57+'3257'!R57+'3260'!R57+'9000'!R57+'9051'!R57+'9065'!R57+'9070'!R57+'9071'!R57+'9075'!R57+'9080'!R57+'9100'!R57+'9105'!R57+'9106'!R57+'9107.'!R57+'9125'!R57+'9275'!R57+'9300'!R57+'9301'!R57+'9302'!R57+'9306'!R57+'9307'!R57+'9315'!R57+'9317'!R57+'9320'!R57+'9400'!R57+'9401'!R57+'9450'!R57+'9475'!R57+'9501'!R57</f>
        <v>0</v>
      </c>
      <c r="S57" s="94">
        <f t="shared" si="10"/>
        <v>0</v>
      </c>
      <c r="T57" s="224"/>
      <c r="U57" s="255">
        <f>'3256'!U57+'3257'!U57+'3260'!U57+'9000'!U57+'9051'!U57+'9065'!U57+'9070'!U57+'9071'!U57+'9075'!U57+'9080'!U57+'9100'!U57+'9105'!U57+'9106'!U57+'9107.'!U57+'9125'!U57+'9275'!U57+'9300'!U57+'9301'!U57+'9302'!U57+'9306'!U57+'9307'!U57+'9315'!U57+'9317'!U57+'9320'!U57+'9400'!U57+'9401'!U57+'9450'!U57+'9475'!U57+'9501'!U57</f>
        <v>0</v>
      </c>
      <c r="V57" s="255">
        <f>'3256'!V57+'3257'!V57+'3260'!V57+'9000'!V57+'9051'!V57+'9065'!V57+'9070'!V57+'9071'!V57+'9075'!V57+'9080'!V57+'9100'!V57+'9105'!V57+'9106'!V57+'9107.'!V57+'9125'!V57+'9275'!V57+'9300'!V57+'9301'!V57+'9302'!V57+'9306'!V57+'9307'!V57+'9315'!V57+'9317'!V57+'9320'!V57+'9400'!V57+'9401'!V57+'9450'!V57+'9475'!V57+'9501'!V57</f>
        <v>0</v>
      </c>
      <c r="W57" s="255">
        <f>'3256'!W57+'3257'!W57+'3260'!W57+'9000'!W57+'9051'!W57+'9065'!W57+'9070'!W57+'9071'!W57+'9075'!W57+'9080'!W57+'9100'!W57+'9105'!W57+'9106'!W57+'9107.'!W57+'9125'!W57+'9275'!W57+'9300'!W57+'9301'!W57+'9302'!W57+'9306'!W57+'9307'!W57+'9315'!W57+'9317'!W57+'9320'!W57+'9400'!W57+'9401'!W57+'9450'!W57+'9475'!W57+'9501'!W57</f>
        <v>0</v>
      </c>
      <c r="X57" s="94">
        <f t="shared" si="6"/>
        <v>0</v>
      </c>
      <c r="Y57" s="97"/>
      <c r="Z57" s="94">
        <f t="shared" si="7"/>
        <v>0</v>
      </c>
      <c r="AA57" s="182"/>
      <c r="AC57" s="243"/>
    </row>
    <row r="58" spans="1:29" s="214" customFormat="1" ht="15" x14ac:dyDescent="0.25">
      <c r="A58" s="72"/>
      <c r="B58" s="262" t="str">
        <f>'LPFN SUMMARY - Results'!B58</f>
        <v>Daycare fees</v>
      </c>
      <c r="C58" s="71"/>
      <c r="D58" s="62"/>
      <c r="E58" s="63"/>
      <c r="F58" s="255">
        <f>'3256'!F58+'3257'!F58+'3260'!F58+'9000'!F58+'9051'!F58+'9065'!F58+'9070'!F58+'9071'!F58+'9075'!F58+'9080'!F58+'9100'!F58+'9105'!F58+'9106'!F58+'9107.'!F58+'9125'!F58+'9275'!F58+'9300'!F58+'9301'!F58+'9302'!F58+'9306'!F58+'9307'!F58+'9315'!F58+'9317'!F58+'9320'!F58+'9400'!F58+'9401'!F58+'9450'!F58+'9475'!F58+'9501'!F58</f>
        <v>0</v>
      </c>
      <c r="G58" s="255">
        <f>'3256'!G58+'3257'!G58+'3260'!G58+'9000'!G58+'9051'!G58+'9065'!G58+'9070'!G58+'9071'!G58+'9075'!G58+'9080'!G58+'9100'!G58+'9105'!G58+'9106'!G58+'9107.'!G58+'9125'!G58+'9275'!G58+'9300'!G58+'9301'!G58+'9302'!G58+'9306'!G58+'9307'!G58+'9315'!G58+'9317'!G58+'9320'!G58+'9400'!G58+'9401'!G58+'9450'!G58+'9475'!G58+'9501'!G58</f>
        <v>0</v>
      </c>
      <c r="H58" s="255">
        <f>'3256'!H58+'3257'!H58+'3260'!H58+'9000'!H58+'9051'!H58+'9065'!H58+'9070'!H58+'9071'!H58+'9075'!H58+'9080'!H58+'9100'!H58+'9105'!H58+'9106'!H58+'9107.'!H58+'9125'!H58+'9275'!H58+'9300'!H58+'9301'!H58+'9302'!H58+'9306'!H58+'9307'!H58+'9315'!H58+'9317'!H58+'9320'!H58+'9400'!H58+'9401'!H58+'9450'!H58+'9475'!H58+'9501'!H58</f>
        <v>0</v>
      </c>
      <c r="I58" s="94">
        <f t="shared" si="8"/>
        <v>0</v>
      </c>
      <c r="J58" s="224"/>
      <c r="K58" s="255">
        <f>'3256'!K58+'3257'!K58+'3260'!K58+'9000'!K58+'9051'!K58+'9065'!K58+'9070'!K58+'9071'!K58+'9075'!K58+'9080'!K58+'9100'!K58+'9105'!K58+'9106'!K58+'9107.'!K58+'9125'!K58+'9275'!K58+'9300'!K58+'9301'!K58+'9302'!K58+'9306'!K58+'9307'!K58+'9315'!K58+'9317'!K58+'9320'!K58+'9400'!K58+'9401'!K58+'9450'!K58+'9475'!K58+'9501'!K58</f>
        <v>0</v>
      </c>
      <c r="L58" s="255">
        <f>'3256'!L58+'3257'!L58+'3260'!L58+'9000'!L58+'9051'!L58+'9065'!L58+'9070'!L58+'9071'!L58+'9075'!L58+'9080'!L58+'9100'!L58+'9105'!L58+'9106'!L58+'9107.'!L58+'9125'!L58+'9275'!L58+'9300'!L58+'9301'!L58+'9302'!L58+'9306'!L58+'9307'!L58+'9315'!L58+'9317'!L58+'9320'!L58+'9400'!L58+'9401'!L58+'9450'!L58+'9475'!L58+'9501'!L58</f>
        <v>0</v>
      </c>
      <c r="M58" s="255">
        <f>'3256'!M58+'3257'!M58+'3260'!M58+'9000'!M58+'9051'!M58+'9065'!M58+'9070'!M58+'9071'!M58+'9075'!M58+'9080'!M58+'9100'!M58+'9105'!M58+'9106'!M58+'9107.'!M58+'9125'!M58+'9275'!M58+'9300'!M58+'9301'!M58+'9302'!M58+'9306'!M58+'9307'!M58+'9315'!M58+'9317'!M58+'9320'!M58+'9400'!M58+'9401'!M58+'9450'!M58+'9475'!M58+'9501'!M58</f>
        <v>0</v>
      </c>
      <c r="N58" s="94">
        <f t="shared" si="9"/>
        <v>0</v>
      </c>
      <c r="O58" s="224"/>
      <c r="P58" s="255">
        <f>'3256'!P58+'3257'!P58+'3260'!P58+'9000'!P58+'9051'!P58+'9065'!P58+'9070'!P58+'9071'!P58+'9075'!P58+'9080'!P58+'9100'!P58+'9105'!P58+'9106'!P58+'9107.'!P58+'9125'!P58+'9275'!P58+'9300'!P58+'9301'!P58+'9302'!P58+'9306'!P58+'9307'!P58+'9315'!P58+'9317'!P58+'9320'!P58+'9400'!P58+'9401'!P58+'9450'!P58+'9475'!P58+'9501'!P58</f>
        <v>0</v>
      </c>
      <c r="Q58" s="255">
        <f>'3256'!Q58+'3257'!Q58+'3260'!Q58+'9000'!Q58+'9051'!Q58+'9065'!Q58+'9070'!Q58+'9071'!Q58+'9075'!Q58+'9080'!Q58+'9100'!Q58+'9105'!Q58+'9106'!Q58+'9107.'!Q58+'9125'!Q58+'9275'!Q58+'9300'!Q58+'9301'!Q58+'9302'!Q58+'9306'!Q58+'9307'!Q58+'9315'!Q58+'9317'!Q58+'9320'!Q58+'9400'!Q58+'9401'!Q58+'9450'!Q58+'9475'!Q58+'9501'!Q58</f>
        <v>0</v>
      </c>
      <c r="R58" s="255">
        <f>'3256'!R58+'3257'!R58+'3260'!R58+'9000'!R58+'9051'!R58+'9065'!R58+'9070'!R58+'9071'!R58+'9075'!R58+'9080'!R58+'9100'!R58+'9105'!R58+'9106'!R58+'9107.'!R58+'9125'!R58+'9275'!R58+'9300'!R58+'9301'!R58+'9302'!R58+'9306'!R58+'9307'!R58+'9315'!R58+'9317'!R58+'9320'!R58+'9400'!R58+'9401'!R58+'9450'!R58+'9475'!R58+'9501'!R58</f>
        <v>0</v>
      </c>
      <c r="S58" s="94">
        <f t="shared" si="10"/>
        <v>0</v>
      </c>
      <c r="T58" s="224"/>
      <c r="U58" s="255">
        <f>'3256'!U58+'3257'!U58+'3260'!U58+'9000'!U58+'9051'!U58+'9065'!U58+'9070'!U58+'9071'!U58+'9075'!U58+'9080'!U58+'9100'!U58+'9105'!U58+'9106'!U58+'9107.'!U58+'9125'!U58+'9275'!U58+'9300'!U58+'9301'!U58+'9302'!U58+'9306'!U58+'9307'!U58+'9315'!U58+'9317'!U58+'9320'!U58+'9400'!U58+'9401'!U58+'9450'!U58+'9475'!U58+'9501'!U58</f>
        <v>0</v>
      </c>
      <c r="V58" s="255">
        <f>'3256'!V58+'3257'!V58+'3260'!V58+'9000'!V58+'9051'!V58+'9065'!V58+'9070'!V58+'9071'!V58+'9075'!V58+'9080'!V58+'9100'!V58+'9105'!V58+'9106'!V58+'9107.'!V58+'9125'!V58+'9275'!V58+'9300'!V58+'9301'!V58+'9302'!V58+'9306'!V58+'9307'!V58+'9315'!V58+'9317'!V58+'9320'!V58+'9400'!V58+'9401'!V58+'9450'!V58+'9475'!V58+'9501'!V58</f>
        <v>0</v>
      </c>
      <c r="W58" s="255">
        <f>'3256'!W58+'3257'!W58+'3260'!W58+'9000'!W58+'9051'!W58+'9065'!W58+'9070'!W58+'9071'!W58+'9075'!W58+'9080'!W58+'9100'!W58+'9105'!W58+'9106'!W58+'9107.'!W58+'9125'!W58+'9275'!W58+'9300'!W58+'9301'!W58+'9302'!W58+'9306'!W58+'9307'!W58+'9315'!W58+'9317'!W58+'9320'!W58+'9400'!W58+'9401'!W58+'9450'!W58+'9475'!W58+'9501'!W58</f>
        <v>0</v>
      </c>
      <c r="X58" s="94">
        <f t="shared" si="6"/>
        <v>0</v>
      </c>
      <c r="Y58" s="97"/>
      <c r="Z58" s="94">
        <f t="shared" si="7"/>
        <v>0</v>
      </c>
      <c r="AA58" s="182"/>
      <c r="AC58" s="243"/>
    </row>
    <row r="59" spans="1:29" s="214" customFormat="1" ht="15" x14ac:dyDescent="0.25">
      <c r="A59" s="72"/>
      <c r="B59" s="262" t="str">
        <f>'LPFN SUMMARY - Results'!B59</f>
        <v>Election expenses</v>
      </c>
      <c r="C59" s="71"/>
      <c r="D59" s="62"/>
      <c r="E59" s="63"/>
      <c r="F59" s="255">
        <f>'3256'!F59+'3257'!F59+'3260'!F59+'9000'!F59+'9051'!F59+'9065'!F59+'9070'!F59+'9071'!F59+'9075'!F59+'9080'!F59+'9100'!F59+'9105'!F59+'9106'!F59+'9107.'!F59+'9125'!F59+'9275'!F59+'9300'!F59+'9301'!F59+'9302'!F59+'9306'!F59+'9307'!F59+'9315'!F59+'9317'!F59+'9320'!F59+'9400'!F59+'9401'!F59+'9450'!F59+'9475'!F59+'9501'!F59</f>
        <v>0</v>
      </c>
      <c r="G59" s="255">
        <f>'3256'!G59+'3257'!G59+'3260'!G59+'9000'!G59+'9051'!G59+'9065'!G59+'9070'!G59+'9071'!G59+'9075'!G59+'9080'!G59+'9100'!G59+'9105'!G59+'9106'!G59+'9107.'!G59+'9125'!G59+'9275'!G59+'9300'!G59+'9301'!G59+'9302'!G59+'9306'!G59+'9307'!G59+'9315'!G59+'9317'!G59+'9320'!G59+'9400'!G59+'9401'!G59+'9450'!G59+'9475'!G59+'9501'!G59</f>
        <v>0</v>
      </c>
      <c r="H59" s="255">
        <f>'3256'!H59+'3257'!H59+'3260'!H59+'9000'!H59+'9051'!H59+'9065'!H59+'9070'!H59+'9071'!H59+'9075'!H59+'9080'!H59+'9100'!H59+'9105'!H59+'9106'!H59+'9107.'!H59+'9125'!H59+'9275'!H59+'9300'!H59+'9301'!H59+'9302'!H59+'9306'!H59+'9307'!H59+'9315'!H59+'9317'!H59+'9320'!H59+'9400'!H59+'9401'!H59+'9450'!H59+'9475'!H59+'9501'!H59</f>
        <v>0</v>
      </c>
      <c r="I59" s="94">
        <f t="shared" si="8"/>
        <v>0</v>
      </c>
      <c r="J59" s="224"/>
      <c r="K59" s="255">
        <f>'3256'!K59+'3257'!K59+'3260'!K59+'9000'!K59+'9051'!K59+'9065'!K59+'9070'!K59+'9071'!K59+'9075'!K59+'9080'!K59+'9100'!K59+'9105'!K59+'9106'!K59+'9107.'!K59+'9125'!K59+'9275'!K59+'9300'!K59+'9301'!K59+'9302'!K59+'9306'!K59+'9307'!K59+'9315'!K59+'9317'!K59+'9320'!K59+'9400'!K59+'9401'!K59+'9450'!K59+'9475'!K59+'9501'!K59</f>
        <v>0</v>
      </c>
      <c r="L59" s="255">
        <f>'3256'!L59+'3257'!L59+'3260'!L59+'9000'!L59+'9051'!L59+'9065'!L59+'9070'!L59+'9071'!L59+'9075'!L59+'9080'!L59+'9100'!L59+'9105'!L59+'9106'!L59+'9107.'!L59+'9125'!L59+'9275'!L59+'9300'!L59+'9301'!L59+'9302'!L59+'9306'!L59+'9307'!L59+'9315'!L59+'9317'!L59+'9320'!L59+'9400'!L59+'9401'!L59+'9450'!L59+'9475'!L59+'9501'!L59</f>
        <v>0</v>
      </c>
      <c r="M59" s="255">
        <f>'3256'!M59+'3257'!M59+'3260'!M59+'9000'!M59+'9051'!M59+'9065'!M59+'9070'!M59+'9071'!M59+'9075'!M59+'9080'!M59+'9100'!M59+'9105'!M59+'9106'!M59+'9107.'!M59+'9125'!M59+'9275'!M59+'9300'!M59+'9301'!M59+'9302'!M59+'9306'!M59+'9307'!M59+'9315'!M59+'9317'!M59+'9320'!M59+'9400'!M59+'9401'!M59+'9450'!M59+'9475'!M59+'9501'!M59</f>
        <v>0</v>
      </c>
      <c r="N59" s="94">
        <f t="shared" si="9"/>
        <v>0</v>
      </c>
      <c r="O59" s="224"/>
      <c r="P59" s="255">
        <f>'3256'!P59+'3257'!P59+'3260'!P59+'9000'!P59+'9051'!P59+'9065'!P59+'9070'!P59+'9071'!P59+'9075'!P59+'9080'!P59+'9100'!P59+'9105'!P59+'9106'!P59+'9107.'!P59+'9125'!P59+'9275'!P59+'9300'!P59+'9301'!P59+'9302'!P59+'9306'!P59+'9307'!P59+'9315'!P59+'9317'!P59+'9320'!P59+'9400'!P59+'9401'!P59+'9450'!P59+'9475'!P59+'9501'!P59</f>
        <v>0</v>
      </c>
      <c r="Q59" s="255">
        <f>'3256'!Q59+'3257'!Q59+'3260'!Q59+'9000'!Q59+'9051'!Q59+'9065'!Q59+'9070'!Q59+'9071'!Q59+'9075'!Q59+'9080'!Q59+'9100'!Q59+'9105'!Q59+'9106'!Q59+'9107.'!Q59+'9125'!Q59+'9275'!Q59+'9300'!Q59+'9301'!Q59+'9302'!Q59+'9306'!Q59+'9307'!Q59+'9315'!Q59+'9317'!Q59+'9320'!Q59+'9400'!Q59+'9401'!Q59+'9450'!Q59+'9475'!Q59+'9501'!Q59</f>
        <v>0</v>
      </c>
      <c r="R59" s="255">
        <f>'3256'!R59+'3257'!R59+'3260'!R59+'9000'!R59+'9051'!R59+'9065'!R59+'9070'!R59+'9071'!R59+'9075'!R59+'9080'!R59+'9100'!R59+'9105'!R59+'9106'!R59+'9107.'!R59+'9125'!R59+'9275'!R59+'9300'!R59+'9301'!R59+'9302'!R59+'9306'!R59+'9307'!R59+'9315'!R59+'9317'!R59+'9320'!R59+'9400'!R59+'9401'!R59+'9450'!R59+'9475'!R59+'9501'!R59</f>
        <v>0</v>
      </c>
      <c r="S59" s="94">
        <f t="shared" si="10"/>
        <v>0</v>
      </c>
      <c r="T59" s="224"/>
      <c r="U59" s="255">
        <f>'3256'!U59+'3257'!U59+'3260'!U59+'9000'!U59+'9051'!U59+'9065'!U59+'9070'!U59+'9071'!U59+'9075'!U59+'9080'!U59+'9100'!U59+'9105'!U59+'9106'!U59+'9107.'!U59+'9125'!U59+'9275'!U59+'9300'!U59+'9301'!U59+'9302'!U59+'9306'!U59+'9307'!U59+'9315'!U59+'9317'!U59+'9320'!U59+'9400'!U59+'9401'!U59+'9450'!U59+'9475'!U59+'9501'!U59</f>
        <v>0</v>
      </c>
      <c r="V59" s="255">
        <f>'3256'!V59+'3257'!V59+'3260'!V59+'9000'!V59+'9051'!V59+'9065'!V59+'9070'!V59+'9071'!V59+'9075'!V59+'9080'!V59+'9100'!V59+'9105'!V59+'9106'!V59+'9107.'!V59+'9125'!V59+'9275'!V59+'9300'!V59+'9301'!V59+'9302'!V59+'9306'!V59+'9307'!V59+'9315'!V59+'9317'!V59+'9320'!V59+'9400'!V59+'9401'!V59+'9450'!V59+'9475'!V59+'9501'!V59</f>
        <v>0</v>
      </c>
      <c r="W59" s="255">
        <f>'3256'!W59+'3257'!W59+'3260'!W59+'9000'!W59+'9051'!W59+'9065'!W59+'9070'!W59+'9071'!W59+'9075'!W59+'9080'!W59+'9100'!W59+'9105'!W59+'9106'!W59+'9107.'!W59+'9125'!W59+'9275'!W59+'9300'!W59+'9301'!W59+'9302'!W59+'9306'!W59+'9307'!W59+'9315'!W59+'9317'!W59+'9320'!W59+'9400'!W59+'9401'!W59+'9450'!W59+'9475'!W59+'9501'!W59</f>
        <v>0</v>
      </c>
      <c r="X59" s="94">
        <f t="shared" si="6"/>
        <v>0</v>
      </c>
      <c r="Y59" s="97"/>
      <c r="Z59" s="94">
        <f t="shared" si="7"/>
        <v>0</v>
      </c>
      <c r="AA59" s="182"/>
      <c r="AC59" s="243"/>
    </row>
    <row r="60" spans="1:29" s="214" customFormat="1" ht="15" x14ac:dyDescent="0.25">
      <c r="A60" s="72"/>
      <c r="B60" s="262" t="str">
        <f>'LPFN SUMMARY - Results'!B60</f>
        <v>Electricity</v>
      </c>
      <c r="C60" s="71"/>
      <c r="D60" s="62"/>
      <c r="E60" s="63"/>
      <c r="F60" s="255">
        <f>'3256'!F60+'3257'!F60+'3260'!F60+'9000'!F60+'9051'!F60+'9065'!F60+'9070'!F60+'9071'!F60+'9075'!F60+'9080'!F60+'9100'!F60+'9105'!F60+'9106'!F60+'9107.'!F60+'9125'!F60+'9275'!F60+'9300'!F60+'9301'!F60+'9302'!F60+'9306'!F60+'9307'!F60+'9315'!F60+'9317'!F60+'9320'!F60+'9400'!F60+'9401'!F60+'9450'!F60+'9475'!F60+'9501'!F60</f>
        <v>2700</v>
      </c>
      <c r="G60" s="255">
        <f>'3256'!G60+'3257'!G60+'3260'!G60+'9000'!G60+'9051'!G60+'9065'!G60+'9070'!G60+'9071'!G60+'9075'!G60+'9080'!G60+'9100'!G60+'9105'!G60+'9106'!G60+'9107.'!G60+'9125'!G60+'9275'!G60+'9300'!G60+'9301'!G60+'9302'!G60+'9306'!G60+'9307'!G60+'9315'!G60+'9317'!G60+'9320'!G60+'9400'!G60+'9401'!G60+'9450'!G60+'9475'!G60+'9501'!G60</f>
        <v>2700</v>
      </c>
      <c r="H60" s="255">
        <f>'3256'!H60+'3257'!H60+'3260'!H60+'9000'!H60+'9051'!H60+'9065'!H60+'9070'!H60+'9071'!H60+'9075'!H60+'9080'!H60+'9100'!H60+'9105'!H60+'9106'!H60+'9107.'!H60+'9125'!H60+'9275'!H60+'9300'!H60+'9301'!H60+'9302'!H60+'9306'!H60+'9307'!H60+'9315'!H60+'9317'!H60+'9320'!H60+'9400'!H60+'9401'!H60+'9450'!H60+'9475'!H60+'9501'!H60</f>
        <v>2700</v>
      </c>
      <c r="I60" s="94">
        <f t="shared" si="8"/>
        <v>8100</v>
      </c>
      <c r="J60" s="224"/>
      <c r="K60" s="255">
        <f>'3256'!K60+'3257'!K60+'3260'!K60+'9000'!K60+'9051'!K60+'9065'!K60+'9070'!K60+'9071'!K60+'9075'!K60+'9080'!K60+'9100'!K60+'9105'!K60+'9106'!K60+'9107.'!K60+'9125'!K60+'9275'!K60+'9300'!K60+'9301'!K60+'9302'!K60+'9306'!K60+'9307'!K60+'9315'!K60+'9317'!K60+'9320'!K60+'9400'!K60+'9401'!K60+'9450'!K60+'9475'!K60+'9501'!K60</f>
        <v>2700</v>
      </c>
      <c r="L60" s="255">
        <f>'3256'!L60+'3257'!L60+'3260'!L60+'9000'!L60+'9051'!L60+'9065'!L60+'9070'!L60+'9071'!L60+'9075'!L60+'9080'!L60+'9100'!L60+'9105'!L60+'9106'!L60+'9107.'!L60+'9125'!L60+'9275'!L60+'9300'!L60+'9301'!L60+'9302'!L60+'9306'!L60+'9307'!L60+'9315'!L60+'9317'!L60+'9320'!L60+'9400'!L60+'9401'!L60+'9450'!L60+'9475'!L60+'9501'!L60</f>
        <v>2700</v>
      </c>
      <c r="M60" s="255">
        <f>'3256'!M60+'3257'!M60+'3260'!M60+'9000'!M60+'9051'!M60+'9065'!M60+'9070'!M60+'9071'!M60+'9075'!M60+'9080'!M60+'9100'!M60+'9105'!M60+'9106'!M60+'9107.'!M60+'9125'!M60+'9275'!M60+'9300'!M60+'9301'!M60+'9302'!M60+'9306'!M60+'9307'!M60+'9315'!M60+'9317'!M60+'9320'!M60+'9400'!M60+'9401'!M60+'9450'!M60+'9475'!M60+'9501'!M60</f>
        <v>2700</v>
      </c>
      <c r="N60" s="94">
        <f t="shared" si="9"/>
        <v>8100</v>
      </c>
      <c r="O60" s="224"/>
      <c r="P60" s="255">
        <f>'3256'!P60+'3257'!P60+'3260'!P60+'9000'!P60+'9051'!P60+'9065'!P60+'9070'!P60+'9071'!P60+'9075'!P60+'9080'!P60+'9100'!P60+'9105'!P60+'9106'!P60+'9107.'!P60+'9125'!P60+'9275'!P60+'9300'!P60+'9301'!P60+'9302'!P60+'9306'!P60+'9307'!P60+'9315'!P60+'9317'!P60+'9320'!P60+'9400'!P60+'9401'!P60+'9450'!P60+'9475'!P60+'9501'!P60</f>
        <v>2700</v>
      </c>
      <c r="Q60" s="255">
        <f>'3256'!Q60+'3257'!Q60+'3260'!Q60+'9000'!Q60+'9051'!Q60+'9065'!Q60+'9070'!Q60+'9071'!Q60+'9075'!Q60+'9080'!Q60+'9100'!Q60+'9105'!Q60+'9106'!Q60+'9107.'!Q60+'9125'!Q60+'9275'!Q60+'9300'!Q60+'9301'!Q60+'9302'!Q60+'9306'!Q60+'9307'!Q60+'9315'!Q60+'9317'!Q60+'9320'!Q60+'9400'!Q60+'9401'!Q60+'9450'!Q60+'9475'!Q60+'9501'!Q60</f>
        <v>2700</v>
      </c>
      <c r="R60" s="255">
        <f>'3256'!R60+'3257'!R60+'3260'!R60+'9000'!R60+'9051'!R60+'9065'!R60+'9070'!R60+'9071'!R60+'9075'!R60+'9080'!R60+'9100'!R60+'9105'!R60+'9106'!R60+'9107.'!R60+'9125'!R60+'9275'!R60+'9300'!R60+'9301'!R60+'9302'!R60+'9306'!R60+'9307'!R60+'9315'!R60+'9317'!R60+'9320'!R60+'9400'!R60+'9401'!R60+'9450'!R60+'9475'!R60+'9501'!R60</f>
        <v>2700</v>
      </c>
      <c r="S60" s="94">
        <f t="shared" si="10"/>
        <v>8100</v>
      </c>
      <c r="T60" s="224"/>
      <c r="U60" s="255">
        <f>'3256'!U60+'3257'!U60+'3260'!U60+'9000'!U60+'9051'!U60+'9065'!U60+'9070'!U60+'9071'!U60+'9075'!U60+'9080'!U60+'9100'!U60+'9105'!U60+'9106'!U60+'9107.'!U60+'9125'!U60+'9275'!U60+'9300'!U60+'9301'!U60+'9302'!U60+'9306'!U60+'9307'!U60+'9315'!U60+'9317'!U60+'9320'!U60+'9400'!U60+'9401'!U60+'9450'!U60+'9475'!U60+'9501'!U60</f>
        <v>2700</v>
      </c>
      <c r="V60" s="255">
        <f>'3256'!V60+'3257'!V60+'3260'!V60+'9000'!V60+'9051'!V60+'9065'!V60+'9070'!V60+'9071'!V60+'9075'!V60+'9080'!V60+'9100'!V60+'9105'!V60+'9106'!V60+'9107.'!V60+'9125'!V60+'9275'!V60+'9300'!V60+'9301'!V60+'9302'!V60+'9306'!V60+'9307'!V60+'9315'!V60+'9317'!V60+'9320'!V60+'9400'!V60+'9401'!V60+'9450'!V60+'9475'!V60+'9501'!V60</f>
        <v>0</v>
      </c>
      <c r="W60" s="255">
        <f>'3256'!W60+'3257'!W60+'3260'!W60+'9000'!W60+'9051'!W60+'9065'!W60+'9070'!W60+'9071'!W60+'9075'!W60+'9080'!W60+'9100'!W60+'9105'!W60+'9106'!W60+'9107.'!W60+'9125'!W60+'9275'!W60+'9300'!W60+'9301'!W60+'9302'!W60+'9306'!W60+'9307'!W60+'9315'!W60+'9317'!W60+'9320'!W60+'9400'!W60+'9401'!W60+'9450'!W60+'9475'!W60+'9501'!W60</f>
        <v>0</v>
      </c>
      <c r="X60" s="94">
        <f t="shared" si="6"/>
        <v>2700</v>
      </c>
      <c r="Y60" s="97"/>
      <c r="Z60" s="94">
        <f t="shared" si="7"/>
        <v>27000</v>
      </c>
      <c r="AA60" s="182"/>
      <c r="AC60" s="243"/>
    </row>
    <row r="61" spans="1:29" s="214" customFormat="1" ht="15" x14ac:dyDescent="0.25">
      <c r="A61" s="72"/>
      <c r="B61" s="262" t="str">
        <f>'LPFN SUMMARY - Results'!B61</f>
        <v>Facility Rental</v>
      </c>
      <c r="C61" s="71"/>
      <c r="D61" s="62"/>
      <c r="E61" s="63"/>
      <c r="F61" s="255">
        <f>'3256'!F61+'3257'!F61+'3260'!F61+'9000'!F61+'9051'!F61+'9065'!F61+'9070'!F61+'9071'!F61+'9075'!F61+'9080'!F61+'9100'!F61+'9105'!F61+'9106'!F61+'9107.'!F61+'9125'!F61+'9275'!F61+'9300'!F61+'9301'!F61+'9302'!F61+'9306'!F61+'9307'!F61+'9315'!F61+'9317'!F61+'9320'!F61+'9400'!F61+'9401'!F61+'9450'!F61+'9475'!F61+'9501'!F61</f>
        <v>0</v>
      </c>
      <c r="G61" s="255">
        <f>'3256'!G61+'3257'!G61+'3260'!G61+'9000'!G61+'9051'!G61+'9065'!G61+'9070'!G61+'9071'!G61+'9075'!G61+'9080'!G61+'9100'!G61+'9105'!G61+'9106'!G61+'9107.'!G61+'9125'!G61+'9275'!G61+'9300'!G61+'9301'!G61+'9302'!G61+'9306'!G61+'9307'!G61+'9315'!G61+'9317'!G61+'9320'!G61+'9400'!G61+'9401'!G61+'9450'!G61+'9475'!G61+'9501'!G61</f>
        <v>0</v>
      </c>
      <c r="H61" s="255">
        <f>'3256'!H61+'3257'!H61+'3260'!H61+'9000'!H61+'9051'!H61+'9065'!H61+'9070'!H61+'9071'!H61+'9075'!H61+'9080'!H61+'9100'!H61+'9105'!H61+'9106'!H61+'9107.'!H61+'9125'!H61+'9275'!H61+'9300'!H61+'9301'!H61+'9302'!H61+'9306'!H61+'9307'!H61+'9315'!H61+'9317'!H61+'9320'!H61+'9400'!H61+'9401'!H61+'9450'!H61+'9475'!H61+'9501'!H61</f>
        <v>0</v>
      </c>
      <c r="I61" s="94">
        <f t="shared" si="8"/>
        <v>0</v>
      </c>
      <c r="J61" s="224"/>
      <c r="K61" s="255">
        <f>'3256'!K61+'3257'!K61+'3260'!K61+'9000'!K61+'9051'!K61+'9065'!K61+'9070'!K61+'9071'!K61+'9075'!K61+'9080'!K61+'9100'!K61+'9105'!K61+'9106'!K61+'9107.'!K61+'9125'!K61+'9275'!K61+'9300'!K61+'9301'!K61+'9302'!K61+'9306'!K61+'9307'!K61+'9315'!K61+'9317'!K61+'9320'!K61+'9400'!K61+'9401'!K61+'9450'!K61+'9475'!K61+'9501'!K61</f>
        <v>0</v>
      </c>
      <c r="L61" s="255">
        <f>'3256'!L61+'3257'!L61+'3260'!L61+'9000'!L61+'9051'!L61+'9065'!L61+'9070'!L61+'9071'!L61+'9075'!L61+'9080'!L61+'9100'!L61+'9105'!L61+'9106'!L61+'9107.'!L61+'9125'!L61+'9275'!L61+'9300'!L61+'9301'!L61+'9302'!L61+'9306'!L61+'9307'!L61+'9315'!L61+'9317'!L61+'9320'!L61+'9400'!L61+'9401'!L61+'9450'!L61+'9475'!L61+'9501'!L61</f>
        <v>0</v>
      </c>
      <c r="M61" s="255">
        <f>'3256'!M61+'3257'!M61+'3260'!M61+'9000'!M61+'9051'!M61+'9065'!M61+'9070'!M61+'9071'!M61+'9075'!M61+'9080'!M61+'9100'!M61+'9105'!M61+'9106'!M61+'9107.'!M61+'9125'!M61+'9275'!M61+'9300'!M61+'9301'!M61+'9302'!M61+'9306'!M61+'9307'!M61+'9315'!M61+'9317'!M61+'9320'!M61+'9400'!M61+'9401'!M61+'9450'!M61+'9475'!M61+'9501'!M61</f>
        <v>0</v>
      </c>
      <c r="N61" s="94">
        <f t="shared" si="9"/>
        <v>0</v>
      </c>
      <c r="O61" s="224"/>
      <c r="P61" s="255">
        <f>'3256'!P61+'3257'!P61+'3260'!P61+'9000'!P61+'9051'!P61+'9065'!P61+'9070'!P61+'9071'!P61+'9075'!P61+'9080'!P61+'9100'!P61+'9105'!P61+'9106'!P61+'9107.'!P61+'9125'!P61+'9275'!P61+'9300'!P61+'9301'!P61+'9302'!P61+'9306'!P61+'9307'!P61+'9315'!P61+'9317'!P61+'9320'!P61+'9400'!P61+'9401'!P61+'9450'!P61+'9475'!P61+'9501'!P61</f>
        <v>0</v>
      </c>
      <c r="Q61" s="255">
        <f>'3256'!Q61+'3257'!Q61+'3260'!Q61+'9000'!Q61+'9051'!Q61+'9065'!Q61+'9070'!Q61+'9071'!Q61+'9075'!Q61+'9080'!Q61+'9100'!Q61+'9105'!Q61+'9106'!Q61+'9107.'!Q61+'9125'!Q61+'9275'!Q61+'9300'!Q61+'9301'!Q61+'9302'!Q61+'9306'!Q61+'9307'!Q61+'9315'!Q61+'9317'!Q61+'9320'!Q61+'9400'!Q61+'9401'!Q61+'9450'!Q61+'9475'!Q61+'9501'!Q61</f>
        <v>0</v>
      </c>
      <c r="R61" s="255">
        <f>'3256'!R61+'3257'!R61+'3260'!R61+'9000'!R61+'9051'!R61+'9065'!R61+'9070'!R61+'9071'!R61+'9075'!R61+'9080'!R61+'9100'!R61+'9105'!R61+'9106'!R61+'9107.'!R61+'9125'!R61+'9275'!R61+'9300'!R61+'9301'!R61+'9302'!R61+'9306'!R61+'9307'!R61+'9315'!R61+'9317'!R61+'9320'!R61+'9400'!R61+'9401'!R61+'9450'!R61+'9475'!R61+'9501'!R61</f>
        <v>0</v>
      </c>
      <c r="S61" s="94">
        <f t="shared" si="10"/>
        <v>0</v>
      </c>
      <c r="T61" s="224"/>
      <c r="U61" s="255">
        <f>'3256'!U61+'3257'!U61+'3260'!U61+'9000'!U61+'9051'!U61+'9065'!U61+'9070'!U61+'9071'!U61+'9075'!U61+'9080'!U61+'9100'!U61+'9105'!U61+'9106'!U61+'9107.'!U61+'9125'!U61+'9275'!U61+'9300'!U61+'9301'!U61+'9302'!U61+'9306'!U61+'9307'!U61+'9315'!U61+'9317'!U61+'9320'!U61+'9400'!U61+'9401'!U61+'9450'!U61+'9475'!U61+'9501'!U61</f>
        <v>0</v>
      </c>
      <c r="V61" s="255">
        <f>'3256'!V61+'3257'!V61+'3260'!V61+'9000'!V61+'9051'!V61+'9065'!V61+'9070'!V61+'9071'!V61+'9075'!V61+'9080'!V61+'9100'!V61+'9105'!V61+'9106'!V61+'9107.'!V61+'9125'!V61+'9275'!V61+'9300'!V61+'9301'!V61+'9302'!V61+'9306'!V61+'9307'!V61+'9315'!V61+'9317'!V61+'9320'!V61+'9400'!V61+'9401'!V61+'9450'!V61+'9475'!V61+'9501'!V61</f>
        <v>0</v>
      </c>
      <c r="W61" s="255">
        <f>'3256'!W61+'3257'!W61+'3260'!W61+'9000'!W61+'9051'!W61+'9065'!W61+'9070'!W61+'9071'!W61+'9075'!W61+'9080'!W61+'9100'!W61+'9105'!W61+'9106'!W61+'9107.'!W61+'9125'!W61+'9275'!W61+'9300'!W61+'9301'!W61+'9302'!W61+'9306'!W61+'9307'!W61+'9315'!W61+'9317'!W61+'9320'!W61+'9400'!W61+'9401'!W61+'9450'!W61+'9475'!W61+'9501'!W61</f>
        <v>0</v>
      </c>
      <c r="X61" s="94">
        <f t="shared" si="6"/>
        <v>0</v>
      </c>
      <c r="Y61" s="97"/>
      <c r="Z61" s="94">
        <f t="shared" si="7"/>
        <v>0</v>
      </c>
      <c r="AA61" s="182"/>
      <c r="AC61" s="243"/>
    </row>
    <row r="62" spans="1:29" s="214" customFormat="1" ht="15" x14ac:dyDescent="0.25">
      <c r="A62" s="72"/>
      <c r="B62" s="262" t="str">
        <f>'LPFN SUMMARY - Results'!B62</f>
        <v>Field Trip</v>
      </c>
      <c r="C62" s="71"/>
      <c r="D62" s="62"/>
      <c r="E62" s="63"/>
      <c r="F62" s="255">
        <f>'3256'!F62+'3257'!F62+'3260'!F62+'9000'!F62+'9051'!F62+'9065'!F62+'9070'!F62+'9071'!F62+'9075'!F62+'9080'!F62+'9100'!F62+'9105'!F62+'9106'!F62+'9107.'!F62+'9125'!F62+'9275'!F62+'9300'!F62+'9301'!F62+'9302'!F62+'9306'!F62+'9307'!F62+'9315'!F62+'9317'!F62+'9320'!F62+'9400'!F62+'9401'!F62+'9450'!F62+'9475'!F62+'9501'!F62</f>
        <v>0</v>
      </c>
      <c r="G62" s="255">
        <f>'3256'!G62+'3257'!G62+'3260'!G62+'9000'!G62+'9051'!G62+'9065'!G62+'9070'!G62+'9071'!G62+'9075'!G62+'9080'!G62+'9100'!G62+'9105'!G62+'9106'!G62+'9107.'!G62+'9125'!G62+'9275'!G62+'9300'!G62+'9301'!G62+'9302'!G62+'9306'!G62+'9307'!G62+'9315'!G62+'9317'!G62+'9320'!G62+'9400'!G62+'9401'!G62+'9450'!G62+'9475'!G62+'9501'!G62</f>
        <v>0</v>
      </c>
      <c r="H62" s="255">
        <f>'3256'!H62+'3257'!H62+'3260'!H62+'9000'!H62+'9051'!H62+'9065'!H62+'9070'!H62+'9071'!H62+'9075'!H62+'9080'!H62+'9100'!H62+'9105'!H62+'9106'!H62+'9107.'!H62+'9125'!H62+'9275'!H62+'9300'!H62+'9301'!H62+'9302'!H62+'9306'!H62+'9307'!H62+'9315'!H62+'9317'!H62+'9320'!H62+'9400'!H62+'9401'!H62+'9450'!H62+'9475'!H62+'9501'!H62</f>
        <v>0</v>
      </c>
      <c r="I62" s="94">
        <f t="shared" si="8"/>
        <v>0</v>
      </c>
      <c r="J62" s="224"/>
      <c r="K62" s="255">
        <f>'3256'!K62+'3257'!K62+'3260'!K62+'9000'!K62+'9051'!K62+'9065'!K62+'9070'!K62+'9071'!K62+'9075'!K62+'9080'!K62+'9100'!K62+'9105'!K62+'9106'!K62+'9107.'!K62+'9125'!K62+'9275'!K62+'9300'!K62+'9301'!K62+'9302'!K62+'9306'!K62+'9307'!K62+'9315'!K62+'9317'!K62+'9320'!K62+'9400'!K62+'9401'!K62+'9450'!K62+'9475'!K62+'9501'!K62</f>
        <v>0</v>
      </c>
      <c r="L62" s="255">
        <f>'3256'!L62+'3257'!L62+'3260'!L62+'9000'!L62+'9051'!L62+'9065'!L62+'9070'!L62+'9071'!L62+'9075'!L62+'9080'!L62+'9100'!L62+'9105'!L62+'9106'!L62+'9107.'!L62+'9125'!L62+'9275'!L62+'9300'!L62+'9301'!L62+'9302'!L62+'9306'!L62+'9307'!L62+'9315'!L62+'9317'!L62+'9320'!L62+'9400'!L62+'9401'!L62+'9450'!L62+'9475'!L62+'9501'!L62</f>
        <v>0</v>
      </c>
      <c r="M62" s="255">
        <f>'3256'!M62+'3257'!M62+'3260'!M62+'9000'!M62+'9051'!M62+'9065'!M62+'9070'!M62+'9071'!M62+'9075'!M62+'9080'!M62+'9100'!M62+'9105'!M62+'9106'!M62+'9107.'!M62+'9125'!M62+'9275'!M62+'9300'!M62+'9301'!M62+'9302'!M62+'9306'!M62+'9307'!M62+'9315'!M62+'9317'!M62+'9320'!M62+'9400'!M62+'9401'!M62+'9450'!M62+'9475'!M62+'9501'!M62</f>
        <v>0</v>
      </c>
      <c r="N62" s="94">
        <f t="shared" si="9"/>
        <v>0</v>
      </c>
      <c r="O62" s="224"/>
      <c r="P62" s="255">
        <f>'3256'!P62+'3257'!P62+'3260'!P62+'9000'!P62+'9051'!P62+'9065'!P62+'9070'!P62+'9071'!P62+'9075'!P62+'9080'!P62+'9100'!P62+'9105'!P62+'9106'!P62+'9107.'!P62+'9125'!P62+'9275'!P62+'9300'!P62+'9301'!P62+'9302'!P62+'9306'!P62+'9307'!P62+'9315'!P62+'9317'!P62+'9320'!P62+'9400'!P62+'9401'!P62+'9450'!P62+'9475'!P62+'9501'!P62</f>
        <v>0</v>
      </c>
      <c r="Q62" s="255">
        <f>'3256'!Q62+'3257'!Q62+'3260'!Q62+'9000'!Q62+'9051'!Q62+'9065'!Q62+'9070'!Q62+'9071'!Q62+'9075'!Q62+'9080'!Q62+'9100'!Q62+'9105'!Q62+'9106'!Q62+'9107.'!Q62+'9125'!Q62+'9275'!Q62+'9300'!Q62+'9301'!Q62+'9302'!Q62+'9306'!Q62+'9307'!Q62+'9315'!Q62+'9317'!Q62+'9320'!Q62+'9400'!Q62+'9401'!Q62+'9450'!Q62+'9475'!Q62+'9501'!Q62</f>
        <v>0</v>
      </c>
      <c r="R62" s="255">
        <f>'3256'!R62+'3257'!R62+'3260'!R62+'9000'!R62+'9051'!R62+'9065'!R62+'9070'!R62+'9071'!R62+'9075'!R62+'9080'!R62+'9100'!R62+'9105'!R62+'9106'!R62+'9107.'!R62+'9125'!R62+'9275'!R62+'9300'!R62+'9301'!R62+'9302'!R62+'9306'!R62+'9307'!R62+'9315'!R62+'9317'!R62+'9320'!R62+'9400'!R62+'9401'!R62+'9450'!R62+'9475'!R62+'9501'!R62</f>
        <v>0</v>
      </c>
      <c r="S62" s="94">
        <f t="shared" si="10"/>
        <v>0</v>
      </c>
      <c r="T62" s="224"/>
      <c r="U62" s="255">
        <f>'3256'!U62+'3257'!U62+'3260'!U62+'9000'!U62+'9051'!U62+'9065'!U62+'9070'!U62+'9071'!U62+'9075'!U62+'9080'!U62+'9100'!U62+'9105'!U62+'9106'!U62+'9107.'!U62+'9125'!U62+'9275'!U62+'9300'!U62+'9301'!U62+'9302'!U62+'9306'!U62+'9307'!U62+'9315'!U62+'9317'!U62+'9320'!U62+'9400'!U62+'9401'!U62+'9450'!U62+'9475'!U62+'9501'!U62</f>
        <v>0</v>
      </c>
      <c r="V62" s="255">
        <f>'3256'!V62+'3257'!V62+'3260'!V62+'9000'!V62+'9051'!V62+'9065'!V62+'9070'!V62+'9071'!V62+'9075'!V62+'9080'!V62+'9100'!V62+'9105'!V62+'9106'!V62+'9107.'!V62+'9125'!V62+'9275'!V62+'9300'!V62+'9301'!V62+'9302'!V62+'9306'!V62+'9307'!V62+'9315'!V62+'9317'!V62+'9320'!V62+'9400'!V62+'9401'!V62+'9450'!V62+'9475'!V62+'9501'!V62</f>
        <v>0</v>
      </c>
      <c r="W62" s="255">
        <f>'3256'!W62+'3257'!W62+'3260'!W62+'9000'!W62+'9051'!W62+'9065'!W62+'9070'!W62+'9071'!W62+'9075'!W62+'9080'!W62+'9100'!W62+'9105'!W62+'9106'!W62+'9107.'!W62+'9125'!W62+'9275'!W62+'9300'!W62+'9301'!W62+'9302'!W62+'9306'!W62+'9307'!W62+'9315'!W62+'9317'!W62+'9320'!W62+'9400'!W62+'9401'!W62+'9450'!W62+'9475'!W62+'9501'!W62</f>
        <v>0</v>
      </c>
      <c r="X62" s="94">
        <f t="shared" si="6"/>
        <v>0</v>
      </c>
      <c r="Y62" s="97"/>
      <c r="Z62" s="94">
        <f t="shared" si="7"/>
        <v>0</v>
      </c>
      <c r="AA62" s="182"/>
      <c r="AC62" s="243"/>
    </row>
    <row r="63" spans="1:29" s="214" customFormat="1" ht="15" x14ac:dyDescent="0.25">
      <c r="A63" s="72"/>
      <c r="B63" s="262" t="str">
        <f>'LPFN SUMMARY - Results'!B63</f>
        <v>Graduation</v>
      </c>
      <c r="C63" s="71"/>
      <c r="D63" s="62"/>
      <c r="E63" s="63"/>
      <c r="F63" s="255">
        <f>'3256'!F63+'3257'!F63+'3260'!F63+'9000'!F63+'9051'!F63+'9065'!F63+'9070'!F63+'9071'!F63+'9075'!F63+'9080'!F63+'9100'!F63+'9105'!F63+'9106'!F63+'9107.'!F63+'9125'!F63+'9275'!F63+'9300'!F63+'9301'!F63+'9302'!F63+'9306'!F63+'9307'!F63+'9315'!F63+'9317'!F63+'9320'!F63+'9400'!F63+'9401'!F63+'9450'!F63+'9475'!F63+'9501'!F63</f>
        <v>0</v>
      </c>
      <c r="G63" s="255">
        <f>'3256'!G63+'3257'!G63+'3260'!G63+'9000'!G63+'9051'!G63+'9065'!G63+'9070'!G63+'9071'!G63+'9075'!G63+'9080'!G63+'9100'!G63+'9105'!G63+'9106'!G63+'9107.'!G63+'9125'!G63+'9275'!G63+'9300'!G63+'9301'!G63+'9302'!G63+'9306'!G63+'9307'!G63+'9315'!G63+'9317'!G63+'9320'!G63+'9400'!G63+'9401'!G63+'9450'!G63+'9475'!G63+'9501'!G63</f>
        <v>0</v>
      </c>
      <c r="H63" s="255">
        <f>'3256'!H63+'3257'!H63+'3260'!H63+'9000'!H63+'9051'!H63+'9065'!H63+'9070'!H63+'9071'!H63+'9075'!H63+'9080'!H63+'9100'!H63+'9105'!H63+'9106'!H63+'9107.'!H63+'9125'!H63+'9275'!H63+'9300'!H63+'9301'!H63+'9302'!H63+'9306'!H63+'9307'!H63+'9315'!H63+'9317'!H63+'9320'!H63+'9400'!H63+'9401'!H63+'9450'!H63+'9475'!H63+'9501'!H63</f>
        <v>0</v>
      </c>
      <c r="I63" s="94">
        <f t="shared" si="8"/>
        <v>0</v>
      </c>
      <c r="J63" s="224"/>
      <c r="K63" s="255">
        <f>'3256'!K63+'3257'!K63+'3260'!K63+'9000'!K63+'9051'!K63+'9065'!K63+'9070'!K63+'9071'!K63+'9075'!K63+'9080'!K63+'9100'!K63+'9105'!K63+'9106'!K63+'9107.'!K63+'9125'!K63+'9275'!K63+'9300'!K63+'9301'!K63+'9302'!K63+'9306'!K63+'9307'!K63+'9315'!K63+'9317'!K63+'9320'!K63+'9400'!K63+'9401'!K63+'9450'!K63+'9475'!K63+'9501'!K63</f>
        <v>0</v>
      </c>
      <c r="L63" s="255">
        <f>'3256'!L63+'3257'!L63+'3260'!L63+'9000'!L63+'9051'!L63+'9065'!L63+'9070'!L63+'9071'!L63+'9075'!L63+'9080'!L63+'9100'!L63+'9105'!L63+'9106'!L63+'9107.'!L63+'9125'!L63+'9275'!L63+'9300'!L63+'9301'!L63+'9302'!L63+'9306'!L63+'9307'!L63+'9315'!L63+'9317'!L63+'9320'!L63+'9400'!L63+'9401'!L63+'9450'!L63+'9475'!L63+'9501'!L63</f>
        <v>0</v>
      </c>
      <c r="M63" s="255">
        <f>'3256'!M63+'3257'!M63+'3260'!M63+'9000'!M63+'9051'!M63+'9065'!M63+'9070'!M63+'9071'!M63+'9075'!M63+'9080'!M63+'9100'!M63+'9105'!M63+'9106'!M63+'9107.'!M63+'9125'!M63+'9275'!M63+'9300'!M63+'9301'!M63+'9302'!M63+'9306'!M63+'9307'!M63+'9315'!M63+'9317'!M63+'9320'!M63+'9400'!M63+'9401'!M63+'9450'!M63+'9475'!M63+'9501'!M63</f>
        <v>0</v>
      </c>
      <c r="N63" s="94">
        <f t="shared" si="9"/>
        <v>0</v>
      </c>
      <c r="O63" s="224"/>
      <c r="P63" s="255">
        <f>'3256'!P63+'3257'!P63+'3260'!P63+'9000'!P63+'9051'!P63+'9065'!P63+'9070'!P63+'9071'!P63+'9075'!P63+'9080'!P63+'9100'!P63+'9105'!P63+'9106'!P63+'9107.'!P63+'9125'!P63+'9275'!P63+'9300'!P63+'9301'!P63+'9302'!P63+'9306'!P63+'9307'!P63+'9315'!P63+'9317'!P63+'9320'!P63+'9400'!P63+'9401'!P63+'9450'!P63+'9475'!P63+'9501'!P63</f>
        <v>0</v>
      </c>
      <c r="Q63" s="255">
        <f>'3256'!Q63+'3257'!Q63+'3260'!Q63+'9000'!Q63+'9051'!Q63+'9065'!Q63+'9070'!Q63+'9071'!Q63+'9075'!Q63+'9080'!Q63+'9100'!Q63+'9105'!Q63+'9106'!Q63+'9107.'!Q63+'9125'!Q63+'9275'!Q63+'9300'!Q63+'9301'!Q63+'9302'!Q63+'9306'!Q63+'9307'!Q63+'9315'!Q63+'9317'!Q63+'9320'!Q63+'9400'!Q63+'9401'!Q63+'9450'!Q63+'9475'!Q63+'9501'!Q63</f>
        <v>0</v>
      </c>
      <c r="R63" s="255">
        <f>'3256'!R63+'3257'!R63+'3260'!R63+'9000'!R63+'9051'!R63+'9065'!R63+'9070'!R63+'9071'!R63+'9075'!R63+'9080'!R63+'9100'!R63+'9105'!R63+'9106'!R63+'9107.'!R63+'9125'!R63+'9275'!R63+'9300'!R63+'9301'!R63+'9302'!R63+'9306'!R63+'9307'!R63+'9315'!R63+'9317'!R63+'9320'!R63+'9400'!R63+'9401'!R63+'9450'!R63+'9475'!R63+'9501'!R63</f>
        <v>0</v>
      </c>
      <c r="S63" s="94">
        <f t="shared" si="10"/>
        <v>0</v>
      </c>
      <c r="T63" s="224"/>
      <c r="U63" s="255">
        <f>'3256'!U63+'3257'!U63+'3260'!U63+'9000'!U63+'9051'!U63+'9065'!U63+'9070'!U63+'9071'!U63+'9075'!U63+'9080'!U63+'9100'!U63+'9105'!U63+'9106'!U63+'9107.'!U63+'9125'!U63+'9275'!U63+'9300'!U63+'9301'!U63+'9302'!U63+'9306'!U63+'9307'!U63+'9315'!U63+'9317'!U63+'9320'!U63+'9400'!U63+'9401'!U63+'9450'!U63+'9475'!U63+'9501'!U63</f>
        <v>0</v>
      </c>
      <c r="V63" s="255">
        <f>'3256'!V63+'3257'!V63+'3260'!V63+'9000'!V63+'9051'!V63+'9065'!V63+'9070'!V63+'9071'!V63+'9075'!V63+'9080'!V63+'9100'!V63+'9105'!V63+'9106'!V63+'9107.'!V63+'9125'!V63+'9275'!V63+'9300'!V63+'9301'!V63+'9302'!V63+'9306'!V63+'9307'!V63+'9315'!V63+'9317'!V63+'9320'!V63+'9400'!V63+'9401'!V63+'9450'!V63+'9475'!V63+'9501'!V63</f>
        <v>0</v>
      </c>
      <c r="W63" s="255">
        <f>'3256'!W63+'3257'!W63+'3260'!W63+'9000'!W63+'9051'!W63+'9065'!W63+'9070'!W63+'9071'!W63+'9075'!W63+'9080'!W63+'9100'!W63+'9105'!W63+'9106'!W63+'9107.'!W63+'9125'!W63+'9275'!W63+'9300'!W63+'9301'!W63+'9302'!W63+'9306'!W63+'9307'!W63+'9315'!W63+'9317'!W63+'9320'!W63+'9400'!W63+'9401'!W63+'9450'!W63+'9475'!W63+'9501'!W63</f>
        <v>0</v>
      </c>
      <c r="X63" s="94">
        <f t="shared" si="6"/>
        <v>0</v>
      </c>
      <c r="Y63" s="97"/>
      <c r="Z63" s="94">
        <f t="shared" si="7"/>
        <v>0</v>
      </c>
      <c r="AA63" s="182"/>
      <c r="AC63" s="243"/>
    </row>
    <row r="64" spans="1:29" s="214" customFormat="1" ht="15" x14ac:dyDescent="0.25">
      <c r="A64" s="72"/>
      <c r="B64" s="262" t="str">
        <f>'LPFN SUMMARY - Results'!B64</f>
        <v>Guest Speakers</v>
      </c>
      <c r="C64" s="71"/>
      <c r="D64" s="62"/>
      <c r="E64" s="63"/>
      <c r="F64" s="255">
        <f>'3256'!F64+'3257'!F64+'3260'!F64+'9000'!F64+'9051'!F64+'9065'!F64+'9070'!F64+'9071'!F64+'9075'!F64+'9080'!F64+'9100'!F64+'9105'!F64+'9106'!F64+'9107.'!F64+'9125'!F64+'9275'!F64+'9300'!F64+'9301'!F64+'9302'!F64+'9306'!F64+'9307'!F64+'9315'!F64+'9317'!F64+'9320'!F64+'9400'!F64+'9401'!F64+'9450'!F64+'9475'!F64+'9501'!F64</f>
        <v>0</v>
      </c>
      <c r="G64" s="255">
        <f>'3256'!G64+'3257'!G64+'3260'!G64+'9000'!G64+'9051'!G64+'9065'!G64+'9070'!G64+'9071'!G64+'9075'!G64+'9080'!G64+'9100'!G64+'9105'!G64+'9106'!G64+'9107.'!G64+'9125'!G64+'9275'!G64+'9300'!G64+'9301'!G64+'9302'!G64+'9306'!G64+'9307'!G64+'9315'!G64+'9317'!G64+'9320'!G64+'9400'!G64+'9401'!G64+'9450'!G64+'9475'!G64+'9501'!G64</f>
        <v>0</v>
      </c>
      <c r="H64" s="255">
        <f>'3256'!H64+'3257'!H64+'3260'!H64+'9000'!H64+'9051'!H64+'9065'!H64+'9070'!H64+'9071'!H64+'9075'!H64+'9080'!H64+'9100'!H64+'9105'!H64+'9106'!H64+'9107.'!H64+'9125'!H64+'9275'!H64+'9300'!H64+'9301'!H64+'9302'!H64+'9306'!H64+'9307'!H64+'9315'!H64+'9317'!H64+'9320'!H64+'9400'!H64+'9401'!H64+'9450'!H64+'9475'!H64+'9501'!H64</f>
        <v>0</v>
      </c>
      <c r="I64" s="94">
        <f t="shared" si="8"/>
        <v>0</v>
      </c>
      <c r="J64" s="224"/>
      <c r="K64" s="255">
        <f>'3256'!K64+'3257'!K64+'3260'!K64+'9000'!K64+'9051'!K64+'9065'!K64+'9070'!K64+'9071'!K64+'9075'!K64+'9080'!K64+'9100'!K64+'9105'!K64+'9106'!K64+'9107.'!K64+'9125'!K64+'9275'!K64+'9300'!K64+'9301'!K64+'9302'!K64+'9306'!K64+'9307'!K64+'9315'!K64+'9317'!K64+'9320'!K64+'9400'!K64+'9401'!K64+'9450'!K64+'9475'!K64+'9501'!K64</f>
        <v>0</v>
      </c>
      <c r="L64" s="255">
        <f>'3256'!L64+'3257'!L64+'3260'!L64+'9000'!L64+'9051'!L64+'9065'!L64+'9070'!L64+'9071'!L64+'9075'!L64+'9080'!L64+'9100'!L64+'9105'!L64+'9106'!L64+'9107.'!L64+'9125'!L64+'9275'!L64+'9300'!L64+'9301'!L64+'9302'!L64+'9306'!L64+'9307'!L64+'9315'!L64+'9317'!L64+'9320'!L64+'9400'!L64+'9401'!L64+'9450'!L64+'9475'!L64+'9501'!L64</f>
        <v>0</v>
      </c>
      <c r="M64" s="255">
        <f>'3256'!M64+'3257'!M64+'3260'!M64+'9000'!M64+'9051'!M64+'9065'!M64+'9070'!M64+'9071'!M64+'9075'!M64+'9080'!M64+'9100'!M64+'9105'!M64+'9106'!M64+'9107.'!M64+'9125'!M64+'9275'!M64+'9300'!M64+'9301'!M64+'9302'!M64+'9306'!M64+'9307'!M64+'9315'!M64+'9317'!M64+'9320'!M64+'9400'!M64+'9401'!M64+'9450'!M64+'9475'!M64+'9501'!M64</f>
        <v>0</v>
      </c>
      <c r="N64" s="94">
        <f t="shared" si="9"/>
        <v>0</v>
      </c>
      <c r="O64" s="224"/>
      <c r="P64" s="255">
        <f>'3256'!P64+'3257'!P64+'3260'!P64+'9000'!P64+'9051'!P64+'9065'!P64+'9070'!P64+'9071'!P64+'9075'!P64+'9080'!P64+'9100'!P64+'9105'!P64+'9106'!P64+'9107.'!P64+'9125'!P64+'9275'!P64+'9300'!P64+'9301'!P64+'9302'!P64+'9306'!P64+'9307'!P64+'9315'!P64+'9317'!P64+'9320'!P64+'9400'!P64+'9401'!P64+'9450'!P64+'9475'!P64+'9501'!P64</f>
        <v>0</v>
      </c>
      <c r="Q64" s="255">
        <f>'3256'!Q64+'3257'!Q64+'3260'!Q64+'9000'!Q64+'9051'!Q64+'9065'!Q64+'9070'!Q64+'9071'!Q64+'9075'!Q64+'9080'!Q64+'9100'!Q64+'9105'!Q64+'9106'!Q64+'9107.'!Q64+'9125'!Q64+'9275'!Q64+'9300'!Q64+'9301'!Q64+'9302'!Q64+'9306'!Q64+'9307'!Q64+'9315'!Q64+'9317'!Q64+'9320'!Q64+'9400'!Q64+'9401'!Q64+'9450'!Q64+'9475'!Q64+'9501'!Q64</f>
        <v>0</v>
      </c>
      <c r="R64" s="255">
        <f>'3256'!R64+'3257'!R64+'3260'!R64+'9000'!R64+'9051'!R64+'9065'!R64+'9070'!R64+'9071'!R64+'9075'!R64+'9080'!R64+'9100'!R64+'9105'!R64+'9106'!R64+'9107.'!R64+'9125'!R64+'9275'!R64+'9300'!R64+'9301'!R64+'9302'!R64+'9306'!R64+'9307'!R64+'9315'!R64+'9317'!R64+'9320'!R64+'9400'!R64+'9401'!R64+'9450'!R64+'9475'!R64+'9501'!R64</f>
        <v>0</v>
      </c>
      <c r="S64" s="94">
        <f t="shared" si="10"/>
        <v>0</v>
      </c>
      <c r="T64" s="224"/>
      <c r="U64" s="255">
        <f>'3256'!U64+'3257'!U64+'3260'!U64+'9000'!U64+'9051'!U64+'9065'!U64+'9070'!U64+'9071'!U64+'9075'!U64+'9080'!U64+'9100'!U64+'9105'!U64+'9106'!U64+'9107.'!U64+'9125'!U64+'9275'!U64+'9300'!U64+'9301'!U64+'9302'!U64+'9306'!U64+'9307'!U64+'9315'!U64+'9317'!U64+'9320'!U64+'9400'!U64+'9401'!U64+'9450'!U64+'9475'!U64+'9501'!U64</f>
        <v>0</v>
      </c>
      <c r="V64" s="255">
        <f>'3256'!V64+'3257'!V64+'3260'!V64+'9000'!V64+'9051'!V64+'9065'!V64+'9070'!V64+'9071'!V64+'9075'!V64+'9080'!V64+'9100'!V64+'9105'!V64+'9106'!V64+'9107.'!V64+'9125'!V64+'9275'!V64+'9300'!V64+'9301'!V64+'9302'!V64+'9306'!V64+'9307'!V64+'9315'!V64+'9317'!V64+'9320'!V64+'9400'!V64+'9401'!V64+'9450'!V64+'9475'!V64+'9501'!V64</f>
        <v>0</v>
      </c>
      <c r="W64" s="255">
        <f>'3256'!W64+'3257'!W64+'3260'!W64+'9000'!W64+'9051'!W64+'9065'!W64+'9070'!W64+'9071'!W64+'9075'!W64+'9080'!W64+'9100'!W64+'9105'!W64+'9106'!W64+'9107.'!W64+'9125'!W64+'9275'!W64+'9300'!W64+'9301'!W64+'9302'!W64+'9306'!W64+'9307'!W64+'9315'!W64+'9317'!W64+'9320'!W64+'9400'!W64+'9401'!W64+'9450'!W64+'9475'!W64+'9501'!W64</f>
        <v>0</v>
      </c>
      <c r="X64" s="94">
        <f t="shared" si="6"/>
        <v>0</v>
      </c>
      <c r="Y64" s="97"/>
      <c r="Z64" s="94">
        <f t="shared" si="7"/>
        <v>0</v>
      </c>
      <c r="AA64" s="182"/>
      <c r="AC64" s="243"/>
    </row>
    <row r="65" spans="1:29" s="214" customFormat="1" ht="15" x14ac:dyDescent="0.25">
      <c r="A65" s="72"/>
      <c r="B65" s="262" t="str">
        <f>'LPFN SUMMARY - Results'!B65</f>
        <v>Honoraria</v>
      </c>
      <c r="C65" s="71"/>
      <c r="D65" s="62"/>
      <c r="E65" s="63"/>
      <c r="F65" s="255">
        <f>'3256'!F65+'3257'!F65+'3260'!F65+'9000'!F65+'9051'!F65+'9065'!F65+'9070'!F65+'9071'!F65+'9075'!F65+'9080'!F65+'9100'!F65+'9105'!F65+'9106'!F65+'9107.'!F65+'9125'!F65+'9275'!F65+'9300'!F65+'9301'!F65+'9302'!F65+'9306'!F65+'9307'!F65+'9315'!F65+'9317'!F65+'9320'!F65+'9400'!F65+'9401'!F65+'9450'!F65+'9475'!F65+'9501'!F65</f>
        <v>0</v>
      </c>
      <c r="G65" s="255">
        <f>'3256'!G65+'3257'!G65+'3260'!G65+'9000'!G65+'9051'!G65+'9065'!G65+'9070'!G65+'9071'!G65+'9075'!G65+'9080'!G65+'9100'!G65+'9105'!G65+'9106'!G65+'9107.'!G65+'9125'!G65+'9275'!G65+'9300'!G65+'9301'!G65+'9302'!G65+'9306'!G65+'9307'!G65+'9315'!G65+'9317'!G65+'9320'!G65+'9400'!G65+'9401'!G65+'9450'!G65+'9475'!G65+'9501'!G65</f>
        <v>0</v>
      </c>
      <c r="H65" s="255">
        <f>'3256'!H65+'3257'!H65+'3260'!H65+'9000'!H65+'9051'!H65+'9065'!H65+'9070'!H65+'9071'!H65+'9075'!H65+'9080'!H65+'9100'!H65+'9105'!H65+'9106'!H65+'9107.'!H65+'9125'!H65+'9275'!H65+'9300'!H65+'9301'!H65+'9302'!H65+'9306'!H65+'9307'!H65+'9315'!H65+'9317'!H65+'9320'!H65+'9400'!H65+'9401'!H65+'9450'!H65+'9475'!H65+'9501'!H65</f>
        <v>0</v>
      </c>
      <c r="I65" s="94">
        <f t="shared" si="8"/>
        <v>0</v>
      </c>
      <c r="J65" s="224"/>
      <c r="K65" s="255">
        <f>'3256'!K65+'3257'!K65+'3260'!K65+'9000'!K65+'9051'!K65+'9065'!K65+'9070'!K65+'9071'!K65+'9075'!K65+'9080'!K65+'9100'!K65+'9105'!K65+'9106'!K65+'9107.'!K65+'9125'!K65+'9275'!K65+'9300'!K65+'9301'!K65+'9302'!K65+'9306'!K65+'9307'!K65+'9315'!K65+'9317'!K65+'9320'!K65+'9400'!K65+'9401'!K65+'9450'!K65+'9475'!K65+'9501'!K65</f>
        <v>0</v>
      </c>
      <c r="L65" s="255">
        <f>'3256'!L65+'3257'!L65+'3260'!L65+'9000'!L65+'9051'!L65+'9065'!L65+'9070'!L65+'9071'!L65+'9075'!L65+'9080'!L65+'9100'!L65+'9105'!L65+'9106'!L65+'9107.'!L65+'9125'!L65+'9275'!L65+'9300'!L65+'9301'!L65+'9302'!L65+'9306'!L65+'9307'!L65+'9315'!L65+'9317'!L65+'9320'!L65+'9400'!L65+'9401'!L65+'9450'!L65+'9475'!L65+'9501'!L65</f>
        <v>0</v>
      </c>
      <c r="M65" s="255">
        <f>'3256'!M65+'3257'!M65+'3260'!M65+'9000'!M65+'9051'!M65+'9065'!M65+'9070'!M65+'9071'!M65+'9075'!M65+'9080'!M65+'9100'!M65+'9105'!M65+'9106'!M65+'9107.'!M65+'9125'!M65+'9275'!M65+'9300'!M65+'9301'!M65+'9302'!M65+'9306'!M65+'9307'!M65+'9315'!M65+'9317'!M65+'9320'!M65+'9400'!M65+'9401'!M65+'9450'!M65+'9475'!M65+'9501'!M65</f>
        <v>0</v>
      </c>
      <c r="N65" s="94">
        <f t="shared" si="9"/>
        <v>0</v>
      </c>
      <c r="O65" s="224"/>
      <c r="P65" s="255">
        <f>'3256'!P65+'3257'!P65+'3260'!P65+'9000'!P65+'9051'!P65+'9065'!P65+'9070'!P65+'9071'!P65+'9075'!P65+'9080'!P65+'9100'!P65+'9105'!P65+'9106'!P65+'9107.'!P65+'9125'!P65+'9275'!P65+'9300'!P65+'9301'!P65+'9302'!P65+'9306'!P65+'9307'!P65+'9315'!P65+'9317'!P65+'9320'!P65+'9400'!P65+'9401'!P65+'9450'!P65+'9475'!P65+'9501'!P65</f>
        <v>0</v>
      </c>
      <c r="Q65" s="255">
        <f>'3256'!Q65+'3257'!Q65+'3260'!Q65+'9000'!Q65+'9051'!Q65+'9065'!Q65+'9070'!Q65+'9071'!Q65+'9075'!Q65+'9080'!Q65+'9100'!Q65+'9105'!Q65+'9106'!Q65+'9107.'!Q65+'9125'!Q65+'9275'!Q65+'9300'!Q65+'9301'!Q65+'9302'!Q65+'9306'!Q65+'9307'!Q65+'9315'!Q65+'9317'!Q65+'9320'!Q65+'9400'!Q65+'9401'!Q65+'9450'!Q65+'9475'!Q65+'9501'!Q65</f>
        <v>0</v>
      </c>
      <c r="R65" s="255">
        <f>'3256'!R65+'3257'!R65+'3260'!R65+'9000'!R65+'9051'!R65+'9065'!R65+'9070'!R65+'9071'!R65+'9075'!R65+'9080'!R65+'9100'!R65+'9105'!R65+'9106'!R65+'9107.'!R65+'9125'!R65+'9275'!R65+'9300'!R65+'9301'!R65+'9302'!R65+'9306'!R65+'9307'!R65+'9315'!R65+'9317'!R65+'9320'!R65+'9400'!R65+'9401'!R65+'9450'!R65+'9475'!R65+'9501'!R65</f>
        <v>0</v>
      </c>
      <c r="S65" s="94">
        <f t="shared" si="10"/>
        <v>0</v>
      </c>
      <c r="T65" s="224"/>
      <c r="U65" s="255">
        <f>'3256'!U65+'3257'!U65+'3260'!U65+'9000'!U65+'9051'!U65+'9065'!U65+'9070'!U65+'9071'!U65+'9075'!U65+'9080'!U65+'9100'!U65+'9105'!U65+'9106'!U65+'9107.'!U65+'9125'!U65+'9275'!U65+'9300'!U65+'9301'!U65+'9302'!U65+'9306'!U65+'9307'!U65+'9315'!U65+'9317'!U65+'9320'!U65+'9400'!U65+'9401'!U65+'9450'!U65+'9475'!U65+'9501'!U65</f>
        <v>0</v>
      </c>
      <c r="V65" s="255">
        <f>'3256'!V65+'3257'!V65+'3260'!V65+'9000'!V65+'9051'!V65+'9065'!V65+'9070'!V65+'9071'!V65+'9075'!V65+'9080'!V65+'9100'!V65+'9105'!V65+'9106'!V65+'9107.'!V65+'9125'!V65+'9275'!V65+'9300'!V65+'9301'!V65+'9302'!V65+'9306'!V65+'9307'!V65+'9315'!V65+'9317'!V65+'9320'!V65+'9400'!V65+'9401'!V65+'9450'!V65+'9475'!V65+'9501'!V65</f>
        <v>0</v>
      </c>
      <c r="W65" s="255">
        <f>'3256'!W65+'3257'!W65+'3260'!W65+'9000'!W65+'9051'!W65+'9065'!W65+'9070'!W65+'9071'!W65+'9075'!W65+'9080'!W65+'9100'!W65+'9105'!W65+'9106'!W65+'9107.'!W65+'9125'!W65+'9275'!W65+'9300'!W65+'9301'!W65+'9302'!W65+'9306'!W65+'9307'!W65+'9315'!W65+'9317'!W65+'9320'!W65+'9400'!W65+'9401'!W65+'9450'!W65+'9475'!W65+'9501'!W65</f>
        <v>0</v>
      </c>
      <c r="X65" s="94">
        <f t="shared" si="6"/>
        <v>0</v>
      </c>
      <c r="Y65" s="97"/>
      <c r="Z65" s="94">
        <f t="shared" si="7"/>
        <v>0</v>
      </c>
      <c r="AA65" s="182"/>
      <c r="AC65" s="243"/>
    </row>
    <row r="66" spans="1:29" s="214" customFormat="1" ht="15" x14ac:dyDescent="0.25">
      <c r="A66" s="72"/>
      <c r="B66" s="262" t="str">
        <f>'LPFN SUMMARY - Results'!B66</f>
        <v>Insurances</v>
      </c>
      <c r="C66" s="71"/>
      <c r="D66" s="62"/>
      <c r="E66" s="63"/>
      <c r="F66" s="255">
        <f>'3256'!F66+'3257'!F66+'3260'!F66+'9000'!F66+'9051'!F66+'9065'!F66+'9070'!F66+'9071'!F66+'9075'!F66+'9080'!F66+'9100'!F66+'9105'!F66+'9106'!F66+'9107.'!F66+'9125'!F66+'9275'!F66+'9300'!F66+'9301'!F66+'9302'!F66+'9306'!F66+'9307'!F66+'9315'!F66+'9317'!F66+'9320'!F66+'9400'!F66+'9401'!F66+'9450'!F66+'9475'!F66+'9501'!F66</f>
        <v>10530</v>
      </c>
      <c r="G66" s="255">
        <f>'3256'!G66+'3257'!G66+'3260'!G66+'9000'!G66+'9051'!G66+'9065'!G66+'9070'!G66+'9071'!G66+'9075'!G66+'9080'!G66+'9100'!G66+'9105'!G66+'9106'!G66+'9107.'!G66+'9125'!G66+'9275'!G66+'9300'!G66+'9301'!G66+'9302'!G66+'9306'!G66+'9307'!G66+'9315'!G66+'9317'!G66+'9320'!G66+'9400'!G66+'9401'!G66+'9450'!G66+'9475'!G66+'9501'!G66</f>
        <v>530</v>
      </c>
      <c r="H66" s="255">
        <f>'3256'!H66+'3257'!H66+'3260'!H66+'9000'!H66+'9051'!H66+'9065'!H66+'9070'!H66+'9071'!H66+'9075'!H66+'9080'!H66+'9100'!H66+'9105'!H66+'9106'!H66+'9107.'!H66+'9125'!H66+'9275'!H66+'9300'!H66+'9301'!H66+'9302'!H66+'9306'!H66+'9307'!H66+'9315'!H66+'9317'!H66+'9320'!H66+'9400'!H66+'9401'!H66+'9450'!H66+'9475'!H66+'9501'!H66</f>
        <v>1030</v>
      </c>
      <c r="I66" s="94">
        <f t="shared" si="8"/>
        <v>12090</v>
      </c>
      <c r="J66" s="224"/>
      <c r="K66" s="255">
        <f>'3256'!K66+'3257'!K66+'3260'!K66+'9000'!K66+'9051'!K66+'9065'!K66+'9070'!K66+'9071'!K66+'9075'!K66+'9080'!K66+'9100'!K66+'9105'!K66+'9106'!K66+'9107.'!K66+'9125'!K66+'9275'!K66+'9300'!K66+'9301'!K66+'9302'!K66+'9306'!K66+'9307'!K66+'9315'!K66+'9317'!K66+'9320'!K66+'9400'!K66+'9401'!K66+'9450'!K66+'9475'!K66+'9501'!K66</f>
        <v>530</v>
      </c>
      <c r="L66" s="255">
        <f>'3256'!L66+'3257'!L66+'3260'!L66+'9000'!L66+'9051'!L66+'9065'!L66+'9070'!L66+'9071'!L66+'9075'!L66+'9080'!L66+'9100'!L66+'9105'!L66+'9106'!L66+'9107.'!L66+'9125'!L66+'9275'!L66+'9300'!L66+'9301'!L66+'9302'!L66+'9306'!L66+'9307'!L66+'9315'!L66+'9317'!L66+'9320'!L66+'9400'!L66+'9401'!L66+'9450'!L66+'9475'!L66+'9501'!L66</f>
        <v>530</v>
      </c>
      <c r="M66" s="255">
        <f>'3256'!M66+'3257'!M66+'3260'!M66+'9000'!M66+'9051'!M66+'9065'!M66+'9070'!M66+'9071'!M66+'9075'!M66+'9080'!M66+'9100'!M66+'9105'!M66+'9106'!M66+'9107.'!M66+'9125'!M66+'9275'!M66+'9300'!M66+'9301'!M66+'9302'!M66+'9306'!M66+'9307'!M66+'9315'!M66+'9317'!M66+'9320'!M66+'9400'!M66+'9401'!M66+'9450'!M66+'9475'!M66+'9501'!M66</f>
        <v>1030</v>
      </c>
      <c r="N66" s="94">
        <f t="shared" si="9"/>
        <v>2090</v>
      </c>
      <c r="O66" s="224"/>
      <c r="P66" s="255">
        <f>'3256'!P66+'3257'!P66+'3260'!P66+'9000'!P66+'9051'!P66+'9065'!P66+'9070'!P66+'9071'!P66+'9075'!P66+'9080'!P66+'9100'!P66+'9105'!P66+'9106'!P66+'9107.'!P66+'9125'!P66+'9275'!P66+'9300'!P66+'9301'!P66+'9302'!P66+'9306'!P66+'9307'!P66+'9315'!P66+'9317'!P66+'9320'!P66+'9400'!P66+'9401'!P66+'9450'!P66+'9475'!P66+'9501'!P66</f>
        <v>530</v>
      </c>
      <c r="Q66" s="255">
        <f>'3256'!Q66+'3257'!Q66+'3260'!Q66+'9000'!Q66+'9051'!Q66+'9065'!Q66+'9070'!Q66+'9071'!Q66+'9075'!Q66+'9080'!Q66+'9100'!Q66+'9105'!Q66+'9106'!Q66+'9107.'!Q66+'9125'!Q66+'9275'!Q66+'9300'!Q66+'9301'!Q66+'9302'!Q66+'9306'!Q66+'9307'!Q66+'9315'!Q66+'9317'!Q66+'9320'!Q66+'9400'!Q66+'9401'!Q66+'9450'!Q66+'9475'!Q66+'9501'!Q66</f>
        <v>530</v>
      </c>
      <c r="R66" s="255">
        <f>'3256'!R66+'3257'!R66+'3260'!R66+'9000'!R66+'9051'!R66+'9065'!R66+'9070'!R66+'9071'!R66+'9075'!R66+'9080'!R66+'9100'!R66+'9105'!R66+'9106'!R66+'9107.'!R66+'9125'!R66+'9275'!R66+'9300'!R66+'9301'!R66+'9302'!R66+'9306'!R66+'9307'!R66+'9315'!R66+'9317'!R66+'9320'!R66+'9400'!R66+'9401'!R66+'9450'!R66+'9475'!R66+'9501'!R66</f>
        <v>1030</v>
      </c>
      <c r="S66" s="94">
        <f t="shared" si="10"/>
        <v>2090</v>
      </c>
      <c r="T66" s="224"/>
      <c r="U66" s="255">
        <f>'3256'!U66+'3257'!U66+'3260'!U66+'9000'!U66+'9051'!U66+'9065'!U66+'9070'!U66+'9071'!U66+'9075'!U66+'9080'!U66+'9100'!U66+'9105'!U66+'9106'!U66+'9107.'!U66+'9125'!U66+'9275'!U66+'9300'!U66+'9301'!U66+'9302'!U66+'9306'!U66+'9307'!U66+'9315'!U66+'9317'!U66+'9320'!U66+'9400'!U66+'9401'!U66+'9450'!U66+'9475'!U66+'9501'!U66</f>
        <v>530</v>
      </c>
      <c r="V66" s="255">
        <f>'3256'!V66+'3257'!V66+'3260'!V66+'9000'!V66+'9051'!V66+'9065'!V66+'9070'!V66+'9071'!V66+'9075'!V66+'9080'!V66+'9100'!V66+'9105'!V66+'9106'!V66+'9107.'!V66+'9125'!V66+'9275'!V66+'9300'!V66+'9301'!V66+'9302'!V66+'9306'!V66+'9307'!V66+'9315'!V66+'9317'!V66+'9320'!V66+'9400'!V66+'9401'!V66+'9450'!V66+'9475'!V66+'9501'!V66</f>
        <v>530</v>
      </c>
      <c r="W66" s="255">
        <f>'3256'!W66+'3257'!W66+'3260'!W66+'9000'!W66+'9051'!W66+'9065'!W66+'9070'!W66+'9071'!W66+'9075'!W66+'9080'!W66+'9100'!W66+'9105'!W66+'9106'!W66+'9107.'!W66+'9125'!W66+'9275'!W66+'9300'!W66+'9301'!W66+'9302'!W66+'9306'!W66+'9307'!W66+'9315'!W66+'9317'!W66+'9320'!W66+'9400'!W66+'9401'!W66+'9450'!W66+'9475'!W66+'9501'!W66</f>
        <v>3730</v>
      </c>
      <c r="X66" s="94">
        <f t="shared" si="6"/>
        <v>4790</v>
      </c>
      <c r="Y66" s="97"/>
      <c r="Z66" s="94">
        <f t="shared" si="7"/>
        <v>21060</v>
      </c>
      <c r="AA66" s="182"/>
      <c r="AC66" s="243"/>
    </row>
    <row r="67" spans="1:29" s="214" customFormat="1" ht="15" x14ac:dyDescent="0.25">
      <c r="A67" s="72"/>
      <c r="B67" s="262" t="str">
        <f>'LPFN SUMMARY - Results'!B67</f>
        <v>Interests and bank charges</v>
      </c>
      <c r="C67" s="71"/>
      <c r="D67" s="62"/>
      <c r="E67" s="63"/>
      <c r="F67" s="255">
        <f>'3256'!F67+'3257'!F67+'3260'!F67+'9000'!F67+'9051'!F67+'9065'!F67+'9070'!F67+'9071'!F67+'9075'!F67+'9080'!F67+'9100'!F67+'9105'!F67+'9106'!F67+'9107.'!F67+'9125'!F67+'9275'!F67+'9300'!F67+'9301'!F67+'9302'!F67+'9306'!F67+'9307'!F67+'9315'!F67+'9317'!F67+'9320'!F67+'9400'!F67+'9401'!F67+'9450'!F67+'9475'!F67+'9501'!F67</f>
        <v>0</v>
      </c>
      <c r="G67" s="255">
        <f>'3256'!G67+'3257'!G67+'3260'!G67+'9000'!G67+'9051'!G67+'9065'!G67+'9070'!G67+'9071'!G67+'9075'!G67+'9080'!G67+'9100'!G67+'9105'!G67+'9106'!G67+'9107.'!G67+'9125'!G67+'9275'!G67+'9300'!G67+'9301'!G67+'9302'!G67+'9306'!G67+'9307'!G67+'9315'!G67+'9317'!G67+'9320'!G67+'9400'!G67+'9401'!G67+'9450'!G67+'9475'!G67+'9501'!G67</f>
        <v>0</v>
      </c>
      <c r="H67" s="255">
        <f>'3256'!H67+'3257'!H67+'3260'!H67+'9000'!H67+'9051'!H67+'9065'!H67+'9070'!H67+'9071'!H67+'9075'!H67+'9080'!H67+'9100'!H67+'9105'!H67+'9106'!H67+'9107.'!H67+'9125'!H67+'9275'!H67+'9300'!H67+'9301'!H67+'9302'!H67+'9306'!H67+'9307'!H67+'9315'!H67+'9317'!H67+'9320'!H67+'9400'!H67+'9401'!H67+'9450'!H67+'9475'!H67+'9501'!H67</f>
        <v>0</v>
      </c>
      <c r="I67" s="94">
        <f t="shared" si="8"/>
        <v>0</v>
      </c>
      <c r="J67" s="224"/>
      <c r="K67" s="255">
        <f>'3256'!K67+'3257'!K67+'3260'!K67+'9000'!K67+'9051'!K67+'9065'!K67+'9070'!K67+'9071'!K67+'9075'!K67+'9080'!K67+'9100'!K67+'9105'!K67+'9106'!K67+'9107.'!K67+'9125'!K67+'9275'!K67+'9300'!K67+'9301'!K67+'9302'!K67+'9306'!K67+'9307'!K67+'9315'!K67+'9317'!K67+'9320'!K67+'9400'!K67+'9401'!K67+'9450'!K67+'9475'!K67+'9501'!K67</f>
        <v>0</v>
      </c>
      <c r="L67" s="255">
        <f>'3256'!L67+'3257'!L67+'3260'!L67+'9000'!L67+'9051'!L67+'9065'!L67+'9070'!L67+'9071'!L67+'9075'!L67+'9080'!L67+'9100'!L67+'9105'!L67+'9106'!L67+'9107.'!L67+'9125'!L67+'9275'!L67+'9300'!L67+'9301'!L67+'9302'!L67+'9306'!L67+'9307'!L67+'9315'!L67+'9317'!L67+'9320'!L67+'9400'!L67+'9401'!L67+'9450'!L67+'9475'!L67+'9501'!L67</f>
        <v>0</v>
      </c>
      <c r="M67" s="255">
        <f>'3256'!M67+'3257'!M67+'3260'!M67+'9000'!M67+'9051'!M67+'9065'!M67+'9070'!M67+'9071'!M67+'9075'!M67+'9080'!M67+'9100'!M67+'9105'!M67+'9106'!M67+'9107.'!M67+'9125'!M67+'9275'!M67+'9300'!M67+'9301'!M67+'9302'!M67+'9306'!M67+'9307'!M67+'9315'!M67+'9317'!M67+'9320'!M67+'9400'!M67+'9401'!M67+'9450'!M67+'9475'!M67+'9501'!M67</f>
        <v>0</v>
      </c>
      <c r="N67" s="94">
        <f t="shared" si="9"/>
        <v>0</v>
      </c>
      <c r="O67" s="224"/>
      <c r="P67" s="255">
        <f>'3256'!P67+'3257'!P67+'3260'!P67+'9000'!P67+'9051'!P67+'9065'!P67+'9070'!P67+'9071'!P67+'9075'!P67+'9080'!P67+'9100'!P67+'9105'!P67+'9106'!P67+'9107.'!P67+'9125'!P67+'9275'!P67+'9300'!P67+'9301'!P67+'9302'!P67+'9306'!P67+'9307'!P67+'9315'!P67+'9317'!P67+'9320'!P67+'9400'!P67+'9401'!P67+'9450'!P67+'9475'!P67+'9501'!P67</f>
        <v>0</v>
      </c>
      <c r="Q67" s="255">
        <f>'3256'!Q67+'3257'!Q67+'3260'!Q67+'9000'!Q67+'9051'!Q67+'9065'!Q67+'9070'!Q67+'9071'!Q67+'9075'!Q67+'9080'!Q67+'9100'!Q67+'9105'!Q67+'9106'!Q67+'9107.'!Q67+'9125'!Q67+'9275'!Q67+'9300'!Q67+'9301'!Q67+'9302'!Q67+'9306'!Q67+'9307'!Q67+'9315'!Q67+'9317'!Q67+'9320'!Q67+'9400'!Q67+'9401'!Q67+'9450'!Q67+'9475'!Q67+'9501'!Q67</f>
        <v>0</v>
      </c>
      <c r="R67" s="255">
        <f>'3256'!R67+'3257'!R67+'3260'!R67+'9000'!R67+'9051'!R67+'9065'!R67+'9070'!R67+'9071'!R67+'9075'!R67+'9080'!R67+'9100'!R67+'9105'!R67+'9106'!R67+'9107.'!R67+'9125'!R67+'9275'!R67+'9300'!R67+'9301'!R67+'9302'!R67+'9306'!R67+'9307'!R67+'9315'!R67+'9317'!R67+'9320'!R67+'9400'!R67+'9401'!R67+'9450'!R67+'9475'!R67+'9501'!R67</f>
        <v>0</v>
      </c>
      <c r="S67" s="94">
        <f t="shared" si="10"/>
        <v>0</v>
      </c>
      <c r="T67" s="224"/>
      <c r="U67" s="255">
        <f>'3256'!U67+'3257'!U67+'3260'!U67+'9000'!U67+'9051'!U67+'9065'!U67+'9070'!U67+'9071'!U67+'9075'!U67+'9080'!U67+'9100'!U67+'9105'!U67+'9106'!U67+'9107.'!U67+'9125'!U67+'9275'!U67+'9300'!U67+'9301'!U67+'9302'!U67+'9306'!U67+'9307'!U67+'9315'!U67+'9317'!U67+'9320'!U67+'9400'!U67+'9401'!U67+'9450'!U67+'9475'!U67+'9501'!U67</f>
        <v>0</v>
      </c>
      <c r="V67" s="255">
        <f>'3256'!V67+'3257'!V67+'3260'!V67+'9000'!V67+'9051'!V67+'9065'!V67+'9070'!V67+'9071'!V67+'9075'!V67+'9080'!V67+'9100'!V67+'9105'!V67+'9106'!V67+'9107.'!V67+'9125'!V67+'9275'!V67+'9300'!V67+'9301'!V67+'9302'!V67+'9306'!V67+'9307'!V67+'9315'!V67+'9317'!V67+'9320'!V67+'9400'!V67+'9401'!V67+'9450'!V67+'9475'!V67+'9501'!V67</f>
        <v>0</v>
      </c>
      <c r="W67" s="255">
        <f>'3256'!W67+'3257'!W67+'3260'!W67+'9000'!W67+'9051'!W67+'9065'!W67+'9070'!W67+'9071'!W67+'9075'!W67+'9080'!W67+'9100'!W67+'9105'!W67+'9106'!W67+'9107.'!W67+'9125'!W67+'9275'!W67+'9300'!W67+'9301'!W67+'9302'!W67+'9306'!W67+'9307'!W67+'9315'!W67+'9317'!W67+'9320'!W67+'9400'!W67+'9401'!W67+'9450'!W67+'9475'!W67+'9501'!W67</f>
        <v>0</v>
      </c>
      <c r="X67" s="94">
        <f t="shared" si="6"/>
        <v>0</v>
      </c>
      <c r="Y67" s="97"/>
      <c r="Z67" s="94">
        <f t="shared" si="7"/>
        <v>0</v>
      </c>
      <c r="AA67" s="182"/>
      <c r="AC67" s="243"/>
    </row>
    <row r="68" spans="1:29" s="214" customFormat="1" ht="15" hidden="1" x14ac:dyDescent="0.25">
      <c r="A68" s="72"/>
      <c r="B68" s="262" t="str">
        <f>'LPFN SUMMARY - Results'!B68</f>
        <v>Unused</v>
      </c>
      <c r="C68" s="71"/>
      <c r="D68" s="62"/>
      <c r="E68" s="63"/>
      <c r="F68" s="255">
        <f>'3256'!F68+'3257'!F68+'3260'!F68+'9000'!F68+'9051'!F68+'9065'!F68+'9070'!F68+'9071'!F68+'9075'!F68+'9080'!F68+'9100'!F68+'9105'!F68+'9106'!F68+'9107.'!F68+'9125'!F68+'9275'!F68+'9300'!F68+'9301'!F68+'9302'!F68+'9306'!F68+'9307'!F68+'9315'!F68+'9317'!F68+'9320'!F68+'9400'!F68+'9401'!F68+'9450'!F68+'9475'!F68+'9501'!F68</f>
        <v>0</v>
      </c>
      <c r="G68" s="255">
        <f>'3256'!G68+'3257'!G68+'3260'!G68+'9000'!G68+'9051'!G68+'9065'!G68+'9070'!G68+'9071'!G68+'9075'!G68+'9080'!G68+'9100'!G68+'9105'!G68+'9106'!G68+'9107.'!G68+'9125'!G68+'9275'!G68+'9300'!G68+'9301'!G68+'9302'!G68+'9306'!G68+'9307'!G68+'9315'!G68+'9317'!G68+'9320'!G68+'9400'!G68+'9401'!G68+'9450'!G68+'9475'!G68+'9501'!G68</f>
        <v>0</v>
      </c>
      <c r="H68" s="255">
        <f>'3256'!H68+'3257'!H68+'3260'!H68+'9000'!H68+'9051'!H68+'9065'!H68+'9070'!H68+'9071'!H68+'9075'!H68+'9080'!H68+'9100'!H68+'9105'!H68+'9106'!H68+'9107.'!H68+'9125'!H68+'9275'!H68+'9300'!H68+'9301'!H68+'9302'!H68+'9306'!H68+'9307'!H68+'9315'!H68+'9317'!H68+'9320'!H68+'9400'!H68+'9401'!H68+'9450'!H68+'9475'!H68+'9501'!H68</f>
        <v>0</v>
      </c>
      <c r="I68" s="94">
        <f t="shared" si="8"/>
        <v>0</v>
      </c>
      <c r="J68" s="224"/>
      <c r="K68" s="255">
        <f>'3256'!K68+'3257'!K68+'3260'!K68+'9000'!K68+'9051'!K68+'9065'!K68+'9070'!K68+'9071'!K68+'9075'!K68+'9080'!K68+'9100'!K68+'9105'!K68+'9106'!K68+'9107.'!K68+'9125'!K68+'9275'!K68+'9300'!K68+'9301'!K68+'9302'!K68+'9306'!K68+'9307'!K68+'9315'!K68+'9317'!K68+'9320'!K68+'9400'!K68+'9401'!K68+'9450'!K68+'9475'!K68+'9501'!K68</f>
        <v>0</v>
      </c>
      <c r="L68" s="255">
        <f>'3256'!L68+'3257'!L68+'3260'!L68+'9000'!L68+'9051'!L68+'9065'!L68+'9070'!L68+'9071'!L68+'9075'!L68+'9080'!L68+'9100'!L68+'9105'!L68+'9106'!L68+'9107.'!L68+'9125'!L68+'9275'!L68+'9300'!L68+'9301'!L68+'9302'!L68+'9306'!L68+'9307'!L68+'9315'!L68+'9317'!L68+'9320'!L68+'9400'!L68+'9401'!L68+'9450'!L68+'9475'!L68+'9501'!L68</f>
        <v>0</v>
      </c>
      <c r="M68" s="255">
        <f>'3256'!M68+'3257'!M68+'3260'!M68+'9000'!M68+'9051'!M68+'9065'!M68+'9070'!M68+'9071'!M68+'9075'!M68+'9080'!M68+'9100'!M68+'9105'!M68+'9106'!M68+'9107.'!M68+'9125'!M68+'9275'!M68+'9300'!M68+'9301'!M68+'9302'!M68+'9306'!M68+'9307'!M68+'9315'!M68+'9317'!M68+'9320'!M68+'9400'!M68+'9401'!M68+'9450'!M68+'9475'!M68+'9501'!M68</f>
        <v>0</v>
      </c>
      <c r="N68" s="94">
        <f t="shared" si="9"/>
        <v>0</v>
      </c>
      <c r="O68" s="224"/>
      <c r="P68" s="255">
        <f>'3256'!P68+'3257'!P68+'3260'!P68+'9000'!P68+'9051'!P68+'9065'!P68+'9070'!P68+'9071'!P68+'9075'!P68+'9080'!P68+'9100'!P68+'9105'!P68+'9106'!P68+'9107.'!P68+'9125'!P68+'9275'!P68+'9300'!P68+'9301'!P68+'9302'!P68+'9306'!P68+'9307'!P68+'9315'!P68+'9317'!P68+'9320'!P68+'9400'!P68+'9401'!P68+'9450'!P68+'9475'!P68+'9501'!P68</f>
        <v>0</v>
      </c>
      <c r="Q68" s="255">
        <f>'3256'!Q68+'3257'!Q68+'3260'!Q68+'9000'!Q68+'9051'!Q68+'9065'!Q68+'9070'!Q68+'9071'!Q68+'9075'!Q68+'9080'!Q68+'9100'!Q68+'9105'!Q68+'9106'!Q68+'9107.'!Q68+'9125'!Q68+'9275'!Q68+'9300'!Q68+'9301'!Q68+'9302'!Q68+'9306'!Q68+'9307'!Q68+'9315'!Q68+'9317'!Q68+'9320'!Q68+'9400'!Q68+'9401'!Q68+'9450'!Q68+'9475'!Q68+'9501'!Q68</f>
        <v>0</v>
      </c>
      <c r="R68" s="255">
        <f>'3256'!R68+'3257'!R68+'3260'!R68+'9000'!R68+'9051'!R68+'9065'!R68+'9070'!R68+'9071'!R68+'9075'!R68+'9080'!R68+'9100'!R68+'9105'!R68+'9106'!R68+'9107.'!R68+'9125'!R68+'9275'!R68+'9300'!R68+'9301'!R68+'9302'!R68+'9306'!R68+'9307'!R68+'9315'!R68+'9317'!R68+'9320'!R68+'9400'!R68+'9401'!R68+'9450'!R68+'9475'!R68+'9501'!R68</f>
        <v>0</v>
      </c>
      <c r="S68" s="94">
        <f t="shared" si="10"/>
        <v>0</v>
      </c>
      <c r="T68" s="224"/>
      <c r="U68" s="255">
        <f>'3256'!U68+'3257'!U68+'3260'!U68+'9000'!U68+'9051'!U68+'9065'!U68+'9070'!U68+'9071'!U68+'9075'!U68+'9080'!U68+'9100'!U68+'9105'!U68+'9106'!U68+'9107.'!U68+'9125'!U68+'9275'!U68+'9300'!U68+'9301'!U68+'9302'!U68+'9306'!U68+'9307'!U68+'9315'!U68+'9317'!U68+'9320'!U68+'9400'!U68+'9401'!U68+'9450'!U68+'9475'!U68+'9501'!U68</f>
        <v>0</v>
      </c>
      <c r="V68" s="255">
        <f>'3256'!V68+'3257'!V68+'3260'!V68+'9000'!V68+'9051'!V68+'9065'!V68+'9070'!V68+'9071'!V68+'9075'!V68+'9080'!V68+'9100'!V68+'9105'!V68+'9106'!V68+'9107.'!V68+'9125'!V68+'9275'!V68+'9300'!V68+'9301'!V68+'9302'!V68+'9306'!V68+'9307'!V68+'9315'!V68+'9317'!V68+'9320'!V68+'9400'!V68+'9401'!V68+'9450'!V68+'9475'!V68+'9501'!V68</f>
        <v>0</v>
      </c>
      <c r="W68" s="255">
        <f>'3256'!W68+'3257'!W68+'3260'!W68+'9000'!W68+'9051'!W68+'9065'!W68+'9070'!W68+'9071'!W68+'9075'!W68+'9080'!W68+'9100'!W68+'9105'!W68+'9106'!W68+'9107.'!W68+'9125'!W68+'9275'!W68+'9300'!W68+'9301'!W68+'9302'!W68+'9306'!W68+'9307'!W68+'9315'!W68+'9317'!W68+'9320'!W68+'9400'!W68+'9401'!W68+'9450'!W68+'9475'!W68+'9501'!W68</f>
        <v>0</v>
      </c>
      <c r="X68" s="94">
        <f t="shared" si="6"/>
        <v>0</v>
      </c>
      <c r="Y68" s="97"/>
      <c r="Z68" s="94">
        <f t="shared" si="7"/>
        <v>0</v>
      </c>
      <c r="AA68" s="182"/>
      <c r="AC68" s="243"/>
    </row>
    <row r="69" spans="1:29" s="214" customFormat="1" ht="15" x14ac:dyDescent="0.25">
      <c r="A69" s="72"/>
      <c r="B69" s="262" t="str">
        <f>'LPFN SUMMARY - Results'!B69</f>
        <v>Licence fees</v>
      </c>
      <c r="C69" s="71"/>
      <c r="D69" s="62"/>
      <c r="E69" s="63"/>
      <c r="F69" s="255">
        <f>'3256'!F69+'3257'!F69+'3260'!F69+'9000'!F69+'9051'!F69+'9065'!F69+'9070'!F69+'9071'!F69+'9075'!F69+'9080'!F69+'9100'!F69+'9105'!F69+'9106'!F69+'9107.'!F69+'9125'!F69+'9275'!F69+'9300'!F69+'9301'!F69+'9302'!F69+'9306'!F69+'9307'!F69+'9315'!F69+'9317'!F69+'9320'!F69+'9400'!F69+'9401'!F69+'9450'!F69+'9475'!F69+'9501'!F69</f>
        <v>2400</v>
      </c>
      <c r="G69" s="255">
        <f>'3256'!G69+'3257'!G69+'3260'!G69+'9000'!G69+'9051'!G69+'9065'!G69+'9070'!G69+'9071'!G69+'9075'!G69+'9080'!G69+'9100'!G69+'9105'!G69+'9106'!G69+'9107.'!G69+'9125'!G69+'9275'!G69+'9300'!G69+'9301'!G69+'9302'!G69+'9306'!G69+'9307'!G69+'9315'!G69+'9317'!G69+'9320'!G69+'9400'!G69+'9401'!G69+'9450'!G69+'9475'!G69+'9501'!G69</f>
        <v>0</v>
      </c>
      <c r="H69" s="255">
        <f>'3256'!H69+'3257'!H69+'3260'!H69+'9000'!H69+'9051'!H69+'9065'!H69+'9070'!H69+'9071'!H69+'9075'!H69+'9080'!H69+'9100'!H69+'9105'!H69+'9106'!H69+'9107.'!H69+'9125'!H69+'9275'!H69+'9300'!H69+'9301'!H69+'9302'!H69+'9306'!H69+'9307'!H69+'9315'!H69+'9317'!H69+'9320'!H69+'9400'!H69+'9401'!H69+'9450'!H69+'9475'!H69+'9501'!H69</f>
        <v>0</v>
      </c>
      <c r="I69" s="94">
        <f t="shared" si="8"/>
        <v>2400</v>
      </c>
      <c r="J69" s="224"/>
      <c r="K69" s="255">
        <f>'3256'!K69+'3257'!K69+'3260'!K69+'9000'!K69+'9051'!K69+'9065'!K69+'9070'!K69+'9071'!K69+'9075'!K69+'9080'!K69+'9100'!K69+'9105'!K69+'9106'!K69+'9107.'!K69+'9125'!K69+'9275'!K69+'9300'!K69+'9301'!K69+'9302'!K69+'9306'!K69+'9307'!K69+'9315'!K69+'9317'!K69+'9320'!K69+'9400'!K69+'9401'!K69+'9450'!K69+'9475'!K69+'9501'!K69</f>
        <v>0</v>
      </c>
      <c r="L69" s="255">
        <f>'3256'!L69+'3257'!L69+'3260'!L69+'9000'!L69+'9051'!L69+'9065'!L69+'9070'!L69+'9071'!L69+'9075'!L69+'9080'!L69+'9100'!L69+'9105'!L69+'9106'!L69+'9107.'!L69+'9125'!L69+'9275'!L69+'9300'!L69+'9301'!L69+'9302'!L69+'9306'!L69+'9307'!L69+'9315'!L69+'9317'!L69+'9320'!L69+'9400'!L69+'9401'!L69+'9450'!L69+'9475'!L69+'9501'!L69</f>
        <v>0</v>
      </c>
      <c r="M69" s="255">
        <f>'3256'!M69+'3257'!M69+'3260'!M69+'9000'!M69+'9051'!M69+'9065'!M69+'9070'!M69+'9071'!M69+'9075'!M69+'9080'!M69+'9100'!M69+'9105'!M69+'9106'!M69+'9107.'!M69+'9125'!M69+'9275'!M69+'9300'!M69+'9301'!M69+'9302'!M69+'9306'!M69+'9307'!M69+'9315'!M69+'9317'!M69+'9320'!M69+'9400'!M69+'9401'!M69+'9450'!M69+'9475'!M69+'9501'!M69</f>
        <v>0</v>
      </c>
      <c r="N69" s="94">
        <f t="shared" si="9"/>
        <v>0</v>
      </c>
      <c r="O69" s="224"/>
      <c r="P69" s="255">
        <f>'3256'!P69+'3257'!P69+'3260'!P69+'9000'!P69+'9051'!P69+'9065'!P69+'9070'!P69+'9071'!P69+'9075'!P69+'9080'!P69+'9100'!P69+'9105'!P69+'9106'!P69+'9107.'!P69+'9125'!P69+'9275'!P69+'9300'!P69+'9301'!P69+'9302'!P69+'9306'!P69+'9307'!P69+'9315'!P69+'9317'!P69+'9320'!P69+'9400'!P69+'9401'!P69+'9450'!P69+'9475'!P69+'9501'!P69</f>
        <v>0</v>
      </c>
      <c r="Q69" s="255">
        <f>'3256'!Q69+'3257'!Q69+'3260'!Q69+'9000'!Q69+'9051'!Q69+'9065'!Q69+'9070'!Q69+'9071'!Q69+'9075'!Q69+'9080'!Q69+'9100'!Q69+'9105'!Q69+'9106'!Q69+'9107.'!Q69+'9125'!Q69+'9275'!Q69+'9300'!Q69+'9301'!Q69+'9302'!Q69+'9306'!Q69+'9307'!Q69+'9315'!Q69+'9317'!Q69+'9320'!Q69+'9400'!Q69+'9401'!Q69+'9450'!Q69+'9475'!Q69+'9501'!Q69</f>
        <v>0</v>
      </c>
      <c r="R69" s="255">
        <f>'3256'!R69+'3257'!R69+'3260'!R69+'9000'!R69+'9051'!R69+'9065'!R69+'9070'!R69+'9071'!R69+'9075'!R69+'9080'!R69+'9100'!R69+'9105'!R69+'9106'!R69+'9107.'!R69+'9125'!R69+'9275'!R69+'9300'!R69+'9301'!R69+'9302'!R69+'9306'!R69+'9307'!R69+'9315'!R69+'9317'!R69+'9320'!R69+'9400'!R69+'9401'!R69+'9450'!R69+'9475'!R69+'9501'!R69</f>
        <v>0</v>
      </c>
      <c r="S69" s="94">
        <f t="shared" si="10"/>
        <v>0</v>
      </c>
      <c r="T69" s="224"/>
      <c r="U69" s="255">
        <f>'3256'!U69+'3257'!U69+'3260'!U69+'9000'!U69+'9051'!U69+'9065'!U69+'9070'!U69+'9071'!U69+'9075'!U69+'9080'!U69+'9100'!U69+'9105'!U69+'9106'!U69+'9107.'!U69+'9125'!U69+'9275'!U69+'9300'!U69+'9301'!U69+'9302'!U69+'9306'!U69+'9307'!U69+'9315'!U69+'9317'!U69+'9320'!U69+'9400'!U69+'9401'!U69+'9450'!U69+'9475'!U69+'9501'!U69</f>
        <v>0</v>
      </c>
      <c r="V69" s="255">
        <f>'3256'!V69+'3257'!V69+'3260'!V69+'9000'!V69+'9051'!V69+'9065'!V69+'9070'!V69+'9071'!V69+'9075'!V69+'9080'!V69+'9100'!V69+'9105'!V69+'9106'!V69+'9107.'!V69+'9125'!V69+'9275'!V69+'9300'!V69+'9301'!V69+'9302'!V69+'9306'!V69+'9307'!V69+'9315'!V69+'9317'!V69+'9320'!V69+'9400'!V69+'9401'!V69+'9450'!V69+'9475'!V69+'9501'!V69</f>
        <v>0</v>
      </c>
      <c r="W69" s="255">
        <f>'3256'!W69+'3257'!W69+'3260'!W69+'9000'!W69+'9051'!W69+'9065'!W69+'9070'!W69+'9071'!W69+'9075'!W69+'9080'!W69+'9100'!W69+'9105'!W69+'9106'!W69+'9107.'!W69+'9125'!W69+'9275'!W69+'9300'!W69+'9301'!W69+'9302'!W69+'9306'!W69+'9307'!W69+'9315'!W69+'9317'!W69+'9320'!W69+'9400'!W69+'9401'!W69+'9450'!W69+'9475'!W69+'9501'!W69</f>
        <v>500</v>
      </c>
      <c r="X69" s="94">
        <f t="shared" si="6"/>
        <v>500</v>
      </c>
      <c r="Y69" s="97"/>
      <c r="Z69" s="94">
        <f t="shared" si="7"/>
        <v>2900</v>
      </c>
      <c r="AA69" s="182"/>
      <c r="AC69" s="243"/>
    </row>
    <row r="70" spans="1:29" s="214" customFormat="1" ht="15" x14ac:dyDescent="0.25">
      <c r="A70" s="72"/>
      <c r="B70" s="262" t="str">
        <f>'LPFN SUMMARY - Results'!B70</f>
        <v>Maintenance</v>
      </c>
      <c r="C70" s="71"/>
      <c r="D70" s="62"/>
      <c r="E70" s="63"/>
      <c r="F70" s="255">
        <f>'3256'!F70+'3257'!F70+'3260'!F70+'9000'!F70+'9051'!F70+'9065'!F70+'9070'!F70+'9071'!F70+'9075'!F70+'9080'!F70+'9100'!F70+'9105'!F70+'9106'!F70+'9107.'!F70+'9125'!F70+'9275'!F70+'9300'!F70+'9301'!F70+'9302'!F70+'9306'!F70+'9307'!F70+'9315'!F70+'9317'!F70+'9320'!F70+'9400'!F70+'9401'!F70+'9450'!F70+'9475'!F70+'9501'!F70</f>
        <v>59500</v>
      </c>
      <c r="G70" s="255">
        <f>'3256'!G70+'3257'!G70+'3260'!G70+'9000'!G70+'9051'!G70+'9065'!G70+'9070'!G70+'9071'!G70+'9075'!G70+'9080'!G70+'9100'!G70+'9105'!G70+'9106'!G70+'9107.'!G70+'9125'!G70+'9275'!G70+'9300'!G70+'9301'!G70+'9302'!G70+'9306'!G70+'9307'!G70+'9315'!G70+'9317'!G70+'9320'!G70+'9400'!G70+'9401'!G70+'9450'!G70+'9475'!G70+'9501'!G70</f>
        <v>500</v>
      </c>
      <c r="H70" s="255">
        <f>'3256'!H70+'3257'!H70+'3260'!H70+'9000'!H70+'9051'!H70+'9065'!H70+'9070'!H70+'9071'!H70+'9075'!H70+'9080'!H70+'9100'!H70+'9105'!H70+'9106'!H70+'9107.'!H70+'9125'!H70+'9275'!H70+'9300'!H70+'9301'!H70+'9302'!H70+'9306'!H70+'9307'!H70+'9315'!H70+'9317'!H70+'9320'!H70+'9400'!H70+'9401'!H70+'9450'!H70+'9475'!H70+'9501'!H70</f>
        <v>500</v>
      </c>
      <c r="I70" s="94">
        <f t="shared" si="8"/>
        <v>60500</v>
      </c>
      <c r="J70" s="224"/>
      <c r="K70" s="255">
        <f>'3256'!K70+'3257'!K70+'3260'!K70+'9000'!K70+'9051'!K70+'9065'!K70+'9070'!K70+'9071'!K70+'9075'!K70+'9080'!K70+'9100'!K70+'9105'!K70+'9106'!K70+'9107.'!K70+'9125'!K70+'9275'!K70+'9300'!K70+'9301'!K70+'9302'!K70+'9306'!K70+'9307'!K70+'9315'!K70+'9317'!K70+'9320'!K70+'9400'!K70+'9401'!K70+'9450'!K70+'9475'!K70+'9501'!K70</f>
        <v>500</v>
      </c>
      <c r="L70" s="255">
        <f>'3256'!L70+'3257'!L70+'3260'!L70+'9000'!L70+'9051'!L70+'9065'!L70+'9070'!L70+'9071'!L70+'9075'!L70+'9080'!L70+'9100'!L70+'9105'!L70+'9106'!L70+'9107.'!L70+'9125'!L70+'9275'!L70+'9300'!L70+'9301'!L70+'9302'!L70+'9306'!L70+'9307'!L70+'9315'!L70+'9317'!L70+'9320'!L70+'9400'!L70+'9401'!L70+'9450'!L70+'9475'!L70+'9501'!L70</f>
        <v>500</v>
      </c>
      <c r="M70" s="255">
        <f>'3256'!M70+'3257'!M70+'3260'!M70+'9000'!M70+'9051'!M70+'9065'!M70+'9070'!M70+'9071'!M70+'9075'!M70+'9080'!M70+'9100'!M70+'9105'!M70+'9106'!M70+'9107.'!M70+'9125'!M70+'9275'!M70+'9300'!M70+'9301'!M70+'9302'!M70+'9306'!M70+'9307'!M70+'9315'!M70+'9317'!M70+'9320'!M70+'9400'!M70+'9401'!M70+'9450'!M70+'9475'!M70+'9501'!M70</f>
        <v>500</v>
      </c>
      <c r="N70" s="94">
        <f t="shared" si="9"/>
        <v>1500</v>
      </c>
      <c r="O70" s="224"/>
      <c r="P70" s="255">
        <f>'3256'!P70+'3257'!P70+'3260'!P70+'9000'!P70+'9051'!P70+'9065'!P70+'9070'!P70+'9071'!P70+'9075'!P70+'9080'!P70+'9100'!P70+'9105'!P70+'9106'!P70+'9107.'!P70+'9125'!P70+'9275'!P70+'9300'!P70+'9301'!P70+'9302'!P70+'9306'!P70+'9307'!P70+'9315'!P70+'9317'!P70+'9320'!P70+'9400'!P70+'9401'!P70+'9450'!P70+'9475'!P70+'9501'!P70</f>
        <v>500</v>
      </c>
      <c r="Q70" s="255">
        <f>'3256'!Q70+'3257'!Q70+'3260'!Q70+'9000'!Q70+'9051'!Q70+'9065'!Q70+'9070'!Q70+'9071'!Q70+'9075'!Q70+'9080'!Q70+'9100'!Q70+'9105'!Q70+'9106'!Q70+'9107.'!Q70+'9125'!Q70+'9275'!Q70+'9300'!Q70+'9301'!Q70+'9302'!Q70+'9306'!Q70+'9307'!Q70+'9315'!Q70+'9317'!Q70+'9320'!Q70+'9400'!Q70+'9401'!Q70+'9450'!Q70+'9475'!Q70+'9501'!Q70</f>
        <v>500</v>
      </c>
      <c r="R70" s="255">
        <f>'3256'!R70+'3257'!R70+'3260'!R70+'9000'!R70+'9051'!R70+'9065'!R70+'9070'!R70+'9071'!R70+'9075'!R70+'9080'!R70+'9100'!R70+'9105'!R70+'9106'!R70+'9107.'!R70+'9125'!R70+'9275'!R70+'9300'!R70+'9301'!R70+'9302'!R70+'9306'!R70+'9307'!R70+'9315'!R70+'9317'!R70+'9320'!R70+'9400'!R70+'9401'!R70+'9450'!R70+'9475'!R70+'9501'!R70</f>
        <v>500</v>
      </c>
      <c r="S70" s="94">
        <f t="shared" si="10"/>
        <v>1500</v>
      </c>
      <c r="T70" s="224"/>
      <c r="U70" s="255">
        <f>'3256'!U70+'3257'!U70+'3260'!U70+'9000'!U70+'9051'!U70+'9065'!U70+'9070'!U70+'9071'!U70+'9075'!U70+'9080'!U70+'9100'!U70+'9105'!U70+'9106'!U70+'9107.'!U70+'9125'!U70+'9275'!U70+'9300'!U70+'9301'!U70+'9302'!U70+'9306'!U70+'9307'!U70+'9315'!U70+'9317'!U70+'9320'!U70+'9400'!U70+'9401'!U70+'9450'!U70+'9475'!U70+'9501'!U70</f>
        <v>500</v>
      </c>
      <c r="V70" s="255">
        <f>'3256'!V70+'3257'!V70+'3260'!V70+'9000'!V70+'9051'!V70+'9065'!V70+'9070'!V70+'9071'!V70+'9075'!V70+'9080'!V70+'9100'!V70+'9105'!V70+'9106'!V70+'9107.'!V70+'9125'!V70+'9275'!V70+'9300'!V70+'9301'!V70+'9302'!V70+'9306'!V70+'9307'!V70+'9315'!V70+'9317'!V70+'9320'!V70+'9400'!V70+'9401'!V70+'9450'!V70+'9475'!V70+'9501'!V70</f>
        <v>500</v>
      </c>
      <c r="W70" s="255">
        <f>'3256'!W70+'3257'!W70+'3260'!W70+'9000'!W70+'9051'!W70+'9065'!W70+'9070'!W70+'9071'!W70+'9075'!W70+'9080'!W70+'9100'!W70+'9105'!W70+'9106'!W70+'9107.'!W70+'9125'!W70+'9275'!W70+'9300'!W70+'9301'!W70+'9302'!W70+'9306'!W70+'9307'!W70+'9315'!W70+'9317'!W70+'9320'!W70+'9400'!W70+'9401'!W70+'9450'!W70+'9475'!W70+'9501'!W70</f>
        <v>4500</v>
      </c>
      <c r="X70" s="94">
        <f t="shared" si="6"/>
        <v>5500</v>
      </c>
      <c r="Y70" s="97"/>
      <c r="Z70" s="94">
        <f t="shared" si="7"/>
        <v>69000</v>
      </c>
      <c r="AA70" s="182"/>
      <c r="AC70" s="243"/>
    </row>
    <row r="71" spans="1:29" s="214" customFormat="1" ht="15" x14ac:dyDescent="0.25">
      <c r="A71" s="72"/>
      <c r="B71" s="262" t="str">
        <f>'LPFN SUMMARY - Results'!B71</f>
        <v>Material and supplies</v>
      </c>
      <c r="C71" s="71"/>
      <c r="D71" s="62"/>
      <c r="E71" s="63"/>
      <c r="F71" s="255">
        <f>'3256'!F71+'3257'!F71+'3260'!F71+'9000'!F71+'9051'!F71+'9065'!F71+'9070'!F71+'9071'!F71+'9075'!F71+'9080'!F71+'9100'!F71+'9105'!F71+'9106'!F71+'9107.'!F71+'9125'!F71+'9275'!F71+'9300'!F71+'9301'!F71+'9302'!F71+'9306'!F71+'9307'!F71+'9315'!F71+'9317'!F71+'9320'!F71+'9400'!F71+'9401'!F71+'9450'!F71+'9475'!F71+'9501'!F71</f>
        <v>66868</v>
      </c>
      <c r="G71" s="255">
        <f>'3256'!G71+'3257'!G71+'3260'!G71+'9000'!G71+'9051'!G71+'9065'!G71+'9070'!G71+'9071'!G71+'9075'!G71+'9080'!G71+'9100'!G71+'9105'!G71+'9106'!G71+'9107.'!G71+'9125'!G71+'9275'!G71+'9300'!G71+'9301'!G71+'9302'!G71+'9306'!G71+'9307'!G71+'9315'!G71+'9317'!G71+'9320'!G71+'9400'!G71+'9401'!G71+'9450'!G71+'9475'!G71+'9501'!G71</f>
        <v>4800</v>
      </c>
      <c r="H71" s="255">
        <f>'3256'!H71+'3257'!H71+'3260'!H71+'9000'!H71+'9051'!H71+'9065'!H71+'9070'!H71+'9071'!H71+'9075'!H71+'9080'!H71+'9100'!H71+'9105'!H71+'9106'!H71+'9107.'!H71+'9125'!H71+'9275'!H71+'9300'!H71+'9301'!H71+'9302'!H71+'9306'!H71+'9307'!H71+'9315'!H71+'9317'!H71+'9320'!H71+'9400'!H71+'9401'!H71+'9450'!H71+'9475'!H71+'9501'!H71</f>
        <v>5075</v>
      </c>
      <c r="I71" s="94">
        <f t="shared" si="8"/>
        <v>76743</v>
      </c>
      <c r="J71" s="224"/>
      <c r="K71" s="255">
        <f>'3256'!K71+'3257'!K71+'3260'!K71+'9000'!K71+'9051'!K71+'9065'!K71+'9070'!K71+'9071'!K71+'9075'!K71+'9080'!K71+'9100'!K71+'9105'!K71+'9106'!K71+'9107.'!K71+'9125'!K71+'9275'!K71+'9300'!K71+'9301'!K71+'9302'!K71+'9306'!K71+'9307'!K71+'9315'!K71+'9317'!K71+'9320'!K71+'9400'!K71+'9401'!K71+'9450'!K71+'9475'!K71+'9501'!K71</f>
        <v>4800</v>
      </c>
      <c r="L71" s="255">
        <f>'3256'!L71+'3257'!L71+'3260'!L71+'9000'!L71+'9051'!L71+'9065'!L71+'9070'!L71+'9071'!L71+'9075'!L71+'9080'!L71+'9100'!L71+'9105'!L71+'9106'!L71+'9107.'!L71+'9125'!L71+'9275'!L71+'9300'!L71+'9301'!L71+'9302'!L71+'9306'!L71+'9307'!L71+'9315'!L71+'9317'!L71+'9320'!L71+'9400'!L71+'9401'!L71+'9450'!L71+'9475'!L71+'9501'!L71</f>
        <v>4800</v>
      </c>
      <c r="M71" s="255">
        <f>'3256'!M71+'3257'!M71+'3260'!M71+'9000'!M71+'9051'!M71+'9065'!M71+'9070'!M71+'9071'!M71+'9075'!M71+'9080'!M71+'9100'!M71+'9105'!M71+'9106'!M71+'9107.'!M71+'9125'!M71+'9275'!M71+'9300'!M71+'9301'!M71+'9302'!M71+'9306'!M71+'9307'!M71+'9315'!M71+'9317'!M71+'9320'!M71+'9400'!M71+'9401'!M71+'9450'!M71+'9475'!M71+'9501'!M71</f>
        <v>5075</v>
      </c>
      <c r="N71" s="94">
        <f t="shared" si="9"/>
        <v>14675</v>
      </c>
      <c r="O71" s="224"/>
      <c r="P71" s="255">
        <f>'3256'!P71+'3257'!P71+'3260'!P71+'9000'!P71+'9051'!P71+'9065'!P71+'9070'!P71+'9071'!P71+'9075'!P71+'9080'!P71+'9100'!P71+'9105'!P71+'9106'!P71+'9107.'!P71+'9125'!P71+'9275'!P71+'9300'!P71+'9301'!P71+'9302'!P71+'9306'!P71+'9307'!P71+'9315'!P71+'9317'!P71+'9320'!P71+'9400'!P71+'9401'!P71+'9450'!P71+'9475'!P71+'9501'!P71</f>
        <v>4800</v>
      </c>
      <c r="Q71" s="255">
        <f>'3256'!Q71+'3257'!Q71+'3260'!Q71+'9000'!Q71+'9051'!Q71+'9065'!Q71+'9070'!Q71+'9071'!Q71+'9075'!Q71+'9080'!Q71+'9100'!Q71+'9105'!Q71+'9106'!Q71+'9107.'!Q71+'9125'!Q71+'9275'!Q71+'9300'!Q71+'9301'!Q71+'9302'!Q71+'9306'!Q71+'9307'!Q71+'9315'!Q71+'9317'!Q71+'9320'!Q71+'9400'!Q71+'9401'!Q71+'9450'!Q71+'9475'!Q71+'9501'!Q71</f>
        <v>4800</v>
      </c>
      <c r="R71" s="255">
        <f>'3256'!R71+'3257'!R71+'3260'!R71+'9000'!R71+'9051'!R71+'9065'!R71+'9070'!R71+'9071'!R71+'9075'!R71+'9080'!R71+'9100'!R71+'9105'!R71+'9106'!R71+'9107.'!R71+'9125'!R71+'9275'!R71+'9300'!R71+'9301'!R71+'9302'!R71+'9306'!R71+'9307'!R71+'9315'!R71+'9317'!R71+'9320'!R71+'9400'!R71+'9401'!R71+'9450'!R71+'9475'!R71+'9501'!R71</f>
        <v>5075</v>
      </c>
      <c r="S71" s="94">
        <f t="shared" si="10"/>
        <v>14675</v>
      </c>
      <c r="T71" s="224"/>
      <c r="U71" s="255">
        <f>'3256'!U71+'3257'!U71+'3260'!U71+'9000'!U71+'9051'!U71+'9065'!U71+'9070'!U71+'9071'!U71+'9075'!U71+'9080'!U71+'9100'!U71+'9105'!U71+'9106'!U71+'9107.'!U71+'9125'!U71+'9275'!U71+'9300'!U71+'9301'!U71+'9302'!U71+'9306'!U71+'9307'!U71+'9315'!U71+'9317'!U71+'9320'!U71+'9400'!U71+'9401'!U71+'9450'!U71+'9475'!U71+'9501'!U71</f>
        <v>4800</v>
      </c>
      <c r="V71" s="255">
        <f>'3256'!V71+'3257'!V71+'3260'!V71+'9000'!V71+'9051'!V71+'9065'!V71+'9070'!V71+'9071'!V71+'9075'!V71+'9080'!V71+'9100'!V71+'9105'!V71+'9106'!V71+'9107.'!V71+'9125'!V71+'9275'!V71+'9300'!V71+'9301'!V71+'9302'!V71+'9306'!V71+'9307'!V71+'9315'!V71+'9317'!V71+'9320'!V71+'9400'!V71+'9401'!V71+'9450'!V71+'9475'!V71+'9501'!V71</f>
        <v>4800</v>
      </c>
      <c r="W71" s="255">
        <f>'3256'!W71+'3257'!W71+'3260'!W71+'9000'!W71+'9051'!W71+'9065'!W71+'9070'!W71+'9071'!W71+'9075'!W71+'9080'!W71+'9100'!W71+'9105'!W71+'9106'!W71+'9107.'!W71+'9125'!W71+'9275'!W71+'9300'!W71+'9301'!W71+'9302'!W71+'9306'!W71+'9307'!W71+'9315'!W71+'9317'!W71+'9320'!W71+'9400'!W71+'9401'!W71+'9450'!W71+'9475'!W71+'9501'!W71</f>
        <v>5067</v>
      </c>
      <c r="X71" s="94">
        <f t="shared" si="6"/>
        <v>14667</v>
      </c>
      <c r="Y71" s="97"/>
      <c r="Z71" s="94">
        <f t="shared" si="7"/>
        <v>120760</v>
      </c>
      <c r="AA71" s="182"/>
      <c r="AC71" s="243"/>
    </row>
    <row r="72" spans="1:29" s="214" customFormat="1" ht="15" x14ac:dyDescent="0.25">
      <c r="A72" s="72"/>
      <c r="B72" s="262" t="str">
        <f>'LPFN SUMMARY - Results'!B72</f>
        <v>Medical transportation</v>
      </c>
      <c r="C72" s="71"/>
      <c r="D72" s="62"/>
      <c r="E72" s="63"/>
      <c r="F72" s="255">
        <f>'3256'!F72+'3257'!F72+'3260'!F72+'9000'!F72+'9051'!F72+'9065'!F72+'9070'!F72+'9071'!F72+'9075'!F72+'9080'!F72+'9100'!F72+'9105'!F72+'9106'!F72+'9107.'!F72+'9125'!F72+'9275'!F72+'9300'!F72+'9301'!F72+'9302'!F72+'9306'!F72+'9307'!F72+'9315'!F72+'9317'!F72+'9320'!F72+'9400'!F72+'9401'!F72+'9450'!F72+'9475'!F72+'9501'!F72</f>
        <v>12889</v>
      </c>
      <c r="G72" s="255">
        <f>'3256'!G72+'3257'!G72+'3260'!G72+'9000'!G72+'9051'!G72+'9065'!G72+'9070'!G72+'9071'!G72+'9075'!G72+'9080'!G72+'9100'!G72+'9105'!G72+'9106'!G72+'9107.'!G72+'9125'!G72+'9275'!G72+'9300'!G72+'9301'!G72+'9302'!G72+'9306'!G72+'9307'!G72+'9315'!G72+'9317'!G72+'9320'!G72+'9400'!G72+'9401'!G72+'9450'!G72+'9475'!G72+'9501'!G72</f>
        <v>0</v>
      </c>
      <c r="H72" s="255">
        <f>'3256'!H72+'3257'!H72+'3260'!H72+'9000'!H72+'9051'!H72+'9065'!H72+'9070'!H72+'9071'!H72+'9075'!H72+'9080'!H72+'9100'!H72+'9105'!H72+'9106'!H72+'9107.'!H72+'9125'!H72+'9275'!H72+'9300'!H72+'9301'!H72+'9302'!H72+'9306'!H72+'9307'!H72+'9315'!H72+'9317'!H72+'9320'!H72+'9400'!H72+'9401'!H72+'9450'!H72+'9475'!H72+'9501'!H72</f>
        <v>0</v>
      </c>
      <c r="I72" s="94">
        <f t="shared" si="8"/>
        <v>12889</v>
      </c>
      <c r="J72" s="224"/>
      <c r="K72" s="255">
        <f>'3256'!K72+'3257'!K72+'3260'!K72+'9000'!K72+'9051'!K72+'9065'!K72+'9070'!K72+'9071'!K72+'9075'!K72+'9080'!K72+'9100'!K72+'9105'!K72+'9106'!K72+'9107.'!K72+'9125'!K72+'9275'!K72+'9300'!K72+'9301'!K72+'9302'!K72+'9306'!K72+'9307'!K72+'9315'!K72+'9317'!K72+'9320'!K72+'9400'!K72+'9401'!K72+'9450'!K72+'9475'!K72+'9501'!K72</f>
        <v>0</v>
      </c>
      <c r="L72" s="255">
        <f>'3256'!L72+'3257'!L72+'3260'!L72+'9000'!L72+'9051'!L72+'9065'!L72+'9070'!L72+'9071'!L72+'9075'!L72+'9080'!L72+'9100'!L72+'9105'!L72+'9106'!L72+'9107.'!L72+'9125'!L72+'9275'!L72+'9300'!L72+'9301'!L72+'9302'!L72+'9306'!L72+'9307'!L72+'9315'!L72+'9317'!L72+'9320'!L72+'9400'!L72+'9401'!L72+'9450'!L72+'9475'!L72+'9501'!L72</f>
        <v>0</v>
      </c>
      <c r="M72" s="255">
        <f>'3256'!M72+'3257'!M72+'3260'!M72+'9000'!M72+'9051'!M72+'9065'!M72+'9070'!M72+'9071'!M72+'9075'!M72+'9080'!M72+'9100'!M72+'9105'!M72+'9106'!M72+'9107.'!M72+'9125'!M72+'9275'!M72+'9300'!M72+'9301'!M72+'9302'!M72+'9306'!M72+'9307'!M72+'9315'!M72+'9317'!M72+'9320'!M72+'9400'!M72+'9401'!M72+'9450'!M72+'9475'!M72+'9501'!M72</f>
        <v>0</v>
      </c>
      <c r="N72" s="94">
        <f t="shared" si="9"/>
        <v>0</v>
      </c>
      <c r="O72" s="224"/>
      <c r="P72" s="255">
        <f>'3256'!P72+'3257'!P72+'3260'!P72+'9000'!P72+'9051'!P72+'9065'!P72+'9070'!P72+'9071'!P72+'9075'!P72+'9080'!P72+'9100'!P72+'9105'!P72+'9106'!P72+'9107.'!P72+'9125'!P72+'9275'!P72+'9300'!P72+'9301'!P72+'9302'!P72+'9306'!P72+'9307'!P72+'9315'!P72+'9317'!P72+'9320'!P72+'9400'!P72+'9401'!P72+'9450'!P72+'9475'!P72+'9501'!P72</f>
        <v>0</v>
      </c>
      <c r="Q72" s="255">
        <f>'3256'!Q72+'3257'!Q72+'3260'!Q72+'9000'!Q72+'9051'!Q72+'9065'!Q72+'9070'!Q72+'9071'!Q72+'9075'!Q72+'9080'!Q72+'9100'!Q72+'9105'!Q72+'9106'!Q72+'9107.'!Q72+'9125'!Q72+'9275'!Q72+'9300'!Q72+'9301'!Q72+'9302'!Q72+'9306'!Q72+'9307'!Q72+'9315'!Q72+'9317'!Q72+'9320'!Q72+'9400'!Q72+'9401'!Q72+'9450'!Q72+'9475'!Q72+'9501'!Q72</f>
        <v>0</v>
      </c>
      <c r="R72" s="255">
        <f>'3256'!R72+'3257'!R72+'3260'!R72+'9000'!R72+'9051'!R72+'9065'!R72+'9070'!R72+'9071'!R72+'9075'!R72+'9080'!R72+'9100'!R72+'9105'!R72+'9106'!R72+'9107.'!R72+'9125'!R72+'9275'!R72+'9300'!R72+'9301'!R72+'9302'!R72+'9306'!R72+'9307'!R72+'9315'!R72+'9317'!R72+'9320'!R72+'9400'!R72+'9401'!R72+'9450'!R72+'9475'!R72+'9501'!R72</f>
        <v>0</v>
      </c>
      <c r="S72" s="94">
        <f t="shared" si="10"/>
        <v>0</v>
      </c>
      <c r="T72" s="224"/>
      <c r="U72" s="255">
        <f>'3256'!U72+'3257'!U72+'3260'!U72+'9000'!U72+'9051'!U72+'9065'!U72+'9070'!U72+'9071'!U72+'9075'!U72+'9080'!U72+'9100'!U72+'9105'!U72+'9106'!U72+'9107.'!U72+'9125'!U72+'9275'!U72+'9300'!U72+'9301'!U72+'9302'!U72+'9306'!U72+'9307'!U72+'9315'!U72+'9317'!U72+'9320'!U72+'9400'!U72+'9401'!U72+'9450'!U72+'9475'!U72+'9501'!U72</f>
        <v>0</v>
      </c>
      <c r="V72" s="255">
        <f>'3256'!V72+'3257'!V72+'3260'!V72+'9000'!V72+'9051'!V72+'9065'!V72+'9070'!V72+'9071'!V72+'9075'!V72+'9080'!V72+'9100'!V72+'9105'!V72+'9106'!V72+'9107.'!V72+'9125'!V72+'9275'!V72+'9300'!V72+'9301'!V72+'9302'!V72+'9306'!V72+'9307'!V72+'9315'!V72+'9317'!V72+'9320'!V72+'9400'!V72+'9401'!V72+'9450'!V72+'9475'!V72+'9501'!V72</f>
        <v>0</v>
      </c>
      <c r="W72" s="255">
        <f>'3256'!W72+'3257'!W72+'3260'!W72+'9000'!W72+'9051'!W72+'9065'!W72+'9070'!W72+'9071'!W72+'9075'!W72+'9080'!W72+'9100'!W72+'9105'!W72+'9106'!W72+'9107.'!W72+'9125'!W72+'9275'!W72+'9300'!W72+'9301'!W72+'9302'!W72+'9306'!W72+'9307'!W72+'9315'!W72+'9317'!W72+'9320'!W72+'9400'!W72+'9401'!W72+'9450'!W72+'9475'!W72+'9501'!W72</f>
        <v>0</v>
      </c>
      <c r="X72" s="94">
        <f t="shared" si="6"/>
        <v>0</v>
      </c>
      <c r="Y72" s="97"/>
      <c r="Z72" s="94">
        <f t="shared" si="7"/>
        <v>12889</v>
      </c>
      <c r="AA72" s="182"/>
      <c r="AC72" s="243"/>
    </row>
    <row r="73" spans="1:29" s="214" customFormat="1" ht="15" x14ac:dyDescent="0.25">
      <c r="A73" s="72"/>
      <c r="B73" s="262" t="str">
        <f>'LPFN SUMMARY - Results'!B73</f>
        <v>Unused</v>
      </c>
      <c r="C73" s="71"/>
      <c r="D73" s="62"/>
      <c r="E73" s="63"/>
      <c r="F73" s="255">
        <f>'3256'!F73+'3257'!F73+'3260'!F73+'9000'!F73+'9051'!F73+'9065'!F73+'9070'!F73+'9071'!F73+'9075'!F73+'9080'!F73+'9100'!F73+'9105'!F73+'9106'!F73+'9107.'!F73+'9125'!F73+'9275'!F73+'9300'!F73+'9301'!F73+'9302'!F73+'9306'!F73+'9307'!F73+'9315'!F73+'9317'!F73+'9320'!F73+'9400'!F73+'9401'!F73+'9450'!F73+'9475'!F73+'9501'!F73</f>
        <v>0</v>
      </c>
      <c r="G73" s="255">
        <f>'3256'!G73+'3257'!G73+'3260'!G73+'9000'!G73+'9051'!G73+'9065'!G73+'9070'!G73+'9071'!G73+'9075'!G73+'9080'!G73+'9100'!G73+'9105'!G73+'9106'!G73+'9107.'!G73+'9125'!G73+'9275'!G73+'9300'!G73+'9301'!G73+'9302'!G73+'9306'!G73+'9307'!G73+'9315'!G73+'9317'!G73+'9320'!G73+'9400'!G73+'9401'!G73+'9450'!G73+'9475'!G73+'9501'!G73</f>
        <v>0</v>
      </c>
      <c r="H73" s="255">
        <f>'3256'!H73+'3257'!H73+'3260'!H73+'9000'!H73+'9051'!H73+'9065'!H73+'9070'!H73+'9071'!H73+'9075'!H73+'9080'!H73+'9100'!H73+'9105'!H73+'9106'!H73+'9107.'!H73+'9125'!H73+'9275'!H73+'9300'!H73+'9301'!H73+'9302'!H73+'9306'!H73+'9307'!H73+'9315'!H73+'9317'!H73+'9320'!H73+'9400'!H73+'9401'!H73+'9450'!H73+'9475'!H73+'9501'!H73</f>
        <v>0</v>
      </c>
      <c r="I73" s="94">
        <f t="shared" si="8"/>
        <v>0</v>
      </c>
      <c r="J73" s="224"/>
      <c r="K73" s="255">
        <f>'3256'!K73+'3257'!K73+'3260'!K73+'9000'!K73+'9051'!K73+'9065'!K73+'9070'!K73+'9071'!K73+'9075'!K73+'9080'!K73+'9100'!K73+'9105'!K73+'9106'!K73+'9107.'!K73+'9125'!K73+'9275'!K73+'9300'!K73+'9301'!K73+'9302'!K73+'9306'!K73+'9307'!K73+'9315'!K73+'9317'!K73+'9320'!K73+'9400'!K73+'9401'!K73+'9450'!K73+'9475'!K73+'9501'!K73</f>
        <v>0</v>
      </c>
      <c r="L73" s="255">
        <f>'3256'!L73+'3257'!L73+'3260'!L73+'9000'!L73+'9051'!L73+'9065'!L73+'9070'!L73+'9071'!L73+'9075'!L73+'9080'!L73+'9100'!L73+'9105'!L73+'9106'!L73+'9107.'!L73+'9125'!L73+'9275'!L73+'9300'!L73+'9301'!L73+'9302'!L73+'9306'!L73+'9307'!L73+'9315'!L73+'9317'!L73+'9320'!L73+'9400'!L73+'9401'!L73+'9450'!L73+'9475'!L73+'9501'!L73</f>
        <v>0</v>
      </c>
      <c r="M73" s="255">
        <f>'3256'!M73+'3257'!M73+'3260'!M73+'9000'!M73+'9051'!M73+'9065'!M73+'9070'!M73+'9071'!M73+'9075'!M73+'9080'!M73+'9100'!M73+'9105'!M73+'9106'!M73+'9107.'!M73+'9125'!M73+'9275'!M73+'9300'!M73+'9301'!M73+'9302'!M73+'9306'!M73+'9307'!M73+'9315'!M73+'9317'!M73+'9320'!M73+'9400'!M73+'9401'!M73+'9450'!M73+'9475'!M73+'9501'!M73</f>
        <v>0</v>
      </c>
      <c r="N73" s="94">
        <f t="shared" si="9"/>
        <v>0</v>
      </c>
      <c r="O73" s="224"/>
      <c r="P73" s="255">
        <f>'3256'!P73+'3257'!P73+'3260'!P73+'9000'!P73+'9051'!P73+'9065'!P73+'9070'!P73+'9071'!P73+'9075'!P73+'9080'!P73+'9100'!P73+'9105'!P73+'9106'!P73+'9107.'!P73+'9125'!P73+'9275'!P73+'9300'!P73+'9301'!P73+'9302'!P73+'9306'!P73+'9307'!P73+'9315'!P73+'9317'!P73+'9320'!P73+'9400'!P73+'9401'!P73+'9450'!P73+'9475'!P73+'9501'!P73</f>
        <v>0</v>
      </c>
      <c r="Q73" s="255">
        <f>'3256'!Q73+'3257'!Q73+'3260'!Q73+'9000'!Q73+'9051'!Q73+'9065'!Q73+'9070'!Q73+'9071'!Q73+'9075'!Q73+'9080'!Q73+'9100'!Q73+'9105'!Q73+'9106'!Q73+'9107.'!Q73+'9125'!Q73+'9275'!Q73+'9300'!Q73+'9301'!Q73+'9302'!Q73+'9306'!Q73+'9307'!Q73+'9315'!Q73+'9317'!Q73+'9320'!Q73+'9400'!Q73+'9401'!Q73+'9450'!Q73+'9475'!Q73+'9501'!Q73</f>
        <v>0</v>
      </c>
      <c r="R73" s="255">
        <f>'3256'!R73+'3257'!R73+'3260'!R73+'9000'!R73+'9051'!R73+'9065'!R73+'9070'!R73+'9071'!R73+'9075'!R73+'9080'!R73+'9100'!R73+'9105'!R73+'9106'!R73+'9107.'!R73+'9125'!R73+'9275'!R73+'9300'!R73+'9301'!R73+'9302'!R73+'9306'!R73+'9307'!R73+'9315'!R73+'9317'!R73+'9320'!R73+'9400'!R73+'9401'!R73+'9450'!R73+'9475'!R73+'9501'!R73</f>
        <v>0</v>
      </c>
      <c r="S73" s="94">
        <f t="shared" si="10"/>
        <v>0</v>
      </c>
      <c r="T73" s="224"/>
      <c r="U73" s="255">
        <f>'3256'!U73+'3257'!U73+'3260'!U73+'9000'!U73+'9051'!U73+'9065'!U73+'9070'!U73+'9071'!U73+'9075'!U73+'9080'!U73+'9100'!U73+'9105'!U73+'9106'!U73+'9107.'!U73+'9125'!U73+'9275'!U73+'9300'!U73+'9301'!U73+'9302'!U73+'9306'!U73+'9307'!U73+'9315'!U73+'9317'!U73+'9320'!U73+'9400'!U73+'9401'!U73+'9450'!U73+'9475'!U73+'9501'!U73</f>
        <v>0</v>
      </c>
      <c r="V73" s="255">
        <f>'3256'!V73+'3257'!V73+'3260'!V73+'9000'!V73+'9051'!V73+'9065'!V73+'9070'!V73+'9071'!V73+'9075'!V73+'9080'!V73+'9100'!V73+'9105'!V73+'9106'!V73+'9107.'!V73+'9125'!V73+'9275'!V73+'9300'!V73+'9301'!V73+'9302'!V73+'9306'!V73+'9307'!V73+'9315'!V73+'9317'!V73+'9320'!V73+'9400'!V73+'9401'!V73+'9450'!V73+'9475'!V73+'9501'!V73</f>
        <v>0</v>
      </c>
      <c r="W73" s="255">
        <f>'3256'!W73+'3257'!W73+'3260'!W73+'9000'!W73+'9051'!W73+'9065'!W73+'9070'!W73+'9071'!W73+'9075'!W73+'9080'!W73+'9100'!W73+'9105'!W73+'9106'!W73+'9107.'!W73+'9125'!W73+'9275'!W73+'9300'!W73+'9301'!W73+'9302'!W73+'9306'!W73+'9307'!W73+'9315'!W73+'9317'!W73+'9320'!W73+'9400'!W73+'9401'!W73+'9450'!W73+'9475'!W73+'9501'!W73</f>
        <v>0</v>
      </c>
      <c r="X73" s="94">
        <f t="shared" si="6"/>
        <v>0</v>
      </c>
      <c r="Y73" s="97"/>
      <c r="Z73" s="94">
        <f t="shared" si="7"/>
        <v>0</v>
      </c>
      <c r="AA73" s="182"/>
      <c r="AC73" s="243"/>
    </row>
    <row r="74" spans="1:29" s="214" customFormat="1" ht="15" x14ac:dyDescent="0.25">
      <c r="A74" s="72"/>
      <c r="B74" s="262" t="str">
        <f>'LPFN SUMMARY - Results'!B74</f>
        <v>NNADAP Certification</v>
      </c>
      <c r="C74" s="71"/>
      <c r="D74" s="62"/>
      <c r="E74" s="63"/>
      <c r="F74" s="255">
        <f>'3256'!F74+'3257'!F74+'3260'!F74+'9000'!F74+'9051'!F74+'9065'!F74+'9070'!F74+'9071'!F74+'9075'!F74+'9080'!F74+'9100'!F74+'9105'!F74+'9106'!F74+'9107.'!F74+'9125'!F74+'9275'!F74+'9300'!F74+'9301'!F74+'9302'!F74+'9306'!F74+'9307'!F74+'9315'!F74+'9317'!F74+'9320'!F74+'9400'!F74+'9401'!F74+'9450'!F74+'9475'!F74+'9501'!F74</f>
        <v>0</v>
      </c>
      <c r="G74" s="255">
        <f>'3256'!G74+'3257'!G74+'3260'!G74+'9000'!G74+'9051'!G74+'9065'!G74+'9070'!G74+'9071'!G74+'9075'!G74+'9080'!G74+'9100'!G74+'9105'!G74+'9106'!G74+'9107.'!G74+'9125'!G74+'9275'!G74+'9300'!G74+'9301'!G74+'9302'!G74+'9306'!G74+'9307'!G74+'9315'!G74+'9317'!G74+'9320'!G74+'9400'!G74+'9401'!G74+'9450'!G74+'9475'!G74+'9501'!G74</f>
        <v>0</v>
      </c>
      <c r="H74" s="255">
        <f>'3256'!H74+'3257'!H74+'3260'!H74+'9000'!H74+'9051'!H74+'9065'!H74+'9070'!H74+'9071'!H74+'9075'!H74+'9080'!H74+'9100'!H74+'9105'!H74+'9106'!H74+'9107.'!H74+'9125'!H74+'9275'!H74+'9300'!H74+'9301'!H74+'9302'!H74+'9306'!H74+'9307'!H74+'9315'!H74+'9317'!H74+'9320'!H74+'9400'!H74+'9401'!H74+'9450'!H74+'9475'!H74+'9501'!H74</f>
        <v>0</v>
      </c>
      <c r="I74" s="94">
        <f t="shared" si="8"/>
        <v>0</v>
      </c>
      <c r="J74" s="224"/>
      <c r="K74" s="255">
        <f>'3256'!K74+'3257'!K74+'3260'!K74+'9000'!K74+'9051'!K74+'9065'!K74+'9070'!K74+'9071'!K74+'9075'!K74+'9080'!K74+'9100'!K74+'9105'!K74+'9106'!K74+'9107.'!K74+'9125'!K74+'9275'!K74+'9300'!K74+'9301'!K74+'9302'!K74+'9306'!K74+'9307'!K74+'9315'!K74+'9317'!K74+'9320'!K74+'9400'!K74+'9401'!K74+'9450'!K74+'9475'!K74+'9501'!K74</f>
        <v>0</v>
      </c>
      <c r="L74" s="255">
        <f>'3256'!L74+'3257'!L74+'3260'!L74+'9000'!L74+'9051'!L74+'9065'!L74+'9070'!L74+'9071'!L74+'9075'!L74+'9080'!L74+'9100'!L74+'9105'!L74+'9106'!L74+'9107.'!L74+'9125'!L74+'9275'!L74+'9300'!L74+'9301'!L74+'9302'!L74+'9306'!L74+'9307'!L74+'9315'!L74+'9317'!L74+'9320'!L74+'9400'!L74+'9401'!L74+'9450'!L74+'9475'!L74+'9501'!L74</f>
        <v>0</v>
      </c>
      <c r="M74" s="255">
        <f>'3256'!M74+'3257'!M74+'3260'!M74+'9000'!M74+'9051'!M74+'9065'!M74+'9070'!M74+'9071'!M74+'9075'!M74+'9080'!M74+'9100'!M74+'9105'!M74+'9106'!M74+'9107.'!M74+'9125'!M74+'9275'!M74+'9300'!M74+'9301'!M74+'9302'!M74+'9306'!M74+'9307'!M74+'9315'!M74+'9317'!M74+'9320'!M74+'9400'!M74+'9401'!M74+'9450'!M74+'9475'!M74+'9501'!M74</f>
        <v>0</v>
      </c>
      <c r="N74" s="94">
        <f t="shared" si="9"/>
        <v>0</v>
      </c>
      <c r="O74" s="224"/>
      <c r="P74" s="255">
        <f>'3256'!P74+'3257'!P74+'3260'!P74+'9000'!P74+'9051'!P74+'9065'!P74+'9070'!P74+'9071'!P74+'9075'!P74+'9080'!P74+'9100'!P74+'9105'!P74+'9106'!P74+'9107.'!P74+'9125'!P74+'9275'!P74+'9300'!P74+'9301'!P74+'9302'!P74+'9306'!P74+'9307'!P74+'9315'!P74+'9317'!P74+'9320'!P74+'9400'!P74+'9401'!P74+'9450'!P74+'9475'!P74+'9501'!P74</f>
        <v>0</v>
      </c>
      <c r="Q74" s="255">
        <f>'3256'!Q74+'3257'!Q74+'3260'!Q74+'9000'!Q74+'9051'!Q74+'9065'!Q74+'9070'!Q74+'9071'!Q74+'9075'!Q74+'9080'!Q74+'9100'!Q74+'9105'!Q74+'9106'!Q74+'9107.'!Q74+'9125'!Q74+'9275'!Q74+'9300'!Q74+'9301'!Q74+'9302'!Q74+'9306'!Q74+'9307'!Q74+'9315'!Q74+'9317'!Q74+'9320'!Q74+'9400'!Q74+'9401'!Q74+'9450'!Q74+'9475'!Q74+'9501'!Q74</f>
        <v>0</v>
      </c>
      <c r="R74" s="255">
        <f>'3256'!R74+'3257'!R74+'3260'!R74+'9000'!R74+'9051'!R74+'9065'!R74+'9070'!R74+'9071'!R74+'9075'!R74+'9080'!R74+'9100'!R74+'9105'!R74+'9106'!R74+'9107.'!R74+'9125'!R74+'9275'!R74+'9300'!R74+'9301'!R74+'9302'!R74+'9306'!R74+'9307'!R74+'9315'!R74+'9317'!R74+'9320'!R74+'9400'!R74+'9401'!R74+'9450'!R74+'9475'!R74+'9501'!R74</f>
        <v>0</v>
      </c>
      <c r="S74" s="94">
        <f t="shared" si="10"/>
        <v>0</v>
      </c>
      <c r="T74" s="224"/>
      <c r="U74" s="255">
        <f>'3256'!U74+'3257'!U74+'3260'!U74+'9000'!U74+'9051'!U74+'9065'!U74+'9070'!U74+'9071'!U74+'9075'!U74+'9080'!U74+'9100'!U74+'9105'!U74+'9106'!U74+'9107.'!U74+'9125'!U74+'9275'!U74+'9300'!U74+'9301'!U74+'9302'!U74+'9306'!U74+'9307'!U74+'9315'!U74+'9317'!U74+'9320'!U74+'9400'!U74+'9401'!U74+'9450'!U74+'9475'!U74+'9501'!U74</f>
        <v>0</v>
      </c>
      <c r="V74" s="255">
        <f>'3256'!V74+'3257'!V74+'3260'!V74+'9000'!V74+'9051'!V74+'9065'!V74+'9070'!V74+'9071'!V74+'9075'!V74+'9080'!V74+'9100'!V74+'9105'!V74+'9106'!V74+'9107.'!V74+'9125'!V74+'9275'!V74+'9300'!V74+'9301'!V74+'9302'!V74+'9306'!V74+'9307'!V74+'9315'!V74+'9317'!V74+'9320'!V74+'9400'!V74+'9401'!V74+'9450'!V74+'9475'!V74+'9501'!V74</f>
        <v>0</v>
      </c>
      <c r="W74" s="255">
        <f>'3256'!W74+'3257'!W74+'3260'!W74+'9000'!W74+'9051'!W74+'9065'!W74+'9070'!W74+'9071'!W74+'9075'!W74+'9080'!W74+'9100'!W74+'9105'!W74+'9106'!W74+'9107.'!W74+'9125'!W74+'9275'!W74+'9300'!W74+'9301'!W74+'9302'!W74+'9306'!W74+'9307'!W74+'9315'!W74+'9317'!W74+'9320'!W74+'9400'!W74+'9401'!W74+'9450'!W74+'9475'!W74+'9501'!W74</f>
        <v>0</v>
      </c>
      <c r="X74" s="94">
        <f t="shared" si="6"/>
        <v>0</v>
      </c>
      <c r="Y74" s="97"/>
      <c r="Z74" s="94">
        <f t="shared" si="7"/>
        <v>0</v>
      </c>
      <c r="AA74" s="182"/>
      <c r="AC74" s="243"/>
    </row>
    <row r="75" spans="1:29" s="214" customFormat="1" ht="15" x14ac:dyDescent="0.25">
      <c r="A75" s="72"/>
      <c r="B75" s="262" t="str">
        <f>'LPFN SUMMARY - Results'!B75</f>
        <v>Other expenses</v>
      </c>
      <c r="C75" s="71"/>
      <c r="D75" s="62"/>
      <c r="E75" s="63"/>
      <c r="F75" s="255">
        <f>'3256'!F75+'3257'!F75+'3260'!F75+'9000'!F75+'9051'!F75+'9065'!F75+'9070'!F75+'9071'!F75+'9075'!F75+'9080'!F75+'9100'!F75+'9105'!F75+'9106'!F75+'9107.'!F75+'9125'!F75+'9275'!F75+'9300'!F75+'9301'!F75+'9302'!F75+'9306'!F75+'9307'!F75+'9315'!F75+'9317'!F75+'9320'!F75+'9400'!F75+'9401'!F75+'9450'!F75+'9475'!F75+'9501'!F75</f>
        <v>6400</v>
      </c>
      <c r="G75" s="255">
        <f>'3256'!G75+'3257'!G75+'3260'!G75+'9000'!G75+'9051'!G75+'9065'!G75+'9070'!G75+'9071'!G75+'9075'!G75+'9080'!G75+'9100'!G75+'9105'!G75+'9106'!G75+'9107.'!G75+'9125'!G75+'9275'!G75+'9300'!G75+'9301'!G75+'9302'!G75+'9306'!G75+'9307'!G75+'9315'!G75+'9317'!G75+'9320'!G75+'9400'!G75+'9401'!G75+'9450'!G75+'9475'!G75+'9501'!G75</f>
        <v>6400</v>
      </c>
      <c r="H75" s="255">
        <f>'3256'!H75+'3257'!H75+'3260'!H75+'9000'!H75+'9051'!H75+'9065'!H75+'9070'!H75+'9071'!H75+'9075'!H75+'9080'!H75+'9100'!H75+'9105'!H75+'9106'!H75+'9107.'!H75+'9125'!H75+'9275'!H75+'9300'!H75+'9301'!H75+'9302'!H75+'9306'!H75+'9307'!H75+'9315'!H75+'9317'!H75+'9320'!H75+'9400'!H75+'9401'!H75+'9450'!H75+'9475'!H75+'9501'!H75</f>
        <v>6400</v>
      </c>
      <c r="I75" s="94">
        <f t="shared" si="8"/>
        <v>19200</v>
      </c>
      <c r="J75" s="224"/>
      <c r="K75" s="255">
        <f>'3256'!K75+'3257'!K75+'3260'!K75+'9000'!K75+'9051'!K75+'9065'!K75+'9070'!K75+'9071'!K75+'9075'!K75+'9080'!K75+'9100'!K75+'9105'!K75+'9106'!K75+'9107.'!K75+'9125'!K75+'9275'!K75+'9300'!K75+'9301'!K75+'9302'!K75+'9306'!K75+'9307'!K75+'9315'!K75+'9317'!K75+'9320'!K75+'9400'!K75+'9401'!K75+'9450'!K75+'9475'!K75+'9501'!K75</f>
        <v>6400</v>
      </c>
      <c r="L75" s="255">
        <f>'3256'!L75+'3257'!L75+'3260'!L75+'9000'!L75+'9051'!L75+'9065'!L75+'9070'!L75+'9071'!L75+'9075'!L75+'9080'!L75+'9100'!L75+'9105'!L75+'9106'!L75+'9107.'!L75+'9125'!L75+'9275'!L75+'9300'!L75+'9301'!L75+'9302'!L75+'9306'!L75+'9307'!L75+'9315'!L75+'9317'!L75+'9320'!L75+'9400'!L75+'9401'!L75+'9450'!L75+'9475'!L75+'9501'!L75</f>
        <v>6400</v>
      </c>
      <c r="M75" s="255">
        <f>'3256'!M75+'3257'!M75+'3260'!M75+'9000'!M75+'9051'!M75+'9065'!M75+'9070'!M75+'9071'!M75+'9075'!M75+'9080'!M75+'9100'!M75+'9105'!M75+'9106'!M75+'9107.'!M75+'9125'!M75+'9275'!M75+'9300'!M75+'9301'!M75+'9302'!M75+'9306'!M75+'9307'!M75+'9315'!M75+'9317'!M75+'9320'!M75+'9400'!M75+'9401'!M75+'9450'!M75+'9475'!M75+'9501'!M75</f>
        <v>6400</v>
      </c>
      <c r="N75" s="94">
        <f t="shared" si="9"/>
        <v>19200</v>
      </c>
      <c r="O75" s="224"/>
      <c r="P75" s="255">
        <f>'3256'!P75+'3257'!P75+'3260'!P75+'9000'!P75+'9051'!P75+'9065'!P75+'9070'!P75+'9071'!P75+'9075'!P75+'9080'!P75+'9100'!P75+'9105'!P75+'9106'!P75+'9107.'!P75+'9125'!P75+'9275'!P75+'9300'!P75+'9301'!P75+'9302'!P75+'9306'!P75+'9307'!P75+'9315'!P75+'9317'!P75+'9320'!P75+'9400'!P75+'9401'!P75+'9450'!P75+'9475'!P75+'9501'!P75</f>
        <v>6400</v>
      </c>
      <c r="Q75" s="255">
        <f>'3256'!Q75+'3257'!Q75+'3260'!Q75+'9000'!Q75+'9051'!Q75+'9065'!Q75+'9070'!Q75+'9071'!Q75+'9075'!Q75+'9080'!Q75+'9100'!Q75+'9105'!Q75+'9106'!Q75+'9107.'!Q75+'9125'!Q75+'9275'!Q75+'9300'!Q75+'9301'!Q75+'9302'!Q75+'9306'!Q75+'9307'!Q75+'9315'!Q75+'9317'!Q75+'9320'!Q75+'9400'!Q75+'9401'!Q75+'9450'!Q75+'9475'!Q75+'9501'!Q75</f>
        <v>6400</v>
      </c>
      <c r="R75" s="255">
        <f>'3256'!R75+'3257'!R75+'3260'!R75+'9000'!R75+'9051'!R75+'9065'!R75+'9070'!R75+'9071'!R75+'9075'!R75+'9080'!R75+'9100'!R75+'9105'!R75+'9106'!R75+'9107.'!R75+'9125'!R75+'9275'!R75+'9300'!R75+'9301'!R75+'9302'!R75+'9306'!R75+'9307'!R75+'9315'!R75+'9317'!R75+'9320'!R75+'9400'!R75+'9401'!R75+'9450'!R75+'9475'!R75+'9501'!R75</f>
        <v>6400</v>
      </c>
      <c r="S75" s="94">
        <f t="shared" si="10"/>
        <v>19200</v>
      </c>
      <c r="T75" s="224"/>
      <c r="U75" s="255">
        <f>'3256'!U75+'3257'!U75+'3260'!U75+'9000'!U75+'9051'!U75+'9065'!U75+'9070'!U75+'9071'!U75+'9075'!U75+'9080'!U75+'9100'!U75+'9105'!U75+'9106'!U75+'9107.'!U75+'9125'!U75+'9275'!U75+'9300'!U75+'9301'!U75+'9302'!U75+'9306'!U75+'9307'!U75+'9315'!U75+'9317'!U75+'9320'!U75+'9400'!U75+'9401'!U75+'9450'!U75+'9475'!U75+'9501'!U75</f>
        <v>6400</v>
      </c>
      <c r="V75" s="255">
        <f>'3256'!V75+'3257'!V75+'3260'!V75+'9000'!V75+'9051'!V75+'9065'!V75+'9070'!V75+'9071'!V75+'9075'!V75+'9080'!V75+'9100'!V75+'9105'!V75+'9106'!V75+'9107.'!V75+'9125'!V75+'9275'!V75+'9300'!V75+'9301'!V75+'9302'!V75+'9306'!V75+'9307'!V75+'9315'!V75+'9317'!V75+'9320'!V75+'9400'!V75+'9401'!V75+'9450'!V75+'9475'!V75+'9501'!V75</f>
        <v>6400</v>
      </c>
      <c r="W75" s="255">
        <f>'3256'!W75+'3257'!W75+'3260'!W75+'9000'!W75+'9051'!W75+'9065'!W75+'9070'!W75+'9071'!W75+'9075'!W75+'9080'!W75+'9100'!W75+'9105'!W75+'9106'!W75+'9107.'!W75+'9125'!W75+'9275'!W75+'9300'!W75+'9301'!W75+'9302'!W75+'9306'!W75+'9307'!W75+'9315'!W75+'9317'!W75+'9320'!W75+'9400'!W75+'9401'!W75+'9450'!W75+'9475'!W75+'9501'!W75</f>
        <v>6457</v>
      </c>
      <c r="X75" s="94">
        <f t="shared" si="6"/>
        <v>19257</v>
      </c>
      <c r="Y75" s="97"/>
      <c r="Z75" s="94">
        <f t="shared" si="7"/>
        <v>76857</v>
      </c>
      <c r="AA75" s="182"/>
      <c r="AC75" s="243"/>
    </row>
    <row r="76" spans="1:29" s="214" customFormat="1" ht="15" x14ac:dyDescent="0.25">
      <c r="A76" s="72"/>
      <c r="B76" s="262" t="str">
        <f>'LPFN SUMMARY - Results'!B76</f>
        <v>Prevention General</v>
      </c>
      <c r="C76" s="71"/>
      <c r="D76" s="62"/>
      <c r="E76" s="63"/>
      <c r="F76" s="255">
        <f>'3256'!F76+'3257'!F76+'3260'!F76+'9000'!F76+'9051'!F76+'9065'!F76+'9070'!F76+'9071'!F76+'9075'!F76+'9080'!F76+'9100'!F76+'9105'!F76+'9106'!F76+'9107.'!F76+'9125'!F76+'9275'!F76+'9300'!F76+'9301'!F76+'9302'!F76+'9306'!F76+'9307'!F76+'9315'!F76+'9317'!F76+'9320'!F76+'9400'!F76+'9401'!F76+'9450'!F76+'9475'!F76+'9501'!F76</f>
        <v>0</v>
      </c>
      <c r="G76" s="255">
        <f>'3256'!G76+'3257'!G76+'3260'!G76+'9000'!G76+'9051'!G76+'9065'!G76+'9070'!G76+'9071'!G76+'9075'!G76+'9080'!G76+'9100'!G76+'9105'!G76+'9106'!G76+'9107.'!G76+'9125'!G76+'9275'!G76+'9300'!G76+'9301'!G76+'9302'!G76+'9306'!G76+'9307'!G76+'9315'!G76+'9317'!G76+'9320'!G76+'9400'!G76+'9401'!G76+'9450'!G76+'9475'!G76+'9501'!G76</f>
        <v>0</v>
      </c>
      <c r="H76" s="255">
        <f>'3256'!H76+'3257'!H76+'3260'!H76+'9000'!H76+'9051'!H76+'9065'!H76+'9070'!H76+'9071'!H76+'9075'!H76+'9080'!H76+'9100'!H76+'9105'!H76+'9106'!H76+'9107.'!H76+'9125'!H76+'9275'!H76+'9300'!H76+'9301'!H76+'9302'!H76+'9306'!H76+'9307'!H76+'9315'!H76+'9317'!H76+'9320'!H76+'9400'!H76+'9401'!H76+'9450'!H76+'9475'!H76+'9501'!H76</f>
        <v>0</v>
      </c>
      <c r="I76" s="94">
        <f t="shared" si="8"/>
        <v>0</v>
      </c>
      <c r="J76" s="224"/>
      <c r="K76" s="255">
        <f>'3256'!K76+'3257'!K76+'3260'!K76+'9000'!K76+'9051'!K76+'9065'!K76+'9070'!K76+'9071'!K76+'9075'!K76+'9080'!K76+'9100'!K76+'9105'!K76+'9106'!K76+'9107.'!K76+'9125'!K76+'9275'!K76+'9300'!K76+'9301'!K76+'9302'!K76+'9306'!K76+'9307'!K76+'9315'!K76+'9317'!K76+'9320'!K76+'9400'!K76+'9401'!K76+'9450'!K76+'9475'!K76+'9501'!K76</f>
        <v>0</v>
      </c>
      <c r="L76" s="255">
        <f>'3256'!L76+'3257'!L76+'3260'!L76+'9000'!L76+'9051'!L76+'9065'!L76+'9070'!L76+'9071'!L76+'9075'!L76+'9080'!L76+'9100'!L76+'9105'!L76+'9106'!L76+'9107.'!L76+'9125'!L76+'9275'!L76+'9300'!L76+'9301'!L76+'9302'!L76+'9306'!L76+'9307'!L76+'9315'!L76+'9317'!L76+'9320'!L76+'9400'!L76+'9401'!L76+'9450'!L76+'9475'!L76+'9501'!L76</f>
        <v>0</v>
      </c>
      <c r="M76" s="255">
        <f>'3256'!M76+'3257'!M76+'3260'!M76+'9000'!M76+'9051'!M76+'9065'!M76+'9070'!M76+'9071'!M76+'9075'!M76+'9080'!M76+'9100'!M76+'9105'!M76+'9106'!M76+'9107.'!M76+'9125'!M76+'9275'!M76+'9300'!M76+'9301'!M76+'9302'!M76+'9306'!M76+'9307'!M76+'9315'!M76+'9317'!M76+'9320'!M76+'9400'!M76+'9401'!M76+'9450'!M76+'9475'!M76+'9501'!M76</f>
        <v>0</v>
      </c>
      <c r="N76" s="94">
        <f t="shared" si="9"/>
        <v>0</v>
      </c>
      <c r="O76" s="224"/>
      <c r="P76" s="255">
        <f>'3256'!P76+'3257'!P76+'3260'!P76+'9000'!P76+'9051'!P76+'9065'!P76+'9070'!P76+'9071'!P76+'9075'!P76+'9080'!P76+'9100'!P76+'9105'!P76+'9106'!P76+'9107.'!P76+'9125'!P76+'9275'!P76+'9300'!P76+'9301'!P76+'9302'!P76+'9306'!P76+'9307'!P76+'9315'!P76+'9317'!P76+'9320'!P76+'9400'!P76+'9401'!P76+'9450'!P76+'9475'!P76+'9501'!P76</f>
        <v>0</v>
      </c>
      <c r="Q76" s="255">
        <f>'3256'!Q76+'3257'!Q76+'3260'!Q76+'9000'!Q76+'9051'!Q76+'9065'!Q76+'9070'!Q76+'9071'!Q76+'9075'!Q76+'9080'!Q76+'9100'!Q76+'9105'!Q76+'9106'!Q76+'9107.'!Q76+'9125'!Q76+'9275'!Q76+'9300'!Q76+'9301'!Q76+'9302'!Q76+'9306'!Q76+'9307'!Q76+'9315'!Q76+'9317'!Q76+'9320'!Q76+'9400'!Q76+'9401'!Q76+'9450'!Q76+'9475'!Q76+'9501'!Q76</f>
        <v>0</v>
      </c>
      <c r="R76" s="255">
        <f>'3256'!R76+'3257'!R76+'3260'!R76+'9000'!R76+'9051'!R76+'9065'!R76+'9070'!R76+'9071'!R76+'9075'!R76+'9080'!R76+'9100'!R76+'9105'!R76+'9106'!R76+'9107.'!R76+'9125'!R76+'9275'!R76+'9300'!R76+'9301'!R76+'9302'!R76+'9306'!R76+'9307'!R76+'9315'!R76+'9317'!R76+'9320'!R76+'9400'!R76+'9401'!R76+'9450'!R76+'9475'!R76+'9501'!R76</f>
        <v>0</v>
      </c>
      <c r="S76" s="94">
        <f t="shared" si="10"/>
        <v>0</v>
      </c>
      <c r="T76" s="224"/>
      <c r="U76" s="255">
        <f>'3256'!U76+'3257'!U76+'3260'!U76+'9000'!U76+'9051'!U76+'9065'!U76+'9070'!U76+'9071'!U76+'9075'!U76+'9080'!U76+'9100'!U76+'9105'!U76+'9106'!U76+'9107.'!U76+'9125'!U76+'9275'!U76+'9300'!U76+'9301'!U76+'9302'!U76+'9306'!U76+'9307'!U76+'9315'!U76+'9317'!U76+'9320'!U76+'9400'!U76+'9401'!U76+'9450'!U76+'9475'!U76+'9501'!U76</f>
        <v>0</v>
      </c>
      <c r="V76" s="255">
        <f>'3256'!V76+'3257'!V76+'3260'!V76+'9000'!V76+'9051'!V76+'9065'!V76+'9070'!V76+'9071'!V76+'9075'!V76+'9080'!V76+'9100'!V76+'9105'!V76+'9106'!V76+'9107.'!V76+'9125'!V76+'9275'!V76+'9300'!V76+'9301'!V76+'9302'!V76+'9306'!V76+'9307'!V76+'9315'!V76+'9317'!V76+'9320'!V76+'9400'!V76+'9401'!V76+'9450'!V76+'9475'!V76+'9501'!V76</f>
        <v>0</v>
      </c>
      <c r="W76" s="255">
        <f>'3256'!W76+'3257'!W76+'3260'!W76+'9000'!W76+'9051'!W76+'9065'!W76+'9070'!W76+'9071'!W76+'9075'!W76+'9080'!W76+'9100'!W76+'9105'!W76+'9106'!W76+'9107.'!W76+'9125'!W76+'9275'!W76+'9300'!W76+'9301'!W76+'9302'!W76+'9306'!W76+'9307'!W76+'9315'!W76+'9317'!W76+'9320'!W76+'9400'!W76+'9401'!W76+'9450'!W76+'9475'!W76+'9501'!W76</f>
        <v>0</v>
      </c>
      <c r="X76" s="94">
        <f t="shared" si="6"/>
        <v>0</v>
      </c>
      <c r="Y76" s="97"/>
      <c r="Z76" s="94">
        <f t="shared" si="7"/>
        <v>0</v>
      </c>
      <c r="AA76" s="182"/>
      <c r="AC76" s="243"/>
    </row>
    <row r="77" spans="1:29" s="214" customFormat="1" ht="15" hidden="1" x14ac:dyDescent="0.25">
      <c r="A77" s="72"/>
      <c r="B77" s="262" t="str">
        <f>'LPFN SUMMARY - Results'!B77</f>
        <v>Unused</v>
      </c>
      <c r="C77" s="71"/>
      <c r="D77" s="62"/>
      <c r="E77" s="63"/>
      <c r="F77" s="255">
        <f>'3256'!F77+'3257'!F77+'3260'!F77+'9000'!F77+'9051'!F77+'9065'!F77+'9070'!F77+'9071'!F77+'9075'!F77+'9080'!F77+'9100'!F77+'9105'!F77+'9106'!F77+'9107.'!F77+'9125'!F77+'9275'!F77+'9300'!F77+'9301'!F77+'9302'!F77+'9306'!F77+'9307'!F77+'9315'!F77+'9317'!F77+'9320'!F77+'9400'!F77+'9401'!F77+'9450'!F77+'9475'!F77+'9501'!F77</f>
        <v>0</v>
      </c>
      <c r="G77" s="255">
        <f>'3256'!G77+'3257'!G77+'3260'!G77+'9000'!G77+'9051'!G77+'9065'!G77+'9070'!G77+'9071'!G77+'9075'!G77+'9080'!G77+'9100'!G77+'9105'!G77+'9106'!G77+'9107.'!G77+'9125'!G77+'9275'!G77+'9300'!G77+'9301'!G77+'9302'!G77+'9306'!G77+'9307'!G77+'9315'!G77+'9317'!G77+'9320'!G77+'9400'!G77+'9401'!G77+'9450'!G77+'9475'!G77+'9501'!G77</f>
        <v>0</v>
      </c>
      <c r="H77" s="255">
        <f>'3256'!H77+'3257'!H77+'3260'!H77+'9000'!H77+'9051'!H77+'9065'!H77+'9070'!H77+'9071'!H77+'9075'!H77+'9080'!H77+'9100'!H77+'9105'!H77+'9106'!H77+'9107.'!H77+'9125'!H77+'9275'!H77+'9300'!H77+'9301'!H77+'9302'!H77+'9306'!H77+'9307'!H77+'9315'!H77+'9317'!H77+'9320'!H77+'9400'!H77+'9401'!H77+'9450'!H77+'9475'!H77+'9501'!H77</f>
        <v>0</v>
      </c>
      <c r="I77" s="94">
        <f t="shared" si="8"/>
        <v>0</v>
      </c>
      <c r="J77" s="224"/>
      <c r="K77" s="255">
        <f>'3256'!K77+'3257'!K77+'3260'!K77+'9000'!K77+'9051'!K77+'9065'!K77+'9070'!K77+'9071'!K77+'9075'!K77+'9080'!K77+'9100'!K77+'9105'!K77+'9106'!K77+'9107.'!K77+'9125'!K77+'9275'!K77+'9300'!K77+'9301'!K77+'9302'!K77+'9306'!K77+'9307'!K77+'9315'!K77+'9317'!K77+'9320'!K77+'9400'!K77+'9401'!K77+'9450'!K77+'9475'!K77+'9501'!K77</f>
        <v>0</v>
      </c>
      <c r="L77" s="255">
        <f>'3256'!L77+'3257'!L77+'3260'!L77+'9000'!L77+'9051'!L77+'9065'!L77+'9070'!L77+'9071'!L77+'9075'!L77+'9080'!L77+'9100'!L77+'9105'!L77+'9106'!L77+'9107.'!L77+'9125'!L77+'9275'!L77+'9300'!L77+'9301'!L77+'9302'!L77+'9306'!L77+'9307'!L77+'9315'!L77+'9317'!L77+'9320'!L77+'9400'!L77+'9401'!L77+'9450'!L77+'9475'!L77+'9501'!L77</f>
        <v>0</v>
      </c>
      <c r="M77" s="255">
        <f>'3256'!M77+'3257'!M77+'3260'!M77+'9000'!M77+'9051'!M77+'9065'!M77+'9070'!M77+'9071'!M77+'9075'!M77+'9080'!M77+'9100'!M77+'9105'!M77+'9106'!M77+'9107.'!M77+'9125'!M77+'9275'!M77+'9300'!M77+'9301'!M77+'9302'!M77+'9306'!M77+'9307'!M77+'9315'!M77+'9317'!M77+'9320'!M77+'9400'!M77+'9401'!M77+'9450'!M77+'9475'!M77+'9501'!M77</f>
        <v>0</v>
      </c>
      <c r="N77" s="94">
        <f t="shared" si="9"/>
        <v>0</v>
      </c>
      <c r="O77" s="224"/>
      <c r="P77" s="255">
        <f>'3256'!P77+'3257'!P77+'3260'!P77+'9000'!P77+'9051'!P77+'9065'!P77+'9070'!P77+'9071'!P77+'9075'!P77+'9080'!P77+'9100'!P77+'9105'!P77+'9106'!P77+'9107.'!P77+'9125'!P77+'9275'!P77+'9300'!P77+'9301'!P77+'9302'!P77+'9306'!P77+'9307'!P77+'9315'!P77+'9317'!P77+'9320'!P77+'9400'!P77+'9401'!P77+'9450'!P77+'9475'!P77+'9501'!P77</f>
        <v>0</v>
      </c>
      <c r="Q77" s="255">
        <f>'3256'!Q77+'3257'!Q77+'3260'!Q77+'9000'!Q77+'9051'!Q77+'9065'!Q77+'9070'!Q77+'9071'!Q77+'9075'!Q77+'9080'!Q77+'9100'!Q77+'9105'!Q77+'9106'!Q77+'9107.'!Q77+'9125'!Q77+'9275'!Q77+'9300'!Q77+'9301'!Q77+'9302'!Q77+'9306'!Q77+'9307'!Q77+'9315'!Q77+'9317'!Q77+'9320'!Q77+'9400'!Q77+'9401'!Q77+'9450'!Q77+'9475'!Q77+'9501'!Q77</f>
        <v>0</v>
      </c>
      <c r="R77" s="255">
        <f>'3256'!R77+'3257'!R77+'3260'!R77+'9000'!R77+'9051'!R77+'9065'!R77+'9070'!R77+'9071'!R77+'9075'!R77+'9080'!R77+'9100'!R77+'9105'!R77+'9106'!R77+'9107.'!R77+'9125'!R77+'9275'!R77+'9300'!R77+'9301'!R77+'9302'!R77+'9306'!R77+'9307'!R77+'9315'!R77+'9317'!R77+'9320'!R77+'9400'!R77+'9401'!R77+'9450'!R77+'9475'!R77+'9501'!R77</f>
        <v>0</v>
      </c>
      <c r="S77" s="94">
        <f t="shared" si="10"/>
        <v>0</v>
      </c>
      <c r="T77" s="224"/>
      <c r="U77" s="255">
        <f>'3256'!U77+'3257'!U77+'3260'!U77+'9000'!U77+'9051'!U77+'9065'!U77+'9070'!U77+'9071'!U77+'9075'!U77+'9080'!U77+'9100'!U77+'9105'!U77+'9106'!U77+'9107.'!U77+'9125'!U77+'9275'!U77+'9300'!U77+'9301'!U77+'9302'!U77+'9306'!U77+'9307'!U77+'9315'!U77+'9317'!U77+'9320'!U77+'9400'!U77+'9401'!U77+'9450'!U77+'9475'!U77+'9501'!U77</f>
        <v>0</v>
      </c>
      <c r="V77" s="255">
        <f>'3256'!V77+'3257'!V77+'3260'!V77+'9000'!V77+'9051'!V77+'9065'!V77+'9070'!V77+'9071'!V77+'9075'!V77+'9080'!V77+'9100'!V77+'9105'!V77+'9106'!V77+'9107.'!V77+'9125'!V77+'9275'!V77+'9300'!V77+'9301'!V77+'9302'!V77+'9306'!V77+'9307'!V77+'9315'!V77+'9317'!V77+'9320'!V77+'9400'!V77+'9401'!V77+'9450'!V77+'9475'!V77+'9501'!V77</f>
        <v>0</v>
      </c>
      <c r="W77" s="255">
        <f>'3256'!W77+'3257'!W77+'3260'!W77+'9000'!W77+'9051'!W77+'9065'!W77+'9070'!W77+'9071'!W77+'9075'!W77+'9080'!W77+'9100'!W77+'9105'!W77+'9106'!W77+'9107.'!W77+'9125'!W77+'9275'!W77+'9300'!W77+'9301'!W77+'9302'!W77+'9306'!W77+'9307'!W77+'9315'!W77+'9317'!W77+'9320'!W77+'9400'!W77+'9401'!W77+'9450'!W77+'9475'!W77+'9501'!W77</f>
        <v>0</v>
      </c>
      <c r="X77" s="94">
        <f t="shared" si="6"/>
        <v>0</v>
      </c>
      <c r="Y77" s="97"/>
      <c r="Z77" s="94">
        <f t="shared" si="7"/>
        <v>0</v>
      </c>
      <c r="AA77" s="182"/>
      <c r="AC77" s="243"/>
    </row>
    <row r="78" spans="1:29" s="214" customFormat="1" ht="15" x14ac:dyDescent="0.25">
      <c r="A78" s="72"/>
      <c r="B78" s="262" t="str">
        <f>'LPFN SUMMARY - Results'!B78</f>
        <v>Preventitive Measures</v>
      </c>
      <c r="C78" s="71"/>
      <c r="D78" s="62"/>
      <c r="E78" s="63"/>
      <c r="F78" s="255">
        <f>'3256'!F78+'3257'!F78+'3260'!F78+'9000'!F78+'9051'!F78+'9065'!F78+'9070'!F78+'9071'!F78+'9075'!F78+'9080'!F78+'9100'!F78+'9105'!F78+'9106'!F78+'9107.'!F78+'9125'!F78+'9275'!F78+'9300'!F78+'9301'!F78+'9302'!F78+'9306'!F78+'9307'!F78+'9315'!F78+'9317'!F78+'9320'!F78+'9400'!F78+'9401'!F78+'9450'!F78+'9475'!F78+'9501'!F78</f>
        <v>750</v>
      </c>
      <c r="G78" s="255">
        <f>'3256'!G78+'3257'!G78+'3260'!G78+'9000'!G78+'9051'!G78+'9065'!G78+'9070'!G78+'9071'!G78+'9075'!G78+'9080'!G78+'9100'!G78+'9105'!G78+'9106'!G78+'9107.'!G78+'9125'!G78+'9275'!G78+'9300'!G78+'9301'!G78+'9302'!G78+'9306'!G78+'9307'!G78+'9315'!G78+'9317'!G78+'9320'!G78+'9400'!G78+'9401'!G78+'9450'!G78+'9475'!G78+'9501'!G78</f>
        <v>750</v>
      </c>
      <c r="H78" s="255">
        <f>'3256'!H78+'3257'!H78+'3260'!H78+'9000'!H78+'9051'!H78+'9065'!H78+'9070'!H78+'9071'!H78+'9075'!H78+'9080'!H78+'9100'!H78+'9105'!H78+'9106'!H78+'9107.'!H78+'9125'!H78+'9275'!H78+'9300'!H78+'9301'!H78+'9302'!H78+'9306'!H78+'9307'!H78+'9315'!H78+'9317'!H78+'9320'!H78+'9400'!H78+'9401'!H78+'9450'!H78+'9475'!H78+'9501'!H78</f>
        <v>750</v>
      </c>
      <c r="I78" s="94">
        <f t="shared" si="8"/>
        <v>2250</v>
      </c>
      <c r="J78" s="224"/>
      <c r="K78" s="255">
        <f>'3256'!K78+'3257'!K78+'3260'!K78+'9000'!K78+'9051'!K78+'9065'!K78+'9070'!K78+'9071'!K78+'9075'!K78+'9080'!K78+'9100'!K78+'9105'!K78+'9106'!K78+'9107.'!K78+'9125'!K78+'9275'!K78+'9300'!K78+'9301'!K78+'9302'!K78+'9306'!K78+'9307'!K78+'9315'!K78+'9317'!K78+'9320'!K78+'9400'!K78+'9401'!K78+'9450'!K78+'9475'!K78+'9501'!K78</f>
        <v>750</v>
      </c>
      <c r="L78" s="255">
        <f>'3256'!L78+'3257'!L78+'3260'!L78+'9000'!L78+'9051'!L78+'9065'!L78+'9070'!L78+'9071'!L78+'9075'!L78+'9080'!L78+'9100'!L78+'9105'!L78+'9106'!L78+'9107.'!L78+'9125'!L78+'9275'!L78+'9300'!L78+'9301'!L78+'9302'!L78+'9306'!L78+'9307'!L78+'9315'!L78+'9317'!L78+'9320'!L78+'9400'!L78+'9401'!L78+'9450'!L78+'9475'!L78+'9501'!L78</f>
        <v>750</v>
      </c>
      <c r="M78" s="255">
        <f>'3256'!M78+'3257'!M78+'3260'!M78+'9000'!M78+'9051'!M78+'9065'!M78+'9070'!M78+'9071'!M78+'9075'!M78+'9080'!M78+'9100'!M78+'9105'!M78+'9106'!M78+'9107.'!M78+'9125'!M78+'9275'!M78+'9300'!M78+'9301'!M78+'9302'!M78+'9306'!M78+'9307'!M78+'9315'!M78+'9317'!M78+'9320'!M78+'9400'!M78+'9401'!M78+'9450'!M78+'9475'!M78+'9501'!M78</f>
        <v>750</v>
      </c>
      <c r="N78" s="94">
        <f t="shared" si="9"/>
        <v>2250</v>
      </c>
      <c r="O78" s="224"/>
      <c r="P78" s="255">
        <f>'3256'!P78+'3257'!P78+'3260'!P78+'9000'!P78+'9051'!P78+'9065'!P78+'9070'!P78+'9071'!P78+'9075'!P78+'9080'!P78+'9100'!P78+'9105'!P78+'9106'!P78+'9107.'!P78+'9125'!P78+'9275'!P78+'9300'!P78+'9301'!P78+'9302'!P78+'9306'!P78+'9307'!P78+'9315'!P78+'9317'!P78+'9320'!P78+'9400'!P78+'9401'!P78+'9450'!P78+'9475'!P78+'9501'!P78</f>
        <v>750</v>
      </c>
      <c r="Q78" s="255">
        <f>'3256'!Q78+'3257'!Q78+'3260'!Q78+'9000'!Q78+'9051'!Q78+'9065'!Q78+'9070'!Q78+'9071'!Q78+'9075'!Q78+'9080'!Q78+'9100'!Q78+'9105'!Q78+'9106'!Q78+'9107.'!Q78+'9125'!Q78+'9275'!Q78+'9300'!Q78+'9301'!Q78+'9302'!Q78+'9306'!Q78+'9307'!Q78+'9315'!Q78+'9317'!Q78+'9320'!Q78+'9400'!Q78+'9401'!Q78+'9450'!Q78+'9475'!Q78+'9501'!Q78</f>
        <v>750</v>
      </c>
      <c r="R78" s="255">
        <f>'3256'!R78+'3257'!R78+'3260'!R78+'9000'!R78+'9051'!R78+'9065'!R78+'9070'!R78+'9071'!R78+'9075'!R78+'9080'!R78+'9100'!R78+'9105'!R78+'9106'!R78+'9107.'!R78+'9125'!R78+'9275'!R78+'9300'!R78+'9301'!R78+'9302'!R78+'9306'!R78+'9307'!R78+'9315'!R78+'9317'!R78+'9320'!R78+'9400'!R78+'9401'!R78+'9450'!R78+'9475'!R78+'9501'!R78</f>
        <v>750</v>
      </c>
      <c r="S78" s="94">
        <f t="shared" si="10"/>
        <v>2250</v>
      </c>
      <c r="T78" s="224"/>
      <c r="U78" s="255">
        <f>'3256'!U78+'3257'!U78+'3260'!U78+'9000'!U78+'9051'!U78+'9065'!U78+'9070'!U78+'9071'!U78+'9075'!U78+'9080'!U78+'9100'!U78+'9105'!U78+'9106'!U78+'9107.'!U78+'9125'!U78+'9275'!U78+'9300'!U78+'9301'!U78+'9302'!U78+'9306'!U78+'9307'!U78+'9315'!U78+'9317'!U78+'9320'!U78+'9400'!U78+'9401'!U78+'9450'!U78+'9475'!U78+'9501'!U78</f>
        <v>750</v>
      </c>
      <c r="V78" s="255">
        <f>'3256'!V78+'3257'!V78+'3260'!V78+'9000'!V78+'9051'!V78+'9065'!V78+'9070'!V78+'9071'!V78+'9075'!V78+'9080'!V78+'9100'!V78+'9105'!V78+'9106'!V78+'9107.'!V78+'9125'!V78+'9275'!V78+'9300'!V78+'9301'!V78+'9302'!V78+'9306'!V78+'9307'!V78+'9315'!V78+'9317'!V78+'9320'!V78+'9400'!V78+'9401'!V78+'9450'!V78+'9475'!V78+'9501'!V78</f>
        <v>750</v>
      </c>
      <c r="W78" s="255">
        <f>'3256'!W78+'3257'!W78+'3260'!W78+'9000'!W78+'9051'!W78+'9065'!W78+'9070'!W78+'9071'!W78+'9075'!W78+'9080'!W78+'9100'!W78+'9105'!W78+'9106'!W78+'9107.'!W78+'9125'!W78+'9275'!W78+'9300'!W78+'9301'!W78+'9302'!W78+'9306'!W78+'9307'!W78+'9315'!W78+'9317'!W78+'9320'!W78+'9400'!W78+'9401'!W78+'9450'!W78+'9475'!W78+'9501'!W78</f>
        <v>750</v>
      </c>
      <c r="X78" s="94">
        <f t="shared" si="6"/>
        <v>2250</v>
      </c>
      <c r="Y78" s="97"/>
      <c r="Z78" s="94">
        <f t="shared" si="7"/>
        <v>9000</v>
      </c>
      <c r="AA78" s="182"/>
      <c r="AC78" s="243"/>
    </row>
    <row r="79" spans="1:29" s="214" customFormat="1" ht="15" hidden="1" x14ac:dyDescent="0.25">
      <c r="A79" s="72"/>
      <c r="B79" s="262" t="str">
        <f>'LPFN SUMMARY - Results'!B79</f>
        <v>Unused</v>
      </c>
      <c r="C79" s="71"/>
      <c r="D79" s="62"/>
      <c r="E79" s="63"/>
      <c r="F79" s="255">
        <f>'3256'!F79+'3257'!F79+'3260'!F79+'9000'!F79+'9051'!F79+'9065'!F79+'9070'!F79+'9071'!F79+'9075'!F79+'9080'!F79+'9100'!F79+'9105'!F79+'9106'!F79+'9107.'!F79+'9125'!F79+'9275'!F79+'9300'!F79+'9301'!F79+'9302'!F79+'9306'!F79+'9307'!F79+'9315'!F79+'9317'!F79+'9320'!F79+'9400'!F79+'9401'!F79+'9450'!F79+'9475'!F79+'9501'!F79</f>
        <v>0</v>
      </c>
      <c r="G79" s="255">
        <f>'3256'!G79+'3257'!G79+'3260'!G79+'9000'!G79+'9051'!G79+'9065'!G79+'9070'!G79+'9071'!G79+'9075'!G79+'9080'!G79+'9100'!G79+'9105'!G79+'9106'!G79+'9107.'!G79+'9125'!G79+'9275'!G79+'9300'!G79+'9301'!G79+'9302'!G79+'9306'!G79+'9307'!G79+'9315'!G79+'9317'!G79+'9320'!G79+'9400'!G79+'9401'!G79+'9450'!G79+'9475'!G79+'9501'!G79</f>
        <v>0</v>
      </c>
      <c r="H79" s="255">
        <f>'3256'!H79+'3257'!H79+'3260'!H79+'9000'!H79+'9051'!H79+'9065'!H79+'9070'!H79+'9071'!H79+'9075'!H79+'9080'!H79+'9100'!H79+'9105'!H79+'9106'!H79+'9107.'!H79+'9125'!H79+'9275'!H79+'9300'!H79+'9301'!H79+'9302'!H79+'9306'!H79+'9307'!H79+'9315'!H79+'9317'!H79+'9320'!H79+'9400'!H79+'9401'!H79+'9450'!H79+'9475'!H79+'9501'!H79</f>
        <v>0</v>
      </c>
      <c r="I79" s="94">
        <f t="shared" si="8"/>
        <v>0</v>
      </c>
      <c r="J79" s="224"/>
      <c r="K79" s="255">
        <f>'3256'!K79+'3257'!K79+'3260'!K79+'9000'!K79+'9051'!K79+'9065'!K79+'9070'!K79+'9071'!K79+'9075'!K79+'9080'!K79+'9100'!K79+'9105'!K79+'9106'!K79+'9107.'!K79+'9125'!K79+'9275'!K79+'9300'!K79+'9301'!K79+'9302'!K79+'9306'!K79+'9307'!K79+'9315'!K79+'9317'!K79+'9320'!K79+'9400'!K79+'9401'!K79+'9450'!K79+'9475'!K79+'9501'!K79</f>
        <v>0</v>
      </c>
      <c r="L79" s="255">
        <f>'3256'!L79+'3257'!L79+'3260'!L79+'9000'!L79+'9051'!L79+'9065'!L79+'9070'!L79+'9071'!L79+'9075'!L79+'9080'!L79+'9100'!L79+'9105'!L79+'9106'!L79+'9107.'!L79+'9125'!L79+'9275'!L79+'9300'!L79+'9301'!L79+'9302'!L79+'9306'!L79+'9307'!L79+'9315'!L79+'9317'!L79+'9320'!L79+'9400'!L79+'9401'!L79+'9450'!L79+'9475'!L79+'9501'!L79</f>
        <v>0</v>
      </c>
      <c r="M79" s="255">
        <f>'3256'!M79+'3257'!M79+'3260'!M79+'9000'!M79+'9051'!M79+'9065'!M79+'9070'!M79+'9071'!M79+'9075'!M79+'9080'!M79+'9100'!M79+'9105'!M79+'9106'!M79+'9107.'!M79+'9125'!M79+'9275'!M79+'9300'!M79+'9301'!M79+'9302'!M79+'9306'!M79+'9307'!M79+'9315'!M79+'9317'!M79+'9320'!M79+'9400'!M79+'9401'!M79+'9450'!M79+'9475'!M79+'9501'!M79</f>
        <v>0</v>
      </c>
      <c r="N79" s="94">
        <f t="shared" si="9"/>
        <v>0</v>
      </c>
      <c r="O79" s="224"/>
      <c r="P79" s="255">
        <f>'3256'!P79+'3257'!P79+'3260'!P79+'9000'!P79+'9051'!P79+'9065'!P79+'9070'!P79+'9071'!P79+'9075'!P79+'9080'!P79+'9100'!P79+'9105'!P79+'9106'!P79+'9107.'!P79+'9125'!P79+'9275'!P79+'9300'!P79+'9301'!P79+'9302'!P79+'9306'!P79+'9307'!P79+'9315'!P79+'9317'!P79+'9320'!P79+'9400'!P79+'9401'!P79+'9450'!P79+'9475'!P79+'9501'!P79</f>
        <v>0</v>
      </c>
      <c r="Q79" s="255">
        <f>'3256'!Q79+'3257'!Q79+'3260'!Q79+'9000'!Q79+'9051'!Q79+'9065'!Q79+'9070'!Q79+'9071'!Q79+'9075'!Q79+'9080'!Q79+'9100'!Q79+'9105'!Q79+'9106'!Q79+'9107.'!Q79+'9125'!Q79+'9275'!Q79+'9300'!Q79+'9301'!Q79+'9302'!Q79+'9306'!Q79+'9307'!Q79+'9315'!Q79+'9317'!Q79+'9320'!Q79+'9400'!Q79+'9401'!Q79+'9450'!Q79+'9475'!Q79+'9501'!Q79</f>
        <v>0</v>
      </c>
      <c r="R79" s="255">
        <f>'3256'!R79+'3257'!R79+'3260'!R79+'9000'!R79+'9051'!R79+'9065'!R79+'9070'!R79+'9071'!R79+'9075'!R79+'9080'!R79+'9100'!R79+'9105'!R79+'9106'!R79+'9107.'!R79+'9125'!R79+'9275'!R79+'9300'!R79+'9301'!R79+'9302'!R79+'9306'!R79+'9307'!R79+'9315'!R79+'9317'!R79+'9320'!R79+'9400'!R79+'9401'!R79+'9450'!R79+'9475'!R79+'9501'!R79</f>
        <v>0</v>
      </c>
      <c r="S79" s="94">
        <f t="shared" si="10"/>
        <v>0</v>
      </c>
      <c r="T79" s="224"/>
      <c r="U79" s="255">
        <f>'3256'!U79+'3257'!U79+'3260'!U79+'9000'!U79+'9051'!U79+'9065'!U79+'9070'!U79+'9071'!U79+'9075'!U79+'9080'!U79+'9100'!U79+'9105'!U79+'9106'!U79+'9107.'!U79+'9125'!U79+'9275'!U79+'9300'!U79+'9301'!U79+'9302'!U79+'9306'!U79+'9307'!U79+'9315'!U79+'9317'!U79+'9320'!U79+'9400'!U79+'9401'!U79+'9450'!U79+'9475'!U79+'9501'!U79</f>
        <v>0</v>
      </c>
      <c r="V79" s="255">
        <f>'3256'!V79+'3257'!V79+'3260'!V79+'9000'!V79+'9051'!V79+'9065'!V79+'9070'!V79+'9071'!V79+'9075'!V79+'9080'!V79+'9100'!V79+'9105'!V79+'9106'!V79+'9107.'!V79+'9125'!V79+'9275'!V79+'9300'!V79+'9301'!V79+'9302'!V79+'9306'!V79+'9307'!V79+'9315'!V79+'9317'!V79+'9320'!V79+'9400'!V79+'9401'!V79+'9450'!V79+'9475'!V79+'9501'!V79</f>
        <v>0</v>
      </c>
      <c r="W79" s="255">
        <f>'3256'!W79+'3257'!W79+'3260'!W79+'9000'!W79+'9051'!W79+'9065'!W79+'9070'!W79+'9071'!W79+'9075'!W79+'9080'!W79+'9100'!W79+'9105'!W79+'9106'!W79+'9107.'!W79+'9125'!W79+'9275'!W79+'9300'!W79+'9301'!W79+'9302'!W79+'9306'!W79+'9307'!W79+'9315'!W79+'9317'!W79+'9320'!W79+'9400'!W79+'9401'!W79+'9450'!W79+'9475'!W79+'9501'!W79</f>
        <v>0</v>
      </c>
      <c r="X79" s="94">
        <f t="shared" si="6"/>
        <v>0</v>
      </c>
      <c r="Y79" s="97"/>
      <c r="Z79" s="94">
        <f t="shared" si="7"/>
        <v>0</v>
      </c>
      <c r="AA79" s="182"/>
      <c r="AC79" s="243"/>
    </row>
    <row r="80" spans="1:29" s="214" customFormat="1" ht="15" hidden="1" x14ac:dyDescent="0.25">
      <c r="A80" s="72"/>
      <c r="B80" s="262" t="str">
        <f>'LPFN SUMMARY - Results'!B80</f>
        <v>Unused</v>
      </c>
      <c r="C80" s="71"/>
      <c r="D80" s="62"/>
      <c r="E80" s="63"/>
      <c r="F80" s="255">
        <f>'3256'!F80+'3257'!F80+'3260'!F80+'9000'!F80+'9051'!F80+'9065'!F80+'9070'!F80+'9071'!F80+'9075'!F80+'9080'!F80+'9100'!F80+'9105'!F80+'9106'!F80+'9107.'!F80+'9125'!F80+'9275'!F80+'9300'!F80+'9301'!F80+'9302'!F80+'9306'!F80+'9307'!F80+'9315'!F80+'9317'!F80+'9320'!F80+'9400'!F80+'9401'!F80+'9450'!F80+'9475'!F80+'9501'!F80</f>
        <v>0</v>
      </c>
      <c r="G80" s="255">
        <f>'3256'!G80+'3257'!G80+'3260'!G80+'9000'!G80+'9051'!G80+'9065'!G80+'9070'!G80+'9071'!G80+'9075'!G80+'9080'!G80+'9100'!G80+'9105'!G80+'9106'!G80+'9107.'!G80+'9125'!G80+'9275'!G80+'9300'!G80+'9301'!G80+'9302'!G80+'9306'!G80+'9307'!G80+'9315'!G80+'9317'!G80+'9320'!G80+'9400'!G80+'9401'!G80+'9450'!G80+'9475'!G80+'9501'!G80</f>
        <v>0</v>
      </c>
      <c r="H80" s="255">
        <f>'3256'!H80+'3257'!H80+'3260'!H80+'9000'!H80+'9051'!H80+'9065'!H80+'9070'!H80+'9071'!H80+'9075'!H80+'9080'!H80+'9100'!H80+'9105'!H80+'9106'!H80+'9107.'!H80+'9125'!H80+'9275'!H80+'9300'!H80+'9301'!H80+'9302'!H80+'9306'!H80+'9307'!H80+'9315'!H80+'9317'!H80+'9320'!H80+'9400'!H80+'9401'!H80+'9450'!H80+'9475'!H80+'9501'!H80</f>
        <v>0</v>
      </c>
      <c r="I80" s="94">
        <f t="shared" si="8"/>
        <v>0</v>
      </c>
      <c r="J80" s="224"/>
      <c r="K80" s="255">
        <f>'3256'!K80+'3257'!K80+'3260'!K80+'9000'!K80+'9051'!K80+'9065'!K80+'9070'!K80+'9071'!K80+'9075'!K80+'9080'!K80+'9100'!K80+'9105'!K80+'9106'!K80+'9107.'!K80+'9125'!K80+'9275'!K80+'9300'!K80+'9301'!K80+'9302'!K80+'9306'!K80+'9307'!K80+'9315'!K80+'9317'!K80+'9320'!K80+'9400'!K80+'9401'!K80+'9450'!K80+'9475'!K80+'9501'!K80</f>
        <v>0</v>
      </c>
      <c r="L80" s="255">
        <f>'3256'!L80+'3257'!L80+'3260'!L80+'9000'!L80+'9051'!L80+'9065'!L80+'9070'!L80+'9071'!L80+'9075'!L80+'9080'!L80+'9100'!L80+'9105'!L80+'9106'!L80+'9107.'!L80+'9125'!L80+'9275'!L80+'9300'!L80+'9301'!L80+'9302'!L80+'9306'!L80+'9307'!L80+'9315'!L80+'9317'!L80+'9320'!L80+'9400'!L80+'9401'!L80+'9450'!L80+'9475'!L80+'9501'!L80</f>
        <v>0</v>
      </c>
      <c r="M80" s="255">
        <f>'3256'!M80+'3257'!M80+'3260'!M80+'9000'!M80+'9051'!M80+'9065'!M80+'9070'!M80+'9071'!M80+'9075'!M80+'9080'!M80+'9100'!M80+'9105'!M80+'9106'!M80+'9107.'!M80+'9125'!M80+'9275'!M80+'9300'!M80+'9301'!M80+'9302'!M80+'9306'!M80+'9307'!M80+'9315'!M80+'9317'!M80+'9320'!M80+'9400'!M80+'9401'!M80+'9450'!M80+'9475'!M80+'9501'!M80</f>
        <v>0</v>
      </c>
      <c r="N80" s="94">
        <f t="shared" si="9"/>
        <v>0</v>
      </c>
      <c r="O80" s="224"/>
      <c r="P80" s="255">
        <f>'3256'!P80+'3257'!P80+'3260'!P80+'9000'!P80+'9051'!P80+'9065'!P80+'9070'!P80+'9071'!P80+'9075'!P80+'9080'!P80+'9100'!P80+'9105'!P80+'9106'!P80+'9107.'!P80+'9125'!P80+'9275'!P80+'9300'!P80+'9301'!P80+'9302'!P80+'9306'!P80+'9307'!P80+'9315'!P80+'9317'!P80+'9320'!P80+'9400'!P80+'9401'!P80+'9450'!P80+'9475'!P80+'9501'!P80</f>
        <v>0</v>
      </c>
      <c r="Q80" s="255">
        <f>'3256'!Q80+'3257'!Q80+'3260'!Q80+'9000'!Q80+'9051'!Q80+'9065'!Q80+'9070'!Q80+'9071'!Q80+'9075'!Q80+'9080'!Q80+'9100'!Q80+'9105'!Q80+'9106'!Q80+'9107.'!Q80+'9125'!Q80+'9275'!Q80+'9300'!Q80+'9301'!Q80+'9302'!Q80+'9306'!Q80+'9307'!Q80+'9315'!Q80+'9317'!Q80+'9320'!Q80+'9400'!Q80+'9401'!Q80+'9450'!Q80+'9475'!Q80+'9501'!Q80</f>
        <v>0</v>
      </c>
      <c r="R80" s="255">
        <f>'3256'!R80+'3257'!R80+'3260'!R80+'9000'!R80+'9051'!R80+'9065'!R80+'9070'!R80+'9071'!R80+'9075'!R80+'9080'!R80+'9100'!R80+'9105'!R80+'9106'!R80+'9107.'!R80+'9125'!R80+'9275'!R80+'9300'!R80+'9301'!R80+'9302'!R80+'9306'!R80+'9307'!R80+'9315'!R80+'9317'!R80+'9320'!R80+'9400'!R80+'9401'!R80+'9450'!R80+'9475'!R80+'9501'!R80</f>
        <v>0</v>
      </c>
      <c r="S80" s="94">
        <f t="shared" si="10"/>
        <v>0</v>
      </c>
      <c r="T80" s="224"/>
      <c r="U80" s="255">
        <f>'3256'!U80+'3257'!U80+'3260'!U80+'9000'!U80+'9051'!U80+'9065'!U80+'9070'!U80+'9071'!U80+'9075'!U80+'9080'!U80+'9100'!U80+'9105'!U80+'9106'!U80+'9107.'!U80+'9125'!U80+'9275'!U80+'9300'!U80+'9301'!U80+'9302'!U80+'9306'!U80+'9307'!U80+'9315'!U80+'9317'!U80+'9320'!U80+'9400'!U80+'9401'!U80+'9450'!U80+'9475'!U80+'9501'!U80</f>
        <v>0</v>
      </c>
      <c r="V80" s="255">
        <f>'3256'!V80+'3257'!V80+'3260'!V80+'9000'!V80+'9051'!V80+'9065'!V80+'9070'!V80+'9071'!V80+'9075'!V80+'9080'!V80+'9100'!V80+'9105'!V80+'9106'!V80+'9107.'!V80+'9125'!V80+'9275'!V80+'9300'!V80+'9301'!V80+'9302'!V80+'9306'!V80+'9307'!V80+'9315'!V80+'9317'!V80+'9320'!V80+'9400'!V80+'9401'!V80+'9450'!V80+'9475'!V80+'9501'!V80</f>
        <v>0</v>
      </c>
      <c r="W80" s="255">
        <f>'3256'!W80+'3257'!W80+'3260'!W80+'9000'!W80+'9051'!W80+'9065'!W80+'9070'!W80+'9071'!W80+'9075'!W80+'9080'!W80+'9100'!W80+'9105'!W80+'9106'!W80+'9107.'!W80+'9125'!W80+'9275'!W80+'9300'!W80+'9301'!W80+'9302'!W80+'9306'!W80+'9307'!W80+'9315'!W80+'9317'!W80+'9320'!W80+'9400'!W80+'9401'!W80+'9450'!W80+'9475'!W80+'9501'!W80</f>
        <v>0</v>
      </c>
      <c r="X80" s="94">
        <f t="shared" ref="X80:X94" si="11">U80+V80+W80</f>
        <v>0</v>
      </c>
      <c r="Y80" s="97"/>
      <c r="Z80" s="94">
        <f t="shared" ref="Z80:Z94" si="12">X80+S80+N80+I80</f>
        <v>0</v>
      </c>
      <c r="AA80" s="182"/>
      <c r="AC80" s="243"/>
    </row>
    <row r="81" spans="1:29" s="214" customFormat="1" ht="15" hidden="1" x14ac:dyDescent="0.25">
      <c r="A81" s="72"/>
      <c r="B81" s="262" t="str">
        <f>'LPFN SUMMARY - Results'!B81</f>
        <v>Unused</v>
      </c>
      <c r="C81" s="71"/>
      <c r="D81" s="62"/>
      <c r="E81" s="63"/>
      <c r="F81" s="255">
        <f>'3256'!F81+'3257'!F81+'3260'!F81+'9000'!F81+'9051'!F81+'9065'!F81+'9070'!F81+'9071'!F81+'9075'!F81+'9080'!F81+'9100'!F81+'9105'!F81+'9106'!F81+'9107.'!F81+'9125'!F81+'9275'!F81+'9300'!F81+'9301'!F81+'9302'!F81+'9306'!F81+'9307'!F81+'9315'!F81+'9317'!F81+'9320'!F81+'9400'!F81+'9401'!F81+'9450'!F81+'9475'!F81+'9501'!F81</f>
        <v>0</v>
      </c>
      <c r="G81" s="255">
        <f>'3256'!G81+'3257'!G81+'3260'!G81+'9000'!G81+'9051'!G81+'9065'!G81+'9070'!G81+'9071'!G81+'9075'!G81+'9080'!G81+'9100'!G81+'9105'!G81+'9106'!G81+'9107.'!G81+'9125'!G81+'9275'!G81+'9300'!G81+'9301'!G81+'9302'!G81+'9306'!G81+'9307'!G81+'9315'!G81+'9317'!G81+'9320'!G81+'9400'!G81+'9401'!G81+'9450'!G81+'9475'!G81+'9501'!G81</f>
        <v>0</v>
      </c>
      <c r="H81" s="255">
        <f>'3256'!H81+'3257'!H81+'3260'!H81+'9000'!H81+'9051'!H81+'9065'!H81+'9070'!H81+'9071'!H81+'9075'!H81+'9080'!H81+'9100'!H81+'9105'!H81+'9106'!H81+'9107.'!H81+'9125'!H81+'9275'!H81+'9300'!H81+'9301'!H81+'9302'!H81+'9306'!H81+'9307'!H81+'9315'!H81+'9317'!H81+'9320'!H81+'9400'!H81+'9401'!H81+'9450'!H81+'9475'!H81+'9501'!H81</f>
        <v>0</v>
      </c>
      <c r="I81" s="94">
        <f t="shared" si="8"/>
        <v>0</v>
      </c>
      <c r="J81" s="224"/>
      <c r="K81" s="255">
        <f>'3256'!K81+'3257'!K81+'3260'!K81+'9000'!K81+'9051'!K81+'9065'!K81+'9070'!K81+'9071'!K81+'9075'!K81+'9080'!K81+'9100'!K81+'9105'!K81+'9106'!K81+'9107.'!K81+'9125'!K81+'9275'!K81+'9300'!K81+'9301'!K81+'9302'!K81+'9306'!K81+'9307'!K81+'9315'!K81+'9317'!K81+'9320'!K81+'9400'!K81+'9401'!K81+'9450'!K81+'9475'!K81+'9501'!K81</f>
        <v>0</v>
      </c>
      <c r="L81" s="255">
        <f>'3256'!L81+'3257'!L81+'3260'!L81+'9000'!L81+'9051'!L81+'9065'!L81+'9070'!L81+'9071'!L81+'9075'!L81+'9080'!L81+'9100'!L81+'9105'!L81+'9106'!L81+'9107.'!L81+'9125'!L81+'9275'!L81+'9300'!L81+'9301'!L81+'9302'!L81+'9306'!L81+'9307'!L81+'9315'!L81+'9317'!L81+'9320'!L81+'9400'!L81+'9401'!L81+'9450'!L81+'9475'!L81+'9501'!L81</f>
        <v>0</v>
      </c>
      <c r="M81" s="255">
        <f>'3256'!M81+'3257'!M81+'3260'!M81+'9000'!M81+'9051'!M81+'9065'!M81+'9070'!M81+'9071'!M81+'9075'!M81+'9080'!M81+'9100'!M81+'9105'!M81+'9106'!M81+'9107.'!M81+'9125'!M81+'9275'!M81+'9300'!M81+'9301'!M81+'9302'!M81+'9306'!M81+'9307'!M81+'9315'!M81+'9317'!M81+'9320'!M81+'9400'!M81+'9401'!M81+'9450'!M81+'9475'!M81+'9501'!M81</f>
        <v>0</v>
      </c>
      <c r="N81" s="94">
        <f t="shared" si="9"/>
        <v>0</v>
      </c>
      <c r="O81" s="224"/>
      <c r="P81" s="255">
        <f>'3256'!P81+'3257'!P81+'3260'!P81+'9000'!P81+'9051'!P81+'9065'!P81+'9070'!P81+'9071'!P81+'9075'!P81+'9080'!P81+'9100'!P81+'9105'!P81+'9106'!P81+'9107.'!P81+'9125'!P81+'9275'!P81+'9300'!P81+'9301'!P81+'9302'!P81+'9306'!P81+'9307'!P81+'9315'!P81+'9317'!P81+'9320'!P81+'9400'!P81+'9401'!P81+'9450'!P81+'9475'!P81+'9501'!P81</f>
        <v>0</v>
      </c>
      <c r="Q81" s="255">
        <f>'3256'!Q81+'3257'!Q81+'3260'!Q81+'9000'!Q81+'9051'!Q81+'9065'!Q81+'9070'!Q81+'9071'!Q81+'9075'!Q81+'9080'!Q81+'9100'!Q81+'9105'!Q81+'9106'!Q81+'9107.'!Q81+'9125'!Q81+'9275'!Q81+'9300'!Q81+'9301'!Q81+'9302'!Q81+'9306'!Q81+'9307'!Q81+'9315'!Q81+'9317'!Q81+'9320'!Q81+'9400'!Q81+'9401'!Q81+'9450'!Q81+'9475'!Q81+'9501'!Q81</f>
        <v>0</v>
      </c>
      <c r="R81" s="255">
        <f>'3256'!R81+'3257'!R81+'3260'!R81+'9000'!R81+'9051'!R81+'9065'!R81+'9070'!R81+'9071'!R81+'9075'!R81+'9080'!R81+'9100'!R81+'9105'!R81+'9106'!R81+'9107.'!R81+'9125'!R81+'9275'!R81+'9300'!R81+'9301'!R81+'9302'!R81+'9306'!R81+'9307'!R81+'9315'!R81+'9317'!R81+'9320'!R81+'9400'!R81+'9401'!R81+'9450'!R81+'9475'!R81+'9501'!R81</f>
        <v>0</v>
      </c>
      <c r="S81" s="94">
        <f t="shared" si="10"/>
        <v>0</v>
      </c>
      <c r="T81" s="224"/>
      <c r="U81" s="255">
        <f>'3256'!U81+'3257'!U81+'3260'!U81+'9000'!U81+'9051'!U81+'9065'!U81+'9070'!U81+'9071'!U81+'9075'!U81+'9080'!U81+'9100'!U81+'9105'!U81+'9106'!U81+'9107.'!U81+'9125'!U81+'9275'!U81+'9300'!U81+'9301'!U81+'9302'!U81+'9306'!U81+'9307'!U81+'9315'!U81+'9317'!U81+'9320'!U81+'9400'!U81+'9401'!U81+'9450'!U81+'9475'!U81+'9501'!U81</f>
        <v>0</v>
      </c>
      <c r="V81" s="255">
        <f>'3256'!V81+'3257'!V81+'3260'!V81+'9000'!V81+'9051'!V81+'9065'!V81+'9070'!V81+'9071'!V81+'9075'!V81+'9080'!V81+'9100'!V81+'9105'!V81+'9106'!V81+'9107.'!V81+'9125'!V81+'9275'!V81+'9300'!V81+'9301'!V81+'9302'!V81+'9306'!V81+'9307'!V81+'9315'!V81+'9317'!V81+'9320'!V81+'9400'!V81+'9401'!V81+'9450'!V81+'9475'!V81+'9501'!V81</f>
        <v>0</v>
      </c>
      <c r="W81" s="255">
        <f>'3256'!W81+'3257'!W81+'3260'!W81+'9000'!W81+'9051'!W81+'9065'!W81+'9070'!W81+'9071'!W81+'9075'!W81+'9080'!W81+'9100'!W81+'9105'!W81+'9106'!W81+'9107.'!W81+'9125'!W81+'9275'!W81+'9300'!W81+'9301'!W81+'9302'!W81+'9306'!W81+'9307'!W81+'9315'!W81+'9317'!W81+'9320'!W81+'9400'!W81+'9401'!W81+'9450'!W81+'9475'!W81+'9501'!W81</f>
        <v>0</v>
      </c>
      <c r="X81" s="94">
        <f t="shared" si="11"/>
        <v>0</v>
      </c>
      <c r="Y81" s="97"/>
      <c r="Z81" s="94">
        <f t="shared" si="12"/>
        <v>0</v>
      </c>
      <c r="AA81" s="182"/>
      <c r="AC81" s="243"/>
    </row>
    <row r="82" spans="1:29" s="214" customFormat="1" ht="15" hidden="1" x14ac:dyDescent="0.25">
      <c r="A82" s="72"/>
      <c r="B82" s="262" t="str">
        <f>'LPFN SUMMARY - Results'!B82</f>
        <v>Unused</v>
      </c>
      <c r="C82" s="71"/>
      <c r="D82" s="62"/>
      <c r="E82" s="63"/>
      <c r="F82" s="255">
        <f>'3256'!F82+'3257'!F82+'3260'!F82+'9000'!F82+'9051'!F82+'9065'!F82+'9070'!F82+'9071'!F82+'9075'!F82+'9080'!F82+'9100'!F82+'9105'!F82+'9106'!F82+'9107.'!F82+'9125'!F82+'9275'!F82+'9300'!F82+'9301'!F82+'9302'!F82+'9306'!F82+'9307'!F82+'9315'!F82+'9317'!F82+'9320'!F82+'9400'!F82+'9401'!F82+'9450'!F82+'9475'!F82+'9501'!F82</f>
        <v>0</v>
      </c>
      <c r="G82" s="255">
        <f>'3256'!G82+'3257'!G82+'3260'!G82+'9000'!G82+'9051'!G82+'9065'!G82+'9070'!G82+'9071'!G82+'9075'!G82+'9080'!G82+'9100'!G82+'9105'!G82+'9106'!G82+'9107.'!G82+'9125'!G82+'9275'!G82+'9300'!G82+'9301'!G82+'9302'!G82+'9306'!G82+'9307'!G82+'9315'!G82+'9317'!G82+'9320'!G82+'9400'!G82+'9401'!G82+'9450'!G82+'9475'!G82+'9501'!G82</f>
        <v>0</v>
      </c>
      <c r="H82" s="255">
        <f>'3256'!H82+'3257'!H82+'3260'!H82+'9000'!H82+'9051'!H82+'9065'!H82+'9070'!H82+'9071'!H82+'9075'!H82+'9080'!H82+'9100'!H82+'9105'!H82+'9106'!H82+'9107.'!H82+'9125'!H82+'9275'!H82+'9300'!H82+'9301'!H82+'9302'!H82+'9306'!H82+'9307'!H82+'9315'!H82+'9317'!H82+'9320'!H82+'9400'!H82+'9401'!H82+'9450'!H82+'9475'!H82+'9501'!H82</f>
        <v>0</v>
      </c>
      <c r="I82" s="94">
        <f t="shared" si="8"/>
        <v>0</v>
      </c>
      <c r="J82" s="224"/>
      <c r="K82" s="255">
        <f>'3256'!K82+'3257'!K82+'3260'!K82+'9000'!K82+'9051'!K82+'9065'!K82+'9070'!K82+'9071'!K82+'9075'!K82+'9080'!K82+'9100'!K82+'9105'!K82+'9106'!K82+'9107.'!K82+'9125'!K82+'9275'!K82+'9300'!K82+'9301'!K82+'9302'!K82+'9306'!K82+'9307'!K82+'9315'!K82+'9317'!K82+'9320'!K82+'9400'!K82+'9401'!K82+'9450'!K82+'9475'!K82+'9501'!K82</f>
        <v>0</v>
      </c>
      <c r="L82" s="255">
        <f>'3256'!L82+'3257'!L82+'3260'!L82+'9000'!L82+'9051'!L82+'9065'!L82+'9070'!L82+'9071'!L82+'9075'!L82+'9080'!L82+'9100'!L82+'9105'!L82+'9106'!L82+'9107.'!L82+'9125'!L82+'9275'!L82+'9300'!L82+'9301'!L82+'9302'!L82+'9306'!L82+'9307'!L82+'9315'!L82+'9317'!L82+'9320'!L82+'9400'!L82+'9401'!L82+'9450'!L82+'9475'!L82+'9501'!L82</f>
        <v>0</v>
      </c>
      <c r="M82" s="255">
        <f>'3256'!M82+'3257'!M82+'3260'!M82+'9000'!M82+'9051'!M82+'9065'!M82+'9070'!M82+'9071'!M82+'9075'!M82+'9080'!M82+'9100'!M82+'9105'!M82+'9106'!M82+'9107.'!M82+'9125'!M82+'9275'!M82+'9300'!M82+'9301'!M82+'9302'!M82+'9306'!M82+'9307'!M82+'9315'!M82+'9317'!M82+'9320'!M82+'9400'!M82+'9401'!M82+'9450'!M82+'9475'!M82+'9501'!M82</f>
        <v>0</v>
      </c>
      <c r="N82" s="94">
        <f t="shared" si="9"/>
        <v>0</v>
      </c>
      <c r="O82" s="224"/>
      <c r="P82" s="255">
        <f>'3256'!P82+'3257'!P82+'3260'!P82+'9000'!P82+'9051'!P82+'9065'!P82+'9070'!P82+'9071'!P82+'9075'!P82+'9080'!P82+'9100'!P82+'9105'!P82+'9106'!P82+'9107.'!P82+'9125'!P82+'9275'!P82+'9300'!P82+'9301'!P82+'9302'!P82+'9306'!P82+'9307'!P82+'9315'!P82+'9317'!P82+'9320'!P82+'9400'!P82+'9401'!P82+'9450'!P82+'9475'!P82+'9501'!P82</f>
        <v>0</v>
      </c>
      <c r="Q82" s="255">
        <f>'3256'!Q82+'3257'!Q82+'3260'!Q82+'9000'!Q82+'9051'!Q82+'9065'!Q82+'9070'!Q82+'9071'!Q82+'9075'!Q82+'9080'!Q82+'9100'!Q82+'9105'!Q82+'9106'!Q82+'9107.'!Q82+'9125'!Q82+'9275'!Q82+'9300'!Q82+'9301'!Q82+'9302'!Q82+'9306'!Q82+'9307'!Q82+'9315'!Q82+'9317'!Q82+'9320'!Q82+'9400'!Q82+'9401'!Q82+'9450'!Q82+'9475'!Q82+'9501'!Q82</f>
        <v>0</v>
      </c>
      <c r="R82" s="255">
        <f>'3256'!R82+'3257'!R82+'3260'!R82+'9000'!R82+'9051'!R82+'9065'!R82+'9070'!R82+'9071'!R82+'9075'!R82+'9080'!R82+'9100'!R82+'9105'!R82+'9106'!R82+'9107.'!R82+'9125'!R82+'9275'!R82+'9300'!R82+'9301'!R82+'9302'!R82+'9306'!R82+'9307'!R82+'9315'!R82+'9317'!R82+'9320'!R82+'9400'!R82+'9401'!R82+'9450'!R82+'9475'!R82+'9501'!R82</f>
        <v>0</v>
      </c>
      <c r="S82" s="94">
        <f t="shared" si="10"/>
        <v>0</v>
      </c>
      <c r="T82" s="224"/>
      <c r="U82" s="255">
        <f>'3256'!U82+'3257'!U82+'3260'!U82+'9000'!U82+'9051'!U82+'9065'!U82+'9070'!U82+'9071'!U82+'9075'!U82+'9080'!U82+'9100'!U82+'9105'!U82+'9106'!U82+'9107.'!U82+'9125'!U82+'9275'!U82+'9300'!U82+'9301'!U82+'9302'!U82+'9306'!U82+'9307'!U82+'9315'!U82+'9317'!U82+'9320'!U82+'9400'!U82+'9401'!U82+'9450'!U82+'9475'!U82+'9501'!U82</f>
        <v>0</v>
      </c>
      <c r="V82" s="255">
        <f>'3256'!V82+'3257'!V82+'3260'!V82+'9000'!V82+'9051'!V82+'9065'!V82+'9070'!V82+'9071'!V82+'9075'!V82+'9080'!V82+'9100'!V82+'9105'!V82+'9106'!V82+'9107.'!V82+'9125'!V82+'9275'!V82+'9300'!V82+'9301'!V82+'9302'!V82+'9306'!V82+'9307'!V82+'9315'!V82+'9317'!V82+'9320'!V82+'9400'!V82+'9401'!V82+'9450'!V82+'9475'!V82+'9501'!V82</f>
        <v>0</v>
      </c>
      <c r="W82" s="255">
        <f>'3256'!W82+'3257'!W82+'3260'!W82+'9000'!W82+'9051'!W82+'9065'!W82+'9070'!W82+'9071'!W82+'9075'!W82+'9080'!W82+'9100'!W82+'9105'!W82+'9106'!W82+'9107.'!W82+'9125'!W82+'9275'!W82+'9300'!W82+'9301'!W82+'9302'!W82+'9306'!W82+'9307'!W82+'9315'!W82+'9317'!W82+'9320'!W82+'9400'!W82+'9401'!W82+'9450'!W82+'9475'!W82+'9501'!W82</f>
        <v>0</v>
      </c>
      <c r="X82" s="94">
        <f t="shared" si="11"/>
        <v>0</v>
      </c>
      <c r="Y82" s="97"/>
      <c r="Z82" s="94">
        <f t="shared" si="12"/>
        <v>0</v>
      </c>
      <c r="AA82" s="182"/>
      <c r="AC82" s="243"/>
    </row>
    <row r="83" spans="1:29" s="214" customFormat="1" ht="15" x14ac:dyDescent="0.25">
      <c r="A83" s="72"/>
      <c r="B83" s="262" t="str">
        <f>'LPFN SUMMARY - Results'!B83</f>
        <v>Professional fees</v>
      </c>
      <c r="C83" s="71"/>
      <c r="D83" s="62"/>
      <c r="E83" s="63"/>
      <c r="F83" s="255">
        <f>'3256'!F83+'3257'!F83+'3260'!F83+'9000'!F83+'9051'!F83+'9065'!F83+'9070'!F83+'9071'!F83+'9075'!F83+'9080'!F83+'9100'!F83+'9105'!F83+'9106'!F83+'9107.'!F83+'9125'!F83+'9275'!F83+'9300'!F83+'9301'!F83+'9302'!F83+'9306'!F83+'9307'!F83+'9315'!F83+'9317'!F83+'9320'!F83+'9400'!F83+'9401'!F83+'9450'!F83+'9475'!F83+'9501'!F83</f>
        <v>65000</v>
      </c>
      <c r="G83" s="255">
        <f>'3256'!G83+'3257'!G83+'3260'!G83+'9000'!G83+'9051'!G83+'9065'!G83+'9070'!G83+'9071'!G83+'9075'!G83+'9080'!G83+'9100'!G83+'9105'!G83+'9106'!G83+'9107.'!G83+'9125'!G83+'9275'!G83+'9300'!G83+'9301'!G83+'9302'!G83+'9306'!G83+'9307'!G83+'9315'!G83+'9317'!G83+'9320'!G83+'9400'!G83+'9401'!G83+'9450'!G83+'9475'!G83+'9501'!G83</f>
        <v>0</v>
      </c>
      <c r="H83" s="255">
        <f>'3256'!H83+'3257'!H83+'3260'!H83+'9000'!H83+'9051'!H83+'9065'!H83+'9070'!H83+'9071'!H83+'9075'!H83+'9080'!H83+'9100'!H83+'9105'!H83+'9106'!H83+'9107.'!H83+'9125'!H83+'9275'!H83+'9300'!H83+'9301'!H83+'9302'!H83+'9306'!H83+'9307'!H83+'9315'!H83+'9317'!H83+'9320'!H83+'9400'!H83+'9401'!H83+'9450'!H83+'9475'!H83+'9501'!H83</f>
        <v>2000</v>
      </c>
      <c r="I83" s="94">
        <f t="shared" si="8"/>
        <v>67000</v>
      </c>
      <c r="J83" s="224"/>
      <c r="K83" s="255">
        <f>'3256'!K83+'3257'!K83+'3260'!K83+'9000'!K83+'9051'!K83+'9065'!K83+'9070'!K83+'9071'!K83+'9075'!K83+'9080'!K83+'9100'!K83+'9105'!K83+'9106'!K83+'9107.'!K83+'9125'!K83+'9275'!K83+'9300'!K83+'9301'!K83+'9302'!K83+'9306'!K83+'9307'!K83+'9315'!K83+'9317'!K83+'9320'!K83+'9400'!K83+'9401'!K83+'9450'!K83+'9475'!K83+'9501'!K83</f>
        <v>0</v>
      </c>
      <c r="L83" s="255">
        <f>'3256'!L83+'3257'!L83+'3260'!L83+'9000'!L83+'9051'!L83+'9065'!L83+'9070'!L83+'9071'!L83+'9075'!L83+'9080'!L83+'9100'!L83+'9105'!L83+'9106'!L83+'9107.'!L83+'9125'!L83+'9275'!L83+'9300'!L83+'9301'!L83+'9302'!L83+'9306'!L83+'9307'!L83+'9315'!L83+'9317'!L83+'9320'!L83+'9400'!L83+'9401'!L83+'9450'!L83+'9475'!L83+'9501'!L83</f>
        <v>0</v>
      </c>
      <c r="M83" s="255">
        <f>'3256'!M83+'3257'!M83+'3260'!M83+'9000'!M83+'9051'!M83+'9065'!M83+'9070'!M83+'9071'!M83+'9075'!M83+'9080'!M83+'9100'!M83+'9105'!M83+'9106'!M83+'9107.'!M83+'9125'!M83+'9275'!M83+'9300'!M83+'9301'!M83+'9302'!M83+'9306'!M83+'9307'!M83+'9315'!M83+'9317'!M83+'9320'!M83+'9400'!M83+'9401'!M83+'9450'!M83+'9475'!M83+'9501'!M83</f>
        <v>2000</v>
      </c>
      <c r="N83" s="94">
        <f t="shared" si="9"/>
        <v>2000</v>
      </c>
      <c r="O83" s="224"/>
      <c r="P83" s="255">
        <f>'3256'!P83+'3257'!P83+'3260'!P83+'9000'!P83+'9051'!P83+'9065'!P83+'9070'!P83+'9071'!P83+'9075'!P83+'9080'!P83+'9100'!P83+'9105'!P83+'9106'!P83+'9107.'!P83+'9125'!P83+'9275'!P83+'9300'!P83+'9301'!P83+'9302'!P83+'9306'!P83+'9307'!P83+'9315'!P83+'9317'!P83+'9320'!P83+'9400'!P83+'9401'!P83+'9450'!P83+'9475'!P83+'9501'!P83</f>
        <v>0</v>
      </c>
      <c r="Q83" s="255">
        <f>'3256'!Q83+'3257'!Q83+'3260'!Q83+'9000'!Q83+'9051'!Q83+'9065'!Q83+'9070'!Q83+'9071'!Q83+'9075'!Q83+'9080'!Q83+'9100'!Q83+'9105'!Q83+'9106'!Q83+'9107.'!Q83+'9125'!Q83+'9275'!Q83+'9300'!Q83+'9301'!Q83+'9302'!Q83+'9306'!Q83+'9307'!Q83+'9315'!Q83+'9317'!Q83+'9320'!Q83+'9400'!Q83+'9401'!Q83+'9450'!Q83+'9475'!Q83+'9501'!Q83</f>
        <v>0</v>
      </c>
      <c r="R83" s="255">
        <f>'3256'!R83+'3257'!R83+'3260'!R83+'9000'!R83+'9051'!R83+'9065'!R83+'9070'!R83+'9071'!R83+'9075'!R83+'9080'!R83+'9100'!R83+'9105'!R83+'9106'!R83+'9107.'!R83+'9125'!R83+'9275'!R83+'9300'!R83+'9301'!R83+'9302'!R83+'9306'!R83+'9307'!R83+'9315'!R83+'9317'!R83+'9320'!R83+'9400'!R83+'9401'!R83+'9450'!R83+'9475'!R83+'9501'!R83</f>
        <v>2000</v>
      </c>
      <c r="S83" s="94">
        <f t="shared" si="10"/>
        <v>2000</v>
      </c>
      <c r="T83" s="224"/>
      <c r="U83" s="255">
        <f>'3256'!U83+'3257'!U83+'3260'!U83+'9000'!U83+'9051'!U83+'9065'!U83+'9070'!U83+'9071'!U83+'9075'!U83+'9080'!U83+'9100'!U83+'9105'!U83+'9106'!U83+'9107.'!U83+'9125'!U83+'9275'!U83+'9300'!U83+'9301'!U83+'9302'!U83+'9306'!U83+'9307'!U83+'9315'!U83+'9317'!U83+'9320'!U83+'9400'!U83+'9401'!U83+'9450'!U83+'9475'!U83+'9501'!U83</f>
        <v>0</v>
      </c>
      <c r="V83" s="255">
        <f>'3256'!V83+'3257'!V83+'3260'!V83+'9000'!V83+'9051'!V83+'9065'!V83+'9070'!V83+'9071'!V83+'9075'!V83+'9080'!V83+'9100'!V83+'9105'!V83+'9106'!V83+'9107.'!V83+'9125'!V83+'9275'!V83+'9300'!V83+'9301'!V83+'9302'!V83+'9306'!V83+'9307'!V83+'9315'!V83+'9317'!V83+'9320'!V83+'9400'!V83+'9401'!V83+'9450'!V83+'9475'!V83+'9501'!V83</f>
        <v>0</v>
      </c>
      <c r="W83" s="255">
        <f>'3256'!W83+'3257'!W83+'3260'!W83+'9000'!W83+'9051'!W83+'9065'!W83+'9070'!W83+'9071'!W83+'9075'!W83+'9080'!W83+'9100'!W83+'9105'!W83+'9106'!W83+'9107.'!W83+'9125'!W83+'9275'!W83+'9300'!W83+'9301'!W83+'9302'!W83+'9306'!W83+'9307'!W83+'9315'!W83+'9317'!W83+'9320'!W83+'9400'!W83+'9401'!W83+'9450'!W83+'9475'!W83+'9501'!W83</f>
        <v>2606</v>
      </c>
      <c r="X83" s="94">
        <f t="shared" si="11"/>
        <v>2606</v>
      </c>
      <c r="Y83" s="97"/>
      <c r="Z83" s="94">
        <f t="shared" si="12"/>
        <v>73606</v>
      </c>
      <c r="AA83" s="182"/>
      <c r="AC83" s="243"/>
    </row>
    <row r="84" spans="1:29" s="214" customFormat="1" ht="15" x14ac:dyDescent="0.25">
      <c r="A84" s="72"/>
      <c r="B84" s="262" t="str">
        <f>'LPFN SUMMARY - Results'!B84</f>
        <v>Promotional Awareness/Material</v>
      </c>
      <c r="C84" s="71"/>
      <c r="D84" s="62"/>
      <c r="E84" s="63"/>
      <c r="F84" s="255">
        <f>'3256'!F84+'3257'!F84+'3260'!F84+'9000'!F84+'9051'!F84+'9065'!F84+'9070'!F84+'9071'!F84+'9075'!F84+'9080'!F84+'9100'!F84+'9105'!F84+'9106'!F84+'9107.'!F84+'9125'!F84+'9275'!F84+'9300'!F84+'9301'!F84+'9302'!F84+'9306'!F84+'9307'!F84+'9315'!F84+'9317'!F84+'9320'!F84+'9400'!F84+'9401'!F84+'9450'!F84+'9475'!F84+'9501'!F84</f>
        <v>49150</v>
      </c>
      <c r="G84" s="255">
        <f>'3256'!G84+'3257'!G84+'3260'!G84+'9000'!G84+'9051'!G84+'9065'!G84+'9070'!G84+'9071'!G84+'9075'!G84+'9080'!G84+'9100'!G84+'9105'!G84+'9106'!G84+'9107.'!G84+'9125'!G84+'9275'!G84+'9300'!G84+'9301'!G84+'9302'!G84+'9306'!G84+'9307'!G84+'9315'!G84+'9317'!G84+'9320'!G84+'9400'!G84+'9401'!G84+'9450'!G84+'9475'!G84+'9501'!G84</f>
        <v>0</v>
      </c>
      <c r="H84" s="255">
        <f>'3256'!H84+'3257'!H84+'3260'!H84+'9000'!H84+'9051'!H84+'9065'!H84+'9070'!H84+'9071'!H84+'9075'!H84+'9080'!H84+'9100'!H84+'9105'!H84+'9106'!H84+'9107.'!H84+'9125'!H84+'9275'!H84+'9300'!H84+'9301'!H84+'9302'!H84+'9306'!H84+'9307'!H84+'9315'!H84+'9317'!H84+'9320'!H84+'9400'!H84+'9401'!H84+'9450'!H84+'9475'!H84+'9501'!H84</f>
        <v>4500</v>
      </c>
      <c r="I84" s="94">
        <f t="shared" si="8"/>
        <v>53650</v>
      </c>
      <c r="J84" s="224"/>
      <c r="K84" s="255">
        <f>'3256'!K84+'3257'!K84+'3260'!K84+'9000'!K84+'9051'!K84+'9065'!K84+'9070'!K84+'9071'!K84+'9075'!K84+'9080'!K84+'9100'!K84+'9105'!K84+'9106'!K84+'9107.'!K84+'9125'!K84+'9275'!K84+'9300'!K84+'9301'!K84+'9302'!K84+'9306'!K84+'9307'!K84+'9315'!K84+'9317'!K84+'9320'!K84+'9400'!K84+'9401'!K84+'9450'!K84+'9475'!K84+'9501'!K84</f>
        <v>0</v>
      </c>
      <c r="L84" s="255">
        <f>'3256'!L84+'3257'!L84+'3260'!L84+'9000'!L84+'9051'!L84+'9065'!L84+'9070'!L84+'9071'!L84+'9075'!L84+'9080'!L84+'9100'!L84+'9105'!L84+'9106'!L84+'9107.'!L84+'9125'!L84+'9275'!L84+'9300'!L84+'9301'!L84+'9302'!L84+'9306'!L84+'9307'!L84+'9315'!L84+'9317'!L84+'9320'!L84+'9400'!L84+'9401'!L84+'9450'!L84+'9475'!L84+'9501'!L84</f>
        <v>0</v>
      </c>
      <c r="M84" s="255">
        <f>'3256'!M84+'3257'!M84+'3260'!M84+'9000'!M84+'9051'!M84+'9065'!M84+'9070'!M84+'9071'!M84+'9075'!M84+'9080'!M84+'9100'!M84+'9105'!M84+'9106'!M84+'9107.'!M84+'9125'!M84+'9275'!M84+'9300'!M84+'9301'!M84+'9302'!M84+'9306'!M84+'9307'!M84+'9315'!M84+'9317'!M84+'9320'!M84+'9400'!M84+'9401'!M84+'9450'!M84+'9475'!M84+'9501'!M84</f>
        <v>4500</v>
      </c>
      <c r="N84" s="94">
        <f t="shared" si="9"/>
        <v>4500</v>
      </c>
      <c r="O84" s="224"/>
      <c r="P84" s="255">
        <f>'3256'!P84+'3257'!P84+'3260'!P84+'9000'!P84+'9051'!P84+'9065'!P84+'9070'!P84+'9071'!P84+'9075'!P84+'9080'!P84+'9100'!P84+'9105'!P84+'9106'!P84+'9107.'!P84+'9125'!P84+'9275'!P84+'9300'!P84+'9301'!P84+'9302'!P84+'9306'!P84+'9307'!P84+'9315'!P84+'9317'!P84+'9320'!P84+'9400'!P84+'9401'!P84+'9450'!P84+'9475'!P84+'9501'!P84</f>
        <v>0</v>
      </c>
      <c r="Q84" s="255">
        <f>'3256'!Q84+'3257'!Q84+'3260'!Q84+'9000'!Q84+'9051'!Q84+'9065'!Q84+'9070'!Q84+'9071'!Q84+'9075'!Q84+'9080'!Q84+'9100'!Q84+'9105'!Q84+'9106'!Q84+'9107.'!Q84+'9125'!Q84+'9275'!Q84+'9300'!Q84+'9301'!Q84+'9302'!Q84+'9306'!Q84+'9307'!Q84+'9315'!Q84+'9317'!Q84+'9320'!Q84+'9400'!Q84+'9401'!Q84+'9450'!Q84+'9475'!Q84+'9501'!Q84</f>
        <v>0</v>
      </c>
      <c r="R84" s="255">
        <f>'3256'!R84+'3257'!R84+'3260'!R84+'9000'!R84+'9051'!R84+'9065'!R84+'9070'!R84+'9071'!R84+'9075'!R84+'9080'!R84+'9100'!R84+'9105'!R84+'9106'!R84+'9107.'!R84+'9125'!R84+'9275'!R84+'9300'!R84+'9301'!R84+'9302'!R84+'9306'!R84+'9307'!R84+'9315'!R84+'9317'!R84+'9320'!R84+'9400'!R84+'9401'!R84+'9450'!R84+'9475'!R84+'9501'!R84</f>
        <v>4500</v>
      </c>
      <c r="S84" s="94">
        <f t="shared" si="10"/>
        <v>4500</v>
      </c>
      <c r="T84" s="224"/>
      <c r="U84" s="255">
        <f>'3256'!U84+'3257'!U84+'3260'!U84+'9000'!U84+'9051'!U84+'9065'!U84+'9070'!U84+'9071'!U84+'9075'!U84+'9080'!U84+'9100'!U84+'9105'!U84+'9106'!U84+'9107.'!U84+'9125'!U84+'9275'!U84+'9300'!U84+'9301'!U84+'9302'!U84+'9306'!U84+'9307'!U84+'9315'!U84+'9317'!U84+'9320'!U84+'9400'!U84+'9401'!U84+'9450'!U84+'9475'!U84+'9501'!U84</f>
        <v>0</v>
      </c>
      <c r="V84" s="255">
        <f>'3256'!V84+'3257'!V84+'3260'!V84+'9000'!V84+'9051'!V84+'9065'!V84+'9070'!V84+'9071'!V84+'9075'!V84+'9080'!V84+'9100'!V84+'9105'!V84+'9106'!V84+'9107.'!V84+'9125'!V84+'9275'!V84+'9300'!V84+'9301'!V84+'9302'!V84+'9306'!V84+'9307'!V84+'9315'!V84+'9317'!V84+'9320'!V84+'9400'!V84+'9401'!V84+'9450'!V84+'9475'!V84+'9501'!V84</f>
        <v>0</v>
      </c>
      <c r="W84" s="255">
        <f>'3256'!W84+'3257'!W84+'3260'!W84+'9000'!W84+'9051'!W84+'9065'!W84+'9070'!W84+'9071'!W84+'9075'!W84+'9080'!W84+'9100'!W84+'9105'!W84+'9106'!W84+'9107.'!W84+'9125'!W84+'9275'!W84+'9300'!W84+'9301'!W84+'9302'!W84+'9306'!W84+'9307'!W84+'9315'!W84+'9317'!W84+'9320'!W84+'9400'!W84+'9401'!W84+'9450'!W84+'9475'!W84+'9501'!W84</f>
        <v>3811</v>
      </c>
      <c r="X84" s="94">
        <f t="shared" si="11"/>
        <v>3811</v>
      </c>
      <c r="Y84" s="97"/>
      <c r="Z84" s="94">
        <f t="shared" si="12"/>
        <v>66461</v>
      </c>
      <c r="AA84" s="182"/>
      <c r="AC84" s="243"/>
    </row>
    <row r="85" spans="1:29" s="214" customFormat="1" ht="15" x14ac:dyDescent="0.25">
      <c r="A85" s="72"/>
      <c r="B85" s="262" t="str">
        <f>'LPFN SUMMARY - Results'!B85</f>
        <v>Purchase of capital assets</v>
      </c>
      <c r="C85" s="71"/>
      <c r="D85" s="62"/>
      <c r="E85" s="63"/>
      <c r="F85" s="255">
        <f>'3256'!F85+'3257'!F85+'3260'!F85+'9000'!F85+'9051'!F85+'9065'!F85+'9070'!F85+'9071'!F85+'9075'!F85+'9080'!F85+'9100'!F85+'9105'!F85+'9106'!F85+'9107.'!F85+'9125'!F85+'9275'!F85+'9300'!F85+'9301'!F85+'9302'!F85+'9306'!F85+'9307'!F85+'9315'!F85+'9317'!F85+'9320'!F85+'9400'!F85+'9401'!F85+'9450'!F85+'9475'!F85+'9501'!F85</f>
        <v>125000</v>
      </c>
      <c r="G85" s="255">
        <f>'3256'!G85+'3257'!G85+'3260'!G85+'9000'!G85+'9051'!G85+'9065'!G85+'9070'!G85+'9071'!G85+'9075'!G85+'9080'!G85+'9100'!G85+'9105'!G85+'9106'!G85+'9107.'!G85+'9125'!G85+'9275'!G85+'9300'!G85+'9301'!G85+'9302'!G85+'9306'!G85+'9307'!G85+'9315'!G85+'9317'!G85+'9320'!G85+'9400'!G85+'9401'!G85+'9450'!G85+'9475'!G85+'9501'!G85</f>
        <v>15000</v>
      </c>
      <c r="H85" s="255">
        <f>'3256'!H85+'3257'!H85+'3260'!H85+'9000'!H85+'9051'!H85+'9065'!H85+'9070'!H85+'9071'!H85+'9075'!H85+'9080'!H85+'9100'!H85+'9105'!H85+'9106'!H85+'9107.'!H85+'9125'!H85+'9275'!H85+'9300'!H85+'9301'!H85+'9302'!H85+'9306'!H85+'9307'!H85+'9315'!H85+'9317'!H85+'9320'!H85+'9400'!H85+'9401'!H85+'9450'!H85+'9475'!H85+'9501'!H85</f>
        <v>15000</v>
      </c>
      <c r="I85" s="94">
        <f t="shared" si="8"/>
        <v>155000</v>
      </c>
      <c r="J85" s="224"/>
      <c r="K85" s="255">
        <f>'3256'!K85+'3257'!K85+'3260'!K85+'9000'!K85+'9051'!K85+'9065'!K85+'9070'!K85+'9071'!K85+'9075'!K85+'9080'!K85+'9100'!K85+'9105'!K85+'9106'!K85+'9107.'!K85+'9125'!K85+'9275'!K85+'9300'!K85+'9301'!K85+'9302'!K85+'9306'!K85+'9307'!K85+'9315'!K85+'9317'!K85+'9320'!K85+'9400'!K85+'9401'!K85+'9450'!K85+'9475'!K85+'9501'!K85</f>
        <v>15000</v>
      </c>
      <c r="L85" s="255">
        <f>'3256'!L85+'3257'!L85+'3260'!L85+'9000'!L85+'9051'!L85+'9065'!L85+'9070'!L85+'9071'!L85+'9075'!L85+'9080'!L85+'9100'!L85+'9105'!L85+'9106'!L85+'9107.'!L85+'9125'!L85+'9275'!L85+'9300'!L85+'9301'!L85+'9302'!L85+'9306'!L85+'9307'!L85+'9315'!L85+'9317'!L85+'9320'!L85+'9400'!L85+'9401'!L85+'9450'!L85+'9475'!L85+'9501'!L85</f>
        <v>15000</v>
      </c>
      <c r="M85" s="255">
        <f>'3256'!M85+'3257'!M85+'3260'!M85+'9000'!M85+'9051'!M85+'9065'!M85+'9070'!M85+'9071'!M85+'9075'!M85+'9080'!M85+'9100'!M85+'9105'!M85+'9106'!M85+'9107.'!M85+'9125'!M85+'9275'!M85+'9300'!M85+'9301'!M85+'9302'!M85+'9306'!M85+'9307'!M85+'9315'!M85+'9317'!M85+'9320'!M85+'9400'!M85+'9401'!M85+'9450'!M85+'9475'!M85+'9501'!M85</f>
        <v>15000</v>
      </c>
      <c r="N85" s="94">
        <f t="shared" si="9"/>
        <v>45000</v>
      </c>
      <c r="O85" s="224"/>
      <c r="P85" s="255">
        <f>'3256'!P85+'3257'!P85+'3260'!P85+'9000'!P85+'9051'!P85+'9065'!P85+'9070'!P85+'9071'!P85+'9075'!P85+'9080'!P85+'9100'!P85+'9105'!P85+'9106'!P85+'9107.'!P85+'9125'!P85+'9275'!P85+'9300'!P85+'9301'!P85+'9302'!P85+'9306'!P85+'9307'!P85+'9315'!P85+'9317'!P85+'9320'!P85+'9400'!P85+'9401'!P85+'9450'!P85+'9475'!P85+'9501'!P85</f>
        <v>15000</v>
      </c>
      <c r="Q85" s="255">
        <f>'3256'!Q85+'3257'!Q85+'3260'!Q85+'9000'!Q85+'9051'!Q85+'9065'!Q85+'9070'!Q85+'9071'!Q85+'9075'!Q85+'9080'!Q85+'9100'!Q85+'9105'!Q85+'9106'!Q85+'9107.'!Q85+'9125'!Q85+'9275'!Q85+'9300'!Q85+'9301'!Q85+'9302'!Q85+'9306'!Q85+'9307'!Q85+'9315'!Q85+'9317'!Q85+'9320'!Q85+'9400'!Q85+'9401'!Q85+'9450'!Q85+'9475'!Q85+'9501'!Q85</f>
        <v>15000</v>
      </c>
      <c r="R85" s="255">
        <f>'3256'!R85+'3257'!R85+'3260'!R85+'9000'!R85+'9051'!R85+'9065'!R85+'9070'!R85+'9071'!R85+'9075'!R85+'9080'!R85+'9100'!R85+'9105'!R85+'9106'!R85+'9107.'!R85+'9125'!R85+'9275'!R85+'9300'!R85+'9301'!R85+'9302'!R85+'9306'!R85+'9307'!R85+'9315'!R85+'9317'!R85+'9320'!R85+'9400'!R85+'9401'!R85+'9450'!R85+'9475'!R85+'9501'!R85</f>
        <v>15000</v>
      </c>
      <c r="S85" s="94">
        <f t="shared" si="10"/>
        <v>45000</v>
      </c>
      <c r="T85" s="224"/>
      <c r="U85" s="255">
        <f>'3256'!U85+'3257'!U85+'3260'!U85+'9000'!U85+'9051'!U85+'9065'!U85+'9070'!U85+'9071'!U85+'9075'!U85+'9080'!U85+'9100'!U85+'9105'!U85+'9106'!U85+'9107.'!U85+'9125'!U85+'9275'!U85+'9300'!U85+'9301'!U85+'9302'!U85+'9306'!U85+'9307'!U85+'9315'!U85+'9317'!U85+'9320'!U85+'9400'!U85+'9401'!U85+'9450'!U85+'9475'!U85+'9501'!U85</f>
        <v>15000</v>
      </c>
      <c r="V85" s="255">
        <f>'3256'!V85+'3257'!V85+'3260'!V85+'9000'!V85+'9051'!V85+'9065'!V85+'9070'!V85+'9071'!V85+'9075'!V85+'9080'!V85+'9100'!V85+'9105'!V85+'9106'!V85+'9107.'!V85+'9125'!V85+'9275'!V85+'9300'!V85+'9301'!V85+'9302'!V85+'9306'!V85+'9307'!V85+'9315'!V85+'9317'!V85+'9320'!V85+'9400'!V85+'9401'!V85+'9450'!V85+'9475'!V85+'9501'!V85</f>
        <v>15000</v>
      </c>
      <c r="W85" s="255">
        <f>'3256'!W85+'3257'!W85+'3260'!W85+'9000'!W85+'9051'!W85+'9065'!W85+'9070'!W85+'9071'!W85+'9075'!W85+'9080'!W85+'9100'!W85+'9105'!W85+'9106'!W85+'9107.'!W85+'9125'!W85+'9275'!W85+'9300'!W85+'9301'!W85+'9302'!W85+'9306'!W85+'9307'!W85+'9315'!W85+'9317'!W85+'9320'!W85+'9400'!W85+'9401'!W85+'9450'!W85+'9475'!W85+'9501'!W85</f>
        <v>15000</v>
      </c>
      <c r="X85" s="94">
        <f t="shared" si="11"/>
        <v>45000</v>
      </c>
      <c r="Y85" s="97"/>
      <c r="Z85" s="94">
        <f t="shared" si="12"/>
        <v>290000</v>
      </c>
      <c r="AA85" s="182"/>
      <c r="AC85" s="243"/>
    </row>
    <row r="86" spans="1:29" s="214" customFormat="1" ht="15" x14ac:dyDescent="0.25">
      <c r="A86" s="72"/>
      <c r="B86" s="262" t="str">
        <f>'LPFN SUMMARY - Results'!B86</f>
        <v>Purchase of fuel</v>
      </c>
      <c r="C86" s="71"/>
      <c r="D86" s="62"/>
      <c r="E86" s="63"/>
      <c r="F86" s="255">
        <f>'3256'!F86+'3257'!F86+'3260'!F86+'9000'!F86+'9051'!F86+'9065'!F86+'9070'!F86+'9071'!F86+'9075'!F86+'9080'!F86+'9100'!F86+'9105'!F86+'9106'!F86+'9107.'!F86+'9125'!F86+'9275'!F86+'9300'!F86+'9301'!F86+'9302'!F86+'9306'!F86+'9307'!F86+'9315'!F86+'9317'!F86+'9320'!F86+'9400'!F86+'9401'!F86+'9450'!F86+'9475'!F86+'9501'!F86</f>
        <v>100000</v>
      </c>
      <c r="G86" s="255">
        <f>'3256'!G86+'3257'!G86+'3260'!G86+'9000'!G86+'9051'!G86+'9065'!G86+'9070'!G86+'9071'!G86+'9075'!G86+'9080'!G86+'9100'!G86+'9105'!G86+'9106'!G86+'9107.'!G86+'9125'!G86+'9275'!G86+'9300'!G86+'9301'!G86+'9302'!G86+'9306'!G86+'9307'!G86+'9315'!G86+'9317'!G86+'9320'!G86+'9400'!G86+'9401'!G86+'9450'!G86+'9475'!G86+'9501'!G86</f>
        <v>0</v>
      </c>
      <c r="H86" s="255">
        <f>'3256'!H86+'3257'!H86+'3260'!H86+'9000'!H86+'9051'!H86+'9065'!H86+'9070'!H86+'9071'!H86+'9075'!H86+'9080'!H86+'9100'!H86+'9105'!H86+'9106'!H86+'9107.'!H86+'9125'!H86+'9275'!H86+'9300'!H86+'9301'!H86+'9302'!H86+'9306'!H86+'9307'!H86+'9315'!H86+'9317'!H86+'9320'!H86+'9400'!H86+'9401'!H86+'9450'!H86+'9475'!H86+'9501'!H86</f>
        <v>0</v>
      </c>
      <c r="I86" s="94">
        <f t="shared" si="8"/>
        <v>100000</v>
      </c>
      <c r="J86" s="224"/>
      <c r="K86" s="255">
        <f>'3256'!K86+'3257'!K86+'3260'!K86+'9000'!K86+'9051'!K86+'9065'!K86+'9070'!K86+'9071'!K86+'9075'!K86+'9080'!K86+'9100'!K86+'9105'!K86+'9106'!K86+'9107.'!K86+'9125'!K86+'9275'!K86+'9300'!K86+'9301'!K86+'9302'!K86+'9306'!K86+'9307'!K86+'9315'!K86+'9317'!K86+'9320'!K86+'9400'!K86+'9401'!K86+'9450'!K86+'9475'!K86+'9501'!K86</f>
        <v>0</v>
      </c>
      <c r="L86" s="255">
        <f>'3256'!L86+'3257'!L86+'3260'!L86+'9000'!L86+'9051'!L86+'9065'!L86+'9070'!L86+'9071'!L86+'9075'!L86+'9080'!L86+'9100'!L86+'9105'!L86+'9106'!L86+'9107.'!L86+'9125'!L86+'9275'!L86+'9300'!L86+'9301'!L86+'9302'!L86+'9306'!L86+'9307'!L86+'9315'!L86+'9317'!L86+'9320'!L86+'9400'!L86+'9401'!L86+'9450'!L86+'9475'!L86+'9501'!L86</f>
        <v>0</v>
      </c>
      <c r="M86" s="255">
        <f>'3256'!M86+'3257'!M86+'3260'!M86+'9000'!M86+'9051'!M86+'9065'!M86+'9070'!M86+'9071'!M86+'9075'!M86+'9080'!M86+'9100'!M86+'9105'!M86+'9106'!M86+'9107.'!M86+'9125'!M86+'9275'!M86+'9300'!M86+'9301'!M86+'9302'!M86+'9306'!M86+'9307'!M86+'9315'!M86+'9317'!M86+'9320'!M86+'9400'!M86+'9401'!M86+'9450'!M86+'9475'!M86+'9501'!M86</f>
        <v>210</v>
      </c>
      <c r="N86" s="94">
        <f t="shared" si="9"/>
        <v>210</v>
      </c>
      <c r="O86" s="224"/>
      <c r="P86" s="255">
        <f>'3256'!P86+'3257'!P86+'3260'!P86+'9000'!P86+'9051'!P86+'9065'!P86+'9070'!P86+'9071'!P86+'9075'!P86+'9080'!P86+'9100'!P86+'9105'!P86+'9106'!P86+'9107.'!P86+'9125'!P86+'9275'!P86+'9300'!P86+'9301'!P86+'9302'!P86+'9306'!P86+'9307'!P86+'9315'!P86+'9317'!P86+'9320'!P86+'9400'!P86+'9401'!P86+'9450'!P86+'9475'!P86+'9501'!P86</f>
        <v>210</v>
      </c>
      <c r="Q86" s="255">
        <f>'3256'!Q86+'3257'!Q86+'3260'!Q86+'9000'!Q86+'9051'!Q86+'9065'!Q86+'9070'!Q86+'9071'!Q86+'9075'!Q86+'9080'!Q86+'9100'!Q86+'9105'!Q86+'9106'!Q86+'9107.'!Q86+'9125'!Q86+'9275'!Q86+'9300'!Q86+'9301'!Q86+'9302'!Q86+'9306'!Q86+'9307'!Q86+'9315'!Q86+'9317'!Q86+'9320'!Q86+'9400'!Q86+'9401'!Q86+'9450'!Q86+'9475'!Q86+'9501'!Q86</f>
        <v>210</v>
      </c>
      <c r="R86" s="255">
        <f>'3256'!R86+'3257'!R86+'3260'!R86+'9000'!R86+'9051'!R86+'9065'!R86+'9070'!R86+'9071'!R86+'9075'!R86+'9080'!R86+'9100'!R86+'9105'!R86+'9106'!R86+'9107.'!R86+'9125'!R86+'9275'!R86+'9300'!R86+'9301'!R86+'9302'!R86+'9306'!R86+'9307'!R86+'9315'!R86+'9317'!R86+'9320'!R86+'9400'!R86+'9401'!R86+'9450'!R86+'9475'!R86+'9501'!R86</f>
        <v>210</v>
      </c>
      <c r="S86" s="94">
        <f t="shared" si="10"/>
        <v>630</v>
      </c>
      <c r="T86" s="224"/>
      <c r="U86" s="255">
        <f>'3256'!U86+'3257'!U86+'3260'!U86+'9000'!U86+'9051'!U86+'9065'!U86+'9070'!U86+'9071'!U86+'9075'!U86+'9080'!U86+'9100'!U86+'9105'!U86+'9106'!U86+'9107.'!U86+'9125'!U86+'9275'!U86+'9300'!U86+'9301'!U86+'9302'!U86+'9306'!U86+'9307'!U86+'9315'!U86+'9317'!U86+'9320'!U86+'9400'!U86+'9401'!U86+'9450'!U86+'9475'!U86+'9501'!U86</f>
        <v>210</v>
      </c>
      <c r="V86" s="255">
        <f>'3256'!V86+'3257'!V86+'3260'!V86+'9000'!V86+'9051'!V86+'9065'!V86+'9070'!V86+'9071'!V86+'9075'!V86+'9080'!V86+'9100'!V86+'9105'!V86+'9106'!V86+'9107.'!V86+'9125'!V86+'9275'!V86+'9300'!V86+'9301'!V86+'9302'!V86+'9306'!V86+'9307'!V86+'9315'!V86+'9317'!V86+'9320'!V86+'9400'!V86+'9401'!V86+'9450'!V86+'9475'!V86+'9501'!V86</f>
        <v>210</v>
      </c>
      <c r="W86" s="255">
        <f>'3256'!W86+'3257'!W86+'3260'!W86+'9000'!W86+'9051'!W86+'9065'!W86+'9070'!W86+'9071'!W86+'9075'!W86+'9080'!W86+'9100'!W86+'9105'!W86+'9106'!W86+'9107.'!W86+'9125'!W86+'9275'!W86+'9300'!W86+'9301'!W86+'9302'!W86+'9306'!W86+'9307'!W86+'9315'!W86+'9317'!W86+'9320'!W86+'9400'!W86+'9401'!W86+'9450'!W86+'9475'!W86+'9501'!W86</f>
        <v>210</v>
      </c>
      <c r="X86" s="94">
        <f t="shared" si="11"/>
        <v>630</v>
      </c>
      <c r="Y86" s="97"/>
      <c r="Z86" s="94">
        <f t="shared" si="12"/>
        <v>101470</v>
      </c>
      <c r="AA86" s="182"/>
      <c r="AC86" s="243"/>
    </row>
    <row r="87" spans="1:29" s="214" customFormat="1" ht="17.25" customHeight="1" x14ac:dyDescent="0.25">
      <c r="A87" s="72"/>
      <c r="B87" s="262" t="str">
        <f>'LPFN SUMMARY - Results'!B87</f>
        <v>Reimbursement of long-term debt (capital and interests)</v>
      </c>
      <c r="C87" s="71"/>
      <c r="D87" s="62"/>
      <c r="E87" s="63"/>
      <c r="F87" s="255">
        <f>'3256'!F87+'3257'!F87+'3260'!F87+'9000'!F87+'9051'!F87+'9065'!F87+'9070'!F87+'9071'!F87+'9075'!F87+'9080'!F87+'9100'!F87+'9105'!F87+'9106'!F87+'9107.'!F87+'9125'!F87+'9275'!F87+'9300'!F87+'9301'!F87+'9302'!F87+'9306'!F87+'9307'!F87+'9315'!F87+'9317'!F87+'9320'!F87+'9400'!F87+'9401'!F87+'9450'!F87+'9475'!F87+'9501'!F87</f>
        <v>0</v>
      </c>
      <c r="G87" s="255">
        <f>'3256'!G87+'3257'!G87+'3260'!G87+'9000'!G87+'9051'!G87+'9065'!G87+'9070'!G87+'9071'!G87+'9075'!G87+'9080'!G87+'9100'!G87+'9105'!G87+'9106'!G87+'9107.'!G87+'9125'!G87+'9275'!G87+'9300'!G87+'9301'!G87+'9302'!G87+'9306'!G87+'9307'!G87+'9315'!G87+'9317'!G87+'9320'!G87+'9400'!G87+'9401'!G87+'9450'!G87+'9475'!G87+'9501'!G87</f>
        <v>0</v>
      </c>
      <c r="H87" s="255">
        <f>'3256'!H87+'3257'!H87+'3260'!H87+'9000'!H87+'9051'!H87+'9065'!H87+'9070'!H87+'9071'!H87+'9075'!H87+'9080'!H87+'9100'!H87+'9105'!H87+'9106'!H87+'9107.'!H87+'9125'!H87+'9275'!H87+'9300'!H87+'9301'!H87+'9302'!H87+'9306'!H87+'9307'!H87+'9315'!H87+'9317'!H87+'9320'!H87+'9400'!H87+'9401'!H87+'9450'!H87+'9475'!H87+'9501'!H87</f>
        <v>0</v>
      </c>
      <c r="I87" s="94">
        <f t="shared" si="8"/>
        <v>0</v>
      </c>
      <c r="J87" s="224"/>
      <c r="K87" s="255">
        <f>'3256'!K87+'3257'!K87+'3260'!K87+'9000'!K87+'9051'!K87+'9065'!K87+'9070'!K87+'9071'!K87+'9075'!K87+'9080'!K87+'9100'!K87+'9105'!K87+'9106'!K87+'9107.'!K87+'9125'!K87+'9275'!K87+'9300'!K87+'9301'!K87+'9302'!K87+'9306'!K87+'9307'!K87+'9315'!K87+'9317'!K87+'9320'!K87+'9400'!K87+'9401'!K87+'9450'!K87+'9475'!K87+'9501'!K87</f>
        <v>0</v>
      </c>
      <c r="L87" s="255">
        <f>'3256'!L87+'3257'!L87+'3260'!L87+'9000'!L87+'9051'!L87+'9065'!L87+'9070'!L87+'9071'!L87+'9075'!L87+'9080'!L87+'9100'!L87+'9105'!L87+'9106'!L87+'9107.'!L87+'9125'!L87+'9275'!L87+'9300'!L87+'9301'!L87+'9302'!L87+'9306'!L87+'9307'!L87+'9315'!L87+'9317'!L87+'9320'!L87+'9400'!L87+'9401'!L87+'9450'!L87+'9475'!L87+'9501'!L87</f>
        <v>0</v>
      </c>
      <c r="M87" s="255">
        <f>'3256'!M87+'3257'!M87+'3260'!M87+'9000'!M87+'9051'!M87+'9065'!M87+'9070'!M87+'9071'!M87+'9075'!M87+'9080'!M87+'9100'!M87+'9105'!M87+'9106'!M87+'9107.'!M87+'9125'!M87+'9275'!M87+'9300'!M87+'9301'!M87+'9302'!M87+'9306'!M87+'9307'!M87+'9315'!M87+'9317'!M87+'9320'!M87+'9400'!M87+'9401'!M87+'9450'!M87+'9475'!M87+'9501'!M87</f>
        <v>0</v>
      </c>
      <c r="N87" s="94">
        <f t="shared" si="9"/>
        <v>0</v>
      </c>
      <c r="O87" s="224"/>
      <c r="P87" s="255">
        <f>'3256'!P87+'3257'!P87+'3260'!P87+'9000'!P87+'9051'!P87+'9065'!P87+'9070'!P87+'9071'!P87+'9075'!P87+'9080'!P87+'9100'!P87+'9105'!P87+'9106'!P87+'9107.'!P87+'9125'!P87+'9275'!P87+'9300'!P87+'9301'!P87+'9302'!P87+'9306'!P87+'9307'!P87+'9315'!P87+'9317'!P87+'9320'!P87+'9400'!P87+'9401'!P87+'9450'!P87+'9475'!P87+'9501'!P87</f>
        <v>0</v>
      </c>
      <c r="Q87" s="255">
        <f>'3256'!Q87+'3257'!Q87+'3260'!Q87+'9000'!Q87+'9051'!Q87+'9065'!Q87+'9070'!Q87+'9071'!Q87+'9075'!Q87+'9080'!Q87+'9100'!Q87+'9105'!Q87+'9106'!Q87+'9107.'!Q87+'9125'!Q87+'9275'!Q87+'9300'!Q87+'9301'!Q87+'9302'!Q87+'9306'!Q87+'9307'!Q87+'9315'!Q87+'9317'!Q87+'9320'!Q87+'9400'!Q87+'9401'!Q87+'9450'!Q87+'9475'!Q87+'9501'!Q87</f>
        <v>0</v>
      </c>
      <c r="R87" s="255">
        <f>'3256'!R87+'3257'!R87+'3260'!R87+'9000'!R87+'9051'!R87+'9065'!R87+'9070'!R87+'9071'!R87+'9075'!R87+'9080'!R87+'9100'!R87+'9105'!R87+'9106'!R87+'9107.'!R87+'9125'!R87+'9275'!R87+'9300'!R87+'9301'!R87+'9302'!R87+'9306'!R87+'9307'!R87+'9315'!R87+'9317'!R87+'9320'!R87+'9400'!R87+'9401'!R87+'9450'!R87+'9475'!R87+'9501'!R87</f>
        <v>0</v>
      </c>
      <c r="S87" s="94">
        <f t="shared" si="10"/>
        <v>0</v>
      </c>
      <c r="T87" s="224"/>
      <c r="U87" s="255">
        <f>'3256'!U87+'3257'!U87+'3260'!U87+'9000'!U87+'9051'!U87+'9065'!U87+'9070'!U87+'9071'!U87+'9075'!U87+'9080'!U87+'9100'!U87+'9105'!U87+'9106'!U87+'9107.'!U87+'9125'!U87+'9275'!U87+'9300'!U87+'9301'!U87+'9302'!U87+'9306'!U87+'9307'!U87+'9315'!U87+'9317'!U87+'9320'!U87+'9400'!U87+'9401'!U87+'9450'!U87+'9475'!U87+'9501'!U87</f>
        <v>0</v>
      </c>
      <c r="V87" s="255">
        <f>'3256'!V87+'3257'!V87+'3260'!V87+'9000'!V87+'9051'!V87+'9065'!V87+'9070'!V87+'9071'!V87+'9075'!V87+'9080'!V87+'9100'!V87+'9105'!V87+'9106'!V87+'9107.'!V87+'9125'!V87+'9275'!V87+'9300'!V87+'9301'!V87+'9302'!V87+'9306'!V87+'9307'!V87+'9315'!V87+'9317'!V87+'9320'!V87+'9400'!V87+'9401'!V87+'9450'!V87+'9475'!V87+'9501'!V87</f>
        <v>0</v>
      </c>
      <c r="W87" s="255">
        <f>'3256'!W87+'3257'!W87+'3260'!W87+'9000'!W87+'9051'!W87+'9065'!W87+'9070'!W87+'9071'!W87+'9075'!W87+'9080'!W87+'9100'!W87+'9105'!W87+'9106'!W87+'9107.'!W87+'9125'!W87+'9275'!W87+'9300'!W87+'9301'!W87+'9302'!W87+'9306'!W87+'9307'!W87+'9315'!W87+'9317'!W87+'9320'!W87+'9400'!W87+'9401'!W87+'9450'!W87+'9475'!W87+'9501'!W87</f>
        <v>0</v>
      </c>
      <c r="X87" s="94">
        <f t="shared" si="11"/>
        <v>0</v>
      </c>
      <c r="Y87" s="97"/>
      <c r="Z87" s="94">
        <f t="shared" si="12"/>
        <v>0</v>
      </c>
      <c r="AA87" s="182"/>
      <c r="AC87" s="243"/>
    </row>
    <row r="88" spans="1:29" s="214" customFormat="1" ht="15" x14ac:dyDescent="0.25">
      <c r="A88" s="72"/>
      <c r="B88" s="262" t="str">
        <f>'LPFN SUMMARY - Results'!B88</f>
        <v xml:space="preserve">Rental expense-facility/equipment </v>
      </c>
      <c r="C88" s="71"/>
      <c r="D88" s="62"/>
      <c r="E88" s="63"/>
      <c r="F88" s="255">
        <f>'3256'!F88+'3257'!F88+'3260'!F88+'9000'!F88+'9051'!F88+'9065'!F88+'9070'!F88+'9071'!F88+'9075'!F88+'9080'!F88+'9100'!F88+'9105'!F88+'9106'!F88+'9107.'!F88+'9125'!F88+'9275'!F88+'9300'!F88+'9301'!F88+'9302'!F88+'9306'!F88+'9307'!F88+'9315'!F88+'9317'!F88+'9320'!F88+'9400'!F88+'9401'!F88+'9450'!F88+'9475'!F88+'9501'!F88</f>
        <v>0</v>
      </c>
      <c r="G88" s="255">
        <f>'3256'!G88+'3257'!G88+'3260'!G88+'9000'!G88+'9051'!G88+'9065'!G88+'9070'!G88+'9071'!G88+'9075'!G88+'9080'!G88+'9100'!G88+'9105'!G88+'9106'!G88+'9107.'!G88+'9125'!G88+'9275'!G88+'9300'!G88+'9301'!G88+'9302'!G88+'9306'!G88+'9307'!G88+'9315'!G88+'9317'!G88+'9320'!G88+'9400'!G88+'9401'!G88+'9450'!G88+'9475'!G88+'9501'!G88</f>
        <v>0</v>
      </c>
      <c r="H88" s="255">
        <f>'3256'!H88+'3257'!H88+'3260'!H88+'9000'!H88+'9051'!H88+'9065'!H88+'9070'!H88+'9071'!H88+'9075'!H88+'9080'!H88+'9100'!H88+'9105'!H88+'9106'!H88+'9107.'!H88+'9125'!H88+'9275'!H88+'9300'!H88+'9301'!H88+'9302'!H88+'9306'!H88+'9307'!H88+'9315'!H88+'9317'!H88+'9320'!H88+'9400'!H88+'9401'!H88+'9450'!H88+'9475'!H88+'9501'!H88</f>
        <v>0</v>
      </c>
      <c r="I88" s="94">
        <f t="shared" si="8"/>
        <v>0</v>
      </c>
      <c r="J88" s="224"/>
      <c r="K88" s="255">
        <f>'3256'!K88+'3257'!K88+'3260'!K88+'9000'!K88+'9051'!K88+'9065'!K88+'9070'!K88+'9071'!K88+'9075'!K88+'9080'!K88+'9100'!K88+'9105'!K88+'9106'!K88+'9107.'!K88+'9125'!K88+'9275'!K88+'9300'!K88+'9301'!K88+'9302'!K88+'9306'!K88+'9307'!K88+'9315'!K88+'9317'!K88+'9320'!K88+'9400'!K88+'9401'!K88+'9450'!K88+'9475'!K88+'9501'!K88</f>
        <v>0</v>
      </c>
      <c r="L88" s="255">
        <f>'3256'!L88+'3257'!L88+'3260'!L88+'9000'!L88+'9051'!L88+'9065'!L88+'9070'!L88+'9071'!L88+'9075'!L88+'9080'!L88+'9100'!L88+'9105'!L88+'9106'!L88+'9107.'!L88+'9125'!L88+'9275'!L88+'9300'!L88+'9301'!L88+'9302'!L88+'9306'!L88+'9307'!L88+'9315'!L88+'9317'!L88+'9320'!L88+'9400'!L88+'9401'!L88+'9450'!L88+'9475'!L88+'9501'!L88</f>
        <v>0</v>
      </c>
      <c r="M88" s="255">
        <f>'3256'!M88+'3257'!M88+'3260'!M88+'9000'!M88+'9051'!M88+'9065'!M88+'9070'!M88+'9071'!M88+'9075'!M88+'9080'!M88+'9100'!M88+'9105'!M88+'9106'!M88+'9107.'!M88+'9125'!M88+'9275'!M88+'9300'!M88+'9301'!M88+'9302'!M88+'9306'!M88+'9307'!M88+'9315'!M88+'9317'!M88+'9320'!M88+'9400'!M88+'9401'!M88+'9450'!M88+'9475'!M88+'9501'!M88</f>
        <v>0</v>
      </c>
      <c r="N88" s="94">
        <f t="shared" si="9"/>
        <v>0</v>
      </c>
      <c r="O88" s="224"/>
      <c r="P88" s="255">
        <f>'3256'!P88+'3257'!P88+'3260'!P88+'9000'!P88+'9051'!P88+'9065'!P88+'9070'!P88+'9071'!P88+'9075'!P88+'9080'!P88+'9100'!P88+'9105'!P88+'9106'!P88+'9107.'!P88+'9125'!P88+'9275'!P88+'9300'!P88+'9301'!P88+'9302'!P88+'9306'!P88+'9307'!P88+'9315'!P88+'9317'!P88+'9320'!P88+'9400'!P88+'9401'!P88+'9450'!P88+'9475'!P88+'9501'!P88</f>
        <v>0</v>
      </c>
      <c r="Q88" s="255">
        <f>'3256'!Q88+'3257'!Q88+'3260'!Q88+'9000'!Q88+'9051'!Q88+'9065'!Q88+'9070'!Q88+'9071'!Q88+'9075'!Q88+'9080'!Q88+'9100'!Q88+'9105'!Q88+'9106'!Q88+'9107.'!Q88+'9125'!Q88+'9275'!Q88+'9300'!Q88+'9301'!Q88+'9302'!Q88+'9306'!Q88+'9307'!Q88+'9315'!Q88+'9317'!Q88+'9320'!Q88+'9400'!Q88+'9401'!Q88+'9450'!Q88+'9475'!Q88+'9501'!Q88</f>
        <v>0</v>
      </c>
      <c r="R88" s="255">
        <f>'3256'!R88+'3257'!R88+'3260'!R88+'9000'!R88+'9051'!R88+'9065'!R88+'9070'!R88+'9071'!R88+'9075'!R88+'9080'!R88+'9100'!R88+'9105'!R88+'9106'!R88+'9107.'!R88+'9125'!R88+'9275'!R88+'9300'!R88+'9301'!R88+'9302'!R88+'9306'!R88+'9307'!R88+'9315'!R88+'9317'!R88+'9320'!R88+'9400'!R88+'9401'!R88+'9450'!R88+'9475'!R88+'9501'!R88</f>
        <v>0</v>
      </c>
      <c r="S88" s="94">
        <f t="shared" si="10"/>
        <v>0</v>
      </c>
      <c r="T88" s="224"/>
      <c r="U88" s="255">
        <f>'3256'!U88+'3257'!U88+'3260'!U88+'9000'!U88+'9051'!U88+'9065'!U88+'9070'!U88+'9071'!U88+'9075'!U88+'9080'!U88+'9100'!U88+'9105'!U88+'9106'!U88+'9107.'!U88+'9125'!U88+'9275'!U88+'9300'!U88+'9301'!U88+'9302'!U88+'9306'!U88+'9307'!U88+'9315'!U88+'9317'!U88+'9320'!U88+'9400'!U88+'9401'!U88+'9450'!U88+'9475'!U88+'9501'!U88</f>
        <v>0</v>
      </c>
      <c r="V88" s="255">
        <f>'3256'!V88+'3257'!V88+'3260'!V88+'9000'!V88+'9051'!V88+'9065'!V88+'9070'!V88+'9071'!V88+'9075'!V88+'9080'!V88+'9100'!V88+'9105'!V88+'9106'!V88+'9107.'!V88+'9125'!V88+'9275'!V88+'9300'!V88+'9301'!V88+'9302'!V88+'9306'!V88+'9307'!V88+'9315'!V88+'9317'!V88+'9320'!V88+'9400'!V88+'9401'!V88+'9450'!V88+'9475'!V88+'9501'!V88</f>
        <v>0</v>
      </c>
      <c r="W88" s="255">
        <f>'3256'!W88+'3257'!W88+'3260'!W88+'9000'!W88+'9051'!W88+'9065'!W88+'9070'!W88+'9071'!W88+'9075'!W88+'9080'!W88+'9100'!W88+'9105'!W88+'9106'!W88+'9107.'!W88+'9125'!W88+'9275'!W88+'9300'!W88+'9301'!W88+'9302'!W88+'9306'!W88+'9307'!W88+'9315'!W88+'9317'!W88+'9320'!W88+'9400'!W88+'9401'!W88+'9450'!W88+'9475'!W88+'9501'!W88</f>
        <v>0</v>
      </c>
      <c r="X88" s="94">
        <f t="shared" si="11"/>
        <v>0</v>
      </c>
      <c r="Y88" s="97"/>
      <c r="Z88" s="94">
        <f t="shared" si="12"/>
        <v>0</v>
      </c>
      <c r="AA88" s="182"/>
      <c r="AC88" s="243"/>
    </row>
    <row r="89" spans="1:29" s="214" customFormat="1" ht="15" x14ac:dyDescent="0.25">
      <c r="A89" s="72"/>
      <c r="B89" s="262" t="str">
        <f>'LPFN SUMMARY - Results'!B89</f>
        <v>Social Events/Programs</v>
      </c>
      <c r="C89" s="71"/>
      <c r="D89" s="62"/>
      <c r="E89" s="63"/>
      <c r="F89" s="255">
        <f>'3256'!F89+'3257'!F89+'3260'!F89+'9000'!F89+'9051'!F89+'9065'!F89+'9070'!F89+'9071'!F89+'9075'!F89+'9080'!F89+'9100'!F89+'9105'!F89+'9106'!F89+'9107.'!F89+'9125'!F89+'9275'!F89+'9300'!F89+'9301'!F89+'9302'!F89+'9306'!F89+'9307'!F89+'9315'!F89+'9317'!F89+'9320'!F89+'9400'!F89+'9401'!F89+'9450'!F89+'9475'!F89+'9501'!F89</f>
        <v>80768</v>
      </c>
      <c r="G89" s="255">
        <f>'3256'!G89+'3257'!G89+'3260'!G89+'9000'!G89+'9051'!G89+'9065'!G89+'9070'!G89+'9071'!G89+'9075'!G89+'9080'!G89+'9100'!G89+'9105'!G89+'9106'!G89+'9107.'!G89+'9125'!G89+'9275'!G89+'9300'!G89+'9301'!G89+'9302'!G89+'9306'!G89+'9307'!G89+'9315'!G89+'9317'!G89+'9320'!G89+'9400'!G89+'9401'!G89+'9450'!G89+'9475'!G89+'9501'!G89</f>
        <v>4075</v>
      </c>
      <c r="H89" s="255">
        <f>'3256'!H89+'3257'!H89+'3260'!H89+'9000'!H89+'9051'!H89+'9065'!H89+'9070'!H89+'9071'!H89+'9075'!H89+'9080'!H89+'9100'!H89+'9105'!H89+'9106'!H89+'9107.'!H89+'9125'!H89+'9275'!H89+'9300'!H89+'9301'!H89+'9302'!H89+'9306'!H89+'9307'!H89+'9315'!H89+'9317'!H89+'9320'!H89+'9400'!H89+'9401'!H89+'9450'!H89+'9475'!H89+'9501'!H89</f>
        <v>19026</v>
      </c>
      <c r="I89" s="94">
        <f t="shared" si="8"/>
        <v>103869</v>
      </c>
      <c r="J89" s="224"/>
      <c r="K89" s="255">
        <f>'3256'!K89+'3257'!K89+'3260'!K89+'9000'!K89+'9051'!K89+'9065'!K89+'9070'!K89+'9071'!K89+'9075'!K89+'9080'!K89+'9100'!K89+'9105'!K89+'9106'!K89+'9107.'!K89+'9125'!K89+'9275'!K89+'9300'!K89+'9301'!K89+'9302'!K89+'9306'!K89+'9307'!K89+'9315'!K89+'9317'!K89+'9320'!K89+'9400'!K89+'9401'!K89+'9450'!K89+'9475'!K89+'9501'!K89</f>
        <v>5150</v>
      </c>
      <c r="L89" s="255">
        <f>'3256'!L89+'3257'!L89+'3260'!L89+'9000'!L89+'9051'!L89+'9065'!L89+'9070'!L89+'9071'!L89+'9075'!L89+'9080'!L89+'9100'!L89+'9105'!L89+'9106'!L89+'9107.'!L89+'9125'!L89+'9275'!L89+'9300'!L89+'9301'!L89+'9302'!L89+'9306'!L89+'9307'!L89+'9315'!L89+'9317'!L89+'9320'!L89+'9400'!L89+'9401'!L89+'9450'!L89+'9475'!L89+'9501'!L89</f>
        <v>4650</v>
      </c>
      <c r="M89" s="255">
        <f>'3256'!M89+'3257'!M89+'3260'!M89+'9000'!M89+'9051'!M89+'9065'!M89+'9070'!M89+'9071'!M89+'9075'!M89+'9080'!M89+'9100'!M89+'9105'!M89+'9106'!M89+'9107.'!M89+'9125'!M89+'9275'!M89+'9300'!M89+'9301'!M89+'9302'!M89+'9306'!M89+'9307'!M89+'9315'!M89+'9317'!M89+'9320'!M89+'9400'!M89+'9401'!M89+'9450'!M89+'9475'!M89+'9501'!M89</f>
        <v>15400</v>
      </c>
      <c r="N89" s="94">
        <f t="shared" si="9"/>
        <v>25200</v>
      </c>
      <c r="O89" s="224"/>
      <c r="P89" s="255">
        <f>'3256'!P89+'3257'!P89+'3260'!P89+'9000'!P89+'9051'!P89+'9065'!P89+'9070'!P89+'9071'!P89+'9075'!P89+'9080'!P89+'9100'!P89+'9105'!P89+'9106'!P89+'9107.'!P89+'9125'!P89+'9275'!P89+'9300'!P89+'9301'!P89+'9302'!P89+'9306'!P89+'9307'!P89+'9315'!P89+'9317'!P89+'9320'!P89+'9400'!P89+'9401'!P89+'9450'!P89+'9475'!P89+'9501'!P89</f>
        <v>5150</v>
      </c>
      <c r="Q89" s="255">
        <f>'3256'!Q89+'3257'!Q89+'3260'!Q89+'9000'!Q89+'9051'!Q89+'9065'!Q89+'9070'!Q89+'9071'!Q89+'9075'!Q89+'9080'!Q89+'9100'!Q89+'9105'!Q89+'9106'!Q89+'9107.'!Q89+'9125'!Q89+'9275'!Q89+'9300'!Q89+'9301'!Q89+'9302'!Q89+'9306'!Q89+'9307'!Q89+'9315'!Q89+'9317'!Q89+'9320'!Q89+'9400'!Q89+'9401'!Q89+'9450'!Q89+'9475'!Q89+'9501'!Q89</f>
        <v>4650</v>
      </c>
      <c r="R89" s="255">
        <f>'3256'!R89+'3257'!R89+'3260'!R89+'9000'!R89+'9051'!R89+'9065'!R89+'9070'!R89+'9071'!R89+'9075'!R89+'9080'!R89+'9100'!R89+'9105'!R89+'9106'!R89+'9107.'!R89+'9125'!R89+'9275'!R89+'9300'!R89+'9301'!R89+'9302'!R89+'9306'!R89+'9307'!R89+'9315'!R89+'9317'!R89+'9320'!R89+'9400'!R89+'9401'!R89+'9450'!R89+'9475'!R89+'9501'!R89</f>
        <v>15400</v>
      </c>
      <c r="S89" s="94">
        <f t="shared" si="10"/>
        <v>25200</v>
      </c>
      <c r="T89" s="224"/>
      <c r="U89" s="255">
        <f>'3256'!U89+'3257'!U89+'3260'!U89+'9000'!U89+'9051'!U89+'9065'!U89+'9070'!U89+'9071'!U89+'9075'!U89+'9080'!U89+'9100'!U89+'9105'!U89+'9106'!U89+'9107.'!U89+'9125'!U89+'9275'!U89+'9300'!U89+'9301'!U89+'9302'!U89+'9306'!U89+'9307'!U89+'9315'!U89+'9317'!U89+'9320'!U89+'9400'!U89+'9401'!U89+'9450'!U89+'9475'!U89+'9501'!U89</f>
        <v>4650</v>
      </c>
      <c r="V89" s="255">
        <f>'3256'!V89+'3257'!V89+'3260'!V89+'9000'!V89+'9051'!V89+'9065'!V89+'9070'!V89+'9071'!V89+'9075'!V89+'9080'!V89+'9100'!V89+'9105'!V89+'9106'!V89+'9107.'!V89+'9125'!V89+'9275'!V89+'9300'!V89+'9301'!V89+'9302'!V89+'9306'!V89+'9307'!V89+'9315'!V89+'9317'!V89+'9320'!V89+'9400'!V89+'9401'!V89+'9450'!V89+'9475'!V89+'9501'!V89</f>
        <v>5150</v>
      </c>
      <c r="W89" s="255">
        <f>'3256'!W89+'3257'!W89+'3260'!W89+'9000'!W89+'9051'!W89+'9065'!W89+'9070'!W89+'9071'!W89+'9075'!W89+'9080'!W89+'9100'!W89+'9105'!W89+'9106'!W89+'9107.'!W89+'9125'!W89+'9275'!W89+'9300'!W89+'9301'!W89+'9302'!W89+'9306'!W89+'9307'!W89+'9315'!W89+'9317'!W89+'9320'!W89+'9400'!W89+'9401'!W89+'9450'!W89+'9475'!W89+'9501'!W89</f>
        <v>14909</v>
      </c>
      <c r="X89" s="94">
        <f t="shared" si="11"/>
        <v>24709</v>
      </c>
      <c r="Y89" s="97"/>
      <c r="Z89" s="94">
        <f t="shared" si="12"/>
        <v>178978</v>
      </c>
      <c r="AA89" s="182"/>
      <c r="AC89" s="243"/>
    </row>
    <row r="90" spans="1:29" s="214" customFormat="1" ht="15" x14ac:dyDescent="0.25">
      <c r="A90" s="72"/>
      <c r="B90" s="262" t="str">
        <f>'LPFN SUMMARY - Results'!B90</f>
        <v>Telephone</v>
      </c>
      <c r="C90" s="71"/>
      <c r="D90" s="62"/>
      <c r="E90" s="63"/>
      <c r="F90" s="255">
        <f>'3256'!F90+'3257'!F90+'3260'!F90+'9000'!F90+'9051'!F90+'9065'!F90+'9070'!F90+'9071'!F90+'9075'!F90+'9080'!F90+'9100'!F90+'9105'!F90+'9106'!F90+'9107.'!F90+'9125'!F90+'9275'!F90+'9300'!F90+'9301'!F90+'9302'!F90+'9306'!F90+'9307'!F90+'9315'!F90+'9317'!F90+'9320'!F90+'9400'!F90+'9401'!F90+'9450'!F90+'9475'!F90+'9501'!F90</f>
        <v>13915</v>
      </c>
      <c r="G90" s="255">
        <f>'3256'!G90+'3257'!G90+'3260'!G90+'9000'!G90+'9051'!G90+'9065'!G90+'9070'!G90+'9071'!G90+'9075'!G90+'9080'!G90+'9100'!G90+'9105'!G90+'9106'!G90+'9107.'!G90+'9125'!G90+'9275'!G90+'9300'!G90+'9301'!G90+'9302'!G90+'9306'!G90+'9307'!G90+'9315'!G90+'9317'!G90+'9320'!G90+'9400'!G90+'9401'!G90+'9450'!G90+'9475'!G90+'9501'!G90</f>
        <v>415</v>
      </c>
      <c r="H90" s="255">
        <f>'3256'!H90+'3257'!H90+'3260'!H90+'9000'!H90+'9051'!H90+'9065'!H90+'9070'!H90+'9071'!H90+'9075'!H90+'9080'!H90+'9100'!H90+'9105'!H90+'9106'!H90+'9107.'!H90+'9125'!H90+'9275'!H90+'9300'!H90+'9301'!H90+'9302'!H90+'9306'!H90+'9307'!H90+'9315'!H90+'9317'!H90+'9320'!H90+'9400'!H90+'9401'!H90+'9450'!H90+'9475'!H90+'9501'!H90</f>
        <v>415</v>
      </c>
      <c r="I90" s="94">
        <f t="shared" si="8"/>
        <v>14745</v>
      </c>
      <c r="J90" s="224"/>
      <c r="K90" s="255">
        <f>'3256'!K90+'3257'!K90+'3260'!K90+'9000'!K90+'9051'!K90+'9065'!K90+'9070'!K90+'9071'!K90+'9075'!K90+'9080'!K90+'9100'!K90+'9105'!K90+'9106'!K90+'9107.'!K90+'9125'!K90+'9275'!K90+'9300'!K90+'9301'!K90+'9302'!K90+'9306'!K90+'9307'!K90+'9315'!K90+'9317'!K90+'9320'!K90+'9400'!K90+'9401'!K90+'9450'!K90+'9475'!K90+'9501'!K90</f>
        <v>415</v>
      </c>
      <c r="L90" s="255">
        <f>'3256'!L90+'3257'!L90+'3260'!L90+'9000'!L90+'9051'!L90+'9065'!L90+'9070'!L90+'9071'!L90+'9075'!L90+'9080'!L90+'9100'!L90+'9105'!L90+'9106'!L90+'9107.'!L90+'9125'!L90+'9275'!L90+'9300'!L90+'9301'!L90+'9302'!L90+'9306'!L90+'9307'!L90+'9315'!L90+'9317'!L90+'9320'!L90+'9400'!L90+'9401'!L90+'9450'!L90+'9475'!L90+'9501'!L90</f>
        <v>415</v>
      </c>
      <c r="M90" s="255">
        <f>'3256'!M90+'3257'!M90+'3260'!M90+'9000'!M90+'9051'!M90+'9065'!M90+'9070'!M90+'9071'!M90+'9075'!M90+'9080'!M90+'9100'!M90+'9105'!M90+'9106'!M90+'9107.'!M90+'9125'!M90+'9275'!M90+'9300'!M90+'9301'!M90+'9302'!M90+'9306'!M90+'9307'!M90+'9315'!M90+'9317'!M90+'9320'!M90+'9400'!M90+'9401'!M90+'9450'!M90+'9475'!M90+'9501'!M90</f>
        <v>415</v>
      </c>
      <c r="N90" s="94">
        <f t="shared" si="9"/>
        <v>1245</v>
      </c>
      <c r="O90" s="224"/>
      <c r="P90" s="255">
        <f>'3256'!P90+'3257'!P90+'3260'!P90+'9000'!P90+'9051'!P90+'9065'!P90+'9070'!P90+'9071'!P90+'9075'!P90+'9080'!P90+'9100'!P90+'9105'!P90+'9106'!P90+'9107.'!P90+'9125'!P90+'9275'!P90+'9300'!P90+'9301'!P90+'9302'!P90+'9306'!P90+'9307'!P90+'9315'!P90+'9317'!P90+'9320'!P90+'9400'!P90+'9401'!P90+'9450'!P90+'9475'!P90+'9501'!P90</f>
        <v>415</v>
      </c>
      <c r="Q90" s="255">
        <f>'3256'!Q90+'3257'!Q90+'3260'!Q90+'9000'!Q90+'9051'!Q90+'9065'!Q90+'9070'!Q90+'9071'!Q90+'9075'!Q90+'9080'!Q90+'9100'!Q90+'9105'!Q90+'9106'!Q90+'9107.'!Q90+'9125'!Q90+'9275'!Q90+'9300'!Q90+'9301'!Q90+'9302'!Q90+'9306'!Q90+'9307'!Q90+'9315'!Q90+'9317'!Q90+'9320'!Q90+'9400'!Q90+'9401'!Q90+'9450'!Q90+'9475'!Q90+'9501'!Q90</f>
        <v>415</v>
      </c>
      <c r="R90" s="255">
        <f>'3256'!R90+'3257'!R90+'3260'!R90+'9000'!R90+'9051'!R90+'9065'!R90+'9070'!R90+'9071'!R90+'9075'!R90+'9080'!R90+'9100'!R90+'9105'!R90+'9106'!R90+'9107.'!R90+'9125'!R90+'9275'!R90+'9300'!R90+'9301'!R90+'9302'!R90+'9306'!R90+'9307'!R90+'9315'!R90+'9317'!R90+'9320'!R90+'9400'!R90+'9401'!R90+'9450'!R90+'9475'!R90+'9501'!R90</f>
        <v>415</v>
      </c>
      <c r="S90" s="94">
        <f t="shared" si="10"/>
        <v>1245</v>
      </c>
      <c r="T90" s="224"/>
      <c r="U90" s="255">
        <f>'3256'!U90+'3257'!U90+'3260'!U90+'9000'!U90+'9051'!U90+'9065'!U90+'9070'!U90+'9071'!U90+'9075'!U90+'9080'!U90+'9100'!U90+'9105'!U90+'9106'!U90+'9107.'!U90+'9125'!U90+'9275'!U90+'9300'!U90+'9301'!U90+'9302'!U90+'9306'!U90+'9307'!U90+'9315'!U90+'9317'!U90+'9320'!U90+'9400'!U90+'9401'!U90+'9450'!U90+'9475'!U90+'9501'!U90</f>
        <v>415</v>
      </c>
      <c r="V90" s="255">
        <f>'3256'!V90+'3257'!V90+'3260'!V90+'9000'!V90+'9051'!V90+'9065'!V90+'9070'!V90+'9071'!V90+'9075'!V90+'9080'!V90+'9100'!V90+'9105'!V90+'9106'!V90+'9107.'!V90+'9125'!V90+'9275'!V90+'9300'!V90+'9301'!V90+'9302'!V90+'9306'!V90+'9307'!V90+'9315'!V90+'9317'!V90+'9320'!V90+'9400'!V90+'9401'!V90+'9450'!V90+'9475'!V90+'9501'!V90</f>
        <v>415</v>
      </c>
      <c r="W90" s="255">
        <f>'3256'!W90+'3257'!W90+'3260'!W90+'9000'!W90+'9051'!W90+'9065'!W90+'9070'!W90+'9071'!W90+'9075'!W90+'9080'!W90+'9100'!W90+'9105'!W90+'9106'!W90+'9107.'!W90+'9125'!W90+'9275'!W90+'9300'!W90+'9301'!W90+'9302'!W90+'9306'!W90+'9307'!W90+'9315'!W90+'9317'!W90+'9320'!W90+'9400'!W90+'9401'!W90+'9450'!W90+'9475'!W90+'9501'!W90</f>
        <v>415</v>
      </c>
      <c r="X90" s="94">
        <f t="shared" si="11"/>
        <v>1245</v>
      </c>
      <c r="Y90" s="97"/>
      <c r="Z90" s="94">
        <f t="shared" si="12"/>
        <v>18480</v>
      </c>
      <c r="AA90" s="182"/>
      <c r="AC90" s="243"/>
    </row>
    <row r="91" spans="1:29" s="214" customFormat="1" ht="15" x14ac:dyDescent="0.25">
      <c r="A91" s="72"/>
      <c r="B91" s="262" t="str">
        <f>'LPFN SUMMARY - Results'!B91</f>
        <v>Training</v>
      </c>
      <c r="C91" s="71"/>
      <c r="D91" s="62"/>
      <c r="E91" s="63"/>
      <c r="F91" s="255">
        <f>'3256'!F91+'3257'!F91+'3260'!F91+'9000'!F91+'9051'!F91+'9065'!F91+'9070'!F91+'9071'!F91+'9075'!F91+'9080'!F91+'9100'!F91+'9105'!F91+'9106'!F91+'9107.'!F91+'9125'!F91+'9275'!F91+'9300'!F91+'9301'!F91+'9302'!F91+'9306'!F91+'9307'!F91+'9315'!F91+'9317'!F91+'9320'!F91+'9400'!F91+'9401'!F91+'9450'!F91+'9475'!F91+'9501'!F91</f>
        <v>21861</v>
      </c>
      <c r="G91" s="255">
        <f>'3256'!G91+'3257'!G91+'3260'!G91+'9000'!G91+'9051'!G91+'9065'!G91+'9070'!G91+'9071'!G91+'9075'!G91+'9080'!G91+'9100'!G91+'9105'!G91+'9106'!G91+'9107.'!G91+'9125'!G91+'9275'!G91+'9300'!G91+'9301'!G91+'9302'!G91+'9306'!G91+'9307'!G91+'9315'!G91+'9317'!G91+'9320'!G91+'9400'!G91+'9401'!G91+'9450'!G91+'9475'!G91+'9501'!G91</f>
        <v>0</v>
      </c>
      <c r="H91" s="255">
        <f>'3256'!H91+'3257'!H91+'3260'!H91+'9000'!H91+'9051'!H91+'9065'!H91+'9070'!H91+'9071'!H91+'9075'!H91+'9080'!H91+'9100'!H91+'9105'!H91+'9106'!H91+'9107.'!H91+'9125'!H91+'9275'!H91+'9300'!H91+'9301'!H91+'9302'!H91+'9306'!H91+'9307'!H91+'9315'!H91+'9317'!H91+'9320'!H91+'9400'!H91+'9401'!H91+'9450'!H91+'9475'!H91+'9501'!H91</f>
        <v>0</v>
      </c>
      <c r="I91" s="94">
        <f t="shared" si="8"/>
        <v>21861</v>
      </c>
      <c r="J91" s="224"/>
      <c r="K91" s="255">
        <f>'3256'!K91+'3257'!K91+'3260'!K91+'9000'!K91+'9051'!K91+'9065'!K91+'9070'!K91+'9071'!K91+'9075'!K91+'9080'!K91+'9100'!K91+'9105'!K91+'9106'!K91+'9107.'!K91+'9125'!K91+'9275'!K91+'9300'!K91+'9301'!K91+'9302'!K91+'9306'!K91+'9307'!K91+'9315'!K91+'9317'!K91+'9320'!K91+'9400'!K91+'9401'!K91+'9450'!K91+'9475'!K91+'9501'!K91</f>
        <v>0</v>
      </c>
      <c r="L91" s="255">
        <f>'3256'!L91+'3257'!L91+'3260'!L91+'9000'!L91+'9051'!L91+'9065'!L91+'9070'!L91+'9071'!L91+'9075'!L91+'9080'!L91+'9100'!L91+'9105'!L91+'9106'!L91+'9107.'!L91+'9125'!L91+'9275'!L91+'9300'!L91+'9301'!L91+'9302'!L91+'9306'!L91+'9307'!L91+'9315'!L91+'9317'!L91+'9320'!L91+'9400'!L91+'9401'!L91+'9450'!L91+'9475'!L91+'9501'!L91</f>
        <v>0</v>
      </c>
      <c r="M91" s="255">
        <f>'3256'!M91+'3257'!M91+'3260'!M91+'9000'!M91+'9051'!M91+'9065'!M91+'9070'!M91+'9071'!M91+'9075'!M91+'9080'!M91+'9100'!M91+'9105'!M91+'9106'!M91+'9107.'!M91+'9125'!M91+'9275'!M91+'9300'!M91+'9301'!M91+'9302'!M91+'9306'!M91+'9307'!M91+'9315'!M91+'9317'!M91+'9320'!M91+'9400'!M91+'9401'!M91+'9450'!M91+'9475'!M91+'9501'!M91</f>
        <v>0</v>
      </c>
      <c r="N91" s="94">
        <f t="shared" si="9"/>
        <v>0</v>
      </c>
      <c r="O91" s="224"/>
      <c r="P91" s="255">
        <f>'3256'!P91+'3257'!P91+'3260'!P91+'9000'!P91+'9051'!P91+'9065'!P91+'9070'!P91+'9071'!P91+'9075'!P91+'9080'!P91+'9100'!P91+'9105'!P91+'9106'!P91+'9107.'!P91+'9125'!P91+'9275'!P91+'9300'!P91+'9301'!P91+'9302'!P91+'9306'!P91+'9307'!P91+'9315'!P91+'9317'!P91+'9320'!P91+'9400'!P91+'9401'!P91+'9450'!P91+'9475'!P91+'9501'!P91</f>
        <v>0</v>
      </c>
      <c r="Q91" s="255">
        <f>'3256'!Q91+'3257'!Q91+'3260'!Q91+'9000'!Q91+'9051'!Q91+'9065'!Q91+'9070'!Q91+'9071'!Q91+'9075'!Q91+'9080'!Q91+'9100'!Q91+'9105'!Q91+'9106'!Q91+'9107.'!Q91+'9125'!Q91+'9275'!Q91+'9300'!Q91+'9301'!Q91+'9302'!Q91+'9306'!Q91+'9307'!Q91+'9315'!Q91+'9317'!Q91+'9320'!Q91+'9400'!Q91+'9401'!Q91+'9450'!Q91+'9475'!Q91+'9501'!Q91</f>
        <v>0</v>
      </c>
      <c r="R91" s="255">
        <f>'3256'!R91+'3257'!R91+'3260'!R91+'9000'!R91+'9051'!R91+'9065'!R91+'9070'!R91+'9071'!R91+'9075'!R91+'9080'!R91+'9100'!R91+'9105'!R91+'9106'!R91+'9107.'!R91+'9125'!R91+'9275'!R91+'9300'!R91+'9301'!R91+'9302'!R91+'9306'!R91+'9307'!R91+'9315'!R91+'9317'!R91+'9320'!R91+'9400'!R91+'9401'!R91+'9450'!R91+'9475'!R91+'9501'!R91</f>
        <v>0</v>
      </c>
      <c r="S91" s="94">
        <f t="shared" si="10"/>
        <v>0</v>
      </c>
      <c r="T91" s="224"/>
      <c r="U91" s="255">
        <f>'3256'!U91+'3257'!U91+'3260'!U91+'9000'!U91+'9051'!U91+'9065'!U91+'9070'!U91+'9071'!U91+'9075'!U91+'9080'!U91+'9100'!U91+'9105'!U91+'9106'!U91+'9107.'!U91+'9125'!U91+'9275'!U91+'9300'!U91+'9301'!U91+'9302'!U91+'9306'!U91+'9307'!U91+'9315'!U91+'9317'!U91+'9320'!U91+'9400'!U91+'9401'!U91+'9450'!U91+'9475'!U91+'9501'!U91</f>
        <v>0</v>
      </c>
      <c r="V91" s="255">
        <f>'3256'!V91+'3257'!V91+'3260'!V91+'9000'!V91+'9051'!V91+'9065'!V91+'9070'!V91+'9071'!V91+'9075'!V91+'9080'!V91+'9100'!V91+'9105'!V91+'9106'!V91+'9107.'!V91+'9125'!V91+'9275'!V91+'9300'!V91+'9301'!V91+'9302'!V91+'9306'!V91+'9307'!V91+'9315'!V91+'9317'!V91+'9320'!V91+'9400'!V91+'9401'!V91+'9450'!V91+'9475'!V91+'9501'!V91</f>
        <v>0</v>
      </c>
      <c r="W91" s="255">
        <f>'3256'!W91+'3257'!W91+'3260'!W91+'9000'!W91+'9051'!W91+'9065'!W91+'9070'!W91+'9071'!W91+'9075'!W91+'9080'!W91+'9100'!W91+'9105'!W91+'9106'!W91+'9107.'!W91+'9125'!W91+'9275'!W91+'9300'!W91+'9301'!W91+'9302'!W91+'9306'!W91+'9307'!W91+'9315'!W91+'9317'!W91+'9320'!W91+'9400'!W91+'9401'!W91+'9450'!W91+'9475'!W91+'9501'!W91</f>
        <v>0</v>
      </c>
      <c r="X91" s="94">
        <f t="shared" si="11"/>
        <v>0</v>
      </c>
      <c r="Y91" s="97"/>
      <c r="Z91" s="94">
        <f t="shared" si="12"/>
        <v>21861</v>
      </c>
      <c r="AA91" s="182"/>
      <c r="AC91" s="243"/>
    </row>
    <row r="92" spans="1:29" s="214" customFormat="1" ht="15" x14ac:dyDescent="0.25">
      <c r="A92" s="72"/>
      <c r="B92" s="262" t="str">
        <f>'LPFN SUMMARY - Results'!B92</f>
        <v>Transfer to Amosesag Child Care Centre</v>
      </c>
      <c r="C92" s="71"/>
      <c r="D92" s="62"/>
      <c r="E92" s="63"/>
      <c r="F92" s="255">
        <f>'3256'!F92+'3257'!F92+'3260'!F92+'9000'!F92+'9051'!F92+'9065'!F92+'9070'!F92+'9071'!F92+'9075'!F92+'9080'!F92+'9100'!F92+'9105'!F92+'9106'!F92+'9107.'!F92+'9125'!F92+'9275'!F92+'9300'!F92+'9301'!F92+'9302'!F92+'9306'!F92+'9307'!F92+'9315'!F92+'9317'!F92+'9320'!F92+'9400'!F92+'9401'!F92+'9450'!F92+'9475'!F92+'9501'!F92</f>
        <v>4000</v>
      </c>
      <c r="G92" s="255">
        <f>'3256'!G92+'3257'!G92+'3260'!G92+'9000'!G92+'9051'!G92+'9065'!G92+'9070'!G92+'9071'!G92+'9075'!G92+'9080'!G92+'9100'!G92+'9105'!G92+'9106'!G92+'9107.'!G92+'9125'!G92+'9275'!G92+'9300'!G92+'9301'!G92+'9302'!G92+'9306'!G92+'9307'!G92+'9315'!G92+'9317'!G92+'9320'!G92+'9400'!G92+'9401'!G92+'9450'!G92+'9475'!G92+'9501'!G92</f>
        <v>0</v>
      </c>
      <c r="H92" s="255">
        <f>'3256'!H92+'3257'!H92+'3260'!H92+'9000'!H92+'9051'!H92+'9065'!H92+'9070'!H92+'9071'!H92+'9075'!H92+'9080'!H92+'9100'!H92+'9105'!H92+'9106'!H92+'9107.'!H92+'9125'!H92+'9275'!H92+'9300'!H92+'9301'!H92+'9302'!H92+'9306'!H92+'9307'!H92+'9315'!H92+'9317'!H92+'9320'!H92+'9400'!H92+'9401'!H92+'9450'!H92+'9475'!H92+'9501'!H92</f>
        <v>0</v>
      </c>
      <c r="I92" s="94">
        <f t="shared" si="8"/>
        <v>4000</v>
      </c>
      <c r="J92" s="224"/>
      <c r="K92" s="255">
        <f>'3256'!K92+'3257'!K92+'3260'!K92+'9000'!K92+'9051'!K92+'9065'!K92+'9070'!K92+'9071'!K92+'9075'!K92+'9080'!K92+'9100'!K92+'9105'!K92+'9106'!K92+'9107.'!K92+'9125'!K92+'9275'!K92+'9300'!K92+'9301'!K92+'9302'!K92+'9306'!K92+'9307'!K92+'9315'!K92+'9317'!K92+'9320'!K92+'9400'!K92+'9401'!K92+'9450'!K92+'9475'!K92+'9501'!K92</f>
        <v>0</v>
      </c>
      <c r="L92" s="255">
        <f>'3256'!L92+'3257'!L92+'3260'!L92+'9000'!L92+'9051'!L92+'9065'!L92+'9070'!L92+'9071'!L92+'9075'!L92+'9080'!L92+'9100'!L92+'9105'!L92+'9106'!L92+'9107.'!L92+'9125'!L92+'9275'!L92+'9300'!L92+'9301'!L92+'9302'!L92+'9306'!L92+'9307'!L92+'9315'!L92+'9317'!L92+'9320'!L92+'9400'!L92+'9401'!L92+'9450'!L92+'9475'!L92+'9501'!L92</f>
        <v>0</v>
      </c>
      <c r="M92" s="255">
        <f>'3256'!M92+'3257'!M92+'3260'!M92+'9000'!M92+'9051'!M92+'9065'!M92+'9070'!M92+'9071'!M92+'9075'!M92+'9080'!M92+'9100'!M92+'9105'!M92+'9106'!M92+'9107.'!M92+'9125'!M92+'9275'!M92+'9300'!M92+'9301'!M92+'9302'!M92+'9306'!M92+'9307'!M92+'9315'!M92+'9317'!M92+'9320'!M92+'9400'!M92+'9401'!M92+'9450'!M92+'9475'!M92+'9501'!M92</f>
        <v>0</v>
      </c>
      <c r="N92" s="94">
        <f t="shared" si="9"/>
        <v>0</v>
      </c>
      <c r="O92" s="224"/>
      <c r="P92" s="255">
        <f>'3256'!P92+'3257'!P92+'3260'!P92+'9000'!P92+'9051'!P92+'9065'!P92+'9070'!P92+'9071'!P92+'9075'!P92+'9080'!P92+'9100'!P92+'9105'!P92+'9106'!P92+'9107.'!P92+'9125'!P92+'9275'!P92+'9300'!P92+'9301'!P92+'9302'!P92+'9306'!P92+'9307'!P92+'9315'!P92+'9317'!P92+'9320'!P92+'9400'!P92+'9401'!P92+'9450'!P92+'9475'!P92+'9501'!P92</f>
        <v>0</v>
      </c>
      <c r="Q92" s="255">
        <f>'3256'!Q92+'3257'!Q92+'3260'!Q92+'9000'!Q92+'9051'!Q92+'9065'!Q92+'9070'!Q92+'9071'!Q92+'9075'!Q92+'9080'!Q92+'9100'!Q92+'9105'!Q92+'9106'!Q92+'9107.'!Q92+'9125'!Q92+'9275'!Q92+'9300'!Q92+'9301'!Q92+'9302'!Q92+'9306'!Q92+'9307'!Q92+'9315'!Q92+'9317'!Q92+'9320'!Q92+'9400'!Q92+'9401'!Q92+'9450'!Q92+'9475'!Q92+'9501'!Q92</f>
        <v>0</v>
      </c>
      <c r="R92" s="255">
        <f>'3256'!R92+'3257'!R92+'3260'!R92+'9000'!R92+'9051'!R92+'9065'!R92+'9070'!R92+'9071'!R92+'9075'!R92+'9080'!R92+'9100'!R92+'9105'!R92+'9106'!R92+'9107.'!R92+'9125'!R92+'9275'!R92+'9300'!R92+'9301'!R92+'9302'!R92+'9306'!R92+'9307'!R92+'9315'!R92+'9317'!R92+'9320'!R92+'9400'!R92+'9401'!R92+'9450'!R92+'9475'!R92+'9501'!R92</f>
        <v>0</v>
      </c>
      <c r="S92" s="94">
        <f t="shared" si="10"/>
        <v>0</v>
      </c>
      <c r="T92" s="224"/>
      <c r="U92" s="255">
        <f>'3256'!U92+'3257'!U92+'3260'!U92+'9000'!U92+'9051'!U92+'9065'!U92+'9070'!U92+'9071'!U92+'9075'!U92+'9080'!U92+'9100'!U92+'9105'!U92+'9106'!U92+'9107.'!U92+'9125'!U92+'9275'!U92+'9300'!U92+'9301'!U92+'9302'!U92+'9306'!U92+'9307'!U92+'9315'!U92+'9317'!U92+'9320'!U92+'9400'!U92+'9401'!U92+'9450'!U92+'9475'!U92+'9501'!U92</f>
        <v>0</v>
      </c>
      <c r="V92" s="255">
        <f>'3256'!V92+'3257'!V92+'3260'!V92+'9000'!V92+'9051'!V92+'9065'!V92+'9070'!V92+'9071'!V92+'9075'!V92+'9080'!V92+'9100'!V92+'9105'!V92+'9106'!V92+'9107.'!V92+'9125'!V92+'9275'!V92+'9300'!V92+'9301'!V92+'9302'!V92+'9306'!V92+'9307'!V92+'9315'!V92+'9317'!V92+'9320'!V92+'9400'!V92+'9401'!V92+'9450'!V92+'9475'!V92+'9501'!V92</f>
        <v>0</v>
      </c>
      <c r="W92" s="255">
        <f>'3256'!W92+'3257'!W92+'3260'!W92+'9000'!W92+'9051'!W92+'9065'!W92+'9070'!W92+'9071'!W92+'9075'!W92+'9080'!W92+'9100'!W92+'9105'!W92+'9106'!W92+'9107.'!W92+'9125'!W92+'9275'!W92+'9300'!W92+'9301'!W92+'9302'!W92+'9306'!W92+'9307'!W92+'9315'!W92+'9317'!W92+'9320'!W92+'9400'!W92+'9401'!W92+'9450'!W92+'9475'!W92+'9501'!W92</f>
        <v>0</v>
      </c>
      <c r="X92" s="94">
        <f t="shared" si="11"/>
        <v>0</v>
      </c>
      <c r="Y92" s="97"/>
      <c r="Z92" s="94">
        <f t="shared" si="12"/>
        <v>4000</v>
      </c>
      <c r="AA92" s="182"/>
      <c r="AC92" s="243"/>
    </row>
    <row r="93" spans="1:29" s="214" customFormat="1" ht="15" x14ac:dyDescent="0.25">
      <c r="A93" s="72"/>
      <c r="B93" s="262" t="str">
        <f>'LPFN SUMMARY - Results'!B93</f>
        <v>Transfer to Businesses</v>
      </c>
      <c r="C93" s="71"/>
      <c r="D93" s="62"/>
      <c r="E93" s="63"/>
      <c r="F93" s="255">
        <f>'3256'!F93+'3257'!F93+'3260'!F93+'9000'!F93+'9051'!F93+'9065'!F93+'9070'!F93+'9071'!F93+'9075'!F93+'9080'!F93+'9100'!F93+'9105'!F93+'9106'!F93+'9107.'!F93+'9125'!F93+'9275'!F93+'9300'!F93+'9301'!F93+'9302'!F93+'9306'!F93+'9307'!F93+'9315'!F93+'9317'!F93+'9320'!F93+'9400'!F93+'9401'!F93+'9450'!F93+'9475'!F93+'9501'!F93</f>
        <v>0</v>
      </c>
      <c r="G93" s="255">
        <f>'3256'!G93+'3257'!G93+'3260'!G93+'9000'!G93+'9051'!G93+'9065'!G93+'9070'!G93+'9071'!G93+'9075'!G93+'9080'!G93+'9100'!G93+'9105'!G93+'9106'!G93+'9107.'!G93+'9125'!G93+'9275'!G93+'9300'!G93+'9301'!G93+'9302'!G93+'9306'!G93+'9307'!G93+'9315'!G93+'9317'!G93+'9320'!G93+'9400'!G93+'9401'!G93+'9450'!G93+'9475'!G93+'9501'!G93</f>
        <v>0</v>
      </c>
      <c r="H93" s="255">
        <f>'3256'!H93+'3257'!H93+'3260'!H93+'9000'!H93+'9051'!H93+'9065'!H93+'9070'!H93+'9071'!H93+'9075'!H93+'9080'!H93+'9100'!H93+'9105'!H93+'9106'!H93+'9107.'!H93+'9125'!H93+'9275'!H93+'9300'!H93+'9301'!H93+'9302'!H93+'9306'!H93+'9307'!H93+'9315'!H93+'9317'!H93+'9320'!H93+'9400'!H93+'9401'!H93+'9450'!H93+'9475'!H93+'9501'!H93</f>
        <v>0</v>
      </c>
      <c r="I93" s="94">
        <f t="shared" si="8"/>
        <v>0</v>
      </c>
      <c r="J93" s="224"/>
      <c r="K93" s="255">
        <f>'3256'!K93+'3257'!K93+'3260'!K93+'9000'!K93+'9051'!K93+'9065'!K93+'9070'!K93+'9071'!K93+'9075'!K93+'9080'!K93+'9100'!K93+'9105'!K93+'9106'!K93+'9107.'!K93+'9125'!K93+'9275'!K93+'9300'!K93+'9301'!K93+'9302'!K93+'9306'!K93+'9307'!K93+'9315'!K93+'9317'!K93+'9320'!K93+'9400'!K93+'9401'!K93+'9450'!K93+'9475'!K93+'9501'!K93</f>
        <v>0</v>
      </c>
      <c r="L93" s="255">
        <f>'3256'!L93+'3257'!L93+'3260'!L93+'9000'!L93+'9051'!L93+'9065'!L93+'9070'!L93+'9071'!L93+'9075'!L93+'9080'!L93+'9100'!L93+'9105'!L93+'9106'!L93+'9107.'!L93+'9125'!L93+'9275'!L93+'9300'!L93+'9301'!L93+'9302'!L93+'9306'!L93+'9307'!L93+'9315'!L93+'9317'!L93+'9320'!L93+'9400'!L93+'9401'!L93+'9450'!L93+'9475'!L93+'9501'!L93</f>
        <v>0</v>
      </c>
      <c r="M93" s="255">
        <f>'3256'!M93+'3257'!M93+'3260'!M93+'9000'!M93+'9051'!M93+'9065'!M93+'9070'!M93+'9071'!M93+'9075'!M93+'9080'!M93+'9100'!M93+'9105'!M93+'9106'!M93+'9107.'!M93+'9125'!M93+'9275'!M93+'9300'!M93+'9301'!M93+'9302'!M93+'9306'!M93+'9307'!M93+'9315'!M93+'9317'!M93+'9320'!M93+'9400'!M93+'9401'!M93+'9450'!M93+'9475'!M93+'9501'!M93</f>
        <v>0</v>
      </c>
      <c r="N93" s="94">
        <f t="shared" si="9"/>
        <v>0</v>
      </c>
      <c r="O93" s="224"/>
      <c r="P93" s="255">
        <f>'3256'!P93+'3257'!P93+'3260'!P93+'9000'!P93+'9051'!P93+'9065'!P93+'9070'!P93+'9071'!P93+'9075'!P93+'9080'!P93+'9100'!P93+'9105'!P93+'9106'!P93+'9107.'!P93+'9125'!P93+'9275'!P93+'9300'!P93+'9301'!P93+'9302'!P93+'9306'!P93+'9307'!P93+'9315'!P93+'9317'!P93+'9320'!P93+'9400'!P93+'9401'!P93+'9450'!P93+'9475'!P93+'9501'!P93</f>
        <v>0</v>
      </c>
      <c r="Q93" s="255">
        <f>'3256'!Q93+'3257'!Q93+'3260'!Q93+'9000'!Q93+'9051'!Q93+'9065'!Q93+'9070'!Q93+'9071'!Q93+'9075'!Q93+'9080'!Q93+'9100'!Q93+'9105'!Q93+'9106'!Q93+'9107.'!Q93+'9125'!Q93+'9275'!Q93+'9300'!Q93+'9301'!Q93+'9302'!Q93+'9306'!Q93+'9307'!Q93+'9315'!Q93+'9317'!Q93+'9320'!Q93+'9400'!Q93+'9401'!Q93+'9450'!Q93+'9475'!Q93+'9501'!Q93</f>
        <v>0</v>
      </c>
      <c r="R93" s="255">
        <f>'3256'!R93+'3257'!R93+'3260'!R93+'9000'!R93+'9051'!R93+'9065'!R93+'9070'!R93+'9071'!R93+'9075'!R93+'9080'!R93+'9100'!R93+'9105'!R93+'9106'!R93+'9107.'!R93+'9125'!R93+'9275'!R93+'9300'!R93+'9301'!R93+'9302'!R93+'9306'!R93+'9307'!R93+'9315'!R93+'9317'!R93+'9320'!R93+'9400'!R93+'9401'!R93+'9450'!R93+'9475'!R93+'9501'!R93</f>
        <v>0</v>
      </c>
      <c r="S93" s="94">
        <f t="shared" si="10"/>
        <v>0</v>
      </c>
      <c r="T93" s="224"/>
      <c r="U93" s="255">
        <f>'3256'!U93+'3257'!U93+'3260'!U93+'9000'!U93+'9051'!U93+'9065'!U93+'9070'!U93+'9071'!U93+'9075'!U93+'9080'!U93+'9100'!U93+'9105'!U93+'9106'!U93+'9107.'!U93+'9125'!U93+'9275'!U93+'9300'!U93+'9301'!U93+'9302'!U93+'9306'!U93+'9307'!U93+'9315'!U93+'9317'!U93+'9320'!U93+'9400'!U93+'9401'!U93+'9450'!U93+'9475'!U93+'9501'!U93</f>
        <v>0</v>
      </c>
      <c r="V93" s="255">
        <f>'3256'!V93+'3257'!V93+'3260'!V93+'9000'!V93+'9051'!V93+'9065'!V93+'9070'!V93+'9071'!V93+'9075'!V93+'9080'!V93+'9100'!V93+'9105'!V93+'9106'!V93+'9107.'!V93+'9125'!V93+'9275'!V93+'9300'!V93+'9301'!V93+'9302'!V93+'9306'!V93+'9307'!V93+'9315'!V93+'9317'!V93+'9320'!V93+'9400'!V93+'9401'!V93+'9450'!V93+'9475'!V93+'9501'!V93</f>
        <v>0</v>
      </c>
      <c r="W93" s="255">
        <f>'3256'!W93+'3257'!W93+'3260'!W93+'9000'!W93+'9051'!W93+'9065'!W93+'9070'!W93+'9071'!W93+'9075'!W93+'9080'!W93+'9100'!W93+'9105'!W93+'9106'!W93+'9107.'!W93+'9125'!W93+'9275'!W93+'9300'!W93+'9301'!W93+'9302'!W93+'9306'!W93+'9307'!W93+'9315'!W93+'9317'!W93+'9320'!W93+'9400'!W93+'9401'!W93+'9450'!W93+'9475'!W93+'9501'!W93</f>
        <v>0</v>
      </c>
      <c r="X93" s="94">
        <f t="shared" si="11"/>
        <v>0</v>
      </c>
      <c r="Y93" s="97"/>
      <c r="Z93" s="94">
        <f t="shared" si="12"/>
        <v>0</v>
      </c>
      <c r="AA93" s="182"/>
      <c r="AC93" s="243"/>
    </row>
    <row r="94" spans="1:29" s="214" customFormat="1" ht="15" x14ac:dyDescent="0.25">
      <c r="A94" s="72"/>
      <c r="B94" s="262" t="str">
        <f>'LPFN SUMMARY - Results'!B94</f>
        <v>Transfer to Replacement Reserve/Algonquin Anishinabeg Nation</v>
      </c>
      <c r="C94" s="71"/>
      <c r="D94" s="62"/>
      <c r="E94" s="63"/>
      <c r="F94" s="255">
        <f>'3256'!F94+'3257'!F94+'3260'!F94+'9000'!F94+'9051'!F94+'9065'!F94+'9070'!F94+'9071'!F94+'9075'!F94+'9080'!F94+'9100'!F94+'9105'!F94+'9106'!F94+'9107.'!F94+'9125'!F94+'9275'!F94+'9300'!F94+'9301'!F94+'9302'!F94+'9306'!F94+'9307'!F94+'9315'!F94+'9317'!F94+'9320'!F94+'9400'!F94+'9401'!F94+'9450'!F94+'9475'!F94+'9501'!F94</f>
        <v>0</v>
      </c>
      <c r="G94" s="255">
        <f>'3256'!G94+'3257'!G94+'3260'!G94+'9000'!G94+'9051'!G94+'9065'!G94+'9070'!G94+'9071'!G94+'9075'!G94+'9080'!G94+'9100'!G94+'9105'!G94+'9106'!G94+'9107.'!G94+'9125'!G94+'9275'!G94+'9300'!G94+'9301'!G94+'9302'!G94+'9306'!G94+'9307'!G94+'9315'!G94+'9317'!G94+'9320'!G94+'9400'!G94+'9401'!G94+'9450'!G94+'9475'!G94+'9501'!G94</f>
        <v>0</v>
      </c>
      <c r="H94" s="255">
        <f>'3256'!H94+'3257'!H94+'3260'!H94+'9000'!H94+'9051'!H94+'9065'!H94+'9070'!H94+'9071'!H94+'9075'!H94+'9080'!H94+'9100'!H94+'9105'!H94+'9106'!H94+'9107.'!H94+'9125'!H94+'9275'!H94+'9300'!H94+'9301'!H94+'9302'!H94+'9306'!H94+'9307'!H94+'9315'!H94+'9317'!H94+'9320'!H94+'9400'!H94+'9401'!H94+'9450'!H94+'9475'!H94+'9501'!H94</f>
        <v>0</v>
      </c>
      <c r="I94" s="94">
        <f t="shared" si="8"/>
        <v>0</v>
      </c>
      <c r="J94" s="224"/>
      <c r="K94" s="255">
        <f>'3256'!K94+'3257'!K94+'3260'!K94+'9000'!K94+'9051'!K94+'9065'!K94+'9070'!K94+'9071'!K94+'9075'!K94+'9080'!K94+'9100'!K94+'9105'!K94+'9106'!K94+'9107.'!K94+'9125'!K94+'9275'!K94+'9300'!K94+'9301'!K94+'9302'!K94+'9306'!K94+'9307'!K94+'9315'!K94+'9317'!K94+'9320'!K94+'9400'!K94+'9401'!K94+'9450'!K94+'9475'!K94+'9501'!K94</f>
        <v>0</v>
      </c>
      <c r="L94" s="255">
        <f>'3256'!L94+'3257'!L94+'3260'!L94+'9000'!L94+'9051'!L94+'9065'!L94+'9070'!L94+'9071'!L94+'9075'!L94+'9080'!L94+'9100'!L94+'9105'!L94+'9106'!L94+'9107.'!L94+'9125'!L94+'9275'!L94+'9300'!L94+'9301'!L94+'9302'!L94+'9306'!L94+'9307'!L94+'9315'!L94+'9317'!L94+'9320'!L94+'9400'!L94+'9401'!L94+'9450'!L94+'9475'!L94+'9501'!L94</f>
        <v>0</v>
      </c>
      <c r="M94" s="255">
        <f>'3256'!M94+'3257'!M94+'3260'!M94+'9000'!M94+'9051'!M94+'9065'!M94+'9070'!M94+'9071'!M94+'9075'!M94+'9080'!M94+'9100'!M94+'9105'!M94+'9106'!M94+'9107.'!M94+'9125'!M94+'9275'!M94+'9300'!M94+'9301'!M94+'9302'!M94+'9306'!M94+'9307'!M94+'9315'!M94+'9317'!M94+'9320'!M94+'9400'!M94+'9401'!M94+'9450'!M94+'9475'!M94+'9501'!M94</f>
        <v>0</v>
      </c>
      <c r="N94" s="94">
        <f t="shared" si="9"/>
        <v>0</v>
      </c>
      <c r="O94" s="224"/>
      <c r="P94" s="255">
        <f>'3256'!P94+'3257'!P94+'3260'!P94+'9000'!P94+'9051'!P94+'9065'!P94+'9070'!P94+'9071'!P94+'9075'!P94+'9080'!P94+'9100'!P94+'9105'!P94+'9106'!P94+'9107.'!P94+'9125'!P94+'9275'!P94+'9300'!P94+'9301'!P94+'9302'!P94+'9306'!P94+'9307'!P94+'9315'!P94+'9317'!P94+'9320'!P94+'9400'!P94+'9401'!P94+'9450'!P94+'9475'!P94+'9501'!P94</f>
        <v>0</v>
      </c>
      <c r="Q94" s="255">
        <f>'3256'!Q94+'3257'!Q94+'3260'!Q94+'9000'!Q94+'9051'!Q94+'9065'!Q94+'9070'!Q94+'9071'!Q94+'9075'!Q94+'9080'!Q94+'9100'!Q94+'9105'!Q94+'9106'!Q94+'9107.'!Q94+'9125'!Q94+'9275'!Q94+'9300'!Q94+'9301'!Q94+'9302'!Q94+'9306'!Q94+'9307'!Q94+'9315'!Q94+'9317'!Q94+'9320'!Q94+'9400'!Q94+'9401'!Q94+'9450'!Q94+'9475'!Q94+'9501'!Q94</f>
        <v>0</v>
      </c>
      <c r="R94" s="255">
        <f>'3256'!R94+'3257'!R94+'3260'!R94+'9000'!R94+'9051'!R94+'9065'!R94+'9070'!R94+'9071'!R94+'9075'!R94+'9080'!R94+'9100'!R94+'9105'!R94+'9106'!R94+'9107.'!R94+'9125'!R94+'9275'!R94+'9300'!R94+'9301'!R94+'9302'!R94+'9306'!R94+'9307'!R94+'9315'!R94+'9317'!R94+'9320'!R94+'9400'!R94+'9401'!R94+'9450'!R94+'9475'!R94+'9501'!R94</f>
        <v>0</v>
      </c>
      <c r="S94" s="94">
        <f t="shared" si="10"/>
        <v>0</v>
      </c>
      <c r="T94" s="224"/>
      <c r="U94" s="255">
        <f>'3256'!U94+'3257'!U94+'3260'!U94+'9000'!U94+'9051'!U94+'9065'!U94+'9070'!U94+'9071'!U94+'9075'!U94+'9080'!U94+'9100'!U94+'9105'!U94+'9106'!U94+'9107.'!U94+'9125'!U94+'9275'!U94+'9300'!U94+'9301'!U94+'9302'!U94+'9306'!U94+'9307'!U94+'9315'!U94+'9317'!U94+'9320'!U94+'9400'!U94+'9401'!U94+'9450'!U94+'9475'!U94+'9501'!U94</f>
        <v>0</v>
      </c>
      <c r="V94" s="255">
        <f>'3256'!V94+'3257'!V94+'3260'!V94+'9000'!V94+'9051'!V94+'9065'!V94+'9070'!V94+'9071'!V94+'9075'!V94+'9080'!V94+'9100'!V94+'9105'!V94+'9106'!V94+'9107.'!V94+'9125'!V94+'9275'!V94+'9300'!V94+'9301'!V94+'9302'!V94+'9306'!V94+'9307'!V94+'9315'!V94+'9317'!V94+'9320'!V94+'9400'!V94+'9401'!V94+'9450'!V94+'9475'!V94+'9501'!V94</f>
        <v>0</v>
      </c>
      <c r="W94" s="255">
        <f>'3256'!W94+'3257'!W94+'3260'!W94+'9000'!W94+'9051'!W94+'9065'!W94+'9070'!W94+'9071'!W94+'9075'!W94+'9080'!W94+'9100'!W94+'9105'!W94+'9106'!W94+'9107.'!W94+'9125'!W94+'9275'!W94+'9300'!W94+'9301'!W94+'9302'!W94+'9306'!W94+'9307'!W94+'9315'!W94+'9317'!W94+'9320'!W94+'9400'!W94+'9401'!W94+'9450'!W94+'9475'!W94+'9501'!W94</f>
        <v>0</v>
      </c>
      <c r="X94" s="94">
        <f t="shared" si="11"/>
        <v>0</v>
      </c>
      <c r="Y94" s="97"/>
      <c r="Z94" s="94">
        <f t="shared" si="12"/>
        <v>0</v>
      </c>
      <c r="AA94" s="182"/>
      <c r="AC94" s="243"/>
    </row>
    <row r="95" spans="1:29" s="214" customFormat="1" ht="15" x14ac:dyDescent="0.25">
      <c r="A95" s="72"/>
      <c r="B95" s="262" t="str">
        <f>'LPFN SUMMARY - Results'!B95</f>
        <v>Transportation expenses</v>
      </c>
      <c r="C95" s="71"/>
      <c r="D95" s="62"/>
      <c r="E95" s="63"/>
      <c r="F95" s="255">
        <f>'3256'!F95+'3257'!F95+'3260'!F95+'9000'!F95+'9051'!F95+'9065'!F95+'9070'!F95+'9071'!F95+'9075'!F95+'9080'!F95+'9100'!F95+'9105'!F95+'9106'!F95+'9107.'!F95+'9125'!F95+'9275'!F95+'9300'!F95+'9301'!F95+'9302'!F95+'9306'!F95+'9307'!F95+'9315'!F95+'9317'!F95+'9320'!F95+'9400'!F95+'9401'!F95+'9450'!F95+'9475'!F95+'9501'!F95</f>
        <v>0</v>
      </c>
      <c r="G95" s="255">
        <f>'3256'!G95+'3257'!G95+'3260'!G95+'9000'!G95+'9051'!G95+'9065'!G95+'9070'!G95+'9071'!G95+'9075'!G95+'9080'!G95+'9100'!G95+'9105'!G95+'9106'!G95+'9107.'!G95+'9125'!G95+'9275'!G95+'9300'!G95+'9301'!G95+'9302'!G95+'9306'!G95+'9307'!G95+'9315'!G95+'9317'!G95+'9320'!G95+'9400'!G95+'9401'!G95+'9450'!G95+'9475'!G95+'9501'!G95</f>
        <v>0</v>
      </c>
      <c r="H95" s="255">
        <f>'3256'!H95+'3257'!H95+'3260'!H95+'9000'!H95+'9051'!H95+'9065'!H95+'9070'!H95+'9071'!H95+'9075'!H95+'9080'!H95+'9100'!H95+'9105'!H95+'9106'!H95+'9107.'!H95+'9125'!H95+'9275'!H95+'9300'!H95+'9301'!H95+'9302'!H95+'9306'!H95+'9307'!H95+'9315'!H95+'9317'!H95+'9320'!H95+'9400'!H95+'9401'!H95+'9450'!H95+'9475'!H95+'9501'!H95</f>
        <v>0</v>
      </c>
      <c r="I95" s="94">
        <f t="shared" si="8"/>
        <v>0</v>
      </c>
      <c r="J95" s="224"/>
      <c r="K95" s="255">
        <f>'3256'!K95+'3257'!K95+'3260'!K95+'9000'!K95+'9051'!K95+'9065'!K95+'9070'!K95+'9071'!K95+'9075'!K95+'9080'!K95+'9100'!K95+'9105'!K95+'9106'!K95+'9107.'!K95+'9125'!K95+'9275'!K95+'9300'!K95+'9301'!K95+'9302'!K95+'9306'!K95+'9307'!K95+'9315'!K95+'9317'!K95+'9320'!K95+'9400'!K95+'9401'!K95+'9450'!K95+'9475'!K95+'9501'!K95</f>
        <v>0</v>
      </c>
      <c r="L95" s="255">
        <f>'3256'!L95+'3257'!L95+'3260'!L95+'9000'!L95+'9051'!L95+'9065'!L95+'9070'!L95+'9071'!L95+'9075'!L95+'9080'!L95+'9100'!L95+'9105'!L95+'9106'!L95+'9107.'!L95+'9125'!L95+'9275'!L95+'9300'!L95+'9301'!L95+'9302'!L95+'9306'!L95+'9307'!L95+'9315'!L95+'9317'!L95+'9320'!L95+'9400'!L95+'9401'!L95+'9450'!L95+'9475'!L95+'9501'!L95</f>
        <v>0</v>
      </c>
      <c r="M95" s="255">
        <f>'3256'!M95+'3257'!M95+'3260'!M95+'9000'!M95+'9051'!M95+'9065'!M95+'9070'!M95+'9071'!M95+'9075'!M95+'9080'!M95+'9100'!M95+'9105'!M95+'9106'!M95+'9107.'!M95+'9125'!M95+'9275'!M95+'9300'!M95+'9301'!M95+'9302'!M95+'9306'!M95+'9307'!M95+'9315'!M95+'9317'!M95+'9320'!M95+'9400'!M95+'9401'!M95+'9450'!M95+'9475'!M95+'9501'!M95</f>
        <v>0</v>
      </c>
      <c r="N95" s="94">
        <f t="shared" si="9"/>
        <v>0</v>
      </c>
      <c r="O95" s="224"/>
      <c r="P95" s="255">
        <f>'3256'!P95+'3257'!P95+'3260'!P95+'9000'!P95+'9051'!P95+'9065'!P95+'9070'!P95+'9071'!P95+'9075'!P95+'9080'!P95+'9100'!P95+'9105'!P95+'9106'!P95+'9107.'!P95+'9125'!P95+'9275'!P95+'9300'!P95+'9301'!P95+'9302'!P95+'9306'!P95+'9307'!P95+'9315'!P95+'9317'!P95+'9320'!P95+'9400'!P95+'9401'!P95+'9450'!P95+'9475'!P95+'9501'!P95</f>
        <v>0</v>
      </c>
      <c r="Q95" s="255">
        <f>'3256'!Q95+'3257'!Q95+'3260'!Q95+'9000'!Q95+'9051'!Q95+'9065'!Q95+'9070'!Q95+'9071'!Q95+'9075'!Q95+'9080'!Q95+'9100'!Q95+'9105'!Q95+'9106'!Q95+'9107.'!Q95+'9125'!Q95+'9275'!Q95+'9300'!Q95+'9301'!Q95+'9302'!Q95+'9306'!Q95+'9307'!Q95+'9315'!Q95+'9317'!Q95+'9320'!Q95+'9400'!Q95+'9401'!Q95+'9450'!Q95+'9475'!Q95+'9501'!Q95</f>
        <v>0</v>
      </c>
      <c r="R95" s="255">
        <f>'3256'!R95+'3257'!R95+'3260'!R95+'9000'!R95+'9051'!R95+'9065'!R95+'9070'!R95+'9071'!R95+'9075'!R95+'9080'!R95+'9100'!R95+'9105'!R95+'9106'!R95+'9107.'!R95+'9125'!R95+'9275'!R95+'9300'!R95+'9301'!R95+'9302'!R95+'9306'!R95+'9307'!R95+'9315'!R95+'9317'!R95+'9320'!R95+'9400'!R95+'9401'!R95+'9450'!R95+'9475'!R95+'9501'!R95</f>
        <v>0</v>
      </c>
      <c r="S95" s="94">
        <f t="shared" si="10"/>
        <v>0</v>
      </c>
      <c r="T95" s="224"/>
      <c r="U95" s="255">
        <f>'3256'!U95+'3257'!U95+'3260'!U95+'9000'!U95+'9051'!U95+'9065'!U95+'9070'!U95+'9071'!U95+'9075'!U95+'9080'!U95+'9100'!U95+'9105'!U95+'9106'!U95+'9107.'!U95+'9125'!U95+'9275'!U95+'9300'!U95+'9301'!U95+'9302'!U95+'9306'!U95+'9307'!U95+'9315'!U95+'9317'!U95+'9320'!U95+'9400'!U95+'9401'!U95+'9450'!U95+'9475'!U95+'9501'!U95</f>
        <v>0</v>
      </c>
      <c r="V95" s="255">
        <f>'3256'!V95+'3257'!V95+'3260'!V95+'9000'!V95+'9051'!V95+'9065'!V95+'9070'!V95+'9071'!V95+'9075'!V95+'9080'!V95+'9100'!V95+'9105'!V95+'9106'!V95+'9107.'!V95+'9125'!V95+'9275'!V95+'9300'!V95+'9301'!V95+'9302'!V95+'9306'!V95+'9307'!V95+'9315'!V95+'9317'!V95+'9320'!V95+'9400'!V95+'9401'!V95+'9450'!V95+'9475'!V95+'9501'!V95</f>
        <v>0</v>
      </c>
      <c r="W95" s="255">
        <f>'3256'!W95+'3257'!W95+'3260'!W95+'9000'!W95+'9051'!W95+'9065'!W95+'9070'!W95+'9071'!W95+'9075'!W95+'9080'!W95+'9100'!W95+'9105'!W95+'9106'!W95+'9107.'!W95+'9125'!W95+'9275'!W95+'9300'!W95+'9301'!W95+'9302'!W95+'9306'!W95+'9307'!W95+'9315'!W95+'9317'!W95+'9320'!W95+'9400'!W95+'9401'!W95+'9450'!W95+'9475'!W95+'9501'!W95</f>
        <v>0</v>
      </c>
      <c r="X95" s="94">
        <f t="shared" ref="X95:X126" si="13">U95+V95+W95</f>
        <v>0</v>
      </c>
      <c r="Y95" s="97"/>
      <c r="Z95" s="94">
        <f t="shared" ref="Z95:Z126" si="14">X95+S95+N95+I95</f>
        <v>0</v>
      </c>
      <c r="AA95" s="182"/>
      <c r="AC95" s="243"/>
    </row>
    <row r="96" spans="1:29" s="214" customFormat="1" ht="15" x14ac:dyDescent="0.25">
      <c r="A96" s="72"/>
      <c r="B96" s="262" t="str">
        <f>'LPFN SUMMARY - Results'!B96</f>
        <v>Travel expenses</v>
      </c>
      <c r="C96" s="71"/>
      <c r="D96" s="62"/>
      <c r="E96" s="63"/>
      <c r="F96" s="255">
        <f>'3256'!F96+'3257'!F96+'3260'!F96+'9000'!F96+'9051'!F96+'9065'!F96+'9070'!F96+'9071'!F96+'9075'!F96+'9080'!F96+'9100'!F96+'9105'!F96+'9106'!F96+'9107.'!F96+'9125'!F96+'9275'!F96+'9300'!F96+'9301'!F96+'9302'!F96+'9306'!F96+'9307'!F96+'9315'!F96+'9317'!F96+'9320'!F96+'9400'!F96+'9401'!F96+'9450'!F96+'9475'!F96+'9501'!F96</f>
        <v>257109</v>
      </c>
      <c r="G96" s="255">
        <f>'3256'!G96+'3257'!G96+'3260'!G96+'9000'!G96+'9051'!G96+'9065'!G96+'9070'!G96+'9071'!G96+'9075'!G96+'9080'!G96+'9100'!G96+'9105'!G96+'9106'!G96+'9107.'!G96+'9125'!G96+'9275'!G96+'9300'!G96+'9301'!G96+'9302'!G96+'9306'!G96+'9307'!G96+'9315'!G96+'9317'!G96+'9320'!G96+'9400'!G96+'9401'!G96+'9450'!G96+'9475'!G96+'9501'!G96</f>
        <v>2605</v>
      </c>
      <c r="H96" s="255">
        <f>'3256'!H96+'3257'!H96+'3260'!H96+'9000'!H96+'9051'!H96+'9065'!H96+'9070'!H96+'9071'!H96+'9075'!H96+'9080'!H96+'9100'!H96+'9105'!H96+'9106'!H96+'9107.'!H96+'9125'!H96+'9275'!H96+'9300'!H96+'9301'!H96+'9302'!H96+'9306'!H96+'9307'!H96+'9315'!H96+'9317'!H96+'9320'!H96+'9400'!H96+'9401'!H96+'9450'!H96+'9475'!H96+'9501'!H96</f>
        <v>4380</v>
      </c>
      <c r="I96" s="94">
        <f t="shared" si="8"/>
        <v>264094</v>
      </c>
      <c r="J96" s="224"/>
      <c r="K96" s="255">
        <f>'3256'!K96+'3257'!K96+'3260'!K96+'9000'!K96+'9051'!K96+'9065'!K96+'9070'!K96+'9071'!K96+'9075'!K96+'9080'!K96+'9100'!K96+'9105'!K96+'9106'!K96+'9107.'!K96+'9125'!K96+'9275'!K96+'9300'!K96+'9301'!K96+'9302'!K96+'9306'!K96+'9307'!K96+'9315'!K96+'9317'!K96+'9320'!K96+'9400'!K96+'9401'!K96+'9450'!K96+'9475'!K96+'9501'!K96</f>
        <v>2105</v>
      </c>
      <c r="L96" s="255">
        <f>'3256'!L96+'3257'!L96+'3260'!L96+'9000'!L96+'9051'!L96+'9065'!L96+'9070'!L96+'9071'!L96+'9075'!L96+'9080'!L96+'9100'!L96+'9105'!L96+'9106'!L96+'9107.'!L96+'9125'!L96+'9275'!L96+'9300'!L96+'9301'!L96+'9302'!L96+'9306'!L96+'9307'!L96+'9315'!L96+'9317'!L96+'9320'!L96+'9400'!L96+'9401'!L96+'9450'!L96+'9475'!L96+'9501'!L96</f>
        <v>2105</v>
      </c>
      <c r="M96" s="255">
        <f>'3256'!M96+'3257'!M96+'3260'!M96+'9000'!M96+'9051'!M96+'9065'!M96+'9070'!M96+'9071'!M96+'9075'!M96+'9080'!M96+'9100'!M96+'9105'!M96+'9106'!M96+'9107.'!M96+'9125'!M96+'9275'!M96+'9300'!M96+'9301'!M96+'9302'!M96+'9306'!M96+'9307'!M96+'9315'!M96+'9317'!M96+'9320'!M96+'9400'!M96+'9401'!M96+'9450'!M96+'9475'!M96+'9501'!M96</f>
        <v>4380</v>
      </c>
      <c r="N96" s="94">
        <f t="shared" si="9"/>
        <v>8590</v>
      </c>
      <c r="O96" s="224"/>
      <c r="P96" s="255">
        <f>'3256'!P96+'3257'!P96+'3260'!P96+'9000'!P96+'9051'!P96+'9065'!P96+'9070'!P96+'9071'!P96+'9075'!P96+'9080'!P96+'9100'!P96+'9105'!P96+'9106'!P96+'9107.'!P96+'9125'!P96+'9275'!P96+'9300'!P96+'9301'!P96+'9302'!P96+'9306'!P96+'9307'!P96+'9315'!P96+'9317'!P96+'9320'!P96+'9400'!P96+'9401'!P96+'9450'!P96+'9475'!P96+'9501'!P96</f>
        <v>2105</v>
      </c>
      <c r="Q96" s="255">
        <f>'3256'!Q96+'3257'!Q96+'3260'!Q96+'9000'!Q96+'9051'!Q96+'9065'!Q96+'9070'!Q96+'9071'!Q96+'9075'!Q96+'9080'!Q96+'9100'!Q96+'9105'!Q96+'9106'!Q96+'9107.'!Q96+'9125'!Q96+'9275'!Q96+'9300'!Q96+'9301'!Q96+'9302'!Q96+'9306'!Q96+'9307'!Q96+'9315'!Q96+'9317'!Q96+'9320'!Q96+'9400'!Q96+'9401'!Q96+'9450'!Q96+'9475'!Q96+'9501'!Q96</f>
        <v>2105</v>
      </c>
      <c r="R96" s="255">
        <f>'3256'!R96+'3257'!R96+'3260'!R96+'9000'!R96+'9051'!R96+'9065'!R96+'9070'!R96+'9071'!R96+'9075'!R96+'9080'!R96+'9100'!R96+'9105'!R96+'9106'!R96+'9107.'!R96+'9125'!R96+'9275'!R96+'9300'!R96+'9301'!R96+'9302'!R96+'9306'!R96+'9307'!R96+'9315'!R96+'9317'!R96+'9320'!R96+'9400'!R96+'9401'!R96+'9450'!R96+'9475'!R96+'9501'!R96</f>
        <v>4880</v>
      </c>
      <c r="S96" s="94">
        <f t="shared" si="10"/>
        <v>9090</v>
      </c>
      <c r="T96" s="224"/>
      <c r="U96" s="255">
        <f>'3256'!U96+'3257'!U96+'3260'!U96+'9000'!U96+'9051'!U96+'9065'!U96+'9070'!U96+'9071'!U96+'9075'!U96+'9080'!U96+'9100'!U96+'9105'!U96+'9106'!U96+'9107.'!U96+'9125'!U96+'9275'!U96+'9300'!U96+'9301'!U96+'9302'!U96+'9306'!U96+'9307'!U96+'9315'!U96+'9317'!U96+'9320'!U96+'9400'!U96+'9401'!U96+'9450'!U96+'9475'!U96+'9501'!U96</f>
        <v>2605</v>
      </c>
      <c r="V96" s="255">
        <f>'3256'!V96+'3257'!V96+'3260'!V96+'9000'!V96+'9051'!V96+'9065'!V96+'9070'!V96+'9071'!V96+'9075'!V96+'9080'!V96+'9100'!V96+'9105'!V96+'9106'!V96+'9107.'!V96+'9125'!V96+'9275'!V96+'9300'!V96+'9301'!V96+'9302'!V96+'9306'!V96+'9307'!V96+'9315'!V96+'9317'!V96+'9320'!V96+'9400'!V96+'9401'!V96+'9450'!V96+'9475'!V96+'9501'!V96</f>
        <v>2605</v>
      </c>
      <c r="W96" s="255">
        <f>'3256'!W96+'3257'!W96+'3260'!W96+'9000'!W96+'9051'!W96+'9065'!W96+'9070'!W96+'9071'!W96+'9075'!W96+'9080'!W96+'9100'!W96+'9105'!W96+'9106'!W96+'9107.'!W96+'9125'!W96+'9275'!W96+'9300'!W96+'9301'!W96+'9302'!W96+'9306'!W96+'9307'!W96+'9315'!W96+'9317'!W96+'9320'!W96+'9400'!W96+'9401'!W96+'9450'!W96+'9475'!W96+'9501'!W96</f>
        <v>13473</v>
      </c>
      <c r="X96" s="94">
        <f t="shared" si="13"/>
        <v>18683</v>
      </c>
      <c r="Y96" s="97"/>
      <c r="Z96" s="94">
        <f t="shared" si="14"/>
        <v>300457</v>
      </c>
      <c r="AA96" s="182"/>
      <c r="AC96" s="243"/>
    </row>
    <row r="97" spans="1:29" s="214" customFormat="1" ht="15" x14ac:dyDescent="0.25">
      <c r="A97" s="72"/>
      <c r="B97" s="262" t="str">
        <f>'LPFN SUMMARY - Results'!B97</f>
        <v>Tuition fees</v>
      </c>
      <c r="C97" s="71"/>
      <c r="D97" s="62"/>
      <c r="E97" s="63"/>
      <c r="F97" s="255">
        <f>'3256'!F97+'3257'!F97+'3260'!F97+'9000'!F97+'9051'!F97+'9065'!F97+'9070'!F97+'9071'!F97+'9075'!F97+'9080'!F97+'9100'!F97+'9105'!F97+'9106'!F97+'9107.'!F97+'9125'!F97+'9275'!F97+'9300'!F97+'9301'!F97+'9302'!F97+'9306'!F97+'9307'!F97+'9315'!F97+'9317'!F97+'9320'!F97+'9400'!F97+'9401'!F97+'9450'!F97+'9475'!F97+'9501'!F97</f>
        <v>0</v>
      </c>
      <c r="G97" s="255">
        <f>'3256'!G97+'3257'!G97+'3260'!G97+'9000'!G97+'9051'!G97+'9065'!G97+'9070'!G97+'9071'!G97+'9075'!G97+'9080'!G97+'9100'!G97+'9105'!G97+'9106'!G97+'9107.'!G97+'9125'!G97+'9275'!G97+'9300'!G97+'9301'!G97+'9302'!G97+'9306'!G97+'9307'!G97+'9315'!G97+'9317'!G97+'9320'!G97+'9400'!G97+'9401'!G97+'9450'!G97+'9475'!G97+'9501'!G97</f>
        <v>0</v>
      </c>
      <c r="H97" s="255">
        <f>'3256'!H97+'3257'!H97+'3260'!H97+'9000'!H97+'9051'!H97+'9065'!H97+'9070'!H97+'9071'!H97+'9075'!H97+'9080'!H97+'9100'!H97+'9105'!H97+'9106'!H97+'9107.'!H97+'9125'!H97+'9275'!H97+'9300'!H97+'9301'!H97+'9302'!H97+'9306'!H97+'9307'!H97+'9315'!H97+'9317'!H97+'9320'!H97+'9400'!H97+'9401'!H97+'9450'!H97+'9475'!H97+'9501'!H97</f>
        <v>0</v>
      </c>
      <c r="I97" s="94">
        <f t="shared" si="8"/>
        <v>0</v>
      </c>
      <c r="J97" s="224"/>
      <c r="K97" s="255">
        <f>'3256'!K97+'3257'!K97+'3260'!K97+'9000'!K97+'9051'!K97+'9065'!K97+'9070'!K97+'9071'!K97+'9075'!K97+'9080'!K97+'9100'!K97+'9105'!K97+'9106'!K97+'9107.'!K97+'9125'!K97+'9275'!K97+'9300'!K97+'9301'!K97+'9302'!K97+'9306'!K97+'9307'!K97+'9315'!K97+'9317'!K97+'9320'!K97+'9400'!K97+'9401'!K97+'9450'!K97+'9475'!K97+'9501'!K97</f>
        <v>0</v>
      </c>
      <c r="L97" s="255">
        <f>'3256'!L97+'3257'!L97+'3260'!L97+'9000'!L97+'9051'!L97+'9065'!L97+'9070'!L97+'9071'!L97+'9075'!L97+'9080'!L97+'9100'!L97+'9105'!L97+'9106'!L97+'9107.'!L97+'9125'!L97+'9275'!L97+'9300'!L97+'9301'!L97+'9302'!L97+'9306'!L97+'9307'!L97+'9315'!L97+'9317'!L97+'9320'!L97+'9400'!L97+'9401'!L97+'9450'!L97+'9475'!L97+'9501'!L97</f>
        <v>0</v>
      </c>
      <c r="M97" s="255">
        <f>'3256'!M97+'3257'!M97+'3260'!M97+'9000'!M97+'9051'!M97+'9065'!M97+'9070'!M97+'9071'!M97+'9075'!M97+'9080'!M97+'9100'!M97+'9105'!M97+'9106'!M97+'9107.'!M97+'9125'!M97+'9275'!M97+'9300'!M97+'9301'!M97+'9302'!M97+'9306'!M97+'9307'!M97+'9315'!M97+'9317'!M97+'9320'!M97+'9400'!M97+'9401'!M97+'9450'!M97+'9475'!M97+'9501'!M97</f>
        <v>0</v>
      </c>
      <c r="N97" s="94">
        <f t="shared" si="9"/>
        <v>0</v>
      </c>
      <c r="O97" s="224"/>
      <c r="P97" s="255">
        <f>'3256'!P97+'3257'!P97+'3260'!P97+'9000'!P97+'9051'!P97+'9065'!P97+'9070'!P97+'9071'!P97+'9075'!P97+'9080'!P97+'9100'!P97+'9105'!P97+'9106'!P97+'9107.'!P97+'9125'!P97+'9275'!P97+'9300'!P97+'9301'!P97+'9302'!P97+'9306'!P97+'9307'!P97+'9315'!P97+'9317'!P97+'9320'!P97+'9400'!P97+'9401'!P97+'9450'!P97+'9475'!P97+'9501'!P97</f>
        <v>0</v>
      </c>
      <c r="Q97" s="255">
        <f>'3256'!Q97+'3257'!Q97+'3260'!Q97+'9000'!Q97+'9051'!Q97+'9065'!Q97+'9070'!Q97+'9071'!Q97+'9075'!Q97+'9080'!Q97+'9100'!Q97+'9105'!Q97+'9106'!Q97+'9107.'!Q97+'9125'!Q97+'9275'!Q97+'9300'!Q97+'9301'!Q97+'9302'!Q97+'9306'!Q97+'9307'!Q97+'9315'!Q97+'9317'!Q97+'9320'!Q97+'9400'!Q97+'9401'!Q97+'9450'!Q97+'9475'!Q97+'9501'!Q97</f>
        <v>0</v>
      </c>
      <c r="R97" s="255">
        <f>'3256'!R97+'3257'!R97+'3260'!R97+'9000'!R97+'9051'!R97+'9065'!R97+'9070'!R97+'9071'!R97+'9075'!R97+'9080'!R97+'9100'!R97+'9105'!R97+'9106'!R97+'9107.'!R97+'9125'!R97+'9275'!R97+'9300'!R97+'9301'!R97+'9302'!R97+'9306'!R97+'9307'!R97+'9315'!R97+'9317'!R97+'9320'!R97+'9400'!R97+'9401'!R97+'9450'!R97+'9475'!R97+'9501'!R97</f>
        <v>0</v>
      </c>
      <c r="S97" s="94">
        <f t="shared" si="10"/>
        <v>0</v>
      </c>
      <c r="T97" s="224"/>
      <c r="U97" s="255">
        <f>'3256'!U97+'3257'!U97+'3260'!U97+'9000'!U97+'9051'!U97+'9065'!U97+'9070'!U97+'9071'!U97+'9075'!U97+'9080'!U97+'9100'!U97+'9105'!U97+'9106'!U97+'9107.'!U97+'9125'!U97+'9275'!U97+'9300'!U97+'9301'!U97+'9302'!U97+'9306'!U97+'9307'!U97+'9315'!U97+'9317'!U97+'9320'!U97+'9400'!U97+'9401'!U97+'9450'!U97+'9475'!U97+'9501'!U97</f>
        <v>0</v>
      </c>
      <c r="V97" s="255">
        <f>'3256'!V97+'3257'!V97+'3260'!V97+'9000'!V97+'9051'!V97+'9065'!V97+'9070'!V97+'9071'!V97+'9075'!V97+'9080'!V97+'9100'!V97+'9105'!V97+'9106'!V97+'9107.'!V97+'9125'!V97+'9275'!V97+'9300'!V97+'9301'!V97+'9302'!V97+'9306'!V97+'9307'!V97+'9315'!V97+'9317'!V97+'9320'!V97+'9400'!V97+'9401'!V97+'9450'!V97+'9475'!V97+'9501'!V97</f>
        <v>0</v>
      </c>
      <c r="W97" s="255">
        <f>'3256'!W97+'3257'!W97+'3260'!W97+'9000'!W97+'9051'!W97+'9065'!W97+'9070'!W97+'9071'!W97+'9075'!W97+'9080'!W97+'9100'!W97+'9105'!W97+'9106'!W97+'9107.'!W97+'9125'!W97+'9275'!W97+'9300'!W97+'9301'!W97+'9302'!W97+'9306'!W97+'9307'!W97+'9315'!W97+'9317'!W97+'9320'!W97+'9400'!W97+'9401'!W97+'9450'!W97+'9475'!W97+'9501'!W97</f>
        <v>0</v>
      </c>
      <c r="X97" s="94">
        <f t="shared" si="13"/>
        <v>0</v>
      </c>
      <c r="Y97" s="97"/>
      <c r="Z97" s="94">
        <f t="shared" si="14"/>
        <v>0</v>
      </c>
      <c r="AA97" s="182"/>
      <c r="AC97" s="243"/>
    </row>
    <row r="98" spans="1:29" s="214" customFormat="1" ht="15" x14ac:dyDescent="0.25">
      <c r="A98" s="72"/>
      <c r="B98" s="262" t="str">
        <f>'LPFN SUMMARY - Results'!B98</f>
        <v>Vehicle Registration</v>
      </c>
      <c r="C98" s="71"/>
      <c r="D98" s="62"/>
      <c r="E98" s="63"/>
      <c r="F98" s="255">
        <f>'3256'!F98+'3257'!F98+'3260'!F98+'9000'!F98+'9051'!F98+'9065'!F98+'9070'!F98+'9071'!F98+'9075'!F98+'9080'!F98+'9100'!F98+'9105'!F98+'9106'!F98+'9107.'!F98+'9125'!F98+'9275'!F98+'9300'!F98+'9301'!F98+'9302'!F98+'9306'!F98+'9307'!F98+'9315'!F98+'9317'!F98+'9320'!F98+'9400'!F98+'9401'!F98+'9450'!F98+'9475'!F98+'9501'!F98</f>
        <v>0</v>
      </c>
      <c r="G98" s="255">
        <f>'3256'!G98+'3257'!G98+'3260'!G98+'9000'!G98+'9051'!G98+'9065'!G98+'9070'!G98+'9071'!G98+'9075'!G98+'9080'!G98+'9100'!G98+'9105'!G98+'9106'!G98+'9107.'!G98+'9125'!G98+'9275'!G98+'9300'!G98+'9301'!G98+'9302'!G98+'9306'!G98+'9307'!G98+'9315'!G98+'9317'!G98+'9320'!G98+'9400'!G98+'9401'!G98+'9450'!G98+'9475'!G98+'9501'!G98</f>
        <v>0</v>
      </c>
      <c r="H98" s="255">
        <f>'3256'!H98+'3257'!H98+'3260'!H98+'9000'!H98+'9051'!H98+'9065'!H98+'9070'!H98+'9071'!H98+'9075'!H98+'9080'!H98+'9100'!H98+'9105'!H98+'9106'!H98+'9107.'!H98+'9125'!H98+'9275'!H98+'9300'!H98+'9301'!H98+'9302'!H98+'9306'!H98+'9307'!H98+'9315'!H98+'9317'!H98+'9320'!H98+'9400'!H98+'9401'!H98+'9450'!H98+'9475'!H98+'9501'!H98</f>
        <v>0</v>
      </c>
      <c r="I98" s="94">
        <f t="shared" si="8"/>
        <v>0</v>
      </c>
      <c r="J98" s="224"/>
      <c r="K98" s="255">
        <f>'3256'!K98+'3257'!K98+'3260'!K98+'9000'!K98+'9051'!K98+'9065'!K98+'9070'!K98+'9071'!K98+'9075'!K98+'9080'!K98+'9100'!K98+'9105'!K98+'9106'!K98+'9107.'!K98+'9125'!K98+'9275'!K98+'9300'!K98+'9301'!K98+'9302'!K98+'9306'!K98+'9307'!K98+'9315'!K98+'9317'!K98+'9320'!K98+'9400'!K98+'9401'!K98+'9450'!K98+'9475'!K98+'9501'!K98</f>
        <v>0</v>
      </c>
      <c r="L98" s="255">
        <f>'3256'!L98+'3257'!L98+'3260'!L98+'9000'!L98+'9051'!L98+'9065'!L98+'9070'!L98+'9071'!L98+'9075'!L98+'9080'!L98+'9100'!L98+'9105'!L98+'9106'!L98+'9107.'!L98+'9125'!L98+'9275'!L98+'9300'!L98+'9301'!L98+'9302'!L98+'9306'!L98+'9307'!L98+'9315'!L98+'9317'!L98+'9320'!L98+'9400'!L98+'9401'!L98+'9450'!L98+'9475'!L98+'9501'!L98</f>
        <v>0</v>
      </c>
      <c r="M98" s="255">
        <f>'3256'!M98+'3257'!M98+'3260'!M98+'9000'!M98+'9051'!M98+'9065'!M98+'9070'!M98+'9071'!M98+'9075'!M98+'9080'!M98+'9100'!M98+'9105'!M98+'9106'!M98+'9107.'!M98+'9125'!M98+'9275'!M98+'9300'!M98+'9301'!M98+'9302'!M98+'9306'!M98+'9307'!M98+'9315'!M98+'9317'!M98+'9320'!M98+'9400'!M98+'9401'!M98+'9450'!M98+'9475'!M98+'9501'!M98</f>
        <v>0</v>
      </c>
      <c r="N98" s="94">
        <f t="shared" si="9"/>
        <v>0</v>
      </c>
      <c r="O98" s="224"/>
      <c r="P98" s="255">
        <f>'3256'!P98+'3257'!P98+'3260'!P98+'9000'!P98+'9051'!P98+'9065'!P98+'9070'!P98+'9071'!P98+'9075'!P98+'9080'!P98+'9100'!P98+'9105'!P98+'9106'!P98+'9107.'!P98+'9125'!P98+'9275'!P98+'9300'!P98+'9301'!P98+'9302'!P98+'9306'!P98+'9307'!P98+'9315'!P98+'9317'!P98+'9320'!P98+'9400'!P98+'9401'!P98+'9450'!P98+'9475'!P98+'9501'!P98</f>
        <v>0</v>
      </c>
      <c r="Q98" s="255">
        <f>'3256'!Q98+'3257'!Q98+'3260'!Q98+'9000'!Q98+'9051'!Q98+'9065'!Q98+'9070'!Q98+'9071'!Q98+'9075'!Q98+'9080'!Q98+'9100'!Q98+'9105'!Q98+'9106'!Q98+'9107.'!Q98+'9125'!Q98+'9275'!Q98+'9300'!Q98+'9301'!Q98+'9302'!Q98+'9306'!Q98+'9307'!Q98+'9315'!Q98+'9317'!Q98+'9320'!Q98+'9400'!Q98+'9401'!Q98+'9450'!Q98+'9475'!Q98+'9501'!Q98</f>
        <v>0</v>
      </c>
      <c r="R98" s="255">
        <f>'3256'!R98+'3257'!R98+'3260'!R98+'9000'!R98+'9051'!R98+'9065'!R98+'9070'!R98+'9071'!R98+'9075'!R98+'9080'!R98+'9100'!R98+'9105'!R98+'9106'!R98+'9107.'!R98+'9125'!R98+'9275'!R98+'9300'!R98+'9301'!R98+'9302'!R98+'9306'!R98+'9307'!R98+'9315'!R98+'9317'!R98+'9320'!R98+'9400'!R98+'9401'!R98+'9450'!R98+'9475'!R98+'9501'!R98</f>
        <v>0</v>
      </c>
      <c r="S98" s="94">
        <f t="shared" si="10"/>
        <v>0</v>
      </c>
      <c r="T98" s="224"/>
      <c r="U98" s="255">
        <f>'3256'!U98+'3257'!U98+'3260'!U98+'9000'!U98+'9051'!U98+'9065'!U98+'9070'!U98+'9071'!U98+'9075'!U98+'9080'!U98+'9100'!U98+'9105'!U98+'9106'!U98+'9107.'!U98+'9125'!U98+'9275'!U98+'9300'!U98+'9301'!U98+'9302'!U98+'9306'!U98+'9307'!U98+'9315'!U98+'9317'!U98+'9320'!U98+'9400'!U98+'9401'!U98+'9450'!U98+'9475'!U98+'9501'!U98</f>
        <v>0</v>
      </c>
      <c r="V98" s="255">
        <f>'3256'!V98+'3257'!V98+'3260'!V98+'9000'!V98+'9051'!V98+'9065'!V98+'9070'!V98+'9071'!V98+'9075'!V98+'9080'!V98+'9100'!V98+'9105'!V98+'9106'!V98+'9107.'!V98+'9125'!V98+'9275'!V98+'9300'!V98+'9301'!V98+'9302'!V98+'9306'!V98+'9307'!V98+'9315'!V98+'9317'!V98+'9320'!V98+'9400'!V98+'9401'!V98+'9450'!V98+'9475'!V98+'9501'!V98</f>
        <v>0</v>
      </c>
      <c r="W98" s="255">
        <f>'3256'!W98+'3257'!W98+'3260'!W98+'9000'!W98+'9051'!W98+'9065'!W98+'9070'!W98+'9071'!W98+'9075'!W98+'9080'!W98+'9100'!W98+'9105'!W98+'9106'!W98+'9107.'!W98+'9125'!W98+'9275'!W98+'9300'!W98+'9301'!W98+'9302'!W98+'9306'!W98+'9307'!W98+'9315'!W98+'9317'!W98+'9320'!W98+'9400'!W98+'9401'!W98+'9450'!W98+'9475'!W98+'9501'!W98</f>
        <v>0</v>
      </c>
      <c r="X98" s="94">
        <f t="shared" si="13"/>
        <v>0</v>
      </c>
      <c r="Y98" s="97"/>
      <c r="Z98" s="94">
        <f t="shared" si="14"/>
        <v>0</v>
      </c>
      <c r="AA98" s="182"/>
      <c r="AC98" s="243"/>
    </row>
    <row r="99" spans="1:29" s="214" customFormat="1" ht="15" x14ac:dyDescent="0.25">
      <c r="A99" s="72"/>
      <c r="B99" s="262" t="str">
        <f>'LPFN SUMMARY - Results'!B99</f>
        <v>Workshops</v>
      </c>
      <c r="C99" s="71"/>
      <c r="D99" s="62"/>
      <c r="E99" s="63"/>
      <c r="F99" s="255">
        <f>'3256'!F99+'3257'!F99+'3260'!F99+'9000'!F99+'9051'!F99+'9065'!F99+'9070'!F99+'9071'!F99+'9075'!F99+'9080'!F99+'9100'!F99+'9105'!F99+'9106'!F99+'9107.'!F99+'9125'!F99+'9275'!F99+'9300'!F99+'9301'!F99+'9302'!F99+'9306'!F99+'9307'!F99+'9315'!F99+'9317'!F99+'9320'!F99+'9400'!F99+'9401'!F99+'9450'!F99+'9475'!F99+'9501'!F99</f>
        <v>4431</v>
      </c>
      <c r="G99" s="255">
        <f>'3256'!G99+'3257'!G99+'3260'!G99+'9000'!G99+'9051'!G99+'9065'!G99+'9070'!G99+'9071'!G99+'9075'!G99+'9080'!G99+'9100'!G99+'9105'!G99+'9106'!G99+'9107.'!G99+'9125'!G99+'9275'!G99+'9300'!G99+'9301'!G99+'9302'!G99+'9306'!G99+'9307'!G99+'9315'!G99+'9317'!G99+'9320'!G99+'9400'!G99+'9401'!G99+'9450'!G99+'9475'!G99+'9501'!G99</f>
        <v>0</v>
      </c>
      <c r="H99" s="255">
        <f>'3256'!H99+'3257'!H99+'3260'!H99+'9000'!H99+'9051'!H99+'9065'!H99+'9070'!H99+'9071'!H99+'9075'!H99+'9080'!H99+'9100'!H99+'9105'!H99+'9106'!H99+'9107.'!H99+'9125'!H99+'9275'!H99+'9300'!H99+'9301'!H99+'9302'!H99+'9306'!H99+'9307'!H99+'9315'!H99+'9317'!H99+'9320'!H99+'9400'!H99+'9401'!H99+'9450'!H99+'9475'!H99+'9501'!H99</f>
        <v>7000</v>
      </c>
      <c r="I99" s="94">
        <f t="shared" si="8"/>
        <v>11431</v>
      </c>
      <c r="J99" s="224"/>
      <c r="K99" s="255">
        <f>'3256'!K99+'3257'!K99+'3260'!K99+'9000'!K99+'9051'!K99+'9065'!K99+'9070'!K99+'9071'!K99+'9075'!K99+'9080'!K99+'9100'!K99+'9105'!K99+'9106'!K99+'9107.'!K99+'9125'!K99+'9275'!K99+'9300'!K99+'9301'!K99+'9302'!K99+'9306'!K99+'9307'!K99+'9315'!K99+'9317'!K99+'9320'!K99+'9400'!K99+'9401'!K99+'9450'!K99+'9475'!K99+'9501'!K99</f>
        <v>0</v>
      </c>
      <c r="L99" s="255">
        <f>'3256'!L99+'3257'!L99+'3260'!L99+'9000'!L99+'9051'!L99+'9065'!L99+'9070'!L99+'9071'!L99+'9075'!L99+'9080'!L99+'9100'!L99+'9105'!L99+'9106'!L99+'9107.'!L99+'9125'!L99+'9275'!L99+'9300'!L99+'9301'!L99+'9302'!L99+'9306'!L99+'9307'!L99+'9315'!L99+'9317'!L99+'9320'!L99+'9400'!L99+'9401'!L99+'9450'!L99+'9475'!L99+'9501'!L99</f>
        <v>0</v>
      </c>
      <c r="M99" s="255">
        <f>'3256'!M99+'3257'!M99+'3260'!M99+'9000'!M99+'9051'!M99+'9065'!M99+'9070'!M99+'9071'!M99+'9075'!M99+'9080'!M99+'9100'!M99+'9105'!M99+'9106'!M99+'9107.'!M99+'9125'!M99+'9275'!M99+'9300'!M99+'9301'!M99+'9302'!M99+'9306'!M99+'9307'!M99+'9315'!M99+'9317'!M99+'9320'!M99+'9400'!M99+'9401'!M99+'9450'!M99+'9475'!M99+'9501'!M99</f>
        <v>1500</v>
      </c>
      <c r="N99" s="94">
        <f t="shared" si="9"/>
        <v>1500</v>
      </c>
      <c r="O99" s="224"/>
      <c r="P99" s="255">
        <f>'3256'!P99+'3257'!P99+'3260'!P99+'9000'!P99+'9051'!P99+'9065'!P99+'9070'!P99+'9071'!P99+'9075'!P99+'9080'!P99+'9100'!P99+'9105'!P99+'9106'!P99+'9107.'!P99+'9125'!P99+'9275'!P99+'9300'!P99+'9301'!P99+'9302'!P99+'9306'!P99+'9307'!P99+'9315'!P99+'9317'!P99+'9320'!P99+'9400'!P99+'9401'!P99+'9450'!P99+'9475'!P99+'9501'!P99</f>
        <v>0</v>
      </c>
      <c r="Q99" s="255">
        <f>'3256'!Q99+'3257'!Q99+'3260'!Q99+'9000'!Q99+'9051'!Q99+'9065'!Q99+'9070'!Q99+'9071'!Q99+'9075'!Q99+'9080'!Q99+'9100'!Q99+'9105'!Q99+'9106'!Q99+'9107.'!Q99+'9125'!Q99+'9275'!Q99+'9300'!Q99+'9301'!Q99+'9302'!Q99+'9306'!Q99+'9307'!Q99+'9315'!Q99+'9317'!Q99+'9320'!Q99+'9400'!Q99+'9401'!Q99+'9450'!Q99+'9475'!Q99+'9501'!Q99</f>
        <v>0</v>
      </c>
      <c r="R99" s="255">
        <f>'3256'!R99+'3257'!R99+'3260'!R99+'9000'!R99+'9051'!R99+'9065'!R99+'9070'!R99+'9071'!R99+'9075'!R99+'9080'!R99+'9100'!R99+'9105'!R99+'9106'!R99+'9107.'!R99+'9125'!R99+'9275'!R99+'9300'!R99+'9301'!R99+'9302'!R99+'9306'!R99+'9307'!R99+'9315'!R99+'9317'!R99+'9320'!R99+'9400'!R99+'9401'!R99+'9450'!R99+'9475'!R99+'9501'!R99</f>
        <v>1500</v>
      </c>
      <c r="S99" s="94">
        <f t="shared" si="10"/>
        <v>1500</v>
      </c>
      <c r="T99" s="224"/>
      <c r="U99" s="255">
        <f>'3256'!U99+'3257'!U99+'3260'!U99+'9000'!U99+'9051'!U99+'9065'!U99+'9070'!U99+'9071'!U99+'9075'!U99+'9080'!U99+'9100'!U99+'9105'!U99+'9106'!U99+'9107.'!U99+'9125'!U99+'9275'!U99+'9300'!U99+'9301'!U99+'9302'!U99+'9306'!U99+'9307'!U99+'9315'!U99+'9317'!U99+'9320'!U99+'9400'!U99+'9401'!U99+'9450'!U99+'9475'!U99+'9501'!U99</f>
        <v>0</v>
      </c>
      <c r="V99" s="255">
        <f>'3256'!V99+'3257'!V99+'3260'!V99+'9000'!V99+'9051'!V99+'9065'!V99+'9070'!V99+'9071'!V99+'9075'!V99+'9080'!V99+'9100'!V99+'9105'!V99+'9106'!V99+'9107.'!V99+'9125'!V99+'9275'!V99+'9300'!V99+'9301'!V99+'9302'!V99+'9306'!V99+'9307'!V99+'9315'!V99+'9317'!V99+'9320'!V99+'9400'!V99+'9401'!V99+'9450'!V99+'9475'!V99+'9501'!V99</f>
        <v>0</v>
      </c>
      <c r="W99" s="255">
        <f>'3256'!W99+'3257'!W99+'3260'!W99+'9000'!W99+'9051'!W99+'9065'!W99+'9070'!W99+'9071'!W99+'9075'!W99+'9080'!W99+'9100'!W99+'9105'!W99+'9106'!W99+'9107.'!W99+'9125'!W99+'9275'!W99+'9300'!W99+'9301'!W99+'9302'!W99+'9306'!W99+'9307'!W99+'9315'!W99+'9317'!W99+'9320'!W99+'9400'!W99+'9401'!W99+'9450'!W99+'9475'!W99+'9501'!W99</f>
        <v>1500</v>
      </c>
      <c r="X99" s="94">
        <f t="shared" si="13"/>
        <v>1500</v>
      </c>
      <c r="Y99" s="97"/>
      <c r="Z99" s="94">
        <f t="shared" si="14"/>
        <v>15931</v>
      </c>
      <c r="AA99" s="182"/>
      <c r="AC99" s="243"/>
    </row>
    <row r="100" spans="1:29" s="214" customFormat="1" ht="15" x14ac:dyDescent="0.25">
      <c r="A100" s="72"/>
      <c r="B100" s="262" t="str">
        <f>'LPFN SUMMARY - Results'!B100</f>
        <v>Equipment</v>
      </c>
      <c r="C100" s="71"/>
      <c r="D100" s="62"/>
      <c r="E100" s="63"/>
      <c r="F100" s="255">
        <f>'3256'!F100+'3257'!F100+'3260'!F100+'9000'!F100+'9051'!F100+'9065'!F100+'9070'!F100+'9071'!F100+'9075'!F100+'9080'!F100+'9100'!F100+'9105'!F100+'9106'!F100+'9107.'!F100+'9125'!F100+'9275'!F100+'9300'!F100+'9301'!F100+'9302'!F100+'9306'!F100+'9307'!F100+'9315'!F100+'9317'!F100+'9320'!F100+'9400'!F100+'9401'!F100+'9450'!F100+'9475'!F100+'9501'!F100</f>
        <v>15400</v>
      </c>
      <c r="G100" s="255">
        <f>'3256'!G100+'3257'!G100+'3260'!G100+'9000'!G100+'9051'!G100+'9065'!G100+'9070'!G100+'9071'!G100+'9075'!G100+'9080'!G100+'9100'!G100+'9105'!G100+'9106'!G100+'9107.'!G100+'9125'!G100+'9275'!G100+'9300'!G100+'9301'!G100+'9302'!G100+'9306'!G100+'9307'!G100+'9315'!G100+'9317'!G100+'9320'!G100+'9400'!G100+'9401'!G100+'9450'!G100+'9475'!G100+'9501'!G100</f>
        <v>400</v>
      </c>
      <c r="H100" s="255">
        <f>'3256'!H100+'3257'!H100+'3260'!H100+'9000'!H100+'9051'!H100+'9065'!H100+'9070'!H100+'9071'!H100+'9075'!H100+'9080'!H100+'9100'!H100+'9105'!H100+'9106'!H100+'9107.'!H100+'9125'!H100+'9275'!H100+'9300'!H100+'9301'!H100+'9302'!H100+'9306'!H100+'9307'!H100+'9315'!H100+'9317'!H100+'9320'!H100+'9400'!H100+'9401'!H100+'9450'!H100+'9475'!H100+'9501'!H100</f>
        <v>400</v>
      </c>
      <c r="I100" s="94">
        <f t="shared" si="8"/>
        <v>16200</v>
      </c>
      <c r="J100" s="224"/>
      <c r="K100" s="255">
        <f>'3256'!K100+'3257'!K100+'3260'!K100+'9000'!K100+'9051'!K100+'9065'!K100+'9070'!K100+'9071'!K100+'9075'!K100+'9080'!K100+'9100'!K100+'9105'!K100+'9106'!K100+'9107.'!K100+'9125'!K100+'9275'!K100+'9300'!K100+'9301'!K100+'9302'!K100+'9306'!K100+'9307'!K100+'9315'!K100+'9317'!K100+'9320'!K100+'9400'!K100+'9401'!K100+'9450'!K100+'9475'!K100+'9501'!K100</f>
        <v>400</v>
      </c>
      <c r="L100" s="255">
        <f>'3256'!L100+'3257'!L100+'3260'!L100+'9000'!L100+'9051'!L100+'9065'!L100+'9070'!L100+'9071'!L100+'9075'!L100+'9080'!L100+'9100'!L100+'9105'!L100+'9106'!L100+'9107.'!L100+'9125'!L100+'9275'!L100+'9300'!L100+'9301'!L100+'9302'!L100+'9306'!L100+'9307'!L100+'9315'!L100+'9317'!L100+'9320'!L100+'9400'!L100+'9401'!L100+'9450'!L100+'9475'!L100+'9501'!L100</f>
        <v>400</v>
      </c>
      <c r="M100" s="255">
        <f>'3256'!M100+'3257'!M100+'3260'!M100+'9000'!M100+'9051'!M100+'9065'!M100+'9070'!M100+'9071'!M100+'9075'!M100+'9080'!M100+'9100'!M100+'9105'!M100+'9106'!M100+'9107.'!M100+'9125'!M100+'9275'!M100+'9300'!M100+'9301'!M100+'9302'!M100+'9306'!M100+'9307'!M100+'9315'!M100+'9317'!M100+'9320'!M100+'9400'!M100+'9401'!M100+'9450'!M100+'9475'!M100+'9501'!M100</f>
        <v>400</v>
      </c>
      <c r="N100" s="94">
        <f t="shared" si="9"/>
        <v>1200</v>
      </c>
      <c r="O100" s="224"/>
      <c r="P100" s="255">
        <f>'3256'!P100+'3257'!P100+'3260'!P100+'9000'!P100+'9051'!P100+'9065'!P100+'9070'!P100+'9071'!P100+'9075'!P100+'9080'!P100+'9100'!P100+'9105'!P100+'9106'!P100+'9107.'!P100+'9125'!P100+'9275'!P100+'9300'!P100+'9301'!P100+'9302'!P100+'9306'!P100+'9307'!P100+'9315'!P100+'9317'!P100+'9320'!P100+'9400'!P100+'9401'!P100+'9450'!P100+'9475'!P100+'9501'!P100</f>
        <v>400</v>
      </c>
      <c r="Q100" s="255">
        <f>'3256'!Q100+'3257'!Q100+'3260'!Q100+'9000'!Q100+'9051'!Q100+'9065'!Q100+'9070'!Q100+'9071'!Q100+'9075'!Q100+'9080'!Q100+'9100'!Q100+'9105'!Q100+'9106'!Q100+'9107.'!Q100+'9125'!Q100+'9275'!Q100+'9300'!Q100+'9301'!Q100+'9302'!Q100+'9306'!Q100+'9307'!Q100+'9315'!Q100+'9317'!Q100+'9320'!Q100+'9400'!Q100+'9401'!Q100+'9450'!Q100+'9475'!Q100+'9501'!Q100</f>
        <v>400</v>
      </c>
      <c r="R100" s="255">
        <f>'3256'!R100+'3257'!R100+'3260'!R100+'9000'!R100+'9051'!R100+'9065'!R100+'9070'!R100+'9071'!R100+'9075'!R100+'9080'!R100+'9100'!R100+'9105'!R100+'9106'!R100+'9107.'!R100+'9125'!R100+'9275'!R100+'9300'!R100+'9301'!R100+'9302'!R100+'9306'!R100+'9307'!R100+'9315'!R100+'9317'!R100+'9320'!R100+'9400'!R100+'9401'!R100+'9450'!R100+'9475'!R100+'9501'!R100</f>
        <v>400</v>
      </c>
      <c r="S100" s="94">
        <f t="shared" si="10"/>
        <v>1200</v>
      </c>
      <c r="T100" s="224"/>
      <c r="U100" s="255">
        <f>'3256'!U100+'3257'!U100+'3260'!U100+'9000'!U100+'9051'!U100+'9065'!U100+'9070'!U100+'9071'!U100+'9075'!U100+'9080'!U100+'9100'!U100+'9105'!U100+'9106'!U100+'9107.'!U100+'9125'!U100+'9275'!U100+'9300'!U100+'9301'!U100+'9302'!U100+'9306'!U100+'9307'!U100+'9315'!U100+'9317'!U100+'9320'!U100+'9400'!U100+'9401'!U100+'9450'!U100+'9475'!U100+'9501'!U100</f>
        <v>400</v>
      </c>
      <c r="V100" s="255">
        <f>'3256'!V100+'3257'!V100+'3260'!V100+'9000'!V100+'9051'!V100+'9065'!V100+'9070'!V100+'9071'!V100+'9075'!V100+'9080'!V100+'9100'!V100+'9105'!V100+'9106'!V100+'9107.'!V100+'9125'!V100+'9275'!V100+'9300'!V100+'9301'!V100+'9302'!V100+'9306'!V100+'9307'!V100+'9315'!V100+'9317'!V100+'9320'!V100+'9400'!V100+'9401'!V100+'9450'!V100+'9475'!V100+'9501'!V100</f>
        <v>400</v>
      </c>
      <c r="W100" s="255">
        <f>'3256'!W100+'3257'!W100+'3260'!W100+'9000'!W100+'9051'!W100+'9065'!W100+'9070'!W100+'9071'!W100+'9075'!W100+'9080'!W100+'9100'!W100+'9105'!W100+'9106'!W100+'9107.'!W100+'9125'!W100+'9275'!W100+'9300'!W100+'9301'!W100+'9302'!W100+'9306'!W100+'9307'!W100+'9315'!W100+'9317'!W100+'9320'!W100+'9400'!W100+'9401'!W100+'9450'!W100+'9475'!W100+'9501'!W100</f>
        <v>400</v>
      </c>
      <c r="X100" s="94">
        <f t="shared" si="13"/>
        <v>1200</v>
      </c>
      <c r="Y100" s="97"/>
      <c r="Z100" s="94">
        <f t="shared" si="14"/>
        <v>19800</v>
      </c>
      <c r="AA100" s="182"/>
      <c r="AC100" s="243"/>
    </row>
    <row r="101" spans="1:29" s="214" customFormat="1" ht="15" hidden="1" x14ac:dyDescent="0.25">
      <c r="A101" s="72"/>
      <c r="B101" s="262" t="str">
        <f>'LPFN SUMMARY - Results'!B101</f>
        <v>Unused</v>
      </c>
      <c r="C101" s="71"/>
      <c r="D101" s="62"/>
      <c r="E101" s="63"/>
      <c r="F101" s="255">
        <f>'3256'!F101+'3257'!F101+'3260'!F101+'9000'!F101+'9051'!F101+'9065'!F101+'9070'!F101+'9071'!F101+'9075'!F101+'9080'!F101+'9100'!F101+'9105'!F101+'9106'!F101+'9107.'!F101+'9125'!F101+'9275'!F101+'9300'!F101+'9301'!F101+'9302'!F101+'9306'!F101+'9307'!F101+'9315'!F101+'9317'!F101+'9320'!F101+'9400'!F101+'9401'!F101+'9450'!F101+'9475'!F101+'9501'!F101</f>
        <v>0</v>
      </c>
      <c r="G101" s="255">
        <f>'3256'!G101+'3257'!G101+'3260'!G101+'9000'!G101+'9051'!G101+'9065'!G101+'9070'!G101+'9071'!G101+'9075'!G101+'9080'!G101+'9100'!G101+'9105'!G101+'9106'!G101+'9107.'!G101+'9125'!G101+'9275'!G101+'9300'!G101+'9301'!G101+'9302'!G101+'9306'!G101+'9307'!G101+'9315'!G101+'9317'!G101+'9320'!G101+'9400'!G101+'9401'!G101+'9450'!G101+'9475'!G101+'9501'!G101</f>
        <v>0</v>
      </c>
      <c r="H101" s="255">
        <f>'3256'!H101+'3257'!H101+'3260'!H101+'9000'!H101+'9051'!H101+'9065'!H101+'9070'!H101+'9071'!H101+'9075'!H101+'9080'!H101+'9100'!H101+'9105'!H101+'9106'!H101+'9107.'!H101+'9125'!H101+'9275'!H101+'9300'!H101+'9301'!H101+'9302'!H101+'9306'!H101+'9307'!H101+'9315'!H101+'9317'!H101+'9320'!H101+'9400'!H101+'9401'!H101+'9450'!H101+'9475'!H101+'9501'!H101</f>
        <v>0</v>
      </c>
      <c r="I101" s="94">
        <f t="shared" si="8"/>
        <v>0</v>
      </c>
      <c r="J101" s="224"/>
      <c r="K101" s="255">
        <f>'3256'!K101+'3257'!K101+'3260'!K101+'9000'!K101+'9051'!K101+'9065'!K101+'9070'!K101+'9071'!K101+'9075'!K101+'9080'!K101+'9100'!K101+'9105'!K101+'9106'!K101+'9107.'!K101+'9125'!K101+'9275'!K101+'9300'!K101+'9301'!K101+'9302'!K101+'9306'!K101+'9307'!K101+'9315'!K101+'9317'!K101+'9320'!K101+'9400'!K101+'9401'!K101+'9450'!K101+'9475'!K101+'9501'!K101</f>
        <v>0</v>
      </c>
      <c r="L101" s="255">
        <f>'3256'!L101+'3257'!L101+'3260'!L101+'9000'!L101+'9051'!L101+'9065'!L101+'9070'!L101+'9071'!L101+'9075'!L101+'9080'!L101+'9100'!L101+'9105'!L101+'9106'!L101+'9107.'!L101+'9125'!L101+'9275'!L101+'9300'!L101+'9301'!L101+'9302'!L101+'9306'!L101+'9307'!L101+'9315'!L101+'9317'!L101+'9320'!L101+'9400'!L101+'9401'!L101+'9450'!L101+'9475'!L101+'9501'!L101</f>
        <v>0</v>
      </c>
      <c r="M101" s="255">
        <f>'3256'!M101+'3257'!M101+'3260'!M101+'9000'!M101+'9051'!M101+'9065'!M101+'9070'!M101+'9071'!M101+'9075'!M101+'9080'!M101+'9100'!M101+'9105'!M101+'9106'!M101+'9107.'!M101+'9125'!M101+'9275'!M101+'9300'!M101+'9301'!M101+'9302'!M101+'9306'!M101+'9307'!M101+'9315'!M101+'9317'!M101+'9320'!M101+'9400'!M101+'9401'!M101+'9450'!M101+'9475'!M101+'9501'!M101</f>
        <v>0</v>
      </c>
      <c r="N101" s="94">
        <f t="shared" si="9"/>
        <v>0</v>
      </c>
      <c r="O101" s="224"/>
      <c r="P101" s="255">
        <f>'3256'!P101+'3257'!P101+'3260'!P101+'9000'!P101+'9051'!P101+'9065'!P101+'9070'!P101+'9071'!P101+'9075'!P101+'9080'!P101+'9100'!P101+'9105'!P101+'9106'!P101+'9107.'!P101+'9125'!P101+'9275'!P101+'9300'!P101+'9301'!P101+'9302'!P101+'9306'!P101+'9307'!P101+'9315'!P101+'9317'!P101+'9320'!P101+'9400'!P101+'9401'!P101+'9450'!P101+'9475'!P101+'9501'!P101</f>
        <v>0</v>
      </c>
      <c r="Q101" s="255">
        <f>'3256'!Q101+'3257'!Q101+'3260'!Q101+'9000'!Q101+'9051'!Q101+'9065'!Q101+'9070'!Q101+'9071'!Q101+'9075'!Q101+'9080'!Q101+'9100'!Q101+'9105'!Q101+'9106'!Q101+'9107.'!Q101+'9125'!Q101+'9275'!Q101+'9300'!Q101+'9301'!Q101+'9302'!Q101+'9306'!Q101+'9307'!Q101+'9315'!Q101+'9317'!Q101+'9320'!Q101+'9400'!Q101+'9401'!Q101+'9450'!Q101+'9475'!Q101+'9501'!Q101</f>
        <v>0</v>
      </c>
      <c r="R101" s="255">
        <f>'3256'!R101+'3257'!R101+'3260'!R101+'9000'!R101+'9051'!R101+'9065'!R101+'9070'!R101+'9071'!R101+'9075'!R101+'9080'!R101+'9100'!R101+'9105'!R101+'9106'!R101+'9107.'!R101+'9125'!R101+'9275'!R101+'9300'!R101+'9301'!R101+'9302'!R101+'9306'!R101+'9307'!R101+'9315'!R101+'9317'!R101+'9320'!R101+'9400'!R101+'9401'!R101+'9450'!R101+'9475'!R101+'9501'!R101</f>
        <v>0</v>
      </c>
      <c r="S101" s="94">
        <f t="shared" si="10"/>
        <v>0</v>
      </c>
      <c r="T101" s="224"/>
      <c r="U101" s="255">
        <f>'3256'!U101+'3257'!U101+'3260'!U101+'9000'!U101+'9051'!U101+'9065'!U101+'9070'!U101+'9071'!U101+'9075'!U101+'9080'!U101+'9100'!U101+'9105'!U101+'9106'!U101+'9107.'!U101+'9125'!U101+'9275'!U101+'9300'!U101+'9301'!U101+'9302'!U101+'9306'!U101+'9307'!U101+'9315'!U101+'9317'!U101+'9320'!U101+'9400'!U101+'9401'!U101+'9450'!U101+'9475'!U101+'9501'!U101</f>
        <v>0</v>
      </c>
      <c r="V101" s="255">
        <f>'3256'!V101+'3257'!V101+'3260'!V101+'9000'!V101+'9051'!V101+'9065'!V101+'9070'!V101+'9071'!V101+'9075'!V101+'9080'!V101+'9100'!V101+'9105'!V101+'9106'!V101+'9107.'!V101+'9125'!V101+'9275'!V101+'9300'!V101+'9301'!V101+'9302'!V101+'9306'!V101+'9307'!V101+'9315'!V101+'9317'!V101+'9320'!V101+'9400'!V101+'9401'!V101+'9450'!V101+'9475'!V101+'9501'!V101</f>
        <v>0</v>
      </c>
      <c r="W101" s="255">
        <f>'3256'!W101+'3257'!W101+'3260'!W101+'9000'!W101+'9051'!W101+'9065'!W101+'9070'!W101+'9071'!W101+'9075'!W101+'9080'!W101+'9100'!W101+'9105'!W101+'9106'!W101+'9107.'!W101+'9125'!W101+'9275'!W101+'9300'!W101+'9301'!W101+'9302'!W101+'9306'!W101+'9307'!W101+'9315'!W101+'9317'!W101+'9320'!W101+'9400'!W101+'9401'!W101+'9450'!W101+'9475'!W101+'9501'!W101</f>
        <v>0</v>
      </c>
      <c r="X101" s="94">
        <f t="shared" si="13"/>
        <v>0</v>
      </c>
      <c r="Y101" s="97"/>
      <c r="Z101" s="94">
        <f t="shared" si="14"/>
        <v>0</v>
      </c>
      <c r="AA101" s="182"/>
      <c r="AC101" s="243"/>
    </row>
    <row r="102" spans="1:29" s="214" customFormat="1" ht="15" x14ac:dyDescent="0.25">
      <c r="A102" s="72"/>
      <c r="B102" s="262" t="str">
        <f>'LPFN SUMMARY - Results'!B102</f>
        <v>Legal Fees</v>
      </c>
      <c r="C102" s="71"/>
      <c r="D102" s="62"/>
      <c r="E102" s="63"/>
      <c r="F102" s="255">
        <f>'3256'!F102+'3257'!F102+'3260'!F102+'9000'!F102+'9051'!F102+'9065'!F102+'9070'!F102+'9071'!F102+'9075'!F102+'9080'!F102+'9100'!F102+'9105'!F102+'9106'!F102+'9107.'!F102+'9125'!F102+'9275'!F102+'9300'!F102+'9301'!F102+'9302'!F102+'9306'!F102+'9307'!F102+'9315'!F102+'9317'!F102+'9320'!F102+'9400'!F102+'9401'!F102+'9450'!F102+'9475'!F102+'9501'!F102</f>
        <v>32620</v>
      </c>
      <c r="G102" s="255">
        <f>'3256'!G102+'3257'!G102+'3260'!G102+'9000'!G102+'9051'!G102+'9065'!G102+'9070'!G102+'9071'!G102+'9075'!G102+'9080'!G102+'9100'!G102+'9105'!G102+'9106'!G102+'9107.'!G102+'9125'!G102+'9275'!G102+'9300'!G102+'9301'!G102+'9302'!G102+'9306'!G102+'9307'!G102+'9315'!G102+'9317'!G102+'9320'!G102+'9400'!G102+'9401'!G102+'9450'!G102+'9475'!G102+'9501'!G102</f>
        <v>0</v>
      </c>
      <c r="H102" s="255">
        <f>'3256'!H102+'3257'!H102+'3260'!H102+'9000'!H102+'9051'!H102+'9065'!H102+'9070'!H102+'9071'!H102+'9075'!H102+'9080'!H102+'9100'!H102+'9105'!H102+'9106'!H102+'9107.'!H102+'9125'!H102+'9275'!H102+'9300'!H102+'9301'!H102+'9302'!H102+'9306'!H102+'9307'!H102+'9315'!H102+'9317'!H102+'9320'!H102+'9400'!H102+'9401'!H102+'9450'!H102+'9475'!H102+'9501'!H102</f>
        <v>0</v>
      </c>
      <c r="I102" s="94">
        <f t="shared" si="8"/>
        <v>32620</v>
      </c>
      <c r="J102" s="224"/>
      <c r="K102" s="255">
        <f>'3256'!K102+'3257'!K102+'3260'!K102+'9000'!K102+'9051'!K102+'9065'!K102+'9070'!K102+'9071'!K102+'9075'!K102+'9080'!K102+'9100'!K102+'9105'!K102+'9106'!K102+'9107.'!K102+'9125'!K102+'9275'!K102+'9300'!K102+'9301'!K102+'9302'!K102+'9306'!K102+'9307'!K102+'9315'!K102+'9317'!K102+'9320'!K102+'9400'!K102+'9401'!K102+'9450'!K102+'9475'!K102+'9501'!K102</f>
        <v>0</v>
      </c>
      <c r="L102" s="255">
        <f>'3256'!L102+'3257'!L102+'3260'!L102+'9000'!L102+'9051'!L102+'9065'!L102+'9070'!L102+'9071'!L102+'9075'!L102+'9080'!L102+'9100'!L102+'9105'!L102+'9106'!L102+'9107.'!L102+'9125'!L102+'9275'!L102+'9300'!L102+'9301'!L102+'9302'!L102+'9306'!L102+'9307'!L102+'9315'!L102+'9317'!L102+'9320'!L102+'9400'!L102+'9401'!L102+'9450'!L102+'9475'!L102+'9501'!L102</f>
        <v>0</v>
      </c>
      <c r="M102" s="255">
        <f>'3256'!M102+'3257'!M102+'3260'!M102+'9000'!M102+'9051'!M102+'9065'!M102+'9070'!M102+'9071'!M102+'9075'!M102+'9080'!M102+'9100'!M102+'9105'!M102+'9106'!M102+'9107.'!M102+'9125'!M102+'9275'!M102+'9300'!M102+'9301'!M102+'9302'!M102+'9306'!M102+'9307'!M102+'9315'!M102+'9317'!M102+'9320'!M102+'9400'!M102+'9401'!M102+'9450'!M102+'9475'!M102+'9501'!M102</f>
        <v>0</v>
      </c>
      <c r="N102" s="94">
        <f t="shared" si="9"/>
        <v>0</v>
      </c>
      <c r="O102" s="224"/>
      <c r="P102" s="255">
        <f>'3256'!P102+'3257'!P102+'3260'!P102+'9000'!P102+'9051'!P102+'9065'!P102+'9070'!P102+'9071'!P102+'9075'!P102+'9080'!P102+'9100'!P102+'9105'!P102+'9106'!P102+'9107.'!P102+'9125'!P102+'9275'!P102+'9300'!P102+'9301'!P102+'9302'!P102+'9306'!P102+'9307'!P102+'9315'!P102+'9317'!P102+'9320'!P102+'9400'!P102+'9401'!P102+'9450'!P102+'9475'!P102+'9501'!P102</f>
        <v>0</v>
      </c>
      <c r="Q102" s="255">
        <f>'3256'!Q102+'3257'!Q102+'3260'!Q102+'9000'!Q102+'9051'!Q102+'9065'!Q102+'9070'!Q102+'9071'!Q102+'9075'!Q102+'9080'!Q102+'9100'!Q102+'9105'!Q102+'9106'!Q102+'9107.'!Q102+'9125'!Q102+'9275'!Q102+'9300'!Q102+'9301'!Q102+'9302'!Q102+'9306'!Q102+'9307'!Q102+'9315'!Q102+'9317'!Q102+'9320'!Q102+'9400'!Q102+'9401'!Q102+'9450'!Q102+'9475'!Q102+'9501'!Q102</f>
        <v>0</v>
      </c>
      <c r="R102" s="255">
        <f>'3256'!R102+'3257'!R102+'3260'!R102+'9000'!R102+'9051'!R102+'9065'!R102+'9070'!R102+'9071'!R102+'9075'!R102+'9080'!R102+'9100'!R102+'9105'!R102+'9106'!R102+'9107.'!R102+'9125'!R102+'9275'!R102+'9300'!R102+'9301'!R102+'9302'!R102+'9306'!R102+'9307'!R102+'9315'!R102+'9317'!R102+'9320'!R102+'9400'!R102+'9401'!R102+'9450'!R102+'9475'!R102+'9501'!R102</f>
        <v>0</v>
      </c>
      <c r="S102" s="94">
        <f t="shared" si="10"/>
        <v>0</v>
      </c>
      <c r="T102" s="224"/>
      <c r="U102" s="255">
        <f>'3256'!U102+'3257'!U102+'3260'!U102+'9000'!U102+'9051'!U102+'9065'!U102+'9070'!U102+'9071'!U102+'9075'!U102+'9080'!U102+'9100'!U102+'9105'!U102+'9106'!U102+'9107.'!U102+'9125'!U102+'9275'!U102+'9300'!U102+'9301'!U102+'9302'!U102+'9306'!U102+'9307'!U102+'9315'!U102+'9317'!U102+'9320'!U102+'9400'!U102+'9401'!U102+'9450'!U102+'9475'!U102+'9501'!U102</f>
        <v>0</v>
      </c>
      <c r="V102" s="255">
        <f>'3256'!V102+'3257'!V102+'3260'!V102+'9000'!V102+'9051'!V102+'9065'!V102+'9070'!V102+'9071'!V102+'9075'!V102+'9080'!V102+'9100'!V102+'9105'!V102+'9106'!V102+'9107.'!V102+'9125'!V102+'9275'!V102+'9300'!V102+'9301'!V102+'9302'!V102+'9306'!V102+'9307'!V102+'9315'!V102+'9317'!V102+'9320'!V102+'9400'!V102+'9401'!V102+'9450'!V102+'9475'!V102+'9501'!V102</f>
        <v>0</v>
      </c>
      <c r="W102" s="255">
        <f>'3256'!W102+'3257'!W102+'3260'!W102+'9000'!W102+'9051'!W102+'9065'!W102+'9070'!W102+'9071'!W102+'9075'!W102+'9080'!W102+'9100'!W102+'9105'!W102+'9106'!W102+'9107.'!W102+'9125'!W102+'9275'!W102+'9300'!W102+'9301'!W102+'9302'!W102+'9306'!W102+'9307'!W102+'9315'!W102+'9317'!W102+'9320'!W102+'9400'!W102+'9401'!W102+'9450'!W102+'9475'!W102+'9501'!W102</f>
        <v>0</v>
      </c>
      <c r="X102" s="94">
        <f t="shared" si="13"/>
        <v>0</v>
      </c>
      <c r="Y102" s="97"/>
      <c r="Z102" s="94">
        <f t="shared" si="14"/>
        <v>32620</v>
      </c>
      <c r="AA102" s="182"/>
      <c r="AC102" s="243"/>
    </row>
    <row r="103" spans="1:29" s="214" customFormat="1" ht="15" hidden="1" x14ac:dyDescent="0.25">
      <c r="A103" s="72"/>
      <c r="B103" s="262" t="str">
        <f>'LPFN SUMMARY - Results'!B103</f>
        <v>Unused</v>
      </c>
      <c r="C103" s="71"/>
      <c r="D103" s="62"/>
      <c r="E103" s="63"/>
      <c r="F103" s="255">
        <f>'3256'!F103+'3257'!F103+'3260'!F103+'9000'!F103+'9051'!F103+'9065'!F103+'9070'!F103+'9071'!F103+'9075'!F103+'9080'!F103+'9100'!F103+'9105'!F103+'9106'!F103+'9107.'!F103+'9125'!F103+'9275'!F103+'9300'!F103+'9301'!F103+'9302'!F103+'9306'!F103+'9307'!F103+'9315'!F103+'9317'!F103+'9320'!F103+'9400'!F103+'9401'!F103+'9450'!F103+'9475'!F103+'9501'!F103</f>
        <v>0</v>
      </c>
      <c r="G103" s="255">
        <f>'3256'!G103+'3257'!G103+'3260'!G103+'9000'!G103+'9051'!G103+'9065'!G103+'9070'!G103+'9071'!G103+'9075'!G103+'9080'!G103+'9100'!G103+'9105'!G103+'9106'!G103+'9107.'!G103+'9125'!G103+'9275'!G103+'9300'!G103+'9301'!G103+'9302'!G103+'9306'!G103+'9307'!G103+'9315'!G103+'9317'!G103+'9320'!G103+'9400'!G103+'9401'!G103+'9450'!G103+'9475'!G103+'9501'!G103</f>
        <v>0</v>
      </c>
      <c r="H103" s="255">
        <f>'3256'!H103+'3257'!H103+'3260'!H103+'9000'!H103+'9051'!H103+'9065'!H103+'9070'!H103+'9071'!H103+'9075'!H103+'9080'!H103+'9100'!H103+'9105'!H103+'9106'!H103+'9107.'!H103+'9125'!H103+'9275'!H103+'9300'!H103+'9301'!H103+'9302'!H103+'9306'!H103+'9307'!H103+'9315'!H103+'9317'!H103+'9320'!H103+'9400'!H103+'9401'!H103+'9450'!H103+'9475'!H103+'9501'!H103</f>
        <v>0</v>
      </c>
      <c r="I103" s="94">
        <f t="shared" si="8"/>
        <v>0</v>
      </c>
      <c r="J103" s="224"/>
      <c r="K103" s="255">
        <f>'3256'!K103+'3257'!K103+'3260'!K103+'9000'!K103+'9051'!K103+'9065'!K103+'9070'!K103+'9071'!K103+'9075'!K103+'9080'!K103+'9100'!K103+'9105'!K103+'9106'!K103+'9107.'!K103+'9125'!K103+'9275'!K103+'9300'!K103+'9301'!K103+'9302'!K103+'9306'!K103+'9307'!K103+'9315'!K103+'9317'!K103+'9320'!K103+'9400'!K103+'9401'!K103+'9450'!K103+'9475'!K103+'9501'!K103</f>
        <v>0</v>
      </c>
      <c r="L103" s="255">
        <f>'3256'!L103+'3257'!L103+'3260'!L103+'9000'!L103+'9051'!L103+'9065'!L103+'9070'!L103+'9071'!L103+'9075'!L103+'9080'!L103+'9100'!L103+'9105'!L103+'9106'!L103+'9107.'!L103+'9125'!L103+'9275'!L103+'9300'!L103+'9301'!L103+'9302'!L103+'9306'!L103+'9307'!L103+'9315'!L103+'9317'!L103+'9320'!L103+'9400'!L103+'9401'!L103+'9450'!L103+'9475'!L103+'9501'!L103</f>
        <v>0</v>
      </c>
      <c r="M103" s="255">
        <f>'3256'!M103+'3257'!M103+'3260'!M103+'9000'!M103+'9051'!M103+'9065'!M103+'9070'!M103+'9071'!M103+'9075'!M103+'9080'!M103+'9100'!M103+'9105'!M103+'9106'!M103+'9107.'!M103+'9125'!M103+'9275'!M103+'9300'!M103+'9301'!M103+'9302'!M103+'9306'!M103+'9307'!M103+'9315'!M103+'9317'!M103+'9320'!M103+'9400'!M103+'9401'!M103+'9450'!M103+'9475'!M103+'9501'!M103</f>
        <v>0</v>
      </c>
      <c r="N103" s="94">
        <f t="shared" si="9"/>
        <v>0</v>
      </c>
      <c r="O103" s="224"/>
      <c r="P103" s="255">
        <f>'3256'!P103+'3257'!P103+'3260'!P103+'9000'!P103+'9051'!P103+'9065'!P103+'9070'!P103+'9071'!P103+'9075'!P103+'9080'!P103+'9100'!P103+'9105'!P103+'9106'!P103+'9107.'!P103+'9125'!P103+'9275'!P103+'9300'!P103+'9301'!P103+'9302'!P103+'9306'!P103+'9307'!P103+'9315'!P103+'9317'!P103+'9320'!P103+'9400'!P103+'9401'!P103+'9450'!P103+'9475'!P103+'9501'!P103</f>
        <v>0</v>
      </c>
      <c r="Q103" s="255">
        <f>'3256'!Q103+'3257'!Q103+'3260'!Q103+'9000'!Q103+'9051'!Q103+'9065'!Q103+'9070'!Q103+'9071'!Q103+'9075'!Q103+'9080'!Q103+'9100'!Q103+'9105'!Q103+'9106'!Q103+'9107.'!Q103+'9125'!Q103+'9275'!Q103+'9300'!Q103+'9301'!Q103+'9302'!Q103+'9306'!Q103+'9307'!Q103+'9315'!Q103+'9317'!Q103+'9320'!Q103+'9400'!Q103+'9401'!Q103+'9450'!Q103+'9475'!Q103+'9501'!Q103</f>
        <v>0</v>
      </c>
      <c r="R103" s="255">
        <f>'3256'!R103+'3257'!R103+'3260'!R103+'9000'!R103+'9051'!R103+'9065'!R103+'9070'!R103+'9071'!R103+'9075'!R103+'9080'!R103+'9100'!R103+'9105'!R103+'9106'!R103+'9107.'!R103+'9125'!R103+'9275'!R103+'9300'!R103+'9301'!R103+'9302'!R103+'9306'!R103+'9307'!R103+'9315'!R103+'9317'!R103+'9320'!R103+'9400'!R103+'9401'!R103+'9450'!R103+'9475'!R103+'9501'!R103</f>
        <v>0</v>
      </c>
      <c r="S103" s="94">
        <f t="shared" si="10"/>
        <v>0</v>
      </c>
      <c r="T103" s="224"/>
      <c r="U103" s="255">
        <f>'3256'!U103+'3257'!U103+'3260'!U103+'9000'!U103+'9051'!U103+'9065'!U103+'9070'!U103+'9071'!U103+'9075'!U103+'9080'!U103+'9100'!U103+'9105'!U103+'9106'!U103+'9107.'!U103+'9125'!U103+'9275'!U103+'9300'!U103+'9301'!U103+'9302'!U103+'9306'!U103+'9307'!U103+'9315'!U103+'9317'!U103+'9320'!U103+'9400'!U103+'9401'!U103+'9450'!U103+'9475'!U103+'9501'!U103</f>
        <v>0</v>
      </c>
      <c r="V103" s="255">
        <f>'3256'!V103+'3257'!V103+'3260'!V103+'9000'!V103+'9051'!V103+'9065'!V103+'9070'!V103+'9071'!V103+'9075'!V103+'9080'!V103+'9100'!V103+'9105'!V103+'9106'!V103+'9107.'!V103+'9125'!V103+'9275'!V103+'9300'!V103+'9301'!V103+'9302'!V103+'9306'!V103+'9307'!V103+'9315'!V103+'9317'!V103+'9320'!V103+'9400'!V103+'9401'!V103+'9450'!V103+'9475'!V103+'9501'!V103</f>
        <v>0</v>
      </c>
      <c r="W103" s="255">
        <f>'3256'!W103+'3257'!W103+'3260'!W103+'9000'!W103+'9051'!W103+'9065'!W103+'9070'!W103+'9071'!W103+'9075'!W103+'9080'!W103+'9100'!W103+'9105'!W103+'9106'!W103+'9107.'!W103+'9125'!W103+'9275'!W103+'9300'!W103+'9301'!W103+'9302'!W103+'9306'!W103+'9307'!W103+'9315'!W103+'9317'!W103+'9320'!W103+'9400'!W103+'9401'!W103+'9450'!W103+'9475'!W103+'9501'!W103</f>
        <v>0</v>
      </c>
      <c r="X103" s="94">
        <f t="shared" si="13"/>
        <v>0</v>
      </c>
      <c r="Y103" s="97"/>
      <c r="Z103" s="94">
        <f t="shared" si="14"/>
        <v>0</v>
      </c>
      <c r="AA103" s="182"/>
      <c r="AC103" s="243"/>
    </row>
    <row r="104" spans="1:29" s="214" customFormat="1" ht="15" x14ac:dyDescent="0.25">
      <c r="A104" s="72"/>
      <c r="B104" s="262" t="str">
        <f>'LPFN SUMMARY - Results'!B104</f>
        <v>Living allowance</v>
      </c>
      <c r="C104" s="71"/>
      <c r="D104" s="62"/>
      <c r="E104" s="63"/>
      <c r="F104" s="255">
        <f>'3256'!F104+'3257'!F104+'3260'!F104+'9000'!F104+'9051'!F104+'9065'!F104+'9070'!F104+'9071'!F104+'9075'!F104+'9080'!F104+'9100'!F104+'9105'!F104+'9106'!F104+'9107.'!F104+'9125'!F104+'9275'!F104+'9300'!F104+'9301'!F104+'9302'!F104+'9306'!F104+'9307'!F104+'9315'!F104+'9317'!F104+'9320'!F104+'9400'!F104+'9401'!F104+'9450'!F104+'9475'!F104+'9501'!F104</f>
        <v>0</v>
      </c>
      <c r="G104" s="255">
        <f>'3256'!G104+'3257'!G104+'3260'!G104+'9000'!G104+'9051'!G104+'9065'!G104+'9070'!G104+'9071'!G104+'9075'!G104+'9080'!G104+'9100'!G104+'9105'!G104+'9106'!G104+'9107.'!G104+'9125'!G104+'9275'!G104+'9300'!G104+'9301'!G104+'9302'!G104+'9306'!G104+'9307'!G104+'9315'!G104+'9317'!G104+'9320'!G104+'9400'!G104+'9401'!G104+'9450'!G104+'9475'!G104+'9501'!G104</f>
        <v>0</v>
      </c>
      <c r="H104" s="255">
        <f>'3256'!H104+'3257'!H104+'3260'!H104+'9000'!H104+'9051'!H104+'9065'!H104+'9070'!H104+'9071'!H104+'9075'!H104+'9080'!H104+'9100'!H104+'9105'!H104+'9106'!H104+'9107.'!H104+'9125'!H104+'9275'!H104+'9300'!H104+'9301'!H104+'9302'!H104+'9306'!H104+'9307'!H104+'9315'!H104+'9317'!H104+'9320'!H104+'9400'!H104+'9401'!H104+'9450'!H104+'9475'!H104+'9501'!H104</f>
        <v>0</v>
      </c>
      <c r="I104" s="94">
        <f t="shared" si="8"/>
        <v>0</v>
      </c>
      <c r="J104" s="224"/>
      <c r="K104" s="255">
        <f>'3256'!K104+'3257'!K104+'3260'!K104+'9000'!K104+'9051'!K104+'9065'!K104+'9070'!K104+'9071'!K104+'9075'!K104+'9080'!K104+'9100'!K104+'9105'!K104+'9106'!K104+'9107.'!K104+'9125'!K104+'9275'!K104+'9300'!K104+'9301'!K104+'9302'!K104+'9306'!K104+'9307'!K104+'9315'!K104+'9317'!K104+'9320'!K104+'9400'!K104+'9401'!K104+'9450'!K104+'9475'!K104+'9501'!K104</f>
        <v>0</v>
      </c>
      <c r="L104" s="255">
        <f>'3256'!L104+'3257'!L104+'3260'!L104+'9000'!L104+'9051'!L104+'9065'!L104+'9070'!L104+'9071'!L104+'9075'!L104+'9080'!L104+'9100'!L104+'9105'!L104+'9106'!L104+'9107.'!L104+'9125'!L104+'9275'!L104+'9300'!L104+'9301'!L104+'9302'!L104+'9306'!L104+'9307'!L104+'9315'!L104+'9317'!L104+'9320'!L104+'9400'!L104+'9401'!L104+'9450'!L104+'9475'!L104+'9501'!L104</f>
        <v>0</v>
      </c>
      <c r="M104" s="255">
        <f>'3256'!M104+'3257'!M104+'3260'!M104+'9000'!M104+'9051'!M104+'9065'!M104+'9070'!M104+'9071'!M104+'9075'!M104+'9080'!M104+'9100'!M104+'9105'!M104+'9106'!M104+'9107.'!M104+'9125'!M104+'9275'!M104+'9300'!M104+'9301'!M104+'9302'!M104+'9306'!M104+'9307'!M104+'9315'!M104+'9317'!M104+'9320'!M104+'9400'!M104+'9401'!M104+'9450'!M104+'9475'!M104+'9501'!M104</f>
        <v>0</v>
      </c>
      <c r="N104" s="94">
        <f t="shared" si="9"/>
        <v>0</v>
      </c>
      <c r="O104" s="224"/>
      <c r="P104" s="255">
        <f>'3256'!P104+'3257'!P104+'3260'!P104+'9000'!P104+'9051'!P104+'9065'!P104+'9070'!P104+'9071'!P104+'9075'!P104+'9080'!P104+'9100'!P104+'9105'!P104+'9106'!P104+'9107.'!P104+'9125'!P104+'9275'!P104+'9300'!P104+'9301'!P104+'9302'!P104+'9306'!P104+'9307'!P104+'9315'!P104+'9317'!P104+'9320'!P104+'9400'!P104+'9401'!P104+'9450'!P104+'9475'!P104+'9501'!P104</f>
        <v>0</v>
      </c>
      <c r="Q104" s="255">
        <f>'3256'!Q104+'3257'!Q104+'3260'!Q104+'9000'!Q104+'9051'!Q104+'9065'!Q104+'9070'!Q104+'9071'!Q104+'9075'!Q104+'9080'!Q104+'9100'!Q104+'9105'!Q104+'9106'!Q104+'9107.'!Q104+'9125'!Q104+'9275'!Q104+'9300'!Q104+'9301'!Q104+'9302'!Q104+'9306'!Q104+'9307'!Q104+'9315'!Q104+'9317'!Q104+'9320'!Q104+'9400'!Q104+'9401'!Q104+'9450'!Q104+'9475'!Q104+'9501'!Q104</f>
        <v>0</v>
      </c>
      <c r="R104" s="255">
        <f>'3256'!R104+'3257'!R104+'3260'!R104+'9000'!R104+'9051'!R104+'9065'!R104+'9070'!R104+'9071'!R104+'9075'!R104+'9080'!R104+'9100'!R104+'9105'!R104+'9106'!R104+'9107.'!R104+'9125'!R104+'9275'!R104+'9300'!R104+'9301'!R104+'9302'!R104+'9306'!R104+'9307'!R104+'9315'!R104+'9317'!R104+'9320'!R104+'9400'!R104+'9401'!R104+'9450'!R104+'9475'!R104+'9501'!R104</f>
        <v>0</v>
      </c>
      <c r="S104" s="94">
        <f t="shared" si="10"/>
        <v>0</v>
      </c>
      <c r="T104" s="224"/>
      <c r="U104" s="255">
        <f>'3256'!U104+'3257'!U104+'3260'!U104+'9000'!U104+'9051'!U104+'9065'!U104+'9070'!U104+'9071'!U104+'9075'!U104+'9080'!U104+'9100'!U104+'9105'!U104+'9106'!U104+'9107.'!U104+'9125'!U104+'9275'!U104+'9300'!U104+'9301'!U104+'9302'!U104+'9306'!U104+'9307'!U104+'9315'!U104+'9317'!U104+'9320'!U104+'9400'!U104+'9401'!U104+'9450'!U104+'9475'!U104+'9501'!U104</f>
        <v>0</v>
      </c>
      <c r="V104" s="255">
        <f>'3256'!V104+'3257'!V104+'3260'!V104+'9000'!V104+'9051'!V104+'9065'!V104+'9070'!V104+'9071'!V104+'9075'!V104+'9080'!V104+'9100'!V104+'9105'!V104+'9106'!V104+'9107.'!V104+'9125'!V104+'9275'!V104+'9300'!V104+'9301'!V104+'9302'!V104+'9306'!V104+'9307'!V104+'9315'!V104+'9317'!V104+'9320'!V104+'9400'!V104+'9401'!V104+'9450'!V104+'9475'!V104+'9501'!V104</f>
        <v>0</v>
      </c>
      <c r="W104" s="255">
        <f>'3256'!W104+'3257'!W104+'3260'!W104+'9000'!W104+'9051'!W104+'9065'!W104+'9070'!W104+'9071'!W104+'9075'!W104+'9080'!W104+'9100'!W104+'9105'!W104+'9106'!W104+'9107.'!W104+'9125'!W104+'9275'!W104+'9300'!W104+'9301'!W104+'9302'!W104+'9306'!W104+'9307'!W104+'9315'!W104+'9317'!W104+'9320'!W104+'9400'!W104+'9401'!W104+'9450'!W104+'9475'!W104+'9501'!W104</f>
        <v>0</v>
      </c>
      <c r="X104" s="94">
        <f t="shared" si="13"/>
        <v>0</v>
      </c>
      <c r="Y104" s="97"/>
      <c r="Z104" s="94">
        <f t="shared" si="14"/>
        <v>0</v>
      </c>
      <c r="AA104" s="182"/>
      <c r="AC104" s="243"/>
    </row>
    <row r="105" spans="1:29" s="214" customFormat="1" ht="15" hidden="1" x14ac:dyDescent="0.25">
      <c r="A105" s="72"/>
      <c r="B105" s="262" t="str">
        <f>'LPFN SUMMARY - Results'!B105</f>
        <v>Unused</v>
      </c>
      <c r="C105" s="71"/>
      <c r="D105" s="62"/>
      <c r="E105" s="63"/>
      <c r="F105" s="255">
        <f>'3256'!F105+'3257'!F105+'3260'!F105+'9000'!F105+'9051'!F105+'9065'!F105+'9070'!F105+'9071'!F105+'9075'!F105+'9080'!F105+'9100'!F105+'9105'!F105+'9106'!F105+'9107.'!F105+'9125'!F105+'9275'!F105+'9300'!F105+'9301'!F105+'9302'!F105+'9306'!F105+'9307'!F105+'9315'!F105+'9317'!F105+'9320'!F105+'9400'!F105+'9401'!F105+'9450'!F105+'9475'!F105+'9501'!F105</f>
        <v>0</v>
      </c>
      <c r="G105" s="255">
        <f>'3256'!G105+'3257'!G105+'3260'!G105+'9000'!G105+'9051'!G105+'9065'!G105+'9070'!G105+'9071'!G105+'9075'!G105+'9080'!G105+'9100'!G105+'9105'!G105+'9106'!G105+'9107.'!G105+'9125'!G105+'9275'!G105+'9300'!G105+'9301'!G105+'9302'!G105+'9306'!G105+'9307'!G105+'9315'!G105+'9317'!G105+'9320'!G105+'9400'!G105+'9401'!G105+'9450'!G105+'9475'!G105+'9501'!G105</f>
        <v>0</v>
      </c>
      <c r="H105" s="255">
        <f>'3256'!H105+'3257'!H105+'3260'!H105+'9000'!H105+'9051'!H105+'9065'!H105+'9070'!H105+'9071'!H105+'9075'!H105+'9080'!H105+'9100'!H105+'9105'!H105+'9106'!H105+'9107.'!H105+'9125'!H105+'9275'!H105+'9300'!H105+'9301'!H105+'9302'!H105+'9306'!H105+'9307'!H105+'9315'!H105+'9317'!H105+'9320'!H105+'9400'!H105+'9401'!H105+'9450'!H105+'9475'!H105+'9501'!H105</f>
        <v>0</v>
      </c>
      <c r="I105" s="94">
        <f t="shared" si="8"/>
        <v>0</v>
      </c>
      <c r="J105" s="224"/>
      <c r="K105" s="255">
        <f>'3256'!K105+'3257'!K105+'3260'!K105+'9000'!K105+'9051'!K105+'9065'!K105+'9070'!K105+'9071'!K105+'9075'!K105+'9080'!K105+'9100'!K105+'9105'!K105+'9106'!K105+'9107.'!K105+'9125'!K105+'9275'!K105+'9300'!K105+'9301'!K105+'9302'!K105+'9306'!K105+'9307'!K105+'9315'!K105+'9317'!K105+'9320'!K105+'9400'!K105+'9401'!K105+'9450'!K105+'9475'!K105+'9501'!K105</f>
        <v>0</v>
      </c>
      <c r="L105" s="255">
        <f>'3256'!L105+'3257'!L105+'3260'!L105+'9000'!L105+'9051'!L105+'9065'!L105+'9070'!L105+'9071'!L105+'9075'!L105+'9080'!L105+'9100'!L105+'9105'!L105+'9106'!L105+'9107.'!L105+'9125'!L105+'9275'!L105+'9300'!L105+'9301'!L105+'9302'!L105+'9306'!L105+'9307'!L105+'9315'!L105+'9317'!L105+'9320'!L105+'9400'!L105+'9401'!L105+'9450'!L105+'9475'!L105+'9501'!L105</f>
        <v>0</v>
      </c>
      <c r="M105" s="255">
        <f>'3256'!M105+'3257'!M105+'3260'!M105+'9000'!M105+'9051'!M105+'9065'!M105+'9070'!M105+'9071'!M105+'9075'!M105+'9080'!M105+'9100'!M105+'9105'!M105+'9106'!M105+'9107.'!M105+'9125'!M105+'9275'!M105+'9300'!M105+'9301'!M105+'9302'!M105+'9306'!M105+'9307'!M105+'9315'!M105+'9317'!M105+'9320'!M105+'9400'!M105+'9401'!M105+'9450'!M105+'9475'!M105+'9501'!M105</f>
        <v>0</v>
      </c>
      <c r="N105" s="94">
        <f t="shared" si="9"/>
        <v>0</v>
      </c>
      <c r="O105" s="224"/>
      <c r="P105" s="255">
        <f>'3256'!P105+'3257'!P105+'3260'!P105+'9000'!P105+'9051'!P105+'9065'!P105+'9070'!P105+'9071'!P105+'9075'!P105+'9080'!P105+'9100'!P105+'9105'!P105+'9106'!P105+'9107.'!P105+'9125'!P105+'9275'!P105+'9300'!P105+'9301'!P105+'9302'!P105+'9306'!P105+'9307'!P105+'9315'!P105+'9317'!P105+'9320'!P105+'9400'!P105+'9401'!P105+'9450'!P105+'9475'!P105+'9501'!P105</f>
        <v>0</v>
      </c>
      <c r="Q105" s="255">
        <f>'3256'!Q105+'3257'!Q105+'3260'!Q105+'9000'!Q105+'9051'!Q105+'9065'!Q105+'9070'!Q105+'9071'!Q105+'9075'!Q105+'9080'!Q105+'9100'!Q105+'9105'!Q105+'9106'!Q105+'9107.'!Q105+'9125'!Q105+'9275'!Q105+'9300'!Q105+'9301'!Q105+'9302'!Q105+'9306'!Q105+'9307'!Q105+'9315'!Q105+'9317'!Q105+'9320'!Q105+'9400'!Q105+'9401'!Q105+'9450'!Q105+'9475'!Q105+'9501'!Q105</f>
        <v>0</v>
      </c>
      <c r="R105" s="255">
        <f>'3256'!R105+'3257'!R105+'3260'!R105+'9000'!R105+'9051'!R105+'9065'!R105+'9070'!R105+'9071'!R105+'9075'!R105+'9080'!R105+'9100'!R105+'9105'!R105+'9106'!R105+'9107.'!R105+'9125'!R105+'9275'!R105+'9300'!R105+'9301'!R105+'9302'!R105+'9306'!R105+'9307'!R105+'9315'!R105+'9317'!R105+'9320'!R105+'9400'!R105+'9401'!R105+'9450'!R105+'9475'!R105+'9501'!R105</f>
        <v>0</v>
      </c>
      <c r="S105" s="94">
        <f t="shared" si="10"/>
        <v>0</v>
      </c>
      <c r="T105" s="224"/>
      <c r="U105" s="255">
        <f>'3256'!U105+'3257'!U105+'3260'!U105+'9000'!U105+'9051'!U105+'9065'!U105+'9070'!U105+'9071'!U105+'9075'!U105+'9080'!U105+'9100'!U105+'9105'!U105+'9106'!U105+'9107.'!U105+'9125'!U105+'9275'!U105+'9300'!U105+'9301'!U105+'9302'!U105+'9306'!U105+'9307'!U105+'9315'!U105+'9317'!U105+'9320'!U105+'9400'!U105+'9401'!U105+'9450'!U105+'9475'!U105+'9501'!U105</f>
        <v>0</v>
      </c>
      <c r="V105" s="255">
        <f>'3256'!V105+'3257'!V105+'3260'!V105+'9000'!V105+'9051'!V105+'9065'!V105+'9070'!V105+'9071'!V105+'9075'!V105+'9080'!V105+'9100'!V105+'9105'!V105+'9106'!V105+'9107.'!V105+'9125'!V105+'9275'!V105+'9300'!V105+'9301'!V105+'9302'!V105+'9306'!V105+'9307'!V105+'9315'!V105+'9317'!V105+'9320'!V105+'9400'!V105+'9401'!V105+'9450'!V105+'9475'!V105+'9501'!V105</f>
        <v>0</v>
      </c>
      <c r="W105" s="255">
        <f>'3256'!W105+'3257'!W105+'3260'!W105+'9000'!W105+'9051'!W105+'9065'!W105+'9070'!W105+'9071'!W105+'9075'!W105+'9080'!W105+'9100'!W105+'9105'!W105+'9106'!W105+'9107.'!W105+'9125'!W105+'9275'!W105+'9300'!W105+'9301'!W105+'9302'!W105+'9306'!W105+'9307'!W105+'9315'!W105+'9317'!W105+'9320'!W105+'9400'!W105+'9401'!W105+'9450'!W105+'9475'!W105+'9501'!W105</f>
        <v>0</v>
      </c>
      <c r="X105" s="94">
        <f t="shared" si="13"/>
        <v>0</v>
      </c>
      <c r="Y105" s="97"/>
      <c r="Z105" s="94">
        <f t="shared" si="14"/>
        <v>0</v>
      </c>
      <c r="AA105" s="182"/>
      <c r="AC105" s="243"/>
    </row>
    <row r="106" spans="1:29" s="214" customFormat="1" ht="15" hidden="1" x14ac:dyDescent="0.25">
      <c r="A106" s="72"/>
      <c r="B106" s="262" t="str">
        <f>'LPFN SUMMARY - Results'!B106</f>
        <v>Unused</v>
      </c>
      <c r="C106" s="71"/>
      <c r="D106" s="62"/>
      <c r="E106" s="63"/>
      <c r="F106" s="255">
        <f>'3256'!F106+'3257'!F106+'3260'!F106+'9000'!F106+'9051'!F106+'9065'!F106+'9070'!F106+'9071'!F106+'9075'!F106+'9080'!F106+'9100'!F106+'9105'!F106+'9106'!F106+'9107.'!F106+'9125'!F106+'9275'!F106+'9300'!F106+'9301'!F106+'9302'!F106+'9306'!F106+'9307'!F106+'9315'!F106+'9317'!F106+'9320'!F106+'9400'!F106+'9401'!F106+'9450'!F106+'9475'!F106+'9501'!F106</f>
        <v>0</v>
      </c>
      <c r="G106" s="255">
        <f>'3256'!G106+'3257'!G106+'3260'!G106+'9000'!G106+'9051'!G106+'9065'!G106+'9070'!G106+'9071'!G106+'9075'!G106+'9080'!G106+'9100'!G106+'9105'!G106+'9106'!G106+'9107.'!G106+'9125'!G106+'9275'!G106+'9300'!G106+'9301'!G106+'9302'!G106+'9306'!G106+'9307'!G106+'9315'!G106+'9317'!G106+'9320'!G106+'9400'!G106+'9401'!G106+'9450'!G106+'9475'!G106+'9501'!G106</f>
        <v>0</v>
      </c>
      <c r="H106" s="255">
        <f>'3256'!H106+'3257'!H106+'3260'!H106+'9000'!H106+'9051'!H106+'9065'!H106+'9070'!H106+'9071'!H106+'9075'!H106+'9080'!H106+'9100'!H106+'9105'!H106+'9106'!H106+'9107.'!H106+'9125'!H106+'9275'!H106+'9300'!H106+'9301'!H106+'9302'!H106+'9306'!H106+'9307'!H106+'9315'!H106+'9317'!H106+'9320'!H106+'9400'!H106+'9401'!H106+'9450'!H106+'9475'!H106+'9501'!H106</f>
        <v>0</v>
      </c>
      <c r="I106" s="94">
        <f t="shared" si="8"/>
        <v>0</v>
      </c>
      <c r="J106" s="224"/>
      <c r="K106" s="255">
        <f>'3256'!K106+'3257'!K106+'3260'!K106+'9000'!K106+'9051'!K106+'9065'!K106+'9070'!K106+'9071'!K106+'9075'!K106+'9080'!K106+'9100'!K106+'9105'!K106+'9106'!K106+'9107.'!K106+'9125'!K106+'9275'!K106+'9300'!K106+'9301'!K106+'9302'!K106+'9306'!K106+'9307'!K106+'9315'!K106+'9317'!K106+'9320'!K106+'9400'!K106+'9401'!K106+'9450'!K106+'9475'!K106+'9501'!K106</f>
        <v>0</v>
      </c>
      <c r="L106" s="255">
        <f>'3256'!L106+'3257'!L106+'3260'!L106+'9000'!L106+'9051'!L106+'9065'!L106+'9070'!L106+'9071'!L106+'9075'!L106+'9080'!L106+'9100'!L106+'9105'!L106+'9106'!L106+'9107.'!L106+'9125'!L106+'9275'!L106+'9300'!L106+'9301'!L106+'9302'!L106+'9306'!L106+'9307'!L106+'9315'!L106+'9317'!L106+'9320'!L106+'9400'!L106+'9401'!L106+'9450'!L106+'9475'!L106+'9501'!L106</f>
        <v>0</v>
      </c>
      <c r="M106" s="255">
        <f>'3256'!M106+'3257'!M106+'3260'!M106+'9000'!M106+'9051'!M106+'9065'!M106+'9070'!M106+'9071'!M106+'9075'!M106+'9080'!M106+'9100'!M106+'9105'!M106+'9106'!M106+'9107.'!M106+'9125'!M106+'9275'!M106+'9300'!M106+'9301'!M106+'9302'!M106+'9306'!M106+'9307'!M106+'9315'!M106+'9317'!M106+'9320'!M106+'9400'!M106+'9401'!M106+'9450'!M106+'9475'!M106+'9501'!M106</f>
        <v>0</v>
      </c>
      <c r="N106" s="94">
        <f t="shared" si="9"/>
        <v>0</v>
      </c>
      <c r="O106" s="224"/>
      <c r="P106" s="255">
        <f>'3256'!P106+'3257'!P106+'3260'!P106+'9000'!P106+'9051'!P106+'9065'!P106+'9070'!P106+'9071'!P106+'9075'!P106+'9080'!P106+'9100'!P106+'9105'!P106+'9106'!P106+'9107.'!P106+'9125'!P106+'9275'!P106+'9300'!P106+'9301'!P106+'9302'!P106+'9306'!P106+'9307'!P106+'9315'!P106+'9317'!P106+'9320'!P106+'9400'!P106+'9401'!P106+'9450'!P106+'9475'!P106+'9501'!P106</f>
        <v>0</v>
      </c>
      <c r="Q106" s="255">
        <f>'3256'!Q106+'3257'!Q106+'3260'!Q106+'9000'!Q106+'9051'!Q106+'9065'!Q106+'9070'!Q106+'9071'!Q106+'9075'!Q106+'9080'!Q106+'9100'!Q106+'9105'!Q106+'9106'!Q106+'9107.'!Q106+'9125'!Q106+'9275'!Q106+'9300'!Q106+'9301'!Q106+'9302'!Q106+'9306'!Q106+'9307'!Q106+'9315'!Q106+'9317'!Q106+'9320'!Q106+'9400'!Q106+'9401'!Q106+'9450'!Q106+'9475'!Q106+'9501'!Q106</f>
        <v>0</v>
      </c>
      <c r="R106" s="255">
        <f>'3256'!R106+'3257'!R106+'3260'!R106+'9000'!R106+'9051'!R106+'9065'!R106+'9070'!R106+'9071'!R106+'9075'!R106+'9080'!R106+'9100'!R106+'9105'!R106+'9106'!R106+'9107.'!R106+'9125'!R106+'9275'!R106+'9300'!R106+'9301'!R106+'9302'!R106+'9306'!R106+'9307'!R106+'9315'!R106+'9317'!R106+'9320'!R106+'9400'!R106+'9401'!R106+'9450'!R106+'9475'!R106+'9501'!R106</f>
        <v>0</v>
      </c>
      <c r="S106" s="94">
        <f t="shared" si="10"/>
        <v>0</v>
      </c>
      <c r="T106" s="224"/>
      <c r="U106" s="255">
        <f>'3256'!U106+'3257'!U106+'3260'!U106+'9000'!U106+'9051'!U106+'9065'!U106+'9070'!U106+'9071'!U106+'9075'!U106+'9080'!U106+'9100'!U106+'9105'!U106+'9106'!U106+'9107.'!U106+'9125'!U106+'9275'!U106+'9300'!U106+'9301'!U106+'9302'!U106+'9306'!U106+'9307'!U106+'9315'!U106+'9317'!U106+'9320'!U106+'9400'!U106+'9401'!U106+'9450'!U106+'9475'!U106+'9501'!U106</f>
        <v>0</v>
      </c>
      <c r="V106" s="255">
        <f>'3256'!V106+'3257'!V106+'3260'!V106+'9000'!V106+'9051'!V106+'9065'!V106+'9070'!V106+'9071'!V106+'9075'!V106+'9080'!V106+'9100'!V106+'9105'!V106+'9106'!V106+'9107.'!V106+'9125'!V106+'9275'!V106+'9300'!V106+'9301'!V106+'9302'!V106+'9306'!V106+'9307'!V106+'9315'!V106+'9317'!V106+'9320'!V106+'9400'!V106+'9401'!V106+'9450'!V106+'9475'!V106+'9501'!V106</f>
        <v>0</v>
      </c>
      <c r="W106" s="255">
        <f>'3256'!W106+'3257'!W106+'3260'!W106+'9000'!W106+'9051'!W106+'9065'!W106+'9070'!W106+'9071'!W106+'9075'!W106+'9080'!W106+'9100'!W106+'9105'!W106+'9106'!W106+'9107.'!W106+'9125'!W106+'9275'!W106+'9300'!W106+'9301'!W106+'9302'!W106+'9306'!W106+'9307'!W106+'9315'!W106+'9317'!W106+'9320'!W106+'9400'!W106+'9401'!W106+'9450'!W106+'9475'!W106+'9501'!W106</f>
        <v>0</v>
      </c>
      <c r="X106" s="94">
        <f t="shared" si="13"/>
        <v>0</v>
      </c>
      <c r="Y106" s="97"/>
      <c r="Z106" s="94">
        <f t="shared" si="14"/>
        <v>0</v>
      </c>
      <c r="AA106" s="182"/>
      <c r="AC106" s="243"/>
    </row>
    <row r="107" spans="1:29" s="214" customFormat="1" ht="15" hidden="1" x14ac:dyDescent="0.25">
      <c r="A107" s="72"/>
      <c r="B107" s="262" t="str">
        <f>'LPFN SUMMARY - Results'!B107</f>
        <v>Unused</v>
      </c>
      <c r="C107" s="71"/>
      <c r="D107" s="62"/>
      <c r="E107" s="63"/>
      <c r="F107" s="255">
        <f>'3256'!F107+'3257'!F107+'3260'!F107+'9000'!F107+'9051'!F107+'9065'!F107+'9070'!F107+'9071'!F107+'9075'!F107+'9080'!F107+'9100'!F107+'9105'!F107+'9106'!F107+'9107.'!F107+'9125'!F107+'9275'!F107+'9300'!F107+'9301'!F107+'9302'!F107+'9306'!F107+'9307'!F107+'9315'!F107+'9317'!F107+'9320'!F107+'9400'!F107+'9401'!F107+'9450'!F107+'9475'!F107+'9501'!F107</f>
        <v>0</v>
      </c>
      <c r="G107" s="255">
        <f>'3256'!G107+'3257'!G107+'3260'!G107+'9000'!G107+'9051'!G107+'9065'!G107+'9070'!G107+'9071'!G107+'9075'!G107+'9080'!G107+'9100'!G107+'9105'!G107+'9106'!G107+'9107.'!G107+'9125'!G107+'9275'!G107+'9300'!G107+'9301'!G107+'9302'!G107+'9306'!G107+'9307'!G107+'9315'!G107+'9317'!G107+'9320'!G107+'9400'!G107+'9401'!G107+'9450'!G107+'9475'!G107+'9501'!G107</f>
        <v>0</v>
      </c>
      <c r="H107" s="255">
        <f>'3256'!H107+'3257'!H107+'3260'!H107+'9000'!H107+'9051'!H107+'9065'!H107+'9070'!H107+'9071'!H107+'9075'!H107+'9080'!H107+'9100'!H107+'9105'!H107+'9106'!H107+'9107.'!H107+'9125'!H107+'9275'!H107+'9300'!H107+'9301'!H107+'9302'!H107+'9306'!H107+'9307'!H107+'9315'!H107+'9317'!H107+'9320'!H107+'9400'!H107+'9401'!H107+'9450'!H107+'9475'!H107+'9501'!H107</f>
        <v>0</v>
      </c>
      <c r="I107" s="94">
        <f t="shared" si="8"/>
        <v>0</v>
      </c>
      <c r="J107" s="224"/>
      <c r="K107" s="255">
        <f>'3256'!K107+'3257'!K107+'3260'!K107+'9000'!K107+'9051'!K107+'9065'!K107+'9070'!K107+'9071'!K107+'9075'!K107+'9080'!K107+'9100'!K107+'9105'!K107+'9106'!K107+'9107.'!K107+'9125'!K107+'9275'!K107+'9300'!K107+'9301'!K107+'9302'!K107+'9306'!K107+'9307'!K107+'9315'!K107+'9317'!K107+'9320'!K107+'9400'!K107+'9401'!K107+'9450'!K107+'9475'!K107+'9501'!K107</f>
        <v>0</v>
      </c>
      <c r="L107" s="255">
        <f>'3256'!L107+'3257'!L107+'3260'!L107+'9000'!L107+'9051'!L107+'9065'!L107+'9070'!L107+'9071'!L107+'9075'!L107+'9080'!L107+'9100'!L107+'9105'!L107+'9106'!L107+'9107.'!L107+'9125'!L107+'9275'!L107+'9300'!L107+'9301'!L107+'9302'!L107+'9306'!L107+'9307'!L107+'9315'!L107+'9317'!L107+'9320'!L107+'9400'!L107+'9401'!L107+'9450'!L107+'9475'!L107+'9501'!L107</f>
        <v>0</v>
      </c>
      <c r="M107" s="255">
        <f>'3256'!M107+'3257'!M107+'3260'!M107+'9000'!M107+'9051'!M107+'9065'!M107+'9070'!M107+'9071'!M107+'9075'!M107+'9080'!M107+'9100'!M107+'9105'!M107+'9106'!M107+'9107.'!M107+'9125'!M107+'9275'!M107+'9300'!M107+'9301'!M107+'9302'!M107+'9306'!M107+'9307'!M107+'9315'!M107+'9317'!M107+'9320'!M107+'9400'!M107+'9401'!M107+'9450'!M107+'9475'!M107+'9501'!M107</f>
        <v>0</v>
      </c>
      <c r="N107" s="94">
        <f t="shared" si="9"/>
        <v>0</v>
      </c>
      <c r="O107" s="224"/>
      <c r="P107" s="255">
        <f>'3256'!P107+'3257'!P107+'3260'!P107+'9000'!P107+'9051'!P107+'9065'!P107+'9070'!P107+'9071'!P107+'9075'!P107+'9080'!P107+'9100'!P107+'9105'!P107+'9106'!P107+'9107.'!P107+'9125'!P107+'9275'!P107+'9300'!P107+'9301'!P107+'9302'!P107+'9306'!P107+'9307'!P107+'9315'!P107+'9317'!P107+'9320'!P107+'9400'!P107+'9401'!P107+'9450'!P107+'9475'!P107+'9501'!P107</f>
        <v>0</v>
      </c>
      <c r="Q107" s="255">
        <f>'3256'!Q107+'3257'!Q107+'3260'!Q107+'9000'!Q107+'9051'!Q107+'9065'!Q107+'9070'!Q107+'9071'!Q107+'9075'!Q107+'9080'!Q107+'9100'!Q107+'9105'!Q107+'9106'!Q107+'9107.'!Q107+'9125'!Q107+'9275'!Q107+'9300'!Q107+'9301'!Q107+'9302'!Q107+'9306'!Q107+'9307'!Q107+'9315'!Q107+'9317'!Q107+'9320'!Q107+'9400'!Q107+'9401'!Q107+'9450'!Q107+'9475'!Q107+'9501'!Q107</f>
        <v>0</v>
      </c>
      <c r="R107" s="255">
        <f>'3256'!R107+'3257'!R107+'3260'!R107+'9000'!R107+'9051'!R107+'9065'!R107+'9070'!R107+'9071'!R107+'9075'!R107+'9080'!R107+'9100'!R107+'9105'!R107+'9106'!R107+'9107.'!R107+'9125'!R107+'9275'!R107+'9300'!R107+'9301'!R107+'9302'!R107+'9306'!R107+'9307'!R107+'9315'!R107+'9317'!R107+'9320'!R107+'9400'!R107+'9401'!R107+'9450'!R107+'9475'!R107+'9501'!R107</f>
        <v>0</v>
      </c>
      <c r="S107" s="94">
        <f t="shared" si="10"/>
        <v>0</v>
      </c>
      <c r="T107" s="224"/>
      <c r="U107" s="255">
        <f>'3256'!U107+'3257'!U107+'3260'!U107+'9000'!U107+'9051'!U107+'9065'!U107+'9070'!U107+'9071'!U107+'9075'!U107+'9080'!U107+'9100'!U107+'9105'!U107+'9106'!U107+'9107.'!U107+'9125'!U107+'9275'!U107+'9300'!U107+'9301'!U107+'9302'!U107+'9306'!U107+'9307'!U107+'9315'!U107+'9317'!U107+'9320'!U107+'9400'!U107+'9401'!U107+'9450'!U107+'9475'!U107+'9501'!U107</f>
        <v>0</v>
      </c>
      <c r="V107" s="255">
        <f>'3256'!V107+'3257'!V107+'3260'!V107+'9000'!V107+'9051'!V107+'9065'!V107+'9070'!V107+'9071'!V107+'9075'!V107+'9080'!V107+'9100'!V107+'9105'!V107+'9106'!V107+'9107.'!V107+'9125'!V107+'9275'!V107+'9300'!V107+'9301'!V107+'9302'!V107+'9306'!V107+'9307'!V107+'9315'!V107+'9317'!V107+'9320'!V107+'9400'!V107+'9401'!V107+'9450'!V107+'9475'!V107+'9501'!V107</f>
        <v>0</v>
      </c>
      <c r="W107" s="255">
        <f>'3256'!W107+'3257'!W107+'3260'!W107+'9000'!W107+'9051'!W107+'9065'!W107+'9070'!W107+'9071'!W107+'9075'!W107+'9080'!W107+'9100'!W107+'9105'!W107+'9106'!W107+'9107.'!W107+'9125'!W107+'9275'!W107+'9300'!W107+'9301'!W107+'9302'!W107+'9306'!W107+'9307'!W107+'9315'!W107+'9317'!W107+'9320'!W107+'9400'!W107+'9401'!W107+'9450'!W107+'9475'!W107+'9501'!W107</f>
        <v>0</v>
      </c>
      <c r="X107" s="94">
        <f t="shared" si="13"/>
        <v>0</v>
      </c>
      <c r="Y107" s="97"/>
      <c r="Z107" s="94">
        <f t="shared" si="14"/>
        <v>0</v>
      </c>
      <c r="AA107" s="182"/>
      <c r="AC107" s="243"/>
    </row>
    <row r="108" spans="1:29" s="214" customFormat="1" ht="15" x14ac:dyDescent="0.25">
      <c r="A108" s="72"/>
      <c r="B108" s="262" t="str">
        <f>'LPFN SUMMARY - Results'!B108</f>
        <v>Job creation initiative</v>
      </c>
      <c r="C108" s="71"/>
      <c r="D108" s="62"/>
      <c r="E108" s="63"/>
      <c r="F108" s="255">
        <f>'3256'!F108+'3257'!F108+'3260'!F108+'9000'!F108+'9051'!F108+'9065'!F108+'9070'!F108+'9071'!F108+'9075'!F108+'9080'!F108+'9100'!F108+'9105'!F108+'9106'!F108+'9107.'!F108+'9125'!F108+'9275'!F108+'9300'!F108+'9301'!F108+'9302'!F108+'9306'!F108+'9307'!F108+'9315'!F108+'9317'!F108+'9320'!F108+'9400'!F108+'9401'!F108+'9450'!F108+'9475'!F108+'9501'!F108</f>
        <v>0</v>
      </c>
      <c r="G108" s="255">
        <f>'3256'!G108+'3257'!G108+'3260'!G108+'9000'!G108+'9051'!G108+'9065'!G108+'9070'!G108+'9071'!G108+'9075'!G108+'9080'!G108+'9100'!G108+'9105'!G108+'9106'!G108+'9107.'!G108+'9125'!G108+'9275'!G108+'9300'!G108+'9301'!G108+'9302'!G108+'9306'!G108+'9307'!G108+'9315'!G108+'9317'!G108+'9320'!G108+'9400'!G108+'9401'!G108+'9450'!G108+'9475'!G108+'9501'!G108</f>
        <v>0</v>
      </c>
      <c r="H108" s="255">
        <f>'3256'!H108+'3257'!H108+'3260'!H108+'9000'!H108+'9051'!H108+'9065'!H108+'9070'!H108+'9071'!H108+'9075'!H108+'9080'!H108+'9100'!H108+'9105'!H108+'9106'!H108+'9107.'!H108+'9125'!H108+'9275'!H108+'9300'!H108+'9301'!H108+'9302'!H108+'9306'!H108+'9307'!H108+'9315'!H108+'9317'!H108+'9320'!H108+'9400'!H108+'9401'!H108+'9450'!H108+'9475'!H108+'9501'!H108</f>
        <v>0</v>
      </c>
      <c r="I108" s="94">
        <f t="shared" si="8"/>
        <v>0</v>
      </c>
      <c r="J108" s="224"/>
      <c r="K108" s="255">
        <f>'3256'!K108+'3257'!K108+'3260'!K108+'9000'!K108+'9051'!K108+'9065'!K108+'9070'!K108+'9071'!K108+'9075'!K108+'9080'!K108+'9100'!K108+'9105'!K108+'9106'!K108+'9107.'!K108+'9125'!K108+'9275'!K108+'9300'!K108+'9301'!K108+'9302'!K108+'9306'!K108+'9307'!K108+'9315'!K108+'9317'!K108+'9320'!K108+'9400'!K108+'9401'!K108+'9450'!K108+'9475'!K108+'9501'!K108</f>
        <v>0</v>
      </c>
      <c r="L108" s="255">
        <f>'3256'!L108+'3257'!L108+'3260'!L108+'9000'!L108+'9051'!L108+'9065'!L108+'9070'!L108+'9071'!L108+'9075'!L108+'9080'!L108+'9100'!L108+'9105'!L108+'9106'!L108+'9107.'!L108+'9125'!L108+'9275'!L108+'9300'!L108+'9301'!L108+'9302'!L108+'9306'!L108+'9307'!L108+'9315'!L108+'9317'!L108+'9320'!L108+'9400'!L108+'9401'!L108+'9450'!L108+'9475'!L108+'9501'!L108</f>
        <v>0</v>
      </c>
      <c r="M108" s="255">
        <f>'3256'!M108+'3257'!M108+'3260'!M108+'9000'!M108+'9051'!M108+'9065'!M108+'9070'!M108+'9071'!M108+'9075'!M108+'9080'!M108+'9100'!M108+'9105'!M108+'9106'!M108+'9107.'!M108+'9125'!M108+'9275'!M108+'9300'!M108+'9301'!M108+'9302'!M108+'9306'!M108+'9307'!M108+'9315'!M108+'9317'!M108+'9320'!M108+'9400'!M108+'9401'!M108+'9450'!M108+'9475'!M108+'9501'!M108</f>
        <v>0</v>
      </c>
      <c r="N108" s="94">
        <f t="shared" si="9"/>
        <v>0</v>
      </c>
      <c r="O108" s="224"/>
      <c r="P108" s="255">
        <f>'3256'!P108+'3257'!P108+'3260'!P108+'9000'!P108+'9051'!P108+'9065'!P108+'9070'!P108+'9071'!P108+'9075'!P108+'9080'!P108+'9100'!P108+'9105'!P108+'9106'!P108+'9107.'!P108+'9125'!P108+'9275'!P108+'9300'!P108+'9301'!P108+'9302'!P108+'9306'!P108+'9307'!P108+'9315'!P108+'9317'!P108+'9320'!P108+'9400'!P108+'9401'!P108+'9450'!P108+'9475'!P108+'9501'!P108</f>
        <v>0</v>
      </c>
      <c r="Q108" s="255">
        <f>'3256'!Q108+'3257'!Q108+'3260'!Q108+'9000'!Q108+'9051'!Q108+'9065'!Q108+'9070'!Q108+'9071'!Q108+'9075'!Q108+'9080'!Q108+'9100'!Q108+'9105'!Q108+'9106'!Q108+'9107.'!Q108+'9125'!Q108+'9275'!Q108+'9300'!Q108+'9301'!Q108+'9302'!Q108+'9306'!Q108+'9307'!Q108+'9315'!Q108+'9317'!Q108+'9320'!Q108+'9400'!Q108+'9401'!Q108+'9450'!Q108+'9475'!Q108+'9501'!Q108</f>
        <v>0</v>
      </c>
      <c r="R108" s="255">
        <f>'3256'!R108+'3257'!R108+'3260'!R108+'9000'!R108+'9051'!R108+'9065'!R108+'9070'!R108+'9071'!R108+'9075'!R108+'9080'!R108+'9100'!R108+'9105'!R108+'9106'!R108+'9107.'!R108+'9125'!R108+'9275'!R108+'9300'!R108+'9301'!R108+'9302'!R108+'9306'!R108+'9307'!R108+'9315'!R108+'9317'!R108+'9320'!R108+'9400'!R108+'9401'!R108+'9450'!R108+'9475'!R108+'9501'!R108</f>
        <v>0</v>
      </c>
      <c r="S108" s="94">
        <f t="shared" si="10"/>
        <v>0</v>
      </c>
      <c r="T108" s="224"/>
      <c r="U108" s="255">
        <f>'3256'!U108+'3257'!U108+'3260'!U108+'9000'!U108+'9051'!U108+'9065'!U108+'9070'!U108+'9071'!U108+'9075'!U108+'9080'!U108+'9100'!U108+'9105'!U108+'9106'!U108+'9107.'!U108+'9125'!U108+'9275'!U108+'9300'!U108+'9301'!U108+'9302'!U108+'9306'!U108+'9307'!U108+'9315'!U108+'9317'!U108+'9320'!U108+'9400'!U108+'9401'!U108+'9450'!U108+'9475'!U108+'9501'!U108</f>
        <v>0</v>
      </c>
      <c r="V108" s="255">
        <f>'3256'!V108+'3257'!V108+'3260'!V108+'9000'!V108+'9051'!V108+'9065'!V108+'9070'!V108+'9071'!V108+'9075'!V108+'9080'!V108+'9100'!V108+'9105'!V108+'9106'!V108+'9107.'!V108+'9125'!V108+'9275'!V108+'9300'!V108+'9301'!V108+'9302'!V108+'9306'!V108+'9307'!V108+'9315'!V108+'9317'!V108+'9320'!V108+'9400'!V108+'9401'!V108+'9450'!V108+'9475'!V108+'9501'!V108</f>
        <v>0</v>
      </c>
      <c r="W108" s="255">
        <f>'3256'!W108+'3257'!W108+'3260'!W108+'9000'!W108+'9051'!W108+'9065'!W108+'9070'!W108+'9071'!W108+'9075'!W108+'9080'!W108+'9100'!W108+'9105'!W108+'9106'!W108+'9107.'!W108+'9125'!W108+'9275'!W108+'9300'!W108+'9301'!W108+'9302'!W108+'9306'!W108+'9307'!W108+'9315'!W108+'9317'!W108+'9320'!W108+'9400'!W108+'9401'!W108+'9450'!W108+'9475'!W108+'9501'!W108</f>
        <v>0</v>
      </c>
      <c r="X108" s="94">
        <f t="shared" si="13"/>
        <v>0</v>
      </c>
      <c r="Y108" s="97"/>
      <c r="Z108" s="94">
        <f t="shared" si="14"/>
        <v>0</v>
      </c>
      <c r="AA108" s="182"/>
      <c r="AC108" s="243"/>
    </row>
    <row r="109" spans="1:29" s="214" customFormat="1" ht="15" x14ac:dyDescent="0.25">
      <c r="A109" s="72"/>
      <c r="B109" s="262" t="str">
        <f>'LPFN SUMMARY - Results'!B109</f>
        <v>Training vocationnal</v>
      </c>
      <c r="C109" s="71"/>
      <c r="D109" s="62"/>
      <c r="E109" s="63"/>
      <c r="F109" s="255">
        <f>'3256'!F109+'3257'!F109+'3260'!F109+'9000'!F109+'9051'!F109+'9065'!F109+'9070'!F109+'9071'!F109+'9075'!F109+'9080'!F109+'9100'!F109+'9105'!F109+'9106'!F109+'9107.'!F109+'9125'!F109+'9275'!F109+'9300'!F109+'9301'!F109+'9302'!F109+'9306'!F109+'9307'!F109+'9315'!F109+'9317'!F109+'9320'!F109+'9400'!F109+'9401'!F109+'9450'!F109+'9475'!F109+'9501'!F109</f>
        <v>0</v>
      </c>
      <c r="G109" s="255">
        <f>'3256'!G109+'3257'!G109+'3260'!G109+'9000'!G109+'9051'!G109+'9065'!G109+'9070'!G109+'9071'!G109+'9075'!G109+'9080'!G109+'9100'!G109+'9105'!G109+'9106'!G109+'9107.'!G109+'9125'!G109+'9275'!G109+'9300'!G109+'9301'!G109+'9302'!G109+'9306'!G109+'9307'!G109+'9315'!G109+'9317'!G109+'9320'!G109+'9400'!G109+'9401'!G109+'9450'!G109+'9475'!G109+'9501'!G109</f>
        <v>0</v>
      </c>
      <c r="H109" s="255">
        <f>'3256'!H109+'3257'!H109+'3260'!H109+'9000'!H109+'9051'!H109+'9065'!H109+'9070'!H109+'9071'!H109+'9075'!H109+'9080'!H109+'9100'!H109+'9105'!H109+'9106'!H109+'9107.'!H109+'9125'!H109+'9275'!H109+'9300'!H109+'9301'!H109+'9302'!H109+'9306'!H109+'9307'!H109+'9315'!H109+'9317'!H109+'9320'!H109+'9400'!H109+'9401'!H109+'9450'!H109+'9475'!H109+'9501'!H109</f>
        <v>0</v>
      </c>
      <c r="I109" s="94">
        <f t="shared" si="8"/>
        <v>0</v>
      </c>
      <c r="J109" s="224"/>
      <c r="K109" s="255">
        <f>'3256'!K109+'3257'!K109+'3260'!K109+'9000'!K109+'9051'!K109+'9065'!K109+'9070'!K109+'9071'!K109+'9075'!K109+'9080'!K109+'9100'!K109+'9105'!K109+'9106'!K109+'9107.'!K109+'9125'!K109+'9275'!K109+'9300'!K109+'9301'!K109+'9302'!K109+'9306'!K109+'9307'!K109+'9315'!K109+'9317'!K109+'9320'!K109+'9400'!K109+'9401'!K109+'9450'!K109+'9475'!K109+'9501'!K109</f>
        <v>0</v>
      </c>
      <c r="L109" s="255">
        <f>'3256'!L109+'3257'!L109+'3260'!L109+'9000'!L109+'9051'!L109+'9065'!L109+'9070'!L109+'9071'!L109+'9075'!L109+'9080'!L109+'9100'!L109+'9105'!L109+'9106'!L109+'9107.'!L109+'9125'!L109+'9275'!L109+'9300'!L109+'9301'!L109+'9302'!L109+'9306'!L109+'9307'!L109+'9315'!L109+'9317'!L109+'9320'!L109+'9400'!L109+'9401'!L109+'9450'!L109+'9475'!L109+'9501'!L109</f>
        <v>0</v>
      </c>
      <c r="M109" s="255">
        <f>'3256'!M109+'3257'!M109+'3260'!M109+'9000'!M109+'9051'!M109+'9065'!M109+'9070'!M109+'9071'!M109+'9075'!M109+'9080'!M109+'9100'!M109+'9105'!M109+'9106'!M109+'9107.'!M109+'9125'!M109+'9275'!M109+'9300'!M109+'9301'!M109+'9302'!M109+'9306'!M109+'9307'!M109+'9315'!M109+'9317'!M109+'9320'!M109+'9400'!M109+'9401'!M109+'9450'!M109+'9475'!M109+'9501'!M109</f>
        <v>0</v>
      </c>
      <c r="N109" s="94">
        <f t="shared" si="9"/>
        <v>0</v>
      </c>
      <c r="O109" s="224"/>
      <c r="P109" s="255">
        <f>'3256'!P109+'3257'!P109+'3260'!P109+'9000'!P109+'9051'!P109+'9065'!P109+'9070'!P109+'9071'!P109+'9075'!P109+'9080'!P109+'9100'!P109+'9105'!P109+'9106'!P109+'9107.'!P109+'9125'!P109+'9275'!P109+'9300'!P109+'9301'!P109+'9302'!P109+'9306'!P109+'9307'!P109+'9315'!P109+'9317'!P109+'9320'!P109+'9400'!P109+'9401'!P109+'9450'!P109+'9475'!P109+'9501'!P109</f>
        <v>0</v>
      </c>
      <c r="Q109" s="255">
        <f>'3256'!Q109+'3257'!Q109+'3260'!Q109+'9000'!Q109+'9051'!Q109+'9065'!Q109+'9070'!Q109+'9071'!Q109+'9075'!Q109+'9080'!Q109+'9100'!Q109+'9105'!Q109+'9106'!Q109+'9107.'!Q109+'9125'!Q109+'9275'!Q109+'9300'!Q109+'9301'!Q109+'9302'!Q109+'9306'!Q109+'9307'!Q109+'9315'!Q109+'9317'!Q109+'9320'!Q109+'9400'!Q109+'9401'!Q109+'9450'!Q109+'9475'!Q109+'9501'!Q109</f>
        <v>0</v>
      </c>
      <c r="R109" s="255">
        <f>'3256'!R109+'3257'!R109+'3260'!R109+'9000'!R109+'9051'!R109+'9065'!R109+'9070'!R109+'9071'!R109+'9075'!R109+'9080'!R109+'9100'!R109+'9105'!R109+'9106'!R109+'9107.'!R109+'9125'!R109+'9275'!R109+'9300'!R109+'9301'!R109+'9302'!R109+'9306'!R109+'9307'!R109+'9315'!R109+'9317'!R109+'9320'!R109+'9400'!R109+'9401'!R109+'9450'!R109+'9475'!R109+'9501'!R109</f>
        <v>0</v>
      </c>
      <c r="S109" s="94">
        <f t="shared" si="10"/>
        <v>0</v>
      </c>
      <c r="T109" s="224"/>
      <c r="U109" s="255">
        <f>'3256'!U109+'3257'!U109+'3260'!U109+'9000'!U109+'9051'!U109+'9065'!U109+'9070'!U109+'9071'!U109+'9075'!U109+'9080'!U109+'9100'!U109+'9105'!U109+'9106'!U109+'9107.'!U109+'9125'!U109+'9275'!U109+'9300'!U109+'9301'!U109+'9302'!U109+'9306'!U109+'9307'!U109+'9315'!U109+'9317'!U109+'9320'!U109+'9400'!U109+'9401'!U109+'9450'!U109+'9475'!U109+'9501'!U109</f>
        <v>0</v>
      </c>
      <c r="V109" s="255">
        <f>'3256'!V109+'3257'!V109+'3260'!V109+'9000'!V109+'9051'!V109+'9065'!V109+'9070'!V109+'9071'!V109+'9075'!V109+'9080'!V109+'9100'!V109+'9105'!V109+'9106'!V109+'9107.'!V109+'9125'!V109+'9275'!V109+'9300'!V109+'9301'!V109+'9302'!V109+'9306'!V109+'9307'!V109+'9315'!V109+'9317'!V109+'9320'!V109+'9400'!V109+'9401'!V109+'9450'!V109+'9475'!V109+'9501'!V109</f>
        <v>0</v>
      </c>
      <c r="W109" s="255">
        <f>'3256'!W109+'3257'!W109+'3260'!W109+'9000'!W109+'9051'!W109+'9065'!W109+'9070'!W109+'9071'!W109+'9075'!W109+'9080'!W109+'9100'!W109+'9105'!W109+'9106'!W109+'9107.'!W109+'9125'!W109+'9275'!W109+'9300'!W109+'9301'!W109+'9302'!W109+'9306'!W109+'9307'!W109+'9315'!W109+'9317'!W109+'9320'!W109+'9400'!W109+'9401'!W109+'9450'!W109+'9475'!W109+'9501'!W109</f>
        <v>0</v>
      </c>
      <c r="X109" s="94">
        <f t="shared" si="13"/>
        <v>0</v>
      </c>
      <c r="Y109" s="97"/>
      <c r="Z109" s="94">
        <f t="shared" si="14"/>
        <v>0</v>
      </c>
      <c r="AA109" s="182"/>
      <c r="AC109" s="243"/>
    </row>
    <row r="110" spans="1:29" s="214" customFormat="1" ht="15" x14ac:dyDescent="0.25">
      <c r="A110" s="72"/>
      <c r="B110" s="262" t="str">
        <f>'LPFN SUMMARY - Results'!B110</f>
        <v>Activities</v>
      </c>
      <c r="C110" s="71"/>
      <c r="D110" s="62"/>
      <c r="E110" s="63"/>
      <c r="F110" s="255">
        <f>'3256'!F110+'3257'!F110+'3260'!F110+'9000'!F110+'9051'!F110+'9065'!F110+'9070'!F110+'9071'!F110+'9075'!F110+'9080'!F110+'9100'!F110+'9105'!F110+'9106'!F110+'9107.'!F110+'9125'!F110+'9275'!F110+'9300'!F110+'9301'!F110+'9302'!F110+'9306'!F110+'9307'!F110+'9315'!F110+'9317'!F110+'9320'!F110+'9400'!F110+'9401'!F110+'9450'!F110+'9475'!F110+'9501'!F110</f>
        <v>33300</v>
      </c>
      <c r="G110" s="255">
        <f>'3256'!G110+'3257'!G110+'3260'!G110+'9000'!G110+'9051'!G110+'9065'!G110+'9070'!G110+'9071'!G110+'9075'!G110+'9080'!G110+'9100'!G110+'9105'!G110+'9106'!G110+'9107.'!G110+'9125'!G110+'9275'!G110+'9300'!G110+'9301'!G110+'9302'!G110+'9306'!G110+'9307'!G110+'9315'!G110+'9317'!G110+'9320'!G110+'9400'!G110+'9401'!G110+'9450'!G110+'9475'!G110+'9501'!G110</f>
        <v>28300</v>
      </c>
      <c r="H110" s="255">
        <f>'3256'!H110+'3257'!H110+'3260'!H110+'9000'!H110+'9051'!H110+'9065'!H110+'9070'!H110+'9071'!H110+'9075'!H110+'9080'!H110+'9100'!H110+'9105'!H110+'9106'!H110+'9107.'!H110+'9125'!H110+'9275'!H110+'9300'!H110+'9301'!H110+'9302'!H110+'9306'!H110+'9307'!H110+'9315'!H110+'9317'!H110+'9320'!H110+'9400'!H110+'9401'!H110+'9450'!H110+'9475'!H110+'9501'!H110</f>
        <v>34760</v>
      </c>
      <c r="I110" s="94">
        <f t="shared" si="8"/>
        <v>96360</v>
      </c>
      <c r="J110" s="224"/>
      <c r="K110" s="255">
        <f>'3256'!K110+'3257'!K110+'3260'!K110+'9000'!K110+'9051'!K110+'9065'!K110+'9070'!K110+'9071'!K110+'9075'!K110+'9080'!K110+'9100'!K110+'9105'!K110+'9106'!K110+'9107.'!K110+'9125'!K110+'9275'!K110+'9300'!K110+'9301'!K110+'9302'!K110+'9306'!K110+'9307'!K110+'9315'!K110+'9317'!K110+'9320'!K110+'9400'!K110+'9401'!K110+'9450'!K110+'9475'!K110+'9501'!K110</f>
        <v>28300</v>
      </c>
      <c r="L110" s="255">
        <f>'3256'!L110+'3257'!L110+'3260'!L110+'9000'!L110+'9051'!L110+'9065'!L110+'9070'!L110+'9071'!L110+'9075'!L110+'9080'!L110+'9100'!L110+'9105'!L110+'9106'!L110+'9107.'!L110+'9125'!L110+'9275'!L110+'9300'!L110+'9301'!L110+'9302'!L110+'9306'!L110+'9307'!L110+'9315'!L110+'9317'!L110+'9320'!L110+'9400'!L110+'9401'!L110+'9450'!L110+'9475'!L110+'9501'!L110</f>
        <v>33300</v>
      </c>
      <c r="M110" s="255">
        <f>'3256'!M110+'3257'!M110+'3260'!M110+'9000'!M110+'9051'!M110+'9065'!M110+'9070'!M110+'9071'!M110+'9075'!M110+'9080'!M110+'9100'!M110+'9105'!M110+'9106'!M110+'9107.'!M110+'9125'!M110+'9275'!M110+'9300'!M110+'9301'!M110+'9302'!M110+'9306'!M110+'9307'!M110+'9315'!M110+'9317'!M110+'9320'!M110+'9400'!M110+'9401'!M110+'9450'!M110+'9475'!M110+'9501'!M110</f>
        <v>32020</v>
      </c>
      <c r="N110" s="94">
        <f t="shared" si="9"/>
        <v>93620</v>
      </c>
      <c r="O110" s="224"/>
      <c r="P110" s="255">
        <f>'3256'!P110+'3257'!P110+'3260'!P110+'9000'!P110+'9051'!P110+'9065'!P110+'9070'!P110+'9071'!P110+'9075'!P110+'9080'!P110+'9100'!P110+'9105'!P110+'9106'!P110+'9107.'!P110+'9125'!P110+'9275'!P110+'9300'!P110+'9301'!P110+'9302'!P110+'9306'!P110+'9307'!P110+'9315'!P110+'9317'!P110+'9320'!P110+'9400'!P110+'9401'!P110+'9450'!P110+'9475'!P110+'9501'!P110</f>
        <v>28300</v>
      </c>
      <c r="Q110" s="255">
        <f>'3256'!Q110+'3257'!Q110+'3260'!Q110+'9000'!Q110+'9051'!Q110+'9065'!Q110+'9070'!Q110+'9071'!Q110+'9075'!Q110+'9080'!Q110+'9100'!Q110+'9105'!Q110+'9106'!Q110+'9107.'!Q110+'9125'!Q110+'9275'!Q110+'9300'!Q110+'9301'!Q110+'9302'!Q110+'9306'!Q110+'9307'!Q110+'9315'!Q110+'9317'!Q110+'9320'!Q110+'9400'!Q110+'9401'!Q110+'9450'!Q110+'9475'!Q110+'9501'!Q110</f>
        <v>33300</v>
      </c>
      <c r="R110" s="255">
        <f>'3256'!R110+'3257'!R110+'3260'!R110+'9000'!R110+'9051'!R110+'9065'!R110+'9070'!R110+'9071'!R110+'9075'!R110+'9080'!R110+'9100'!R110+'9105'!R110+'9106'!R110+'9107.'!R110+'9125'!R110+'9275'!R110+'9300'!R110+'9301'!R110+'9302'!R110+'9306'!R110+'9307'!R110+'9315'!R110+'9317'!R110+'9320'!R110+'9400'!R110+'9401'!R110+'9450'!R110+'9475'!R110+'9501'!R110</f>
        <v>32020</v>
      </c>
      <c r="S110" s="94">
        <f t="shared" si="10"/>
        <v>93620</v>
      </c>
      <c r="T110" s="224"/>
      <c r="U110" s="255">
        <f>'3256'!U110+'3257'!U110+'3260'!U110+'9000'!U110+'9051'!U110+'9065'!U110+'9070'!U110+'9071'!U110+'9075'!U110+'9080'!U110+'9100'!U110+'9105'!U110+'9106'!U110+'9107.'!U110+'9125'!U110+'9275'!U110+'9300'!U110+'9301'!U110+'9302'!U110+'9306'!U110+'9307'!U110+'9315'!U110+'9317'!U110+'9320'!U110+'9400'!U110+'9401'!U110+'9450'!U110+'9475'!U110+'9501'!U110</f>
        <v>28300</v>
      </c>
      <c r="V110" s="255">
        <f>'3256'!V110+'3257'!V110+'3260'!V110+'9000'!V110+'9051'!V110+'9065'!V110+'9070'!V110+'9071'!V110+'9075'!V110+'9080'!V110+'9100'!V110+'9105'!V110+'9106'!V110+'9107.'!V110+'9125'!V110+'9275'!V110+'9300'!V110+'9301'!V110+'9302'!V110+'9306'!V110+'9307'!V110+'9315'!V110+'9317'!V110+'9320'!V110+'9400'!V110+'9401'!V110+'9450'!V110+'9475'!V110+'9501'!V110</f>
        <v>38088</v>
      </c>
      <c r="W110" s="255">
        <f>'3256'!W110+'3257'!W110+'3260'!W110+'9000'!W110+'9051'!W110+'9065'!W110+'9070'!W110+'9071'!W110+'9075'!W110+'9080'!W110+'9100'!W110+'9105'!W110+'9106'!W110+'9107.'!W110+'9125'!W110+'9275'!W110+'9300'!W110+'9301'!W110+'9302'!W110+'9306'!W110+'9307'!W110+'9315'!W110+'9317'!W110+'9320'!W110+'9400'!W110+'9401'!W110+'9450'!W110+'9475'!W110+'9501'!W110</f>
        <v>31525</v>
      </c>
      <c r="X110" s="94">
        <f t="shared" si="13"/>
        <v>97913</v>
      </c>
      <c r="Y110" s="97"/>
      <c r="Z110" s="94">
        <f t="shared" si="14"/>
        <v>381513</v>
      </c>
      <c r="AA110" s="182"/>
      <c r="AC110" s="243"/>
    </row>
    <row r="111" spans="1:29" s="214" customFormat="1" ht="15" x14ac:dyDescent="0.25">
      <c r="A111" s="72"/>
      <c r="B111" s="262" t="str">
        <f>'LPFN SUMMARY - Results'!B111</f>
        <v>Contingency funds</v>
      </c>
      <c r="C111" s="71"/>
      <c r="D111" s="62"/>
      <c r="E111" s="63"/>
      <c r="F111" s="255">
        <f>'3256'!F111+'3257'!F111+'3260'!F111+'9000'!F111+'9051'!F111+'9065'!F111+'9070'!F111+'9071'!F111+'9075'!F111+'9080'!F111+'9100'!F111+'9105'!F111+'9106'!F111+'9107.'!F111+'9125'!F111+'9275'!F111+'9300'!F111+'9301'!F111+'9302'!F111+'9306'!F111+'9307'!F111+'9315'!F111+'9317'!F111+'9320'!F111+'9400'!F111+'9401'!F111+'9450'!F111+'9475'!F111+'9501'!F111</f>
        <v>0</v>
      </c>
      <c r="G111" s="255">
        <f>'3256'!G111+'3257'!G111+'3260'!G111+'9000'!G111+'9051'!G111+'9065'!G111+'9070'!G111+'9071'!G111+'9075'!G111+'9080'!G111+'9100'!G111+'9105'!G111+'9106'!G111+'9107.'!G111+'9125'!G111+'9275'!G111+'9300'!G111+'9301'!G111+'9302'!G111+'9306'!G111+'9307'!G111+'9315'!G111+'9317'!G111+'9320'!G111+'9400'!G111+'9401'!G111+'9450'!G111+'9475'!G111+'9501'!G111</f>
        <v>0</v>
      </c>
      <c r="H111" s="255">
        <f>'3256'!H111+'3257'!H111+'3260'!H111+'9000'!H111+'9051'!H111+'9065'!H111+'9070'!H111+'9071'!H111+'9075'!H111+'9080'!H111+'9100'!H111+'9105'!H111+'9106'!H111+'9107.'!H111+'9125'!H111+'9275'!H111+'9300'!H111+'9301'!H111+'9302'!H111+'9306'!H111+'9307'!H111+'9315'!H111+'9317'!H111+'9320'!H111+'9400'!H111+'9401'!H111+'9450'!H111+'9475'!H111+'9501'!H111</f>
        <v>0</v>
      </c>
      <c r="I111" s="94">
        <f t="shared" ref="I111:I126" si="15">F111+G111+H111</f>
        <v>0</v>
      </c>
      <c r="J111" s="224"/>
      <c r="K111" s="255">
        <f>'3256'!K111+'3257'!K111+'3260'!K111+'9000'!K111+'9051'!K111+'9065'!K111+'9070'!K111+'9071'!K111+'9075'!K111+'9080'!K111+'9100'!K111+'9105'!K111+'9106'!K111+'9107.'!K111+'9125'!K111+'9275'!K111+'9300'!K111+'9301'!K111+'9302'!K111+'9306'!K111+'9307'!K111+'9315'!K111+'9317'!K111+'9320'!K111+'9400'!K111+'9401'!K111+'9450'!K111+'9475'!K111+'9501'!K111</f>
        <v>0</v>
      </c>
      <c r="L111" s="255">
        <f>'3256'!L111+'3257'!L111+'3260'!L111+'9000'!L111+'9051'!L111+'9065'!L111+'9070'!L111+'9071'!L111+'9075'!L111+'9080'!L111+'9100'!L111+'9105'!L111+'9106'!L111+'9107.'!L111+'9125'!L111+'9275'!L111+'9300'!L111+'9301'!L111+'9302'!L111+'9306'!L111+'9307'!L111+'9315'!L111+'9317'!L111+'9320'!L111+'9400'!L111+'9401'!L111+'9450'!L111+'9475'!L111+'9501'!L111</f>
        <v>0</v>
      </c>
      <c r="M111" s="255">
        <f>'3256'!M111+'3257'!M111+'3260'!M111+'9000'!M111+'9051'!M111+'9065'!M111+'9070'!M111+'9071'!M111+'9075'!M111+'9080'!M111+'9100'!M111+'9105'!M111+'9106'!M111+'9107.'!M111+'9125'!M111+'9275'!M111+'9300'!M111+'9301'!M111+'9302'!M111+'9306'!M111+'9307'!M111+'9315'!M111+'9317'!M111+'9320'!M111+'9400'!M111+'9401'!M111+'9450'!M111+'9475'!M111+'9501'!M111</f>
        <v>0</v>
      </c>
      <c r="N111" s="94">
        <f t="shared" ref="N111:N126" si="16">K111+L111+M111</f>
        <v>0</v>
      </c>
      <c r="O111" s="224"/>
      <c r="P111" s="255">
        <f>'3256'!P111+'3257'!P111+'3260'!P111+'9000'!P111+'9051'!P111+'9065'!P111+'9070'!P111+'9071'!P111+'9075'!P111+'9080'!P111+'9100'!P111+'9105'!P111+'9106'!P111+'9107.'!P111+'9125'!P111+'9275'!P111+'9300'!P111+'9301'!P111+'9302'!P111+'9306'!P111+'9307'!P111+'9315'!P111+'9317'!P111+'9320'!P111+'9400'!P111+'9401'!P111+'9450'!P111+'9475'!P111+'9501'!P111</f>
        <v>0</v>
      </c>
      <c r="Q111" s="255">
        <f>'3256'!Q111+'3257'!Q111+'3260'!Q111+'9000'!Q111+'9051'!Q111+'9065'!Q111+'9070'!Q111+'9071'!Q111+'9075'!Q111+'9080'!Q111+'9100'!Q111+'9105'!Q111+'9106'!Q111+'9107.'!Q111+'9125'!Q111+'9275'!Q111+'9300'!Q111+'9301'!Q111+'9302'!Q111+'9306'!Q111+'9307'!Q111+'9315'!Q111+'9317'!Q111+'9320'!Q111+'9400'!Q111+'9401'!Q111+'9450'!Q111+'9475'!Q111+'9501'!Q111</f>
        <v>0</v>
      </c>
      <c r="R111" s="255">
        <f>'3256'!R111+'3257'!R111+'3260'!R111+'9000'!R111+'9051'!R111+'9065'!R111+'9070'!R111+'9071'!R111+'9075'!R111+'9080'!R111+'9100'!R111+'9105'!R111+'9106'!R111+'9107.'!R111+'9125'!R111+'9275'!R111+'9300'!R111+'9301'!R111+'9302'!R111+'9306'!R111+'9307'!R111+'9315'!R111+'9317'!R111+'9320'!R111+'9400'!R111+'9401'!R111+'9450'!R111+'9475'!R111+'9501'!R111</f>
        <v>0</v>
      </c>
      <c r="S111" s="94">
        <f t="shared" ref="S111:S126" si="17">P111+Q111+R111</f>
        <v>0</v>
      </c>
      <c r="T111" s="224"/>
      <c r="U111" s="255">
        <f>'3256'!U111+'3257'!U111+'3260'!U111+'9000'!U111+'9051'!U111+'9065'!U111+'9070'!U111+'9071'!U111+'9075'!U111+'9080'!U111+'9100'!U111+'9105'!U111+'9106'!U111+'9107.'!U111+'9125'!U111+'9275'!U111+'9300'!U111+'9301'!U111+'9302'!U111+'9306'!U111+'9307'!U111+'9315'!U111+'9317'!U111+'9320'!U111+'9400'!U111+'9401'!U111+'9450'!U111+'9475'!U111+'9501'!U111</f>
        <v>0</v>
      </c>
      <c r="V111" s="255">
        <f>'3256'!V111+'3257'!V111+'3260'!V111+'9000'!V111+'9051'!V111+'9065'!V111+'9070'!V111+'9071'!V111+'9075'!V111+'9080'!V111+'9100'!V111+'9105'!V111+'9106'!V111+'9107.'!V111+'9125'!V111+'9275'!V111+'9300'!V111+'9301'!V111+'9302'!V111+'9306'!V111+'9307'!V111+'9315'!V111+'9317'!V111+'9320'!V111+'9400'!V111+'9401'!V111+'9450'!V111+'9475'!V111+'9501'!V111</f>
        <v>0</v>
      </c>
      <c r="W111" s="255">
        <f>'3256'!W111+'3257'!W111+'3260'!W111+'9000'!W111+'9051'!W111+'9065'!W111+'9070'!W111+'9071'!W111+'9075'!W111+'9080'!W111+'9100'!W111+'9105'!W111+'9106'!W111+'9107.'!W111+'9125'!W111+'9275'!W111+'9300'!W111+'9301'!W111+'9302'!W111+'9306'!W111+'9307'!W111+'9315'!W111+'9317'!W111+'9320'!W111+'9400'!W111+'9401'!W111+'9450'!W111+'9475'!W111+'9501'!W111</f>
        <v>0</v>
      </c>
      <c r="X111" s="94">
        <f t="shared" si="13"/>
        <v>0</v>
      </c>
      <c r="Y111" s="97"/>
      <c r="Z111" s="94">
        <f t="shared" si="14"/>
        <v>0</v>
      </c>
      <c r="AA111" s="182"/>
      <c r="AC111" s="243"/>
    </row>
    <row r="112" spans="1:29" s="214" customFormat="1" ht="15" x14ac:dyDescent="0.25">
      <c r="A112" s="72"/>
      <c r="B112" s="262" t="str">
        <f>'LPFN SUMMARY - Results'!B112</f>
        <v>Food</v>
      </c>
      <c r="C112" s="71"/>
      <c r="D112" s="62"/>
      <c r="E112" s="63"/>
      <c r="F112" s="255">
        <f>'3256'!F112+'3257'!F112+'3260'!F112+'9000'!F112+'9051'!F112+'9065'!F112+'9070'!F112+'9071'!F112+'9075'!F112+'9080'!F112+'9100'!F112+'9105'!F112+'9106'!F112+'9107.'!F112+'9125'!F112+'9275'!F112+'9300'!F112+'9301'!F112+'9302'!F112+'9306'!F112+'9307'!F112+'9315'!F112+'9317'!F112+'9320'!F112+'9400'!F112+'9401'!F112+'9450'!F112+'9475'!F112+'9501'!F112</f>
        <v>0</v>
      </c>
      <c r="G112" s="255">
        <f>'3256'!G112+'3257'!G112+'3260'!G112+'9000'!G112+'9051'!G112+'9065'!G112+'9070'!G112+'9071'!G112+'9075'!G112+'9080'!G112+'9100'!G112+'9105'!G112+'9106'!G112+'9107.'!G112+'9125'!G112+'9275'!G112+'9300'!G112+'9301'!G112+'9302'!G112+'9306'!G112+'9307'!G112+'9315'!G112+'9317'!G112+'9320'!G112+'9400'!G112+'9401'!G112+'9450'!G112+'9475'!G112+'9501'!G112</f>
        <v>0</v>
      </c>
      <c r="H112" s="255">
        <f>'3256'!H112+'3257'!H112+'3260'!H112+'9000'!H112+'9051'!H112+'9065'!H112+'9070'!H112+'9071'!H112+'9075'!H112+'9080'!H112+'9100'!H112+'9105'!H112+'9106'!H112+'9107.'!H112+'9125'!H112+'9275'!H112+'9300'!H112+'9301'!H112+'9302'!H112+'9306'!H112+'9307'!H112+'9315'!H112+'9317'!H112+'9320'!H112+'9400'!H112+'9401'!H112+'9450'!H112+'9475'!H112+'9501'!H112</f>
        <v>1500</v>
      </c>
      <c r="I112" s="94">
        <f t="shared" si="15"/>
        <v>1500</v>
      </c>
      <c r="J112" s="224"/>
      <c r="K112" s="255">
        <f>'3256'!K112+'3257'!K112+'3260'!K112+'9000'!K112+'9051'!K112+'9065'!K112+'9070'!K112+'9071'!K112+'9075'!K112+'9080'!K112+'9100'!K112+'9105'!K112+'9106'!K112+'9107.'!K112+'9125'!K112+'9275'!K112+'9300'!K112+'9301'!K112+'9302'!K112+'9306'!K112+'9307'!K112+'9315'!K112+'9317'!K112+'9320'!K112+'9400'!K112+'9401'!K112+'9450'!K112+'9475'!K112+'9501'!K112</f>
        <v>0</v>
      </c>
      <c r="L112" s="255">
        <f>'3256'!L112+'3257'!L112+'3260'!L112+'9000'!L112+'9051'!L112+'9065'!L112+'9070'!L112+'9071'!L112+'9075'!L112+'9080'!L112+'9100'!L112+'9105'!L112+'9106'!L112+'9107.'!L112+'9125'!L112+'9275'!L112+'9300'!L112+'9301'!L112+'9302'!L112+'9306'!L112+'9307'!L112+'9315'!L112+'9317'!L112+'9320'!L112+'9400'!L112+'9401'!L112+'9450'!L112+'9475'!L112+'9501'!L112</f>
        <v>1724</v>
      </c>
      <c r="M112" s="255">
        <f>'3256'!M112+'3257'!M112+'3260'!M112+'9000'!M112+'9051'!M112+'9065'!M112+'9070'!M112+'9071'!M112+'9075'!M112+'9080'!M112+'9100'!M112+'9105'!M112+'9106'!M112+'9107.'!M112+'9125'!M112+'9275'!M112+'9300'!M112+'9301'!M112+'9302'!M112+'9306'!M112+'9307'!M112+'9315'!M112+'9317'!M112+'9320'!M112+'9400'!M112+'9401'!M112+'9450'!M112+'9475'!M112+'9501'!M112</f>
        <v>1500</v>
      </c>
      <c r="N112" s="94">
        <f t="shared" si="16"/>
        <v>3224</v>
      </c>
      <c r="O112" s="224"/>
      <c r="P112" s="255">
        <f>'3256'!P112+'3257'!P112+'3260'!P112+'9000'!P112+'9051'!P112+'9065'!P112+'9070'!P112+'9071'!P112+'9075'!P112+'9080'!P112+'9100'!P112+'9105'!P112+'9106'!P112+'9107.'!P112+'9125'!P112+'9275'!P112+'9300'!P112+'9301'!P112+'9302'!P112+'9306'!P112+'9307'!P112+'9315'!P112+'9317'!P112+'9320'!P112+'9400'!P112+'9401'!P112+'9450'!P112+'9475'!P112+'9501'!P112</f>
        <v>0</v>
      </c>
      <c r="Q112" s="255">
        <f>'3256'!Q112+'3257'!Q112+'3260'!Q112+'9000'!Q112+'9051'!Q112+'9065'!Q112+'9070'!Q112+'9071'!Q112+'9075'!Q112+'9080'!Q112+'9100'!Q112+'9105'!Q112+'9106'!Q112+'9107.'!Q112+'9125'!Q112+'9275'!Q112+'9300'!Q112+'9301'!Q112+'9302'!Q112+'9306'!Q112+'9307'!Q112+'9315'!Q112+'9317'!Q112+'9320'!Q112+'9400'!Q112+'9401'!Q112+'9450'!Q112+'9475'!Q112+'9501'!Q112</f>
        <v>0</v>
      </c>
      <c r="R112" s="255">
        <f>'3256'!R112+'3257'!R112+'3260'!R112+'9000'!R112+'9051'!R112+'9065'!R112+'9070'!R112+'9071'!R112+'9075'!R112+'9080'!R112+'9100'!R112+'9105'!R112+'9106'!R112+'9107.'!R112+'9125'!R112+'9275'!R112+'9300'!R112+'9301'!R112+'9302'!R112+'9306'!R112+'9307'!R112+'9315'!R112+'9317'!R112+'9320'!R112+'9400'!R112+'9401'!R112+'9450'!R112+'9475'!R112+'9501'!R112</f>
        <v>1500</v>
      </c>
      <c r="S112" s="94">
        <f t="shared" si="17"/>
        <v>1500</v>
      </c>
      <c r="T112" s="224"/>
      <c r="U112" s="255">
        <f>'3256'!U112+'3257'!U112+'3260'!U112+'9000'!U112+'9051'!U112+'9065'!U112+'9070'!U112+'9071'!U112+'9075'!U112+'9080'!U112+'9100'!U112+'9105'!U112+'9106'!U112+'9107.'!U112+'9125'!U112+'9275'!U112+'9300'!U112+'9301'!U112+'9302'!U112+'9306'!U112+'9307'!U112+'9315'!U112+'9317'!U112+'9320'!U112+'9400'!U112+'9401'!U112+'9450'!U112+'9475'!U112+'9501'!U112</f>
        <v>0</v>
      </c>
      <c r="V112" s="255">
        <f>'3256'!V112+'3257'!V112+'3260'!V112+'9000'!V112+'9051'!V112+'9065'!V112+'9070'!V112+'9071'!V112+'9075'!V112+'9080'!V112+'9100'!V112+'9105'!V112+'9106'!V112+'9107.'!V112+'9125'!V112+'9275'!V112+'9300'!V112+'9301'!V112+'9302'!V112+'9306'!V112+'9307'!V112+'9315'!V112+'9317'!V112+'9320'!V112+'9400'!V112+'9401'!V112+'9450'!V112+'9475'!V112+'9501'!V112</f>
        <v>0</v>
      </c>
      <c r="W112" s="255">
        <f>'3256'!W112+'3257'!W112+'3260'!W112+'9000'!W112+'9051'!W112+'9065'!W112+'9070'!W112+'9071'!W112+'9075'!W112+'9080'!W112+'9100'!W112+'9105'!W112+'9106'!W112+'9107.'!W112+'9125'!W112+'9275'!W112+'9300'!W112+'9301'!W112+'9302'!W112+'9306'!W112+'9307'!W112+'9315'!W112+'9317'!W112+'9320'!W112+'9400'!W112+'9401'!W112+'9450'!W112+'9475'!W112+'9501'!W112</f>
        <v>1500</v>
      </c>
      <c r="X112" s="94">
        <f t="shared" si="13"/>
        <v>1500</v>
      </c>
      <c r="Y112" s="97"/>
      <c r="Z112" s="94">
        <f t="shared" si="14"/>
        <v>7724</v>
      </c>
      <c r="AA112" s="182"/>
      <c r="AC112" s="243"/>
    </row>
    <row r="113" spans="1:29" s="214" customFormat="1" ht="15" x14ac:dyDescent="0.25">
      <c r="A113" s="72"/>
      <c r="B113" s="262" t="str">
        <f>'LPFN SUMMARY - Results'!B113</f>
        <v>Emergency preparedness plan</v>
      </c>
      <c r="C113" s="71"/>
      <c r="D113" s="62"/>
      <c r="E113" s="63"/>
      <c r="F113" s="255">
        <f>'3256'!F113+'3257'!F113+'3260'!F113+'9000'!F113+'9051'!F113+'9065'!F113+'9070'!F113+'9071'!F113+'9075'!F113+'9080'!F113+'9100'!F113+'9105'!F113+'9106'!F113+'9107.'!F113+'9125'!F113+'9275'!F113+'9300'!F113+'9301'!F113+'9302'!F113+'9306'!F113+'9307'!F113+'9315'!F113+'9317'!F113+'9320'!F113+'9400'!F113+'9401'!F113+'9450'!F113+'9475'!F113+'9501'!F113</f>
        <v>0</v>
      </c>
      <c r="G113" s="255">
        <f>'3256'!G113+'3257'!G113+'3260'!G113+'9000'!G113+'9051'!G113+'9065'!G113+'9070'!G113+'9071'!G113+'9075'!G113+'9080'!G113+'9100'!G113+'9105'!G113+'9106'!G113+'9107.'!G113+'9125'!G113+'9275'!G113+'9300'!G113+'9301'!G113+'9302'!G113+'9306'!G113+'9307'!G113+'9315'!G113+'9317'!G113+'9320'!G113+'9400'!G113+'9401'!G113+'9450'!G113+'9475'!G113+'9501'!G113</f>
        <v>0</v>
      </c>
      <c r="H113" s="255">
        <f>'3256'!H113+'3257'!H113+'3260'!H113+'9000'!H113+'9051'!H113+'9065'!H113+'9070'!H113+'9071'!H113+'9075'!H113+'9080'!H113+'9100'!H113+'9105'!H113+'9106'!H113+'9107.'!H113+'9125'!H113+'9275'!H113+'9300'!H113+'9301'!H113+'9302'!H113+'9306'!H113+'9307'!H113+'9315'!H113+'9317'!H113+'9320'!H113+'9400'!H113+'9401'!H113+'9450'!H113+'9475'!H113+'9501'!H113</f>
        <v>0</v>
      </c>
      <c r="I113" s="94">
        <f t="shared" si="15"/>
        <v>0</v>
      </c>
      <c r="J113" s="224"/>
      <c r="K113" s="255">
        <f>'3256'!K113+'3257'!K113+'3260'!K113+'9000'!K113+'9051'!K113+'9065'!K113+'9070'!K113+'9071'!K113+'9075'!K113+'9080'!K113+'9100'!K113+'9105'!K113+'9106'!K113+'9107.'!K113+'9125'!K113+'9275'!K113+'9300'!K113+'9301'!K113+'9302'!K113+'9306'!K113+'9307'!K113+'9315'!K113+'9317'!K113+'9320'!K113+'9400'!K113+'9401'!K113+'9450'!K113+'9475'!K113+'9501'!K113</f>
        <v>0</v>
      </c>
      <c r="L113" s="255">
        <f>'3256'!L113+'3257'!L113+'3260'!L113+'9000'!L113+'9051'!L113+'9065'!L113+'9070'!L113+'9071'!L113+'9075'!L113+'9080'!L113+'9100'!L113+'9105'!L113+'9106'!L113+'9107.'!L113+'9125'!L113+'9275'!L113+'9300'!L113+'9301'!L113+'9302'!L113+'9306'!L113+'9307'!L113+'9315'!L113+'9317'!L113+'9320'!L113+'9400'!L113+'9401'!L113+'9450'!L113+'9475'!L113+'9501'!L113</f>
        <v>0</v>
      </c>
      <c r="M113" s="255">
        <f>'3256'!M113+'3257'!M113+'3260'!M113+'9000'!M113+'9051'!M113+'9065'!M113+'9070'!M113+'9071'!M113+'9075'!M113+'9080'!M113+'9100'!M113+'9105'!M113+'9106'!M113+'9107.'!M113+'9125'!M113+'9275'!M113+'9300'!M113+'9301'!M113+'9302'!M113+'9306'!M113+'9307'!M113+'9315'!M113+'9317'!M113+'9320'!M113+'9400'!M113+'9401'!M113+'9450'!M113+'9475'!M113+'9501'!M113</f>
        <v>0</v>
      </c>
      <c r="N113" s="94">
        <f t="shared" si="16"/>
        <v>0</v>
      </c>
      <c r="O113" s="224"/>
      <c r="P113" s="255">
        <f>'3256'!P113+'3257'!P113+'3260'!P113+'9000'!P113+'9051'!P113+'9065'!P113+'9070'!P113+'9071'!P113+'9075'!P113+'9080'!P113+'9100'!P113+'9105'!P113+'9106'!P113+'9107.'!P113+'9125'!P113+'9275'!P113+'9300'!P113+'9301'!P113+'9302'!P113+'9306'!P113+'9307'!P113+'9315'!P113+'9317'!P113+'9320'!P113+'9400'!P113+'9401'!P113+'9450'!P113+'9475'!P113+'9501'!P113</f>
        <v>0</v>
      </c>
      <c r="Q113" s="255">
        <f>'3256'!Q113+'3257'!Q113+'3260'!Q113+'9000'!Q113+'9051'!Q113+'9065'!Q113+'9070'!Q113+'9071'!Q113+'9075'!Q113+'9080'!Q113+'9100'!Q113+'9105'!Q113+'9106'!Q113+'9107.'!Q113+'9125'!Q113+'9275'!Q113+'9300'!Q113+'9301'!Q113+'9302'!Q113+'9306'!Q113+'9307'!Q113+'9315'!Q113+'9317'!Q113+'9320'!Q113+'9400'!Q113+'9401'!Q113+'9450'!Q113+'9475'!Q113+'9501'!Q113</f>
        <v>0</v>
      </c>
      <c r="R113" s="255">
        <f>'3256'!R113+'3257'!R113+'3260'!R113+'9000'!R113+'9051'!R113+'9065'!R113+'9070'!R113+'9071'!R113+'9075'!R113+'9080'!R113+'9100'!R113+'9105'!R113+'9106'!R113+'9107.'!R113+'9125'!R113+'9275'!R113+'9300'!R113+'9301'!R113+'9302'!R113+'9306'!R113+'9307'!R113+'9315'!R113+'9317'!R113+'9320'!R113+'9400'!R113+'9401'!R113+'9450'!R113+'9475'!R113+'9501'!R113</f>
        <v>0</v>
      </c>
      <c r="S113" s="94">
        <f t="shared" si="17"/>
        <v>0</v>
      </c>
      <c r="T113" s="224"/>
      <c r="U113" s="255">
        <f>'3256'!U113+'3257'!U113+'3260'!U113+'9000'!U113+'9051'!U113+'9065'!U113+'9070'!U113+'9071'!U113+'9075'!U113+'9080'!U113+'9100'!U113+'9105'!U113+'9106'!U113+'9107.'!U113+'9125'!U113+'9275'!U113+'9300'!U113+'9301'!U113+'9302'!U113+'9306'!U113+'9307'!U113+'9315'!U113+'9317'!U113+'9320'!U113+'9400'!U113+'9401'!U113+'9450'!U113+'9475'!U113+'9501'!U113</f>
        <v>0</v>
      </c>
      <c r="V113" s="255">
        <f>'3256'!V113+'3257'!V113+'3260'!V113+'9000'!V113+'9051'!V113+'9065'!V113+'9070'!V113+'9071'!V113+'9075'!V113+'9080'!V113+'9100'!V113+'9105'!V113+'9106'!V113+'9107.'!V113+'9125'!V113+'9275'!V113+'9300'!V113+'9301'!V113+'9302'!V113+'9306'!V113+'9307'!V113+'9315'!V113+'9317'!V113+'9320'!V113+'9400'!V113+'9401'!V113+'9450'!V113+'9475'!V113+'9501'!V113</f>
        <v>0</v>
      </c>
      <c r="W113" s="255">
        <f>'3256'!W113+'3257'!W113+'3260'!W113+'9000'!W113+'9051'!W113+'9065'!W113+'9070'!W113+'9071'!W113+'9075'!W113+'9080'!W113+'9100'!W113+'9105'!W113+'9106'!W113+'9107.'!W113+'9125'!W113+'9275'!W113+'9300'!W113+'9301'!W113+'9302'!W113+'9306'!W113+'9307'!W113+'9315'!W113+'9317'!W113+'9320'!W113+'9400'!W113+'9401'!W113+'9450'!W113+'9475'!W113+'9501'!W113</f>
        <v>0</v>
      </c>
      <c r="X113" s="94">
        <f t="shared" si="13"/>
        <v>0</v>
      </c>
      <c r="Y113" s="97"/>
      <c r="Z113" s="94">
        <f t="shared" si="14"/>
        <v>0</v>
      </c>
      <c r="AA113" s="182"/>
      <c r="AC113" s="243"/>
    </row>
    <row r="114" spans="1:29" s="214" customFormat="1" ht="15" x14ac:dyDescent="0.25">
      <c r="A114" s="72"/>
      <c r="B114" s="262" t="str">
        <f>'LPFN SUMMARY - Results'!B114</f>
        <v>Governance support</v>
      </c>
      <c r="C114" s="71"/>
      <c r="D114" s="62"/>
      <c r="E114" s="63"/>
      <c r="F114" s="255">
        <f>'3256'!F114+'3257'!F114+'3260'!F114+'9000'!F114+'9051'!F114+'9065'!F114+'9070'!F114+'9071'!F114+'9075'!F114+'9080'!F114+'9100'!F114+'9105'!F114+'9106'!F114+'9107.'!F114+'9125'!F114+'9275'!F114+'9300'!F114+'9301'!F114+'9302'!F114+'9306'!F114+'9307'!F114+'9315'!F114+'9317'!F114+'9320'!F114+'9400'!F114+'9401'!F114+'9450'!F114+'9475'!F114+'9501'!F114</f>
        <v>0</v>
      </c>
      <c r="G114" s="255">
        <f>'3256'!G114+'3257'!G114+'3260'!G114+'9000'!G114+'9051'!G114+'9065'!G114+'9070'!G114+'9071'!G114+'9075'!G114+'9080'!G114+'9100'!G114+'9105'!G114+'9106'!G114+'9107.'!G114+'9125'!G114+'9275'!G114+'9300'!G114+'9301'!G114+'9302'!G114+'9306'!G114+'9307'!G114+'9315'!G114+'9317'!G114+'9320'!G114+'9400'!G114+'9401'!G114+'9450'!G114+'9475'!G114+'9501'!G114</f>
        <v>0</v>
      </c>
      <c r="H114" s="255">
        <f>'3256'!H114+'3257'!H114+'3260'!H114+'9000'!H114+'9051'!H114+'9065'!H114+'9070'!H114+'9071'!H114+'9075'!H114+'9080'!H114+'9100'!H114+'9105'!H114+'9106'!H114+'9107.'!H114+'9125'!H114+'9275'!H114+'9300'!H114+'9301'!H114+'9302'!H114+'9306'!H114+'9307'!H114+'9315'!H114+'9317'!H114+'9320'!H114+'9400'!H114+'9401'!H114+'9450'!H114+'9475'!H114+'9501'!H114</f>
        <v>0</v>
      </c>
      <c r="I114" s="94">
        <f t="shared" si="15"/>
        <v>0</v>
      </c>
      <c r="J114" s="224"/>
      <c r="K114" s="255">
        <f>'3256'!K114+'3257'!K114+'3260'!K114+'9000'!K114+'9051'!K114+'9065'!K114+'9070'!K114+'9071'!K114+'9075'!K114+'9080'!K114+'9100'!K114+'9105'!K114+'9106'!K114+'9107.'!K114+'9125'!K114+'9275'!K114+'9300'!K114+'9301'!K114+'9302'!K114+'9306'!K114+'9307'!K114+'9315'!K114+'9317'!K114+'9320'!K114+'9400'!K114+'9401'!K114+'9450'!K114+'9475'!K114+'9501'!K114</f>
        <v>0</v>
      </c>
      <c r="L114" s="255">
        <f>'3256'!L114+'3257'!L114+'3260'!L114+'9000'!L114+'9051'!L114+'9065'!L114+'9070'!L114+'9071'!L114+'9075'!L114+'9080'!L114+'9100'!L114+'9105'!L114+'9106'!L114+'9107.'!L114+'9125'!L114+'9275'!L114+'9300'!L114+'9301'!L114+'9302'!L114+'9306'!L114+'9307'!L114+'9315'!L114+'9317'!L114+'9320'!L114+'9400'!L114+'9401'!L114+'9450'!L114+'9475'!L114+'9501'!L114</f>
        <v>0</v>
      </c>
      <c r="M114" s="255">
        <f>'3256'!M114+'3257'!M114+'3260'!M114+'9000'!M114+'9051'!M114+'9065'!M114+'9070'!M114+'9071'!M114+'9075'!M114+'9080'!M114+'9100'!M114+'9105'!M114+'9106'!M114+'9107.'!M114+'9125'!M114+'9275'!M114+'9300'!M114+'9301'!M114+'9302'!M114+'9306'!M114+'9307'!M114+'9315'!M114+'9317'!M114+'9320'!M114+'9400'!M114+'9401'!M114+'9450'!M114+'9475'!M114+'9501'!M114</f>
        <v>0</v>
      </c>
      <c r="N114" s="94">
        <f t="shared" si="16"/>
        <v>0</v>
      </c>
      <c r="O114" s="224"/>
      <c r="P114" s="255">
        <f>'3256'!P114+'3257'!P114+'3260'!P114+'9000'!P114+'9051'!P114+'9065'!P114+'9070'!P114+'9071'!P114+'9075'!P114+'9080'!P114+'9100'!P114+'9105'!P114+'9106'!P114+'9107.'!P114+'9125'!P114+'9275'!P114+'9300'!P114+'9301'!P114+'9302'!P114+'9306'!P114+'9307'!P114+'9315'!P114+'9317'!P114+'9320'!P114+'9400'!P114+'9401'!P114+'9450'!P114+'9475'!P114+'9501'!P114</f>
        <v>0</v>
      </c>
      <c r="Q114" s="255">
        <f>'3256'!Q114+'3257'!Q114+'3260'!Q114+'9000'!Q114+'9051'!Q114+'9065'!Q114+'9070'!Q114+'9071'!Q114+'9075'!Q114+'9080'!Q114+'9100'!Q114+'9105'!Q114+'9106'!Q114+'9107.'!Q114+'9125'!Q114+'9275'!Q114+'9300'!Q114+'9301'!Q114+'9302'!Q114+'9306'!Q114+'9307'!Q114+'9315'!Q114+'9317'!Q114+'9320'!Q114+'9400'!Q114+'9401'!Q114+'9450'!Q114+'9475'!Q114+'9501'!Q114</f>
        <v>0</v>
      </c>
      <c r="R114" s="255">
        <f>'3256'!R114+'3257'!R114+'3260'!R114+'9000'!R114+'9051'!R114+'9065'!R114+'9070'!R114+'9071'!R114+'9075'!R114+'9080'!R114+'9100'!R114+'9105'!R114+'9106'!R114+'9107.'!R114+'9125'!R114+'9275'!R114+'9300'!R114+'9301'!R114+'9302'!R114+'9306'!R114+'9307'!R114+'9315'!R114+'9317'!R114+'9320'!R114+'9400'!R114+'9401'!R114+'9450'!R114+'9475'!R114+'9501'!R114</f>
        <v>0</v>
      </c>
      <c r="S114" s="94">
        <f t="shared" si="17"/>
        <v>0</v>
      </c>
      <c r="T114" s="224"/>
      <c r="U114" s="255">
        <f>'3256'!U114+'3257'!U114+'3260'!U114+'9000'!U114+'9051'!U114+'9065'!U114+'9070'!U114+'9071'!U114+'9075'!U114+'9080'!U114+'9100'!U114+'9105'!U114+'9106'!U114+'9107.'!U114+'9125'!U114+'9275'!U114+'9300'!U114+'9301'!U114+'9302'!U114+'9306'!U114+'9307'!U114+'9315'!U114+'9317'!U114+'9320'!U114+'9400'!U114+'9401'!U114+'9450'!U114+'9475'!U114+'9501'!U114</f>
        <v>0</v>
      </c>
      <c r="V114" s="255">
        <f>'3256'!V114+'3257'!V114+'3260'!V114+'9000'!V114+'9051'!V114+'9065'!V114+'9070'!V114+'9071'!V114+'9075'!V114+'9080'!V114+'9100'!V114+'9105'!V114+'9106'!V114+'9107.'!V114+'9125'!V114+'9275'!V114+'9300'!V114+'9301'!V114+'9302'!V114+'9306'!V114+'9307'!V114+'9315'!V114+'9317'!V114+'9320'!V114+'9400'!V114+'9401'!V114+'9450'!V114+'9475'!V114+'9501'!V114</f>
        <v>0</v>
      </c>
      <c r="W114" s="255">
        <f>'3256'!W114+'3257'!W114+'3260'!W114+'9000'!W114+'9051'!W114+'9065'!W114+'9070'!W114+'9071'!W114+'9075'!W114+'9080'!W114+'9100'!W114+'9105'!W114+'9106'!W114+'9107.'!W114+'9125'!W114+'9275'!W114+'9300'!W114+'9301'!W114+'9302'!W114+'9306'!W114+'9307'!W114+'9315'!W114+'9317'!W114+'9320'!W114+'9400'!W114+'9401'!W114+'9450'!W114+'9475'!W114+'9501'!W114</f>
        <v>0</v>
      </c>
      <c r="X114" s="94">
        <f t="shared" si="13"/>
        <v>0</v>
      </c>
      <c r="Y114" s="97"/>
      <c r="Z114" s="94">
        <f t="shared" si="14"/>
        <v>0</v>
      </c>
      <c r="AA114" s="182"/>
      <c r="AC114" s="243"/>
    </row>
    <row r="115" spans="1:29" s="214" customFormat="1" ht="15" x14ac:dyDescent="0.25">
      <c r="A115" s="72"/>
      <c r="B115" s="262" t="str">
        <f>'LPFN SUMMARY - Results'!B115</f>
        <v>Need assesment and priority</v>
      </c>
      <c r="C115" s="71"/>
      <c r="D115" s="62"/>
      <c r="E115" s="63"/>
      <c r="F115" s="255">
        <f>'3256'!F115+'3257'!F115+'3260'!F115+'9000'!F115+'9051'!F115+'9065'!F115+'9070'!F115+'9071'!F115+'9075'!F115+'9080'!F115+'9100'!F115+'9105'!F115+'9106'!F115+'9107.'!F115+'9125'!F115+'9275'!F115+'9300'!F115+'9301'!F115+'9302'!F115+'9306'!F115+'9307'!F115+'9315'!F115+'9317'!F115+'9320'!F115+'9400'!F115+'9401'!F115+'9450'!F115+'9475'!F115+'9501'!F115</f>
        <v>0</v>
      </c>
      <c r="G115" s="255">
        <f>'3256'!G115+'3257'!G115+'3260'!G115+'9000'!G115+'9051'!G115+'9065'!G115+'9070'!G115+'9071'!G115+'9075'!G115+'9080'!G115+'9100'!G115+'9105'!G115+'9106'!G115+'9107.'!G115+'9125'!G115+'9275'!G115+'9300'!G115+'9301'!G115+'9302'!G115+'9306'!G115+'9307'!G115+'9315'!G115+'9317'!G115+'9320'!G115+'9400'!G115+'9401'!G115+'9450'!G115+'9475'!G115+'9501'!G115</f>
        <v>0</v>
      </c>
      <c r="H115" s="255">
        <f>'3256'!H115+'3257'!H115+'3260'!H115+'9000'!H115+'9051'!H115+'9065'!H115+'9070'!H115+'9071'!H115+'9075'!H115+'9080'!H115+'9100'!H115+'9105'!H115+'9106'!H115+'9107.'!H115+'9125'!H115+'9275'!H115+'9300'!H115+'9301'!H115+'9302'!H115+'9306'!H115+'9307'!H115+'9315'!H115+'9317'!H115+'9320'!H115+'9400'!H115+'9401'!H115+'9450'!H115+'9475'!H115+'9501'!H115</f>
        <v>0</v>
      </c>
      <c r="I115" s="94">
        <f t="shared" si="15"/>
        <v>0</v>
      </c>
      <c r="J115" s="224"/>
      <c r="K115" s="255">
        <f>'3256'!K115+'3257'!K115+'3260'!K115+'9000'!K115+'9051'!K115+'9065'!K115+'9070'!K115+'9071'!K115+'9075'!K115+'9080'!K115+'9100'!K115+'9105'!K115+'9106'!K115+'9107.'!K115+'9125'!K115+'9275'!K115+'9300'!K115+'9301'!K115+'9302'!K115+'9306'!K115+'9307'!K115+'9315'!K115+'9317'!K115+'9320'!K115+'9400'!K115+'9401'!K115+'9450'!K115+'9475'!K115+'9501'!K115</f>
        <v>0</v>
      </c>
      <c r="L115" s="255">
        <f>'3256'!L115+'3257'!L115+'3260'!L115+'9000'!L115+'9051'!L115+'9065'!L115+'9070'!L115+'9071'!L115+'9075'!L115+'9080'!L115+'9100'!L115+'9105'!L115+'9106'!L115+'9107.'!L115+'9125'!L115+'9275'!L115+'9300'!L115+'9301'!L115+'9302'!L115+'9306'!L115+'9307'!L115+'9315'!L115+'9317'!L115+'9320'!L115+'9400'!L115+'9401'!L115+'9450'!L115+'9475'!L115+'9501'!L115</f>
        <v>0</v>
      </c>
      <c r="M115" s="255">
        <f>'3256'!M115+'3257'!M115+'3260'!M115+'9000'!M115+'9051'!M115+'9065'!M115+'9070'!M115+'9071'!M115+'9075'!M115+'9080'!M115+'9100'!M115+'9105'!M115+'9106'!M115+'9107.'!M115+'9125'!M115+'9275'!M115+'9300'!M115+'9301'!M115+'9302'!M115+'9306'!M115+'9307'!M115+'9315'!M115+'9317'!M115+'9320'!M115+'9400'!M115+'9401'!M115+'9450'!M115+'9475'!M115+'9501'!M115</f>
        <v>0</v>
      </c>
      <c r="N115" s="94">
        <f t="shared" si="16"/>
        <v>0</v>
      </c>
      <c r="O115" s="224"/>
      <c r="P115" s="255">
        <f>'3256'!P115+'3257'!P115+'3260'!P115+'9000'!P115+'9051'!P115+'9065'!P115+'9070'!P115+'9071'!P115+'9075'!P115+'9080'!P115+'9100'!P115+'9105'!P115+'9106'!P115+'9107.'!P115+'9125'!P115+'9275'!P115+'9300'!P115+'9301'!P115+'9302'!P115+'9306'!P115+'9307'!P115+'9315'!P115+'9317'!P115+'9320'!P115+'9400'!P115+'9401'!P115+'9450'!P115+'9475'!P115+'9501'!P115</f>
        <v>0</v>
      </c>
      <c r="Q115" s="255">
        <f>'3256'!Q115+'3257'!Q115+'3260'!Q115+'9000'!Q115+'9051'!Q115+'9065'!Q115+'9070'!Q115+'9071'!Q115+'9075'!Q115+'9080'!Q115+'9100'!Q115+'9105'!Q115+'9106'!Q115+'9107.'!Q115+'9125'!Q115+'9275'!Q115+'9300'!Q115+'9301'!Q115+'9302'!Q115+'9306'!Q115+'9307'!Q115+'9315'!Q115+'9317'!Q115+'9320'!Q115+'9400'!Q115+'9401'!Q115+'9450'!Q115+'9475'!Q115+'9501'!Q115</f>
        <v>0</v>
      </c>
      <c r="R115" s="255">
        <f>'3256'!R115+'3257'!R115+'3260'!R115+'9000'!R115+'9051'!R115+'9065'!R115+'9070'!R115+'9071'!R115+'9075'!R115+'9080'!R115+'9100'!R115+'9105'!R115+'9106'!R115+'9107.'!R115+'9125'!R115+'9275'!R115+'9300'!R115+'9301'!R115+'9302'!R115+'9306'!R115+'9307'!R115+'9315'!R115+'9317'!R115+'9320'!R115+'9400'!R115+'9401'!R115+'9450'!R115+'9475'!R115+'9501'!R115</f>
        <v>0</v>
      </c>
      <c r="S115" s="94">
        <f t="shared" si="17"/>
        <v>0</v>
      </c>
      <c r="T115" s="224"/>
      <c r="U115" s="255">
        <f>'3256'!U115+'3257'!U115+'3260'!U115+'9000'!U115+'9051'!U115+'9065'!U115+'9070'!U115+'9071'!U115+'9075'!U115+'9080'!U115+'9100'!U115+'9105'!U115+'9106'!U115+'9107.'!U115+'9125'!U115+'9275'!U115+'9300'!U115+'9301'!U115+'9302'!U115+'9306'!U115+'9307'!U115+'9315'!U115+'9317'!U115+'9320'!U115+'9400'!U115+'9401'!U115+'9450'!U115+'9475'!U115+'9501'!U115</f>
        <v>0</v>
      </c>
      <c r="V115" s="255">
        <f>'3256'!V115+'3257'!V115+'3260'!V115+'9000'!V115+'9051'!V115+'9065'!V115+'9070'!V115+'9071'!V115+'9075'!V115+'9080'!V115+'9100'!V115+'9105'!V115+'9106'!V115+'9107.'!V115+'9125'!V115+'9275'!V115+'9300'!V115+'9301'!V115+'9302'!V115+'9306'!V115+'9307'!V115+'9315'!V115+'9317'!V115+'9320'!V115+'9400'!V115+'9401'!V115+'9450'!V115+'9475'!V115+'9501'!V115</f>
        <v>0</v>
      </c>
      <c r="W115" s="255">
        <f>'3256'!W115+'3257'!W115+'3260'!W115+'9000'!W115+'9051'!W115+'9065'!W115+'9070'!W115+'9071'!W115+'9075'!W115+'9080'!W115+'9100'!W115+'9105'!W115+'9106'!W115+'9107.'!W115+'9125'!W115+'9275'!W115+'9300'!W115+'9301'!W115+'9302'!W115+'9306'!W115+'9307'!W115+'9315'!W115+'9317'!W115+'9320'!W115+'9400'!W115+'9401'!W115+'9450'!W115+'9475'!W115+'9501'!W115</f>
        <v>0</v>
      </c>
      <c r="X115" s="94">
        <f t="shared" si="13"/>
        <v>0</v>
      </c>
      <c r="Y115" s="97"/>
      <c r="Z115" s="94">
        <f t="shared" si="14"/>
        <v>0</v>
      </c>
      <c r="AA115" s="182"/>
      <c r="AC115" s="243"/>
    </row>
    <row r="116" spans="1:29" s="214" customFormat="1" ht="15" x14ac:dyDescent="0.25">
      <c r="A116" s="72"/>
      <c r="B116" s="262" t="str">
        <f>'LPFN SUMMARY - Results'!B116</f>
        <v>Evaluation plan</v>
      </c>
      <c r="C116" s="71"/>
      <c r="D116" s="62"/>
      <c r="E116" s="63"/>
      <c r="F116" s="255">
        <f>'3256'!F116+'3257'!F116+'3260'!F116+'9000'!F116+'9051'!F116+'9065'!F116+'9070'!F116+'9071'!F116+'9075'!F116+'9080'!F116+'9100'!F116+'9105'!F116+'9106'!F116+'9107.'!F116+'9125'!F116+'9275'!F116+'9300'!F116+'9301'!F116+'9302'!F116+'9306'!F116+'9307'!F116+'9315'!F116+'9317'!F116+'9320'!F116+'9400'!F116+'9401'!F116+'9450'!F116+'9475'!F116+'9501'!F116</f>
        <v>0</v>
      </c>
      <c r="G116" s="255">
        <f>'3256'!G116+'3257'!G116+'3260'!G116+'9000'!G116+'9051'!G116+'9065'!G116+'9070'!G116+'9071'!G116+'9075'!G116+'9080'!G116+'9100'!G116+'9105'!G116+'9106'!G116+'9107.'!G116+'9125'!G116+'9275'!G116+'9300'!G116+'9301'!G116+'9302'!G116+'9306'!G116+'9307'!G116+'9315'!G116+'9317'!G116+'9320'!G116+'9400'!G116+'9401'!G116+'9450'!G116+'9475'!G116+'9501'!G116</f>
        <v>0</v>
      </c>
      <c r="H116" s="255">
        <f>'3256'!H116+'3257'!H116+'3260'!H116+'9000'!H116+'9051'!H116+'9065'!H116+'9070'!H116+'9071'!H116+'9075'!H116+'9080'!H116+'9100'!H116+'9105'!H116+'9106'!H116+'9107.'!H116+'9125'!H116+'9275'!H116+'9300'!H116+'9301'!H116+'9302'!H116+'9306'!H116+'9307'!H116+'9315'!H116+'9317'!H116+'9320'!H116+'9400'!H116+'9401'!H116+'9450'!H116+'9475'!H116+'9501'!H116</f>
        <v>0</v>
      </c>
      <c r="I116" s="94">
        <f t="shared" si="15"/>
        <v>0</v>
      </c>
      <c r="J116" s="224"/>
      <c r="K116" s="255">
        <f>'3256'!K116+'3257'!K116+'3260'!K116+'9000'!K116+'9051'!K116+'9065'!K116+'9070'!K116+'9071'!K116+'9075'!K116+'9080'!K116+'9100'!K116+'9105'!K116+'9106'!K116+'9107.'!K116+'9125'!K116+'9275'!K116+'9300'!K116+'9301'!K116+'9302'!K116+'9306'!K116+'9307'!K116+'9315'!K116+'9317'!K116+'9320'!K116+'9400'!K116+'9401'!K116+'9450'!K116+'9475'!K116+'9501'!K116</f>
        <v>0</v>
      </c>
      <c r="L116" s="255">
        <f>'3256'!L116+'3257'!L116+'3260'!L116+'9000'!L116+'9051'!L116+'9065'!L116+'9070'!L116+'9071'!L116+'9075'!L116+'9080'!L116+'9100'!L116+'9105'!L116+'9106'!L116+'9107.'!L116+'9125'!L116+'9275'!L116+'9300'!L116+'9301'!L116+'9302'!L116+'9306'!L116+'9307'!L116+'9315'!L116+'9317'!L116+'9320'!L116+'9400'!L116+'9401'!L116+'9450'!L116+'9475'!L116+'9501'!L116</f>
        <v>0</v>
      </c>
      <c r="M116" s="255">
        <f>'3256'!M116+'3257'!M116+'3260'!M116+'9000'!M116+'9051'!M116+'9065'!M116+'9070'!M116+'9071'!M116+'9075'!M116+'9080'!M116+'9100'!M116+'9105'!M116+'9106'!M116+'9107.'!M116+'9125'!M116+'9275'!M116+'9300'!M116+'9301'!M116+'9302'!M116+'9306'!M116+'9307'!M116+'9315'!M116+'9317'!M116+'9320'!M116+'9400'!M116+'9401'!M116+'9450'!M116+'9475'!M116+'9501'!M116</f>
        <v>0</v>
      </c>
      <c r="N116" s="94">
        <f t="shared" si="16"/>
        <v>0</v>
      </c>
      <c r="O116" s="224"/>
      <c r="P116" s="255">
        <f>'3256'!P116+'3257'!P116+'3260'!P116+'9000'!P116+'9051'!P116+'9065'!P116+'9070'!P116+'9071'!P116+'9075'!P116+'9080'!P116+'9100'!P116+'9105'!P116+'9106'!P116+'9107.'!P116+'9125'!P116+'9275'!P116+'9300'!P116+'9301'!P116+'9302'!P116+'9306'!P116+'9307'!P116+'9315'!P116+'9317'!P116+'9320'!P116+'9400'!P116+'9401'!P116+'9450'!P116+'9475'!P116+'9501'!P116</f>
        <v>0</v>
      </c>
      <c r="Q116" s="255">
        <f>'3256'!Q116+'3257'!Q116+'3260'!Q116+'9000'!Q116+'9051'!Q116+'9065'!Q116+'9070'!Q116+'9071'!Q116+'9075'!Q116+'9080'!Q116+'9100'!Q116+'9105'!Q116+'9106'!Q116+'9107.'!Q116+'9125'!Q116+'9275'!Q116+'9300'!Q116+'9301'!Q116+'9302'!Q116+'9306'!Q116+'9307'!Q116+'9315'!Q116+'9317'!Q116+'9320'!Q116+'9400'!Q116+'9401'!Q116+'9450'!Q116+'9475'!Q116+'9501'!Q116</f>
        <v>0</v>
      </c>
      <c r="R116" s="255">
        <f>'3256'!R116+'3257'!R116+'3260'!R116+'9000'!R116+'9051'!R116+'9065'!R116+'9070'!R116+'9071'!R116+'9075'!R116+'9080'!R116+'9100'!R116+'9105'!R116+'9106'!R116+'9107.'!R116+'9125'!R116+'9275'!R116+'9300'!R116+'9301'!R116+'9302'!R116+'9306'!R116+'9307'!R116+'9315'!R116+'9317'!R116+'9320'!R116+'9400'!R116+'9401'!R116+'9450'!R116+'9475'!R116+'9501'!R116</f>
        <v>0</v>
      </c>
      <c r="S116" s="94">
        <f t="shared" si="17"/>
        <v>0</v>
      </c>
      <c r="T116" s="224"/>
      <c r="U116" s="255">
        <f>'3256'!U116+'3257'!U116+'3260'!U116+'9000'!U116+'9051'!U116+'9065'!U116+'9070'!U116+'9071'!U116+'9075'!U116+'9080'!U116+'9100'!U116+'9105'!U116+'9106'!U116+'9107.'!U116+'9125'!U116+'9275'!U116+'9300'!U116+'9301'!U116+'9302'!U116+'9306'!U116+'9307'!U116+'9315'!U116+'9317'!U116+'9320'!U116+'9400'!U116+'9401'!U116+'9450'!U116+'9475'!U116+'9501'!U116</f>
        <v>0</v>
      </c>
      <c r="V116" s="255">
        <f>'3256'!V116+'3257'!V116+'3260'!V116+'9000'!V116+'9051'!V116+'9065'!V116+'9070'!V116+'9071'!V116+'9075'!V116+'9080'!V116+'9100'!V116+'9105'!V116+'9106'!V116+'9107.'!V116+'9125'!V116+'9275'!V116+'9300'!V116+'9301'!V116+'9302'!V116+'9306'!V116+'9307'!V116+'9315'!V116+'9317'!V116+'9320'!V116+'9400'!V116+'9401'!V116+'9450'!V116+'9475'!V116+'9501'!V116</f>
        <v>0</v>
      </c>
      <c r="W116" s="255">
        <f>'3256'!W116+'3257'!W116+'3260'!W116+'9000'!W116+'9051'!W116+'9065'!W116+'9070'!W116+'9071'!W116+'9075'!W116+'9080'!W116+'9100'!W116+'9105'!W116+'9106'!W116+'9107.'!W116+'9125'!W116+'9275'!W116+'9300'!W116+'9301'!W116+'9302'!W116+'9306'!W116+'9307'!W116+'9315'!W116+'9317'!W116+'9320'!W116+'9400'!W116+'9401'!W116+'9450'!W116+'9475'!W116+'9501'!W116</f>
        <v>0</v>
      </c>
      <c r="X116" s="94">
        <f t="shared" si="13"/>
        <v>0</v>
      </c>
      <c r="Y116" s="97"/>
      <c r="Z116" s="94">
        <f t="shared" si="14"/>
        <v>0</v>
      </c>
      <c r="AA116" s="182"/>
      <c r="AC116" s="243"/>
    </row>
    <row r="117" spans="1:29" s="214" customFormat="1" ht="15" x14ac:dyDescent="0.25">
      <c r="A117" s="72"/>
      <c r="B117" s="262" t="str">
        <f>'LPFN SUMMARY - Results'!B117</f>
        <v>Renovations</v>
      </c>
      <c r="C117" s="71"/>
      <c r="D117" s="62"/>
      <c r="E117" s="63"/>
      <c r="F117" s="255">
        <f>'3256'!F117+'3257'!F117+'3260'!F117+'9000'!F117+'9051'!F117+'9065'!F117+'9070'!F117+'9071'!F117+'9075'!F117+'9080'!F117+'9100'!F117+'9105'!F117+'9106'!F117+'9107.'!F117+'9125'!F117+'9275'!F117+'9300'!F117+'9301'!F117+'9302'!F117+'9306'!F117+'9307'!F117+'9315'!F117+'9317'!F117+'9320'!F117+'9400'!F117+'9401'!F117+'9450'!F117+'9475'!F117+'9501'!F117</f>
        <v>0</v>
      </c>
      <c r="G117" s="255">
        <f>'3256'!G117+'3257'!G117+'3260'!G117+'9000'!G117+'9051'!G117+'9065'!G117+'9070'!G117+'9071'!G117+'9075'!G117+'9080'!G117+'9100'!G117+'9105'!G117+'9106'!G117+'9107.'!G117+'9125'!G117+'9275'!G117+'9300'!G117+'9301'!G117+'9302'!G117+'9306'!G117+'9307'!G117+'9315'!G117+'9317'!G117+'9320'!G117+'9400'!G117+'9401'!G117+'9450'!G117+'9475'!G117+'9501'!G117</f>
        <v>0</v>
      </c>
      <c r="H117" s="255">
        <f>'3256'!H117+'3257'!H117+'3260'!H117+'9000'!H117+'9051'!H117+'9065'!H117+'9070'!H117+'9071'!H117+'9075'!H117+'9080'!H117+'9100'!H117+'9105'!H117+'9106'!H117+'9107.'!H117+'9125'!H117+'9275'!H117+'9300'!H117+'9301'!H117+'9302'!H117+'9306'!H117+'9307'!H117+'9315'!H117+'9317'!H117+'9320'!H117+'9400'!H117+'9401'!H117+'9450'!H117+'9475'!H117+'9501'!H117</f>
        <v>0</v>
      </c>
      <c r="I117" s="94">
        <f t="shared" si="15"/>
        <v>0</v>
      </c>
      <c r="J117" s="224"/>
      <c r="K117" s="255">
        <f>'3256'!K117+'3257'!K117+'3260'!K117+'9000'!K117+'9051'!K117+'9065'!K117+'9070'!K117+'9071'!K117+'9075'!K117+'9080'!K117+'9100'!K117+'9105'!K117+'9106'!K117+'9107.'!K117+'9125'!K117+'9275'!K117+'9300'!K117+'9301'!K117+'9302'!K117+'9306'!K117+'9307'!K117+'9315'!K117+'9317'!K117+'9320'!K117+'9400'!K117+'9401'!K117+'9450'!K117+'9475'!K117+'9501'!K117</f>
        <v>0</v>
      </c>
      <c r="L117" s="255">
        <f>'3256'!L117+'3257'!L117+'3260'!L117+'9000'!L117+'9051'!L117+'9065'!L117+'9070'!L117+'9071'!L117+'9075'!L117+'9080'!L117+'9100'!L117+'9105'!L117+'9106'!L117+'9107.'!L117+'9125'!L117+'9275'!L117+'9300'!L117+'9301'!L117+'9302'!L117+'9306'!L117+'9307'!L117+'9315'!L117+'9317'!L117+'9320'!L117+'9400'!L117+'9401'!L117+'9450'!L117+'9475'!L117+'9501'!L117</f>
        <v>0</v>
      </c>
      <c r="M117" s="255">
        <f>'3256'!M117+'3257'!M117+'3260'!M117+'9000'!M117+'9051'!M117+'9065'!M117+'9070'!M117+'9071'!M117+'9075'!M117+'9080'!M117+'9100'!M117+'9105'!M117+'9106'!M117+'9107.'!M117+'9125'!M117+'9275'!M117+'9300'!M117+'9301'!M117+'9302'!M117+'9306'!M117+'9307'!M117+'9315'!M117+'9317'!M117+'9320'!M117+'9400'!M117+'9401'!M117+'9450'!M117+'9475'!M117+'9501'!M117</f>
        <v>0</v>
      </c>
      <c r="N117" s="94">
        <f t="shared" si="16"/>
        <v>0</v>
      </c>
      <c r="O117" s="224"/>
      <c r="P117" s="255">
        <f>'3256'!P117+'3257'!P117+'3260'!P117+'9000'!P117+'9051'!P117+'9065'!P117+'9070'!P117+'9071'!P117+'9075'!P117+'9080'!P117+'9100'!P117+'9105'!P117+'9106'!P117+'9107.'!P117+'9125'!P117+'9275'!P117+'9300'!P117+'9301'!P117+'9302'!P117+'9306'!P117+'9307'!P117+'9315'!P117+'9317'!P117+'9320'!P117+'9400'!P117+'9401'!P117+'9450'!P117+'9475'!P117+'9501'!P117</f>
        <v>0</v>
      </c>
      <c r="Q117" s="255">
        <f>'3256'!Q117+'3257'!Q117+'3260'!Q117+'9000'!Q117+'9051'!Q117+'9065'!Q117+'9070'!Q117+'9071'!Q117+'9075'!Q117+'9080'!Q117+'9100'!Q117+'9105'!Q117+'9106'!Q117+'9107.'!Q117+'9125'!Q117+'9275'!Q117+'9300'!Q117+'9301'!Q117+'9302'!Q117+'9306'!Q117+'9307'!Q117+'9315'!Q117+'9317'!Q117+'9320'!Q117+'9400'!Q117+'9401'!Q117+'9450'!Q117+'9475'!Q117+'9501'!Q117</f>
        <v>0</v>
      </c>
      <c r="R117" s="255">
        <f>'3256'!R117+'3257'!R117+'3260'!R117+'9000'!R117+'9051'!R117+'9065'!R117+'9070'!R117+'9071'!R117+'9075'!R117+'9080'!R117+'9100'!R117+'9105'!R117+'9106'!R117+'9107.'!R117+'9125'!R117+'9275'!R117+'9300'!R117+'9301'!R117+'9302'!R117+'9306'!R117+'9307'!R117+'9315'!R117+'9317'!R117+'9320'!R117+'9400'!R117+'9401'!R117+'9450'!R117+'9475'!R117+'9501'!R117</f>
        <v>0</v>
      </c>
      <c r="S117" s="94">
        <f t="shared" si="17"/>
        <v>0</v>
      </c>
      <c r="T117" s="224"/>
      <c r="U117" s="255">
        <f>'3256'!U117+'3257'!U117+'3260'!U117+'9000'!U117+'9051'!U117+'9065'!U117+'9070'!U117+'9071'!U117+'9075'!U117+'9080'!U117+'9100'!U117+'9105'!U117+'9106'!U117+'9107.'!U117+'9125'!U117+'9275'!U117+'9300'!U117+'9301'!U117+'9302'!U117+'9306'!U117+'9307'!U117+'9315'!U117+'9317'!U117+'9320'!U117+'9400'!U117+'9401'!U117+'9450'!U117+'9475'!U117+'9501'!U117</f>
        <v>0</v>
      </c>
      <c r="V117" s="255">
        <f>'3256'!V117+'3257'!V117+'3260'!V117+'9000'!V117+'9051'!V117+'9065'!V117+'9070'!V117+'9071'!V117+'9075'!V117+'9080'!V117+'9100'!V117+'9105'!V117+'9106'!V117+'9107.'!V117+'9125'!V117+'9275'!V117+'9300'!V117+'9301'!V117+'9302'!V117+'9306'!V117+'9307'!V117+'9315'!V117+'9317'!V117+'9320'!V117+'9400'!V117+'9401'!V117+'9450'!V117+'9475'!V117+'9501'!V117</f>
        <v>0</v>
      </c>
      <c r="W117" s="255">
        <f>'3256'!W117+'3257'!W117+'3260'!W117+'9000'!W117+'9051'!W117+'9065'!W117+'9070'!W117+'9071'!W117+'9075'!W117+'9080'!W117+'9100'!W117+'9105'!W117+'9106'!W117+'9107.'!W117+'9125'!W117+'9275'!W117+'9300'!W117+'9301'!W117+'9302'!W117+'9306'!W117+'9307'!W117+'9315'!W117+'9317'!W117+'9320'!W117+'9400'!W117+'9401'!W117+'9450'!W117+'9475'!W117+'9501'!W117</f>
        <v>0</v>
      </c>
      <c r="X117" s="94">
        <f t="shared" si="13"/>
        <v>0</v>
      </c>
      <c r="Y117" s="97"/>
      <c r="Z117" s="94">
        <f t="shared" si="14"/>
        <v>0</v>
      </c>
      <c r="AA117" s="182"/>
      <c r="AC117" s="243"/>
    </row>
    <row r="118" spans="1:29" s="214" customFormat="1" ht="15" x14ac:dyDescent="0.25">
      <c r="A118" s="72"/>
      <c r="B118" s="262" t="str">
        <f>'LPFN SUMMARY - Results'!B118</f>
        <v>Consultant</v>
      </c>
      <c r="C118" s="71"/>
      <c r="D118" s="62"/>
      <c r="E118" s="63"/>
      <c r="F118" s="255">
        <f>'3256'!F118+'3257'!F118+'3260'!F118+'9000'!F118+'9051'!F118+'9065'!F118+'9070'!F118+'9071'!F118+'9075'!F118+'9080'!F118+'9100'!F118+'9105'!F118+'9106'!F118+'9107.'!F118+'9125'!F118+'9275'!F118+'9300'!F118+'9301'!F118+'9302'!F118+'9306'!F118+'9307'!F118+'9315'!F118+'9317'!F118+'9320'!F118+'9400'!F118+'9401'!F118+'9450'!F118+'9475'!F118+'9501'!F118</f>
        <v>0</v>
      </c>
      <c r="G118" s="255">
        <f>'3256'!G118+'3257'!G118+'3260'!G118+'9000'!G118+'9051'!G118+'9065'!G118+'9070'!G118+'9071'!G118+'9075'!G118+'9080'!G118+'9100'!G118+'9105'!G118+'9106'!G118+'9107.'!G118+'9125'!G118+'9275'!G118+'9300'!G118+'9301'!G118+'9302'!G118+'9306'!G118+'9307'!G118+'9315'!G118+'9317'!G118+'9320'!G118+'9400'!G118+'9401'!G118+'9450'!G118+'9475'!G118+'9501'!G118</f>
        <v>0</v>
      </c>
      <c r="H118" s="255">
        <f>'3256'!H118+'3257'!H118+'3260'!H118+'9000'!H118+'9051'!H118+'9065'!H118+'9070'!H118+'9071'!H118+'9075'!H118+'9080'!H118+'9100'!H118+'9105'!H118+'9106'!H118+'9107.'!H118+'9125'!H118+'9275'!H118+'9300'!H118+'9301'!H118+'9302'!H118+'9306'!H118+'9307'!H118+'9315'!H118+'9317'!H118+'9320'!H118+'9400'!H118+'9401'!H118+'9450'!H118+'9475'!H118+'9501'!H118</f>
        <v>0</v>
      </c>
      <c r="I118" s="94">
        <f t="shared" si="15"/>
        <v>0</v>
      </c>
      <c r="J118" s="224"/>
      <c r="K118" s="255">
        <f>'3256'!K118+'3257'!K118+'3260'!K118+'9000'!K118+'9051'!K118+'9065'!K118+'9070'!K118+'9071'!K118+'9075'!K118+'9080'!K118+'9100'!K118+'9105'!K118+'9106'!K118+'9107.'!K118+'9125'!K118+'9275'!K118+'9300'!K118+'9301'!K118+'9302'!K118+'9306'!K118+'9307'!K118+'9315'!K118+'9317'!K118+'9320'!K118+'9400'!K118+'9401'!K118+'9450'!K118+'9475'!K118+'9501'!K118</f>
        <v>0</v>
      </c>
      <c r="L118" s="255">
        <f>'3256'!L118+'3257'!L118+'3260'!L118+'9000'!L118+'9051'!L118+'9065'!L118+'9070'!L118+'9071'!L118+'9075'!L118+'9080'!L118+'9100'!L118+'9105'!L118+'9106'!L118+'9107.'!L118+'9125'!L118+'9275'!L118+'9300'!L118+'9301'!L118+'9302'!L118+'9306'!L118+'9307'!L118+'9315'!L118+'9317'!L118+'9320'!L118+'9400'!L118+'9401'!L118+'9450'!L118+'9475'!L118+'9501'!L118</f>
        <v>0</v>
      </c>
      <c r="M118" s="255">
        <f>'3256'!M118+'3257'!M118+'3260'!M118+'9000'!M118+'9051'!M118+'9065'!M118+'9070'!M118+'9071'!M118+'9075'!M118+'9080'!M118+'9100'!M118+'9105'!M118+'9106'!M118+'9107.'!M118+'9125'!M118+'9275'!M118+'9300'!M118+'9301'!M118+'9302'!M118+'9306'!M118+'9307'!M118+'9315'!M118+'9317'!M118+'9320'!M118+'9400'!M118+'9401'!M118+'9450'!M118+'9475'!M118+'9501'!M118</f>
        <v>0</v>
      </c>
      <c r="N118" s="94">
        <f t="shared" si="16"/>
        <v>0</v>
      </c>
      <c r="O118" s="224"/>
      <c r="P118" s="255">
        <f>'3256'!P118+'3257'!P118+'3260'!P118+'9000'!P118+'9051'!P118+'9065'!P118+'9070'!P118+'9071'!P118+'9075'!P118+'9080'!P118+'9100'!P118+'9105'!P118+'9106'!P118+'9107.'!P118+'9125'!P118+'9275'!P118+'9300'!P118+'9301'!P118+'9302'!P118+'9306'!P118+'9307'!P118+'9315'!P118+'9317'!P118+'9320'!P118+'9400'!P118+'9401'!P118+'9450'!P118+'9475'!P118+'9501'!P118</f>
        <v>0</v>
      </c>
      <c r="Q118" s="255">
        <f>'3256'!Q118+'3257'!Q118+'3260'!Q118+'9000'!Q118+'9051'!Q118+'9065'!Q118+'9070'!Q118+'9071'!Q118+'9075'!Q118+'9080'!Q118+'9100'!Q118+'9105'!Q118+'9106'!Q118+'9107.'!Q118+'9125'!Q118+'9275'!Q118+'9300'!Q118+'9301'!Q118+'9302'!Q118+'9306'!Q118+'9307'!Q118+'9315'!Q118+'9317'!Q118+'9320'!Q118+'9400'!Q118+'9401'!Q118+'9450'!Q118+'9475'!Q118+'9501'!Q118</f>
        <v>0</v>
      </c>
      <c r="R118" s="255">
        <f>'3256'!R118+'3257'!R118+'3260'!R118+'9000'!R118+'9051'!R118+'9065'!R118+'9070'!R118+'9071'!R118+'9075'!R118+'9080'!R118+'9100'!R118+'9105'!R118+'9106'!R118+'9107.'!R118+'9125'!R118+'9275'!R118+'9300'!R118+'9301'!R118+'9302'!R118+'9306'!R118+'9307'!R118+'9315'!R118+'9317'!R118+'9320'!R118+'9400'!R118+'9401'!R118+'9450'!R118+'9475'!R118+'9501'!R118</f>
        <v>0</v>
      </c>
      <c r="S118" s="94">
        <f t="shared" si="17"/>
        <v>0</v>
      </c>
      <c r="T118" s="224"/>
      <c r="U118" s="255">
        <f>'3256'!U118+'3257'!U118+'3260'!U118+'9000'!U118+'9051'!U118+'9065'!U118+'9070'!U118+'9071'!U118+'9075'!U118+'9080'!U118+'9100'!U118+'9105'!U118+'9106'!U118+'9107.'!U118+'9125'!U118+'9275'!U118+'9300'!U118+'9301'!U118+'9302'!U118+'9306'!U118+'9307'!U118+'9315'!U118+'9317'!U118+'9320'!U118+'9400'!U118+'9401'!U118+'9450'!U118+'9475'!U118+'9501'!U118</f>
        <v>0</v>
      </c>
      <c r="V118" s="255">
        <f>'3256'!V118+'3257'!V118+'3260'!V118+'9000'!V118+'9051'!V118+'9065'!V118+'9070'!V118+'9071'!V118+'9075'!V118+'9080'!V118+'9100'!V118+'9105'!V118+'9106'!V118+'9107.'!V118+'9125'!V118+'9275'!V118+'9300'!V118+'9301'!V118+'9302'!V118+'9306'!V118+'9307'!V118+'9315'!V118+'9317'!V118+'9320'!V118+'9400'!V118+'9401'!V118+'9450'!V118+'9475'!V118+'9501'!V118</f>
        <v>0</v>
      </c>
      <c r="W118" s="255">
        <f>'3256'!W118+'3257'!W118+'3260'!W118+'9000'!W118+'9051'!W118+'9065'!W118+'9070'!W118+'9071'!W118+'9075'!W118+'9080'!W118+'9100'!W118+'9105'!W118+'9106'!W118+'9107.'!W118+'9125'!W118+'9275'!W118+'9300'!W118+'9301'!W118+'9302'!W118+'9306'!W118+'9307'!W118+'9315'!W118+'9317'!W118+'9320'!W118+'9400'!W118+'9401'!W118+'9450'!W118+'9475'!W118+'9501'!W118</f>
        <v>0</v>
      </c>
      <c r="X118" s="94">
        <f t="shared" si="13"/>
        <v>0</v>
      </c>
      <c r="Y118" s="97"/>
      <c r="Z118" s="94">
        <f t="shared" si="14"/>
        <v>0</v>
      </c>
      <c r="AA118" s="182"/>
      <c r="AC118" s="243"/>
    </row>
    <row r="119" spans="1:29" s="214" customFormat="1" ht="15" hidden="1" x14ac:dyDescent="0.25">
      <c r="A119" s="72"/>
      <c r="B119" s="262" t="str">
        <f>'LPFN SUMMARY - Results'!B119</f>
        <v>Unused</v>
      </c>
      <c r="C119" s="71"/>
      <c r="D119" s="62"/>
      <c r="E119" s="63"/>
      <c r="F119" s="255">
        <f>'3256'!F119+'3257'!F119+'3260'!F119+'9000'!F119+'9051'!F119+'9065'!F119+'9070'!F119+'9071'!F119+'9075'!F119+'9080'!F119+'9100'!F119+'9105'!F119+'9106'!F119+'9107.'!F119+'9125'!F119+'9275'!F119+'9300'!F119+'9301'!F119+'9302'!F119+'9306'!F119+'9307'!F119+'9315'!F119+'9317'!F119+'9320'!F119+'9400'!F119+'9401'!F119+'9450'!F119+'9475'!F119+'9501'!F119</f>
        <v>0</v>
      </c>
      <c r="G119" s="255">
        <f>'3256'!G119+'3257'!G119+'3260'!G119+'9000'!G119+'9051'!G119+'9065'!G119+'9070'!G119+'9071'!G119+'9075'!G119+'9080'!G119+'9100'!G119+'9105'!G119+'9106'!G119+'9107.'!G119+'9125'!G119+'9275'!G119+'9300'!G119+'9301'!G119+'9302'!G119+'9306'!G119+'9307'!G119+'9315'!G119+'9317'!G119+'9320'!G119+'9400'!G119+'9401'!G119+'9450'!G119+'9475'!G119+'9501'!G119</f>
        <v>0</v>
      </c>
      <c r="H119" s="255">
        <f>'3256'!H119+'3257'!H119+'3260'!H119+'9000'!H119+'9051'!H119+'9065'!H119+'9070'!H119+'9071'!H119+'9075'!H119+'9080'!H119+'9100'!H119+'9105'!H119+'9106'!H119+'9107.'!H119+'9125'!H119+'9275'!H119+'9300'!H119+'9301'!H119+'9302'!H119+'9306'!H119+'9307'!H119+'9315'!H119+'9317'!H119+'9320'!H119+'9400'!H119+'9401'!H119+'9450'!H119+'9475'!H119+'9501'!H119</f>
        <v>0</v>
      </c>
      <c r="I119" s="94">
        <f t="shared" si="15"/>
        <v>0</v>
      </c>
      <c r="J119" s="224"/>
      <c r="K119" s="255">
        <f>'3256'!K119+'3257'!K119+'3260'!K119+'9000'!K119+'9051'!K119+'9065'!K119+'9070'!K119+'9071'!K119+'9075'!K119+'9080'!K119+'9100'!K119+'9105'!K119+'9106'!K119+'9107.'!K119+'9125'!K119+'9275'!K119+'9300'!K119+'9301'!K119+'9302'!K119+'9306'!K119+'9307'!K119+'9315'!K119+'9317'!K119+'9320'!K119+'9400'!K119+'9401'!K119+'9450'!K119+'9475'!K119+'9501'!K119</f>
        <v>0</v>
      </c>
      <c r="L119" s="255">
        <f>'3256'!L119+'3257'!L119+'3260'!L119+'9000'!L119+'9051'!L119+'9065'!L119+'9070'!L119+'9071'!L119+'9075'!L119+'9080'!L119+'9100'!L119+'9105'!L119+'9106'!L119+'9107.'!L119+'9125'!L119+'9275'!L119+'9300'!L119+'9301'!L119+'9302'!L119+'9306'!L119+'9307'!L119+'9315'!L119+'9317'!L119+'9320'!L119+'9400'!L119+'9401'!L119+'9450'!L119+'9475'!L119+'9501'!L119</f>
        <v>0</v>
      </c>
      <c r="M119" s="255">
        <f>'3256'!M119+'3257'!M119+'3260'!M119+'9000'!M119+'9051'!M119+'9065'!M119+'9070'!M119+'9071'!M119+'9075'!M119+'9080'!M119+'9100'!M119+'9105'!M119+'9106'!M119+'9107.'!M119+'9125'!M119+'9275'!M119+'9300'!M119+'9301'!M119+'9302'!M119+'9306'!M119+'9307'!M119+'9315'!M119+'9317'!M119+'9320'!M119+'9400'!M119+'9401'!M119+'9450'!M119+'9475'!M119+'9501'!M119</f>
        <v>0</v>
      </c>
      <c r="N119" s="94">
        <f t="shared" si="16"/>
        <v>0</v>
      </c>
      <c r="O119" s="224"/>
      <c r="P119" s="255">
        <f>'3256'!P119+'3257'!P119+'3260'!P119+'9000'!P119+'9051'!P119+'9065'!P119+'9070'!P119+'9071'!P119+'9075'!P119+'9080'!P119+'9100'!P119+'9105'!P119+'9106'!P119+'9107.'!P119+'9125'!P119+'9275'!P119+'9300'!P119+'9301'!P119+'9302'!P119+'9306'!P119+'9307'!P119+'9315'!P119+'9317'!P119+'9320'!P119+'9400'!P119+'9401'!P119+'9450'!P119+'9475'!P119+'9501'!P119</f>
        <v>0</v>
      </c>
      <c r="Q119" s="255">
        <f>'3256'!Q119+'3257'!Q119+'3260'!Q119+'9000'!Q119+'9051'!Q119+'9065'!Q119+'9070'!Q119+'9071'!Q119+'9075'!Q119+'9080'!Q119+'9100'!Q119+'9105'!Q119+'9106'!Q119+'9107.'!Q119+'9125'!Q119+'9275'!Q119+'9300'!Q119+'9301'!Q119+'9302'!Q119+'9306'!Q119+'9307'!Q119+'9315'!Q119+'9317'!Q119+'9320'!Q119+'9400'!Q119+'9401'!Q119+'9450'!Q119+'9475'!Q119+'9501'!Q119</f>
        <v>0</v>
      </c>
      <c r="R119" s="255">
        <f>'3256'!R119+'3257'!R119+'3260'!R119+'9000'!R119+'9051'!R119+'9065'!R119+'9070'!R119+'9071'!R119+'9075'!R119+'9080'!R119+'9100'!R119+'9105'!R119+'9106'!R119+'9107.'!R119+'9125'!R119+'9275'!R119+'9300'!R119+'9301'!R119+'9302'!R119+'9306'!R119+'9307'!R119+'9315'!R119+'9317'!R119+'9320'!R119+'9400'!R119+'9401'!R119+'9450'!R119+'9475'!R119+'9501'!R119</f>
        <v>0</v>
      </c>
      <c r="S119" s="94">
        <f t="shared" si="17"/>
        <v>0</v>
      </c>
      <c r="T119" s="224"/>
      <c r="U119" s="255">
        <f>'3256'!U119+'3257'!U119+'3260'!U119+'9000'!U119+'9051'!U119+'9065'!U119+'9070'!U119+'9071'!U119+'9075'!U119+'9080'!U119+'9100'!U119+'9105'!U119+'9106'!U119+'9107.'!U119+'9125'!U119+'9275'!U119+'9300'!U119+'9301'!U119+'9302'!U119+'9306'!U119+'9307'!U119+'9315'!U119+'9317'!U119+'9320'!U119+'9400'!U119+'9401'!U119+'9450'!U119+'9475'!U119+'9501'!U119</f>
        <v>0</v>
      </c>
      <c r="V119" s="255">
        <f>'3256'!V119+'3257'!V119+'3260'!V119+'9000'!V119+'9051'!V119+'9065'!V119+'9070'!V119+'9071'!V119+'9075'!V119+'9080'!V119+'9100'!V119+'9105'!V119+'9106'!V119+'9107.'!V119+'9125'!V119+'9275'!V119+'9300'!V119+'9301'!V119+'9302'!V119+'9306'!V119+'9307'!V119+'9315'!V119+'9317'!V119+'9320'!V119+'9400'!V119+'9401'!V119+'9450'!V119+'9475'!V119+'9501'!V119</f>
        <v>0</v>
      </c>
      <c r="W119" s="255">
        <f>'3256'!W119+'3257'!W119+'3260'!W119+'9000'!W119+'9051'!W119+'9065'!W119+'9070'!W119+'9071'!W119+'9075'!W119+'9080'!W119+'9100'!W119+'9105'!W119+'9106'!W119+'9107.'!W119+'9125'!W119+'9275'!W119+'9300'!W119+'9301'!W119+'9302'!W119+'9306'!W119+'9307'!W119+'9315'!W119+'9317'!W119+'9320'!W119+'9400'!W119+'9401'!W119+'9450'!W119+'9475'!W119+'9501'!W119</f>
        <v>0</v>
      </c>
      <c r="X119" s="94">
        <f t="shared" si="13"/>
        <v>0</v>
      </c>
      <c r="Y119" s="97"/>
      <c r="Z119" s="94">
        <f t="shared" si="14"/>
        <v>0</v>
      </c>
      <c r="AA119" s="182"/>
      <c r="AC119" s="243"/>
    </row>
    <row r="120" spans="1:29" s="214" customFormat="1" ht="15" hidden="1" x14ac:dyDescent="0.25">
      <c r="A120" s="72"/>
      <c r="B120" s="262" t="str">
        <f>'LPFN SUMMARY - Results'!B120</f>
        <v>Unused</v>
      </c>
      <c r="C120" s="71"/>
      <c r="D120" s="62"/>
      <c r="E120" s="63"/>
      <c r="F120" s="255">
        <f>'3256'!F120+'3257'!F120+'3260'!F120+'9000'!F120+'9051'!F120+'9065'!F120+'9070'!F120+'9071'!F120+'9075'!F120+'9080'!F120+'9100'!F120+'9105'!F120+'9106'!F120+'9107.'!F120+'9125'!F120+'9275'!F120+'9300'!F120+'9301'!F120+'9302'!F120+'9306'!F120+'9307'!F120+'9315'!F120+'9317'!F120+'9320'!F120+'9400'!F120+'9401'!F120+'9450'!F120+'9475'!F120+'9501'!F120</f>
        <v>0</v>
      </c>
      <c r="G120" s="255">
        <f>'3256'!G120+'3257'!G120+'3260'!G120+'9000'!G120+'9051'!G120+'9065'!G120+'9070'!G120+'9071'!G120+'9075'!G120+'9080'!G120+'9100'!G120+'9105'!G120+'9106'!G120+'9107.'!G120+'9125'!G120+'9275'!G120+'9300'!G120+'9301'!G120+'9302'!G120+'9306'!G120+'9307'!G120+'9315'!G120+'9317'!G120+'9320'!G120+'9400'!G120+'9401'!G120+'9450'!G120+'9475'!G120+'9501'!G120</f>
        <v>0</v>
      </c>
      <c r="H120" s="255">
        <f>'3256'!H120+'3257'!H120+'3260'!H120+'9000'!H120+'9051'!H120+'9065'!H120+'9070'!H120+'9071'!H120+'9075'!H120+'9080'!H120+'9100'!H120+'9105'!H120+'9106'!H120+'9107.'!H120+'9125'!H120+'9275'!H120+'9300'!H120+'9301'!H120+'9302'!H120+'9306'!H120+'9307'!H120+'9315'!H120+'9317'!H120+'9320'!H120+'9400'!H120+'9401'!H120+'9450'!H120+'9475'!H120+'9501'!H120</f>
        <v>0</v>
      </c>
      <c r="I120" s="94">
        <f t="shared" si="15"/>
        <v>0</v>
      </c>
      <c r="J120" s="224"/>
      <c r="K120" s="255">
        <f>'3256'!K120+'3257'!K120+'3260'!K120+'9000'!K120+'9051'!K120+'9065'!K120+'9070'!K120+'9071'!K120+'9075'!K120+'9080'!K120+'9100'!K120+'9105'!K120+'9106'!K120+'9107.'!K120+'9125'!K120+'9275'!K120+'9300'!K120+'9301'!K120+'9302'!K120+'9306'!K120+'9307'!K120+'9315'!K120+'9317'!K120+'9320'!K120+'9400'!K120+'9401'!K120+'9450'!K120+'9475'!K120+'9501'!K120</f>
        <v>0</v>
      </c>
      <c r="L120" s="255">
        <f>'3256'!L120+'3257'!L120+'3260'!L120+'9000'!L120+'9051'!L120+'9065'!L120+'9070'!L120+'9071'!L120+'9075'!L120+'9080'!L120+'9100'!L120+'9105'!L120+'9106'!L120+'9107.'!L120+'9125'!L120+'9275'!L120+'9300'!L120+'9301'!L120+'9302'!L120+'9306'!L120+'9307'!L120+'9315'!L120+'9317'!L120+'9320'!L120+'9400'!L120+'9401'!L120+'9450'!L120+'9475'!L120+'9501'!L120</f>
        <v>0</v>
      </c>
      <c r="M120" s="255">
        <f>'3256'!M120+'3257'!M120+'3260'!M120+'9000'!M120+'9051'!M120+'9065'!M120+'9070'!M120+'9071'!M120+'9075'!M120+'9080'!M120+'9100'!M120+'9105'!M120+'9106'!M120+'9107.'!M120+'9125'!M120+'9275'!M120+'9300'!M120+'9301'!M120+'9302'!M120+'9306'!M120+'9307'!M120+'9315'!M120+'9317'!M120+'9320'!M120+'9400'!M120+'9401'!M120+'9450'!M120+'9475'!M120+'9501'!M120</f>
        <v>0</v>
      </c>
      <c r="N120" s="94">
        <f t="shared" si="16"/>
        <v>0</v>
      </c>
      <c r="O120" s="224"/>
      <c r="P120" s="255">
        <f>'3256'!P120+'3257'!P120+'3260'!P120+'9000'!P120+'9051'!P120+'9065'!P120+'9070'!P120+'9071'!P120+'9075'!P120+'9080'!P120+'9100'!P120+'9105'!P120+'9106'!P120+'9107.'!P120+'9125'!P120+'9275'!P120+'9300'!P120+'9301'!P120+'9302'!P120+'9306'!P120+'9307'!P120+'9315'!P120+'9317'!P120+'9320'!P120+'9400'!P120+'9401'!P120+'9450'!P120+'9475'!P120+'9501'!P120</f>
        <v>0</v>
      </c>
      <c r="Q120" s="255">
        <f>'3256'!Q120+'3257'!Q120+'3260'!Q120+'9000'!Q120+'9051'!Q120+'9065'!Q120+'9070'!Q120+'9071'!Q120+'9075'!Q120+'9080'!Q120+'9100'!Q120+'9105'!Q120+'9106'!Q120+'9107.'!Q120+'9125'!Q120+'9275'!Q120+'9300'!Q120+'9301'!Q120+'9302'!Q120+'9306'!Q120+'9307'!Q120+'9315'!Q120+'9317'!Q120+'9320'!Q120+'9400'!Q120+'9401'!Q120+'9450'!Q120+'9475'!Q120+'9501'!Q120</f>
        <v>0</v>
      </c>
      <c r="R120" s="255">
        <f>'3256'!R120+'3257'!R120+'3260'!R120+'9000'!R120+'9051'!R120+'9065'!R120+'9070'!R120+'9071'!R120+'9075'!R120+'9080'!R120+'9100'!R120+'9105'!R120+'9106'!R120+'9107.'!R120+'9125'!R120+'9275'!R120+'9300'!R120+'9301'!R120+'9302'!R120+'9306'!R120+'9307'!R120+'9315'!R120+'9317'!R120+'9320'!R120+'9400'!R120+'9401'!R120+'9450'!R120+'9475'!R120+'9501'!R120</f>
        <v>0</v>
      </c>
      <c r="S120" s="94">
        <f t="shared" si="17"/>
        <v>0</v>
      </c>
      <c r="T120" s="224"/>
      <c r="U120" s="255">
        <f>'3256'!U120+'3257'!U120+'3260'!U120+'9000'!U120+'9051'!U120+'9065'!U120+'9070'!U120+'9071'!U120+'9075'!U120+'9080'!U120+'9100'!U120+'9105'!U120+'9106'!U120+'9107.'!U120+'9125'!U120+'9275'!U120+'9300'!U120+'9301'!U120+'9302'!U120+'9306'!U120+'9307'!U120+'9315'!U120+'9317'!U120+'9320'!U120+'9400'!U120+'9401'!U120+'9450'!U120+'9475'!U120+'9501'!U120</f>
        <v>0</v>
      </c>
      <c r="V120" s="255">
        <f>'3256'!V120+'3257'!V120+'3260'!V120+'9000'!V120+'9051'!V120+'9065'!V120+'9070'!V120+'9071'!V120+'9075'!V120+'9080'!V120+'9100'!V120+'9105'!V120+'9106'!V120+'9107.'!V120+'9125'!V120+'9275'!V120+'9300'!V120+'9301'!V120+'9302'!V120+'9306'!V120+'9307'!V120+'9315'!V120+'9317'!V120+'9320'!V120+'9400'!V120+'9401'!V120+'9450'!V120+'9475'!V120+'9501'!V120</f>
        <v>0</v>
      </c>
      <c r="W120" s="255">
        <f>'3256'!W120+'3257'!W120+'3260'!W120+'9000'!W120+'9051'!W120+'9065'!W120+'9070'!W120+'9071'!W120+'9075'!W120+'9080'!W120+'9100'!W120+'9105'!W120+'9106'!W120+'9107.'!W120+'9125'!W120+'9275'!W120+'9300'!W120+'9301'!W120+'9302'!W120+'9306'!W120+'9307'!W120+'9315'!W120+'9317'!W120+'9320'!W120+'9400'!W120+'9401'!W120+'9450'!W120+'9475'!W120+'9501'!W120</f>
        <v>0</v>
      </c>
      <c r="X120" s="94">
        <f t="shared" si="13"/>
        <v>0</v>
      </c>
      <c r="Y120" s="97"/>
      <c r="Z120" s="94">
        <f t="shared" si="14"/>
        <v>0</v>
      </c>
      <c r="AA120" s="182"/>
      <c r="AC120" s="243"/>
    </row>
    <row r="121" spans="1:29" s="214" customFormat="1" ht="15" hidden="1" x14ac:dyDescent="0.25">
      <c r="A121" s="72"/>
      <c r="B121" s="262" t="str">
        <f>'LPFN SUMMARY - Results'!B121</f>
        <v>Unused</v>
      </c>
      <c r="C121" s="71"/>
      <c r="D121" s="62"/>
      <c r="E121" s="63"/>
      <c r="F121" s="255">
        <f>'3256'!F121+'3257'!F121+'3260'!F121+'9000'!F121+'9051'!F121+'9065'!F121+'9070'!F121+'9071'!F121+'9075'!F121+'9080'!F121+'9100'!F121+'9105'!F121+'9106'!F121+'9107.'!F121+'9125'!F121+'9275'!F121+'9300'!F121+'9301'!F121+'9302'!F121+'9306'!F121+'9307'!F121+'9315'!F121+'9317'!F121+'9320'!F121+'9400'!F121+'9401'!F121+'9450'!F121+'9475'!F121+'9501'!F121</f>
        <v>0</v>
      </c>
      <c r="G121" s="255">
        <f>'3256'!G121+'3257'!G121+'3260'!G121+'9000'!G121+'9051'!G121+'9065'!G121+'9070'!G121+'9071'!G121+'9075'!G121+'9080'!G121+'9100'!G121+'9105'!G121+'9106'!G121+'9107.'!G121+'9125'!G121+'9275'!G121+'9300'!G121+'9301'!G121+'9302'!G121+'9306'!G121+'9307'!G121+'9315'!G121+'9317'!G121+'9320'!G121+'9400'!G121+'9401'!G121+'9450'!G121+'9475'!G121+'9501'!G121</f>
        <v>0</v>
      </c>
      <c r="H121" s="255">
        <f>'3256'!H121+'3257'!H121+'3260'!H121+'9000'!H121+'9051'!H121+'9065'!H121+'9070'!H121+'9071'!H121+'9075'!H121+'9080'!H121+'9100'!H121+'9105'!H121+'9106'!H121+'9107.'!H121+'9125'!H121+'9275'!H121+'9300'!H121+'9301'!H121+'9302'!H121+'9306'!H121+'9307'!H121+'9315'!H121+'9317'!H121+'9320'!H121+'9400'!H121+'9401'!H121+'9450'!H121+'9475'!H121+'9501'!H121</f>
        <v>0</v>
      </c>
      <c r="I121" s="94">
        <f t="shared" si="15"/>
        <v>0</v>
      </c>
      <c r="J121" s="224"/>
      <c r="K121" s="255">
        <f>'3256'!K121+'3257'!K121+'3260'!K121+'9000'!K121+'9051'!K121+'9065'!K121+'9070'!K121+'9071'!K121+'9075'!K121+'9080'!K121+'9100'!K121+'9105'!K121+'9106'!K121+'9107.'!K121+'9125'!K121+'9275'!K121+'9300'!K121+'9301'!K121+'9302'!K121+'9306'!K121+'9307'!K121+'9315'!K121+'9317'!K121+'9320'!K121+'9400'!K121+'9401'!K121+'9450'!K121+'9475'!K121+'9501'!K121</f>
        <v>0</v>
      </c>
      <c r="L121" s="255">
        <f>'3256'!L121+'3257'!L121+'3260'!L121+'9000'!L121+'9051'!L121+'9065'!L121+'9070'!L121+'9071'!L121+'9075'!L121+'9080'!L121+'9100'!L121+'9105'!L121+'9106'!L121+'9107.'!L121+'9125'!L121+'9275'!L121+'9300'!L121+'9301'!L121+'9302'!L121+'9306'!L121+'9307'!L121+'9315'!L121+'9317'!L121+'9320'!L121+'9400'!L121+'9401'!L121+'9450'!L121+'9475'!L121+'9501'!L121</f>
        <v>0</v>
      </c>
      <c r="M121" s="255">
        <f>'3256'!M121+'3257'!M121+'3260'!M121+'9000'!M121+'9051'!M121+'9065'!M121+'9070'!M121+'9071'!M121+'9075'!M121+'9080'!M121+'9100'!M121+'9105'!M121+'9106'!M121+'9107.'!M121+'9125'!M121+'9275'!M121+'9300'!M121+'9301'!M121+'9302'!M121+'9306'!M121+'9307'!M121+'9315'!M121+'9317'!M121+'9320'!M121+'9400'!M121+'9401'!M121+'9450'!M121+'9475'!M121+'9501'!M121</f>
        <v>0</v>
      </c>
      <c r="N121" s="94">
        <f t="shared" si="16"/>
        <v>0</v>
      </c>
      <c r="O121" s="224"/>
      <c r="P121" s="255">
        <f>'3256'!P121+'3257'!P121+'3260'!P121+'9000'!P121+'9051'!P121+'9065'!P121+'9070'!P121+'9071'!P121+'9075'!P121+'9080'!P121+'9100'!P121+'9105'!P121+'9106'!P121+'9107.'!P121+'9125'!P121+'9275'!P121+'9300'!P121+'9301'!P121+'9302'!P121+'9306'!P121+'9307'!P121+'9315'!P121+'9317'!P121+'9320'!P121+'9400'!P121+'9401'!P121+'9450'!P121+'9475'!P121+'9501'!P121</f>
        <v>0</v>
      </c>
      <c r="Q121" s="255">
        <f>'3256'!Q121+'3257'!Q121+'3260'!Q121+'9000'!Q121+'9051'!Q121+'9065'!Q121+'9070'!Q121+'9071'!Q121+'9075'!Q121+'9080'!Q121+'9100'!Q121+'9105'!Q121+'9106'!Q121+'9107.'!Q121+'9125'!Q121+'9275'!Q121+'9300'!Q121+'9301'!Q121+'9302'!Q121+'9306'!Q121+'9307'!Q121+'9315'!Q121+'9317'!Q121+'9320'!Q121+'9400'!Q121+'9401'!Q121+'9450'!Q121+'9475'!Q121+'9501'!Q121</f>
        <v>0</v>
      </c>
      <c r="R121" s="255">
        <f>'3256'!R121+'3257'!R121+'3260'!R121+'9000'!R121+'9051'!R121+'9065'!R121+'9070'!R121+'9071'!R121+'9075'!R121+'9080'!R121+'9100'!R121+'9105'!R121+'9106'!R121+'9107.'!R121+'9125'!R121+'9275'!R121+'9300'!R121+'9301'!R121+'9302'!R121+'9306'!R121+'9307'!R121+'9315'!R121+'9317'!R121+'9320'!R121+'9400'!R121+'9401'!R121+'9450'!R121+'9475'!R121+'9501'!R121</f>
        <v>0</v>
      </c>
      <c r="S121" s="94">
        <f t="shared" si="17"/>
        <v>0</v>
      </c>
      <c r="T121" s="224"/>
      <c r="U121" s="255">
        <f>'3256'!U121+'3257'!U121+'3260'!U121+'9000'!U121+'9051'!U121+'9065'!U121+'9070'!U121+'9071'!U121+'9075'!U121+'9080'!U121+'9100'!U121+'9105'!U121+'9106'!U121+'9107.'!U121+'9125'!U121+'9275'!U121+'9300'!U121+'9301'!U121+'9302'!U121+'9306'!U121+'9307'!U121+'9315'!U121+'9317'!U121+'9320'!U121+'9400'!U121+'9401'!U121+'9450'!U121+'9475'!U121+'9501'!U121</f>
        <v>0</v>
      </c>
      <c r="V121" s="255">
        <f>'3256'!V121+'3257'!V121+'3260'!V121+'9000'!V121+'9051'!V121+'9065'!V121+'9070'!V121+'9071'!V121+'9075'!V121+'9080'!V121+'9100'!V121+'9105'!V121+'9106'!V121+'9107.'!V121+'9125'!V121+'9275'!V121+'9300'!V121+'9301'!V121+'9302'!V121+'9306'!V121+'9307'!V121+'9315'!V121+'9317'!V121+'9320'!V121+'9400'!V121+'9401'!V121+'9450'!V121+'9475'!V121+'9501'!V121</f>
        <v>0</v>
      </c>
      <c r="W121" s="255">
        <f>'3256'!W121+'3257'!W121+'3260'!W121+'9000'!W121+'9051'!W121+'9065'!W121+'9070'!W121+'9071'!W121+'9075'!W121+'9080'!W121+'9100'!W121+'9105'!W121+'9106'!W121+'9107.'!W121+'9125'!W121+'9275'!W121+'9300'!W121+'9301'!W121+'9302'!W121+'9306'!W121+'9307'!W121+'9315'!W121+'9317'!W121+'9320'!W121+'9400'!W121+'9401'!W121+'9450'!W121+'9475'!W121+'9501'!W121</f>
        <v>0</v>
      </c>
      <c r="X121" s="94">
        <f t="shared" si="13"/>
        <v>0</v>
      </c>
      <c r="Y121" s="97"/>
      <c r="Z121" s="94">
        <f t="shared" si="14"/>
        <v>0</v>
      </c>
      <c r="AA121" s="182"/>
      <c r="AC121" s="243"/>
    </row>
    <row r="122" spans="1:29" s="214" customFormat="1" ht="15" hidden="1" x14ac:dyDescent="0.25">
      <c r="A122" s="72"/>
      <c r="B122" s="262" t="str">
        <f>'LPFN SUMMARY - Results'!B122</f>
        <v>Unused</v>
      </c>
      <c r="C122" s="71"/>
      <c r="D122" s="62"/>
      <c r="E122" s="63"/>
      <c r="F122" s="255">
        <f>'3256'!F122+'3257'!F122+'3260'!F122+'9000'!F122+'9051'!F122+'9065'!F122+'9070'!F122+'9071'!F122+'9075'!F122+'9080'!F122+'9100'!F122+'9105'!F122+'9106'!F122+'9107.'!F122+'9125'!F122+'9275'!F122+'9300'!F122+'9301'!F122+'9302'!F122+'9306'!F122+'9307'!F122+'9315'!F122+'9317'!F122+'9320'!F122+'9400'!F122+'9401'!F122+'9450'!F122+'9475'!F122+'9501'!F122</f>
        <v>0</v>
      </c>
      <c r="G122" s="255">
        <f>'3256'!G122+'3257'!G122+'3260'!G122+'9000'!G122+'9051'!G122+'9065'!G122+'9070'!G122+'9071'!G122+'9075'!G122+'9080'!G122+'9100'!G122+'9105'!G122+'9106'!G122+'9107.'!G122+'9125'!G122+'9275'!G122+'9300'!G122+'9301'!G122+'9302'!G122+'9306'!G122+'9307'!G122+'9315'!G122+'9317'!G122+'9320'!G122+'9400'!G122+'9401'!G122+'9450'!G122+'9475'!G122+'9501'!G122</f>
        <v>0</v>
      </c>
      <c r="H122" s="255">
        <f>'3256'!H122+'3257'!H122+'3260'!H122+'9000'!H122+'9051'!H122+'9065'!H122+'9070'!H122+'9071'!H122+'9075'!H122+'9080'!H122+'9100'!H122+'9105'!H122+'9106'!H122+'9107.'!H122+'9125'!H122+'9275'!H122+'9300'!H122+'9301'!H122+'9302'!H122+'9306'!H122+'9307'!H122+'9315'!H122+'9317'!H122+'9320'!H122+'9400'!H122+'9401'!H122+'9450'!H122+'9475'!H122+'9501'!H122</f>
        <v>0</v>
      </c>
      <c r="I122" s="94">
        <f t="shared" si="15"/>
        <v>0</v>
      </c>
      <c r="J122" s="224"/>
      <c r="K122" s="255">
        <f>'3256'!K122+'3257'!K122+'3260'!K122+'9000'!K122+'9051'!K122+'9065'!K122+'9070'!K122+'9071'!K122+'9075'!K122+'9080'!K122+'9100'!K122+'9105'!K122+'9106'!K122+'9107.'!K122+'9125'!K122+'9275'!K122+'9300'!K122+'9301'!K122+'9302'!K122+'9306'!K122+'9307'!K122+'9315'!K122+'9317'!K122+'9320'!K122+'9400'!K122+'9401'!K122+'9450'!K122+'9475'!K122+'9501'!K122</f>
        <v>0</v>
      </c>
      <c r="L122" s="255">
        <f>'3256'!L122+'3257'!L122+'3260'!L122+'9000'!L122+'9051'!L122+'9065'!L122+'9070'!L122+'9071'!L122+'9075'!L122+'9080'!L122+'9100'!L122+'9105'!L122+'9106'!L122+'9107.'!L122+'9125'!L122+'9275'!L122+'9300'!L122+'9301'!L122+'9302'!L122+'9306'!L122+'9307'!L122+'9315'!L122+'9317'!L122+'9320'!L122+'9400'!L122+'9401'!L122+'9450'!L122+'9475'!L122+'9501'!L122</f>
        <v>0</v>
      </c>
      <c r="M122" s="255">
        <f>'3256'!M122+'3257'!M122+'3260'!M122+'9000'!M122+'9051'!M122+'9065'!M122+'9070'!M122+'9071'!M122+'9075'!M122+'9080'!M122+'9100'!M122+'9105'!M122+'9106'!M122+'9107.'!M122+'9125'!M122+'9275'!M122+'9300'!M122+'9301'!M122+'9302'!M122+'9306'!M122+'9307'!M122+'9315'!M122+'9317'!M122+'9320'!M122+'9400'!M122+'9401'!M122+'9450'!M122+'9475'!M122+'9501'!M122</f>
        <v>0</v>
      </c>
      <c r="N122" s="94">
        <f t="shared" si="16"/>
        <v>0</v>
      </c>
      <c r="O122" s="224"/>
      <c r="P122" s="255">
        <f>'3256'!P122+'3257'!P122+'3260'!P122+'9000'!P122+'9051'!P122+'9065'!P122+'9070'!P122+'9071'!P122+'9075'!P122+'9080'!P122+'9100'!P122+'9105'!P122+'9106'!P122+'9107.'!P122+'9125'!P122+'9275'!P122+'9300'!P122+'9301'!P122+'9302'!P122+'9306'!P122+'9307'!P122+'9315'!P122+'9317'!P122+'9320'!P122+'9400'!P122+'9401'!P122+'9450'!P122+'9475'!P122+'9501'!P122</f>
        <v>0</v>
      </c>
      <c r="Q122" s="255">
        <f>'3256'!Q122+'3257'!Q122+'3260'!Q122+'9000'!Q122+'9051'!Q122+'9065'!Q122+'9070'!Q122+'9071'!Q122+'9075'!Q122+'9080'!Q122+'9100'!Q122+'9105'!Q122+'9106'!Q122+'9107.'!Q122+'9125'!Q122+'9275'!Q122+'9300'!Q122+'9301'!Q122+'9302'!Q122+'9306'!Q122+'9307'!Q122+'9315'!Q122+'9317'!Q122+'9320'!Q122+'9400'!Q122+'9401'!Q122+'9450'!Q122+'9475'!Q122+'9501'!Q122</f>
        <v>0</v>
      </c>
      <c r="R122" s="255">
        <f>'3256'!R122+'3257'!R122+'3260'!R122+'9000'!R122+'9051'!R122+'9065'!R122+'9070'!R122+'9071'!R122+'9075'!R122+'9080'!R122+'9100'!R122+'9105'!R122+'9106'!R122+'9107.'!R122+'9125'!R122+'9275'!R122+'9300'!R122+'9301'!R122+'9302'!R122+'9306'!R122+'9307'!R122+'9315'!R122+'9317'!R122+'9320'!R122+'9400'!R122+'9401'!R122+'9450'!R122+'9475'!R122+'9501'!R122</f>
        <v>0</v>
      </c>
      <c r="S122" s="94">
        <f t="shared" si="17"/>
        <v>0</v>
      </c>
      <c r="T122" s="224"/>
      <c r="U122" s="255">
        <f>'3256'!U122+'3257'!U122+'3260'!U122+'9000'!U122+'9051'!U122+'9065'!U122+'9070'!U122+'9071'!U122+'9075'!U122+'9080'!U122+'9100'!U122+'9105'!U122+'9106'!U122+'9107.'!U122+'9125'!U122+'9275'!U122+'9300'!U122+'9301'!U122+'9302'!U122+'9306'!U122+'9307'!U122+'9315'!U122+'9317'!U122+'9320'!U122+'9400'!U122+'9401'!U122+'9450'!U122+'9475'!U122+'9501'!U122</f>
        <v>0</v>
      </c>
      <c r="V122" s="255">
        <f>'3256'!V122+'3257'!V122+'3260'!V122+'9000'!V122+'9051'!V122+'9065'!V122+'9070'!V122+'9071'!V122+'9075'!V122+'9080'!V122+'9100'!V122+'9105'!V122+'9106'!V122+'9107.'!V122+'9125'!V122+'9275'!V122+'9300'!V122+'9301'!V122+'9302'!V122+'9306'!V122+'9307'!V122+'9315'!V122+'9317'!V122+'9320'!V122+'9400'!V122+'9401'!V122+'9450'!V122+'9475'!V122+'9501'!V122</f>
        <v>0</v>
      </c>
      <c r="W122" s="255">
        <f>'3256'!W122+'3257'!W122+'3260'!W122+'9000'!W122+'9051'!W122+'9065'!W122+'9070'!W122+'9071'!W122+'9075'!W122+'9080'!W122+'9100'!W122+'9105'!W122+'9106'!W122+'9107.'!W122+'9125'!W122+'9275'!W122+'9300'!W122+'9301'!W122+'9302'!W122+'9306'!W122+'9307'!W122+'9315'!W122+'9317'!W122+'9320'!W122+'9400'!W122+'9401'!W122+'9450'!W122+'9475'!W122+'9501'!W122</f>
        <v>0</v>
      </c>
      <c r="X122" s="94">
        <f t="shared" si="13"/>
        <v>0</v>
      </c>
      <c r="Y122" s="97"/>
      <c r="Z122" s="94">
        <f t="shared" si="14"/>
        <v>0</v>
      </c>
      <c r="AA122" s="182"/>
      <c r="AC122" s="243"/>
    </row>
    <row r="123" spans="1:29" s="214" customFormat="1" ht="15" hidden="1" x14ac:dyDescent="0.25">
      <c r="A123" s="72"/>
      <c r="B123" s="262" t="str">
        <f>'LPFN SUMMARY - Results'!B123</f>
        <v>Unused</v>
      </c>
      <c r="C123" s="71"/>
      <c r="D123" s="62"/>
      <c r="E123" s="63"/>
      <c r="F123" s="255">
        <f>'3256'!F123+'3257'!F123+'3260'!F123+'9000'!F123+'9051'!F123+'9065'!F123+'9070'!F123+'9071'!F123+'9075'!F123+'9080'!F123+'9100'!F123+'9105'!F123+'9106'!F123+'9107.'!F123+'9125'!F123+'9275'!F123+'9300'!F123+'9301'!F123+'9302'!F123+'9306'!F123+'9307'!F123+'9315'!F123+'9317'!F123+'9320'!F123+'9400'!F123+'9401'!F123+'9450'!F123+'9475'!F123+'9501'!F123</f>
        <v>0</v>
      </c>
      <c r="G123" s="255">
        <f>'3256'!G123+'3257'!G123+'3260'!G123+'9000'!G123+'9051'!G123+'9065'!G123+'9070'!G123+'9071'!G123+'9075'!G123+'9080'!G123+'9100'!G123+'9105'!G123+'9106'!G123+'9107.'!G123+'9125'!G123+'9275'!G123+'9300'!G123+'9301'!G123+'9302'!G123+'9306'!G123+'9307'!G123+'9315'!G123+'9317'!G123+'9320'!G123+'9400'!G123+'9401'!G123+'9450'!G123+'9475'!G123+'9501'!G123</f>
        <v>0</v>
      </c>
      <c r="H123" s="255">
        <f>'3256'!H123+'3257'!H123+'3260'!H123+'9000'!H123+'9051'!H123+'9065'!H123+'9070'!H123+'9071'!H123+'9075'!H123+'9080'!H123+'9100'!H123+'9105'!H123+'9106'!H123+'9107.'!H123+'9125'!H123+'9275'!H123+'9300'!H123+'9301'!H123+'9302'!H123+'9306'!H123+'9307'!H123+'9315'!H123+'9317'!H123+'9320'!H123+'9400'!H123+'9401'!H123+'9450'!H123+'9475'!H123+'9501'!H123</f>
        <v>0</v>
      </c>
      <c r="I123" s="94">
        <f t="shared" si="15"/>
        <v>0</v>
      </c>
      <c r="J123" s="224"/>
      <c r="K123" s="255">
        <f>'3256'!K123+'3257'!K123+'3260'!K123+'9000'!K123+'9051'!K123+'9065'!K123+'9070'!K123+'9071'!K123+'9075'!K123+'9080'!K123+'9100'!K123+'9105'!K123+'9106'!K123+'9107.'!K123+'9125'!K123+'9275'!K123+'9300'!K123+'9301'!K123+'9302'!K123+'9306'!K123+'9307'!K123+'9315'!K123+'9317'!K123+'9320'!K123+'9400'!K123+'9401'!K123+'9450'!K123+'9475'!K123+'9501'!K123</f>
        <v>0</v>
      </c>
      <c r="L123" s="255">
        <f>'3256'!L123+'3257'!L123+'3260'!L123+'9000'!L123+'9051'!L123+'9065'!L123+'9070'!L123+'9071'!L123+'9075'!L123+'9080'!L123+'9100'!L123+'9105'!L123+'9106'!L123+'9107.'!L123+'9125'!L123+'9275'!L123+'9300'!L123+'9301'!L123+'9302'!L123+'9306'!L123+'9307'!L123+'9315'!L123+'9317'!L123+'9320'!L123+'9400'!L123+'9401'!L123+'9450'!L123+'9475'!L123+'9501'!L123</f>
        <v>0</v>
      </c>
      <c r="M123" s="255">
        <f>'3256'!M123+'3257'!M123+'3260'!M123+'9000'!M123+'9051'!M123+'9065'!M123+'9070'!M123+'9071'!M123+'9075'!M123+'9080'!M123+'9100'!M123+'9105'!M123+'9106'!M123+'9107.'!M123+'9125'!M123+'9275'!M123+'9300'!M123+'9301'!M123+'9302'!M123+'9306'!M123+'9307'!M123+'9315'!M123+'9317'!M123+'9320'!M123+'9400'!M123+'9401'!M123+'9450'!M123+'9475'!M123+'9501'!M123</f>
        <v>0</v>
      </c>
      <c r="N123" s="94">
        <f t="shared" si="16"/>
        <v>0</v>
      </c>
      <c r="O123" s="224"/>
      <c r="P123" s="255">
        <f>'3256'!P123+'3257'!P123+'3260'!P123+'9000'!P123+'9051'!P123+'9065'!P123+'9070'!P123+'9071'!P123+'9075'!P123+'9080'!P123+'9100'!P123+'9105'!P123+'9106'!P123+'9107.'!P123+'9125'!P123+'9275'!P123+'9300'!P123+'9301'!P123+'9302'!P123+'9306'!P123+'9307'!P123+'9315'!P123+'9317'!P123+'9320'!P123+'9400'!P123+'9401'!P123+'9450'!P123+'9475'!P123+'9501'!P123</f>
        <v>0</v>
      </c>
      <c r="Q123" s="255">
        <f>'3256'!Q123+'3257'!Q123+'3260'!Q123+'9000'!Q123+'9051'!Q123+'9065'!Q123+'9070'!Q123+'9071'!Q123+'9075'!Q123+'9080'!Q123+'9100'!Q123+'9105'!Q123+'9106'!Q123+'9107.'!Q123+'9125'!Q123+'9275'!Q123+'9300'!Q123+'9301'!Q123+'9302'!Q123+'9306'!Q123+'9307'!Q123+'9315'!Q123+'9317'!Q123+'9320'!Q123+'9400'!Q123+'9401'!Q123+'9450'!Q123+'9475'!Q123+'9501'!Q123</f>
        <v>0</v>
      </c>
      <c r="R123" s="255">
        <f>'3256'!R123+'3257'!R123+'3260'!R123+'9000'!R123+'9051'!R123+'9065'!R123+'9070'!R123+'9071'!R123+'9075'!R123+'9080'!R123+'9100'!R123+'9105'!R123+'9106'!R123+'9107.'!R123+'9125'!R123+'9275'!R123+'9300'!R123+'9301'!R123+'9302'!R123+'9306'!R123+'9307'!R123+'9315'!R123+'9317'!R123+'9320'!R123+'9400'!R123+'9401'!R123+'9450'!R123+'9475'!R123+'9501'!R123</f>
        <v>0</v>
      </c>
      <c r="S123" s="94">
        <f t="shared" si="17"/>
        <v>0</v>
      </c>
      <c r="T123" s="224"/>
      <c r="U123" s="255">
        <f>'3256'!U123+'3257'!U123+'3260'!U123+'9000'!U123+'9051'!U123+'9065'!U123+'9070'!U123+'9071'!U123+'9075'!U123+'9080'!U123+'9100'!U123+'9105'!U123+'9106'!U123+'9107.'!U123+'9125'!U123+'9275'!U123+'9300'!U123+'9301'!U123+'9302'!U123+'9306'!U123+'9307'!U123+'9315'!U123+'9317'!U123+'9320'!U123+'9400'!U123+'9401'!U123+'9450'!U123+'9475'!U123+'9501'!U123</f>
        <v>0</v>
      </c>
      <c r="V123" s="255">
        <f>'3256'!V123+'3257'!V123+'3260'!V123+'9000'!V123+'9051'!V123+'9065'!V123+'9070'!V123+'9071'!V123+'9075'!V123+'9080'!V123+'9100'!V123+'9105'!V123+'9106'!V123+'9107.'!V123+'9125'!V123+'9275'!V123+'9300'!V123+'9301'!V123+'9302'!V123+'9306'!V123+'9307'!V123+'9315'!V123+'9317'!V123+'9320'!V123+'9400'!V123+'9401'!V123+'9450'!V123+'9475'!V123+'9501'!V123</f>
        <v>0</v>
      </c>
      <c r="W123" s="255">
        <f>'3256'!W123+'3257'!W123+'3260'!W123+'9000'!W123+'9051'!W123+'9065'!W123+'9070'!W123+'9071'!W123+'9075'!W123+'9080'!W123+'9100'!W123+'9105'!W123+'9106'!W123+'9107.'!W123+'9125'!W123+'9275'!W123+'9300'!W123+'9301'!W123+'9302'!W123+'9306'!W123+'9307'!W123+'9315'!W123+'9317'!W123+'9320'!W123+'9400'!W123+'9401'!W123+'9450'!W123+'9475'!W123+'9501'!W123</f>
        <v>0</v>
      </c>
      <c r="X123" s="94">
        <f t="shared" si="13"/>
        <v>0</v>
      </c>
      <c r="Y123" s="97"/>
      <c r="Z123" s="94">
        <f t="shared" si="14"/>
        <v>0</v>
      </c>
      <c r="AA123" s="182"/>
      <c r="AC123" s="243"/>
    </row>
    <row r="124" spans="1:29" s="214" customFormat="1" ht="15" hidden="1" x14ac:dyDescent="0.25">
      <c r="A124" s="72"/>
      <c r="B124" s="262" t="str">
        <f>'LPFN SUMMARY - Results'!B124</f>
        <v>Unused</v>
      </c>
      <c r="C124" s="71"/>
      <c r="D124" s="62"/>
      <c r="E124" s="63"/>
      <c r="F124" s="255">
        <f>'3256'!F124+'3257'!F124+'3260'!F124+'9000'!F124+'9051'!F124+'9065'!F124+'9070'!F124+'9071'!F124+'9075'!F124+'9080'!F124+'9100'!F124+'9105'!F124+'9106'!F124+'9107.'!F124+'9125'!F124+'9275'!F124+'9300'!F124+'9301'!F124+'9302'!F124+'9306'!F124+'9307'!F124+'9315'!F124+'9317'!F124+'9320'!F124+'9400'!F124+'9401'!F124+'9450'!F124+'9475'!F124+'9501'!F124</f>
        <v>0</v>
      </c>
      <c r="G124" s="255">
        <f>'3256'!G124+'3257'!G124+'3260'!G124+'9000'!G124+'9051'!G124+'9065'!G124+'9070'!G124+'9071'!G124+'9075'!G124+'9080'!G124+'9100'!G124+'9105'!G124+'9106'!G124+'9107.'!G124+'9125'!G124+'9275'!G124+'9300'!G124+'9301'!G124+'9302'!G124+'9306'!G124+'9307'!G124+'9315'!G124+'9317'!G124+'9320'!G124+'9400'!G124+'9401'!G124+'9450'!G124+'9475'!G124+'9501'!G124</f>
        <v>0</v>
      </c>
      <c r="H124" s="255">
        <f>'3256'!H124+'3257'!H124+'3260'!H124+'9000'!H124+'9051'!H124+'9065'!H124+'9070'!H124+'9071'!H124+'9075'!H124+'9080'!H124+'9100'!H124+'9105'!H124+'9106'!H124+'9107.'!H124+'9125'!H124+'9275'!H124+'9300'!H124+'9301'!H124+'9302'!H124+'9306'!H124+'9307'!H124+'9315'!H124+'9317'!H124+'9320'!H124+'9400'!H124+'9401'!H124+'9450'!H124+'9475'!H124+'9501'!H124</f>
        <v>0</v>
      </c>
      <c r="I124" s="94">
        <f t="shared" si="15"/>
        <v>0</v>
      </c>
      <c r="J124" s="224"/>
      <c r="K124" s="255">
        <f>'3256'!K124+'3257'!K124+'3260'!K124+'9000'!K124+'9051'!K124+'9065'!K124+'9070'!K124+'9071'!K124+'9075'!K124+'9080'!K124+'9100'!K124+'9105'!K124+'9106'!K124+'9107.'!K124+'9125'!K124+'9275'!K124+'9300'!K124+'9301'!K124+'9302'!K124+'9306'!K124+'9307'!K124+'9315'!K124+'9317'!K124+'9320'!K124+'9400'!K124+'9401'!K124+'9450'!K124+'9475'!K124+'9501'!K124</f>
        <v>0</v>
      </c>
      <c r="L124" s="255">
        <f>'3256'!L124+'3257'!L124+'3260'!L124+'9000'!L124+'9051'!L124+'9065'!L124+'9070'!L124+'9071'!L124+'9075'!L124+'9080'!L124+'9100'!L124+'9105'!L124+'9106'!L124+'9107.'!L124+'9125'!L124+'9275'!L124+'9300'!L124+'9301'!L124+'9302'!L124+'9306'!L124+'9307'!L124+'9315'!L124+'9317'!L124+'9320'!L124+'9400'!L124+'9401'!L124+'9450'!L124+'9475'!L124+'9501'!L124</f>
        <v>0</v>
      </c>
      <c r="M124" s="255">
        <f>'3256'!M124+'3257'!M124+'3260'!M124+'9000'!M124+'9051'!M124+'9065'!M124+'9070'!M124+'9071'!M124+'9075'!M124+'9080'!M124+'9100'!M124+'9105'!M124+'9106'!M124+'9107.'!M124+'9125'!M124+'9275'!M124+'9300'!M124+'9301'!M124+'9302'!M124+'9306'!M124+'9307'!M124+'9315'!M124+'9317'!M124+'9320'!M124+'9400'!M124+'9401'!M124+'9450'!M124+'9475'!M124+'9501'!M124</f>
        <v>0</v>
      </c>
      <c r="N124" s="94">
        <f t="shared" si="16"/>
        <v>0</v>
      </c>
      <c r="O124" s="224"/>
      <c r="P124" s="255">
        <f>'3256'!P124+'3257'!P124+'3260'!P124+'9000'!P124+'9051'!P124+'9065'!P124+'9070'!P124+'9071'!P124+'9075'!P124+'9080'!P124+'9100'!P124+'9105'!P124+'9106'!P124+'9107.'!P124+'9125'!P124+'9275'!P124+'9300'!P124+'9301'!P124+'9302'!P124+'9306'!P124+'9307'!P124+'9315'!P124+'9317'!P124+'9320'!P124+'9400'!P124+'9401'!P124+'9450'!P124+'9475'!P124+'9501'!P124</f>
        <v>0</v>
      </c>
      <c r="Q124" s="255">
        <f>'3256'!Q124+'3257'!Q124+'3260'!Q124+'9000'!Q124+'9051'!Q124+'9065'!Q124+'9070'!Q124+'9071'!Q124+'9075'!Q124+'9080'!Q124+'9100'!Q124+'9105'!Q124+'9106'!Q124+'9107.'!Q124+'9125'!Q124+'9275'!Q124+'9300'!Q124+'9301'!Q124+'9302'!Q124+'9306'!Q124+'9307'!Q124+'9315'!Q124+'9317'!Q124+'9320'!Q124+'9400'!Q124+'9401'!Q124+'9450'!Q124+'9475'!Q124+'9501'!Q124</f>
        <v>0</v>
      </c>
      <c r="R124" s="255">
        <f>'3256'!R124+'3257'!R124+'3260'!R124+'9000'!R124+'9051'!R124+'9065'!R124+'9070'!R124+'9071'!R124+'9075'!R124+'9080'!R124+'9100'!R124+'9105'!R124+'9106'!R124+'9107.'!R124+'9125'!R124+'9275'!R124+'9300'!R124+'9301'!R124+'9302'!R124+'9306'!R124+'9307'!R124+'9315'!R124+'9317'!R124+'9320'!R124+'9400'!R124+'9401'!R124+'9450'!R124+'9475'!R124+'9501'!R124</f>
        <v>0</v>
      </c>
      <c r="S124" s="94">
        <f t="shared" si="17"/>
        <v>0</v>
      </c>
      <c r="T124" s="224"/>
      <c r="U124" s="255">
        <f>'3256'!U124+'3257'!U124+'3260'!U124+'9000'!U124+'9051'!U124+'9065'!U124+'9070'!U124+'9071'!U124+'9075'!U124+'9080'!U124+'9100'!U124+'9105'!U124+'9106'!U124+'9107.'!U124+'9125'!U124+'9275'!U124+'9300'!U124+'9301'!U124+'9302'!U124+'9306'!U124+'9307'!U124+'9315'!U124+'9317'!U124+'9320'!U124+'9400'!U124+'9401'!U124+'9450'!U124+'9475'!U124+'9501'!U124</f>
        <v>0</v>
      </c>
      <c r="V124" s="255">
        <f>'3256'!V124+'3257'!V124+'3260'!V124+'9000'!V124+'9051'!V124+'9065'!V124+'9070'!V124+'9071'!V124+'9075'!V124+'9080'!V124+'9100'!V124+'9105'!V124+'9106'!V124+'9107.'!V124+'9125'!V124+'9275'!V124+'9300'!V124+'9301'!V124+'9302'!V124+'9306'!V124+'9307'!V124+'9315'!V124+'9317'!V124+'9320'!V124+'9400'!V124+'9401'!V124+'9450'!V124+'9475'!V124+'9501'!V124</f>
        <v>0</v>
      </c>
      <c r="W124" s="255">
        <f>'3256'!W124+'3257'!W124+'3260'!W124+'9000'!W124+'9051'!W124+'9065'!W124+'9070'!W124+'9071'!W124+'9075'!W124+'9080'!W124+'9100'!W124+'9105'!W124+'9106'!W124+'9107.'!W124+'9125'!W124+'9275'!W124+'9300'!W124+'9301'!W124+'9302'!W124+'9306'!W124+'9307'!W124+'9315'!W124+'9317'!W124+'9320'!W124+'9400'!W124+'9401'!W124+'9450'!W124+'9475'!W124+'9501'!W124</f>
        <v>0</v>
      </c>
      <c r="X124" s="94">
        <f t="shared" si="13"/>
        <v>0</v>
      </c>
      <c r="Y124" s="97"/>
      <c r="Z124" s="94">
        <f t="shared" si="14"/>
        <v>0</v>
      </c>
      <c r="AA124" s="182"/>
      <c r="AC124" s="243"/>
    </row>
    <row r="125" spans="1:29" s="214" customFormat="1" ht="15" hidden="1" x14ac:dyDescent="0.25">
      <c r="A125" s="72"/>
      <c r="B125" s="262" t="str">
        <f>'LPFN SUMMARY - Results'!B125</f>
        <v>Unused</v>
      </c>
      <c r="C125" s="71"/>
      <c r="D125" s="62"/>
      <c r="E125" s="63"/>
      <c r="F125" s="255">
        <f>'3256'!F125+'3257'!F125+'3260'!F125+'9000'!F125+'9051'!F125+'9065'!F125+'9070'!F125+'9071'!F125+'9075'!F125+'9080'!F125+'9100'!F125+'9105'!F125+'9106'!F125+'9107.'!F125+'9125'!F125+'9275'!F125+'9300'!F125+'9301'!F125+'9302'!F125+'9306'!F125+'9307'!F125+'9315'!F125+'9317'!F125+'9320'!F125+'9400'!F125+'9401'!F125+'9450'!F125+'9475'!F125+'9501'!F125</f>
        <v>0</v>
      </c>
      <c r="G125" s="255">
        <f>'3256'!G125+'3257'!G125+'3260'!G125+'9000'!G125+'9051'!G125+'9065'!G125+'9070'!G125+'9071'!G125+'9075'!G125+'9080'!G125+'9100'!G125+'9105'!G125+'9106'!G125+'9107.'!G125+'9125'!G125+'9275'!G125+'9300'!G125+'9301'!G125+'9302'!G125+'9306'!G125+'9307'!G125+'9315'!G125+'9317'!G125+'9320'!G125+'9400'!G125+'9401'!G125+'9450'!G125+'9475'!G125+'9501'!G125</f>
        <v>0</v>
      </c>
      <c r="H125" s="255">
        <f>'3256'!H125+'3257'!H125+'3260'!H125+'9000'!H125+'9051'!H125+'9065'!H125+'9070'!H125+'9071'!H125+'9075'!H125+'9080'!H125+'9100'!H125+'9105'!H125+'9106'!H125+'9107.'!H125+'9125'!H125+'9275'!H125+'9300'!H125+'9301'!H125+'9302'!H125+'9306'!H125+'9307'!H125+'9315'!H125+'9317'!H125+'9320'!H125+'9400'!H125+'9401'!H125+'9450'!H125+'9475'!H125+'9501'!H125</f>
        <v>0</v>
      </c>
      <c r="I125" s="94">
        <f t="shared" si="15"/>
        <v>0</v>
      </c>
      <c r="J125" s="224"/>
      <c r="K125" s="255">
        <f>'3256'!K125+'3257'!K125+'3260'!K125+'9000'!K125+'9051'!K125+'9065'!K125+'9070'!K125+'9071'!K125+'9075'!K125+'9080'!K125+'9100'!K125+'9105'!K125+'9106'!K125+'9107.'!K125+'9125'!K125+'9275'!K125+'9300'!K125+'9301'!K125+'9302'!K125+'9306'!K125+'9307'!K125+'9315'!K125+'9317'!K125+'9320'!K125+'9400'!K125+'9401'!K125+'9450'!K125+'9475'!K125+'9501'!K125</f>
        <v>0</v>
      </c>
      <c r="L125" s="255">
        <f>'3256'!L125+'3257'!L125+'3260'!L125+'9000'!L125+'9051'!L125+'9065'!L125+'9070'!L125+'9071'!L125+'9075'!L125+'9080'!L125+'9100'!L125+'9105'!L125+'9106'!L125+'9107.'!L125+'9125'!L125+'9275'!L125+'9300'!L125+'9301'!L125+'9302'!L125+'9306'!L125+'9307'!L125+'9315'!L125+'9317'!L125+'9320'!L125+'9400'!L125+'9401'!L125+'9450'!L125+'9475'!L125+'9501'!L125</f>
        <v>0</v>
      </c>
      <c r="M125" s="255">
        <f>'3256'!M125+'3257'!M125+'3260'!M125+'9000'!M125+'9051'!M125+'9065'!M125+'9070'!M125+'9071'!M125+'9075'!M125+'9080'!M125+'9100'!M125+'9105'!M125+'9106'!M125+'9107.'!M125+'9125'!M125+'9275'!M125+'9300'!M125+'9301'!M125+'9302'!M125+'9306'!M125+'9307'!M125+'9315'!M125+'9317'!M125+'9320'!M125+'9400'!M125+'9401'!M125+'9450'!M125+'9475'!M125+'9501'!M125</f>
        <v>0</v>
      </c>
      <c r="N125" s="94">
        <f t="shared" si="16"/>
        <v>0</v>
      </c>
      <c r="O125" s="224"/>
      <c r="P125" s="255">
        <f>'3256'!P125+'3257'!P125+'3260'!P125+'9000'!P125+'9051'!P125+'9065'!P125+'9070'!P125+'9071'!P125+'9075'!P125+'9080'!P125+'9100'!P125+'9105'!P125+'9106'!P125+'9107.'!P125+'9125'!P125+'9275'!P125+'9300'!P125+'9301'!P125+'9302'!P125+'9306'!P125+'9307'!P125+'9315'!P125+'9317'!P125+'9320'!P125+'9400'!P125+'9401'!P125+'9450'!P125+'9475'!P125+'9501'!P125</f>
        <v>0</v>
      </c>
      <c r="Q125" s="255">
        <f>'3256'!Q125+'3257'!Q125+'3260'!Q125+'9000'!Q125+'9051'!Q125+'9065'!Q125+'9070'!Q125+'9071'!Q125+'9075'!Q125+'9080'!Q125+'9100'!Q125+'9105'!Q125+'9106'!Q125+'9107.'!Q125+'9125'!Q125+'9275'!Q125+'9300'!Q125+'9301'!Q125+'9302'!Q125+'9306'!Q125+'9307'!Q125+'9315'!Q125+'9317'!Q125+'9320'!Q125+'9400'!Q125+'9401'!Q125+'9450'!Q125+'9475'!Q125+'9501'!Q125</f>
        <v>0</v>
      </c>
      <c r="R125" s="255">
        <f>'3256'!R125+'3257'!R125+'3260'!R125+'9000'!R125+'9051'!R125+'9065'!R125+'9070'!R125+'9071'!R125+'9075'!R125+'9080'!R125+'9100'!R125+'9105'!R125+'9106'!R125+'9107.'!R125+'9125'!R125+'9275'!R125+'9300'!R125+'9301'!R125+'9302'!R125+'9306'!R125+'9307'!R125+'9315'!R125+'9317'!R125+'9320'!R125+'9400'!R125+'9401'!R125+'9450'!R125+'9475'!R125+'9501'!R125</f>
        <v>0</v>
      </c>
      <c r="S125" s="94">
        <f t="shared" si="17"/>
        <v>0</v>
      </c>
      <c r="T125" s="224"/>
      <c r="U125" s="255">
        <f>'3256'!U125+'3257'!U125+'3260'!U125+'9000'!U125+'9051'!U125+'9065'!U125+'9070'!U125+'9071'!U125+'9075'!U125+'9080'!U125+'9100'!U125+'9105'!U125+'9106'!U125+'9107.'!U125+'9125'!U125+'9275'!U125+'9300'!U125+'9301'!U125+'9302'!U125+'9306'!U125+'9307'!U125+'9315'!U125+'9317'!U125+'9320'!U125+'9400'!U125+'9401'!U125+'9450'!U125+'9475'!U125+'9501'!U125</f>
        <v>0</v>
      </c>
      <c r="V125" s="255">
        <f>'3256'!V125+'3257'!V125+'3260'!V125+'9000'!V125+'9051'!V125+'9065'!V125+'9070'!V125+'9071'!V125+'9075'!V125+'9080'!V125+'9100'!V125+'9105'!V125+'9106'!V125+'9107.'!V125+'9125'!V125+'9275'!V125+'9300'!V125+'9301'!V125+'9302'!V125+'9306'!V125+'9307'!V125+'9315'!V125+'9317'!V125+'9320'!V125+'9400'!V125+'9401'!V125+'9450'!V125+'9475'!V125+'9501'!V125</f>
        <v>0</v>
      </c>
      <c r="W125" s="255">
        <f>'3256'!W125+'3257'!W125+'3260'!W125+'9000'!W125+'9051'!W125+'9065'!W125+'9070'!W125+'9071'!W125+'9075'!W125+'9080'!W125+'9100'!W125+'9105'!W125+'9106'!W125+'9107.'!W125+'9125'!W125+'9275'!W125+'9300'!W125+'9301'!W125+'9302'!W125+'9306'!W125+'9307'!W125+'9315'!W125+'9317'!W125+'9320'!W125+'9400'!W125+'9401'!W125+'9450'!W125+'9475'!W125+'9501'!W125</f>
        <v>0</v>
      </c>
      <c r="X125" s="94">
        <f t="shared" si="13"/>
        <v>0</v>
      </c>
      <c r="Y125" s="97"/>
      <c r="Z125" s="94">
        <f t="shared" si="14"/>
        <v>0</v>
      </c>
      <c r="AA125" s="182"/>
      <c r="AC125" s="243"/>
    </row>
    <row r="126" spans="1:29" s="214" customFormat="1" ht="15" hidden="1" x14ac:dyDescent="0.25">
      <c r="A126" s="72"/>
      <c r="B126" s="262" t="str">
        <f>'LPFN SUMMARY - Results'!B126</f>
        <v>Unused</v>
      </c>
      <c r="C126" s="73"/>
      <c r="D126" s="62"/>
      <c r="E126" s="63"/>
      <c r="F126" s="255">
        <f>'3256'!F126+'3257'!F126+'3260'!F126+'9000'!F126+'9051'!F126+'9065'!F126+'9070'!F126+'9071'!F126+'9075'!F126+'9080'!F126+'9100'!F126+'9105'!F126+'9106'!F126+'9107.'!F126+'9125'!F126+'9275'!F126+'9300'!F126+'9301'!F126+'9302'!F126+'9306'!F126+'9307'!F126+'9315'!F126+'9317'!F126+'9320'!F126+'9400'!F126+'9401'!F126+'9450'!F126+'9475'!F126+'9501'!F126</f>
        <v>0</v>
      </c>
      <c r="G126" s="255">
        <f>'3256'!G126+'3257'!G126+'3260'!G126+'9000'!G126+'9051'!G126+'9065'!G126+'9070'!G126+'9071'!G126+'9075'!G126+'9080'!G126+'9100'!G126+'9105'!G126+'9106'!G126+'9107.'!G126+'9125'!G126+'9275'!G126+'9300'!G126+'9301'!G126+'9302'!G126+'9306'!G126+'9307'!G126+'9315'!G126+'9317'!G126+'9320'!G126+'9400'!G126+'9401'!G126+'9450'!G126+'9475'!G126+'9501'!G126</f>
        <v>0</v>
      </c>
      <c r="H126" s="255">
        <f>'3256'!H126+'3257'!H126+'3260'!H126+'9000'!H126+'9051'!H126+'9065'!H126+'9070'!H126+'9071'!H126+'9075'!H126+'9080'!H126+'9100'!H126+'9105'!H126+'9106'!H126+'9107.'!H126+'9125'!H126+'9275'!H126+'9300'!H126+'9301'!H126+'9302'!H126+'9306'!H126+'9307'!H126+'9315'!H126+'9317'!H126+'9320'!H126+'9400'!H126+'9401'!H126+'9450'!H126+'9475'!H126+'9501'!H126</f>
        <v>0</v>
      </c>
      <c r="I126" s="94">
        <f t="shared" si="15"/>
        <v>0</v>
      </c>
      <c r="J126" s="224"/>
      <c r="K126" s="255">
        <f>'3256'!K126+'3257'!K126+'3260'!K126+'9000'!K126+'9051'!K126+'9065'!K126+'9070'!K126+'9071'!K126+'9075'!K126+'9080'!K126+'9100'!K126+'9105'!K126+'9106'!K126+'9107.'!K126+'9125'!K126+'9275'!K126+'9300'!K126+'9301'!K126+'9302'!K126+'9306'!K126+'9307'!K126+'9315'!K126+'9317'!K126+'9320'!K126+'9400'!K126+'9401'!K126+'9450'!K126+'9475'!K126+'9501'!K126</f>
        <v>0</v>
      </c>
      <c r="L126" s="255">
        <f>'3256'!L126+'3257'!L126+'3260'!L126+'9000'!L126+'9051'!L126+'9065'!L126+'9070'!L126+'9071'!L126+'9075'!L126+'9080'!L126+'9100'!L126+'9105'!L126+'9106'!L126+'9107.'!L126+'9125'!L126+'9275'!L126+'9300'!L126+'9301'!L126+'9302'!L126+'9306'!L126+'9307'!L126+'9315'!L126+'9317'!L126+'9320'!L126+'9400'!L126+'9401'!L126+'9450'!L126+'9475'!L126+'9501'!L126</f>
        <v>0</v>
      </c>
      <c r="M126" s="255">
        <f>'3256'!M126+'3257'!M126+'3260'!M126+'9000'!M126+'9051'!M126+'9065'!M126+'9070'!M126+'9071'!M126+'9075'!M126+'9080'!M126+'9100'!M126+'9105'!M126+'9106'!M126+'9107.'!M126+'9125'!M126+'9275'!M126+'9300'!M126+'9301'!M126+'9302'!M126+'9306'!M126+'9307'!M126+'9315'!M126+'9317'!M126+'9320'!M126+'9400'!M126+'9401'!M126+'9450'!M126+'9475'!M126+'9501'!M126</f>
        <v>0</v>
      </c>
      <c r="N126" s="94">
        <f t="shared" si="16"/>
        <v>0</v>
      </c>
      <c r="O126" s="224"/>
      <c r="P126" s="255">
        <f>'3256'!P126+'3257'!P126+'3260'!P126+'9000'!P126+'9051'!P126+'9065'!P126+'9070'!P126+'9071'!P126+'9075'!P126+'9080'!P126+'9100'!P126+'9105'!P126+'9106'!P126+'9107.'!P126+'9125'!P126+'9275'!P126+'9300'!P126+'9301'!P126+'9302'!P126+'9306'!P126+'9307'!P126+'9315'!P126+'9317'!P126+'9320'!P126+'9400'!P126+'9401'!P126+'9450'!P126+'9475'!P126+'9501'!P126</f>
        <v>0</v>
      </c>
      <c r="Q126" s="255">
        <f>'3256'!Q126+'3257'!Q126+'3260'!Q126+'9000'!Q126+'9051'!Q126+'9065'!Q126+'9070'!Q126+'9071'!Q126+'9075'!Q126+'9080'!Q126+'9100'!Q126+'9105'!Q126+'9106'!Q126+'9107.'!Q126+'9125'!Q126+'9275'!Q126+'9300'!Q126+'9301'!Q126+'9302'!Q126+'9306'!Q126+'9307'!Q126+'9315'!Q126+'9317'!Q126+'9320'!Q126+'9400'!Q126+'9401'!Q126+'9450'!Q126+'9475'!Q126+'9501'!Q126</f>
        <v>0</v>
      </c>
      <c r="R126" s="255">
        <f>'3256'!R126+'3257'!R126+'3260'!R126+'9000'!R126+'9051'!R126+'9065'!R126+'9070'!R126+'9071'!R126+'9075'!R126+'9080'!R126+'9100'!R126+'9105'!R126+'9106'!R126+'9107.'!R126+'9125'!R126+'9275'!R126+'9300'!R126+'9301'!R126+'9302'!R126+'9306'!R126+'9307'!R126+'9315'!R126+'9317'!R126+'9320'!R126+'9400'!R126+'9401'!R126+'9450'!R126+'9475'!R126+'9501'!R126</f>
        <v>0</v>
      </c>
      <c r="S126" s="94">
        <f t="shared" si="17"/>
        <v>0</v>
      </c>
      <c r="T126" s="224"/>
      <c r="U126" s="255">
        <f>'3256'!U126+'3257'!U126+'3260'!U126+'9000'!U126+'9051'!U126+'9065'!U126+'9070'!U126+'9071'!U126+'9075'!U126+'9080'!U126+'9100'!U126+'9105'!U126+'9106'!U126+'9107.'!U126+'9125'!U126+'9275'!U126+'9300'!U126+'9301'!U126+'9302'!U126+'9306'!U126+'9307'!U126+'9315'!U126+'9317'!U126+'9320'!U126+'9400'!U126+'9401'!U126+'9450'!U126+'9475'!U126+'9501'!U126</f>
        <v>0</v>
      </c>
      <c r="V126" s="255">
        <f>'3256'!V126+'3257'!V126+'3260'!V126+'9000'!V126+'9051'!V126+'9065'!V126+'9070'!V126+'9071'!V126+'9075'!V126+'9080'!V126+'9100'!V126+'9105'!V126+'9106'!V126+'9107.'!V126+'9125'!V126+'9275'!V126+'9300'!V126+'9301'!V126+'9302'!V126+'9306'!V126+'9307'!V126+'9315'!V126+'9317'!V126+'9320'!V126+'9400'!V126+'9401'!V126+'9450'!V126+'9475'!V126+'9501'!V126</f>
        <v>0</v>
      </c>
      <c r="W126" s="255">
        <f>'3256'!W126+'3257'!W126+'3260'!W126+'9000'!W126+'9051'!W126+'9065'!W126+'9070'!W126+'9071'!W126+'9075'!W126+'9080'!W126+'9100'!W126+'9105'!W126+'9106'!W126+'9107.'!W126+'9125'!W126+'9275'!W126+'9300'!W126+'9301'!W126+'9302'!W126+'9306'!W126+'9307'!W126+'9315'!W126+'9317'!W126+'9320'!W126+'9400'!W126+'9401'!W126+'9450'!W126+'9475'!W126+'9501'!W126</f>
        <v>0</v>
      </c>
      <c r="X126" s="94">
        <f t="shared" si="13"/>
        <v>0</v>
      </c>
      <c r="Y126" s="97"/>
      <c r="Z126" s="94">
        <f t="shared" si="14"/>
        <v>0</v>
      </c>
      <c r="AA126" s="182"/>
      <c r="AC126" s="243"/>
    </row>
    <row r="127" spans="1:29" s="214" customFormat="1" ht="15" x14ac:dyDescent="0.25">
      <c r="A127" s="77"/>
      <c r="B127" s="78"/>
      <c r="C127" s="78"/>
      <c r="D127" s="78"/>
      <c r="E127" s="79"/>
      <c r="F127" s="83">
        <f>SUM(F46:F126)</f>
        <v>3206278</v>
      </c>
      <c r="G127" s="83">
        <f>SUM(G46:G126)</f>
        <v>164440</v>
      </c>
      <c r="H127" s="83">
        <f>SUM(H46:H126)</f>
        <v>218938</v>
      </c>
      <c r="I127" s="85">
        <f>SUM(I46:I126)</f>
        <v>3589656</v>
      </c>
      <c r="J127" s="85"/>
      <c r="K127" s="83">
        <f>SUM(K46:K126)</f>
        <v>165015</v>
      </c>
      <c r="L127" s="83">
        <f>SUM(L46:L126)</f>
        <v>171239</v>
      </c>
      <c r="M127" s="83">
        <f>SUM(M46:M126)</f>
        <v>200779</v>
      </c>
      <c r="N127" s="85">
        <f>SUM(N46:N126)</f>
        <v>537033</v>
      </c>
      <c r="O127" s="85"/>
      <c r="P127" s="83">
        <f>SUM(P46:P126)</f>
        <v>165975</v>
      </c>
      <c r="Q127" s="83">
        <f>SUM(Q46:Q126)</f>
        <v>169864</v>
      </c>
      <c r="R127" s="83">
        <f>SUM(R46:R126)</f>
        <v>200784</v>
      </c>
      <c r="S127" s="85">
        <f>SUM(S46:S126)</f>
        <v>536623</v>
      </c>
      <c r="T127" s="85"/>
      <c r="U127" s="83">
        <f>SUM(U46:U126)</f>
        <v>163300</v>
      </c>
      <c r="V127" s="83">
        <f>SUM(V46:V126)</f>
        <v>171808</v>
      </c>
      <c r="W127" s="83">
        <f>SUM(W46:W126)</f>
        <v>271484</v>
      </c>
      <c r="X127" s="85">
        <f>SUM(X46:X126)</f>
        <v>606592</v>
      </c>
      <c r="Y127" s="84"/>
      <c r="Z127" s="85">
        <f>SUM(Z46:Z126)</f>
        <v>5269904</v>
      </c>
      <c r="AA127" s="255" t="e">
        <f>#REF!+'3257'!Z127+'3260'!Z127+#REF!+'9000'!Z127+#REF!+'9051'!Z127+'9065'!Z127+'9070'!Z127+'9071'!Z127+'9075'!Z127+'9080'!Z127+'9100'!Z127+'9105'!Z127+'9106'!Z127+'9107.'!Z127+'9125'!Z127+#REF!+#REF!+#REF!+'9275'!Z127+#REF!+'9300'!Z127+'9301'!Z127+#REF!+'9306'!Z127+'9307'!Z127+#REF!+#REF!+'9317'!Z127+#REF!+'9400'!Z127+'9401'!Z127+'9475'!Z127+'9501'!Z127+'9450'!Z127-Z127</f>
        <v>#REF!</v>
      </c>
    </row>
    <row r="128" spans="1:29" s="214" customFormat="1" ht="15.75" thickBot="1" x14ac:dyDescent="0.3">
      <c r="A128" s="80" t="s">
        <v>24</v>
      </c>
      <c r="B128" s="81"/>
      <c r="C128" s="260"/>
      <c r="D128" s="260"/>
      <c r="E128" s="261"/>
      <c r="F128" s="88">
        <f>F43-F127</f>
        <v>2127993</v>
      </c>
      <c r="G128" s="88">
        <f>G43-G127</f>
        <v>-164440</v>
      </c>
      <c r="H128" s="88">
        <f>H43-H127</f>
        <v>-215188</v>
      </c>
      <c r="I128" s="89">
        <f>I43-I127</f>
        <v>1748365</v>
      </c>
      <c r="J128" s="89"/>
      <c r="K128" s="88">
        <f>K43-K127</f>
        <v>-148921</v>
      </c>
      <c r="L128" s="88">
        <f>L43-L127</f>
        <v>-171239</v>
      </c>
      <c r="M128" s="88">
        <f>M43-M127</f>
        <v>-197029</v>
      </c>
      <c r="N128" s="89">
        <f>N43-N127</f>
        <v>-517189</v>
      </c>
      <c r="O128" s="89"/>
      <c r="P128" s="88">
        <f>P43-P127</f>
        <v>-149881</v>
      </c>
      <c r="Q128" s="88">
        <f>Q43-Q127</f>
        <v>-169864</v>
      </c>
      <c r="R128" s="88">
        <f>R43-R127</f>
        <v>-197034</v>
      </c>
      <c r="S128" s="89">
        <f>S43-S127</f>
        <v>-516779</v>
      </c>
      <c r="T128" s="89"/>
      <c r="U128" s="88">
        <f>U43-U127</f>
        <v>-147206</v>
      </c>
      <c r="V128" s="88">
        <f>V43-V127</f>
        <v>-171808</v>
      </c>
      <c r="W128" s="88">
        <f>W43-W127</f>
        <v>-267734</v>
      </c>
      <c r="X128" s="89">
        <f>X43-X127</f>
        <v>-586748</v>
      </c>
      <c r="Y128" s="90"/>
      <c r="Z128" s="89">
        <f>Z43-Z127</f>
        <v>127649</v>
      </c>
      <c r="AA128" s="182"/>
    </row>
    <row r="129" spans="1:27" s="214" customFormat="1" x14ac:dyDescent="0.2">
      <c r="A129" s="1"/>
      <c r="B129" s="1"/>
      <c r="C129" s="1"/>
      <c r="D129" s="1"/>
      <c r="E129" s="1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82"/>
    </row>
    <row r="130" spans="1:27" s="214" customFormat="1" x14ac:dyDescent="0.2">
      <c r="A130" s="172"/>
      <c r="B130" s="172"/>
      <c r="C130" s="17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82"/>
    </row>
    <row r="131" spans="1:27" s="214" customFormat="1" x14ac:dyDescent="0.2">
      <c r="Z131" s="243"/>
      <c r="AA131" s="182"/>
    </row>
  </sheetData>
  <mergeCells count="2">
    <mergeCell ref="U5:Z5"/>
    <mergeCell ref="A6:B6"/>
  </mergeCells>
  <pageMargins left="0.23" right="0.3" top="0.74803149606299213" bottom="0.74803149606299213" header="0.31496062992125984" footer="0.31496062992125984"/>
  <pageSetup paperSize="5" scale="57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88">
    <tabColor theme="1" tint="0.39997558519241921"/>
    <pageSetUpPr fitToPage="1"/>
  </sheetPr>
  <dimension ref="A1:Z135"/>
  <sheetViews>
    <sheetView zoomScale="80" zoomScaleNormal="80" workbookViewId="0">
      <pane xSplit="2" ySplit="10" topLeftCell="E11" activePane="bottomRight" state="frozen"/>
      <selection activeCell="M42" sqref="M42"/>
      <selection pane="topRight" activeCell="M42" sqref="M42"/>
      <selection pane="bottomLeft" activeCell="M42" sqref="M42"/>
      <selection pane="bottomRight" activeCell="A5" sqref="A5"/>
    </sheetView>
  </sheetViews>
  <sheetFormatPr defaultColWidth="9.140625" defaultRowHeight="12.75" x14ac:dyDescent="0.2"/>
  <cols>
    <col min="1" max="1" width="6.85546875" customWidth="1"/>
    <col min="2" max="2" width="61.140625" customWidth="1"/>
    <col min="3" max="4" width="9.140625" hidden="1" customWidth="1"/>
    <col min="5" max="5" width="15.140625" customWidth="1"/>
    <col min="6" max="6" width="10.5703125" bestFit="1" customWidth="1"/>
    <col min="7" max="7" width="12.5703125" bestFit="1" customWidth="1"/>
    <col min="8" max="8" width="10.140625" bestFit="1" customWidth="1"/>
    <col min="9" max="9" width="14.28515625" bestFit="1" customWidth="1"/>
    <col min="10" max="10" width="2.7109375" customWidth="1"/>
    <col min="11" max="11" width="12.5703125" bestFit="1" customWidth="1"/>
    <col min="12" max="12" width="10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10.140625" bestFit="1" customWidth="1"/>
    <col min="17" max="17" width="12.140625" bestFit="1" customWidth="1"/>
    <col min="18" max="18" width="10.140625" bestFit="1" customWidth="1"/>
    <col min="19" max="19" width="14.5703125" bestFit="1" customWidth="1"/>
    <col min="20" max="20" width="2.7109375" customWidth="1"/>
    <col min="21" max="22" width="10.140625" bestFit="1" customWidth="1"/>
    <col min="23" max="23" width="11.42578125" bestFit="1" customWidth="1"/>
    <col min="24" max="24" width="14.140625" customWidth="1"/>
    <col min="25" max="25" width="3.28515625" customWidth="1"/>
    <col min="26" max="26" width="13.1406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108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>
        <v>16094</v>
      </c>
      <c r="G18" s="22"/>
      <c r="H18" s="22"/>
      <c r="I18" s="94">
        <f t="shared" si="4"/>
        <v>16094</v>
      </c>
      <c r="J18" s="15"/>
      <c r="K18" s="22">
        <v>16094</v>
      </c>
      <c r="L18" s="22"/>
      <c r="M18" s="22"/>
      <c r="N18" s="94">
        <f t="shared" si="0"/>
        <v>16094</v>
      </c>
      <c r="O18" s="15"/>
      <c r="P18" s="22">
        <v>16094</v>
      </c>
      <c r="Q18" s="22"/>
      <c r="R18" s="22"/>
      <c r="S18" s="94">
        <f t="shared" si="1"/>
        <v>16094</v>
      </c>
      <c r="T18" s="15"/>
      <c r="U18" s="22">
        <v>16094</v>
      </c>
      <c r="V18" s="22"/>
      <c r="W18" s="22"/>
      <c r="X18" s="94">
        <f t="shared" si="2"/>
        <v>16094</v>
      </c>
      <c r="Y18" s="97"/>
      <c r="Z18" s="94">
        <f t="shared" si="3"/>
        <v>64376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16094</v>
      </c>
      <c r="G43" s="83">
        <f>SUM(G11:G42)</f>
        <v>0</v>
      </c>
      <c r="H43" s="83">
        <f>SUM(H11:H42)</f>
        <v>0</v>
      </c>
      <c r="I43" s="85">
        <f>SUM(I8:I42)</f>
        <v>16094</v>
      </c>
      <c r="J43" s="85"/>
      <c r="K43" s="83">
        <f>SUM(K11:K42)</f>
        <v>16094</v>
      </c>
      <c r="L43" s="83">
        <f>SUM(L11:L42)</f>
        <v>0</v>
      </c>
      <c r="M43" s="83">
        <f>SUM(M11:M42)</f>
        <v>0</v>
      </c>
      <c r="N43" s="85">
        <f>SUM(N8:N42)</f>
        <v>16094</v>
      </c>
      <c r="O43" s="85"/>
      <c r="P43" s="83">
        <f>SUM(P11:P42)</f>
        <v>16094</v>
      </c>
      <c r="Q43" s="83">
        <f>SUM(Q11:Q42)</f>
        <v>0</v>
      </c>
      <c r="R43" s="83">
        <f>SUM(R11:R42)</f>
        <v>0</v>
      </c>
      <c r="S43" s="85">
        <f>SUM(S8:S42)</f>
        <v>16094</v>
      </c>
      <c r="T43" s="85"/>
      <c r="U43" s="83">
        <f>SUM(U11:U42)</f>
        <v>16094</v>
      </c>
      <c r="V43" s="83">
        <f>SUM(V11:V42)</f>
        <v>0</v>
      </c>
      <c r="W43" s="83">
        <f>SUM(W11:W42)</f>
        <v>0</v>
      </c>
      <c r="X43" s="85">
        <f>SUM(X8:X42)</f>
        <v>16094</v>
      </c>
      <c r="Y43" s="84"/>
      <c r="Z43" s="87">
        <f>SUM(Z8:Z42)</f>
        <v>64376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>
        <f t="shared" ref="X45:X126" si="5">U45+V45+W45</f>
        <v>0</v>
      </c>
      <c r="Y45" s="97"/>
      <c r="Z45" s="94">
        <f t="shared" ref="Z45:Z126" si="6">X45+S45+N45+I45</f>
        <v>0</v>
      </c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7">F46+G46+H46</f>
        <v>0</v>
      </c>
      <c r="J46" s="15"/>
      <c r="K46" s="22"/>
      <c r="L46" s="22"/>
      <c r="M46" s="22"/>
      <c r="N46" s="94">
        <f t="shared" ref="N46:N126" si="8">K46+L46+M46</f>
        <v>0</v>
      </c>
      <c r="O46" s="15"/>
      <c r="P46" s="22"/>
      <c r="Q46" s="22"/>
      <c r="R46" s="22"/>
      <c r="S46" s="94">
        <f t="shared" ref="S46:S126" si="9">P46+Q46+R46</f>
        <v>0</v>
      </c>
      <c r="T46" s="15"/>
      <c r="U46" s="22"/>
      <c r="V46" s="22"/>
      <c r="W46" s="22">
        <v>45000</v>
      </c>
      <c r="X46" s="94">
        <f t="shared" si="5"/>
        <v>45000</v>
      </c>
      <c r="Y46" s="97"/>
      <c r="Z46" s="94">
        <f t="shared" si="6"/>
        <v>45000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7"/>
        <v>0</v>
      </c>
      <c r="J47" s="15"/>
      <c r="K47" s="22"/>
      <c r="L47" s="22"/>
      <c r="M47" s="22"/>
      <c r="N47" s="94">
        <f t="shared" si="8"/>
        <v>0</v>
      </c>
      <c r="O47" s="15"/>
      <c r="P47" s="22"/>
      <c r="Q47" s="22"/>
      <c r="R47" s="22"/>
      <c r="S47" s="94">
        <f t="shared" si="9"/>
        <v>0</v>
      </c>
      <c r="T47" s="15"/>
      <c r="U47" s="22"/>
      <c r="V47" s="22"/>
      <c r="W47" s="22"/>
      <c r="X47" s="94">
        <f t="shared" si="5"/>
        <v>0</v>
      </c>
      <c r="Y47" s="97"/>
      <c r="Z47" s="94">
        <f t="shared" si="6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7"/>
        <v>0</v>
      </c>
      <c r="J48" s="15"/>
      <c r="K48" s="22"/>
      <c r="L48" s="22"/>
      <c r="M48" s="22"/>
      <c r="N48" s="94">
        <f t="shared" si="8"/>
        <v>0</v>
      </c>
      <c r="O48" s="15"/>
      <c r="P48" s="22"/>
      <c r="Q48" s="22"/>
      <c r="R48" s="22"/>
      <c r="S48" s="94">
        <f t="shared" si="9"/>
        <v>0</v>
      </c>
      <c r="T48" s="15"/>
      <c r="U48" s="22"/>
      <c r="V48" s="22"/>
      <c r="W48" s="22">
        <v>6400</v>
      </c>
      <c r="X48" s="94">
        <f t="shared" si="5"/>
        <v>6400</v>
      </c>
      <c r="Y48" s="97"/>
      <c r="Z48" s="94">
        <f t="shared" si="6"/>
        <v>6400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7"/>
        <v>0</v>
      </c>
      <c r="J49" s="15"/>
      <c r="K49" s="22"/>
      <c r="L49" s="22"/>
      <c r="M49" s="22"/>
      <c r="N49" s="94">
        <f t="shared" si="8"/>
        <v>0</v>
      </c>
      <c r="O49" s="15"/>
      <c r="P49" s="22"/>
      <c r="Q49" s="22"/>
      <c r="R49" s="22"/>
      <c r="S49" s="94">
        <f t="shared" si="9"/>
        <v>0</v>
      </c>
      <c r="T49" s="15"/>
      <c r="U49" s="22"/>
      <c r="V49" s="22"/>
      <c r="W49" s="22"/>
      <c r="X49" s="94">
        <f t="shared" si="5"/>
        <v>0</v>
      </c>
      <c r="Y49" s="97"/>
      <c r="Z49" s="94">
        <f t="shared" si="6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7"/>
        <v>0</v>
      </c>
      <c r="J50" s="15"/>
      <c r="K50" s="22"/>
      <c r="L50" s="22"/>
      <c r="M50" s="22"/>
      <c r="N50" s="94">
        <f t="shared" si="8"/>
        <v>0</v>
      </c>
      <c r="O50" s="15"/>
      <c r="P50" s="22"/>
      <c r="Q50" s="22"/>
      <c r="R50" s="22"/>
      <c r="S50" s="94">
        <f t="shared" si="9"/>
        <v>0</v>
      </c>
      <c r="T50" s="15"/>
      <c r="U50" s="22"/>
      <c r="V50" s="22"/>
      <c r="W50" s="22"/>
      <c r="X50" s="94">
        <f t="shared" si="5"/>
        <v>0</v>
      </c>
      <c r="Y50" s="97"/>
      <c r="Z50" s="94">
        <f t="shared" si="6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7"/>
        <v>0</v>
      </c>
      <c r="J51" s="15"/>
      <c r="K51" s="22"/>
      <c r="L51" s="22"/>
      <c r="M51" s="22"/>
      <c r="N51" s="94">
        <f t="shared" si="8"/>
        <v>0</v>
      </c>
      <c r="O51" s="15"/>
      <c r="P51" s="22"/>
      <c r="Q51" s="22"/>
      <c r="R51" s="22"/>
      <c r="S51" s="94">
        <f t="shared" si="9"/>
        <v>0</v>
      </c>
      <c r="T51" s="15"/>
      <c r="U51" s="22"/>
      <c r="V51" s="22"/>
      <c r="W51" s="22"/>
      <c r="X51" s="94">
        <f t="shared" si="5"/>
        <v>0</v>
      </c>
      <c r="Y51" s="97"/>
      <c r="Z51" s="94">
        <f t="shared" si="6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7"/>
        <v>0</v>
      </c>
      <c r="J52" s="15"/>
      <c r="K52" s="22"/>
      <c r="L52" s="22"/>
      <c r="M52" s="22"/>
      <c r="N52" s="94">
        <f t="shared" si="8"/>
        <v>0</v>
      </c>
      <c r="O52" s="15"/>
      <c r="P52" s="22"/>
      <c r="Q52" s="22"/>
      <c r="R52" s="22"/>
      <c r="S52" s="94">
        <f t="shared" si="9"/>
        <v>0</v>
      </c>
      <c r="T52" s="15"/>
      <c r="U52" s="22"/>
      <c r="V52" s="22"/>
      <c r="W52" s="22"/>
      <c r="X52" s="94">
        <f t="shared" si="5"/>
        <v>0</v>
      </c>
      <c r="Y52" s="97"/>
      <c r="Z52" s="94">
        <f t="shared" si="6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7"/>
        <v>0</v>
      </c>
      <c r="J53" s="15"/>
      <c r="K53" s="22"/>
      <c r="L53" s="22"/>
      <c r="M53" s="22"/>
      <c r="N53" s="94">
        <f t="shared" si="8"/>
        <v>0</v>
      </c>
      <c r="O53" s="15"/>
      <c r="P53" s="22"/>
      <c r="Q53" s="22"/>
      <c r="R53" s="22"/>
      <c r="S53" s="94">
        <f t="shared" si="9"/>
        <v>0</v>
      </c>
      <c r="T53" s="15"/>
      <c r="U53" s="22"/>
      <c r="V53" s="22"/>
      <c r="W53" s="22"/>
      <c r="X53" s="94">
        <f t="shared" si="5"/>
        <v>0</v>
      </c>
      <c r="Y53" s="97"/>
      <c r="Z53" s="94">
        <f t="shared" si="6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7"/>
        <v>0</v>
      </c>
      <c r="J54" s="15"/>
      <c r="K54" s="22"/>
      <c r="L54" s="22"/>
      <c r="M54" s="22"/>
      <c r="N54" s="94">
        <f t="shared" si="8"/>
        <v>0</v>
      </c>
      <c r="O54" s="15"/>
      <c r="P54" s="22"/>
      <c r="Q54" s="22"/>
      <c r="R54" s="22"/>
      <c r="S54" s="94">
        <f t="shared" si="9"/>
        <v>0</v>
      </c>
      <c r="T54" s="15"/>
      <c r="U54" s="22"/>
      <c r="V54" s="22"/>
      <c r="W54" s="22"/>
      <c r="X54" s="94">
        <f t="shared" si="5"/>
        <v>0</v>
      </c>
      <c r="Y54" s="97"/>
      <c r="Z54" s="94">
        <f t="shared" si="6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7"/>
        <v>0</v>
      </c>
      <c r="J55" s="15"/>
      <c r="K55" s="22"/>
      <c r="L55" s="22"/>
      <c r="M55" s="22"/>
      <c r="N55" s="94">
        <f t="shared" si="8"/>
        <v>0</v>
      </c>
      <c r="O55" s="15"/>
      <c r="P55" s="22"/>
      <c r="Q55" s="22"/>
      <c r="R55" s="22"/>
      <c r="S55" s="94">
        <f t="shared" si="9"/>
        <v>0</v>
      </c>
      <c r="T55" s="15"/>
      <c r="U55" s="22"/>
      <c r="V55" s="22"/>
      <c r="W55" s="22"/>
      <c r="X55" s="94">
        <f t="shared" si="5"/>
        <v>0</v>
      </c>
      <c r="Y55" s="97"/>
      <c r="Z55" s="94">
        <f t="shared" si="6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>
        <v>12976</v>
      </c>
      <c r="G56" s="22"/>
      <c r="H56" s="22"/>
      <c r="I56" s="94">
        <f t="shared" si="7"/>
        <v>12976</v>
      </c>
      <c r="J56" s="15"/>
      <c r="K56" s="22"/>
      <c r="L56" s="22"/>
      <c r="M56" s="22"/>
      <c r="N56" s="94">
        <f t="shared" si="8"/>
        <v>0</v>
      </c>
      <c r="O56" s="15"/>
      <c r="P56" s="22"/>
      <c r="Q56" s="22"/>
      <c r="R56" s="22"/>
      <c r="S56" s="94">
        <f t="shared" si="9"/>
        <v>0</v>
      </c>
      <c r="T56" s="15"/>
      <c r="U56" s="22"/>
      <c r="V56" s="22"/>
      <c r="W56" s="22"/>
      <c r="X56" s="94">
        <f t="shared" si="5"/>
        <v>0</v>
      </c>
      <c r="Y56" s="97"/>
      <c r="Z56" s="94">
        <f t="shared" si="6"/>
        <v>12976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7"/>
        <v>0</v>
      </c>
      <c r="J57" s="15"/>
      <c r="K57" s="22"/>
      <c r="L57" s="22"/>
      <c r="M57" s="22"/>
      <c r="N57" s="94">
        <f t="shared" si="8"/>
        <v>0</v>
      </c>
      <c r="O57" s="15"/>
      <c r="P57" s="22"/>
      <c r="Q57" s="22"/>
      <c r="R57" s="22"/>
      <c r="S57" s="94">
        <f t="shared" si="9"/>
        <v>0</v>
      </c>
      <c r="T57" s="15"/>
      <c r="U57" s="22"/>
      <c r="V57" s="22"/>
      <c r="W57" s="22"/>
      <c r="X57" s="94">
        <f t="shared" si="5"/>
        <v>0</v>
      </c>
      <c r="Y57" s="97"/>
      <c r="Z57" s="94">
        <f t="shared" si="6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7"/>
        <v>0</v>
      </c>
      <c r="J58" s="15"/>
      <c r="K58" s="22"/>
      <c r="L58" s="22"/>
      <c r="M58" s="22"/>
      <c r="N58" s="94">
        <f t="shared" si="8"/>
        <v>0</v>
      </c>
      <c r="O58" s="15"/>
      <c r="P58" s="22"/>
      <c r="Q58" s="22"/>
      <c r="R58" s="22"/>
      <c r="S58" s="94">
        <f t="shared" si="9"/>
        <v>0</v>
      </c>
      <c r="T58" s="15"/>
      <c r="U58" s="22"/>
      <c r="V58" s="22"/>
      <c r="W58" s="22"/>
      <c r="X58" s="94">
        <f t="shared" si="5"/>
        <v>0</v>
      </c>
      <c r="Y58" s="97"/>
      <c r="Z58" s="94">
        <f t="shared" si="6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7"/>
        <v>0</v>
      </c>
      <c r="J59" s="15"/>
      <c r="K59" s="22"/>
      <c r="L59" s="22"/>
      <c r="M59" s="22"/>
      <c r="N59" s="94">
        <f t="shared" si="8"/>
        <v>0</v>
      </c>
      <c r="O59" s="15"/>
      <c r="P59" s="22"/>
      <c r="Q59" s="22"/>
      <c r="R59" s="22"/>
      <c r="S59" s="94">
        <f t="shared" si="9"/>
        <v>0</v>
      </c>
      <c r="T59" s="15"/>
      <c r="U59" s="22"/>
      <c r="V59" s="22"/>
      <c r="W59" s="22"/>
      <c r="X59" s="94">
        <f t="shared" si="5"/>
        <v>0</v>
      </c>
      <c r="Y59" s="97"/>
      <c r="Z59" s="94">
        <f t="shared" si="6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7"/>
        <v>0</v>
      </c>
      <c r="J60" s="15"/>
      <c r="K60" s="22"/>
      <c r="L60" s="22"/>
      <c r="M60" s="22"/>
      <c r="N60" s="94">
        <f t="shared" si="8"/>
        <v>0</v>
      </c>
      <c r="O60" s="15"/>
      <c r="P60" s="22"/>
      <c r="Q60" s="22"/>
      <c r="R60" s="22"/>
      <c r="S60" s="94">
        <f t="shared" si="9"/>
        <v>0</v>
      </c>
      <c r="T60" s="15"/>
      <c r="U60" s="22"/>
      <c r="V60" s="22"/>
      <c r="W60" s="22"/>
      <c r="X60" s="94">
        <f t="shared" si="5"/>
        <v>0</v>
      </c>
      <c r="Y60" s="97"/>
      <c r="Z60" s="94">
        <f t="shared" si="6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7"/>
        <v>0</v>
      </c>
      <c r="J61" s="15"/>
      <c r="K61" s="22"/>
      <c r="L61" s="22"/>
      <c r="M61" s="22"/>
      <c r="N61" s="94">
        <f t="shared" si="8"/>
        <v>0</v>
      </c>
      <c r="O61" s="15"/>
      <c r="P61" s="22"/>
      <c r="Q61" s="22"/>
      <c r="R61" s="22"/>
      <c r="S61" s="94">
        <f t="shared" si="9"/>
        <v>0</v>
      </c>
      <c r="T61" s="15"/>
      <c r="U61" s="22"/>
      <c r="V61" s="22"/>
      <c r="W61" s="22"/>
      <c r="X61" s="94">
        <f t="shared" si="5"/>
        <v>0</v>
      </c>
      <c r="Y61" s="97"/>
      <c r="Z61" s="94">
        <f t="shared" si="6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7"/>
        <v>0</v>
      </c>
      <c r="J62" s="15"/>
      <c r="K62" s="22"/>
      <c r="L62" s="22"/>
      <c r="M62" s="22"/>
      <c r="N62" s="94">
        <f t="shared" si="8"/>
        <v>0</v>
      </c>
      <c r="O62" s="15"/>
      <c r="P62" s="22"/>
      <c r="Q62" s="22"/>
      <c r="R62" s="22"/>
      <c r="S62" s="94">
        <f t="shared" si="9"/>
        <v>0</v>
      </c>
      <c r="T62" s="15"/>
      <c r="U62" s="22"/>
      <c r="V62" s="22"/>
      <c r="W62" s="22"/>
      <c r="X62" s="94">
        <f t="shared" si="5"/>
        <v>0</v>
      </c>
      <c r="Y62" s="97"/>
      <c r="Z62" s="94">
        <f t="shared" si="6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7"/>
        <v>0</v>
      </c>
      <c r="J63" s="15"/>
      <c r="K63" s="22"/>
      <c r="L63" s="22"/>
      <c r="M63" s="22"/>
      <c r="N63" s="94">
        <f t="shared" si="8"/>
        <v>0</v>
      </c>
      <c r="O63" s="15"/>
      <c r="P63" s="22"/>
      <c r="Q63" s="22"/>
      <c r="R63" s="22"/>
      <c r="S63" s="94">
        <f t="shared" si="9"/>
        <v>0</v>
      </c>
      <c r="T63" s="15"/>
      <c r="U63" s="22"/>
      <c r="V63" s="22"/>
      <c r="W63" s="22"/>
      <c r="X63" s="94">
        <f t="shared" si="5"/>
        <v>0</v>
      </c>
      <c r="Y63" s="97"/>
      <c r="Z63" s="94">
        <f t="shared" si="6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7"/>
        <v>0</v>
      </c>
      <c r="J64" s="15"/>
      <c r="K64" s="22"/>
      <c r="L64" s="22"/>
      <c r="M64" s="22"/>
      <c r="N64" s="94">
        <f t="shared" si="8"/>
        <v>0</v>
      </c>
      <c r="O64" s="15"/>
      <c r="P64" s="22"/>
      <c r="Q64" s="22"/>
      <c r="R64" s="22"/>
      <c r="S64" s="94">
        <f t="shared" si="9"/>
        <v>0</v>
      </c>
      <c r="T64" s="15"/>
      <c r="U64" s="22"/>
      <c r="V64" s="22"/>
      <c r="W64" s="22"/>
      <c r="X64" s="94">
        <f t="shared" si="5"/>
        <v>0</v>
      </c>
      <c r="Y64" s="97"/>
      <c r="Z64" s="94">
        <f t="shared" si="6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7"/>
        <v>0</v>
      </c>
      <c r="J65" s="15"/>
      <c r="K65" s="22"/>
      <c r="L65" s="22"/>
      <c r="M65" s="22"/>
      <c r="N65" s="94">
        <f t="shared" si="8"/>
        <v>0</v>
      </c>
      <c r="O65" s="15"/>
      <c r="P65" s="22"/>
      <c r="Q65" s="22"/>
      <c r="R65" s="22"/>
      <c r="S65" s="94">
        <f t="shared" si="9"/>
        <v>0</v>
      </c>
      <c r="T65" s="15"/>
      <c r="U65" s="22"/>
      <c r="V65" s="22"/>
      <c r="W65" s="22"/>
      <c r="X65" s="94">
        <f t="shared" si="5"/>
        <v>0</v>
      </c>
      <c r="Y65" s="97"/>
      <c r="Z65" s="94">
        <f t="shared" si="6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7"/>
        <v>0</v>
      </c>
      <c r="J66" s="15"/>
      <c r="K66" s="22"/>
      <c r="L66" s="22"/>
      <c r="M66" s="22"/>
      <c r="N66" s="94">
        <f t="shared" si="8"/>
        <v>0</v>
      </c>
      <c r="O66" s="15"/>
      <c r="P66" s="22"/>
      <c r="Q66" s="22"/>
      <c r="R66" s="22"/>
      <c r="S66" s="94">
        <f t="shared" si="9"/>
        <v>0</v>
      </c>
      <c r="T66" s="15"/>
      <c r="U66" s="22"/>
      <c r="V66" s="22"/>
      <c r="W66" s="22"/>
      <c r="X66" s="94">
        <f t="shared" si="5"/>
        <v>0</v>
      </c>
      <c r="Y66" s="97"/>
      <c r="Z66" s="94">
        <f t="shared" si="6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7"/>
        <v>0</v>
      </c>
      <c r="J67" s="15"/>
      <c r="K67" s="22"/>
      <c r="L67" s="22"/>
      <c r="M67" s="22"/>
      <c r="N67" s="94">
        <f t="shared" si="8"/>
        <v>0</v>
      </c>
      <c r="O67" s="15"/>
      <c r="P67" s="22"/>
      <c r="Q67" s="22"/>
      <c r="R67" s="22"/>
      <c r="S67" s="94">
        <f t="shared" si="9"/>
        <v>0</v>
      </c>
      <c r="T67" s="15"/>
      <c r="U67" s="22"/>
      <c r="V67" s="22"/>
      <c r="W67" s="22"/>
      <c r="X67" s="94">
        <f t="shared" si="5"/>
        <v>0</v>
      </c>
      <c r="Y67" s="97"/>
      <c r="Z67" s="94">
        <f t="shared" si="6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7"/>
        <v>0</v>
      </c>
      <c r="J68" s="15"/>
      <c r="K68" s="22"/>
      <c r="L68" s="22"/>
      <c r="M68" s="22"/>
      <c r="N68" s="94">
        <f t="shared" si="8"/>
        <v>0</v>
      </c>
      <c r="O68" s="15"/>
      <c r="P68" s="22"/>
      <c r="Q68" s="22"/>
      <c r="R68" s="22"/>
      <c r="S68" s="94">
        <f t="shared" si="9"/>
        <v>0</v>
      </c>
      <c r="T68" s="15"/>
      <c r="U68" s="22"/>
      <c r="V68" s="22"/>
      <c r="W68" s="22"/>
      <c r="X68" s="94">
        <f t="shared" si="5"/>
        <v>0</v>
      </c>
      <c r="Y68" s="97"/>
      <c r="Z68" s="94">
        <f t="shared" si="6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7"/>
        <v>0</v>
      </c>
      <c r="J69" s="15"/>
      <c r="K69" s="22"/>
      <c r="L69" s="22"/>
      <c r="M69" s="22"/>
      <c r="N69" s="94">
        <f t="shared" si="8"/>
        <v>0</v>
      </c>
      <c r="O69" s="15"/>
      <c r="P69" s="22"/>
      <c r="Q69" s="22"/>
      <c r="R69" s="22"/>
      <c r="S69" s="94">
        <f t="shared" si="9"/>
        <v>0</v>
      </c>
      <c r="T69" s="15"/>
      <c r="U69" s="22"/>
      <c r="V69" s="22"/>
      <c r="W69" s="22"/>
      <c r="X69" s="94">
        <f t="shared" si="5"/>
        <v>0</v>
      </c>
      <c r="Y69" s="97"/>
      <c r="Z69" s="94">
        <f t="shared" si="6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7"/>
        <v>0</v>
      </c>
      <c r="J70" s="15"/>
      <c r="K70" s="22"/>
      <c r="L70" s="22"/>
      <c r="M70" s="22"/>
      <c r="N70" s="94">
        <f t="shared" si="8"/>
        <v>0</v>
      </c>
      <c r="O70" s="15"/>
      <c r="P70" s="22"/>
      <c r="Q70" s="22"/>
      <c r="R70" s="22"/>
      <c r="S70" s="94">
        <f t="shared" si="9"/>
        <v>0</v>
      </c>
      <c r="T70" s="15"/>
      <c r="U70" s="22"/>
      <c r="V70" s="22"/>
      <c r="W70" s="22"/>
      <c r="X70" s="94">
        <f t="shared" si="5"/>
        <v>0</v>
      </c>
      <c r="Y70" s="97"/>
      <c r="Z70" s="94">
        <f t="shared" si="6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7"/>
        <v>0</v>
      </c>
      <c r="J71" s="15"/>
      <c r="K71" s="22"/>
      <c r="L71" s="22"/>
      <c r="M71" s="22"/>
      <c r="N71" s="94">
        <f t="shared" si="8"/>
        <v>0</v>
      </c>
      <c r="O71" s="15"/>
      <c r="P71" s="22"/>
      <c r="Q71" s="22"/>
      <c r="R71" s="22"/>
      <c r="S71" s="94">
        <f t="shared" si="9"/>
        <v>0</v>
      </c>
      <c r="T71" s="15"/>
      <c r="U71" s="22"/>
      <c r="V71" s="22"/>
      <c r="W71" s="22"/>
      <c r="X71" s="94">
        <f t="shared" si="5"/>
        <v>0</v>
      </c>
      <c r="Y71" s="97"/>
      <c r="Z71" s="94">
        <f t="shared" si="6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7"/>
        <v>0</v>
      </c>
      <c r="J72" s="15"/>
      <c r="K72" s="22"/>
      <c r="L72" s="22"/>
      <c r="M72" s="22"/>
      <c r="N72" s="94">
        <f t="shared" si="8"/>
        <v>0</v>
      </c>
      <c r="O72" s="15"/>
      <c r="P72" s="22"/>
      <c r="Q72" s="22"/>
      <c r="R72" s="22"/>
      <c r="S72" s="94">
        <f t="shared" si="9"/>
        <v>0</v>
      </c>
      <c r="T72" s="15"/>
      <c r="U72" s="22"/>
      <c r="V72" s="22"/>
      <c r="W72" s="22"/>
      <c r="X72" s="94">
        <f t="shared" si="5"/>
        <v>0</v>
      </c>
      <c r="Y72" s="97"/>
      <c r="Z72" s="94">
        <f t="shared" si="6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7"/>
        <v>0</v>
      </c>
      <c r="J73" s="15"/>
      <c r="K73" s="22"/>
      <c r="L73" s="22"/>
      <c r="M73" s="22"/>
      <c r="N73" s="94">
        <f t="shared" si="8"/>
        <v>0</v>
      </c>
      <c r="O73" s="15"/>
      <c r="P73" s="22"/>
      <c r="Q73" s="22"/>
      <c r="R73" s="22"/>
      <c r="S73" s="94">
        <f t="shared" si="9"/>
        <v>0</v>
      </c>
      <c r="T73" s="15"/>
      <c r="U73" s="22"/>
      <c r="V73" s="22"/>
      <c r="W73" s="22"/>
      <c r="X73" s="94">
        <f t="shared" si="5"/>
        <v>0</v>
      </c>
      <c r="Y73" s="97"/>
      <c r="Z73" s="94">
        <f t="shared" si="6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7"/>
        <v>0</v>
      </c>
      <c r="J74" s="15"/>
      <c r="K74" s="22"/>
      <c r="L74" s="22"/>
      <c r="M74" s="22"/>
      <c r="N74" s="94">
        <f t="shared" si="8"/>
        <v>0</v>
      </c>
      <c r="O74" s="15"/>
      <c r="P74" s="22"/>
      <c r="Q74" s="22"/>
      <c r="R74" s="22"/>
      <c r="S74" s="94">
        <f t="shared" si="9"/>
        <v>0</v>
      </c>
      <c r="T74" s="15"/>
      <c r="U74" s="22"/>
      <c r="V74" s="22"/>
      <c r="W74" s="22"/>
      <c r="X74" s="94">
        <f t="shared" si="5"/>
        <v>0</v>
      </c>
      <c r="Y74" s="97"/>
      <c r="Z74" s="94">
        <f t="shared" si="6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7"/>
        <v>0</v>
      </c>
      <c r="J75" s="15"/>
      <c r="K75" s="22"/>
      <c r="L75" s="22"/>
      <c r="M75" s="22"/>
      <c r="N75" s="94">
        <f t="shared" si="8"/>
        <v>0</v>
      </c>
      <c r="O75" s="15"/>
      <c r="P75" s="22"/>
      <c r="Q75" s="22"/>
      <c r="R75" s="22"/>
      <c r="S75" s="94">
        <f t="shared" si="9"/>
        <v>0</v>
      </c>
      <c r="T75" s="15"/>
      <c r="U75" s="22"/>
      <c r="V75" s="22"/>
      <c r="W75" s="22"/>
      <c r="X75" s="94">
        <f t="shared" si="5"/>
        <v>0</v>
      </c>
      <c r="Y75" s="97"/>
      <c r="Z75" s="94">
        <f t="shared" si="6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7"/>
        <v>0</v>
      </c>
      <c r="J76" s="15"/>
      <c r="K76" s="22"/>
      <c r="L76" s="22"/>
      <c r="M76" s="22"/>
      <c r="N76" s="94">
        <f t="shared" si="8"/>
        <v>0</v>
      </c>
      <c r="O76" s="15"/>
      <c r="P76" s="22"/>
      <c r="Q76" s="22"/>
      <c r="R76" s="22"/>
      <c r="S76" s="94">
        <f t="shared" si="9"/>
        <v>0</v>
      </c>
      <c r="T76" s="15"/>
      <c r="U76" s="22"/>
      <c r="V76" s="22"/>
      <c r="W76" s="22"/>
      <c r="X76" s="94">
        <f t="shared" si="5"/>
        <v>0</v>
      </c>
      <c r="Y76" s="97"/>
      <c r="Z76" s="94">
        <f t="shared" si="6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7"/>
        <v>0</v>
      </c>
      <c r="J77" s="15"/>
      <c r="K77" s="22"/>
      <c r="L77" s="22"/>
      <c r="M77" s="22"/>
      <c r="N77" s="94">
        <f t="shared" si="8"/>
        <v>0</v>
      </c>
      <c r="O77" s="15"/>
      <c r="P77" s="22"/>
      <c r="Q77" s="22"/>
      <c r="R77" s="22"/>
      <c r="S77" s="94">
        <f t="shared" si="9"/>
        <v>0</v>
      </c>
      <c r="T77" s="15"/>
      <c r="U77" s="22"/>
      <c r="V77" s="22"/>
      <c r="W77" s="22"/>
      <c r="X77" s="94">
        <f t="shared" si="5"/>
        <v>0</v>
      </c>
      <c r="Y77" s="97"/>
      <c r="Z77" s="94">
        <f t="shared" si="6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7"/>
        <v>0</v>
      </c>
      <c r="J78" s="15"/>
      <c r="K78" s="22"/>
      <c r="L78" s="22"/>
      <c r="M78" s="22"/>
      <c r="N78" s="94">
        <f t="shared" si="8"/>
        <v>0</v>
      </c>
      <c r="O78" s="15"/>
      <c r="P78" s="22"/>
      <c r="Q78" s="22"/>
      <c r="R78" s="22"/>
      <c r="S78" s="94">
        <f t="shared" si="9"/>
        <v>0</v>
      </c>
      <c r="T78" s="15"/>
      <c r="U78" s="22"/>
      <c r="V78" s="22"/>
      <c r="W78" s="22"/>
      <c r="X78" s="94">
        <f t="shared" si="5"/>
        <v>0</v>
      </c>
      <c r="Y78" s="97"/>
      <c r="Z78" s="94">
        <f t="shared" si="6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7"/>
        <v>0</v>
      </c>
      <c r="J79" s="15"/>
      <c r="K79" s="22"/>
      <c r="L79" s="22"/>
      <c r="M79" s="22"/>
      <c r="N79" s="94">
        <f t="shared" si="8"/>
        <v>0</v>
      </c>
      <c r="O79" s="15"/>
      <c r="P79" s="22"/>
      <c r="Q79" s="22"/>
      <c r="R79" s="22"/>
      <c r="S79" s="94">
        <f t="shared" si="9"/>
        <v>0</v>
      </c>
      <c r="T79" s="15"/>
      <c r="U79" s="22"/>
      <c r="V79" s="22"/>
      <c r="W79" s="22"/>
      <c r="X79" s="94">
        <f t="shared" si="5"/>
        <v>0</v>
      </c>
      <c r="Y79" s="97"/>
      <c r="Z79" s="94">
        <f t="shared" si="6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7"/>
        <v>0</v>
      </c>
      <c r="J80" s="15"/>
      <c r="K80" s="22"/>
      <c r="L80" s="22"/>
      <c r="M80" s="22"/>
      <c r="N80" s="94">
        <f t="shared" si="8"/>
        <v>0</v>
      </c>
      <c r="O80" s="15"/>
      <c r="P80" s="22"/>
      <c r="Q80" s="22"/>
      <c r="R80" s="22"/>
      <c r="S80" s="94">
        <f t="shared" si="9"/>
        <v>0</v>
      </c>
      <c r="T80" s="15"/>
      <c r="U80" s="22"/>
      <c r="V80" s="22"/>
      <c r="W80" s="22"/>
      <c r="X80" s="94">
        <f t="shared" si="5"/>
        <v>0</v>
      </c>
      <c r="Y80" s="97"/>
      <c r="Z80" s="94">
        <f t="shared" si="6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7"/>
        <v>0</v>
      </c>
      <c r="J81" s="15"/>
      <c r="K81" s="22"/>
      <c r="L81" s="22"/>
      <c r="M81" s="22"/>
      <c r="N81" s="94">
        <f t="shared" si="8"/>
        <v>0</v>
      </c>
      <c r="O81" s="15"/>
      <c r="P81" s="22"/>
      <c r="Q81" s="22"/>
      <c r="R81" s="22"/>
      <c r="S81" s="94">
        <f t="shared" si="9"/>
        <v>0</v>
      </c>
      <c r="T81" s="15"/>
      <c r="U81" s="22"/>
      <c r="V81" s="22"/>
      <c r="W81" s="22"/>
      <c r="X81" s="94">
        <f t="shared" si="5"/>
        <v>0</v>
      </c>
      <c r="Y81" s="97"/>
      <c r="Z81" s="94">
        <f t="shared" si="6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7"/>
        <v>0</v>
      </c>
      <c r="J82" s="15"/>
      <c r="K82" s="22"/>
      <c r="L82" s="22"/>
      <c r="M82" s="22"/>
      <c r="N82" s="94">
        <f t="shared" si="8"/>
        <v>0</v>
      </c>
      <c r="O82" s="15"/>
      <c r="P82" s="22"/>
      <c r="Q82" s="22"/>
      <c r="R82" s="22"/>
      <c r="S82" s="94">
        <f t="shared" si="9"/>
        <v>0</v>
      </c>
      <c r="T82" s="15"/>
      <c r="U82" s="22"/>
      <c r="V82" s="22"/>
      <c r="W82" s="22"/>
      <c r="X82" s="94">
        <f t="shared" si="5"/>
        <v>0</v>
      </c>
      <c r="Y82" s="97"/>
      <c r="Z82" s="94">
        <f t="shared" si="6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7"/>
        <v>0</v>
      </c>
      <c r="J83" s="15"/>
      <c r="K83" s="22"/>
      <c r="L83" s="22"/>
      <c r="M83" s="22"/>
      <c r="N83" s="94">
        <f t="shared" si="8"/>
        <v>0</v>
      </c>
      <c r="O83" s="15"/>
      <c r="P83" s="22"/>
      <c r="Q83" s="22"/>
      <c r="R83" s="22"/>
      <c r="S83" s="94">
        <f t="shared" si="9"/>
        <v>0</v>
      </c>
      <c r="T83" s="15"/>
      <c r="U83" s="22"/>
      <c r="V83" s="22"/>
      <c r="W83" s="22"/>
      <c r="X83" s="94">
        <f t="shared" si="5"/>
        <v>0</v>
      </c>
      <c r="Y83" s="97"/>
      <c r="Z83" s="94">
        <f t="shared" si="6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7"/>
        <v>0</v>
      </c>
      <c r="J84" s="15"/>
      <c r="K84" s="22"/>
      <c r="L84" s="22"/>
      <c r="M84" s="22"/>
      <c r="N84" s="94">
        <f t="shared" si="8"/>
        <v>0</v>
      </c>
      <c r="O84" s="15"/>
      <c r="P84" s="22"/>
      <c r="Q84" s="22"/>
      <c r="R84" s="22"/>
      <c r="S84" s="94">
        <f t="shared" si="9"/>
        <v>0</v>
      </c>
      <c r="T84" s="15"/>
      <c r="U84" s="22"/>
      <c r="V84" s="22"/>
      <c r="W84" s="22"/>
      <c r="X84" s="94">
        <f t="shared" si="5"/>
        <v>0</v>
      </c>
      <c r="Y84" s="97"/>
      <c r="Z84" s="94">
        <f t="shared" si="6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7"/>
        <v>0</v>
      </c>
      <c r="J85" s="15"/>
      <c r="K85" s="22"/>
      <c r="L85" s="22"/>
      <c r="M85" s="22"/>
      <c r="N85" s="94">
        <f t="shared" si="8"/>
        <v>0</v>
      </c>
      <c r="O85" s="15"/>
      <c r="P85" s="22"/>
      <c r="Q85" s="22"/>
      <c r="R85" s="22"/>
      <c r="S85" s="94">
        <f t="shared" si="9"/>
        <v>0</v>
      </c>
      <c r="T85" s="15"/>
      <c r="U85" s="22"/>
      <c r="V85" s="22"/>
      <c r="W85" s="22"/>
      <c r="X85" s="94">
        <f t="shared" si="5"/>
        <v>0</v>
      </c>
      <c r="Y85" s="97"/>
      <c r="Z85" s="94">
        <f t="shared" si="6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7"/>
        <v>0</v>
      </c>
      <c r="J86" s="15"/>
      <c r="K86" s="22"/>
      <c r="L86" s="22"/>
      <c r="M86" s="22"/>
      <c r="N86" s="94">
        <f t="shared" si="8"/>
        <v>0</v>
      </c>
      <c r="O86" s="15"/>
      <c r="P86" s="22"/>
      <c r="Q86" s="22"/>
      <c r="R86" s="22"/>
      <c r="S86" s="94">
        <f t="shared" si="9"/>
        <v>0</v>
      </c>
      <c r="T86" s="15"/>
      <c r="U86" s="22"/>
      <c r="V86" s="22"/>
      <c r="W86" s="22"/>
      <c r="X86" s="94">
        <f t="shared" si="5"/>
        <v>0</v>
      </c>
      <c r="Y86" s="97"/>
      <c r="Z86" s="94">
        <f t="shared" si="6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7"/>
        <v>0</v>
      </c>
      <c r="J87" s="15"/>
      <c r="K87" s="22"/>
      <c r="L87" s="22"/>
      <c r="M87" s="22"/>
      <c r="N87" s="94">
        <f t="shared" si="8"/>
        <v>0</v>
      </c>
      <c r="O87" s="15"/>
      <c r="P87" s="22"/>
      <c r="Q87" s="22"/>
      <c r="R87" s="22"/>
      <c r="S87" s="94">
        <f t="shared" si="9"/>
        <v>0</v>
      </c>
      <c r="T87" s="15"/>
      <c r="U87" s="22"/>
      <c r="V87" s="22"/>
      <c r="W87" s="22"/>
      <c r="X87" s="94">
        <f t="shared" si="5"/>
        <v>0</v>
      </c>
      <c r="Y87" s="97"/>
      <c r="Z87" s="94">
        <f t="shared" si="6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7"/>
        <v>0</v>
      </c>
      <c r="J88" s="15"/>
      <c r="K88" s="22"/>
      <c r="L88" s="22"/>
      <c r="M88" s="22"/>
      <c r="N88" s="94">
        <f t="shared" si="8"/>
        <v>0</v>
      </c>
      <c r="O88" s="15"/>
      <c r="P88" s="22"/>
      <c r="Q88" s="22"/>
      <c r="R88" s="22"/>
      <c r="S88" s="94">
        <f t="shared" si="9"/>
        <v>0</v>
      </c>
      <c r="T88" s="15"/>
      <c r="U88" s="22"/>
      <c r="V88" s="22"/>
      <c r="W88" s="22"/>
      <c r="X88" s="94">
        <f t="shared" si="5"/>
        <v>0</v>
      </c>
      <c r="Y88" s="97"/>
      <c r="Z88" s="94">
        <f t="shared" si="6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7"/>
        <v>0</v>
      </c>
      <c r="J89" s="15"/>
      <c r="K89" s="22"/>
      <c r="L89" s="22"/>
      <c r="M89" s="22"/>
      <c r="N89" s="94">
        <f t="shared" si="8"/>
        <v>0</v>
      </c>
      <c r="O89" s="15"/>
      <c r="P89" s="22"/>
      <c r="Q89" s="22"/>
      <c r="R89" s="22"/>
      <c r="S89" s="94">
        <f t="shared" si="9"/>
        <v>0</v>
      </c>
      <c r="T89" s="15"/>
      <c r="U89" s="22"/>
      <c r="V89" s="22"/>
      <c r="W89" s="22"/>
      <c r="X89" s="94">
        <f t="shared" si="5"/>
        <v>0</v>
      </c>
      <c r="Y89" s="97"/>
      <c r="Z89" s="94">
        <f t="shared" si="6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7"/>
        <v>0</v>
      </c>
      <c r="J90" s="15"/>
      <c r="K90" s="22"/>
      <c r="L90" s="22"/>
      <c r="M90" s="22"/>
      <c r="N90" s="94">
        <f t="shared" si="8"/>
        <v>0</v>
      </c>
      <c r="O90" s="15"/>
      <c r="P90" s="22"/>
      <c r="Q90" s="22"/>
      <c r="R90" s="22"/>
      <c r="S90" s="94">
        <f t="shared" si="9"/>
        <v>0</v>
      </c>
      <c r="T90" s="15"/>
      <c r="U90" s="22"/>
      <c r="V90" s="22"/>
      <c r="W90" s="22"/>
      <c r="X90" s="94">
        <f t="shared" si="5"/>
        <v>0</v>
      </c>
      <c r="Y90" s="97"/>
      <c r="Z90" s="94">
        <f t="shared" si="6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7"/>
        <v>0</v>
      </c>
      <c r="J91" s="15"/>
      <c r="K91" s="22"/>
      <c r="L91" s="22"/>
      <c r="M91" s="22"/>
      <c r="N91" s="94">
        <f t="shared" si="8"/>
        <v>0</v>
      </c>
      <c r="O91" s="15"/>
      <c r="P91" s="22"/>
      <c r="Q91" s="22"/>
      <c r="R91" s="22"/>
      <c r="S91" s="94">
        <f t="shared" si="9"/>
        <v>0</v>
      </c>
      <c r="T91" s="15"/>
      <c r="U91" s="22"/>
      <c r="V91" s="22"/>
      <c r="W91" s="22"/>
      <c r="X91" s="94">
        <f t="shared" si="5"/>
        <v>0</v>
      </c>
      <c r="Y91" s="97"/>
      <c r="Z91" s="94">
        <f t="shared" si="6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ref="I92" si="10">F92+G92+H92</f>
        <v>0</v>
      </c>
      <c r="J92" s="15"/>
      <c r="K92" s="187"/>
      <c r="L92" s="22"/>
      <c r="M92" s="22"/>
      <c r="N92" s="94">
        <f t="shared" ref="N92" si="11">K92+L92+M92</f>
        <v>0</v>
      </c>
      <c r="O92" s="15"/>
      <c r="P92" s="22"/>
      <c r="Q92" s="22"/>
      <c r="R92" s="22"/>
      <c r="S92" s="94">
        <f t="shared" ref="S92" si="12">P92+Q92+R92</f>
        <v>0</v>
      </c>
      <c r="T92" s="15"/>
      <c r="U92" s="22"/>
      <c r="V92" s="22"/>
      <c r="W92" s="22"/>
      <c r="X92" s="94">
        <f t="shared" si="5"/>
        <v>0</v>
      </c>
      <c r="Y92" s="97"/>
      <c r="Z92" s="94">
        <f t="shared" si="6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7"/>
        <v>0</v>
      </c>
      <c r="J93" s="15"/>
      <c r="K93" s="22"/>
      <c r="L93" s="22"/>
      <c r="M93" s="22"/>
      <c r="N93" s="94">
        <f t="shared" si="8"/>
        <v>0</v>
      </c>
      <c r="O93" s="15"/>
      <c r="P93" s="22"/>
      <c r="Q93" s="22"/>
      <c r="R93" s="22"/>
      <c r="S93" s="94">
        <f t="shared" si="9"/>
        <v>0</v>
      </c>
      <c r="T93" s="15"/>
      <c r="U93" s="22"/>
      <c r="V93" s="22"/>
      <c r="W93" s="22"/>
      <c r="X93" s="94">
        <f t="shared" si="5"/>
        <v>0</v>
      </c>
      <c r="Y93" s="97"/>
      <c r="Z93" s="94">
        <f t="shared" si="6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7"/>
        <v>0</v>
      </c>
      <c r="J94" s="15"/>
      <c r="K94" s="22"/>
      <c r="L94" s="22"/>
      <c r="M94" s="22"/>
      <c r="N94" s="94">
        <f t="shared" si="8"/>
        <v>0</v>
      </c>
      <c r="O94" s="15"/>
      <c r="P94" s="22"/>
      <c r="Q94" s="22"/>
      <c r="R94" s="22"/>
      <c r="S94" s="94">
        <f t="shared" si="9"/>
        <v>0</v>
      </c>
      <c r="T94" s="15"/>
      <c r="U94" s="22"/>
      <c r="V94" s="22"/>
      <c r="W94" s="22"/>
      <c r="X94" s="94">
        <f t="shared" si="5"/>
        <v>0</v>
      </c>
      <c r="Y94" s="97"/>
      <c r="Z94" s="94">
        <f t="shared" si="6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7"/>
        <v>0</v>
      </c>
      <c r="J95" s="15"/>
      <c r="K95" s="22"/>
      <c r="L95" s="22"/>
      <c r="M95" s="22"/>
      <c r="N95" s="94">
        <f t="shared" si="8"/>
        <v>0</v>
      </c>
      <c r="O95" s="15"/>
      <c r="P95" s="22"/>
      <c r="Q95" s="22"/>
      <c r="R95" s="22"/>
      <c r="S95" s="94">
        <f t="shared" si="9"/>
        <v>0</v>
      </c>
      <c r="T95" s="15"/>
      <c r="U95" s="22"/>
      <c r="V95" s="22"/>
      <c r="W95" s="22"/>
      <c r="X95" s="94">
        <f t="shared" si="5"/>
        <v>0</v>
      </c>
      <c r="Y95" s="97"/>
      <c r="Z95" s="94">
        <f t="shared" si="6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7"/>
        <v>0</v>
      </c>
      <c r="J96" s="15"/>
      <c r="K96" s="22"/>
      <c r="L96" s="22"/>
      <c r="M96" s="22"/>
      <c r="N96" s="94">
        <f t="shared" si="8"/>
        <v>0</v>
      </c>
      <c r="O96" s="15"/>
      <c r="P96" s="22"/>
      <c r="Q96" s="22"/>
      <c r="R96" s="22"/>
      <c r="S96" s="94">
        <f t="shared" si="9"/>
        <v>0</v>
      </c>
      <c r="T96" s="15"/>
      <c r="U96" s="22"/>
      <c r="V96" s="22"/>
      <c r="W96" s="22"/>
      <c r="X96" s="94">
        <f t="shared" si="5"/>
        <v>0</v>
      </c>
      <c r="Y96" s="97"/>
      <c r="Z96" s="94">
        <f t="shared" si="6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7"/>
        <v>0</v>
      </c>
      <c r="J97" s="15"/>
      <c r="K97" s="22"/>
      <c r="L97" s="22"/>
      <c r="M97" s="22"/>
      <c r="N97" s="94">
        <f t="shared" si="8"/>
        <v>0</v>
      </c>
      <c r="O97" s="15"/>
      <c r="P97" s="22"/>
      <c r="Q97" s="22"/>
      <c r="R97" s="22"/>
      <c r="S97" s="94">
        <f t="shared" si="9"/>
        <v>0</v>
      </c>
      <c r="T97" s="15"/>
      <c r="U97" s="22"/>
      <c r="V97" s="22"/>
      <c r="W97" s="22"/>
      <c r="X97" s="94">
        <f t="shared" si="5"/>
        <v>0</v>
      </c>
      <c r="Y97" s="97"/>
      <c r="Z97" s="94">
        <f t="shared" si="6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7"/>
        <v>0</v>
      </c>
      <c r="J98" s="15"/>
      <c r="K98" s="22"/>
      <c r="L98" s="22"/>
      <c r="M98" s="22"/>
      <c r="N98" s="94">
        <f t="shared" si="8"/>
        <v>0</v>
      </c>
      <c r="O98" s="15"/>
      <c r="P98" s="22"/>
      <c r="Q98" s="22"/>
      <c r="R98" s="22"/>
      <c r="S98" s="94">
        <f t="shared" si="9"/>
        <v>0</v>
      </c>
      <c r="T98" s="15"/>
      <c r="U98" s="22"/>
      <c r="V98" s="22"/>
      <c r="W98" s="22"/>
      <c r="X98" s="94">
        <f t="shared" si="5"/>
        <v>0</v>
      </c>
      <c r="Y98" s="97"/>
      <c r="Z98" s="94">
        <f t="shared" si="6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7"/>
        <v>0</v>
      </c>
      <c r="J99" s="15"/>
      <c r="K99" s="22"/>
      <c r="L99" s="22"/>
      <c r="M99" s="22"/>
      <c r="N99" s="94">
        <f t="shared" si="8"/>
        <v>0</v>
      </c>
      <c r="O99" s="15"/>
      <c r="P99" s="22"/>
      <c r="Q99" s="22"/>
      <c r="R99" s="22"/>
      <c r="S99" s="94">
        <f t="shared" si="9"/>
        <v>0</v>
      </c>
      <c r="T99" s="15"/>
      <c r="U99" s="22"/>
      <c r="V99" s="22"/>
      <c r="W99" s="22"/>
      <c r="X99" s="94">
        <f t="shared" si="5"/>
        <v>0</v>
      </c>
      <c r="Y99" s="97"/>
      <c r="Z99" s="94">
        <f t="shared" si="6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7"/>
        <v>0</v>
      </c>
      <c r="J100" s="15"/>
      <c r="K100" s="22"/>
      <c r="L100" s="22"/>
      <c r="M100" s="22"/>
      <c r="N100" s="94">
        <f t="shared" si="8"/>
        <v>0</v>
      </c>
      <c r="O100" s="15"/>
      <c r="P100" s="22"/>
      <c r="Q100" s="22"/>
      <c r="R100" s="22"/>
      <c r="S100" s="94">
        <f t="shared" si="9"/>
        <v>0</v>
      </c>
      <c r="T100" s="15"/>
      <c r="U100" s="22"/>
      <c r="V100" s="22"/>
      <c r="W100" s="22"/>
      <c r="X100" s="94">
        <f t="shared" si="5"/>
        <v>0</v>
      </c>
      <c r="Y100" s="97"/>
      <c r="Z100" s="94">
        <f t="shared" si="6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7"/>
        <v>0</v>
      </c>
      <c r="J101" s="15"/>
      <c r="K101" s="22"/>
      <c r="L101" s="22"/>
      <c r="M101" s="22"/>
      <c r="N101" s="94">
        <f t="shared" si="8"/>
        <v>0</v>
      </c>
      <c r="O101" s="15"/>
      <c r="P101" s="22"/>
      <c r="Q101" s="22"/>
      <c r="R101" s="22"/>
      <c r="S101" s="94">
        <f t="shared" si="9"/>
        <v>0</v>
      </c>
      <c r="T101" s="15"/>
      <c r="U101" s="22"/>
      <c r="V101" s="22"/>
      <c r="W101" s="22"/>
      <c r="X101" s="94">
        <f t="shared" si="5"/>
        <v>0</v>
      </c>
      <c r="Y101" s="97"/>
      <c r="Z101" s="94">
        <f t="shared" si="6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7"/>
        <v>0</v>
      </c>
      <c r="J102" s="15"/>
      <c r="K102" s="22"/>
      <c r="L102" s="22"/>
      <c r="M102" s="22"/>
      <c r="N102" s="94">
        <f t="shared" si="8"/>
        <v>0</v>
      </c>
      <c r="O102" s="15"/>
      <c r="P102" s="22"/>
      <c r="Q102" s="22"/>
      <c r="R102" s="22"/>
      <c r="S102" s="94">
        <f t="shared" si="9"/>
        <v>0</v>
      </c>
      <c r="T102" s="15"/>
      <c r="U102" s="22"/>
      <c r="V102" s="22"/>
      <c r="W102" s="22"/>
      <c r="X102" s="94">
        <f t="shared" si="5"/>
        <v>0</v>
      </c>
      <c r="Y102" s="97"/>
      <c r="Z102" s="94">
        <f t="shared" si="6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7"/>
        <v>0</v>
      </c>
      <c r="J103" s="15"/>
      <c r="K103" s="22"/>
      <c r="L103" s="22"/>
      <c r="M103" s="22"/>
      <c r="N103" s="94">
        <f t="shared" si="8"/>
        <v>0</v>
      </c>
      <c r="O103" s="15"/>
      <c r="P103" s="22"/>
      <c r="Q103" s="22"/>
      <c r="R103" s="22"/>
      <c r="S103" s="94">
        <f t="shared" si="9"/>
        <v>0</v>
      </c>
      <c r="T103" s="15"/>
      <c r="U103" s="22"/>
      <c r="V103" s="22"/>
      <c r="W103" s="22"/>
      <c r="X103" s="94">
        <f t="shared" si="5"/>
        <v>0</v>
      </c>
      <c r="Y103" s="97"/>
      <c r="Z103" s="94">
        <f t="shared" si="6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7"/>
        <v>0</v>
      </c>
      <c r="J104" s="15"/>
      <c r="K104" s="22"/>
      <c r="L104" s="22"/>
      <c r="M104" s="22"/>
      <c r="N104" s="94">
        <f t="shared" si="8"/>
        <v>0</v>
      </c>
      <c r="O104" s="15"/>
      <c r="P104" s="22"/>
      <c r="Q104" s="22"/>
      <c r="R104" s="22"/>
      <c r="S104" s="94">
        <f t="shared" si="9"/>
        <v>0</v>
      </c>
      <c r="T104" s="15"/>
      <c r="U104" s="22"/>
      <c r="V104" s="22"/>
      <c r="W104" s="22"/>
      <c r="X104" s="94">
        <f t="shared" si="5"/>
        <v>0</v>
      </c>
      <c r="Y104" s="97"/>
      <c r="Z104" s="94">
        <f t="shared" si="6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7"/>
        <v>0</v>
      </c>
      <c r="J105" s="15"/>
      <c r="K105" s="22"/>
      <c r="L105" s="22"/>
      <c r="M105" s="22"/>
      <c r="N105" s="94">
        <f t="shared" si="8"/>
        <v>0</v>
      </c>
      <c r="O105" s="15"/>
      <c r="P105" s="22"/>
      <c r="Q105" s="22"/>
      <c r="R105" s="22"/>
      <c r="S105" s="94">
        <f t="shared" si="9"/>
        <v>0</v>
      </c>
      <c r="T105" s="15"/>
      <c r="U105" s="22"/>
      <c r="V105" s="22"/>
      <c r="W105" s="22"/>
      <c r="X105" s="94">
        <f t="shared" si="5"/>
        <v>0</v>
      </c>
      <c r="Y105" s="97"/>
      <c r="Z105" s="94">
        <f t="shared" si="6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7"/>
        <v>0</v>
      </c>
      <c r="J106" s="15"/>
      <c r="K106" s="22"/>
      <c r="L106" s="22"/>
      <c r="M106" s="22"/>
      <c r="N106" s="94">
        <f t="shared" si="8"/>
        <v>0</v>
      </c>
      <c r="O106" s="15"/>
      <c r="P106" s="22"/>
      <c r="Q106" s="22"/>
      <c r="R106" s="22"/>
      <c r="S106" s="94">
        <f t="shared" si="9"/>
        <v>0</v>
      </c>
      <c r="T106" s="15"/>
      <c r="U106" s="22"/>
      <c r="V106" s="22"/>
      <c r="W106" s="22"/>
      <c r="X106" s="94">
        <f t="shared" si="5"/>
        <v>0</v>
      </c>
      <c r="Y106" s="97"/>
      <c r="Z106" s="94">
        <f t="shared" si="6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7"/>
        <v>0</v>
      </c>
      <c r="J107" s="15"/>
      <c r="K107" s="22"/>
      <c r="L107" s="22"/>
      <c r="M107" s="22"/>
      <c r="N107" s="94">
        <f t="shared" si="8"/>
        <v>0</v>
      </c>
      <c r="O107" s="15"/>
      <c r="P107" s="22"/>
      <c r="Q107" s="22"/>
      <c r="R107" s="22"/>
      <c r="S107" s="94">
        <f t="shared" si="9"/>
        <v>0</v>
      </c>
      <c r="T107" s="15"/>
      <c r="U107" s="22"/>
      <c r="V107" s="22"/>
      <c r="W107" s="22"/>
      <c r="X107" s="94">
        <f t="shared" si="5"/>
        <v>0</v>
      </c>
      <c r="Y107" s="97"/>
      <c r="Z107" s="94">
        <f t="shared" si="6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7"/>
        <v>0</v>
      </c>
      <c r="J108" s="15"/>
      <c r="K108" s="22"/>
      <c r="L108" s="22"/>
      <c r="M108" s="22"/>
      <c r="N108" s="94">
        <f t="shared" si="8"/>
        <v>0</v>
      </c>
      <c r="O108" s="15"/>
      <c r="P108" s="22"/>
      <c r="Q108" s="22"/>
      <c r="R108" s="22"/>
      <c r="S108" s="94">
        <f t="shared" si="9"/>
        <v>0</v>
      </c>
      <c r="T108" s="15"/>
      <c r="U108" s="22"/>
      <c r="V108" s="22"/>
      <c r="W108" s="22"/>
      <c r="X108" s="94">
        <f t="shared" si="5"/>
        <v>0</v>
      </c>
      <c r="Y108" s="97"/>
      <c r="Z108" s="94">
        <f t="shared" si="6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7"/>
        <v>0</v>
      </c>
      <c r="J109" s="15"/>
      <c r="K109" s="22"/>
      <c r="L109" s="22"/>
      <c r="M109" s="22"/>
      <c r="N109" s="94">
        <f t="shared" si="8"/>
        <v>0</v>
      </c>
      <c r="O109" s="15"/>
      <c r="P109" s="22"/>
      <c r="Q109" s="22"/>
      <c r="R109" s="22"/>
      <c r="S109" s="94">
        <f t="shared" si="9"/>
        <v>0</v>
      </c>
      <c r="T109" s="15"/>
      <c r="U109" s="22"/>
      <c r="V109" s="22"/>
      <c r="W109" s="22"/>
      <c r="X109" s="94">
        <f t="shared" si="5"/>
        <v>0</v>
      </c>
      <c r="Y109" s="97"/>
      <c r="Z109" s="94">
        <f t="shared" si="6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7"/>
        <v>0</v>
      </c>
      <c r="J110" s="15"/>
      <c r="K110" s="22"/>
      <c r="L110" s="22"/>
      <c r="M110" s="22"/>
      <c r="N110" s="94">
        <f t="shared" si="8"/>
        <v>0</v>
      </c>
      <c r="O110" s="15"/>
      <c r="P110" s="22"/>
      <c r="Q110" s="22"/>
      <c r="R110" s="22"/>
      <c r="S110" s="94">
        <f t="shared" si="9"/>
        <v>0</v>
      </c>
      <c r="T110" s="15"/>
      <c r="U110" s="22"/>
      <c r="V110" s="22"/>
      <c r="W110" s="22"/>
      <c r="X110" s="94">
        <f t="shared" si="5"/>
        <v>0</v>
      </c>
      <c r="Y110" s="97"/>
      <c r="Z110" s="94">
        <f t="shared" si="6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7"/>
        <v>0</v>
      </c>
      <c r="J111" s="15"/>
      <c r="K111" s="22"/>
      <c r="L111" s="22"/>
      <c r="M111" s="22"/>
      <c r="N111" s="94">
        <f t="shared" si="8"/>
        <v>0</v>
      </c>
      <c r="O111" s="15"/>
      <c r="P111" s="22"/>
      <c r="Q111" s="22"/>
      <c r="R111" s="22"/>
      <c r="S111" s="94">
        <f t="shared" si="9"/>
        <v>0</v>
      </c>
      <c r="T111" s="15"/>
      <c r="U111" s="22"/>
      <c r="V111" s="22"/>
      <c r="W111" s="22"/>
      <c r="X111" s="94">
        <f t="shared" si="5"/>
        <v>0</v>
      </c>
      <c r="Y111" s="97"/>
      <c r="Z111" s="94">
        <f t="shared" si="6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7"/>
        <v>0</v>
      </c>
      <c r="J112" s="15"/>
      <c r="K112" s="22"/>
      <c r="L112" s="22"/>
      <c r="M112" s="22"/>
      <c r="N112" s="94">
        <f t="shared" si="8"/>
        <v>0</v>
      </c>
      <c r="O112" s="15"/>
      <c r="P112" s="22"/>
      <c r="Q112" s="22"/>
      <c r="R112" s="22"/>
      <c r="S112" s="94">
        <f t="shared" si="9"/>
        <v>0</v>
      </c>
      <c r="T112" s="15"/>
      <c r="U112" s="22"/>
      <c r="V112" s="22"/>
      <c r="W112" s="22"/>
      <c r="X112" s="94">
        <f t="shared" si="5"/>
        <v>0</v>
      </c>
      <c r="Y112" s="97"/>
      <c r="Z112" s="94">
        <f t="shared" si="6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7"/>
        <v>0</v>
      </c>
      <c r="J113" s="15"/>
      <c r="K113" s="22"/>
      <c r="L113" s="22"/>
      <c r="M113" s="22"/>
      <c r="N113" s="94">
        <f t="shared" si="8"/>
        <v>0</v>
      </c>
      <c r="O113" s="15"/>
      <c r="P113" s="22"/>
      <c r="Q113" s="22"/>
      <c r="R113" s="22"/>
      <c r="S113" s="94">
        <f t="shared" si="9"/>
        <v>0</v>
      </c>
      <c r="T113" s="15"/>
      <c r="U113" s="22"/>
      <c r="V113" s="22"/>
      <c r="W113" s="22"/>
      <c r="X113" s="94">
        <f t="shared" si="5"/>
        <v>0</v>
      </c>
      <c r="Y113" s="97"/>
      <c r="Z113" s="94">
        <f t="shared" si="6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7"/>
        <v>0</v>
      </c>
      <c r="J114" s="15"/>
      <c r="K114" s="22"/>
      <c r="L114" s="22"/>
      <c r="M114" s="22"/>
      <c r="N114" s="94">
        <f t="shared" si="8"/>
        <v>0</v>
      </c>
      <c r="O114" s="15"/>
      <c r="P114" s="22"/>
      <c r="Q114" s="22"/>
      <c r="R114" s="22"/>
      <c r="S114" s="94">
        <f t="shared" si="9"/>
        <v>0</v>
      </c>
      <c r="T114" s="15"/>
      <c r="U114" s="22"/>
      <c r="V114" s="22"/>
      <c r="W114" s="22"/>
      <c r="X114" s="94">
        <f t="shared" si="5"/>
        <v>0</v>
      </c>
      <c r="Y114" s="97"/>
      <c r="Z114" s="94">
        <f t="shared" si="6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7"/>
        <v>0</v>
      </c>
      <c r="J115" s="15"/>
      <c r="K115" s="22"/>
      <c r="L115" s="22"/>
      <c r="M115" s="22"/>
      <c r="N115" s="94">
        <f t="shared" si="8"/>
        <v>0</v>
      </c>
      <c r="O115" s="15"/>
      <c r="P115" s="22"/>
      <c r="Q115" s="22"/>
      <c r="R115" s="22"/>
      <c r="S115" s="94">
        <f t="shared" si="9"/>
        <v>0</v>
      </c>
      <c r="T115" s="15"/>
      <c r="U115" s="22"/>
      <c r="V115" s="22"/>
      <c r="W115" s="22"/>
      <c r="X115" s="94">
        <f t="shared" si="5"/>
        <v>0</v>
      </c>
      <c r="Y115" s="97"/>
      <c r="Z115" s="94">
        <f t="shared" si="6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7"/>
        <v>0</v>
      </c>
      <c r="J116" s="15"/>
      <c r="K116" s="22"/>
      <c r="L116" s="22"/>
      <c r="M116" s="22"/>
      <c r="N116" s="94">
        <f t="shared" si="8"/>
        <v>0</v>
      </c>
      <c r="O116" s="15"/>
      <c r="P116" s="22"/>
      <c r="Q116" s="22"/>
      <c r="R116" s="22"/>
      <c r="S116" s="94">
        <f t="shared" si="9"/>
        <v>0</v>
      </c>
      <c r="T116" s="15"/>
      <c r="U116" s="22"/>
      <c r="V116" s="22"/>
      <c r="W116" s="22"/>
      <c r="X116" s="94">
        <f t="shared" si="5"/>
        <v>0</v>
      </c>
      <c r="Y116" s="97"/>
      <c r="Z116" s="94">
        <f t="shared" si="6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7"/>
        <v>0</v>
      </c>
      <c r="J117" s="15"/>
      <c r="K117" s="22"/>
      <c r="L117" s="22"/>
      <c r="M117" s="22"/>
      <c r="N117" s="94">
        <f t="shared" si="8"/>
        <v>0</v>
      </c>
      <c r="O117" s="15"/>
      <c r="P117" s="22"/>
      <c r="Q117" s="22"/>
      <c r="R117" s="22"/>
      <c r="S117" s="94">
        <f t="shared" si="9"/>
        <v>0</v>
      </c>
      <c r="T117" s="15"/>
      <c r="U117" s="22"/>
      <c r="V117" s="22"/>
      <c r="W117" s="22"/>
      <c r="X117" s="94">
        <f t="shared" si="5"/>
        <v>0</v>
      </c>
      <c r="Y117" s="97"/>
      <c r="Z117" s="94">
        <f t="shared" si="6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7"/>
        <v>0</v>
      </c>
      <c r="J118" s="15"/>
      <c r="K118" s="22"/>
      <c r="L118" s="22"/>
      <c r="M118" s="22"/>
      <c r="N118" s="94">
        <f t="shared" si="8"/>
        <v>0</v>
      </c>
      <c r="O118" s="15"/>
      <c r="P118" s="22"/>
      <c r="Q118" s="22"/>
      <c r="R118" s="22"/>
      <c r="S118" s="94">
        <f t="shared" si="9"/>
        <v>0</v>
      </c>
      <c r="T118" s="15"/>
      <c r="U118" s="22"/>
      <c r="V118" s="22"/>
      <c r="W118" s="22"/>
      <c r="X118" s="94">
        <f t="shared" si="5"/>
        <v>0</v>
      </c>
      <c r="Y118" s="97"/>
      <c r="Z118" s="94">
        <f t="shared" si="6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7"/>
        <v>0</v>
      </c>
      <c r="J119" s="15"/>
      <c r="K119" s="22"/>
      <c r="L119" s="22"/>
      <c r="M119" s="22"/>
      <c r="N119" s="94">
        <f t="shared" si="8"/>
        <v>0</v>
      </c>
      <c r="O119" s="15"/>
      <c r="P119" s="22"/>
      <c r="Q119" s="22"/>
      <c r="R119" s="22"/>
      <c r="S119" s="94">
        <f t="shared" si="9"/>
        <v>0</v>
      </c>
      <c r="T119" s="15"/>
      <c r="U119" s="22"/>
      <c r="V119" s="22"/>
      <c r="W119" s="22"/>
      <c r="X119" s="94">
        <f t="shared" si="5"/>
        <v>0</v>
      </c>
      <c r="Y119" s="97"/>
      <c r="Z119" s="94">
        <f t="shared" si="6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7"/>
        <v>0</v>
      </c>
      <c r="J120" s="15"/>
      <c r="K120" s="22"/>
      <c r="L120" s="22"/>
      <c r="M120" s="22"/>
      <c r="N120" s="94">
        <f t="shared" si="8"/>
        <v>0</v>
      </c>
      <c r="O120" s="15"/>
      <c r="P120" s="22"/>
      <c r="Q120" s="22"/>
      <c r="R120" s="22"/>
      <c r="S120" s="94">
        <f t="shared" si="9"/>
        <v>0</v>
      </c>
      <c r="T120" s="15"/>
      <c r="U120" s="22"/>
      <c r="V120" s="22"/>
      <c r="W120" s="22"/>
      <c r="X120" s="94">
        <f t="shared" si="5"/>
        <v>0</v>
      </c>
      <c r="Y120" s="97"/>
      <c r="Z120" s="94">
        <f t="shared" si="6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7"/>
        <v>0</v>
      </c>
      <c r="J121" s="15"/>
      <c r="K121" s="22"/>
      <c r="L121" s="22"/>
      <c r="M121" s="22"/>
      <c r="N121" s="94">
        <f t="shared" si="8"/>
        <v>0</v>
      </c>
      <c r="O121" s="15"/>
      <c r="P121" s="22"/>
      <c r="Q121" s="22"/>
      <c r="R121" s="22"/>
      <c r="S121" s="94">
        <f t="shared" si="9"/>
        <v>0</v>
      </c>
      <c r="T121" s="15"/>
      <c r="U121" s="22"/>
      <c r="V121" s="22"/>
      <c r="W121" s="22"/>
      <c r="X121" s="94">
        <f t="shared" si="5"/>
        <v>0</v>
      </c>
      <c r="Y121" s="97"/>
      <c r="Z121" s="94">
        <f t="shared" si="6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7"/>
        <v>0</v>
      </c>
      <c r="J122" s="15"/>
      <c r="K122" s="22"/>
      <c r="L122" s="22"/>
      <c r="M122" s="22"/>
      <c r="N122" s="94">
        <f t="shared" si="8"/>
        <v>0</v>
      </c>
      <c r="O122" s="15"/>
      <c r="P122" s="22"/>
      <c r="Q122" s="22"/>
      <c r="R122" s="22"/>
      <c r="S122" s="94">
        <f t="shared" si="9"/>
        <v>0</v>
      </c>
      <c r="T122" s="15"/>
      <c r="U122" s="22"/>
      <c r="V122" s="22"/>
      <c r="W122" s="22"/>
      <c r="X122" s="94">
        <f t="shared" si="5"/>
        <v>0</v>
      </c>
      <c r="Y122" s="97"/>
      <c r="Z122" s="94">
        <f t="shared" si="6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7"/>
        <v>0</v>
      </c>
      <c r="J123" s="15"/>
      <c r="K123" s="22"/>
      <c r="L123" s="22"/>
      <c r="M123" s="22"/>
      <c r="N123" s="94">
        <f t="shared" si="8"/>
        <v>0</v>
      </c>
      <c r="O123" s="15"/>
      <c r="P123" s="22"/>
      <c r="Q123" s="22"/>
      <c r="R123" s="22"/>
      <c r="S123" s="94">
        <f t="shared" si="9"/>
        <v>0</v>
      </c>
      <c r="T123" s="15"/>
      <c r="U123" s="22"/>
      <c r="V123" s="22"/>
      <c r="W123" s="22"/>
      <c r="X123" s="94">
        <f t="shared" si="5"/>
        <v>0</v>
      </c>
      <c r="Y123" s="97"/>
      <c r="Z123" s="94">
        <f t="shared" si="6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7"/>
        <v>0</v>
      </c>
      <c r="J124" s="15"/>
      <c r="K124" s="22"/>
      <c r="L124" s="22"/>
      <c r="M124" s="22"/>
      <c r="N124" s="94">
        <f t="shared" si="8"/>
        <v>0</v>
      </c>
      <c r="O124" s="15"/>
      <c r="P124" s="22"/>
      <c r="Q124" s="22"/>
      <c r="R124" s="22"/>
      <c r="S124" s="94">
        <f t="shared" si="9"/>
        <v>0</v>
      </c>
      <c r="T124" s="15"/>
      <c r="U124" s="22"/>
      <c r="V124" s="22"/>
      <c r="W124" s="22"/>
      <c r="X124" s="94">
        <f t="shared" si="5"/>
        <v>0</v>
      </c>
      <c r="Y124" s="97"/>
      <c r="Z124" s="94">
        <f t="shared" si="6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ref="I125" si="13">F125+G125+H125</f>
        <v>0</v>
      </c>
      <c r="J125" s="15"/>
      <c r="K125" s="22"/>
      <c r="L125" s="22"/>
      <c r="M125" s="22"/>
      <c r="N125" s="94">
        <f t="shared" ref="N125" si="14">K125+L125+M125</f>
        <v>0</v>
      </c>
      <c r="O125" s="15"/>
      <c r="P125" s="22"/>
      <c r="Q125" s="22"/>
      <c r="R125" s="22"/>
      <c r="S125" s="94">
        <f t="shared" ref="S125" si="15">P125+Q125+R125</f>
        <v>0</v>
      </c>
      <c r="T125" s="15"/>
      <c r="U125" s="22"/>
      <c r="V125" s="22"/>
      <c r="W125" s="22"/>
      <c r="X125" s="94">
        <f t="shared" ref="X125" si="16">U125+V125+W125</f>
        <v>0</v>
      </c>
      <c r="Y125" s="97"/>
      <c r="Z125" s="94">
        <f t="shared" ref="Z125" si="17">X125+S125+N125+I125</f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7"/>
        <v>0</v>
      </c>
      <c r="J126" s="15"/>
      <c r="K126" s="22"/>
      <c r="L126" s="22"/>
      <c r="M126" s="22"/>
      <c r="N126" s="94">
        <f t="shared" si="8"/>
        <v>0</v>
      </c>
      <c r="O126" s="15"/>
      <c r="P126" s="22"/>
      <c r="Q126" s="22"/>
      <c r="R126" s="22"/>
      <c r="S126" s="94">
        <f t="shared" si="9"/>
        <v>0</v>
      </c>
      <c r="T126" s="15"/>
      <c r="U126" s="22"/>
      <c r="V126" s="22"/>
      <c r="W126" s="22"/>
      <c r="X126" s="94">
        <f t="shared" si="5"/>
        <v>0</v>
      </c>
      <c r="Y126" s="97"/>
      <c r="Z126" s="94">
        <f t="shared" si="6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12976</v>
      </c>
      <c r="G127" s="83">
        <f>SUM(G46:G126)</f>
        <v>0</v>
      </c>
      <c r="H127" s="83">
        <f>SUM(H46:H126)</f>
        <v>0</v>
      </c>
      <c r="I127" s="85">
        <f>SUM(I46:I126)</f>
        <v>12976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51400</v>
      </c>
      <c r="X127" s="85">
        <f>SUM(X46:X126)</f>
        <v>51400</v>
      </c>
      <c r="Y127" s="84"/>
      <c r="Z127" s="85">
        <f>SUM(Z46:Z126)</f>
        <v>64376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3118</v>
      </c>
      <c r="G128" s="88">
        <f>G43-G127</f>
        <v>0</v>
      </c>
      <c r="H128" s="88">
        <f>H43-H127</f>
        <v>0</v>
      </c>
      <c r="I128" s="89">
        <f>I43-I127</f>
        <v>3118</v>
      </c>
      <c r="J128" s="89"/>
      <c r="K128" s="88">
        <f>K43-K127</f>
        <v>16094</v>
      </c>
      <c r="L128" s="88">
        <f>L43-L127</f>
        <v>0</v>
      </c>
      <c r="M128" s="88">
        <f>M43-M127</f>
        <v>0</v>
      </c>
      <c r="N128" s="89">
        <f>N43-N127</f>
        <v>16094</v>
      </c>
      <c r="O128" s="89"/>
      <c r="P128" s="88">
        <f>P43-P127</f>
        <v>16094</v>
      </c>
      <c r="Q128" s="88">
        <f>Q43-Q127</f>
        <v>0</v>
      </c>
      <c r="R128" s="88">
        <f>R43-R127</f>
        <v>0</v>
      </c>
      <c r="S128" s="89">
        <f>S43-S127</f>
        <v>16094</v>
      </c>
      <c r="T128" s="89"/>
      <c r="U128" s="88">
        <f>U43-U127</f>
        <v>16094</v>
      </c>
      <c r="V128" s="88">
        <f>V43-V127</f>
        <v>0</v>
      </c>
      <c r="W128" s="88">
        <f>W43-W127</f>
        <v>-51400</v>
      </c>
      <c r="X128" s="89">
        <f>X43-X127</f>
        <v>-35306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3" spans="1:26" x14ac:dyDescent="0.2">
      <c r="Z133" s="137"/>
    </row>
    <row r="134" spans="1:26" x14ac:dyDescent="0.2">
      <c r="Z134" s="137"/>
    </row>
    <row r="135" spans="1:26" x14ac:dyDescent="0.2">
      <c r="Z135" s="137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5" scale="33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64">
    <tabColor theme="1" tint="0.39997558519241921"/>
    <pageSetUpPr fitToPage="1"/>
  </sheetPr>
  <dimension ref="A1:Z130"/>
  <sheetViews>
    <sheetView zoomScale="80" zoomScaleNormal="80" workbookViewId="0">
      <pane xSplit="2" ySplit="10" topLeftCell="E11" activePane="bottomRight" state="frozen"/>
      <selection activeCell="AE31" sqref="AE31"/>
      <selection pane="topRight" activeCell="AE31" sqref="AE31"/>
      <selection pane="bottomLeft" activeCell="AE31" sqref="AE31"/>
      <selection pane="bottomRight" activeCell="A5" sqref="A5"/>
    </sheetView>
  </sheetViews>
  <sheetFormatPr defaultColWidth="9.140625" defaultRowHeight="12.75" x14ac:dyDescent="0.2"/>
  <cols>
    <col min="1" max="1" width="10" customWidth="1"/>
    <col min="2" max="2" width="40.140625" customWidth="1"/>
    <col min="3" max="4" width="9.140625" hidden="1" customWidth="1"/>
    <col min="5" max="5" width="28.5703125" customWidth="1"/>
    <col min="6" max="6" width="14.28515625" customWidth="1"/>
    <col min="7" max="8" width="11.42578125" bestFit="1" customWidth="1"/>
    <col min="9" max="9" width="14.28515625" bestFit="1" customWidth="1"/>
    <col min="10" max="10" width="2.7109375" customWidth="1"/>
    <col min="11" max="13" width="11.42578125" bestFit="1" customWidth="1"/>
    <col min="14" max="14" width="14.5703125" bestFit="1" customWidth="1"/>
    <col min="15" max="15" width="2.7109375" customWidth="1"/>
    <col min="16" max="18" width="11.42578125" bestFit="1" customWidth="1"/>
    <col min="19" max="19" width="14.5703125" bestFit="1" customWidth="1"/>
    <col min="20" max="20" width="2.7109375" customWidth="1"/>
    <col min="21" max="23" width="11.42578125" bestFit="1" customWidth="1"/>
    <col min="24" max="24" width="14.5703125" bestFit="1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331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268</v>
      </c>
      <c r="B11" s="66" t="str">
        <f>'LPFN SUMMARY - Results'!B11</f>
        <v>ISC</v>
      </c>
      <c r="C11" s="61"/>
      <c r="D11" s="61"/>
      <c r="E11" s="64"/>
      <c r="F11" s="22">
        <v>52396</v>
      </c>
      <c r="G11" s="22"/>
      <c r="H11" s="22"/>
      <c r="I11" s="94">
        <f>F11+G11+H11</f>
        <v>52396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52396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268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 t="s">
        <v>234</v>
      </c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/>
      <c r="O30" s="15"/>
      <c r="P30" s="22"/>
      <c r="Q30" s="22"/>
      <c r="R30" s="22"/>
      <c r="S30" s="94"/>
      <c r="T30" s="15"/>
      <c r="U30" s="22"/>
      <c r="V30" s="22"/>
      <c r="W30" s="22"/>
      <c r="X30" s="94"/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52396</v>
      </c>
      <c r="G43" s="83">
        <f>SUM(G11:G42)</f>
        <v>0</v>
      </c>
      <c r="H43" s="83">
        <f>SUM(H11:H42)</f>
        <v>0</v>
      </c>
      <c r="I43" s="85">
        <f>SUM(I8:I42)</f>
        <v>52396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52396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3644</v>
      </c>
      <c r="G46" s="22">
        <v>3644</v>
      </c>
      <c r="H46" s="22">
        <v>3644</v>
      </c>
      <c r="I46" s="94">
        <f t="shared" ref="I46:I126" si="5">F46+G46+H46</f>
        <v>10932</v>
      </c>
      <c r="J46" s="15"/>
      <c r="K46" s="22">
        <v>3644</v>
      </c>
      <c r="L46" s="22">
        <v>3644</v>
      </c>
      <c r="M46" s="22">
        <v>3644</v>
      </c>
      <c r="N46" s="94">
        <f t="shared" ref="N46:N126" si="6">K46+L46+M46</f>
        <v>10932</v>
      </c>
      <c r="O46" s="15"/>
      <c r="P46" s="22">
        <v>3644</v>
      </c>
      <c r="Q46" s="22">
        <v>3644</v>
      </c>
      <c r="R46" s="22">
        <v>3644</v>
      </c>
      <c r="S46" s="94">
        <f t="shared" ref="S46:S126" si="7">P46+Q46+R46</f>
        <v>10932</v>
      </c>
      <c r="T46" s="15"/>
      <c r="U46" s="22"/>
      <c r="V46" s="22">
        <v>2500</v>
      </c>
      <c r="W46" s="22">
        <v>3644</v>
      </c>
      <c r="X46" s="94">
        <f t="shared" ref="X46:X126" si="8">U46+V46+W46</f>
        <v>6144</v>
      </c>
      <c r="Y46" s="97"/>
      <c r="Z46" s="94">
        <f t="shared" ref="Z46:Z126" si="9">X46+S46+N46+I46</f>
        <v>38940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>
        <v>1309</v>
      </c>
      <c r="I48" s="94">
        <f t="shared" si="5"/>
        <v>1309</v>
      </c>
      <c r="J48" s="15"/>
      <c r="K48" s="22"/>
      <c r="L48" s="22"/>
      <c r="M48" s="22">
        <v>1309</v>
      </c>
      <c r="N48" s="94">
        <f t="shared" si="6"/>
        <v>1309</v>
      </c>
      <c r="O48" s="15"/>
      <c r="P48" s="22"/>
      <c r="Q48" s="22"/>
      <c r="R48" s="22">
        <v>1309</v>
      </c>
      <c r="S48" s="94">
        <f t="shared" si="7"/>
        <v>1309</v>
      </c>
      <c r="T48" s="15"/>
      <c r="U48" s="22"/>
      <c r="V48" s="22"/>
      <c r="W48" s="22">
        <v>1309</v>
      </c>
      <c r="X48" s="94">
        <f t="shared" si="8"/>
        <v>1309</v>
      </c>
      <c r="Y48" s="97"/>
      <c r="Z48" s="94">
        <f t="shared" si="9"/>
        <v>5236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I91" s="94">
        <f t="shared" si="5"/>
        <v>0</v>
      </c>
      <c r="J91" s="15"/>
      <c r="N91" s="94">
        <f t="shared" si="6"/>
        <v>0</v>
      </c>
      <c r="O91" s="15"/>
      <c r="S91" s="94">
        <f t="shared" si="7"/>
        <v>0</v>
      </c>
      <c r="T91" s="15"/>
      <c r="X91" s="94">
        <f t="shared" si="8"/>
        <v>0</v>
      </c>
      <c r="Y91" s="97"/>
      <c r="Z91" s="188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>
        <v>858</v>
      </c>
      <c r="I110" s="94">
        <f t="shared" si="5"/>
        <v>858</v>
      </c>
      <c r="J110" s="15"/>
      <c r="K110" s="22"/>
      <c r="L110" s="22"/>
      <c r="M110" s="22">
        <v>858</v>
      </c>
      <c r="N110" s="94">
        <f t="shared" si="6"/>
        <v>858</v>
      </c>
      <c r="O110" s="15"/>
      <c r="P110" s="22"/>
      <c r="Q110" s="22"/>
      <c r="R110" s="22">
        <v>858</v>
      </c>
      <c r="S110" s="94">
        <f t="shared" si="7"/>
        <v>858</v>
      </c>
      <c r="T110" s="15"/>
      <c r="U110" s="22"/>
      <c r="V110" s="22">
        <v>4788</v>
      </c>
      <c r="W110" s="22">
        <v>858</v>
      </c>
      <c r="X110" s="94">
        <f t="shared" si="8"/>
        <v>5646</v>
      </c>
      <c r="Y110" s="97"/>
      <c r="Z110" s="94">
        <f t="shared" si="9"/>
        <v>8220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3644</v>
      </c>
      <c r="G127" s="83">
        <f>SUM(G46:G126)</f>
        <v>3644</v>
      </c>
      <c r="H127" s="83">
        <f>SUM(H46:H126)</f>
        <v>5811</v>
      </c>
      <c r="I127" s="85">
        <f>SUM(I46:I126)</f>
        <v>13099</v>
      </c>
      <c r="J127" s="85"/>
      <c r="K127" s="83">
        <f>SUM(K46:K126)</f>
        <v>3644</v>
      </c>
      <c r="L127" s="83">
        <f>SUM(L46:L126)</f>
        <v>3644</v>
      </c>
      <c r="M127" s="83">
        <f>SUM(M46:M126)</f>
        <v>5811</v>
      </c>
      <c r="N127" s="85">
        <f>SUM(N46:N126)</f>
        <v>13099</v>
      </c>
      <c r="O127" s="85"/>
      <c r="P127" s="83">
        <f>SUM(P46:P126)</f>
        <v>3644</v>
      </c>
      <c r="Q127" s="83">
        <f>SUM(Q46:Q126)</f>
        <v>3644</v>
      </c>
      <c r="R127" s="83">
        <f>SUM(R46:R126)</f>
        <v>5811</v>
      </c>
      <c r="S127" s="85">
        <f>SUM(S46:S126)</f>
        <v>13099</v>
      </c>
      <c r="T127" s="85"/>
      <c r="U127" s="83">
        <f>SUM(U46:U126)</f>
        <v>0</v>
      </c>
      <c r="V127" s="83">
        <f>SUM(V46:V126)</f>
        <v>7288</v>
      </c>
      <c r="W127" s="83">
        <f>SUM(W46:W126)</f>
        <v>5811</v>
      </c>
      <c r="X127" s="85">
        <f>SUM(X46:X126)</f>
        <v>13099</v>
      </c>
      <c r="Y127" s="84"/>
      <c r="Z127" s="85">
        <f>SUM(Z46:Z126)</f>
        <v>52396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48752</v>
      </c>
      <c r="G128" s="88">
        <f>G43-G127</f>
        <v>-3644</v>
      </c>
      <c r="H128" s="88">
        <f>H43-H127</f>
        <v>-5811</v>
      </c>
      <c r="I128" s="89">
        <f>I43-I127</f>
        <v>39297</v>
      </c>
      <c r="J128" s="89"/>
      <c r="K128" s="88">
        <f>K43-K127</f>
        <v>-3644</v>
      </c>
      <c r="L128" s="88">
        <f>L43-L127</f>
        <v>-3644</v>
      </c>
      <c r="M128" s="88">
        <f>M43-M127</f>
        <v>-5811</v>
      </c>
      <c r="N128" s="89">
        <f>N43-N127</f>
        <v>-13099</v>
      </c>
      <c r="O128" s="89"/>
      <c r="P128" s="88">
        <f>P43-P127</f>
        <v>-3644</v>
      </c>
      <c r="Q128" s="88">
        <f>Q43-Q127</f>
        <v>-3644</v>
      </c>
      <c r="R128" s="88">
        <f>R43-R127</f>
        <v>-5811</v>
      </c>
      <c r="S128" s="89">
        <f>S43-S127</f>
        <v>-13099</v>
      </c>
      <c r="T128" s="89"/>
      <c r="U128" s="88">
        <f>U43-U127</f>
        <v>0</v>
      </c>
      <c r="V128" s="88">
        <f>V43-V127</f>
        <v>-7288</v>
      </c>
      <c r="W128" s="88">
        <f>W43-W127</f>
        <v>-5811</v>
      </c>
      <c r="X128" s="89">
        <f>X43-X127</f>
        <v>-13099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33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65">
    <tabColor theme="1" tint="0.39997558519241921"/>
    <pageSetUpPr fitToPage="1"/>
  </sheetPr>
  <dimension ref="A1:AA130"/>
  <sheetViews>
    <sheetView zoomScale="80" zoomScaleNormal="80" workbookViewId="0">
      <selection activeCell="A5" sqref="A5"/>
    </sheetView>
  </sheetViews>
  <sheetFormatPr defaultColWidth="9.140625" defaultRowHeight="12.75" x14ac:dyDescent="0.2"/>
  <cols>
    <col min="1" max="1" width="10.5703125" customWidth="1"/>
    <col min="2" max="2" width="40.140625" customWidth="1"/>
    <col min="3" max="4" width="9.140625" hidden="1" customWidth="1"/>
    <col min="5" max="5" width="27.85546875" customWidth="1"/>
    <col min="6" max="6" width="15.28515625" bestFit="1" customWidth="1"/>
    <col min="7" max="8" width="11.42578125" bestFit="1" customWidth="1"/>
    <col min="9" max="9" width="14.28515625" bestFit="1" customWidth="1"/>
    <col min="10" max="10" width="2.7109375" customWidth="1"/>
    <col min="11" max="13" width="11.42578125" bestFit="1" customWidth="1"/>
    <col min="14" max="14" width="14.5703125" bestFit="1" customWidth="1"/>
    <col min="15" max="15" width="2.7109375" customWidth="1"/>
    <col min="16" max="18" width="11.42578125" bestFit="1" customWidth="1"/>
    <col min="19" max="19" width="14.5703125" bestFit="1" customWidth="1"/>
    <col min="20" max="20" width="2.7109375" customWidth="1"/>
    <col min="21" max="23" width="11.42578125" bestFit="1" customWidth="1"/>
    <col min="24" max="24" width="14.5703125" bestFit="1" customWidth="1"/>
    <col min="25" max="25" width="3.28515625" customWidth="1"/>
    <col min="26" max="26" width="12.5703125" bestFit="1" customWidth="1"/>
  </cols>
  <sheetData>
    <row r="1" spans="1:27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7" ht="19.5" customHeight="1" x14ac:dyDescent="0.2">
      <c r="A4" s="23" t="s">
        <v>330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7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7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7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7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7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7" ht="15" x14ac:dyDescent="0.25">
      <c r="A11" s="59" t="s">
        <v>268</v>
      </c>
      <c r="B11" s="66" t="str">
        <f>'LPFN SUMMARY - Results'!B11</f>
        <v>ISC</v>
      </c>
      <c r="C11" s="61"/>
      <c r="D11" s="61"/>
      <c r="E11" s="64"/>
      <c r="F11" s="22">
        <v>36272</v>
      </c>
      <c r="G11" s="22"/>
      <c r="H11" s="22"/>
      <c r="I11" s="94">
        <f>F11+G11+H11</f>
        <v>36272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36272</v>
      </c>
      <c r="AA11" s="190"/>
    </row>
    <row r="12" spans="1:27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7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7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7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7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189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36272</v>
      </c>
      <c r="G43" s="83">
        <f>SUM(G11:G42)</f>
        <v>0</v>
      </c>
      <c r="H43" s="83">
        <f>SUM(H11:H42)</f>
        <v>0</v>
      </c>
      <c r="I43" s="85">
        <f>SUM(I8:I42)</f>
        <v>36272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36272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188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302</v>
      </c>
      <c r="G48" s="22">
        <v>302</v>
      </c>
      <c r="H48" s="22">
        <v>302</v>
      </c>
      <c r="I48" s="94">
        <f t="shared" si="5"/>
        <v>906</v>
      </c>
      <c r="J48" s="15"/>
      <c r="K48" s="22">
        <v>302</v>
      </c>
      <c r="L48" s="22">
        <v>302</v>
      </c>
      <c r="M48" s="22">
        <v>302</v>
      </c>
      <c r="N48" s="94">
        <f t="shared" si="6"/>
        <v>906</v>
      </c>
      <c r="O48" s="15"/>
      <c r="P48" s="22">
        <v>302</v>
      </c>
      <c r="Q48" s="22">
        <v>302</v>
      </c>
      <c r="R48" s="22">
        <v>302</v>
      </c>
      <c r="S48" s="94">
        <f t="shared" si="7"/>
        <v>906</v>
      </c>
      <c r="T48" s="15"/>
      <c r="U48" s="22">
        <v>302</v>
      </c>
      <c r="V48" s="22">
        <v>302</v>
      </c>
      <c r="W48" s="22">
        <v>302</v>
      </c>
      <c r="X48" s="94">
        <f t="shared" si="8"/>
        <v>906</v>
      </c>
      <c r="Y48" s="97"/>
      <c r="Z48" s="189">
        <f t="shared" si="9"/>
        <v>3624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188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I70" s="94">
        <f t="shared" si="5"/>
        <v>0</v>
      </c>
      <c r="J70" s="15"/>
      <c r="N70" s="94">
        <f t="shared" si="6"/>
        <v>0</v>
      </c>
      <c r="O70" s="15"/>
      <c r="S70" s="94">
        <f t="shared" si="7"/>
        <v>0</v>
      </c>
      <c r="T70" s="15"/>
      <c r="X70" s="94">
        <f t="shared" si="8"/>
        <v>0</v>
      </c>
      <c r="Y70" s="97"/>
      <c r="Z70" s="188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>
        <v>500</v>
      </c>
      <c r="G71" s="22">
        <v>500</v>
      </c>
      <c r="H71" s="22">
        <v>500</v>
      </c>
      <c r="I71" s="94">
        <f t="shared" si="5"/>
        <v>1500</v>
      </c>
      <c r="J71" s="15"/>
      <c r="K71" s="22">
        <v>500</v>
      </c>
      <c r="L71" s="22">
        <v>500</v>
      </c>
      <c r="M71" s="22">
        <v>500</v>
      </c>
      <c r="N71" s="94">
        <f t="shared" si="6"/>
        <v>1500</v>
      </c>
      <c r="O71" s="15"/>
      <c r="P71" s="22">
        <v>500</v>
      </c>
      <c r="Q71" s="22">
        <v>500</v>
      </c>
      <c r="R71" s="22">
        <v>500</v>
      </c>
      <c r="S71" s="94">
        <f t="shared" si="7"/>
        <v>1500</v>
      </c>
      <c r="T71" s="15"/>
      <c r="U71" s="22">
        <v>500</v>
      </c>
      <c r="V71" s="22">
        <v>500</v>
      </c>
      <c r="W71" s="22">
        <v>500</v>
      </c>
      <c r="X71" s="94">
        <f t="shared" si="8"/>
        <v>1500</v>
      </c>
      <c r="Y71" s="97"/>
      <c r="Z71" s="94">
        <f t="shared" si="9"/>
        <v>6000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>
        <v>1000</v>
      </c>
      <c r="I84" s="94">
        <f t="shared" si="5"/>
        <v>1000</v>
      </c>
      <c r="J84" s="15"/>
      <c r="K84" s="22"/>
      <c r="L84" s="22"/>
      <c r="M84" s="22">
        <v>1000</v>
      </c>
      <c r="N84" s="94">
        <f t="shared" si="6"/>
        <v>1000</v>
      </c>
      <c r="O84" s="15"/>
      <c r="P84" s="22"/>
      <c r="Q84" s="22"/>
      <c r="R84" s="22">
        <v>1000</v>
      </c>
      <c r="S84" s="94">
        <f t="shared" si="7"/>
        <v>1000</v>
      </c>
      <c r="T84" s="15"/>
      <c r="U84" s="22"/>
      <c r="V84" s="22"/>
      <c r="W84" s="22">
        <v>1000</v>
      </c>
      <c r="X84" s="94">
        <f t="shared" si="8"/>
        <v>1000</v>
      </c>
      <c r="Y84" s="97"/>
      <c r="Z84" s="94">
        <f t="shared" si="9"/>
        <v>4000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I88" s="94">
        <f t="shared" si="5"/>
        <v>0</v>
      </c>
      <c r="J88" s="15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188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>
        <v>600</v>
      </c>
      <c r="G89" s="22">
        <v>600</v>
      </c>
      <c r="H89" s="22">
        <v>600</v>
      </c>
      <c r="I89" s="94">
        <f t="shared" si="5"/>
        <v>1800</v>
      </c>
      <c r="J89" s="15"/>
      <c r="K89" s="22">
        <v>600</v>
      </c>
      <c r="L89" s="22">
        <v>600</v>
      </c>
      <c r="M89" s="22">
        <v>600</v>
      </c>
      <c r="N89" s="94">
        <f t="shared" si="6"/>
        <v>1800</v>
      </c>
      <c r="O89" s="15"/>
      <c r="P89" s="22">
        <v>600</v>
      </c>
      <c r="Q89" s="22">
        <v>600</v>
      </c>
      <c r="R89" s="22">
        <v>600</v>
      </c>
      <c r="S89" s="94">
        <f t="shared" si="7"/>
        <v>1800</v>
      </c>
      <c r="T89" s="15"/>
      <c r="U89" s="22">
        <v>600</v>
      </c>
      <c r="V89" s="22">
        <v>600</v>
      </c>
      <c r="W89" s="22">
        <v>600</v>
      </c>
      <c r="X89" s="94">
        <f t="shared" si="8"/>
        <v>1800</v>
      </c>
      <c r="Y89" s="97"/>
      <c r="Z89" s="94">
        <f t="shared" si="9"/>
        <v>7200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I95" s="94">
        <f t="shared" si="5"/>
        <v>0</v>
      </c>
      <c r="J95" s="15"/>
      <c r="N95" s="94">
        <f t="shared" si="6"/>
        <v>0</v>
      </c>
      <c r="O95" s="15"/>
      <c r="S95" s="94">
        <f t="shared" si="7"/>
        <v>0</v>
      </c>
      <c r="T95" s="15"/>
      <c r="X95" s="94">
        <f t="shared" si="8"/>
        <v>0</v>
      </c>
      <c r="Y95" s="97"/>
      <c r="Z95" s="188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>
        <v>500</v>
      </c>
      <c r="I96" s="94">
        <f t="shared" si="5"/>
        <v>500</v>
      </c>
      <c r="J96" s="15"/>
      <c r="K96" s="22"/>
      <c r="L96" s="22"/>
      <c r="M96" s="22">
        <v>500</v>
      </c>
      <c r="N96" s="94">
        <f t="shared" si="6"/>
        <v>500</v>
      </c>
      <c r="O96" s="15"/>
      <c r="P96" s="22"/>
      <c r="Q96" s="22"/>
      <c r="R96" s="22">
        <v>500</v>
      </c>
      <c r="S96" s="94">
        <f t="shared" si="7"/>
        <v>500</v>
      </c>
      <c r="T96" s="15">
        <v>533</v>
      </c>
      <c r="U96" s="22"/>
      <c r="V96" s="22"/>
      <c r="W96" s="22">
        <v>500</v>
      </c>
      <c r="X96" s="94">
        <f t="shared" si="8"/>
        <v>500</v>
      </c>
      <c r="Y96" s="97"/>
      <c r="Z96" s="94">
        <f t="shared" si="9"/>
        <v>2000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G98" s="22"/>
      <c r="H98" s="22"/>
      <c r="I98" s="94">
        <f t="shared" si="5"/>
        <v>0</v>
      </c>
      <c r="J98" s="15"/>
      <c r="L98" s="22"/>
      <c r="M98" s="22"/>
      <c r="N98" s="94">
        <f t="shared" si="6"/>
        <v>0</v>
      </c>
      <c r="O98" s="15"/>
      <c r="Q98" s="22"/>
      <c r="R98" s="22"/>
      <c r="S98" s="94">
        <f t="shared" si="7"/>
        <v>0</v>
      </c>
      <c r="T98" s="15"/>
      <c r="V98" s="22"/>
      <c r="W98" s="22"/>
      <c r="X98" s="94">
        <f t="shared" si="8"/>
        <v>0</v>
      </c>
      <c r="Y98" s="97"/>
      <c r="Z98" s="188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>
        <v>1500</v>
      </c>
      <c r="I99" s="94">
        <f t="shared" si="5"/>
        <v>1500</v>
      </c>
      <c r="J99" s="15"/>
      <c r="K99" s="22"/>
      <c r="L99" s="22"/>
      <c r="M99" s="22">
        <v>1500</v>
      </c>
      <c r="N99" s="94">
        <f t="shared" si="6"/>
        <v>1500</v>
      </c>
      <c r="O99" s="15"/>
      <c r="P99" s="22"/>
      <c r="Q99" s="22"/>
      <c r="R99" s="22">
        <v>1500</v>
      </c>
      <c r="S99" s="94">
        <f t="shared" si="7"/>
        <v>1500</v>
      </c>
      <c r="T99" s="15"/>
      <c r="U99" s="22"/>
      <c r="V99" s="22"/>
      <c r="W99" s="22">
        <v>1500</v>
      </c>
      <c r="X99" s="94">
        <f t="shared" si="8"/>
        <v>1500</v>
      </c>
      <c r="Y99" s="97"/>
      <c r="Z99" s="94">
        <f t="shared" si="9"/>
        <v>6000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>
        <v>1862</v>
      </c>
      <c r="I110" s="94">
        <f t="shared" si="5"/>
        <v>1862</v>
      </c>
      <c r="J110" s="15"/>
      <c r="K110" s="22"/>
      <c r="L110" s="22"/>
      <c r="M110" s="22">
        <v>1862</v>
      </c>
      <c r="N110" s="94">
        <f t="shared" si="6"/>
        <v>1862</v>
      </c>
      <c r="O110" s="15"/>
      <c r="P110" s="22"/>
      <c r="Q110" s="22"/>
      <c r="R110" s="22">
        <v>1862</v>
      </c>
      <c r="S110" s="94">
        <f t="shared" si="7"/>
        <v>1862</v>
      </c>
      <c r="T110" s="15"/>
      <c r="U110" s="22"/>
      <c r="V110" s="22"/>
      <c r="W110" s="22">
        <v>1862</v>
      </c>
      <c r="X110" s="94">
        <f t="shared" si="8"/>
        <v>1862</v>
      </c>
      <c r="Y110" s="97"/>
      <c r="Z110" s="94">
        <f t="shared" si="9"/>
        <v>7448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1402</v>
      </c>
      <c r="G127" s="83">
        <f>SUM(G46:G126)</f>
        <v>1402</v>
      </c>
      <c r="H127" s="83">
        <f>SUM(H46:H126)</f>
        <v>6264</v>
      </c>
      <c r="I127" s="85">
        <f>SUM(I46:I126)</f>
        <v>9068</v>
      </c>
      <c r="J127" s="85"/>
      <c r="K127" s="83">
        <f>SUM(K46:K126)</f>
        <v>1402</v>
      </c>
      <c r="L127" s="83">
        <f>SUM(L46:L126)</f>
        <v>1402</v>
      </c>
      <c r="M127" s="83">
        <f>SUM(M46:M126)</f>
        <v>6264</v>
      </c>
      <c r="N127" s="85">
        <f>SUM(N46:N126)</f>
        <v>9068</v>
      </c>
      <c r="O127" s="85"/>
      <c r="P127" s="83">
        <f>SUM(P46:P126)</f>
        <v>1402</v>
      </c>
      <c r="Q127" s="83">
        <f>SUM(Q46:Q126)</f>
        <v>1402</v>
      </c>
      <c r="R127" s="83">
        <f>SUM(R46:R126)</f>
        <v>6264</v>
      </c>
      <c r="S127" s="85">
        <f>SUM(S46:S126)</f>
        <v>9068</v>
      </c>
      <c r="T127" s="85"/>
      <c r="U127" s="83">
        <f>SUM(U46:U126)</f>
        <v>1402</v>
      </c>
      <c r="V127" s="83">
        <f>SUM(V46:V126)</f>
        <v>1402</v>
      </c>
      <c r="W127" s="83">
        <f>SUM(W46:W126)</f>
        <v>6264</v>
      </c>
      <c r="X127" s="85">
        <f>SUM(X46:X126)</f>
        <v>9068</v>
      </c>
      <c r="Y127" s="84"/>
      <c r="Z127" s="85">
        <f>SUM(Z46:Z126)</f>
        <v>36272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34870</v>
      </c>
      <c r="G128" s="88">
        <f>G43-G127</f>
        <v>-1402</v>
      </c>
      <c r="H128" s="88">
        <f>H43-H127</f>
        <v>-6264</v>
      </c>
      <c r="I128" s="89">
        <f>I43-I127</f>
        <v>27204</v>
      </c>
      <c r="J128" s="89"/>
      <c r="K128" s="88">
        <f>K43-K127</f>
        <v>-1402</v>
      </c>
      <c r="L128" s="88">
        <f>L43-L127</f>
        <v>-1402</v>
      </c>
      <c r="M128" s="88">
        <f>M43-M127</f>
        <v>-6264</v>
      </c>
      <c r="N128" s="89">
        <f>N43-N127</f>
        <v>-9068</v>
      </c>
      <c r="O128" s="89"/>
      <c r="P128" s="88">
        <f>P43-P127</f>
        <v>-1402</v>
      </c>
      <c r="Q128" s="88">
        <f>Q43-Q127</f>
        <v>-1402</v>
      </c>
      <c r="R128" s="88">
        <f>R43-R127</f>
        <v>-6264</v>
      </c>
      <c r="S128" s="89">
        <f>S43-S127</f>
        <v>-9068</v>
      </c>
      <c r="T128" s="89"/>
      <c r="U128" s="88">
        <f>U43-U127</f>
        <v>-1402</v>
      </c>
      <c r="V128" s="88">
        <f>V43-V127</f>
        <v>-1402</v>
      </c>
      <c r="W128" s="88">
        <f>W43-W127</f>
        <v>-6264</v>
      </c>
      <c r="X128" s="89">
        <f>X43-X127</f>
        <v>-9068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72"/>
      <c r="G130" s="17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31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7">
    <tabColor theme="1" tint="0.39997558519241921"/>
    <pageSetUpPr fitToPage="1"/>
  </sheetPr>
  <dimension ref="A1:AA138"/>
  <sheetViews>
    <sheetView zoomScale="80" zoomScaleNormal="80" workbookViewId="0">
      <selection activeCell="A5" sqref="A5"/>
    </sheetView>
  </sheetViews>
  <sheetFormatPr defaultColWidth="9.140625" defaultRowHeight="12.75" x14ac:dyDescent="0.2"/>
  <cols>
    <col min="1" max="1" width="7.7109375" customWidth="1"/>
    <col min="2" max="2" width="68.140625" customWidth="1"/>
    <col min="3" max="4" width="9.140625" hidden="1" customWidth="1"/>
    <col min="5" max="5" width="36.28515625" hidden="1" customWidth="1"/>
    <col min="6" max="6" width="23" bestFit="1" customWidth="1"/>
    <col min="7" max="8" width="12.140625" bestFit="1" customWidth="1"/>
    <col min="9" max="9" width="14.28515625" bestFit="1" customWidth="1"/>
    <col min="10" max="10" width="2.7109375" customWidth="1"/>
    <col min="11" max="11" width="14.42578125" bestFit="1" customWidth="1"/>
    <col min="12" max="12" width="12.140625" bestFit="1" customWidth="1"/>
    <col min="13" max="13" width="12.140625" customWidth="1"/>
    <col min="14" max="14" width="14.5703125" bestFit="1" customWidth="1"/>
    <col min="15" max="15" width="2.7109375" customWidth="1"/>
    <col min="16" max="18" width="12.140625" bestFit="1" customWidth="1"/>
    <col min="19" max="19" width="14.5703125" bestFit="1" customWidth="1"/>
    <col min="20" max="20" width="2.7109375" customWidth="1"/>
    <col min="21" max="23" width="12.140625" bestFit="1" customWidth="1"/>
    <col min="24" max="24" width="14.5703125" bestFit="1" customWidth="1"/>
    <col min="25" max="25" width="3.28515625" customWidth="1"/>
    <col min="26" max="26" width="13.42578125" bestFit="1" customWidth="1"/>
  </cols>
  <sheetData>
    <row r="1" spans="1:27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7" ht="19.5" customHeight="1" x14ac:dyDescent="0.2">
      <c r="A4" s="23" t="s">
        <v>139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7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7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7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7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7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7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>
        <v>195103</v>
      </c>
      <c r="G11" s="22"/>
      <c r="H11" s="22"/>
      <c r="I11" s="94">
        <f>F11+G11+H11</f>
        <v>195103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195103</v>
      </c>
      <c r="AA11" s="190"/>
    </row>
    <row r="12" spans="1:27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7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7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7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7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232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223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 t="s">
        <v>234</v>
      </c>
      <c r="B30" s="66" t="str">
        <f>'LPFN SUMMARY - Results'!B30</f>
        <v>Deferred from last year</v>
      </c>
      <c r="C30" s="62"/>
      <c r="D30" s="62"/>
      <c r="E30" s="63"/>
      <c r="F30" s="22">
        <v>0</v>
      </c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189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195103</v>
      </c>
      <c r="G43" s="83">
        <f>SUM(G11:G42)</f>
        <v>0</v>
      </c>
      <c r="H43" s="83">
        <f>SUM(H11:H42)</f>
        <v>0</v>
      </c>
      <c r="I43" s="85">
        <f>SUM(I8:I42)</f>
        <v>195103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195103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11375</v>
      </c>
      <c r="G46" s="22">
        <v>11375</v>
      </c>
      <c r="H46" s="22">
        <v>11375</v>
      </c>
      <c r="I46" s="94">
        <f t="shared" ref="I46:I126" si="5">F46+G46+H46</f>
        <v>34125</v>
      </c>
      <c r="J46" s="15"/>
      <c r="K46" s="22">
        <v>11375</v>
      </c>
      <c r="L46" s="22">
        <v>11375</v>
      </c>
      <c r="M46" s="22">
        <v>11375</v>
      </c>
      <c r="N46" s="94">
        <f t="shared" ref="N46:N126" si="6">K46+L46+M46</f>
        <v>34125</v>
      </c>
      <c r="O46" s="15"/>
      <c r="P46" s="22">
        <v>11375</v>
      </c>
      <c r="Q46" s="22">
        <v>11375</v>
      </c>
      <c r="R46" s="22">
        <v>11375</v>
      </c>
      <c r="S46" s="94">
        <f t="shared" ref="S46:S126" si="7">P46+Q46+R46</f>
        <v>34125</v>
      </c>
      <c r="T46" s="15"/>
      <c r="U46" s="22">
        <v>11375</v>
      </c>
      <c r="V46" s="22">
        <v>11375</v>
      </c>
      <c r="W46" s="22">
        <v>14000</v>
      </c>
      <c r="X46" s="94">
        <f t="shared" ref="X46:X126" si="8">U46+V46+W46</f>
        <v>36750</v>
      </c>
      <c r="Y46" s="97"/>
      <c r="Z46" s="223">
        <f t="shared" ref="Z46:Z126" si="9">X46+S46+N46+I46</f>
        <v>139125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1554</v>
      </c>
      <c r="G48" s="22">
        <v>1554</v>
      </c>
      <c r="H48" s="22">
        <v>1554</v>
      </c>
      <c r="I48" s="94">
        <f t="shared" si="5"/>
        <v>4662</v>
      </c>
      <c r="J48" s="15"/>
      <c r="K48" s="22">
        <v>1554</v>
      </c>
      <c r="L48" s="22">
        <v>1554</v>
      </c>
      <c r="M48" s="22">
        <v>1554</v>
      </c>
      <c r="N48" s="94">
        <f t="shared" si="6"/>
        <v>4662</v>
      </c>
      <c r="O48" s="15"/>
      <c r="P48" s="22">
        <v>1554</v>
      </c>
      <c r="Q48" s="22">
        <v>1554</v>
      </c>
      <c r="R48" s="22">
        <v>1554</v>
      </c>
      <c r="S48" s="94">
        <f t="shared" si="7"/>
        <v>4662</v>
      </c>
      <c r="T48" s="15"/>
      <c r="U48" s="22">
        <v>1554</v>
      </c>
      <c r="V48" s="22">
        <v>1554</v>
      </c>
      <c r="W48" s="22">
        <v>1554</v>
      </c>
      <c r="X48" s="94">
        <f t="shared" si="8"/>
        <v>4662</v>
      </c>
      <c r="Y48" s="97"/>
      <c r="Z48" s="94">
        <f t="shared" si="9"/>
        <v>18648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188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I59" s="94">
        <f t="shared" si="5"/>
        <v>0</v>
      </c>
      <c r="J59" s="15"/>
      <c r="N59" s="94">
        <f t="shared" si="6"/>
        <v>0</v>
      </c>
      <c r="O59" s="15"/>
      <c r="S59" s="94">
        <f t="shared" si="7"/>
        <v>0</v>
      </c>
      <c r="T59" s="15"/>
      <c r="X59" s="94">
        <f t="shared" si="8"/>
        <v>0</v>
      </c>
      <c r="Y59" s="97"/>
      <c r="Z59" s="188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>
        <v>2700</v>
      </c>
      <c r="G60" s="22">
        <v>2700</v>
      </c>
      <c r="H60" s="22">
        <v>2700</v>
      </c>
      <c r="I60" s="94">
        <f t="shared" si="5"/>
        <v>8100</v>
      </c>
      <c r="J60" s="15"/>
      <c r="K60" s="22">
        <v>2700</v>
      </c>
      <c r="L60" s="22">
        <v>2700</v>
      </c>
      <c r="M60" s="22">
        <v>2700</v>
      </c>
      <c r="N60" s="94">
        <f t="shared" si="6"/>
        <v>8100</v>
      </c>
      <c r="O60" s="15"/>
      <c r="P60" s="22">
        <v>2700</v>
      </c>
      <c r="Q60" s="22">
        <v>2700</v>
      </c>
      <c r="R60" s="22">
        <v>2700</v>
      </c>
      <c r="S60" s="94">
        <f t="shared" si="7"/>
        <v>8100</v>
      </c>
      <c r="T60" s="15"/>
      <c r="U60" s="22">
        <v>2700</v>
      </c>
      <c r="V60" s="22"/>
      <c r="W60" s="22"/>
      <c r="X60" s="94">
        <f t="shared" si="8"/>
        <v>2700</v>
      </c>
      <c r="Y60" s="97"/>
      <c r="Z60" s="94">
        <f t="shared" si="9"/>
        <v>27000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I65" s="94">
        <f t="shared" si="5"/>
        <v>0</v>
      </c>
      <c r="J65" s="15"/>
      <c r="N65" s="94">
        <f t="shared" si="6"/>
        <v>0</v>
      </c>
      <c r="O65" s="15"/>
      <c r="S65" s="94">
        <f t="shared" si="7"/>
        <v>0</v>
      </c>
      <c r="T65" s="15"/>
      <c r="X65" s="94">
        <f t="shared" si="8"/>
        <v>0</v>
      </c>
      <c r="Y65" s="97"/>
      <c r="Z65" s="188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>
        <v>530</v>
      </c>
      <c r="G66" s="22">
        <v>530</v>
      </c>
      <c r="H66" s="22">
        <v>530</v>
      </c>
      <c r="I66" s="94">
        <f t="shared" si="5"/>
        <v>1590</v>
      </c>
      <c r="J66" s="15"/>
      <c r="K66" s="22">
        <v>530</v>
      </c>
      <c r="L66" s="22">
        <v>530</v>
      </c>
      <c r="M66" s="22">
        <v>530</v>
      </c>
      <c r="N66" s="94">
        <f t="shared" si="6"/>
        <v>1590</v>
      </c>
      <c r="O66" s="15"/>
      <c r="P66" s="22">
        <v>530</v>
      </c>
      <c r="Q66" s="22">
        <v>530</v>
      </c>
      <c r="R66" s="22">
        <v>530</v>
      </c>
      <c r="S66" s="94">
        <f t="shared" si="7"/>
        <v>1590</v>
      </c>
      <c r="T66" s="15"/>
      <c r="U66" s="22">
        <v>530</v>
      </c>
      <c r="V66" s="22">
        <v>530</v>
      </c>
      <c r="W66" s="22">
        <v>3230</v>
      </c>
      <c r="X66" s="94">
        <f t="shared" si="8"/>
        <v>4290</v>
      </c>
      <c r="Y66" s="97"/>
      <c r="Z66" s="94">
        <f t="shared" si="9"/>
        <v>9060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>
        <v>500</v>
      </c>
      <c r="G70">
        <v>500</v>
      </c>
      <c r="H70">
        <v>500</v>
      </c>
      <c r="I70" s="94">
        <f t="shared" si="5"/>
        <v>1500</v>
      </c>
      <c r="J70" s="15"/>
      <c r="K70">
        <v>500</v>
      </c>
      <c r="L70">
        <v>500</v>
      </c>
      <c r="M70">
        <v>500</v>
      </c>
      <c r="N70" s="94">
        <f t="shared" si="6"/>
        <v>1500</v>
      </c>
      <c r="O70" s="15"/>
      <c r="P70">
        <v>500</v>
      </c>
      <c r="Q70">
        <v>500</v>
      </c>
      <c r="R70">
        <v>500</v>
      </c>
      <c r="S70" s="94">
        <f t="shared" si="7"/>
        <v>1500</v>
      </c>
      <c r="T70" s="15"/>
      <c r="U70">
        <v>500</v>
      </c>
      <c r="V70">
        <v>500</v>
      </c>
      <c r="W70">
        <v>4500</v>
      </c>
      <c r="X70" s="94">
        <f t="shared" si="8"/>
        <v>5500</v>
      </c>
      <c r="Y70" s="97"/>
      <c r="Z70" s="188">
        <f t="shared" si="9"/>
        <v>10000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>
        <v>12000</v>
      </c>
      <c r="G71" s="22"/>
      <c r="H71" s="22"/>
      <c r="I71" s="94">
        <f t="shared" si="5"/>
        <v>12000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12000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I85" s="94">
        <f t="shared" si="5"/>
        <v>0</v>
      </c>
      <c r="J85" s="15"/>
      <c r="N85" s="94">
        <f t="shared" si="6"/>
        <v>0</v>
      </c>
      <c r="O85" s="15"/>
      <c r="S85" s="94">
        <f t="shared" si="7"/>
        <v>0</v>
      </c>
      <c r="T85" s="15"/>
      <c r="X85" s="94">
        <f t="shared" si="8"/>
        <v>0</v>
      </c>
      <c r="Y85" s="97"/>
      <c r="Z85" s="188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>
        <v>210</v>
      </c>
      <c r="N86" s="94">
        <f t="shared" si="6"/>
        <v>210</v>
      </c>
      <c r="O86" s="15"/>
      <c r="P86" s="22">
        <v>210</v>
      </c>
      <c r="Q86" s="22">
        <v>210</v>
      </c>
      <c r="R86" s="22">
        <v>210</v>
      </c>
      <c r="S86" s="94">
        <f t="shared" si="7"/>
        <v>630</v>
      </c>
      <c r="T86" s="15"/>
      <c r="U86" s="22">
        <v>210</v>
      </c>
      <c r="V86" s="22">
        <v>210</v>
      </c>
      <c r="W86" s="22">
        <v>210</v>
      </c>
      <c r="X86" s="94">
        <f t="shared" si="8"/>
        <v>630</v>
      </c>
      <c r="Y86" s="97"/>
      <c r="Z86" s="94">
        <f t="shared" si="9"/>
        <v>1470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V95" s="22"/>
      <c r="W95" s="22"/>
      <c r="X95" s="94">
        <f t="shared" si="8"/>
        <v>0</v>
      </c>
      <c r="Y95" s="97"/>
      <c r="Z95" s="188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28659</v>
      </c>
      <c r="G127" s="83">
        <f>SUM(G46:G126)</f>
        <v>16659</v>
      </c>
      <c r="H127" s="83">
        <f>SUM(H46:H126)</f>
        <v>16659</v>
      </c>
      <c r="I127" s="85">
        <f>SUM(I46:I126)</f>
        <v>61977</v>
      </c>
      <c r="J127" s="85"/>
      <c r="K127" s="83">
        <f>SUM(K46:K126)</f>
        <v>16659</v>
      </c>
      <c r="L127" s="83">
        <f>SUM(L46:L126)</f>
        <v>16659</v>
      </c>
      <c r="M127" s="83">
        <f>SUM(M46:M126)</f>
        <v>16869</v>
      </c>
      <c r="N127" s="85">
        <f>SUM(N46:N126)</f>
        <v>50187</v>
      </c>
      <c r="O127" s="85"/>
      <c r="P127" s="83">
        <f>SUM(P46:P126)</f>
        <v>16869</v>
      </c>
      <c r="Q127" s="83">
        <f>SUM(Q46:Q126)</f>
        <v>16869</v>
      </c>
      <c r="R127" s="83">
        <f>SUM(R46:R126)</f>
        <v>16869</v>
      </c>
      <c r="S127" s="85">
        <f>SUM(S46:S126)</f>
        <v>50607</v>
      </c>
      <c r="T127" s="85"/>
      <c r="U127" s="83">
        <f>SUM(U46:U126)</f>
        <v>16869</v>
      </c>
      <c r="V127" s="83">
        <f>SUM(V46:V126)</f>
        <v>14169</v>
      </c>
      <c r="W127" s="83">
        <f>SUM(W46:W126)</f>
        <v>23494</v>
      </c>
      <c r="X127" s="85">
        <f>SUM(X46:X126)</f>
        <v>54532</v>
      </c>
      <c r="Y127" s="84"/>
      <c r="Z127" s="85">
        <f>SUM(Z46:Z126)</f>
        <v>217303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166444</v>
      </c>
      <c r="G128" s="88">
        <f>G43-G127</f>
        <v>-16659</v>
      </c>
      <c r="H128" s="88">
        <f>H43-H127</f>
        <v>-16659</v>
      </c>
      <c r="I128" s="89">
        <f>I43-I127</f>
        <v>133126</v>
      </c>
      <c r="J128" s="89"/>
      <c r="K128" s="88">
        <f>K43-K127</f>
        <v>-16659</v>
      </c>
      <c r="L128" s="88">
        <f>L43-L127</f>
        <v>-16659</v>
      </c>
      <c r="M128" s="88">
        <f>M43-M127</f>
        <v>-16869</v>
      </c>
      <c r="N128" s="89">
        <f>N43-N127</f>
        <v>-50187</v>
      </c>
      <c r="O128" s="89"/>
      <c r="P128" s="88">
        <f>P43-P127</f>
        <v>-16869</v>
      </c>
      <c r="Q128" s="88">
        <f>Q43-Q127</f>
        <v>-16869</v>
      </c>
      <c r="R128" s="88">
        <f>R43-R127</f>
        <v>-16869</v>
      </c>
      <c r="S128" s="89">
        <f>S43-S127</f>
        <v>-50607</v>
      </c>
      <c r="T128" s="89"/>
      <c r="U128" s="88">
        <f>U43-U127</f>
        <v>-16869</v>
      </c>
      <c r="V128" s="88">
        <f>V43-V127</f>
        <v>-14169</v>
      </c>
      <c r="W128" s="88">
        <f>W43-W127</f>
        <v>-23494</v>
      </c>
      <c r="X128" s="89">
        <f>X43-X127</f>
        <v>-54532</v>
      </c>
      <c r="Y128" s="90"/>
      <c r="Z128" s="89">
        <f>Z43-Z127</f>
        <v>-22200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86"/>
      <c r="G130" s="172"/>
      <c r="H130" s="1"/>
      <c r="I130" s="1"/>
      <c r="J130" s="1"/>
      <c r="K130" s="18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F131" s="37"/>
      <c r="I131" s="1"/>
      <c r="K131" s="183"/>
    </row>
    <row r="132" spans="1:26" x14ac:dyDescent="0.2">
      <c r="F132" s="37"/>
      <c r="I132" s="1"/>
      <c r="K132" s="183"/>
    </row>
    <row r="133" spans="1:26" x14ac:dyDescent="0.2">
      <c r="I133" s="1"/>
      <c r="K133" s="183"/>
    </row>
    <row r="134" spans="1:26" x14ac:dyDescent="0.2">
      <c r="I134" s="1"/>
      <c r="K134" s="183"/>
      <c r="L134" s="183"/>
      <c r="M134" s="137"/>
    </row>
    <row r="135" spans="1:26" x14ac:dyDescent="0.2">
      <c r="K135" s="183"/>
    </row>
    <row r="136" spans="1:26" x14ac:dyDescent="0.2">
      <c r="K136" s="183"/>
    </row>
    <row r="137" spans="1:26" x14ac:dyDescent="0.2">
      <c r="K137" s="269"/>
    </row>
    <row r="138" spans="1:26" x14ac:dyDescent="0.2">
      <c r="K138" s="269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28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EF9AC-73AC-4210-88FC-EEA0224B3421}">
  <sheetPr codeName="Sheet69">
    <tabColor theme="1" tint="0.39997558519241921"/>
    <pageSetUpPr fitToPage="1"/>
  </sheetPr>
  <dimension ref="A1:Z130"/>
  <sheetViews>
    <sheetView zoomScale="80" zoomScaleNormal="80" workbookViewId="0">
      <pane xSplit="2" ySplit="10" topLeftCell="F11" activePane="bottomRight" state="frozen"/>
      <selection activeCell="AE31" sqref="AE31"/>
      <selection pane="topRight" activeCell="AE31" sqref="AE31"/>
      <selection pane="bottomLeft" activeCell="AE31" sqref="AE31"/>
      <selection pane="bottomRight" activeCell="A5" sqref="A5"/>
    </sheetView>
  </sheetViews>
  <sheetFormatPr defaultColWidth="9.140625" defaultRowHeight="12.75" x14ac:dyDescent="0.2"/>
  <cols>
    <col min="1" max="1" width="7.7109375" customWidth="1"/>
    <col min="2" max="2" width="68" customWidth="1"/>
    <col min="3" max="4" width="9.140625" hidden="1" customWidth="1"/>
    <col min="5" max="5" width="36.28515625" hidden="1" customWidth="1"/>
    <col min="6" max="6" width="13.140625" bestFit="1" customWidth="1"/>
    <col min="7" max="8" width="11" bestFit="1" customWidth="1"/>
    <col min="9" max="9" width="14.28515625" bestFit="1" customWidth="1"/>
    <col min="10" max="10" width="2.7109375" customWidth="1"/>
    <col min="11" max="11" width="11.42578125" bestFit="1" customWidth="1"/>
    <col min="12" max="13" width="11" bestFit="1" customWidth="1"/>
    <col min="14" max="14" width="14.5703125" bestFit="1" customWidth="1"/>
    <col min="15" max="15" width="2.7109375" customWidth="1"/>
    <col min="16" max="16" width="11.42578125" bestFit="1" customWidth="1"/>
    <col min="17" max="18" width="11" bestFit="1" customWidth="1"/>
    <col min="19" max="19" width="14.5703125" bestFit="1" customWidth="1"/>
    <col min="20" max="20" width="2.7109375" customWidth="1"/>
    <col min="21" max="21" width="11.42578125" bestFit="1" customWidth="1"/>
    <col min="22" max="23" width="11" bestFit="1" customWidth="1"/>
    <col min="24" max="24" width="14.5703125" bestFit="1" customWidth="1"/>
    <col min="25" max="25" width="3.28515625" customWidth="1"/>
    <col min="26" max="26" width="12.1406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269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>
        <v>36557</v>
      </c>
      <c r="G11" s="22"/>
      <c r="H11" s="22"/>
      <c r="I11" s="94">
        <f>F11+G11+H11</f>
        <v>36557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36557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36557</v>
      </c>
      <c r="G43" s="83">
        <f>SUM(G11:G42)</f>
        <v>0</v>
      </c>
      <c r="H43" s="83">
        <f>SUM(H11:H42)</f>
        <v>0</v>
      </c>
      <c r="I43" s="85">
        <f>SUM(I8:I42)</f>
        <v>36557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36557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525</v>
      </c>
      <c r="G48" s="22">
        <v>525</v>
      </c>
      <c r="H48" s="22">
        <v>525</v>
      </c>
      <c r="I48" s="94">
        <f t="shared" si="5"/>
        <v>1575</v>
      </c>
      <c r="J48" s="15"/>
      <c r="K48" s="22">
        <v>525</v>
      </c>
      <c r="L48" s="22">
        <v>525</v>
      </c>
      <c r="M48" s="22">
        <v>525</v>
      </c>
      <c r="N48" s="94">
        <f t="shared" si="6"/>
        <v>1575</v>
      </c>
      <c r="O48" s="15"/>
      <c r="P48" s="22">
        <v>500</v>
      </c>
      <c r="Q48" s="22"/>
      <c r="R48" s="22"/>
      <c r="S48" s="94">
        <f t="shared" si="7"/>
        <v>500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3650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G70" s="22"/>
      <c r="H70" s="22"/>
      <c r="I70" s="94">
        <f t="shared" si="5"/>
        <v>0</v>
      </c>
      <c r="J70" s="15"/>
      <c r="L70" s="22"/>
      <c r="M70" s="22"/>
      <c r="N70" s="94">
        <f t="shared" si="6"/>
        <v>0</v>
      </c>
      <c r="O70" s="15"/>
      <c r="Q70" s="22"/>
      <c r="R70" s="22"/>
      <c r="S70" s="94">
        <f t="shared" si="7"/>
        <v>0</v>
      </c>
      <c r="T70" s="15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>
        <v>6607</v>
      </c>
      <c r="G71" s="22"/>
      <c r="H71" s="22"/>
      <c r="I71" s="94">
        <f t="shared" si="5"/>
        <v>6607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6607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>
        <v>2100</v>
      </c>
      <c r="G89" s="22">
        <v>2100</v>
      </c>
      <c r="H89" s="22">
        <v>2100</v>
      </c>
      <c r="I89" s="94">
        <f t="shared" si="5"/>
        <v>6300</v>
      </c>
      <c r="J89" s="15"/>
      <c r="K89" s="22">
        <v>2100</v>
      </c>
      <c r="L89" s="22">
        <v>2100</v>
      </c>
      <c r="M89" s="22">
        <v>2100</v>
      </c>
      <c r="N89" s="94">
        <f t="shared" si="6"/>
        <v>6300</v>
      </c>
      <c r="O89" s="15"/>
      <c r="P89" s="22">
        <v>2100</v>
      </c>
      <c r="Q89" s="22">
        <v>2100</v>
      </c>
      <c r="R89" s="22">
        <v>2100</v>
      </c>
      <c r="S89" s="94">
        <f t="shared" si="7"/>
        <v>6300</v>
      </c>
      <c r="T89" s="15"/>
      <c r="U89" s="22">
        <v>2100</v>
      </c>
      <c r="V89" s="22">
        <v>2100</v>
      </c>
      <c r="W89" s="22">
        <v>2100</v>
      </c>
      <c r="X89" s="94">
        <f t="shared" si="8"/>
        <v>6300</v>
      </c>
      <c r="Y89" s="97"/>
      <c r="Z89" s="94">
        <f t="shared" si="9"/>
        <v>25200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188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>
        <v>275</v>
      </c>
      <c r="I96" s="94">
        <f t="shared" si="5"/>
        <v>275</v>
      </c>
      <c r="J96" s="15"/>
      <c r="K96" s="22"/>
      <c r="L96" s="22"/>
      <c r="M96" s="22">
        <v>275</v>
      </c>
      <c r="N96" s="94">
        <f t="shared" si="6"/>
        <v>275</v>
      </c>
      <c r="O96" s="15"/>
      <c r="P96" s="22"/>
      <c r="Q96" s="22"/>
      <c r="R96" s="22">
        <v>275</v>
      </c>
      <c r="S96" s="94">
        <f t="shared" si="7"/>
        <v>275</v>
      </c>
      <c r="T96" s="15"/>
      <c r="U96" s="22"/>
      <c r="V96" s="22"/>
      <c r="W96" s="22">
        <v>275</v>
      </c>
      <c r="X96" s="94">
        <f t="shared" si="8"/>
        <v>275</v>
      </c>
      <c r="Y96" s="97"/>
      <c r="Z96" s="94">
        <f t="shared" si="9"/>
        <v>1100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/>
      <c r="J124" s="15"/>
      <c r="K124" s="22"/>
      <c r="L124" s="22"/>
      <c r="M124" s="22"/>
      <c r="N124" s="94"/>
      <c r="O124" s="15"/>
      <c r="P124" s="22"/>
      <c r="Q124" s="22"/>
      <c r="R124" s="22"/>
      <c r="S124" s="94"/>
      <c r="T124" s="15"/>
      <c r="U124" s="22"/>
      <c r="V124" s="22"/>
      <c r="W124" s="22"/>
      <c r="X124" s="94"/>
      <c r="Y124" s="97"/>
      <c r="Z124" s="94"/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9232</v>
      </c>
      <c r="G127" s="83">
        <f>SUM(G46:G126)</f>
        <v>2625</v>
      </c>
      <c r="H127" s="83">
        <f>SUM(H46:H126)</f>
        <v>2900</v>
      </c>
      <c r="I127" s="85">
        <f>SUM(I46:I126)</f>
        <v>14757</v>
      </c>
      <c r="J127" s="85"/>
      <c r="K127" s="83">
        <f>SUM(K46:K126)</f>
        <v>2625</v>
      </c>
      <c r="L127" s="83">
        <f>SUM(L46:L126)</f>
        <v>2625</v>
      </c>
      <c r="M127" s="83">
        <f>SUM(M46:M126)</f>
        <v>2900</v>
      </c>
      <c r="N127" s="85">
        <f>SUM(N46:N126)</f>
        <v>8150</v>
      </c>
      <c r="O127" s="85"/>
      <c r="P127" s="83">
        <f>SUM(P46:P126)</f>
        <v>2600</v>
      </c>
      <c r="Q127" s="83">
        <f>SUM(Q46:Q126)</f>
        <v>2100</v>
      </c>
      <c r="R127" s="83">
        <f>SUM(R46:R126)</f>
        <v>2375</v>
      </c>
      <c r="S127" s="85">
        <f>SUM(S46:S126)</f>
        <v>7075</v>
      </c>
      <c r="T127" s="85"/>
      <c r="U127" s="83">
        <f>SUM(U46:U126)</f>
        <v>2100</v>
      </c>
      <c r="V127" s="83">
        <f>SUM(V46:V126)</f>
        <v>2100</v>
      </c>
      <c r="W127" s="83">
        <f>SUM(W46:W126)</f>
        <v>2375</v>
      </c>
      <c r="X127" s="85">
        <f>SUM(X46:X126)</f>
        <v>6575</v>
      </c>
      <c r="Y127" s="84"/>
      <c r="Z127" s="85">
        <f>SUM(Z46:Z126)</f>
        <v>36557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27325</v>
      </c>
      <c r="G128" s="88">
        <f>G43-G127</f>
        <v>-2625</v>
      </c>
      <c r="H128" s="88">
        <f>H43-H127</f>
        <v>-2900</v>
      </c>
      <c r="I128" s="89">
        <f>I43-I127</f>
        <v>21800</v>
      </c>
      <c r="J128" s="89"/>
      <c r="K128" s="88">
        <f>K43-K127</f>
        <v>-2625</v>
      </c>
      <c r="L128" s="88">
        <f>L43-L127</f>
        <v>-2625</v>
      </c>
      <c r="M128" s="88">
        <f>M43-M127</f>
        <v>-2900</v>
      </c>
      <c r="N128" s="89">
        <f>N43-N127</f>
        <v>-8150</v>
      </c>
      <c r="O128" s="89"/>
      <c r="P128" s="88">
        <f>P43-P127</f>
        <v>-2600</v>
      </c>
      <c r="Q128" s="88">
        <f>Q43-Q127</f>
        <v>-2100</v>
      </c>
      <c r="R128" s="88">
        <f>R43-R127</f>
        <v>-2375</v>
      </c>
      <c r="S128" s="89">
        <f>S43-S127</f>
        <v>-7075</v>
      </c>
      <c r="T128" s="89"/>
      <c r="U128" s="88">
        <f>U43-U127</f>
        <v>-2100</v>
      </c>
      <c r="V128" s="88">
        <f>V43-V127</f>
        <v>-2100</v>
      </c>
      <c r="W128" s="88">
        <f>W43-W127</f>
        <v>-2375</v>
      </c>
      <c r="X128" s="89">
        <f>X43-X127</f>
        <v>-6575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72"/>
      <c r="G130" s="17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3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F24"/>
  <sheetViews>
    <sheetView workbookViewId="0">
      <selection activeCell="F27" sqref="F27"/>
    </sheetView>
  </sheetViews>
  <sheetFormatPr defaultColWidth="8.85546875" defaultRowHeight="12.75" x14ac:dyDescent="0.2"/>
  <cols>
    <col min="4" max="4" width="31.28515625" customWidth="1"/>
    <col min="5" max="5" width="15.28515625" style="36" customWidth="1"/>
    <col min="6" max="6" width="8.85546875" style="108"/>
  </cols>
  <sheetData>
    <row r="1" spans="1:6" x14ac:dyDescent="0.2">
      <c r="A1" s="37" t="s">
        <v>161</v>
      </c>
    </row>
    <row r="4" spans="1:6" x14ac:dyDescent="0.2">
      <c r="A4" s="37" t="s">
        <v>164</v>
      </c>
      <c r="F4" s="108" t="s">
        <v>180</v>
      </c>
    </row>
    <row r="6" spans="1:6" x14ac:dyDescent="0.2">
      <c r="A6" t="s">
        <v>162</v>
      </c>
      <c r="E6" s="109">
        <v>3460618</v>
      </c>
      <c r="F6" s="108" t="s">
        <v>182</v>
      </c>
    </row>
    <row r="9" spans="1:6" x14ac:dyDescent="0.2">
      <c r="A9" s="37" t="s">
        <v>163</v>
      </c>
    </row>
    <row r="11" spans="1:6" x14ac:dyDescent="0.2">
      <c r="A11" t="s">
        <v>165</v>
      </c>
      <c r="E11" s="36">
        <v>-1536627</v>
      </c>
      <c r="F11" s="108" t="s">
        <v>182</v>
      </c>
    </row>
    <row r="12" spans="1:6" x14ac:dyDescent="0.2">
      <c r="A12" t="s">
        <v>166</v>
      </c>
      <c r="E12" s="36">
        <v>-64174</v>
      </c>
      <c r="F12" s="108" t="s">
        <v>182</v>
      </c>
    </row>
    <row r="13" spans="1:6" x14ac:dyDescent="0.2">
      <c r="A13" t="s">
        <v>167</v>
      </c>
      <c r="E13" s="36">
        <v>-24151</v>
      </c>
      <c r="F13" s="108" t="s">
        <v>182</v>
      </c>
    </row>
    <row r="14" spans="1:6" x14ac:dyDescent="0.2">
      <c r="A14" t="s">
        <v>89</v>
      </c>
      <c r="E14" s="36">
        <v>-1851780</v>
      </c>
      <c r="F14" s="108" t="s">
        <v>182</v>
      </c>
    </row>
    <row r="15" spans="1:6" x14ac:dyDescent="0.2">
      <c r="A15" t="s">
        <v>168</v>
      </c>
      <c r="E15" s="36">
        <v>-284703</v>
      </c>
      <c r="F15" s="108" t="s">
        <v>182</v>
      </c>
    </row>
    <row r="16" spans="1:6" x14ac:dyDescent="0.2">
      <c r="E16" s="110">
        <f>SUM(E11:E15)</f>
        <v>-3761435</v>
      </c>
    </row>
    <row r="18" spans="1:6" x14ac:dyDescent="0.2">
      <c r="A18" s="37" t="s">
        <v>171</v>
      </c>
      <c r="E18" s="112">
        <f>E6+E16</f>
        <v>-300817</v>
      </c>
    </row>
    <row r="19" spans="1:6" ht="13.9" customHeight="1" x14ac:dyDescent="0.2"/>
    <row r="20" spans="1:6" x14ac:dyDescent="0.2">
      <c r="A20" s="37" t="s">
        <v>169</v>
      </c>
      <c r="E20" s="109">
        <v>1679515</v>
      </c>
      <c r="F20" s="108" t="s">
        <v>182</v>
      </c>
    </row>
    <row r="22" spans="1:6" x14ac:dyDescent="0.2">
      <c r="A22" s="37" t="s">
        <v>170</v>
      </c>
      <c r="E22" s="113" t="e">
        <f>'LPFN SUMMARY - Results'!#REF!</f>
        <v>#REF!</v>
      </c>
    </row>
    <row r="23" spans="1:6" x14ac:dyDescent="0.2">
      <c r="A23" s="37"/>
    </row>
    <row r="24" spans="1:6" x14ac:dyDescent="0.2">
      <c r="A24" s="37" t="s">
        <v>181</v>
      </c>
      <c r="E24" s="114" t="e">
        <f>SUM(E18:E23)</f>
        <v>#REF!</v>
      </c>
    </row>
  </sheetData>
  <pageMargins left="0.75" right="0.75" top="1" bottom="1" header="0.5" footer="0.5"/>
  <pageSetup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tabColor theme="1" tint="0.39997558519241921"/>
    <pageSetUpPr fitToPage="1"/>
  </sheetPr>
  <dimension ref="A1:Z134"/>
  <sheetViews>
    <sheetView zoomScale="80" zoomScaleNormal="80" workbookViewId="0">
      <selection activeCell="A5" sqref="A5"/>
    </sheetView>
  </sheetViews>
  <sheetFormatPr defaultColWidth="9.140625" defaultRowHeight="12.75" x14ac:dyDescent="0.2"/>
  <cols>
    <col min="1" max="1" width="7.7109375" customWidth="1"/>
    <col min="2" max="2" width="69.28515625" customWidth="1"/>
    <col min="3" max="4" width="9.140625" hidden="1" customWidth="1"/>
    <col min="5" max="5" width="36.28515625" hidden="1" customWidth="1"/>
    <col min="6" max="6" width="12.5703125" bestFit="1" customWidth="1"/>
    <col min="7" max="8" width="11.42578125" bestFit="1" customWidth="1"/>
    <col min="9" max="9" width="14.28515625" bestFit="1" customWidth="1"/>
    <col min="10" max="10" width="2.7109375" customWidth="1"/>
    <col min="11" max="13" width="11.42578125" bestFit="1" customWidth="1"/>
    <col min="14" max="14" width="14.5703125" bestFit="1" customWidth="1"/>
    <col min="15" max="15" width="2.7109375" customWidth="1"/>
    <col min="16" max="18" width="11.42578125" bestFit="1" customWidth="1"/>
    <col min="19" max="19" width="14.5703125" bestFit="1" customWidth="1"/>
    <col min="20" max="20" width="2.7109375" customWidth="1"/>
    <col min="21" max="23" width="11.42578125" bestFit="1" customWidth="1"/>
    <col min="24" max="24" width="14.5703125" bestFit="1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333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268</v>
      </c>
      <c r="B11" s="66" t="str">
        <f>'LPFN SUMMARY - Results'!B11</f>
        <v>ISC</v>
      </c>
      <c r="C11" s="61"/>
      <c r="D11" s="61"/>
      <c r="E11" s="64"/>
      <c r="F11" s="22">
        <v>86013</v>
      </c>
      <c r="G11" s="22"/>
      <c r="H11" s="22"/>
      <c r="I11" s="94">
        <f>F11+G11+H11</f>
        <v>86013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86013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234</v>
      </c>
      <c r="B20" s="66" t="str">
        <f>'LPFN SUMMARY - Results'!B20</f>
        <v>ISC - Health Canada</v>
      </c>
      <c r="C20" s="62"/>
      <c r="D20" s="62"/>
      <c r="E20" s="63"/>
      <c r="F20" s="183"/>
      <c r="G20" s="183"/>
      <c r="H20" s="183"/>
      <c r="I20" s="94">
        <f t="shared" si="4"/>
        <v>0</v>
      </c>
      <c r="J20" s="267"/>
      <c r="K20" s="183"/>
      <c r="L20" s="183"/>
      <c r="M20" s="183"/>
      <c r="N20" s="94">
        <f t="shared" si="0"/>
        <v>0</v>
      </c>
      <c r="O20" s="267"/>
      <c r="P20" s="183"/>
      <c r="Q20" s="183"/>
      <c r="R20" s="183"/>
      <c r="S20" s="94">
        <f t="shared" si="1"/>
        <v>0</v>
      </c>
      <c r="T20" s="267"/>
      <c r="U20" s="183"/>
      <c r="V20" s="183"/>
      <c r="W20" s="183"/>
      <c r="X20" s="94">
        <f t="shared" si="2"/>
        <v>0</v>
      </c>
      <c r="Y20" s="223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>P21+Q21+R21</f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86013</v>
      </c>
      <c r="G43" s="83">
        <f>SUM(G11:G42)</f>
        <v>0</v>
      </c>
      <c r="H43" s="83">
        <f>SUM(H11:H42)</f>
        <v>0</v>
      </c>
      <c r="I43" s="85">
        <f>SUM(I8:I42)</f>
        <v>86013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86013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3103</v>
      </c>
      <c r="G46" s="22">
        <v>3103</v>
      </c>
      <c r="H46" s="22">
        <v>3103</v>
      </c>
      <c r="I46" s="94">
        <f t="shared" ref="I46:I126" si="5">F46+G46+H46</f>
        <v>9309</v>
      </c>
      <c r="J46" s="224"/>
      <c r="K46" s="187">
        <v>3103</v>
      </c>
      <c r="L46" s="22">
        <v>3103</v>
      </c>
      <c r="M46" s="22">
        <v>3103</v>
      </c>
      <c r="N46" s="94">
        <f t="shared" ref="N46:N126" si="6">K46+L46+M46</f>
        <v>9309</v>
      </c>
      <c r="O46" s="15"/>
      <c r="P46" s="22">
        <v>3103</v>
      </c>
      <c r="Q46" s="22">
        <v>3103</v>
      </c>
      <c r="R46" s="22">
        <v>3103</v>
      </c>
      <c r="S46" s="94">
        <f t="shared" ref="S46:S126" si="7">P46+Q46+R46</f>
        <v>9309</v>
      </c>
      <c r="T46" s="15"/>
      <c r="U46" s="22">
        <v>3103</v>
      </c>
      <c r="V46" s="22">
        <v>3103</v>
      </c>
      <c r="W46" s="22">
        <v>3107</v>
      </c>
      <c r="X46" s="94">
        <f t="shared" ref="X46:X126" si="8">U46+V46+W46</f>
        <v>9313</v>
      </c>
      <c r="Y46" s="97"/>
      <c r="Z46" s="223">
        <f t="shared" ref="Z46:Z126" si="9">X46+S46+N46+I46</f>
        <v>37240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716</v>
      </c>
      <c r="G48" s="22">
        <v>716</v>
      </c>
      <c r="H48" s="22">
        <v>716</v>
      </c>
      <c r="I48" s="94">
        <f t="shared" si="5"/>
        <v>2148</v>
      </c>
      <c r="J48" s="15"/>
      <c r="K48" s="22">
        <v>716</v>
      </c>
      <c r="L48" s="22">
        <v>716</v>
      </c>
      <c r="M48" s="22">
        <v>716</v>
      </c>
      <c r="N48" s="94">
        <f t="shared" si="6"/>
        <v>2148</v>
      </c>
      <c r="O48" s="15"/>
      <c r="P48" s="22">
        <v>716</v>
      </c>
      <c r="Q48" s="22">
        <v>716</v>
      </c>
      <c r="R48" s="22">
        <v>716</v>
      </c>
      <c r="S48" s="94">
        <f t="shared" si="7"/>
        <v>2148</v>
      </c>
      <c r="T48" s="15"/>
      <c r="U48" s="22">
        <v>716</v>
      </c>
      <c r="V48" s="22">
        <v>716</v>
      </c>
      <c r="W48" s="22">
        <v>716</v>
      </c>
      <c r="X48" s="94">
        <f t="shared" si="8"/>
        <v>2148</v>
      </c>
      <c r="Y48" s="97"/>
      <c r="Z48" s="223">
        <f t="shared" si="9"/>
        <v>8592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188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188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>
        <v>15181</v>
      </c>
      <c r="G89" s="22"/>
      <c r="H89" s="22"/>
      <c r="I89" s="94">
        <f t="shared" si="5"/>
        <v>15181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15181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188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188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I95" s="94">
        <f t="shared" si="5"/>
        <v>0</v>
      </c>
      <c r="J95" s="15"/>
      <c r="N95" s="94">
        <f t="shared" si="6"/>
        <v>0</v>
      </c>
      <c r="O95" s="15"/>
      <c r="S95" s="94">
        <f t="shared" si="7"/>
        <v>0</v>
      </c>
      <c r="T95" s="15"/>
      <c r="X95" s="94">
        <f t="shared" si="8"/>
        <v>0</v>
      </c>
      <c r="Y95" s="97"/>
      <c r="Z95" s="188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25000</v>
      </c>
      <c r="G96" s="22"/>
      <c r="H96" s="22"/>
      <c r="I96" s="94">
        <f t="shared" si="5"/>
        <v>25000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25000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188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223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/>
      <c r="J124" s="15"/>
      <c r="K124" s="22"/>
      <c r="L124" s="22"/>
      <c r="M124" s="22"/>
      <c r="N124" s="94"/>
      <c r="O124" s="15"/>
      <c r="P124" s="22"/>
      <c r="Q124" s="22"/>
      <c r="R124" s="22"/>
      <c r="S124" s="94"/>
      <c r="T124" s="15"/>
      <c r="U124" s="22"/>
      <c r="V124" s="22"/>
      <c r="W124" s="22"/>
      <c r="X124" s="94"/>
      <c r="Y124" s="97"/>
      <c r="Z124" s="94"/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44000</v>
      </c>
      <c r="G127" s="83">
        <f>SUM(G46:G126)</f>
        <v>3819</v>
      </c>
      <c r="H127" s="83">
        <f>SUM(H46:H126)</f>
        <v>3819</v>
      </c>
      <c r="I127" s="85">
        <f>SUM(I46:I126)</f>
        <v>51638</v>
      </c>
      <c r="J127" s="85"/>
      <c r="K127" s="83">
        <f>SUM(K46:K126)</f>
        <v>3819</v>
      </c>
      <c r="L127" s="83">
        <f>SUM(L46:L126)</f>
        <v>3819</v>
      </c>
      <c r="M127" s="83">
        <f>SUM(M46:M126)</f>
        <v>3819</v>
      </c>
      <c r="N127" s="85">
        <f>SUM(N46:N126)</f>
        <v>11457</v>
      </c>
      <c r="O127" s="85"/>
      <c r="P127" s="83">
        <f>SUM(P46:P126)</f>
        <v>3819</v>
      </c>
      <c r="Q127" s="83">
        <f>SUM(Q46:Q126)</f>
        <v>3819</v>
      </c>
      <c r="R127" s="83">
        <f>SUM(R46:R126)</f>
        <v>3819</v>
      </c>
      <c r="S127" s="85">
        <f>SUM(S46:S126)</f>
        <v>11457</v>
      </c>
      <c r="T127" s="85"/>
      <c r="U127" s="83">
        <f>SUM(U46:U126)</f>
        <v>3819</v>
      </c>
      <c r="V127" s="83">
        <f>SUM(V46:V126)</f>
        <v>3819</v>
      </c>
      <c r="W127" s="83">
        <f>SUM(W46:W126)</f>
        <v>3823</v>
      </c>
      <c r="X127" s="85">
        <f>SUM(X46:X126)</f>
        <v>11461</v>
      </c>
      <c r="Y127" s="84"/>
      <c r="Z127" s="85">
        <f>SUM(Z46:Z126)</f>
        <v>86013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42013</v>
      </c>
      <c r="G128" s="88">
        <f>G43-G127</f>
        <v>-3819</v>
      </c>
      <c r="H128" s="88">
        <f>H43-H127</f>
        <v>-3819</v>
      </c>
      <c r="I128" s="89">
        <f>I43-I127</f>
        <v>34375</v>
      </c>
      <c r="J128" s="89"/>
      <c r="K128" s="88">
        <f>K43-K127</f>
        <v>-3819</v>
      </c>
      <c r="L128" s="88">
        <f>L43-L127</f>
        <v>-3819</v>
      </c>
      <c r="M128" s="88">
        <f>M43-M127</f>
        <v>-3819</v>
      </c>
      <c r="N128" s="89">
        <f>N43-N127</f>
        <v>-11457</v>
      </c>
      <c r="O128" s="89"/>
      <c r="P128" s="88">
        <f>P43-P127</f>
        <v>-3819</v>
      </c>
      <c r="Q128" s="88">
        <f>Q43-Q127</f>
        <v>-3819</v>
      </c>
      <c r="R128" s="88">
        <f>R43-R127</f>
        <v>-3819</v>
      </c>
      <c r="S128" s="89">
        <f>S43-S127</f>
        <v>-11457</v>
      </c>
      <c r="T128" s="89"/>
      <c r="U128" s="88">
        <f>U43-U127</f>
        <v>-3819</v>
      </c>
      <c r="V128" s="88">
        <f>V43-V127</f>
        <v>-3819</v>
      </c>
      <c r="W128" s="88">
        <f>W43-W127</f>
        <v>-3823</v>
      </c>
      <c r="X128" s="89">
        <f>X43-X127</f>
        <v>-11461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F131" s="213"/>
      <c r="G131" s="1"/>
      <c r="H131" s="1"/>
      <c r="I131" s="1"/>
    </row>
    <row r="133" spans="1:26" x14ac:dyDescent="0.2">
      <c r="I133" s="175"/>
    </row>
    <row r="134" spans="1:26" x14ac:dyDescent="0.2">
      <c r="I134" s="175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28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tabColor theme="1" tint="0.39997558519241921"/>
    <pageSetUpPr fitToPage="1"/>
  </sheetPr>
  <dimension ref="A1:Z130"/>
  <sheetViews>
    <sheetView zoomScale="90" zoomScaleNormal="90" workbookViewId="0">
      <pane xSplit="2" ySplit="10" topLeftCell="E11" activePane="bottomRight" state="frozen"/>
      <selection activeCell="AE31" sqref="AE31"/>
      <selection pane="topRight" activeCell="AE31" sqref="AE31"/>
      <selection pane="bottomLeft" activeCell="AE31" sqref="AE31"/>
      <selection pane="bottomRight" activeCell="A5" sqref="A5"/>
    </sheetView>
  </sheetViews>
  <sheetFormatPr defaultColWidth="9.140625" defaultRowHeight="12.75" x14ac:dyDescent="0.2"/>
  <cols>
    <col min="1" max="1" width="7.7109375" customWidth="1"/>
    <col min="2" max="2" width="52.7109375" customWidth="1"/>
    <col min="3" max="4" width="9.140625" hidden="1" customWidth="1"/>
    <col min="5" max="5" width="14.5703125" customWidth="1"/>
    <col min="6" max="6" width="12.5703125" customWidth="1"/>
    <col min="7" max="8" width="9.5703125" bestFit="1" customWidth="1"/>
    <col min="9" max="9" width="14.28515625" bestFit="1" customWidth="1"/>
    <col min="10" max="10" width="2.7109375" customWidth="1"/>
    <col min="11" max="12" width="9.57031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12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5703125" bestFit="1" customWidth="1"/>
    <col min="24" max="24" width="14.5703125" bestFit="1" customWidth="1"/>
    <col min="25" max="25" width="3.28515625" customWidth="1"/>
    <col min="26" max="26" width="11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332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268</v>
      </c>
      <c r="B11" s="66" t="str">
        <f>'LPFN SUMMARY - Results'!B11</f>
        <v>ISC</v>
      </c>
      <c r="C11" s="61"/>
      <c r="D11" s="61"/>
      <c r="E11" s="64"/>
      <c r="F11" s="22">
        <v>7880</v>
      </c>
      <c r="G11" s="22"/>
      <c r="H11" s="22"/>
      <c r="I11" s="94">
        <f>F11+G11+H11</f>
        <v>7880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7880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234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7880</v>
      </c>
      <c r="G43" s="83">
        <f>SUM(G11:G42)</f>
        <v>0</v>
      </c>
      <c r="H43" s="83">
        <f>SUM(H11:H42)</f>
        <v>0</v>
      </c>
      <c r="I43" s="85">
        <f>SUM(I8:I42)</f>
        <v>7880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7880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>
        <v>788</v>
      </c>
      <c r="N48" s="94">
        <f t="shared" si="6"/>
        <v>788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788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>
        <v>275</v>
      </c>
      <c r="I71" s="94">
        <f t="shared" si="5"/>
        <v>275</v>
      </c>
      <c r="J71" s="15"/>
      <c r="K71" s="22"/>
      <c r="L71" s="22"/>
      <c r="M71" s="22">
        <v>275</v>
      </c>
      <c r="N71" s="94">
        <f t="shared" si="6"/>
        <v>275</v>
      </c>
      <c r="O71" s="15"/>
      <c r="P71" s="22"/>
      <c r="Q71" s="22"/>
      <c r="R71" s="22">
        <v>275</v>
      </c>
      <c r="S71" s="94">
        <f t="shared" si="7"/>
        <v>275</v>
      </c>
      <c r="T71" s="15"/>
      <c r="U71" s="22"/>
      <c r="V71" s="22"/>
      <c r="W71" s="22">
        <v>267</v>
      </c>
      <c r="X71" s="94">
        <f t="shared" si="8"/>
        <v>267</v>
      </c>
      <c r="Y71" s="97"/>
      <c r="Z71" s="94">
        <f t="shared" si="9"/>
        <v>1092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>
        <v>4000</v>
      </c>
      <c r="G84" s="22"/>
      <c r="H84" s="22"/>
      <c r="I84" s="94">
        <f t="shared" si="5"/>
        <v>4000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4000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>
        <v>1500</v>
      </c>
      <c r="I89" s="94">
        <f t="shared" si="5"/>
        <v>1500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1500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500</v>
      </c>
      <c r="G96" s="22"/>
      <c r="H96" s="22"/>
      <c r="I96" s="94">
        <f t="shared" si="5"/>
        <v>500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500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/>
      <c r="J124" s="15"/>
      <c r="K124" s="22"/>
      <c r="L124" s="22"/>
      <c r="M124" s="22"/>
      <c r="N124" s="94"/>
      <c r="O124" s="15"/>
      <c r="P124" s="22"/>
      <c r="Q124" s="22"/>
      <c r="R124" s="22"/>
      <c r="S124" s="94"/>
      <c r="T124" s="15"/>
      <c r="U124" s="22"/>
      <c r="V124" s="22"/>
      <c r="W124" s="22"/>
      <c r="X124" s="94"/>
      <c r="Y124" s="97"/>
      <c r="Z124" s="94"/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4500</v>
      </c>
      <c r="G127" s="83">
        <f>SUM(G46:G126)</f>
        <v>0</v>
      </c>
      <c r="H127" s="83">
        <f>SUM(H46:H126)</f>
        <v>1775</v>
      </c>
      <c r="I127" s="85">
        <f>SUM(I46:I126)</f>
        <v>6275</v>
      </c>
      <c r="J127" s="85"/>
      <c r="K127" s="83">
        <f>SUM(K46:K126)</f>
        <v>0</v>
      </c>
      <c r="L127" s="83">
        <f>SUM(L46:L126)</f>
        <v>0</v>
      </c>
      <c r="M127" s="83">
        <f>SUM(M46:M126)</f>
        <v>1063</v>
      </c>
      <c r="N127" s="85">
        <f>SUM(N46:N126)</f>
        <v>1063</v>
      </c>
      <c r="O127" s="85"/>
      <c r="P127" s="83">
        <f>SUM(P46:P126)</f>
        <v>0</v>
      </c>
      <c r="Q127" s="83">
        <f>SUM(Q46:Q126)</f>
        <v>0</v>
      </c>
      <c r="R127" s="83">
        <f>SUM(R46:R126)</f>
        <v>275</v>
      </c>
      <c r="S127" s="85">
        <f>SUM(S46:S126)</f>
        <v>275</v>
      </c>
      <c r="T127" s="85"/>
      <c r="U127" s="83">
        <f>SUM(U46:U126)</f>
        <v>0</v>
      </c>
      <c r="V127" s="83">
        <f>SUM(V46:V126)</f>
        <v>0</v>
      </c>
      <c r="W127" s="83">
        <f>SUM(W46:W126)</f>
        <v>267</v>
      </c>
      <c r="X127" s="85">
        <f>SUM(X46:X126)</f>
        <v>267</v>
      </c>
      <c r="Y127" s="84"/>
      <c r="Z127" s="85">
        <f>SUM(Z46:Z126)</f>
        <v>7880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3380</v>
      </c>
      <c r="G128" s="88">
        <f>G43-G127</f>
        <v>0</v>
      </c>
      <c r="H128" s="88">
        <f>H43-H127</f>
        <v>-1775</v>
      </c>
      <c r="I128" s="89">
        <f>I43-I127</f>
        <v>1605</v>
      </c>
      <c r="J128" s="89"/>
      <c r="K128" s="88">
        <f>K43-K127</f>
        <v>0</v>
      </c>
      <c r="L128" s="88">
        <f>L43-L127</f>
        <v>0</v>
      </c>
      <c r="M128" s="88">
        <f>M43-M127</f>
        <v>-1063</v>
      </c>
      <c r="N128" s="89">
        <f>N43-N127</f>
        <v>-1063</v>
      </c>
      <c r="O128" s="89"/>
      <c r="P128" s="88">
        <f>P43-P127</f>
        <v>0</v>
      </c>
      <c r="Q128" s="88">
        <f>Q43-Q127</f>
        <v>0</v>
      </c>
      <c r="R128" s="88">
        <f>R43-R127</f>
        <v>-275</v>
      </c>
      <c r="S128" s="89">
        <f>S43-S127</f>
        <v>-275</v>
      </c>
      <c r="T128" s="89"/>
      <c r="U128" s="88">
        <f>U43-U127</f>
        <v>0</v>
      </c>
      <c r="V128" s="88">
        <f>V43-V127</f>
        <v>0</v>
      </c>
      <c r="W128" s="88">
        <f>W43-W127</f>
        <v>-267</v>
      </c>
      <c r="X128" s="89">
        <f>X43-X127</f>
        <v>-267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3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tabColor theme="1" tint="0.39997558519241921"/>
    <pageSetUpPr fitToPage="1"/>
  </sheetPr>
  <dimension ref="A1:Z130"/>
  <sheetViews>
    <sheetView zoomScale="80" zoomScaleNormal="80" workbookViewId="0">
      <selection activeCell="A5" sqref="A5"/>
    </sheetView>
  </sheetViews>
  <sheetFormatPr defaultColWidth="9.140625" defaultRowHeight="12.75" x14ac:dyDescent="0.2"/>
  <cols>
    <col min="1" max="1" width="7.7109375" customWidth="1"/>
    <col min="2" max="2" width="69.5703125" customWidth="1"/>
    <col min="3" max="4" width="9.140625" hidden="1" customWidth="1"/>
    <col min="5" max="5" width="36.28515625" hidden="1" customWidth="1"/>
    <col min="6" max="6" width="11" bestFit="1" customWidth="1"/>
    <col min="7" max="8" width="9.5703125" bestFit="1" customWidth="1"/>
    <col min="9" max="9" width="14.28515625" bestFit="1" customWidth="1"/>
    <col min="10" max="10" width="2.7109375" customWidth="1"/>
    <col min="11" max="11" width="11" bestFit="1" customWidth="1"/>
    <col min="12" max="12" width="10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11.7109375" bestFit="1" customWidth="1"/>
    <col min="17" max="17" width="10.28515625" bestFit="1" customWidth="1"/>
    <col min="18" max="18" width="11" bestFit="1" customWidth="1"/>
    <col min="19" max="19" width="14.5703125" bestFit="1" customWidth="1"/>
    <col min="20" max="20" width="2.7109375" customWidth="1"/>
    <col min="21" max="21" width="11" bestFit="1" customWidth="1"/>
    <col min="22" max="22" width="10.140625" bestFit="1" customWidth="1"/>
    <col min="23" max="23" width="9.5703125" bestFit="1" customWidth="1"/>
    <col min="24" max="24" width="14.5703125" bestFit="1" customWidth="1"/>
    <col min="25" max="25" width="3.28515625" customWidth="1"/>
    <col min="26" max="26" width="11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329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268</v>
      </c>
      <c r="B11" s="66" t="str">
        <f>'LPFN SUMMARY - Results'!B11</f>
        <v>ISC</v>
      </c>
      <c r="C11" s="61"/>
      <c r="D11" s="61"/>
      <c r="E11" s="64"/>
      <c r="F11" s="22">
        <v>10478</v>
      </c>
      <c r="G11" s="22"/>
      <c r="H11" s="22"/>
      <c r="I11" s="94">
        <f>F11+G11+H11</f>
        <v>10478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10478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234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10478</v>
      </c>
      <c r="G43" s="83">
        <f>SUM(G11:G42)</f>
        <v>0</v>
      </c>
      <c r="H43" s="83">
        <f>SUM(H11:H42)</f>
        <v>0</v>
      </c>
      <c r="I43" s="85">
        <f>SUM(I8:I42)</f>
        <v>10478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10478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>
        <v>1047</v>
      </c>
      <c r="I48" s="94">
        <f t="shared" si="5"/>
        <v>1047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1047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>
        <v>5000</v>
      </c>
      <c r="G84" s="22"/>
      <c r="H84" s="22"/>
      <c r="I84" s="94">
        <f t="shared" si="5"/>
        <v>5000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5000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>
        <v>4431</v>
      </c>
      <c r="G99" s="22"/>
      <c r="H99" s="22"/>
      <c r="I99" s="94">
        <f t="shared" si="5"/>
        <v>4431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4431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/>
      <c r="J124" s="15"/>
      <c r="K124" s="22"/>
      <c r="L124" s="22"/>
      <c r="M124" s="22"/>
      <c r="N124" s="94"/>
      <c r="O124" s="15"/>
      <c r="P124" s="22"/>
      <c r="Q124" s="22"/>
      <c r="R124" s="22"/>
      <c r="S124" s="94"/>
      <c r="T124" s="15"/>
      <c r="U124" s="22"/>
      <c r="V124" s="22"/>
      <c r="W124" s="22"/>
      <c r="X124" s="94"/>
      <c r="Y124" s="97"/>
      <c r="Z124" s="94"/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9431</v>
      </c>
      <c r="G127" s="83">
        <f>SUM(G46:G126)</f>
        <v>0</v>
      </c>
      <c r="H127" s="83">
        <f>SUM(H46:H126)</f>
        <v>1047</v>
      </c>
      <c r="I127" s="85">
        <f>SUM(I46:I126)</f>
        <v>10478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10478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1047</v>
      </c>
      <c r="G128" s="88">
        <f>G43-G127</f>
        <v>0</v>
      </c>
      <c r="H128" s="88">
        <f>H43-H127</f>
        <v>-1047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226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3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tabColor theme="1" tint="0.39997558519241921"/>
    <pageSetUpPr fitToPage="1"/>
  </sheetPr>
  <dimension ref="A1:Z135"/>
  <sheetViews>
    <sheetView zoomScale="80" zoomScaleNormal="80" workbookViewId="0">
      <pane xSplit="2" ySplit="10" topLeftCell="F11" activePane="bottomRight" state="frozen"/>
      <selection activeCell="AE31" sqref="AE31"/>
      <selection pane="topRight" activeCell="AE31" sqref="AE31"/>
      <selection pane="bottomLeft" activeCell="AE31" sqref="AE31"/>
      <selection pane="bottomRight" activeCell="A5" sqref="A5"/>
    </sheetView>
  </sheetViews>
  <sheetFormatPr defaultColWidth="9.140625" defaultRowHeight="12.75" x14ac:dyDescent="0.2"/>
  <cols>
    <col min="1" max="1" width="7.7109375" customWidth="1"/>
    <col min="2" max="2" width="68.140625" customWidth="1"/>
    <col min="3" max="4" width="9.140625" hidden="1" customWidth="1"/>
    <col min="5" max="5" width="36.28515625" hidden="1" customWidth="1"/>
    <col min="6" max="6" width="13.7109375" customWidth="1"/>
    <col min="7" max="7" width="11.42578125" bestFit="1" customWidth="1"/>
    <col min="8" max="8" width="11.7109375" bestFit="1" customWidth="1"/>
    <col min="9" max="9" width="14.28515625" bestFit="1" customWidth="1"/>
    <col min="10" max="10" width="2.7109375" customWidth="1"/>
    <col min="11" max="12" width="11.42578125" bestFit="1" customWidth="1"/>
    <col min="13" max="13" width="12.42578125" bestFit="1" customWidth="1"/>
    <col min="14" max="14" width="14.5703125" bestFit="1" customWidth="1"/>
    <col min="15" max="15" width="2.7109375" customWidth="1"/>
    <col min="16" max="17" width="11.42578125" bestFit="1" customWidth="1"/>
    <col min="18" max="18" width="11.7109375" bestFit="1" customWidth="1"/>
    <col min="19" max="19" width="14.5703125" bestFit="1" customWidth="1"/>
    <col min="20" max="20" width="2.7109375" customWidth="1"/>
    <col min="21" max="21" width="11.7109375" bestFit="1" customWidth="1"/>
    <col min="22" max="23" width="11.42578125" bestFit="1" customWidth="1"/>
    <col min="24" max="24" width="14.5703125" bestFit="1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337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268</v>
      </c>
      <c r="B11" s="66" t="str">
        <f>'LPFN SUMMARY - Results'!B11</f>
        <v>ISC</v>
      </c>
      <c r="C11" s="61"/>
      <c r="D11" s="61"/>
      <c r="E11" s="64"/>
      <c r="F11" s="22">
        <v>72573</v>
      </c>
      <c r="G11" s="22"/>
      <c r="H11" s="22"/>
      <c r="I11" s="94">
        <f>F11+G11+H11</f>
        <v>72573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72573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234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72573</v>
      </c>
      <c r="G43" s="83">
        <f>SUM(G11:G42)</f>
        <v>0</v>
      </c>
      <c r="H43" s="83">
        <f>SUM(H11:H42)</f>
        <v>0</v>
      </c>
      <c r="I43" s="85">
        <f>SUM(I8:I42)</f>
        <v>72573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72573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>
        <f t="shared" ref="X45:X126" si="5">U45+V45+W45</f>
        <v>0</v>
      </c>
      <c r="Y45" s="97"/>
      <c r="Z45" s="94">
        <f t="shared" ref="Z45:Z126" si="6">X45+S45+N45+I45</f>
        <v>0</v>
      </c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3370</v>
      </c>
      <c r="G46" s="22">
        <v>3370</v>
      </c>
      <c r="H46" s="22">
        <v>3370</v>
      </c>
      <c r="I46" s="94">
        <f t="shared" ref="I46:I126" si="7">F46+G46+H46</f>
        <v>10110</v>
      </c>
      <c r="J46" s="15"/>
      <c r="K46" s="22">
        <v>3370</v>
      </c>
      <c r="L46" s="22">
        <v>3370</v>
      </c>
      <c r="M46" s="22">
        <v>3370</v>
      </c>
      <c r="N46" s="94">
        <f t="shared" ref="N46:N126" si="8">K46+L46+M46</f>
        <v>10110</v>
      </c>
      <c r="O46" s="15"/>
      <c r="P46" s="22">
        <v>3370</v>
      </c>
      <c r="Q46" s="22">
        <v>3370</v>
      </c>
      <c r="R46" s="22">
        <v>3370</v>
      </c>
      <c r="S46" s="94">
        <f t="shared" ref="S46:S126" si="9">P46+Q46+R46</f>
        <v>10110</v>
      </c>
      <c r="T46" s="15"/>
      <c r="U46" s="22">
        <v>3370</v>
      </c>
      <c r="V46" s="22">
        <v>3370</v>
      </c>
      <c r="W46" s="22">
        <v>3373</v>
      </c>
      <c r="X46" s="94">
        <f t="shared" si="5"/>
        <v>10113</v>
      </c>
      <c r="Y46" s="97"/>
      <c r="Z46" s="94">
        <f t="shared" si="6"/>
        <v>40443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7"/>
        <v>0</v>
      </c>
      <c r="J47" s="15"/>
      <c r="K47" s="22"/>
      <c r="L47" s="22"/>
      <c r="M47" s="22"/>
      <c r="N47" s="94">
        <f t="shared" si="8"/>
        <v>0</v>
      </c>
      <c r="O47" s="15"/>
      <c r="P47" s="22"/>
      <c r="Q47" s="22"/>
      <c r="R47" s="22"/>
      <c r="S47" s="94">
        <f t="shared" si="9"/>
        <v>0</v>
      </c>
      <c r="T47" s="15"/>
      <c r="U47" s="22"/>
      <c r="V47" s="22"/>
      <c r="W47" s="22"/>
      <c r="X47" s="94">
        <f t="shared" si="5"/>
        <v>0</v>
      </c>
      <c r="Y47" s="97"/>
      <c r="Z47" s="94">
        <f t="shared" si="6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562</v>
      </c>
      <c r="G48" s="22">
        <v>562</v>
      </c>
      <c r="H48" s="22">
        <v>562</v>
      </c>
      <c r="I48" s="94">
        <f t="shared" si="7"/>
        <v>1686</v>
      </c>
      <c r="J48" s="15"/>
      <c r="K48" s="22">
        <v>562</v>
      </c>
      <c r="L48" s="22">
        <v>562</v>
      </c>
      <c r="M48" s="22">
        <v>562</v>
      </c>
      <c r="N48" s="94">
        <f t="shared" si="8"/>
        <v>1686</v>
      </c>
      <c r="O48" s="15"/>
      <c r="P48" s="22">
        <v>562</v>
      </c>
      <c r="Q48" s="22">
        <v>562</v>
      </c>
      <c r="R48" s="22">
        <v>562</v>
      </c>
      <c r="S48" s="94">
        <f t="shared" si="9"/>
        <v>1686</v>
      </c>
      <c r="T48" s="15"/>
      <c r="U48" s="22">
        <v>562</v>
      </c>
      <c r="V48" s="22">
        <v>562</v>
      </c>
      <c r="W48" s="22">
        <v>1075</v>
      </c>
      <c r="X48" s="94">
        <f t="shared" si="5"/>
        <v>2199</v>
      </c>
      <c r="Y48" s="97"/>
      <c r="Z48" s="94">
        <f t="shared" si="6"/>
        <v>7257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7"/>
        <v>0</v>
      </c>
      <c r="J49" s="15"/>
      <c r="K49" s="22"/>
      <c r="L49" s="22"/>
      <c r="M49" s="22"/>
      <c r="N49" s="94">
        <f t="shared" si="8"/>
        <v>0</v>
      </c>
      <c r="O49" s="15"/>
      <c r="P49" s="22"/>
      <c r="Q49" s="22"/>
      <c r="R49" s="22"/>
      <c r="S49" s="94">
        <f t="shared" si="9"/>
        <v>0</v>
      </c>
      <c r="T49" s="15"/>
      <c r="U49" s="22"/>
      <c r="V49" s="22"/>
      <c r="W49" s="22"/>
      <c r="X49" s="94">
        <f t="shared" si="5"/>
        <v>0</v>
      </c>
      <c r="Y49" s="97"/>
      <c r="Z49" s="94">
        <f t="shared" si="6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7"/>
        <v>0</v>
      </c>
      <c r="J50" s="15"/>
      <c r="K50" s="22"/>
      <c r="L50" s="22"/>
      <c r="M50" s="22"/>
      <c r="N50" s="94">
        <f t="shared" si="8"/>
        <v>0</v>
      </c>
      <c r="O50" s="15"/>
      <c r="P50" s="22"/>
      <c r="Q50" s="22"/>
      <c r="R50" s="22"/>
      <c r="S50" s="94">
        <f t="shared" si="9"/>
        <v>0</v>
      </c>
      <c r="T50" s="15"/>
      <c r="U50" s="22"/>
      <c r="V50" s="22"/>
      <c r="W50" s="22"/>
      <c r="X50" s="94">
        <f t="shared" si="5"/>
        <v>0</v>
      </c>
      <c r="Y50" s="97"/>
      <c r="Z50" s="94">
        <f t="shared" si="6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7"/>
        <v>0</v>
      </c>
      <c r="J51" s="15"/>
      <c r="K51" s="22"/>
      <c r="L51" s="22"/>
      <c r="M51" s="22"/>
      <c r="N51" s="94">
        <f t="shared" si="8"/>
        <v>0</v>
      </c>
      <c r="O51" s="15"/>
      <c r="P51" s="22"/>
      <c r="Q51" s="22"/>
      <c r="R51" s="22"/>
      <c r="S51" s="94">
        <f t="shared" si="9"/>
        <v>0</v>
      </c>
      <c r="T51" s="15"/>
      <c r="U51" s="22"/>
      <c r="V51" s="22"/>
      <c r="W51" s="22"/>
      <c r="X51" s="94">
        <f t="shared" si="5"/>
        <v>0</v>
      </c>
      <c r="Y51" s="97"/>
      <c r="Z51" s="94">
        <f t="shared" si="6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7"/>
        <v>0</v>
      </c>
      <c r="J52" s="15"/>
      <c r="K52" s="22"/>
      <c r="L52" s="22"/>
      <c r="M52" s="22"/>
      <c r="N52" s="94">
        <f t="shared" si="8"/>
        <v>0</v>
      </c>
      <c r="O52" s="15"/>
      <c r="P52" s="22"/>
      <c r="Q52" s="22"/>
      <c r="R52" s="22"/>
      <c r="S52" s="94">
        <f t="shared" si="9"/>
        <v>0</v>
      </c>
      <c r="T52" s="15"/>
      <c r="U52" s="22"/>
      <c r="V52" s="22"/>
      <c r="W52" s="22"/>
      <c r="X52" s="94">
        <f t="shared" si="5"/>
        <v>0</v>
      </c>
      <c r="Y52" s="97"/>
      <c r="Z52" s="94">
        <f t="shared" si="6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7"/>
        <v>0</v>
      </c>
      <c r="J53" s="15"/>
      <c r="K53" s="22"/>
      <c r="L53" s="22"/>
      <c r="M53" s="22"/>
      <c r="N53" s="94">
        <f t="shared" si="8"/>
        <v>0</v>
      </c>
      <c r="O53" s="15"/>
      <c r="P53" s="22"/>
      <c r="Q53" s="22"/>
      <c r="R53" s="22"/>
      <c r="S53" s="94">
        <f t="shared" si="9"/>
        <v>0</v>
      </c>
      <c r="T53" s="15"/>
      <c r="U53" s="22"/>
      <c r="V53" s="22"/>
      <c r="W53" s="22"/>
      <c r="X53" s="94">
        <f t="shared" si="5"/>
        <v>0</v>
      </c>
      <c r="Y53" s="97"/>
      <c r="Z53" s="94">
        <f t="shared" si="6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7"/>
        <v>0</v>
      </c>
      <c r="J54" s="15"/>
      <c r="K54" s="22"/>
      <c r="L54" s="22"/>
      <c r="M54" s="22"/>
      <c r="N54" s="94">
        <f t="shared" si="8"/>
        <v>0</v>
      </c>
      <c r="O54" s="15"/>
      <c r="P54" s="22"/>
      <c r="Q54" s="22"/>
      <c r="R54" s="22"/>
      <c r="S54" s="94">
        <f t="shared" si="9"/>
        <v>0</v>
      </c>
      <c r="T54" s="15"/>
      <c r="U54" s="22"/>
      <c r="V54" s="22"/>
      <c r="W54" s="22"/>
      <c r="X54" s="94">
        <f t="shared" si="5"/>
        <v>0</v>
      </c>
      <c r="Y54" s="97"/>
      <c r="Z54" s="94">
        <f t="shared" si="6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7"/>
        <v>0</v>
      </c>
      <c r="J55" s="15"/>
      <c r="K55" s="22"/>
      <c r="L55" s="22"/>
      <c r="M55" s="22"/>
      <c r="N55" s="94">
        <f t="shared" si="8"/>
        <v>0</v>
      </c>
      <c r="O55" s="15"/>
      <c r="P55" s="22"/>
      <c r="Q55" s="22"/>
      <c r="R55" s="22"/>
      <c r="S55" s="94">
        <f t="shared" si="9"/>
        <v>0</v>
      </c>
      <c r="T55" s="15"/>
      <c r="U55" s="22"/>
      <c r="V55" s="22"/>
      <c r="W55" s="22"/>
      <c r="X55" s="94">
        <f t="shared" si="5"/>
        <v>0</v>
      </c>
      <c r="Y55" s="97"/>
      <c r="Z55" s="94">
        <f t="shared" si="6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7"/>
        <v>0</v>
      </c>
      <c r="J56" s="15"/>
      <c r="K56" s="22"/>
      <c r="L56" s="22"/>
      <c r="M56" s="22"/>
      <c r="N56" s="94">
        <f t="shared" si="8"/>
        <v>0</v>
      </c>
      <c r="O56" s="15"/>
      <c r="P56" s="22"/>
      <c r="Q56" s="22"/>
      <c r="R56" s="22"/>
      <c r="S56" s="94">
        <f t="shared" si="9"/>
        <v>0</v>
      </c>
      <c r="T56" s="15"/>
      <c r="U56" s="22"/>
      <c r="V56" s="22"/>
      <c r="W56" s="22"/>
      <c r="X56" s="94">
        <f t="shared" si="5"/>
        <v>0</v>
      </c>
      <c r="Y56" s="97"/>
      <c r="Z56" s="94">
        <f t="shared" si="6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7"/>
        <v>0</v>
      </c>
      <c r="J57" s="15"/>
      <c r="K57" s="22"/>
      <c r="L57" s="22"/>
      <c r="M57" s="22"/>
      <c r="N57" s="94">
        <f t="shared" si="8"/>
        <v>0</v>
      </c>
      <c r="O57" s="15"/>
      <c r="P57" s="22"/>
      <c r="Q57" s="22"/>
      <c r="R57" s="22"/>
      <c r="S57" s="94">
        <f t="shared" si="9"/>
        <v>0</v>
      </c>
      <c r="T57" s="15"/>
      <c r="U57" s="22"/>
      <c r="V57" s="22"/>
      <c r="W57" s="22"/>
      <c r="X57" s="94">
        <f t="shared" si="5"/>
        <v>0</v>
      </c>
      <c r="Y57" s="97"/>
      <c r="Z57" s="94">
        <f t="shared" si="6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7"/>
        <v>0</v>
      </c>
      <c r="J58" s="15"/>
      <c r="K58" s="22"/>
      <c r="L58" s="22"/>
      <c r="M58" s="22"/>
      <c r="N58" s="94">
        <f t="shared" si="8"/>
        <v>0</v>
      </c>
      <c r="O58" s="15"/>
      <c r="P58" s="22"/>
      <c r="Q58" s="22"/>
      <c r="R58" s="22"/>
      <c r="S58" s="94">
        <f t="shared" si="9"/>
        <v>0</v>
      </c>
      <c r="T58" s="15"/>
      <c r="U58" s="22"/>
      <c r="V58" s="22"/>
      <c r="W58" s="22"/>
      <c r="X58" s="94">
        <f t="shared" si="5"/>
        <v>0</v>
      </c>
      <c r="Y58" s="97"/>
      <c r="Z58" s="94">
        <f t="shared" si="6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7"/>
        <v>0</v>
      </c>
      <c r="J59" s="15"/>
      <c r="K59" s="22"/>
      <c r="L59" s="22"/>
      <c r="M59" s="22"/>
      <c r="N59" s="94">
        <f t="shared" si="8"/>
        <v>0</v>
      </c>
      <c r="O59" s="15"/>
      <c r="P59" s="22"/>
      <c r="Q59" s="22"/>
      <c r="R59" s="22"/>
      <c r="S59" s="94">
        <f t="shared" si="9"/>
        <v>0</v>
      </c>
      <c r="T59" s="15"/>
      <c r="U59" s="22"/>
      <c r="V59" s="22"/>
      <c r="W59" s="22"/>
      <c r="X59" s="94">
        <f t="shared" si="5"/>
        <v>0</v>
      </c>
      <c r="Y59" s="97"/>
      <c r="Z59" s="94">
        <f t="shared" si="6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7"/>
        <v>0</v>
      </c>
      <c r="J60" s="15"/>
      <c r="K60" s="22"/>
      <c r="L60" s="22"/>
      <c r="M60" s="22"/>
      <c r="N60" s="94">
        <f t="shared" si="8"/>
        <v>0</v>
      </c>
      <c r="O60" s="15"/>
      <c r="P60" s="22"/>
      <c r="Q60" s="22"/>
      <c r="R60" s="22"/>
      <c r="S60" s="94">
        <f t="shared" si="9"/>
        <v>0</v>
      </c>
      <c r="T60" s="15"/>
      <c r="U60" s="22"/>
      <c r="V60" s="22"/>
      <c r="W60" s="22"/>
      <c r="X60" s="94">
        <f t="shared" si="5"/>
        <v>0</v>
      </c>
      <c r="Y60" s="97"/>
      <c r="Z60" s="94">
        <f t="shared" si="6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7"/>
        <v>0</v>
      </c>
      <c r="J61" s="15"/>
      <c r="K61" s="22"/>
      <c r="L61" s="22"/>
      <c r="M61" s="22"/>
      <c r="N61" s="94">
        <f t="shared" si="8"/>
        <v>0</v>
      </c>
      <c r="O61" s="15"/>
      <c r="P61" s="22"/>
      <c r="Q61" s="22"/>
      <c r="R61" s="22"/>
      <c r="S61" s="94">
        <f t="shared" si="9"/>
        <v>0</v>
      </c>
      <c r="T61" s="15"/>
      <c r="U61" s="22"/>
      <c r="V61" s="22"/>
      <c r="W61" s="22"/>
      <c r="X61" s="94">
        <f t="shared" si="5"/>
        <v>0</v>
      </c>
      <c r="Y61" s="97"/>
      <c r="Z61" s="94">
        <f t="shared" si="6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7"/>
        <v>0</v>
      </c>
      <c r="J62" s="15"/>
      <c r="K62" s="22"/>
      <c r="L62" s="22"/>
      <c r="M62" s="22"/>
      <c r="N62" s="94">
        <f t="shared" si="8"/>
        <v>0</v>
      </c>
      <c r="O62" s="15"/>
      <c r="P62" s="22"/>
      <c r="Q62" s="22"/>
      <c r="R62" s="22"/>
      <c r="S62" s="94">
        <f t="shared" si="9"/>
        <v>0</v>
      </c>
      <c r="T62" s="15"/>
      <c r="U62" s="22"/>
      <c r="V62" s="22"/>
      <c r="W62" s="22"/>
      <c r="X62" s="94">
        <f t="shared" si="5"/>
        <v>0</v>
      </c>
      <c r="Y62" s="97"/>
      <c r="Z62" s="94">
        <f t="shared" si="6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7"/>
        <v>0</v>
      </c>
      <c r="J63" s="15"/>
      <c r="K63" s="22"/>
      <c r="L63" s="22"/>
      <c r="M63" s="22"/>
      <c r="N63" s="94">
        <f t="shared" si="8"/>
        <v>0</v>
      </c>
      <c r="O63" s="15"/>
      <c r="P63" s="22"/>
      <c r="Q63" s="22"/>
      <c r="R63" s="22"/>
      <c r="S63" s="94">
        <f t="shared" si="9"/>
        <v>0</v>
      </c>
      <c r="T63" s="15"/>
      <c r="U63" s="22"/>
      <c r="V63" s="22"/>
      <c r="W63" s="22"/>
      <c r="X63" s="94">
        <f t="shared" si="5"/>
        <v>0</v>
      </c>
      <c r="Y63" s="97"/>
      <c r="Z63" s="94">
        <f t="shared" si="6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7"/>
        <v>0</v>
      </c>
      <c r="J64" s="15"/>
      <c r="K64" s="22"/>
      <c r="L64" s="22"/>
      <c r="M64" s="22"/>
      <c r="N64" s="94">
        <f t="shared" si="8"/>
        <v>0</v>
      </c>
      <c r="O64" s="15"/>
      <c r="P64" s="22"/>
      <c r="Q64" s="22"/>
      <c r="R64" s="22"/>
      <c r="S64" s="94">
        <f t="shared" si="9"/>
        <v>0</v>
      </c>
      <c r="T64" s="15"/>
      <c r="U64" s="22"/>
      <c r="V64" s="22"/>
      <c r="W64" s="22"/>
      <c r="X64" s="94">
        <f t="shared" si="5"/>
        <v>0</v>
      </c>
      <c r="Y64" s="97"/>
      <c r="Z64" s="94">
        <f t="shared" si="6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7"/>
        <v>0</v>
      </c>
      <c r="J65" s="15"/>
      <c r="K65" s="22"/>
      <c r="L65" s="22"/>
      <c r="M65" s="22"/>
      <c r="N65" s="94">
        <f t="shared" si="8"/>
        <v>0</v>
      </c>
      <c r="O65" s="15"/>
      <c r="P65" s="22"/>
      <c r="Q65" s="22"/>
      <c r="R65" s="22"/>
      <c r="S65" s="94">
        <f t="shared" si="9"/>
        <v>0</v>
      </c>
      <c r="T65" s="15"/>
      <c r="U65" s="22"/>
      <c r="V65" s="22"/>
      <c r="W65" s="22"/>
      <c r="X65" s="94">
        <f t="shared" si="5"/>
        <v>0</v>
      </c>
      <c r="Y65" s="97"/>
      <c r="Z65" s="94">
        <f t="shared" si="6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7"/>
        <v>0</v>
      </c>
      <c r="J66" s="15"/>
      <c r="K66" s="22"/>
      <c r="L66" s="22"/>
      <c r="M66" s="22"/>
      <c r="N66" s="94">
        <f t="shared" si="8"/>
        <v>0</v>
      </c>
      <c r="O66" s="15"/>
      <c r="P66" s="22"/>
      <c r="Q66" s="22"/>
      <c r="R66" s="22"/>
      <c r="S66" s="94">
        <f t="shared" si="9"/>
        <v>0</v>
      </c>
      <c r="T66" s="15"/>
      <c r="U66" s="22"/>
      <c r="V66" s="22"/>
      <c r="W66" s="22"/>
      <c r="X66" s="94">
        <f t="shared" si="5"/>
        <v>0</v>
      </c>
      <c r="Y66" s="97"/>
      <c r="Z66" s="94">
        <f t="shared" si="6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7"/>
        <v>0</v>
      </c>
      <c r="J67" s="15"/>
      <c r="K67" s="22"/>
      <c r="L67" s="22"/>
      <c r="M67" s="22"/>
      <c r="N67" s="94">
        <f t="shared" si="8"/>
        <v>0</v>
      </c>
      <c r="O67" s="15"/>
      <c r="P67" s="22"/>
      <c r="Q67" s="22"/>
      <c r="R67" s="22"/>
      <c r="S67" s="94">
        <f t="shared" si="9"/>
        <v>0</v>
      </c>
      <c r="T67" s="15"/>
      <c r="U67" s="22"/>
      <c r="V67" s="22"/>
      <c r="W67" s="22"/>
      <c r="X67" s="94">
        <f t="shared" si="5"/>
        <v>0</v>
      </c>
      <c r="Y67" s="97"/>
      <c r="Z67" s="94">
        <f t="shared" si="6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7"/>
        <v>0</v>
      </c>
      <c r="J68" s="15"/>
      <c r="K68" s="22"/>
      <c r="L68" s="22"/>
      <c r="M68" s="22"/>
      <c r="N68" s="94">
        <f t="shared" si="8"/>
        <v>0</v>
      </c>
      <c r="O68" s="15"/>
      <c r="P68" s="22"/>
      <c r="Q68" s="22"/>
      <c r="R68" s="22"/>
      <c r="S68" s="94">
        <f t="shared" si="9"/>
        <v>0</v>
      </c>
      <c r="T68" s="15"/>
      <c r="U68" s="22"/>
      <c r="V68" s="22"/>
      <c r="W68" s="22"/>
      <c r="X68" s="94">
        <f t="shared" si="5"/>
        <v>0</v>
      </c>
      <c r="Y68" s="97"/>
      <c r="Z68" s="94">
        <f t="shared" si="6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7"/>
        <v>0</v>
      </c>
      <c r="J69" s="15"/>
      <c r="K69" s="22"/>
      <c r="L69" s="22"/>
      <c r="M69" s="22"/>
      <c r="N69" s="94">
        <f t="shared" si="8"/>
        <v>0</v>
      </c>
      <c r="O69" s="15"/>
      <c r="P69" s="22"/>
      <c r="Q69" s="22"/>
      <c r="R69" s="22"/>
      <c r="S69" s="94">
        <f t="shared" si="9"/>
        <v>0</v>
      </c>
      <c r="T69" s="15"/>
      <c r="U69" s="22"/>
      <c r="V69" s="22"/>
      <c r="W69" s="22"/>
      <c r="X69" s="94">
        <f t="shared" si="5"/>
        <v>0</v>
      </c>
      <c r="Y69" s="97"/>
      <c r="Z69" s="94">
        <f t="shared" si="6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I70" s="94">
        <f t="shared" si="7"/>
        <v>0</v>
      </c>
      <c r="J70" s="15"/>
      <c r="N70" s="94">
        <f t="shared" si="8"/>
        <v>0</v>
      </c>
      <c r="O70" s="15"/>
      <c r="S70" s="94">
        <f t="shared" si="9"/>
        <v>0</v>
      </c>
      <c r="T70" s="15"/>
      <c r="X70" s="94">
        <f t="shared" si="5"/>
        <v>0</v>
      </c>
      <c r="Y70" s="97"/>
      <c r="Z70" s="94">
        <f t="shared" si="6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7"/>
        <v>0</v>
      </c>
      <c r="J71" s="15"/>
      <c r="K71" s="22"/>
      <c r="L71" s="22"/>
      <c r="M71" s="22"/>
      <c r="N71" s="94">
        <f t="shared" si="8"/>
        <v>0</v>
      </c>
      <c r="O71" s="15"/>
      <c r="P71" s="22"/>
      <c r="Q71" s="22"/>
      <c r="R71" s="22"/>
      <c r="S71" s="94">
        <f t="shared" si="9"/>
        <v>0</v>
      </c>
      <c r="T71" s="15"/>
      <c r="U71" s="22"/>
      <c r="V71" s="22"/>
      <c r="W71" s="22"/>
      <c r="X71" s="94">
        <f t="shared" si="5"/>
        <v>0</v>
      </c>
      <c r="Y71" s="97"/>
      <c r="Z71" s="94">
        <f t="shared" si="6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7"/>
        <v>0</v>
      </c>
      <c r="J72" s="15"/>
      <c r="K72" s="22"/>
      <c r="L72" s="22"/>
      <c r="M72" s="22"/>
      <c r="N72" s="94">
        <f t="shared" si="8"/>
        <v>0</v>
      </c>
      <c r="O72" s="15"/>
      <c r="P72" s="22"/>
      <c r="Q72" s="22"/>
      <c r="R72" s="22"/>
      <c r="S72" s="94">
        <f t="shared" si="9"/>
        <v>0</v>
      </c>
      <c r="T72" s="15"/>
      <c r="U72" s="22"/>
      <c r="V72" s="22"/>
      <c r="W72" s="22"/>
      <c r="X72" s="94">
        <f t="shared" si="5"/>
        <v>0</v>
      </c>
      <c r="Y72" s="97"/>
      <c r="Z72" s="94">
        <f t="shared" si="6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7"/>
        <v>0</v>
      </c>
      <c r="J73" s="15"/>
      <c r="K73" s="22"/>
      <c r="L73" s="22"/>
      <c r="M73" s="22"/>
      <c r="N73" s="94">
        <f t="shared" si="8"/>
        <v>0</v>
      </c>
      <c r="O73" s="15"/>
      <c r="P73" s="22"/>
      <c r="Q73" s="22"/>
      <c r="R73" s="22"/>
      <c r="S73" s="94">
        <f t="shared" si="9"/>
        <v>0</v>
      </c>
      <c r="T73" s="15"/>
      <c r="U73" s="22"/>
      <c r="V73" s="22"/>
      <c r="W73" s="22"/>
      <c r="X73" s="94">
        <f t="shared" si="5"/>
        <v>0</v>
      </c>
      <c r="Y73" s="97"/>
      <c r="Z73" s="94">
        <f t="shared" si="6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7"/>
        <v>0</v>
      </c>
      <c r="J74" s="15"/>
      <c r="K74" s="22"/>
      <c r="L74" s="22"/>
      <c r="M74" s="22"/>
      <c r="N74" s="94">
        <f t="shared" si="8"/>
        <v>0</v>
      </c>
      <c r="O74" s="15"/>
      <c r="P74" s="22"/>
      <c r="Q74" s="22"/>
      <c r="R74" s="22"/>
      <c r="S74" s="94">
        <f t="shared" si="9"/>
        <v>0</v>
      </c>
      <c r="T74" s="15"/>
      <c r="U74" s="22"/>
      <c r="V74" s="22"/>
      <c r="W74" s="22"/>
      <c r="X74" s="94">
        <f t="shared" si="5"/>
        <v>0</v>
      </c>
      <c r="Y74" s="97"/>
      <c r="Z74" s="94">
        <f t="shared" si="6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7"/>
        <v>0</v>
      </c>
      <c r="J75" s="15"/>
      <c r="K75" s="22"/>
      <c r="L75" s="22"/>
      <c r="M75" s="22"/>
      <c r="N75" s="94">
        <f t="shared" si="8"/>
        <v>0</v>
      </c>
      <c r="O75" s="15"/>
      <c r="P75" s="22"/>
      <c r="Q75" s="22"/>
      <c r="R75" s="22"/>
      <c r="S75" s="94">
        <f t="shared" si="9"/>
        <v>0</v>
      </c>
      <c r="T75" s="15"/>
      <c r="U75" s="22"/>
      <c r="V75" s="22"/>
      <c r="W75" s="22"/>
      <c r="X75" s="94">
        <f t="shared" si="5"/>
        <v>0</v>
      </c>
      <c r="Y75" s="97"/>
      <c r="Z75" s="94">
        <f t="shared" si="6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7"/>
        <v>0</v>
      </c>
      <c r="J76" s="15"/>
      <c r="K76" s="22"/>
      <c r="L76" s="22"/>
      <c r="M76" s="22"/>
      <c r="N76" s="94">
        <f t="shared" si="8"/>
        <v>0</v>
      </c>
      <c r="O76" s="15"/>
      <c r="P76" s="22"/>
      <c r="Q76" s="22"/>
      <c r="R76" s="22"/>
      <c r="S76" s="94">
        <f t="shared" si="9"/>
        <v>0</v>
      </c>
      <c r="T76" s="15"/>
      <c r="U76" s="22"/>
      <c r="V76" s="22"/>
      <c r="W76" s="22"/>
      <c r="X76" s="94">
        <f t="shared" si="5"/>
        <v>0</v>
      </c>
      <c r="Y76" s="97"/>
      <c r="Z76" s="94">
        <f t="shared" si="6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7"/>
        <v>0</v>
      </c>
      <c r="J77" s="15"/>
      <c r="K77" s="22"/>
      <c r="L77" s="22"/>
      <c r="M77" s="22"/>
      <c r="N77" s="94">
        <f t="shared" si="8"/>
        <v>0</v>
      </c>
      <c r="O77" s="15"/>
      <c r="P77" s="22"/>
      <c r="Q77" s="22"/>
      <c r="R77" s="22"/>
      <c r="S77" s="94">
        <f t="shared" si="9"/>
        <v>0</v>
      </c>
      <c r="T77" s="15"/>
      <c r="U77" s="22"/>
      <c r="V77" s="22"/>
      <c r="W77" s="22"/>
      <c r="X77" s="94">
        <f t="shared" si="5"/>
        <v>0</v>
      </c>
      <c r="Y77" s="97"/>
      <c r="Z77" s="94">
        <f t="shared" si="6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7"/>
        <v>0</v>
      </c>
      <c r="J78" s="15"/>
      <c r="K78" s="22"/>
      <c r="L78" s="22"/>
      <c r="M78" s="22"/>
      <c r="N78" s="94">
        <f t="shared" si="8"/>
        <v>0</v>
      </c>
      <c r="O78" s="15"/>
      <c r="P78" s="22"/>
      <c r="Q78" s="22"/>
      <c r="R78" s="22"/>
      <c r="S78" s="94">
        <f t="shared" si="9"/>
        <v>0</v>
      </c>
      <c r="T78" s="15"/>
      <c r="U78" s="22"/>
      <c r="V78" s="22"/>
      <c r="W78" s="22"/>
      <c r="X78" s="94">
        <f t="shared" si="5"/>
        <v>0</v>
      </c>
      <c r="Y78" s="97"/>
      <c r="Z78" s="94">
        <f t="shared" si="6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7"/>
        <v>0</v>
      </c>
      <c r="J79" s="15"/>
      <c r="K79" s="22"/>
      <c r="L79" s="22"/>
      <c r="M79" s="22"/>
      <c r="N79" s="94">
        <f t="shared" si="8"/>
        <v>0</v>
      </c>
      <c r="O79" s="15"/>
      <c r="P79" s="22"/>
      <c r="Q79" s="22"/>
      <c r="R79" s="22"/>
      <c r="S79" s="94">
        <f t="shared" si="9"/>
        <v>0</v>
      </c>
      <c r="T79" s="15"/>
      <c r="U79" s="22"/>
      <c r="V79" s="22"/>
      <c r="W79" s="22"/>
      <c r="X79" s="94">
        <f t="shared" si="5"/>
        <v>0</v>
      </c>
      <c r="Y79" s="97"/>
      <c r="Z79" s="94">
        <f t="shared" si="6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7"/>
        <v>0</v>
      </c>
      <c r="J80" s="15"/>
      <c r="K80" s="22"/>
      <c r="L80" s="22"/>
      <c r="M80" s="22"/>
      <c r="N80" s="94">
        <f t="shared" si="8"/>
        <v>0</v>
      </c>
      <c r="O80" s="15"/>
      <c r="P80" s="22"/>
      <c r="Q80" s="22"/>
      <c r="R80" s="22"/>
      <c r="S80" s="94">
        <f t="shared" si="9"/>
        <v>0</v>
      </c>
      <c r="T80" s="15"/>
      <c r="U80" s="22"/>
      <c r="V80" s="22"/>
      <c r="W80" s="22"/>
      <c r="X80" s="94">
        <f t="shared" si="5"/>
        <v>0</v>
      </c>
      <c r="Y80" s="97"/>
      <c r="Z80" s="94">
        <f t="shared" si="6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7"/>
        <v>0</v>
      </c>
      <c r="J81" s="15"/>
      <c r="K81" s="22"/>
      <c r="L81" s="22"/>
      <c r="M81" s="22"/>
      <c r="N81" s="94">
        <f t="shared" si="8"/>
        <v>0</v>
      </c>
      <c r="O81" s="15"/>
      <c r="P81" s="22"/>
      <c r="Q81" s="22"/>
      <c r="R81" s="22"/>
      <c r="S81" s="94">
        <f t="shared" si="9"/>
        <v>0</v>
      </c>
      <c r="T81" s="15"/>
      <c r="U81" s="22"/>
      <c r="V81" s="22"/>
      <c r="W81" s="22"/>
      <c r="X81" s="94">
        <f t="shared" si="5"/>
        <v>0</v>
      </c>
      <c r="Y81" s="97"/>
      <c r="Z81" s="94">
        <f t="shared" si="6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7"/>
        <v>0</v>
      </c>
      <c r="J82" s="15"/>
      <c r="K82" s="22"/>
      <c r="L82" s="22"/>
      <c r="M82" s="22"/>
      <c r="N82" s="94">
        <f t="shared" si="8"/>
        <v>0</v>
      </c>
      <c r="O82" s="15"/>
      <c r="P82" s="22"/>
      <c r="Q82" s="22"/>
      <c r="R82" s="22"/>
      <c r="S82" s="94">
        <f t="shared" si="9"/>
        <v>0</v>
      </c>
      <c r="T82" s="15"/>
      <c r="U82" s="22"/>
      <c r="V82" s="22"/>
      <c r="W82" s="22"/>
      <c r="X82" s="94">
        <f t="shared" si="5"/>
        <v>0</v>
      </c>
      <c r="Y82" s="97"/>
      <c r="Z82" s="94">
        <f t="shared" si="6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7"/>
        <v>0</v>
      </c>
      <c r="J83" s="15"/>
      <c r="K83" s="22"/>
      <c r="L83" s="22"/>
      <c r="M83" s="22"/>
      <c r="N83" s="94">
        <f t="shared" si="8"/>
        <v>0</v>
      </c>
      <c r="O83" s="15"/>
      <c r="P83" s="22"/>
      <c r="Q83" s="22"/>
      <c r="R83" s="22"/>
      <c r="S83" s="94">
        <f t="shared" si="9"/>
        <v>0</v>
      </c>
      <c r="T83" s="15"/>
      <c r="U83" s="22"/>
      <c r="V83" s="22"/>
      <c r="W83" s="22"/>
      <c r="X83" s="94">
        <f t="shared" si="5"/>
        <v>0</v>
      </c>
      <c r="Y83" s="97"/>
      <c r="Z83" s="94">
        <f t="shared" si="6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>
        <v>1000</v>
      </c>
      <c r="I84" s="94">
        <f t="shared" si="7"/>
        <v>1000</v>
      </c>
      <c r="J84" s="15"/>
      <c r="K84" s="22"/>
      <c r="L84" s="22"/>
      <c r="M84" s="22">
        <v>1000</v>
      </c>
      <c r="N84" s="94">
        <f t="shared" si="8"/>
        <v>1000</v>
      </c>
      <c r="O84" s="15"/>
      <c r="P84" s="22"/>
      <c r="Q84" s="22"/>
      <c r="R84" s="22">
        <v>1000</v>
      </c>
      <c r="S84" s="94">
        <f t="shared" si="9"/>
        <v>1000</v>
      </c>
      <c r="T84" s="15"/>
      <c r="U84" s="22"/>
      <c r="V84" s="22"/>
      <c r="W84" s="22">
        <v>311</v>
      </c>
      <c r="X84" s="94">
        <f t="shared" si="5"/>
        <v>311</v>
      </c>
      <c r="Y84" s="97"/>
      <c r="Z84" s="94">
        <f t="shared" si="6"/>
        <v>3311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7"/>
        <v>0</v>
      </c>
      <c r="J85" s="15"/>
      <c r="K85" s="22"/>
      <c r="L85" s="22"/>
      <c r="M85" s="22"/>
      <c r="N85" s="94">
        <f t="shared" si="8"/>
        <v>0</v>
      </c>
      <c r="O85" s="15"/>
      <c r="P85" s="22"/>
      <c r="Q85" s="22"/>
      <c r="R85" s="22"/>
      <c r="S85" s="94">
        <f t="shared" si="9"/>
        <v>0</v>
      </c>
      <c r="T85" s="15"/>
      <c r="U85" s="22"/>
      <c r="V85" s="22"/>
      <c r="W85" s="22"/>
      <c r="X85" s="94">
        <f t="shared" si="5"/>
        <v>0</v>
      </c>
      <c r="Y85" s="97"/>
      <c r="Z85" s="94">
        <f t="shared" si="6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7"/>
        <v>0</v>
      </c>
      <c r="J86" s="15"/>
      <c r="K86" s="22"/>
      <c r="L86" s="22"/>
      <c r="M86" s="22"/>
      <c r="N86" s="94">
        <f t="shared" si="8"/>
        <v>0</v>
      </c>
      <c r="O86" s="15"/>
      <c r="P86" s="22"/>
      <c r="Q86" s="22"/>
      <c r="R86" s="22"/>
      <c r="S86" s="94">
        <f t="shared" si="9"/>
        <v>0</v>
      </c>
      <c r="T86" s="15"/>
      <c r="U86" s="22"/>
      <c r="V86" s="22"/>
      <c r="W86" s="22"/>
      <c r="X86" s="94">
        <f t="shared" si="5"/>
        <v>0</v>
      </c>
      <c r="Y86" s="97"/>
      <c r="Z86" s="94">
        <f t="shared" si="6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7"/>
        <v>0</v>
      </c>
      <c r="J87" s="15"/>
      <c r="K87" s="22"/>
      <c r="L87" s="22"/>
      <c r="M87" s="22"/>
      <c r="N87" s="94">
        <f t="shared" si="8"/>
        <v>0</v>
      </c>
      <c r="O87" s="15"/>
      <c r="P87" s="22"/>
      <c r="Q87" s="22"/>
      <c r="R87" s="22"/>
      <c r="S87" s="94">
        <f t="shared" si="9"/>
        <v>0</v>
      </c>
      <c r="T87" s="15"/>
      <c r="U87" s="22"/>
      <c r="V87" s="22"/>
      <c r="W87" s="22"/>
      <c r="X87" s="94">
        <f t="shared" si="5"/>
        <v>0</v>
      </c>
      <c r="Y87" s="97"/>
      <c r="Z87" s="94">
        <f t="shared" si="6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I88" s="94">
        <f t="shared" si="7"/>
        <v>0</v>
      </c>
      <c r="J88" s="15"/>
      <c r="N88" s="94">
        <f t="shared" si="8"/>
        <v>0</v>
      </c>
      <c r="O88" s="15"/>
      <c r="S88" s="94">
        <f t="shared" si="9"/>
        <v>0</v>
      </c>
      <c r="T88" s="15"/>
      <c r="X88" s="94">
        <f t="shared" si="5"/>
        <v>0</v>
      </c>
      <c r="Y88" s="97"/>
      <c r="Z88" s="94">
        <f t="shared" si="6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>
        <v>6887</v>
      </c>
      <c r="G89" s="22">
        <v>175</v>
      </c>
      <c r="H89" s="22">
        <v>1250</v>
      </c>
      <c r="I89" s="94">
        <f t="shared" si="7"/>
        <v>8312</v>
      </c>
      <c r="J89" s="15"/>
      <c r="K89" s="22">
        <v>1250</v>
      </c>
      <c r="L89" s="22">
        <v>1250</v>
      </c>
      <c r="M89" s="22">
        <v>1250</v>
      </c>
      <c r="N89" s="94">
        <f t="shared" si="8"/>
        <v>3750</v>
      </c>
      <c r="O89" s="15"/>
      <c r="P89" s="22">
        <v>1250</v>
      </c>
      <c r="Q89" s="22">
        <v>1250</v>
      </c>
      <c r="R89" s="22">
        <v>1250</v>
      </c>
      <c r="S89" s="94">
        <f t="shared" si="9"/>
        <v>3750</v>
      </c>
      <c r="T89" s="15"/>
      <c r="U89" s="22">
        <v>1250</v>
      </c>
      <c r="V89" s="22">
        <v>1250</v>
      </c>
      <c r="W89" s="22">
        <v>1250</v>
      </c>
      <c r="X89" s="94">
        <f t="shared" si="5"/>
        <v>3750</v>
      </c>
      <c r="Y89" s="97"/>
      <c r="Z89" s="94">
        <f t="shared" si="6"/>
        <v>19562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7"/>
        <v>0</v>
      </c>
      <c r="J90" s="15"/>
      <c r="K90" s="22"/>
      <c r="L90" s="22"/>
      <c r="M90" s="22"/>
      <c r="N90" s="94">
        <f t="shared" si="8"/>
        <v>0</v>
      </c>
      <c r="O90" s="15"/>
      <c r="P90" s="22"/>
      <c r="Q90" s="22"/>
      <c r="R90" s="22"/>
      <c r="S90" s="94">
        <f t="shared" si="9"/>
        <v>0</v>
      </c>
      <c r="T90" s="15"/>
      <c r="U90" s="22"/>
      <c r="V90" s="22"/>
      <c r="W90" s="22"/>
      <c r="X90" s="94">
        <f t="shared" si="5"/>
        <v>0</v>
      </c>
      <c r="Y90" s="97"/>
      <c r="Z90" s="94">
        <f t="shared" si="6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7"/>
        <v>0</v>
      </c>
      <c r="J91" s="15"/>
      <c r="K91" s="22"/>
      <c r="L91" s="22"/>
      <c r="M91" s="22"/>
      <c r="N91" s="94">
        <f t="shared" si="8"/>
        <v>0</v>
      </c>
      <c r="O91" s="15"/>
      <c r="P91" s="22"/>
      <c r="Q91" s="22"/>
      <c r="R91" s="22"/>
      <c r="S91" s="94">
        <f t="shared" si="9"/>
        <v>0</v>
      </c>
      <c r="T91" s="15"/>
      <c r="U91" s="22"/>
      <c r="V91" s="22"/>
      <c r="W91" s="22"/>
      <c r="X91" s="94">
        <f t="shared" si="5"/>
        <v>0</v>
      </c>
      <c r="Y91" s="97"/>
      <c r="Z91" s="94">
        <f t="shared" si="6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7"/>
        <v>0</v>
      </c>
      <c r="J92" s="15"/>
      <c r="K92" s="22"/>
      <c r="L92" s="22"/>
      <c r="M92" s="22"/>
      <c r="N92" s="94">
        <f t="shared" si="8"/>
        <v>0</v>
      </c>
      <c r="O92" s="15"/>
      <c r="P92" s="22"/>
      <c r="Q92" s="22"/>
      <c r="R92" s="22"/>
      <c r="S92" s="94">
        <f t="shared" si="9"/>
        <v>0</v>
      </c>
      <c r="T92" s="15"/>
      <c r="U92" s="22"/>
      <c r="V92" s="22"/>
      <c r="W92" s="22"/>
      <c r="X92" s="94">
        <f t="shared" si="5"/>
        <v>0</v>
      </c>
      <c r="Y92" s="97"/>
      <c r="Z92" s="94">
        <f t="shared" si="6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7"/>
        <v>0</v>
      </c>
      <c r="J93" s="15"/>
      <c r="K93" s="22"/>
      <c r="L93" s="22"/>
      <c r="M93" s="22"/>
      <c r="N93" s="94">
        <f t="shared" si="8"/>
        <v>0</v>
      </c>
      <c r="O93" s="15"/>
      <c r="P93" s="22"/>
      <c r="Q93" s="22"/>
      <c r="R93" s="22"/>
      <c r="S93" s="94">
        <f t="shared" si="9"/>
        <v>0</v>
      </c>
      <c r="T93" s="15"/>
      <c r="U93" s="22"/>
      <c r="V93" s="22"/>
      <c r="W93" s="22"/>
      <c r="X93" s="94">
        <f t="shared" si="5"/>
        <v>0</v>
      </c>
      <c r="Y93" s="97"/>
      <c r="Z93" s="94">
        <f t="shared" si="6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7"/>
        <v>0</v>
      </c>
      <c r="J94" s="15"/>
      <c r="K94" s="22"/>
      <c r="L94" s="22"/>
      <c r="M94" s="22"/>
      <c r="N94" s="94">
        <f t="shared" si="8"/>
        <v>0</v>
      </c>
      <c r="O94" s="15"/>
      <c r="P94" s="22"/>
      <c r="Q94" s="22"/>
      <c r="R94" s="22"/>
      <c r="S94" s="94">
        <f t="shared" si="9"/>
        <v>0</v>
      </c>
      <c r="T94" s="15"/>
      <c r="U94" s="22"/>
      <c r="V94" s="22"/>
      <c r="W94" s="22"/>
      <c r="X94" s="94">
        <f t="shared" si="5"/>
        <v>0</v>
      </c>
      <c r="Y94" s="97"/>
      <c r="Z94" s="94">
        <f t="shared" si="6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7"/>
        <v>0</v>
      </c>
      <c r="J95" s="15"/>
      <c r="K95" s="22"/>
      <c r="L95" s="22"/>
      <c r="M95" s="22"/>
      <c r="N95" s="94">
        <f t="shared" si="8"/>
        <v>0</v>
      </c>
      <c r="O95" s="15"/>
      <c r="P95" s="22"/>
      <c r="Q95" s="22"/>
      <c r="R95" s="22"/>
      <c r="S95" s="94">
        <f t="shared" si="9"/>
        <v>0</v>
      </c>
      <c r="T95" s="15"/>
      <c r="U95" s="22"/>
      <c r="V95" s="22"/>
      <c r="W95" s="22"/>
      <c r="X95" s="94">
        <f t="shared" si="5"/>
        <v>0</v>
      </c>
      <c r="Y95" s="97"/>
      <c r="Z95" s="94">
        <f t="shared" si="6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>
        <v>500</v>
      </c>
      <c r="I96" s="94">
        <f t="shared" si="7"/>
        <v>500</v>
      </c>
      <c r="J96" s="15"/>
      <c r="K96" s="22"/>
      <c r="L96" s="22"/>
      <c r="M96" s="22">
        <v>500</v>
      </c>
      <c r="N96" s="94">
        <f t="shared" si="8"/>
        <v>500</v>
      </c>
      <c r="O96" s="15"/>
      <c r="P96" s="22"/>
      <c r="Q96" s="22"/>
      <c r="R96" s="22">
        <v>500</v>
      </c>
      <c r="S96" s="94">
        <f t="shared" si="9"/>
        <v>500</v>
      </c>
      <c r="T96" s="15"/>
      <c r="U96" s="22"/>
      <c r="V96" s="22"/>
      <c r="W96" s="22">
        <v>500</v>
      </c>
      <c r="X96" s="94">
        <f t="shared" si="5"/>
        <v>500</v>
      </c>
      <c r="Y96" s="97"/>
      <c r="Z96" s="94">
        <f t="shared" si="6"/>
        <v>2000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7"/>
        <v>0</v>
      </c>
      <c r="J97" s="15"/>
      <c r="K97" s="22"/>
      <c r="L97" s="22"/>
      <c r="M97" s="22"/>
      <c r="N97" s="94">
        <f t="shared" si="8"/>
        <v>0</v>
      </c>
      <c r="O97" s="15"/>
      <c r="P97" s="22"/>
      <c r="Q97" s="22"/>
      <c r="R97" s="22"/>
      <c r="S97" s="94">
        <f t="shared" si="9"/>
        <v>0</v>
      </c>
      <c r="T97" s="15"/>
      <c r="U97" s="22"/>
      <c r="V97" s="22"/>
      <c r="W97" s="22"/>
      <c r="X97" s="94">
        <f t="shared" si="5"/>
        <v>0</v>
      </c>
      <c r="Y97" s="97"/>
      <c r="Z97" s="94">
        <f t="shared" si="6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7"/>
        <v>0</v>
      </c>
      <c r="J98" s="15"/>
      <c r="K98" s="22"/>
      <c r="L98" s="22"/>
      <c r="M98" s="22"/>
      <c r="N98" s="94">
        <f t="shared" si="8"/>
        <v>0</v>
      </c>
      <c r="O98" s="15"/>
      <c r="P98" s="22"/>
      <c r="Q98" s="22"/>
      <c r="R98" s="22"/>
      <c r="S98" s="94">
        <f t="shared" si="9"/>
        <v>0</v>
      </c>
      <c r="T98" s="15"/>
      <c r="U98" s="22"/>
      <c r="V98" s="22"/>
      <c r="W98" s="22"/>
      <c r="X98" s="94">
        <f t="shared" si="5"/>
        <v>0</v>
      </c>
      <c r="Y98" s="97"/>
      <c r="Z98" s="94">
        <f t="shared" si="6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7"/>
        <v>0</v>
      </c>
      <c r="J99" s="15"/>
      <c r="K99" s="22"/>
      <c r="L99" s="22"/>
      <c r="M99" s="22"/>
      <c r="N99" s="94">
        <f t="shared" si="8"/>
        <v>0</v>
      </c>
      <c r="O99" s="15"/>
      <c r="P99" s="22"/>
      <c r="Q99" s="22"/>
      <c r="R99" s="22"/>
      <c r="S99" s="94">
        <f t="shared" si="9"/>
        <v>0</v>
      </c>
      <c r="T99" s="15"/>
      <c r="U99" s="22"/>
      <c r="V99" s="22"/>
      <c r="W99" s="22"/>
      <c r="X99" s="94">
        <f t="shared" si="5"/>
        <v>0</v>
      </c>
      <c r="Y99" s="97"/>
      <c r="Z99" s="94">
        <f t="shared" si="6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7"/>
        <v>0</v>
      </c>
      <c r="J100" s="15"/>
      <c r="K100" s="22"/>
      <c r="L100" s="22"/>
      <c r="M100" s="22"/>
      <c r="N100" s="94">
        <f t="shared" si="8"/>
        <v>0</v>
      </c>
      <c r="O100" s="15"/>
      <c r="P100" s="22"/>
      <c r="Q100" s="22"/>
      <c r="R100" s="22"/>
      <c r="S100" s="94">
        <f t="shared" si="9"/>
        <v>0</v>
      </c>
      <c r="T100" s="15"/>
      <c r="U100" s="22"/>
      <c r="V100" s="22"/>
      <c r="W100" s="22"/>
      <c r="X100" s="94">
        <f t="shared" si="5"/>
        <v>0</v>
      </c>
      <c r="Y100" s="97"/>
      <c r="Z100" s="94">
        <f t="shared" si="6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7"/>
        <v>0</v>
      </c>
      <c r="J101" s="15"/>
      <c r="K101" s="22"/>
      <c r="L101" s="22"/>
      <c r="M101" s="22"/>
      <c r="N101" s="94">
        <f t="shared" si="8"/>
        <v>0</v>
      </c>
      <c r="O101" s="15"/>
      <c r="P101" s="22"/>
      <c r="Q101" s="22"/>
      <c r="R101" s="22"/>
      <c r="S101" s="94">
        <f t="shared" si="9"/>
        <v>0</v>
      </c>
      <c r="T101" s="15"/>
      <c r="U101" s="22"/>
      <c r="V101" s="22"/>
      <c r="W101" s="22"/>
      <c r="X101" s="94">
        <f t="shared" si="5"/>
        <v>0</v>
      </c>
      <c r="Y101" s="97"/>
      <c r="Z101" s="94">
        <f t="shared" si="6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7"/>
        <v>0</v>
      </c>
      <c r="J102" s="15"/>
      <c r="K102" s="22"/>
      <c r="L102" s="22"/>
      <c r="M102" s="22"/>
      <c r="N102" s="94">
        <f t="shared" si="8"/>
        <v>0</v>
      </c>
      <c r="O102" s="15"/>
      <c r="P102" s="22"/>
      <c r="Q102" s="22"/>
      <c r="R102" s="22"/>
      <c r="S102" s="94">
        <f t="shared" si="9"/>
        <v>0</v>
      </c>
      <c r="T102" s="15"/>
      <c r="U102" s="22"/>
      <c r="V102" s="22"/>
      <c r="W102" s="22"/>
      <c r="X102" s="94">
        <f t="shared" si="5"/>
        <v>0</v>
      </c>
      <c r="Y102" s="97"/>
      <c r="Z102" s="94">
        <f t="shared" si="6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7"/>
        <v>0</v>
      </c>
      <c r="J103" s="15"/>
      <c r="K103" s="22"/>
      <c r="L103" s="22"/>
      <c r="M103" s="22"/>
      <c r="N103" s="94">
        <f t="shared" si="8"/>
        <v>0</v>
      </c>
      <c r="O103" s="15"/>
      <c r="P103" s="22"/>
      <c r="Q103" s="22"/>
      <c r="R103" s="22"/>
      <c r="S103" s="94">
        <f t="shared" si="9"/>
        <v>0</v>
      </c>
      <c r="T103" s="15"/>
      <c r="U103" s="22"/>
      <c r="V103" s="22"/>
      <c r="W103" s="22"/>
      <c r="X103" s="94">
        <f t="shared" si="5"/>
        <v>0</v>
      </c>
      <c r="Y103" s="97"/>
      <c r="Z103" s="94">
        <f t="shared" si="6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7"/>
        <v>0</v>
      </c>
      <c r="J104" s="15"/>
      <c r="K104" s="22"/>
      <c r="L104" s="22"/>
      <c r="M104" s="22"/>
      <c r="N104" s="94">
        <f t="shared" si="8"/>
        <v>0</v>
      </c>
      <c r="O104" s="15"/>
      <c r="P104" s="22"/>
      <c r="Q104" s="22"/>
      <c r="R104" s="22"/>
      <c r="S104" s="94">
        <f t="shared" si="9"/>
        <v>0</v>
      </c>
      <c r="T104" s="15"/>
      <c r="U104" s="22"/>
      <c r="V104" s="22"/>
      <c r="W104" s="22"/>
      <c r="X104" s="94">
        <f t="shared" si="5"/>
        <v>0</v>
      </c>
      <c r="Y104" s="97"/>
      <c r="Z104" s="94">
        <f t="shared" si="6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7"/>
        <v>0</v>
      </c>
      <c r="J105" s="15"/>
      <c r="K105" s="22"/>
      <c r="L105" s="22"/>
      <c r="M105" s="22"/>
      <c r="N105" s="94">
        <f t="shared" si="8"/>
        <v>0</v>
      </c>
      <c r="O105" s="15"/>
      <c r="P105" s="22"/>
      <c r="Q105" s="22"/>
      <c r="R105" s="22"/>
      <c r="S105" s="94">
        <f t="shared" si="9"/>
        <v>0</v>
      </c>
      <c r="T105" s="15"/>
      <c r="U105" s="22"/>
      <c r="V105" s="22"/>
      <c r="W105" s="22"/>
      <c r="X105" s="94">
        <f t="shared" si="5"/>
        <v>0</v>
      </c>
      <c r="Y105" s="97"/>
      <c r="Z105" s="94">
        <f t="shared" si="6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7"/>
        <v>0</v>
      </c>
      <c r="J106" s="15"/>
      <c r="K106" s="22"/>
      <c r="L106" s="22"/>
      <c r="M106" s="22"/>
      <c r="N106" s="94">
        <f t="shared" si="8"/>
        <v>0</v>
      </c>
      <c r="O106" s="15"/>
      <c r="P106" s="22"/>
      <c r="Q106" s="22"/>
      <c r="R106" s="22"/>
      <c r="S106" s="94">
        <f t="shared" si="9"/>
        <v>0</v>
      </c>
      <c r="T106" s="15"/>
      <c r="U106" s="22"/>
      <c r="V106" s="22"/>
      <c r="W106" s="22"/>
      <c r="X106" s="94">
        <f t="shared" si="5"/>
        <v>0</v>
      </c>
      <c r="Y106" s="97"/>
      <c r="Z106" s="94">
        <f t="shared" si="6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7"/>
        <v>0</v>
      </c>
      <c r="J107" s="15"/>
      <c r="K107" s="22"/>
      <c r="L107" s="22"/>
      <c r="M107" s="22"/>
      <c r="N107" s="94">
        <f t="shared" si="8"/>
        <v>0</v>
      </c>
      <c r="O107" s="15"/>
      <c r="P107" s="22"/>
      <c r="Q107" s="22"/>
      <c r="R107" s="22"/>
      <c r="S107" s="94">
        <f t="shared" si="9"/>
        <v>0</v>
      </c>
      <c r="T107" s="15"/>
      <c r="U107" s="22"/>
      <c r="V107" s="22"/>
      <c r="W107" s="22"/>
      <c r="X107" s="94">
        <f t="shared" si="5"/>
        <v>0</v>
      </c>
      <c r="Y107" s="97"/>
      <c r="Z107" s="94">
        <f t="shared" si="6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7"/>
        <v>0</v>
      </c>
      <c r="J108" s="15"/>
      <c r="K108" s="22"/>
      <c r="L108" s="22"/>
      <c r="M108" s="22"/>
      <c r="N108" s="94">
        <f t="shared" si="8"/>
        <v>0</v>
      </c>
      <c r="O108" s="15"/>
      <c r="P108" s="22"/>
      <c r="Q108" s="22"/>
      <c r="R108" s="22"/>
      <c r="S108" s="94">
        <f t="shared" si="9"/>
        <v>0</v>
      </c>
      <c r="T108" s="15"/>
      <c r="U108" s="22"/>
      <c r="V108" s="22"/>
      <c r="W108" s="22"/>
      <c r="X108" s="94">
        <f t="shared" si="5"/>
        <v>0</v>
      </c>
      <c r="Y108" s="97"/>
      <c r="Z108" s="94">
        <f t="shared" si="6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7"/>
        <v>0</v>
      </c>
      <c r="J109" s="15"/>
      <c r="K109" s="22"/>
      <c r="L109" s="22"/>
      <c r="M109" s="22"/>
      <c r="N109" s="94">
        <f t="shared" si="8"/>
        <v>0</v>
      </c>
      <c r="O109" s="15"/>
      <c r="P109" s="22"/>
      <c r="Q109" s="22"/>
      <c r="R109" s="22"/>
      <c r="S109" s="94">
        <f t="shared" si="9"/>
        <v>0</v>
      </c>
      <c r="T109" s="15"/>
      <c r="U109" s="22"/>
      <c r="V109" s="22"/>
      <c r="W109" s="22"/>
      <c r="X109" s="94">
        <f t="shared" si="5"/>
        <v>0</v>
      </c>
      <c r="Y109" s="97"/>
      <c r="Z109" s="94">
        <f t="shared" si="6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7"/>
        <v>0</v>
      </c>
      <c r="J110" s="15"/>
      <c r="K110" s="22"/>
      <c r="L110" s="22"/>
      <c r="M110" s="22"/>
      <c r="N110" s="94">
        <f t="shared" si="8"/>
        <v>0</v>
      </c>
      <c r="O110" s="15"/>
      <c r="P110" s="22"/>
      <c r="Q110" s="22"/>
      <c r="R110" s="22"/>
      <c r="S110" s="94">
        <f t="shared" si="9"/>
        <v>0</v>
      </c>
      <c r="T110" s="15"/>
      <c r="U110" s="22"/>
      <c r="V110" s="22"/>
      <c r="W110" s="22"/>
      <c r="X110" s="94">
        <f t="shared" si="5"/>
        <v>0</v>
      </c>
      <c r="Y110" s="97"/>
      <c r="Z110" s="94">
        <f t="shared" si="6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7"/>
        <v>0</v>
      </c>
      <c r="J111" s="15"/>
      <c r="K111" s="22"/>
      <c r="L111" s="22"/>
      <c r="M111" s="22"/>
      <c r="N111" s="94">
        <f t="shared" si="8"/>
        <v>0</v>
      </c>
      <c r="O111" s="15"/>
      <c r="P111" s="22"/>
      <c r="Q111" s="22"/>
      <c r="R111" s="22"/>
      <c r="S111" s="94">
        <f t="shared" si="9"/>
        <v>0</v>
      </c>
      <c r="T111" s="15"/>
      <c r="U111" s="22"/>
      <c r="V111" s="22"/>
      <c r="W111" s="22"/>
      <c r="X111" s="94">
        <f t="shared" si="5"/>
        <v>0</v>
      </c>
      <c r="Y111" s="97"/>
      <c r="Z111" s="94">
        <f t="shared" si="6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7"/>
        <v>0</v>
      </c>
      <c r="J112" s="15"/>
      <c r="K112" s="22"/>
      <c r="L112" s="22"/>
      <c r="M112" s="22"/>
      <c r="N112" s="94">
        <f t="shared" si="8"/>
        <v>0</v>
      </c>
      <c r="O112" s="15"/>
      <c r="P112" s="22"/>
      <c r="Q112" s="22"/>
      <c r="R112" s="22"/>
      <c r="S112" s="94">
        <f t="shared" si="9"/>
        <v>0</v>
      </c>
      <c r="T112" s="15"/>
      <c r="U112" s="22"/>
      <c r="V112" s="22"/>
      <c r="W112" s="22"/>
      <c r="X112" s="94">
        <f t="shared" si="5"/>
        <v>0</v>
      </c>
      <c r="Y112" s="97"/>
      <c r="Z112" s="94">
        <f t="shared" si="6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7"/>
        <v>0</v>
      </c>
      <c r="J113" s="15"/>
      <c r="K113" s="22"/>
      <c r="L113" s="22"/>
      <c r="M113" s="22"/>
      <c r="N113" s="94">
        <f t="shared" si="8"/>
        <v>0</v>
      </c>
      <c r="O113" s="15"/>
      <c r="P113" s="22"/>
      <c r="Q113" s="22"/>
      <c r="R113" s="22"/>
      <c r="S113" s="94">
        <f t="shared" si="9"/>
        <v>0</v>
      </c>
      <c r="T113" s="15"/>
      <c r="U113" s="22"/>
      <c r="V113" s="22"/>
      <c r="W113" s="22"/>
      <c r="X113" s="94">
        <f t="shared" si="5"/>
        <v>0</v>
      </c>
      <c r="Y113" s="97"/>
      <c r="Z113" s="94">
        <f t="shared" si="6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7"/>
        <v>0</v>
      </c>
      <c r="J114" s="15"/>
      <c r="K114" s="22"/>
      <c r="L114" s="22"/>
      <c r="M114" s="22"/>
      <c r="N114" s="94">
        <f t="shared" si="8"/>
        <v>0</v>
      </c>
      <c r="O114" s="15"/>
      <c r="P114" s="22"/>
      <c r="Q114" s="22"/>
      <c r="R114" s="22"/>
      <c r="S114" s="94">
        <f t="shared" si="9"/>
        <v>0</v>
      </c>
      <c r="T114" s="15"/>
      <c r="U114" s="22"/>
      <c r="V114" s="22"/>
      <c r="W114" s="22"/>
      <c r="X114" s="94">
        <f t="shared" si="5"/>
        <v>0</v>
      </c>
      <c r="Y114" s="97"/>
      <c r="Z114" s="94">
        <f t="shared" si="6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7"/>
        <v>0</v>
      </c>
      <c r="J115" s="15"/>
      <c r="K115" s="22"/>
      <c r="L115" s="22"/>
      <c r="M115" s="22"/>
      <c r="N115" s="94">
        <f t="shared" si="8"/>
        <v>0</v>
      </c>
      <c r="O115" s="15"/>
      <c r="P115" s="22"/>
      <c r="Q115" s="22"/>
      <c r="R115" s="22"/>
      <c r="S115" s="94">
        <f t="shared" si="9"/>
        <v>0</v>
      </c>
      <c r="T115" s="15"/>
      <c r="U115" s="22"/>
      <c r="V115" s="22"/>
      <c r="W115" s="22"/>
      <c r="X115" s="94">
        <f t="shared" si="5"/>
        <v>0</v>
      </c>
      <c r="Y115" s="97"/>
      <c r="Z115" s="94">
        <f t="shared" si="6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7"/>
        <v>0</v>
      </c>
      <c r="J116" s="15"/>
      <c r="K116" s="22"/>
      <c r="L116" s="22"/>
      <c r="M116" s="22"/>
      <c r="N116" s="94">
        <f t="shared" si="8"/>
        <v>0</v>
      </c>
      <c r="O116" s="15"/>
      <c r="P116" s="22"/>
      <c r="Q116" s="22"/>
      <c r="R116" s="22"/>
      <c r="S116" s="94">
        <f t="shared" si="9"/>
        <v>0</v>
      </c>
      <c r="T116" s="15"/>
      <c r="U116" s="22"/>
      <c r="V116" s="22"/>
      <c r="W116" s="22"/>
      <c r="X116" s="94">
        <f t="shared" si="5"/>
        <v>0</v>
      </c>
      <c r="Y116" s="97"/>
      <c r="Z116" s="94">
        <f t="shared" si="6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7"/>
        <v>0</v>
      </c>
      <c r="J117" s="15"/>
      <c r="K117" s="22"/>
      <c r="L117" s="22"/>
      <c r="M117" s="22"/>
      <c r="N117" s="94">
        <f t="shared" si="8"/>
        <v>0</v>
      </c>
      <c r="O117" s="15"/>
      <c r="P117" s="22"/>
      <c r="Q117" s="22"/>
      <c r="R117" s="22"/>
      <c r="S117" s="94">
        <f t="shared" si="9"/>
        <v>0</v>
      </c>
      <c r="T117" s="15"/>
      <c r="U117" s="22"/>
      <c r="V117" s="22"/>
      <c r="W117" s="22"/>
      <c r="X117" s="94">
        <f t="shared" si="5"/>
        <v>0</v>
      </c>
      <c r="Y117" s="97"/>
      <c r="Z117" s="94">
        <f t="shared" si="6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7"/>
        <v>0</v>
      </c>
      <c r="J118" s="15"/>
      <c r="K118" s="22"/>
      <c r="L118" s="22"/>
      <c r="M118" s="22"/>
      <c r="N118" s="94">
        <f t="shared" si="8"/>
        <v>0</v>
      </c>
      <c r="O118" s="15"/>
      <c r="P118" s="22"/>
      <c r="Q118" s="22"/>
      <c r="R118" s="22"/>
      <c r="S118" s="94">
        <f t="shared" si="9"/>
        <v>0</v>
      </c>
      <c r="T118" s="15"/>
      <c r="U118" s="22"/>
      <c r="V118" s="22"/>
      <c r="W118" s="22"/>
      <c r="X118" s="94">
        <f t="shared" si="5"/>
        <v>0</v>
      </c>
      <c r="Y118" s="97"/>
      <c r="Z118" s="94">
        <f t="shared" si="6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7"/>
        <v>0</v>
      </c>
      <c r="J119" s="15"/>
      <c r="K119" s="22"/>
      <c r="L119" s="22"/>
      <c r="M119" s="22"/>
      <c r="N119" s="94">
        <f t="shared" si="8"/>
        <v>0</v>
      </c>
      <c r="O119" s="15"/>
      <c r="P119" s="22"/>
      <c r="Q119" s="22"/>
      <c r="R119" s="22"/>
      <c r="S119" s="94">
        <f t="shared" si="9"/>
        <v>0</v>
      </c>
      <c r="T119" s="15"/>
      <c r="U119" s="22"/>
      <c r="V119" s="22"/>
      <c r="W119" s="22"/>
      <c r="X119" s="94">
        <f t="shared" si="5"/>
        <v>0</v>
      </c>
      <c r="Y119" s="97"/>
      <c r="Z119" s="94">
        <f t="shared" si="6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7"/>
        <v>0</v>
      </c>
      <c r="J120" s="15"/>
      <c r="K120" s="22"/>
      <c r="L120" s="22"/>
      <c r="M120" s="22"/>
      <c r="N120" s="94">
        <f t="shared" si="8"/>
        <v>0</v>
      </c>
      <c r="O120" s="15"/>
      <c r="P120" s="22"/>
      <c r="Q120" s="22"/>
      <c r="R120" s="22"/>
      <c r="S120" s="94">
        <f t="shared" si="9"/>
        <v>0</v>
      </c>
      <c r="T120" s="15"/>
      <c r="U120" s="22"/>
      <c r="V120" s="22"/>
      <c r="W120" s="22"/>
      <c r="X120" s="94">
        <f t="shared" si="5"/>
        <v>0</v>
      </c>
      <c r="Y120" s="97"/>
      <c r="Z120" s="94">
        <f t="shared" si="6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7"/>
        <v>0</v>
      </c>
      <c r="J121" s="15"/>
      <c r="K121" s="22"/>
      <c r="L121" s="22"/>
      <c r="M121" s="22"/>
      <c r="N121" s="94">
        <f t="shared" si="8"/>
        <v>0</v>
      </c>
      <c r="O121" s="15"/>
      <c r="P121" s="22"/>
      <c r="Q121" s="22"/>
      <c r="R121" s="22"/>
      <c r="S121" s="94">
        <f t="shared" si="9"/>
        <v>0</v>
      </c>
      <c r="T121" s="15"/>
      <c r="U121" s="22"/>
      <c r="V121" s="22"/>
      <c r="W121" s="22"/>
      <c r="X121" s="94">
        <f t="shared" si="5"/>
        <v>0</v>
      </c>
      <c r="Y121" s="97"/>
      <c r="Z121" s="94">
        <f t="shared" si="6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7"/>
        <v>0</v>
      </c>
      <c r="J122" s="15"/>
      <c r="K122" s="22"/>
      <c r="L122" s="22"/>
      <c r="M122" s="22"/>
      <c r="N122" s="94">
        <f t="shared" si="8"/>
        <v>0</v>
      </c>
      <c r="O122" s="15"/>
      <c r="P122" s="22"/>
      <c r="Q122" s="22"/>
      <c r="R122" s="22"/>
      <c r="S122" s="94">
        <f t="shared" si="9"/>
        <v>0</v>
      </c>
      <c r="T122" s="15"/>
      <c r="U122" s="22"/>
      <c r="V122" s="22"/>
      <c r="W122" s="22"/>
      <c r="X122" s="94">
        <f t="shared" si="5"/>
        <v>0</v>
      </c>
      <c r="Y122" s="97"/>
      <c r="Z122" s="94">
        <f t="shared" si="6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7"/>
        <v>0</v>
      </c>
      <c r="J123" s="15"/>
      <c r="K123" s="22"/>
      <c r="L123" s="22"/>
      <c r="M123" s="22"/>
      <c r="N123" s="94">
        <f t="shared" si="8"/>
        <v>0</v>
      </c>
      <c r="O123" s="15"/>
      <c r="P123" s="22"/>
      <c r="Q123" s="22"/>
      <c r="R123" s="22"/>
      <c r="S123" s="94">
        <f t="shared" si="9"/>
        <v>0</v>
      </c>
      <c r="T123" s="15"/>
      <c r="U123" s="22"/>
      <c r="V123" s="22"/>
      <c r="W123" s="22"/>
      <c r="X123" s="94">
        <f t="shared" si="5"/>
        <v>0</v>
      </c>
      <c r="Y123" s="97"/>
      <c r="Z123" s="94">
        <f t="shared" si="6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7"/>
        <v>0</v>
      </c>
      <c r="J124" s="15"/>
      <c r="K124" s="22"/>
      <c r="L124" s="22"/>
      <c r="M124" s="22"/>
      <c r="N124" s="94">
        <f t="shared" si="8"/>
        <v>0</v>
      </c>
      <c r="O124" s="15"/>
      <c r="P124" s="22"/>
      <c r="Q124" s="22"/>
      <c r="R124" s="22"/>
      <c r="S124" s="94">
        <f t="shared" si="9"/>
        <v>0</v>
      </c>
      <c r="T124" s="15"/>
      <c r="U124" s="22"/>
      <c r="V124" s="22"/>
      <c r="W124" s="22"/>
      <c r="X124" s="94">
        <f t="shared" si="5"/>
        <v>0</v>
      </c>
      <c r="Y124" s="97"/>
      <c r="Z124" s="94">
        <f t="shared" si="6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7"/>
        <v>0</v>
      </c>
      <c r="J126" s="15"/>
      <c r="K126" s="22"/>
      <c r="L126" s="22"/>
      <c r="M126" s="22"/>
      <c r="N126" s="94">
        <f t="shared" si="8"/>
        <v>0</v>
      </c>
      <c r="O126" s="15"/>
      <c r="P126" s="22"/>
      <c r="Q126" s="22"/>
      <c r="R126" s="22"/>
      <c r="S126" s="94">
        <f t="shared" si="9"/>
        <v>0</v>
      </c>
      <c r="T126" s="15"/>
      <c r="U126" s="22"/>
      <c r="V126" s="22"/>
      <c r="W126" s="22"/>
      <c r="X126" s="94">
        <f t="shared" si="5"/>
        <v>0</v>
      </c>
      <c r="Y126" s="97"/>
      <c r="Z126" s="94">
        <f t="shared" si="6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10819</v>
      </c>
      <c r="G127" s="83">
        <f>SUM(G46:G126)</f>
        <v>4107</v>
      </c>
      <c r="H127" s="83">
        <f>SUM(H46:H126)</f>
        <v>6682</v>
      </c>
      <c r="I127" s="85">
        <f>SUM(I46:I126)</f>
        <v>21608</v>
      </c>
      <c r="J127" s="85"/>
      <c r="K127" s="83">
        <f>SUM(K46:K126)</f>
        <v>5182</v>
      </c>
      <c r="L127" s="83">
        <f>SUM(L46:L126)</f>
        <v>5182</v>
      </c>
      <c r="M127" s="83">
        <f>SUM(M46:M126)</f>
        <v>6682</v>
      </c>
      <c r="N127" s="85">
        <f>SUM(N46:N126)</f>
        <v>17046</v>
      </c>
      <c r="O127" s="85"/>
      <c r="P127" s="83">
        <f>SUM(P46:P126)</f>
        <v>5182</v>
      </c>
      <c r="Q127" s="83">
        <f>SUM(Q46:Q126)</f>
        <v>5182</v>
      </c>
      <c r="R127" s="83">
        <f>SUM(R46:R126)</f>
        <v>6682</v>
      </c>
      <c r="S127" s="85">
        <f>SUM(S46:S126)</f>
        <v>17046</v>
      </c>
      <c r="T127" s="85"/>
      <c r="U127" s="83">
        <f>SUM(U46:U126)</f>
        <v>5182</v>
      </c>
      <c r="V127" s="83">
        <f>SUM(V46:V126)</f>
        <v>5182</v>
      </c>
      <c r="W127" s="83">
        <f>SUM(W46:W126)</f>
        <v>6509</v>
      </c>
      <c r="X127" s="85">
        <f>SUM(X46:X126)</f>
        <v>16873</v>
      </c>
      <c r="Y127" s="84"/>
      <c r="Z127" s="85">
        <f>SUM(Z46:Z126)</f>
        <v>72573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61754</v>
      </c>
      <c r="G128" s="88">
        <f>G43-G127</f>
        <v>-4107</v>
      </c>
      <c r="H128" s="88">
        <f>H43-H127</f>
        <v>-6682</v>
      </c>
      <c r="I128" s="89">
        <f>I43-I127</f>
        <v>50965</v>
      </c>
      <c r="J128" s="89"/>
      <c r="K128" s="88">
        <f>K43-K127</f>
        <v>-5182</v>
      </c>
      <c r="L128" s="88">
        <f>L43-L127</f>
        <v>-5182</v>
      </c>
      <c r="M128" s="88">
        <f>M43-M127</f>
        <v>-6682</v>
      </c>
      <c r="N128" s="89">
        <f>N43-N127</f>
        <v>-17046</v>
      </c>
      <c r="O128" s="89"/>
      <c r="P128" s="88">
        <f>P43-P127</f>
        <v>-5182</v>
      </c>
      <c r="Q128" s="88">
        <f>Q43-Q127</f>
        <v>-5182</v>
      </c>
      <c r="R128" s="88">
        <f>R43-R127</f>
        <v>-6682</v>
      </c>
      <c r="S128" s="89">
        <f>S43-S127</f>
        <v>-17046</v>
      </c>
      <c r="T128" s="89"/>
      <c r="U128" s="88">
        <f>U43-U127</f>
        <v>-5182</v>
      </c>
      <c r="V128" s="88">
        <f>V43-V127</f>
        <v>-5182</v>
      </c>
      <c r="W128" s="88">
        <f>W43-W127</f>
        <v>-6509</v>
      </c>
      <c r="X128" s="89">
        <f>X43-X127</f>
        <v>-16873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86"/>
      <c r="G130" s="172"/>
      <c r="H130" s="1"/>
      <c r="I130" s="1"/>
      <c r="J130" s="1"/>
      <c r="K130" s="1"/>
      <c r="L130" s="1"/>
      <c r="M130" s="2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M131" s="22"/>
    </row>
    <row r="132" spans="1:26" x14ac:dyDescent="0.2">
      <c r="I132" s="175"/>
      <c r="M132" s="22"/>
    </row>
    <row r="133" spans="1:26" x14ac:dyDescent="0.2">
      <c r="I133" s="175"/>
      <c r="M133" s="22"/>
    </row>
    <row r="134" spans="1:26" x14ac:dyDescent="0.2">
      <c r="M134" s="22"/>
    </row>
    <row r="135" spans="1:26" x14ac:dyDescent="0.2">
      <c r="M135" s="22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29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theme="5" tint="-0.249977111117893"/>
    <pageSetUpPr fitToPage="1"/>
  </sheetPr>
  <dimension ref="A1:Z138"/>
  <sheetViews>
    <sheetView zoomScale="80" zoomScaleNormal="80" workbookViewId="0">
      <selection activeCell="A5" sqref="A5"/>
    </sheetView>
  </sheetViews>
  <sheetFormatPr defaultColWidth="9.140625" defaultRowHeight="12.75" x14ac:dyDescent="0.2"/>
  <cols>
    <col min="1" max="1" width="7.7109375" customWidth="1"/>
    <col min="2" max="2" width="40.140625" customWidth="1"/>
    <col min="3" max="4" width="9.140625" hidden="1" customWidth="1"/>
    <col min="5" max="5" width="28.42578125" customWidth="1"/>
    <col min="6" max="6" width="14" bestFit="1" customWidth="1"/>
    <col min="7" max="8" width="12.140625" bestFit="1" customWidth="1"/>
    <col min="9" max="9" width="14.28515625" bestFit="1" customWidth="1"/>
    <col min="10" max="10" width="2.7109375" customWidth="1"/>
    <col min="11" max="11" width="13.140625" bestFit="1" customWidth="1"/>
    <col min="12" max="13" width="12.140625" bestFit="1" customWidth="1"/>
    <col min="14" max="14" width="14.5703125" bestFit="1" customWidth="1"/>
    <col min="15" max="15" width="2.7109375" customWidth="1"/>
    <col min="16" max="18" width="12.140625" bestFit="1" customWidth="1"/>
    <col min="19" max="19" width="14.5703125" bestFit="1" customWidth="1"/>
    <col min="20" max="20" width="2.7109375" customWidth="1"/>
    <col min="21" max="23" width="12.140625" bestFit="1" customWidth="1"/>
    <col min="24" max="24" width="14.5703125" bestFit="1" customWidth="1"/>
    <col min="25" max="25" width="3.28515625" customWidth="1"/>
    <col min="26" max="26" width="14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101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>
        <v>1240370</v>
      </c>
      <c r="G11" s="22"/>
      <c r="H11" s="22"/>
      <c r="I11" s="94">
        <f>F11+G11+H11</f>
        <v>1240370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1240370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231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1240370</v>
      </c>
      <c r="G43" s="83">
        <f>SUM(G11:G42)</f>
        <v>0</v>
      </c>
      <c r="H43" s="83">
        <f>SUM(H11:H42)</f>
        <v>0</v>
      </c>
      <c r="I43" s="85">
        <f>SUM(I8:I42)</f>
        <v>1240370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1240370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34897</v>
      </c>
      <c r="G46" s="22">
        <v>34897</v>
      </c>
      <c r="H46" s="22">
        <v>34897</v>
      </c>
      <c r="I46" s="94">
        <f t="shared" ref="I46:I126" si="5">F46+G46+H46</f>
        <v>104691</v>
      </c>
      <c r="J46" s="15"/>
      <c r="K46" s="22">
        <v>34897</v>
      </c>
      <c r="L46" s="22">
        <v>34897</v>
      </c>
      <c r="M46" s="22">
        <v>34897</v>
      </c>
      <c r="N46" s="94">
        <f t="shared" ref="N46:N126" si="6">K46+L46+M46</f>
        <v>104691</v>
      </c>
      <c r="O46" s="15"/>
      <c r="P46" s="22">
        <v>34897</v>
      </c>
      <c r="Q46" s="22">
        <v>34897</v>
      </c>
      <c r="R46" s="22">
        <v>34897</v>
      </c>
      <c r="S46" s="94">
        <f t="shared" ref="S46:S126" si="7">P46+Q46+R46</f>
        <v>104691</v>
      </c>
      <c r="T46" s="15"/>
      <c r="U46" s="22">
        <v>34897</v>
      </c>
      <c r="V46" s="22">
        <v>34897</v>
      </c>
      <c r="W46" s="22">
        <v>34897</v>
      </c>
      <c r="X46" s="94">
        <f t="shared" ref="X46:X126" si="8">U46+V46+W46</f>
        <v>104691</v>
      </c>
      <c r="Y46" s="97"/>
      <c r="Z46" s="94">
        <f t="shared" ref="Z46:Z126" si="9">X46+S46+N46+I46</f>
        <v>418764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480</v>
      </c>
      <c r="G48" s="22">
        <v>480</v>
      </c>
      <c r="H48" s="22">
        <v>480</v>
      </c>
      <c r="I48" s="94">
        <f t="shared" si="5"/>
        <v>1440</v>
      </c>
      <c r="J48" s="15"/>
      <c r="K48" s="22">
        <v>480</v>
      </c>
      <c r="L48" s="22">
        <v>480</v>
      </c>
      <c r="M48" s="22">
        <v>480</v>
      </c>
      <c r="N48" s="94">
        <f t="shared" si="6"/>
        <v>1440</v>
      </c>
      <c r="O48" s="15"/>
      <c r="P48" s="22">
        <v>480</v>
      </c>
      <c r="Q48" s="22">
        <v>480</v>
      </c>
      <c r="R48" s="22">
        <v>480</v>
      </c>
      <c r="S48" s="94">
        <f t="shared" si="7"/>
        <v>1440</v>
      </c>
      <c r="T48" s="15"/>
      <c r="U48" s="22">
        <v>480</v>
      </c>
      <c r="V48" s="22">
        <v>480</v>
      </c>
      <c r="W48" s="22">
        <v>480</v>
      </c>
      <c r="X48" s="94">
        <f t="shared" si="8"/>
        <v>1440</v>
      </c>
      <c r="Y48" s="97"/>
      <c r="Z48" s="94">
        <f t="shared" si="9"/>
        <v>5760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>
        <v>2080</v>
      </c>
      <c r="G55" s="22">
        <v>2080</v>
      </c>
      <c r="H55" s="22">
        <v>2080</v>
      </c>
      <c r="I55" s="94">
        <f t="shared" si="5"/>
        <v>6240</v>
      </c>
      <c r="J55" s="15"/>
      <c r="K55" s="22">
        <v>2080</v>
      </c>
      <c r="L55" s="22">
        <v>2080</v>
      </c>
      <c r="M55" s="22">
        <v>2080</v>
      </c>
      <c r="N55" s="94">
        <f t="shared" si="6"/>
        <v>6240</v>
      </c>
      <c r="O55" s="15"/>
      <c r="P55" s="22">
        <v>2080</v>
      </c>
      <c r="Q55" s="22">
        <v>2080</v>
      </c>
      <c r="R55" s="22">
        <v>2080</v>
      </c>
      <c r="S55" s="94">
        <f t="shared" si="7"/>
        <v>6240</v>
      </c>
      <c r="T55" s="15"/>
      <c r="U55" s="22">
        <v>2080</v>
      </c>
      <c r="V55" s="22">
        <v>2080</v>
      </c>
      <c r="W55" s="22">
        <v>2080</v>
      </c>
      <c r="X55" s="94">
        <f t="shared" si="8"/>
        <v>6240</v>
      </c>
      <c r="Y55" s="97"/>
      <c r="Z55" s="94">
        <f t="shared" si="9"/>
        <v>24960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I70" s="94">
        <f t="shared" si="5"/>
        <v>0</v>
      </c>
      <c r="J70" s="15"/>
      <c r="N70" s="94">
        <f t="shared" si="6"/>
        <v>0</v>
      </c>
      <c r="O70" s="15"/>
      <c r="S70" s="94">
        <f t="shared" si="7"/>
        <v>0</v>
      </c>
      <c r="T70" s="15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>
        <v>3300</v>
      </c>
      <c r="G71" s="22">
        <v>3300</v>
      </c>
      <c r="H71" s="22">
        <v>3300</v>
      </c>
      <c r="I71" s="94">
        <f t="shared" si="5"/>
        <v>9900</v>
      </c>
      <c r="J71" s="15"/>
      <c r="K71" s="22">
        <v>3300</v>
      </c>
      <c r="L71" s="22">
        <v>3300</v>
      </c>
      <c r="M71" s="22">
        <v>3300</v>
      </c>
      <c r="N71" s="94">
        <f t="shared" si="6"/>
        <v>9900</v>
      </c>
      <c r="O71" s="15"/>
      <c r="P71" s="22">
        <v>3300</v>
      </c>
      <c r="Q71" s="22">
        <v>3300</v>
      </c>
      <c r="R71" s="22">
        <v>3300</v>
      </c>
      <c r="S71" s="94">
        <f t="shared" si="7"/>
        <v>9900</v>
      </c>
      <c r="T71" s="15"/>
      <c r="U71" s="22">
        <v>3300</v>
      </c>
      <c r="V71" s="22">
        <v>3300</v>
      </c>
      <c r="W71" s="22">
        <v>3300</v>
      </c>
      <c r="X71" s="94">
        <f t="shared" si="8"/>
        <v>9900</v>
      </c>
      <c r="Y71" s="97"/>
      <c r="Z71" s="94">
        <f t="shared" si="9"/>
        <v>39600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>
        <v>6400</v>
      </c>
      <c r="G75" s="22">
        <v>6400</v>
      </c>
      <c r="H75" s="22">
        <v>6400</v>
      </c>
      <c r="I75" s="94">
        <f t="shared" si="5"/>
        <v>19200</v>
      </c>
      <c r="J75" s="15"/>
      <c r="K75" s="22">
        <v>6400</v>
      </c>
      <c r="L75" s="22">
        <v>6400</v>
      </c>
      <c r="M75" s="22">
        <v>6400</v>
      </c>
      <c r="N75" s="94">
        <f t="shared" si="6"/>
        <v>19200</v>
      </c>
      <c r="O75" s="15"/>
      <c r="P75" s="22">
        <v>6400</v>
      </c>
      <c r="Q75" s="22">
        <v>6400</v>
      </c>
      <c r="R75" s="22">
        <v>6400</v>
      </c>
      <c r="S75" s="94">
        <f t="shared" si="7"/>
        <v>19200</v>
      </c>
      <c r="T75" s="15"/>
      <c r="U75" s="22">
        <v>6400</v>
      </c>
      <c r="V75" s="22">
        <v>6400</v>
      </c>
      <c r="W75" s="22">
        <v>6457</v>
      </c>
      <c r="X75" s="94">
        <f t="shared" si="8"/>
        <v>19257</v>
      </c>
      <c r="Y75" s="97"/>
      <c r="Z75" s="94">
        <f t="shared" si="9"/>
        <v>76857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>
        <v>15000</v>
      </c>
      <c r="G85" s="22">
        <v>15000</v>
      </c>
      <c r="H85" s="22">
        <v>15000</v>
      </c>
      <c r="I85" s="94">
        <f t="shared" si="5"/>
        <v>45000</v>
      </c>
      <c r="J85" s="15"/>
      <c r="K85" s="22">
        <v>15000</v>
      </c>
      <c r="L85" s="22">
        <v>15000</v>
      </c>
      <c r="M85" s="22">
        <v>15000</v>
      </c>
      <c r="N85" s="94">
        <f t="shared" si="6"/>
        <v>45000</v>
      </c>
      <c r="O85" s="15"/>
      <c r="P85" s="22">
        <v>15000</v>
      </c>
      <c r="Q85" s="22">
        <v>15000</v>
      </c>
      <c r="R85" s="22">
        <v>15000</v>
      </c>
      <c r="S85" s="94">
        <f t="shared" si="7"/>
        <v>45000</v>
      </c>
      <c r="T85" s="15"/>
      <c r="U85" s="22">
        <v>15000</v>
      </c>
      <c r="V85" s="22">
        <v>15000</v>
      </c>
      <c r="W85" s="22">
        <v>15000</v>
      </c>
      <c r="X85" s="94">
        <f t="shared" si="8"/>
        <v>45000</v>
      </c>
      <c r="Y85" s="97"/>
      <c r="Z85" s="94">
        <f t="shared" si="9"/>
        <v>180000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I95" s="94">
        <f t="shared" si="5"/>
        <v>0</v>
      </c>
      <c r="J95" s="15"/>
      <c r="N95" s="94">
        <f t="shared" si="6"/>
        <v>0</v>
      </c>
      <c r="O95" s="15"/>
      <c r="S95" s="94">
        <f t="shared" si="7"/>
        <v>0</v>
      </c>
      <c r="T95" s="15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415</v>
      </c>
      <c r="G96" s="22">
        <v>415</v>
      </c>
      <c r="H96" s="22">
        <v>415</v>
      </c>
      <c r="I96" s="94">
        <f t="shared" si="5"/>
        <v>1245</v>
      </c>
      <c r="J96" s="15"/>
      <c r="K96" s="22">
        <v>415</v>
      </c>
      <c r="L96" s="22">
        <v>415</v>
      </c>
      <c r="M96" s="22">
        <v>415</v>
      </c>
      <c r="N96" s="94">
        <f t="shared" si="6"/>
        <v>1245</v>
      </c>
      <c r="O96" s="15"/>
      <c r="P96" s="22">
        <v>415</v>
      </c>
      <c r="Q96" s="22">
        <v>415</v>
      </c>
      <c r="R96" s="22">
        <v>415</v>
      </c>
      <c r="S96" s="94">
        <f t="shared" si="7"/>
        <v>1245</v>
      </c>
      <c r="T96" s="15"/>
      <c r="U96" s="22">
        <v>415</v>
      </c>
      <c r="V96" s="22">
        <v>415</v>
      </c>
      <c r="W96" s="22">
        <v>415</v>
      </c>
      <c r="X96" s="94">
        <f t="shared" si="8"/>
        <v>1245</v>
      </c>
      <c r="Y96" s="97"/>
      <c r="Z96" s="94">
        <f t="shared" si="9"/>
        <v>4980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223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>
        <v>28300</v>
      </c>
      <c r="G110" s="22">
        <v>28300</v>
      </c>
      <c r="H110" s="22">
        <v>28300</v>
      </c>
      <c r="I110" s="94">
        <f t="shared" si="5"/>
        <v>84900</v>
      </c>
      <c r="J110" s="15"/>
      <c r="K110" s="22">
        <v>28300</v>
      </c>
      <c r="L110" s="22">
        <v>28300</v>
      </c>
      <c r="M110" s="22">
        <v>28300</v>
      </c>
      <c r="N110" s="94">
        <f t="shared" si="6"/>
        <v>84900</v>
      </c>
      <c r="O110" s="15"/>
      <c r="P110" s="22">
        <v>28300</v>
      </c>
      <c r="Q110" s="22">
        <v>28300</v>
      </c>
      <c r="R110" s="22">
        <v>28300</v>
      </c>
      <c r="S110" s="94">
        <f t="shared" si="7"/>
        <v>84900</v>
      </c>
      <c r="T110" s="15"/>
      <c r="U110" s="22">
        <v>28300</v>
      </c>
      <c r="V110" s="22">
        <v>28300</v>
      </c>
      <c r="W110" s="22">
        <v>28300</v>
      </c>
      <c r="X110" s="94">
        <f t="shared" si="8"/>
        <v>84900</v>
      </c>
      <c r="Y110" s="97"/>
      <c r="Z110" s="94">
        <f t="shared" si="9"/>
        <v>339600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90872</v>
      </c>
      <c r="G127" s="83">
        <f>SUM(G46:G126)</f>
        <v>90872</v>
      </c>
      <c r="H127" s="83">
        <f>SUM(H46:H126)</f>
        <v>90872</v>
      </c>
      <c r="I127" s="85">
        <f>SUM(I46:I126)</f>
        <v>272616</v>
      </c>
      <c r="J127" s="85"/>
      <c r="K127" s="83">
        <f>SUM(K46:K126)</f>
        <v>90872</v>
      </c>
      <c r="L127" s="83">
        <f>SUM(L46:L126)</f>
        <v>90872</v>
      </c>
      <c r="M127" s="83">
        <f>SUM(M46:M126)</f>
        <v>90872</v>
      </c>
      <c r="N127" s="85">
        <f>SUM(N46:N126)</f>
        <v>272616</v>
      </c>
      <c r="O127" s="85"/>
      <c r="P127" s="83">
        <f>SUM(P46:P126)</f>
        <v>90872</v>
      </c>
      <c r="Q127" s="83">
        <f>SUM(Q46:Q126)</f>
        <v>90872</v>
      </c>
      <c r="R127" s="83">
        <f>SUM(R46:R126)</f>
        <v>90872</v>
      </c>
      <c r="S127" s="85">
        <f>SUM(S46:S126)</f>
        <v>272616</v>
      </c>
      <c r="T127" s="85"/>
      <c r="U127" s="83">
        <f>SUM(U46:U126)</f>
        <v>90872</v>
      </c>
      <c r="V127" s="83">
        <f>SUM(V46:V126)</f>
        <v>90872</v>
      </c>
      <c r="W127" s="83">
        <f>SUM(W46:W126)</f>
        <v>90929</v>
      </c>
      <c r="X127" s="85">
        <f>SUM(X46:X126)</f>
        <v>272673</v>
      </c>
      <c r="Y127" s="84"/>
      <c r="Z127" s="85">
        <f>SUM(Z46:Z126)</f>
        <v>1090521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1149498</v>
      </c>
      <c r="G128" s="88">
        <f>G43-G127</f>
        <v>-90872</v>
      </c>
      <c r="H128" s="88">
        <f>H43-H127</f>
        <v>-90872</v>
      </c>
      <c r="I128" s="89">
        <f>I43-I127</f>
        <v>967754</v>
      </c>
      <c r="J128" s="89"/>
      <c r="K128" s="88">
        <f>K43-K127</f>
        <v>-90872</v>
      </c>
      <c r="L128" s="88">
        <f>L43-L127</f>
        <v>-90872</v>
      </c>
      <c r="M128" s="88">
        <f>M43-M127</f>
        <v>-90872</v>
      </c>
      <c r="N128" s="89">
        <f>N43-N127</f>
        <v>-272616</v>
      </c>
      <c r="O128" s="89"/>
      <c r="P128" s="88">
        <f>P43-P127</f>
        <v>-90872</v>
      </c>
      <c r="Q128" s="88">
        <f>Q43-Q127</f>
        <v>-90872</v>
      </c>
      <c r="R128" s="88">
        <f>R43-R127</f>
        <v>-90872</v>
      </c>
      <c r="S128" s="89">
        <f>S43-S127</f>
        <v>-272616</v>
      </c>
      <c r="T128" s="89"/>
      <c r="U128" s="88">
        <f>U43-U127</f>
        <v>-90872</v>
      </c>
      <c r="V128" s="88">
        <f>V43-V127</f>
        <v>-90872</v>
      </c>
      <c r="W128" s="88">
        <f>W43-W127</f>
        <v>-90929</v>
      </c>
      <c r="X128" s="89">
        <f>X43-X127</f>
        <v>-272673</v>
      </c>
      <c r="Y128" s="90"/>
      <c r="Z128" s="226">
        <f>Z43-Z127</f>
        <v>149849</v>
      </c>
    </row>
    <row r="129" spans="1:26" x14ac:dyDescent="0.2">
      <c r="A129" s="1"/>
      <c r="B129" s="1"/>
      <c r="C129" s="1"/>
      <c r="D129" s="1"/>
      <c r="E129" s="1"/>
      <c r="F129" s="173"/>
      <c r="G129" s="173"/>
      <c r="H129" s="173"/>
      <c r="I129" s="173"/>
      <c r="J129" s="3"/>
      <c r="K129" s="17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282"/>
      <c r="G130" s="282"/>
      <c r="H130" s="282"/>
      <c r="I130" s="228"/>
      <c r="J130" s="185"/>
      <c r="K130" s="185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B131" s="37"/>
      <c r="H131" s="283"/>
      <c r="I131" s="284"/>
    </row>
    <row r="132" spans="1:26" x14ac:dyDescent="0.2">
      <c r="B132" s="37"/>
      <c r="H132" s="283"/>
      <c r="I132" s="284"/>
    </row>
    <row r="133" spans="1:26" x14ac:dyDescent="0.2">
      <c r="B133" s="37"/>
      <c r="H133" s="283"/>
      <c r="I133" s="284"/>
    </row>
    <row r="134" spans="1:26" x14ac:dyDescent="0.2">
      <c r="B134" s="37"/>
      <c r="H134" s="283"/>
      <c r="I134" s="284"/>
    </row>
    <row r="135" spans="1:26" x14ac:dyDescent="0.2">
      <c r="B135" s="37"/>
      <c r="H135" s="283"/>
      <c r="I135" s="269"/>
      <c r="K135" s="175"/>
    </row>
    <row r="136" spans="1:26" x14ac:dyDescent="0.2">
      <c r="B136" s="37"/>
      <c r="H136" s="283"/>
      <c r="I136" s="178"/>
      <c r="K136" s="179"/>
    </row>
    <row r="137" spans="1:26" x14ac:dyDescent="0.2">
      <c r="B137" s="37"/>
      <c r="H137" s="283"/>
      <c r="I137" s="284"/>
    </row>
    <row r="138" spans="1:26" x14ac:dyDescent="0.2">
      <c r="B138" s="37"/>
      <c r="H138" s="283"/>
      <c r="I138" s="284"/>
    </row>
  </sheetData>
  <mergeCells count="2">
    <mergeCell ref="U5:Z5"/>
    <mergeCell ref="A6:B6"/>
  </mergeCells>
  <pageMargins left="0.23" right="0.26" top="0.32" bottom="0.35" header="0.31496062992125984" footer="0.31496062992125984"/>
  <pageSetup paperSize="17" scale="44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tabColor theme="1" tint="0.39997558519241921"/>
    <pageSetUpPr fitToPage="1"/>
  </sheetPr>
  <dimension ref="A1:Z130"/>
  <sheetViews>
    <sheetView zoomScale="80" zoomScaleNormal="80" workbookViewId="0">
      <pane xSplit="2" ySplit="10" topLeftCell="E11" activePane="bottomRight" state="frozen"/>
      <selection activeCell="AE31" sqref="AE31"/>
      <selection pane="topRight" activeCell="AE31" sqref="AE31"/>
      <selection pane="bottomLeft" activeCell="AE31" sqref="AE31"/>
      <selection pane="bottomRight" activeCell="A5" sqref="A5"/>
    </sheetView>
  </sheetViews>
  <sheetFormatPr defaultColWidth="9.140625" defaultRowHeight="12.75" x14ac:dyDescent="0.2"/>
  <cols>
    <col min="1" max="1" width="7.7109375" customWidth="1"/>
    <col min="2" max="2" width="40.140625" customWidth="1"/>
    <col min="3" max="4" width="9.140625" hidden="1" customWidth="1"/>
    <col min="5" max="5" width="30" customWidth="1"/>
    <col min="6" max="6" width="13.140625" bestFit="1" customWidth="1"/>
    <col min="7" max="8" width="11" bestFit="1" customWidth="1"/>
    <col min="9" max="9" width="14.28515625" bestFit="1" customWidth="1"/>
    <col min="10" max="10" width="2.7109375" customWidth="1"/>
    <col min="11" max="11" width="11.42578125" bestFit="1" customWidth="1"/>
    <col min="12" max="13" width="11" bestFit="1" customWidth="1"/>
    <col min="14" max="14" width="14.5703125" bestFit="1" customWidth="1"/>
    <col min="15" max="15" width="2.7109375" customWidth="1"/>
    <col min="16" max="16" width="11.42578125" bestFit="1" customWidth="1"/>
    <col min="17" max="18" width="11" bestFit="1" customWidth="1"/>
    <col min="19" max="19" width="14.5703125" bestFit="1" customWidth="1"/>
    <col min="20" max="20" width="2.7109375" customWidth="1"/>
    <col min="21" max="21" width="11.42578125" bestFit="1" customWidth="1"/>
    <col min="22" max="23" width="11" bestFit="1" customWidth="1"/>
    <col min="24" max="24" width="14.5703125" bestFit="1" customWidth="1"/>
    <col min="25" max="25" width="3.28515625" customWidth="1"/>
    <col min="26" max="26" width="12.1406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140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>
        <v>3750</v>
      </c>
      <c r="I14" s="94">
        <f>F14+G14+H14</f>
        <v>3750</v>
      </c>
      <c r="J14" s="15"/>
      <c r="K14" s="22"/>
      <c r="L14" s="22"/>
      <c r="M14" s="22">
        <v>3750</v>
      </c>
      <c r="N14" s="94">
        <f t="shared" si="0"/>
        <v>3750</v>
      </c>
      <c r="O14" s="15"/>
      <c r="P14" s="22"/>
      <c r="Q14" s="22"/>
      <c r="R14" s="22">
        <v>3750</v>
      </c>
      <c r="S14" s="94">
        <f t="shared" si="1"/>
        <v>3750</v>
      </c>
      <c r="T14" s="15"/>
      <c r="U14" s="22"/>
      <c r="V14" s="22"/>
      <c r="W14" s="22">
        <v>3750</v>
      </c>
      <c r="X14" s="94">
        <f t="shared" si="2"/>
        <v>3750</v>
      </c>
      <c r="Y14" s="97"/>
      <c r="Z14" s="94">
        <f t="shared" si="3"/>
        <v>15000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3750</v>
      </c>
      <c r="I43" s="85">
        <f>SUM(I8:I42)</f>
        <v>3750</v>
      </c>
      <c r="J43" s="85"/>
      <c r="K43" s="83">
        <f>SUM(K11:K42)</f>
        <v>0</v>
      </c>
      <c r="L43" s="83">
        <f>SUM(L11:L42)</f>
        <v>0</v>
      </c>
      <c r="M43" s="83">
        <f>SUM(M11:M42)</f>
        <v>3750</v>
      </c>
      <c r="N43" s="85">
        <f>SUM(N8:N42)</f>
        <v>3750</v>
      </c>
      <c r="O43" s="85"/>
      <c r="P43" s="83">
        <f>SUM(P11:P42)</f>
        <v>0</v>
      </c>
      <c r="Q43" s="83">
        <f>SUM(Q11:Q42)</f>
        <v>0</v>
      </c>
      <c r="R43" s="83">
        <f>SUM(R11:R42)</f>
        <v>3750</v>
      </c>
      <c r="S43" s="85">
        <f>SUM(S8:S42)</f>
        <v>3750</v>
      </c>
      <c r="T43" s="85"/>
      <c r="U43" s="83">
        <f>SUM(U11:U42)</f>
        <v>0</v>
      </c>
      <c r="V43" s="83">
        <f>SUM(V11:V42)</f>
        <v>0</v>
      </c>
      <c r="W43" s="83">
        <f>SUM(W11:W42)</f>
        <v>3750</v>
      </c>
      <c r="X43" s="85">
        <f>SUM(X8:X42)</f>
        <v>3750</v>
      </c>
      <c r="Y43" s="84"/>
      <c r="Z43" s="87">
        <f>SUM(Z8:Z42)</f>
        <v>15000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7500</v>
      </c>
      <c r="G46" s="22"/>
      <c r="H46" s="22"/>
      <c r="I46" s="94">
        <f t="shared" ref="I46:I126" si="5">F46+G46+H46</f>
        <v>7500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7500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125</v>
      </c>
      <c r="G48" s="22">
        <v>125</v>
      </c>
      <c r="H48" s="22">
        <v>125</v>
      </c>
      <c r="I48" s="94">
        <f t="shared" si="5"/>
        <v>375</v>
      </c>
      <c r="J48" s="15"/>
      <c r="K48" s="22">
        <v>125</v>
      </c>
      <c r="L48" s="22">
        <v>125</v>
      </c>
      <c r="M48" s="22">
        <v>125</v>
      </c>
      <c r="N48" s="94">
        <f t="shared" si="6"/>
        <v>375</v>
      </c>
      <c r="O48" s="15"/>
      <c r="P48" s="22">
        <v>125</v>
      </c>
      <c r="Q48" s="187">
        <v>125</v>
      </c>
      <c r="R48" s="22">
        <v>125</v>
      </c>
      <c r="S48" s="94">
        <f t="shared" si="7"/>
        <v>375</v>
      </c>
      <c r="T48" s="15"/>
      <c r="U48" s="22">
        <v>125</v>
      </c>
      <c r="V48" s="22">
        <v>125</v>
      </c>
      <c r="W48" s="22">
        <v>125</v>
      </c>
      <c r="X48" s="94">
        <f t="shared" si="8"/>
        <v>375</v>
      </c>
      <c r="Y48" s="97"/>
      <c r="Z48" s="94">
        <f t="shared" si="9"/>
        <v>1500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>
        <v>6000</v>
      </c>
      <c r="I55" s="94">
        <f t="shared" si="5"/>
        <v>6000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6000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7625</v>
      </c>
      <c r="G127" s="83">
        <f>SUM(G46:G126)</f>
        <v>125</v>
      </c>
      <c r="H127" s="83">
        <f>SUM(H46:H126)</f>
        <v>6125</v>
      </c>
      <c r="I127" s="85">
        <f>SUM(I46:I126)</f>
        <v>13875</v>
      </c>
      <c r="J127" s="85"/>
      <c r="K127" s="83">
        <f>SUM(K46:K126)</f>
        <v>125</v>
      </c>
      <c r="L127" s="83">
        <f>SUM(L46:L126)</f>
        <v>125</v>
      </c>
      <c r="M127" s="83">
        <f>SUM(M46:M126)</f>
        <v>125</v>
      </c>
      <c r="N127" s="85">
        <f>SUM(N46:N126)</f>
        <v>375</v>
      </c>
      <c r="O127" s="85"/>
      <c r="P127" s="83">
        <f>SUM(P46:P126)</f>
        <v>125</v>
      </c>
      <c r="Q127" s="83">
        <f>SUM(Q46:Q126)</f>
        <v>125</v>
      </c>
      <c r="R127" s="83">
        <f>SUM(R46:R126)</f>
        <v>125</v>
      </c>
      <c r="S127" s="85">
        <f>SUM(S46:S126)</f>
        <v>375</v>
      </c>
      <c r="T127" s="85"/>
      <c r="U127" s="83">
        <f>SUM(U46:U126)</f>
        <v>125</v>
      </c>
      <c r="V127" s="83">
        <f>SUM(V46:V126)</f>
        <v>125</v>
      </c>
      <c r="W127" s="83">
        <f>SUM(W46:W126)</f>
        <v>125</v>
      </c>
      <c r="X127" s="85">
        <f>SUM(X46:X126)</f>
        <v>375</v>
      </c>
      <c r="Y127" s="84"/>
      <c r="Z127" s="85">
        <f>SUM(Z46:Z126)</f>
        <v>15000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-7625</v>
      </c>
      <c r="G128" s="88">
        <f>G43-G127</f>
        <v>-125</v>
      </c>
      <c r="H128" s="88">
        <f>H43-H127</f>
        <v>-2375</v>
      </c>
      <c r="I128" s="89">
        <f>I43-I127</f>
        <v>-10125</v>
      </c>
      <c r="J128" s="89"/>
      <c r="K128" s="88">
        <f>K43-K127</f>
        <v>-125</v>
      </c>
      <c r="L128" s="88">
        <f>L43-L127</f>
        <v>-125</v>
      </c>
      <c r="M128" s="88">
        <f>M43-M127</f>
        <v>3625</v>
      </c>
      <c r="N128" s="89">
        <f>N43-N127</f>
        <v>3375</v>
      </c>
      <c r="O128" s="89"/>
      <c r="P128" s="88">
        <f>P43-P127</f>
        <v>-125</v>
      </c>
      <c r="Q128" s="88">
        <f>Q43-Q127</f>
        <v>-125</v>
      </c>
      <c r="R128" s="88">
        <f>R43-R127</f>
        <v>3625</v>
      </c>
      <c r="S128" s="89">
        <f>S43-S127</f>
        <v>3375</v>
      </c>
      <c r="T128" s="89"/>
      <c r="U128" s="88">
        <f>U43-U127</f>
        <v>-125</v>
      </c>
      <c r="V128" s="88">
        <f>V43-V127</f>
        <v>-125</v>
      </c>
      <c r="W128" s="88">
        <f>W43-W127</f>
        <v>3625</v>
      </c>
      <c r="X128" s="89">
        <f>X43-X127</f>
        <v>3375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72"/>
      <c r="G130" s="17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6" top="0.32" bottom="0.35" header="0.31496062992125984" footer="0.31496062992125984"/>
  <pageSetup paperSize="17" scale="45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8">
    <tabColor theme="1" tint="0.39997558519241921"/>
    <pageSetUpPr fitToPage="1"/>
  </sheetPr>
  <dimension ref="A1:Z130"/>
  <sheetViews>
    <sheetView zoomScale="80" zoomScaleNormal="80" workbookViewId="0">
      <pane xSplit="2" ySplit="10" topLeftCell="F11" activePane="bottomRight" state="frozen"/>
      <selection activeCell="AE31" sqref="AE31"/>
      <selection pane="topRight" activeCell="AE31" sqref="AE31"/>
      <selection pane="bottomLeft" activeCell="AE31" sqref="AE31"/>
      <selection pane="bottomRight" activeCell="A5" sqref="A5"/>
    </sheetView>
  </sheetViews>
  <sheetFormatPr defaultColWidth="9.140625" defaultRowHeight="12.75" x14ac:dyDescent="0.2"/>
  <cols>
    <col min="1" max="1" width="7.7109375" customWidth="1"/>
    <col min="2" max="2" width="70" customWidth="1"/>
    <col min="3" max="4" width="9.140625" hidden="1" customWidth="1"/>
    <col min="5" max="5" width="36.28515625" hidden="1" customWidth="1"/>
    <col min="6" max="6" width="13.7109375" customWidth="1"/>
    <col min="7" max="7" width="11" bestFit="1" customWidth="1"/>
    <col min="8" max="8" width="12.140625" bestFit="1" customWidth="1"/>
    <col min="9" max="9" width="14.28515625" bestFit="1" customWidth="1"/>
    <col min="10" max="10" width="2.7109375" customWidth="1"/>
    <col min="11" max="12" width="11" bestFit="1" customWidth="1"/>
    <col min="13" max="13" width="12.140625" customWidth="1"/>
    <col min="14" max="14" width="14.5703125" bestFit="1" customWidth="1"/>
    <col min="15" max="15" width="2.7109375" customWidth="1"/>
    <col min="16" max="17" width="11" bestFit="1" customWidth="1"/>
    <col min="18" max="18" width="12.140625" bestFit="1" customWidth="1"/>
    <col min="19" max="19" width="14.5703125" bestFit="1" customWidth="1"/>
    <col min="20" max="20" width="2.7109375" customWidth="1"/>
    <col min="21" max="22" width="11" bestFit="1" customWidth="1"/>
    <col min="23" max="23" width="11.7109375" bestFit="1" customWidth="1"/>
    <col min="24" max="24" width="14.5703125" bestFit="1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336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268</v>
      </c>
      <c r="B11" s="66" t="str">
        <f>'LPFN SUMMARY - Results'!B11</f>
        <v>ISC</v>
      </c>
      <c r="C11" s="61"/>
      <c r="D11" s="61"/>
      <c r="E11" s="64"/>
      <c r="F11" s="22">
        <v>41809</v>
      </c>
      <c r="G11" s="22"/>
      <c r="H11" s="22"/>
      <c r="I11" s="94">
        <f>F11+G11+H11</f>
        <v>41809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41809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234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41809</v>
      </c>
      <c r="G43" s="83">
        <f>SUM(G11:G42)</f>
        <v>0</v>
      </c>
      <c r="H43" s="83">
        <f>SUM(H11:H42)</f>
        <v>0</v>
      </c>
      <c r="I43" s="85">
        <f>SUM(I8:I42)</f>
        <v>41809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41809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>
        <v>650</v>
      </c>
      <c r="I48" s="94">
        <f t="shared" si="5"/>
        <v>650</v>
      </c>
      <c r="J48" s="15"/>
      <c r="K48" s="22"/>
      <c r="L48" s="22"/>
      <c r="M48" s="22">
        <v>650</v>
      </c>
      <c r="N48" s="94">
        <f t="shared" si="6"/>
        <v>650</v>
      </c>
      <c r="O48" s="15"/>
      <c r="P48" s="22"/>
      <c r="Q48" s="22"/>
      <c r="R48" s="22">
        <v>650</v>
      </c>
      <c r="S48" s="94">
        <f t="shared" si="7"/>
        <v>650</v>
      </c>
      <c r="T48" s="15"/>
      <c r="U48" s="22">
        <v>1580</v>
      </c>
      <c r="V48" s="22"/>
      <c r="W48" s="22">
        <v>650</v>
      </c>
      <c r="X48" s="94">
        <f t="shared" si="8"/>
        <v>2230</v>
      </c>
      <c r="Y48" s="97"/>
      <c r="Z48" s="94">
        <f t="shared" si="9"/>
        <v>4180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>
        <v>6223</v>
      </c>
      <c r="G55" s="22"/>
      <c r="H55" s="22"/>
      <c r="I55" s="94">
        <f t="shared" si="5"/>
        <v>6223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6223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>
        <v>750</v>
      </c>
      <c r="G78" s="22">
        <v>750</v>
      </c>
      <c r="H78" s="22">
        <v>750</v>
      </c>
      <c r="I78" s="94">
        <f t="shared" si="5"/>
        <v>2250</v>
      </c>
      <c r="J78" s="15"/>
      <c r="K78" s="22">
        <v>750</v>
      </c>
      <c r="L78" s="22">
        <v>750</v>
      </c>
      <c r="M78" s="22">
        <v>750</v>
      </c>
      <c r="N78" s="94">
        <f t="shared" si="6"/>
        <v>2250</v>
      </c>
      <c r="O78" s="15"/>
      <c r="P78" s="22">
        <v>750</v>
      </c>
      <c r="Q78" s="22">
        <v>750</v>
      </c>
      <c r="R78" s="22">
        <v>750</v>
      </c>
      <c r="S78" s="94">
        <f t="shared" si="7"/>
        <v>2250</v>
      </c>
      <c r="T78" s="15"/>
      <c r="U78" s="22">
        <v>750</v>
      </c>
      <c r="V78" s="22">
        <v>750</v>
      </c>
      <c r="W78" s="22">
        <v>750</v>
      </c>
      <c r="X78" s="94">
        <f t="shared" si="8"/>
        <v>2250</v>
      </c>
      <c r="Y78" s="97"/>
      <c r="Z78" s="94">
        <f t="shared" si="9"/>
        <v>9000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I82" s="94">
        <f t="shared" si="5"/>
        <v>0</v>
      </c>
      <c r="J82" s="15"/>
      <c r="N82" s="94">
        <f t="shared" si="6"/>
        <v>0</v>
      </c>
      <c r="O82" s="15"/>
      <c r="S82" s="94">
        <f t="shared" si="7"/>
        <v>0</v>
      </c>
      <c r="T82" s="15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>
        <v>750</v>
      </c>
      <c r="I83" s="94">
        <f t="shared" si="5"/>
        <v>750</v>
      </c>
      <c r="J83" s="15"/>
      <c r="K83" s="22"/>
      <c r="L83" s="22"/>
      <c r="M83" s="22">
        <v>750</v>
      </c>
      <c r="N83" s="94">
        <f t="shared" si="6"/>
        <v>750</v>
      </c>
      <c r="O83" s="15"/>
      <c r="P83" s="22"/>
      <c r="Q83" s="22"/>
      <c r="R83" s="22">
        <v>750</v>
      </c>
      <c r="S83" s="94">
        <f t="shared" si="7"/>
        <v>750</v>
      </c>
      <c r="T83" s="15"/>
      <c r="U83" s="22"/>
      <c r="V83" s="22"/>
      <c r="W83" s="22">
        <v>1356</v>
      </c>
      <c r="X83" s="94">
        <f t="shared" si="8"/>
        <v>1356</v>
      </c>
      <c r="Y83" s="97"/>
      <c r="Z83" s="94">
        <f t="shared" si="9"/>
        <v>3606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>
        <v>6000</v>
      </c>
      <c r="G89" s="22"/>
      <c r="H89" s="22">
        <v>250</v>
      </c>
      <c r="I89" s="94">
        <f t="shared" si="5"/>
        <v>6250</v>
      </c>
      <c r="J89" s="15"/>
      <c r="K89" s="22"/>
      <c r="L89" s="22"/>
      <c r="M89" s="22">
        <v>250</v>
      </c>
      <c r="N89" s="94">
        <f t="shared" si="6"/>
        <v>250</v>
      </c>
      <c r="O89" s="15"/>
      <c r="P89" s="22"/>
      <c r="Q89" s="22"/>
      <c r="R89" s="22">
        <v>250</v>
      </c>
      <c r="S89" s="94">
        <f t="shared" si="7"/>
        <v>250</v>
      </c>
      <c r="T89" s="15"/>
      <c r="U89" s="22"/>
      <c r="V89" s="22"/>
      <c r="W89" s="22">
        <v>250</v>
      </c>
      <c r="X89" s="94">
        <f t="shared" si="8"/>
        <v>250</v>
      </c>
      <c r="Y89" s="97"/>
      <c r="Z89" s="94">
        <f t="shared" si="9"/>
        <v>7000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I90" s="94">
        <f t="shared" si="5"/>
        <v>0</v>
      </c>
      <c r="J90" s="15"/>
      <c r="N90" s="94">
        <f t="shared" si="6"/>
        <v>0</v>
      </c>
      <c r="O90" s="15"/>
      <c r="P90" s="22"/>
      <c r="S90" s="94">
        <f t="shared" si="7"/>
        <v>0</v>
      </c>
      <c r="T90" s="15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>
        <v>5000</v>
      </c>
      <c r="G91" s="22"/>
      <c r="H91" s="22"/>
      <c r="I91" s="94">
        <f t="shared" si="5"/>
        <v>5000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5000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>
        <v>500</v>
      </c>
      <c r="I96" s="94">
        <f t="shared" si="5"/>
        <v>500</v>
      </c>
      <c r="J96" s="15"/>
      <c r="K96" s="22"/>
      <c r="L96" s="22"/>
      <c r="M96" s="22">
        <v>500</v>
      </c>
      <c r="N96" s="94">
        <f t="shared" si="6"/>
        <v>500</v>
      </c>
      <c r="O96" s="15"/>
      <c r="P96" s="22"/>
      <c r="Q96" s="22"/>
      <c r="R96" s="22">
        <v>500</v>
      </c>
      <c r="S96" s="94">
        <f t="shared" si="7"/>
        <v>500</v>
      </c>
      <c r="T96" s="15"/>
      <c r="U96" s="22"/>
      <c r="V96" s="22"/>
      <c r="W96" s="22">
        <v>500</v>
      </c>
      <c r="X96" s="94">
        <f t="shared" si="8"/>
        <v>500</v>
      </c>
      <c r="Y96" s="97"/>
      <c r="Z96" s="94">
        <f t="shared" si="9"/>
        <v>2000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>
        <v>400</v>
      </c>
      <c r="G100" s="22">
        <v>400</v>
      </c>
      <c r="H100" s="22">
        <v>400</v>
      </c>
      <c r="I100" s="94">
        <f t="shared" si="5"/>
        <v>1200</v>
      </c>
      <c r="J100" s="15"/>
      <c r="K100" s="22">
        <v>400</v>
      </c>
      <c r="L100" s="22">
        <v>400</v>
      </c>
      <c r="M100" s="22">
        <v>400</v>
      </c>
      <c r="N100" s="94">
        <f t="shared" si="6"/>
        <v>1200</v>
      </c>
      <c r="O100" s="15"/>
      <c r="P100" s="22">
        <v>400</v>
      </c>
      <c r="Q100" s="22">
        <v>400</v>
      </c>
      <c r="R100" s="22">
        <v>400</v>
      </c>
      <c r="S100" s="94">
        <f t="shared" si="7"/>
        <v>1200</v>
      </c>
      <c r="T100" s="15"/>
      <c r="U100" s="22">
        <v>400</v>
      </c>
      <c r="V100" s="22">
        <v>400</v>
      </c>
      <c r="W100" s="22">
        <v>400</v>
      </c>
      <c r="X100" s="94">
        <f t="shared" si="8"/>
        <v>1200</v>
      </c>
      <c r="Y100" s="97"/>
      <c r="Z100" s="94">
        <f t="shared" si="9"/>
        <v>4800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/>
      <c r="J124" s="15"/>
      <c r="K124" s="22"/>
      <c r="L124" s="22"/>
      <c r="M124" s="22"/>
      <c r="N124" s="94"/>
      <c r="O124" s="15"/>
      <c r="P124" s="22"/>
      <c r="Q124" s="22"/>
      <c r="R124" s="22"/>
      <c r="S124" s="94"/>
      <c r="T124" s="15"/>
      <c r="U124" s="22"/>
      <c r="V124" s="22"/>
      <c r="W124" s="22"/>
      <c r="X124" s="94"/>
      <c r="Y124" s="97"/>
      <c r="Z124" s="94"/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18373</v>
      </c>
      <c r="G127" s="83">
        <f>SUM(G46:G126)</f>
        <v>1150</v>
      </c>
      <c r="H127" s="83">
        <f>SUM(H46:H126)</f>
        <v>3300</v>
      </c>
      <c r="I127" s="85">
        <f>SUM(I46:I126)</f>
        <v>22823</v>
      </c>
      <c r="J127" s="85"/>
      <c r="K127" s="83">
        <f>SUM(K46:K126)</f>
        <v>1150</v>
      </c>
      <c r="L127" s="83">
        <f>SUM(L46:L126)</f>
        <v>1150</v>
      </c>
      <c r="M127" s="83">
        <f>SUM(M46:M126)</f>
        <v>3300</v>
      </c>
      <c r="N127" s="85">
        <f>SUM(N46:N126)</f>
        <v>5600</v>
      </c>
      <c r="O127" s="85"/>
      <c r="P127" s="83">
        <f>SUM(P46:P126)</f>
        <v>1150</v>
      </c>
      <c r="Q127" s="83">
        <f>SUM(Q46:Q126)</f>
        <v>1150</v>
      </c>
      <c r="R127" s="83">
        <f>SUM(R46:R126)</f>
        <v>3300</v>
      </c>
      <c r="S127" s="85">
        <f>SUM(S46:S126)</f>
        <v>5600</v>
      </c>
      <c r="T127" s="85"/>
      <c r="U127" s="83">
        <f>SUM(U46:U126)</f>
        <v>2730</v>
      </c>
      <c r="V127" s="83">
        <f>SUM(V46:V126)</f>
        <v>1150</v>
      </c>
      <c r="W127" s="83">
        <f>SUM(W46:W126)</f>
        <v>3906</v>
      </c>
      <c r="X127" s="85">
        <f>SUM(X46:X126)</f>
        <v>7786</v>
      </c>
      <c r="Y127" s="84"/>
      <c r="Z127" s="85">
        <f>SUM(Z46:Z126)</f>
        <v>41809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23436</v>
      </c>
      <c r="G128" s="88">
        <f>G43-G127</f>
        <v>-1150</v>
      </c>
      <c r="H128" s="88">
        <f>H43-H127</f>
        <v>-3300</v>
      </c>
      <c r="I128" s="89">
        <f>I43-I127</f>
        <v>18986</v>
      </c>
      <c r="J128" s="89"/>
      <c r="K128" s="88">
        <f>K43-K127</f>
        <v>-1150</v>
      </c>
      <c r="L128" s="88">
        <f>L43-L127</f>
        <v>-1150</v>
      </c>
      <c r="M128" s="88">
        <f>M43-M127</f>
        <v>-3300</v>
      </c>
      <c r="N128" s="89">
        <f>N43-N127</f>
        <v>-5600</v>
      </c>
      <c r="O128" s="89"/>
      <c r="P128" s="88">
        <f>P43-P127</f>
        <v>-1150</v>
      </c>
      <c r="Q128" s="88">
        <f>Q43-Q127</f>
        <v>-1150</v>
      </c>
      <c r="R128" s="88">
        <f>R43-R127</f>
        <v>-3300</v>
      </c>
      <c r="S128" s="89">
        <f>S43-S127</f>
        <v>-5600</v>
      </c>
      <c r="T128" s="89"/>
      <c r="U128" s="88">
        <f>U43-U127</f>
        <v>-2730</v>
      </c>
      <c r="V128" s="88">
        <f>V43-V127</f>
        <v>-1150</v>
      </c>
      <c r="W128" s="88">
        <f>W43-W127</f>
        <v>-3906</v>
      </c>
      <c r="X128" s="89">
        <f>X43-X127</f>
        <v>-7786</v>
      </c>
      <c r="Y128" s="90"/>
      <c r="Z128" s="226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3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7">
    <tabColor theme="1" tint="0.39997558519241921"/>
    <pageSetUpPr fitToPage="1"/>
  </sheetPr>
  <dimension ref="A1:AA134"/>
  <sheetViews>
    <sheetView zoomScale="80" zoomScaleNormal="80" workbookViewId="0">
      <pane xSplit="2" ySplit="10" topLeftCell="E11" activePane="bottomRight" state="frozen"/>
      <selection activeCell="AE31" sqref="AE31"/>
      <selection pane="topRight" activeCell="AE31" sqref="AE31"/>
      <selection pane="bottomLeft" activeCell="AE31" sqref="AE31"/>
      <selection pane="bottomRight" activeCell="A5" sqref="A5"/>
    </sheetView>
  </sheetViews>
  <sheetFormatPr defaultColWidth="9.140625" defaultRowHeight="12.75" x14ac:dyDescent="0.2"/>
  <cols>
    <col min="1" max="1" width="7.7109375" customWidth="1"/>
    <col min="2" max="2" width="40.140625" customWidth="1"/>
    <col min="3" max="4" width="9.140625" hidden="1" customWidth="1"/>
    <col min="5" max="5" width="28.5703125" customWidth="1"/>
    <col min="6" max="6" width="12.7109375" customWidth="1"/>
    <col min="7" max="7" width="11.42578125" bestFit="1" customWidth="1"/>
    <col min="8" max="8" width="11.7109375" bestFit="1" customWidth="1"/>
    <col min="9" max="9" width="14.28515625" bestFit="1" customWidth="1"/>
    <col min="10" max="10" width="2.7109375" customWidth="1"/>
    <col min="11" max="11" width="11.42578125" bestFit="1" customWidth="1"/>
    <col min="12" max="12" width="13.140625" bestFit="1" customWidth="1"/>
    <col min="13" max="13" width="11.7109375" bestFit="1" customWidth="1"/>
    <col min="14" max="14" width="14.5703125" bestFit="1" customWidth="1"/>
    <col min="15" max="15" width="2.7109375" customWidth="1"/>
    <col min="16" max="17" width="11.42578125" bestFit="1" customWidth="1"/>
    <col min="18" max="18" width="11.7109375" bestFit="1" customWidth="1"/>
    <col min="19" max="19" width="14.5703125" bestFit="1" customWidth="1"/>
    <col min="20" max="20" width="2.7109375" customWidth="1"/>
    <col min="21" max="21" width="11.42578125" bestFit="1" customWidth="1"/>
    <col min="22" max="22" width="11.7109375" bestFit="1" customWidth="1"/>
    <col min="23" max="23" width="11.42578125" bestFit="1" customWidth="1"/>
    <col min="24" max="24" width="14.5703125" bestFit="1" customWidth="1"/>
    <col min="25" max="25" width="3.28515625" customWidth="1"/>
    <col min="26" max="26" width="13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102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>
        <v>219274</v>
      </c>
      <c r="G11" s="22"/>
      <c r="H11" s="22"/>
      <c r="I11" s="94">
        <f>F11+G11+H11</f>
        <v>219274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219274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183"/>
      <c r="G20" s="183"/>
      <c r="H20" s="183"/>
      <c r="I20" s="94">
        <f t="shared" si="4"/>
        <v>0</v>
      </c>
      <c r="J20" s="267"/>
      <c r="K20" s="183"/>
      <c r="L20" s="183"/>
      <c r="M20" s="183"/>
      <c r="N20" s="94">
        <f t="shared" si="0"/>
        <v>0</v>
      </c>
      <c r="O20" s="267"/>
      <c r="P20" s="183"/>
      <c r="Q20" s="183"/>
      <c r="R20" s="183"/>
      <c r="S20" s="94">
        <f t="shared" si="1"/>
        <v>0</v>
      </c>
      <c r="T20" s="267"/>
      <c r="U20" s="183"/>
      <c r="V20" s="183"/>
      <c r="W20" s="183"/>
      <c r="X20" s="94">
        <f t="shared" si="2"/>
        <v>0</v>
      </c>
      <c r="Y20" s="223"/>
      <c r="Z20" s="94">
        <f t="shared" si="3"/>
        <v>0</v>
      </c>
    </row>
    <row r="21" spans="1:26" ht="15" x14ac:dyDescent="0.25">
      <c r="A21" s="59" t="s">
        <v>234</v>
      </c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219274</v>
      </c>
      <c r="G43" s="83">
        <f>SUM(G11:G42)</f>
        <v>0</v>
      </c>
      <c r="H43" s="83">
        <f>SUM(H11:H42)</f>
        <v>0</v>
      </c>
      <c r="I43" s="85">
        <f>SUM(I8:I42)</f>
        <v>219274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219274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88624</v>
      </c>
      <c r="G46" s="22"/>
      <c r="H46" s="22"/>
      <c r="I46" s="94">
        <f t="shared" ref="I46:I126" si="5">F46+G46+H46</f>
        <v>88624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88624</v>
      </c>
    </row>
    <row r="47" spans="1:26" ht="15" x14ac:dyDescent="0.25">
      <c r="A47" s="65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65"/>
      <c r="B48" s="70" t="str">
        <f>'LPFN SUMMARY - Results'!B48</f>
        <v>Administration fees</v>
      </c>
      <c r="C48" s="71"/>
      <c r="D48" s="62"/>
      <c r="E48" s="63"/>
      <c r="F48" s="22">
        <v>21927</v>
      </c>
      <c r="G48" s="22"/>
      <c r="H48" s="22"/>
      <c r="I48" s="94">
        <f t="shared" si="5"/>
        <v>21927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21927</v>
      </c>
    </row>
    <row r="49" spans="1:26" ht="15.75" customHeight="1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I50" s="94">
        <f t="shared" si="5"/>
        <v>0</v>
      </c>
      <c r="J50" s="15"/>
      <c r="N50" s="94">
        <f t="shared" si="6"/>
        <v>0</v>
      </c>
      <c r="O50" s="15"/>
      <c r="S50" s="94">
        <f t="shared" si="7"/>
        <v>0</v>
      </c>
      <c r="T50" s="15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>
        <v>20000</v>
      </c>
      <c r="G54" s="22"/>
      <c r="H54" s="22"/>
      <c r="I54" s="94">
        <f t="shared" si="5"/>
        <v>20000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20000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7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7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7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7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7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7" ht="15" x14ac:dyDescent="0.25">
      <c r="A70" s="72"/>
      <c r="B70" s="70" t="str">
        <f>'LPFN SUMMARY - Results'!B70</f>
        <v>Maintenance</v>
      </c>
      <c r="C70" s="71"/>
      <c r="D70" s="62"/>
      <c r="E70" s="63"/>
      <c r="F70" s="22">
        <v>3000</v>
      </c>
      <c r="G70" s="22"/>
      <c r="H70" s="22"/>
      <c r="I70" s="94">
        <f t="shared" si="5"/>
        <v>3000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3000</v>
      </c>
    </row>
    <row r="71" spans="1:27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>
        <v>10000</v>
      </c>
      <c r="G71" s="22"/>
      <c r="H71" s="22"/>
      <c r="I71" s="94">
        <f t="shared" si="5"/>
        <v>10000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10000</v>
      </c>
      <c r="AA71" s="137"/>
    </row>
    <row r="72" spans="1:27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  <c r="AA72" s="137"/>
    </row>
    <row r="73" spans="1:27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7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7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7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7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7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7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7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>
        <v>20000</v>
      </c>
      <c r="G84" s="22"/>
      <c r="H84" s="22"/>
      <c r="I84" s="94">
        <f t="shared" si="5"/>
        <v>20000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20000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I85" s="94">
        <f t="shared" si="5"/>
        <v>0</v>
      </c>
      <c r="J85" s="15"/>
      <c r="N85" s="94">
        <f t="shared" si="6"/>
        <v>0</v>
      </c>
      <c r="O85" s="15"/>
      <c r="S85" s="94">
        <f t="shared" si="7"/>
        <v>0</v>
      </c>
      <c r="T85" s="15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>
        <v>20000</v>
      </c>
      <c r="G89" s="22"/>
      <c r="H89" s="22"/>
      <c r="I89" s="94">
        <f t="shared" si="5"/>
        <v>20000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20000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>
        <v>8723</v>
      </c>
      <c r="G91" s="22"/>
      <c r="H91" s="22"/>
      <c r="I91" s="94">
        <f t="shared" si="5"/>
        <v>8723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8723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12000</v>
      </c>
      <c r="G96" s="22"/>
      <c r="H96" s="22"/>
      <c r="I96" s="94">
        <f t="shared" si="5"/>
        <v>12000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12000</v>
      </c>
    </row>
    <row r="97" spans="1:26" ht="15" x14ac:dyDescent="0.25">
      <c r="A97" s="72"/>
      <c r="B97" s="70" t="s">
        <v>345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I98" s="94">
        <f t="shared" si="5"/>
        <v>0</v>
      </c>
      <c r="J98" s="15"/>
      <c r="N98" s="94">
        <f t="shared" si="6"/>
        <v>0</v>
      </c>
      <c r="O98" s="15"/>
      <c r="S98" s="94">
        <f t="shared" si="7"/>
        <v>0</v>
      </c>
      <c r="T98" s="15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>
        <v>15000</v>
      </c>
      <c r="G100" s="22"/>
      <c r="H100" s="22"/>
      <c r="I100" s="94">
        <f t="shared" si="5"/>
        <v>15000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15000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Results'!B126</f>
        <v>Unused</v>
      </c>
      <c r="C126" s="71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219274</v>
      </c>
      <c r="G127" s="83">
        <f>SUM(G46:G126)</f>
        <v>0</v>
      </c>
      <c r="H127" s="83">
        <f>SUM(H46:H126)</f>
        <v>0</v>
      </c>
      <c r="I127" s="85">
        <f>SUM(I46:I126)</f>
        <v>219274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219274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0</v>
      </c>
      <c r="G128" s="88">
        <f>G43-G127</f>
        <v>0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72"/>
      <c r="G130" s="17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I131" s="1"/>
      <c r="K131" s="1"/>
    </row>
    <row r="133" spans="1:26" x14ac:dyDescent="0.2">
      <c r="K133" s="181"/>
      <c r="L133" s="175"/>
    </row>
    <row r="134" spans="1:26" x14ac:dyDescent="0.2">
      <c r="K134" s="180"/>
      <c r="L134" s="175"/>
    </row>
  </sheetData>
  <mergeCells count="2">
    <mergeCell ref="U5:Z5"/>
    <mergeCell ref="A6:B6"/>
  </mergeCells>
  <pageMargins left="0.23" right="0.26" top="0.32" bottom="0.35" header="0.31496062992125984" footer="0.31496062992125984"/>
  <pageSetup paperSize="17" scale="46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9"/>
  <dimension ref="A1:Z129"/>
  <sheetViews>
    <sheetView zoomScale="70" zoomScaleNormal="70" workbookViewId="0">
      <pane xSplit="5" ySplit="10" topLeftCell="H113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141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2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FACB5-7B66-4476-8294-15F5A5B83BA4}">
  <sheetPr codeName="Sheet80">
    <tabColor theme="1" tint="0.39997558519241921"/>
    <pageSetUpPr fitToPage="1"/>
  </sheetPr>
  <dimension ref="A1:Z130"/>
  <sheetViews>
    <sheetView zoomScale="90" zoomScaleNormal="90" workbookViewId="0">
      <pane xSplit="2" ySplit="10" topLeftCell="E11" activePane="bottomRight" state="frozen"/>
      <selection activeCell="AE31" sqref="AE31"/>
      <selection pane="topRight" activeCell="AE31" sqref="AE31"/>
      <selection pane="bottomLeft" activeCell="AE31" sqref="AE31"/>
      <selection pane="bottomRight" activeCell="Z46" sqref="Z46"/>
    </sheetView>
  </sheetViews>
  <sheetFormatPr defaultColWidth="9.140625" defaultRowHeight="12.75" x14ac:dyDescent="0.2"/>
  <cols>
    <col min="1" max="1" width="7.7109375" customWidth="1"/>
    <col min="2" max="2" width="40.140625" customWidth="1"/>
    <col min="3" max="4" width="9.140625" hidden="1" customWidth="1"/>
    <col min="5" max="5" width="27" customWidth="1"/>
    <col min="6" max="6" width="13.7109375" customWidth="1"/>
    <col min="7" max="7" width="11" bestFit="1" customWidth="1"/>
    <col min="8" max="8" width="12.140625" bestFit="1" customWidth="1"/>
    <col min="9" max="9" width="14.28515625" bestFit="1" customWidth="1"/>
    <col min="10" max="10" width="2.7109375" customWidth="1"/>
    <col min="11" max="12" width="11" bestFit="1" customWidth="1"/>
    <col min="13" max="13" width="12.140625" customWidth="1"/>
    <col min="14" max="14" width="14.5703125" bestFit="1" customWidth="1"/>
    <col min="15" max="15" width="2.7109375" customWidth="1"/>
    <col min="16" max="17" width="11" bestFit="1" customWidth="1"/>
    <col min="18" max="18" width="12.140625" bestFit="1" customWidth="1"/>
    <col min="19" max="19" width="14.5703125" bestFit="1" customWidth="1"/>
    <col min="20" max="20" width="2.7109375" customWidth="1"/>
    <col min="21" max="22" width="11" bestFit="1" customWidth="1"/>
    <col min="23" max="23" width="11.7109375" bestFit="1" customWidth="1"/>
    <col min="24" max="24" width="14.5703125" bestFit="1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335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>
        <v>1904</v>
      </c>
      <c r="G11" s="22"/>
      <c r="H11" s="22"/>
      <c r="I11" s="94">
        <f>F11+G11+H11</f>
        <v>1904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1904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234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1904</v>
      </c>
      <c r="G43" s="83">
        <f>SUM(G11:G42)</f>
        <v>0</v>
      </c>
      <c r="H43" s="83">
        <f>SUM(H11:H42)</f>
        <v>0</v>
      </c>
      <c r="I43" s="85">
        <f>SUM(I8:I42)</f>
        <v>1904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1904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>
        <v>90</v>
      </c>
      <c r="I48" s="94">
        <f t="shared" si="5"/>
        <v>90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>
        <v>90</v>
      </c>
      <c r="X48" s="94">
        <f t="shared" si="8"/>
        <v>90</v>
      </c>
      <c r="Y48" s="97"/>
      <c r="Z48" s="94">
        <f t="shared" si="9"/>
        <v>180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>
        <v>1724</v>
      </c>
      <c r="M112" s="22"/>
      <c r="N112" s="94">
        <f t="shared" si="6"/>
        <v>1724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1724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90</v>
      </c>
      <c r="I127" s="85">
        <f>SUM(I46:I126)</f>
        <v>90</v>
      </c>
      <c r="J127" s="85"/>
      <c r="K127" s="83">
        <f>SUM(K46:K126)</f>
        <v>0</v>
      </c>
      <c r="L127" s="83">
        <f>SUM(L46:L126)</f>
        <v>1724</v>
      </c>
      <c r="M127" s="83">
        <f>SUM(M46:M126)</f>
        <v>0</v>
      </c>
      <c r="N127" s="85">
        <f>SUM(N46:N126)</f>
        <v>1724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90</v>
      </c>
      <c r="X127" s="85">
        <f>SUM(X46:X126)</f>
        <v>90</v>
      </c>
      <c r="Y127" s="84"/>
      <c r="Z127" s="85">
        <f>SUM(Z46:Z126)</f>
        <v>1904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1904</v>
      </c>
      <c r="G128" s="88">
        <f>G43-G127</f>
        <v>0</v>
      </c>
      <c r="H128" s="88">
        <f>H43-H127</f>
        <v>-90</v>
      </c>
      <c r="I128" s="89">
        <f>I43-I127</f>
        <v>1814</v>
      </c>
      <c r="J128" s="89"/>
      <c r="K128" s="88">
        <f>K43-K127</f>
        <v>0</v>
      </c>
      <c r="L128" s="88">
        <f>L43-L127</f>
        <v>-1724</v>
      </c>
      <c r="M128" s="88">
        <f>M43-M127</f>
        <v>0</v>
      </c>
      <c r="N128" s="89">
        <f>N43-N127</f>
        <v>-1724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-90</v>
      </c>
      <c r="X128" s="89">
        <f>X43-X127</f>
        <v>-90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1" tint="0.39997558519241921"/>
    <pageSetUpPr fitToPage="1"/>
  </sheetPr>
  <dimension ref="A1:AB130"/>
  <sheetViews>
    <sheetView zoomScale="70" zoomScaleNormal="70" workbookViewId="0">
      <pane xSplit="2" ySplit="10" topLeftCell="F11" activePane="bottomRight" state="frozen"/>
      <selection activeCell="P142" sqref="P142"/>
      <selection pane="topRight" activeCell="P142" sqref="P142"/>
      <selection pane="bottomLeft" activeCell="P142" sqref="P142"/>
      <selection pane="bottomRight" activeCell="N31" sqref="N31"/>
    </sheetView>
  </sheetViews>
  <sheetFormatPr defaultColWidth="9.140625" defaultRowHeight="12.75" x14ac:dyDescent="0.2"/>
  <cols>
    <col min="1" max="1" width="7.42578125" customWidth="1"/>
    <col min="2" max="2" width="75.85546875" bestFit="1" customWidth="1"/>
    <col min="3" max="4" width="9.140625" hidden="1" customWidth="1"/>
    <col min="5" max="5" width="36.28515625" hidden="1" customWidth="1"/>
    <col min="6" max="6" width="14.85546875" bestFit="1" customWidth="1"/>
    <col min="7" max="7" width="14.42578125" bestFit="1" customWidth="1"/>
    <col min="8" max="8" width="14" bestFit="1" customWidth="1"/>
    <col min="9" max="9" width="15.28515625" bestFit="1" customWidth="1"/>
    <col min="10" max="10" width="3.28515625" customWidth="1"/>
    <col min="11" max="12" width="14.42578125" bestFit="1" customWidth="1"/>
    <col min="13" max="13" width="14" bestFit="1" customWidth="1"/>
    <col min="14" max="14" width="14.5703125" bestFit="1" customWidth="1"/>
    <col min="15" max="15" width="3.28515625" customWidth="1"/>
    <col min="16" max="17" width="14.42578125" bestFit="1" customWidth="1"/>
    <col min="18" max="18" width="14" bestFit="1" customWidth="1"/>
    <col min="19" max="19" width="14.5703125" bestFit="1" customWidth="1"/>
    <col min="20" max="20" width="3.5703125" customWidth="1"/>
    <col min="21" max="22" width="14.42578125" bestFit="1" customWidth="1"/>
    <col min="23" max="23" width="14" bestFit="1" customWidth="1"/>
    <col min="24" max="24" width="14.5703125" bestFit="1" customWidth="1"/>
    <col min="25" max="25" width="3.7109375" customWidth="1"/>
    <col min="26" max="26" width="15.85546875" bestFit="1" customWidth="1"/>
    <col min="27" max="27" width="4.85546875" style="182" hidden="1" customWidth="1"/>
    <col min="28" max="28" width="9.85546875" bestFit="1" customWidth="1"/>
  </cols>
  <sheetData>
    <row r="1" spans="1:27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7" ht="19.5" customHeight="1" x14ac:dyDescent="0.2">
      <c r="A4" s="23" t="s">
        <v>62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19.5" customHeight="1" thickBot="1" x14ac:dyDescent="0.3">
      <c r="A5" s="24" t="s">
        <v>2</v>
      </c>
      <c r="B5" s="5"/>
      <c r="C5" s="5"/>
      <c r="D5" s="5"/>
      <c r="E5" s="5"/>
      <c r="F5" s="5">
        <f>'2020'!F11+'2042'!F11+'2625'!F11+'2632'!F11</f>
        <v>714889</v>
      </c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7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7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11"/>
      <c r="K7" s="48" t="s">
        <v>9</v>
      </c>
      <c r="L7" s="48" t="s">
        <v>10</v>
      </c>
      <c r="M7" s="48" t="s">
        <v>11</v>
      </c>
      <c r="N7" s="104" t="s">
        <v>59</v>
      </c>
      <c r="O7" s="40"/>
      <c r="P7" s="48" t="s">
        <v>12</v>
      </c>
      <c r="Q7" s="48" t="s">
        <v>13</v>
      </c>
      <c r="R7" s="48" t="s">
        <v>14</v>
      </c>
      <c r="S7" s="104" t="s">
        <v>60</v>
      </c>
      <c r="T7" s="41"/>
      <c r="U7" s="48" t="s">
        <v>15</v>
      </c>
      <c r="V7" s="48" t="s">
        <v>16</v>
      </c>
      <c r="W7" s="48" t="s">
        <v>5</v>
      </c>
      <c r="X7" s="104" t="s">
        <v>61</v>
      </c>
      <c r="Y7" s="41"/>
      <c r="Z7" s="52" t="s">
        <v>91</v>
      </c>
    </row>
    <row r="8" spans="1:27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12"/>
      <c r="K8" s="53" t="s">
        <v>18</v>
      </c>
      <c r="L8" s="53" t="s">
        <v>18</v>
      </c>
      <c r="M8" s="53" t="s">
        <v>18</v>
      </c>
      <c r="N8" s="91"/>
      <c r="O8" s="12"/>
      <c r="P8" s="53" t="s">
        <v>18</v>
      </c>
      <c r="Q8" s="53" t="s">
        <v>18</v>
      </c>
      <c r="R8" s="53" t="s">
        <v>18</v>
      </c>
      <c r="S8" s="91"/>
      <c r="T8" s="12"/>
      <c r="U8" s="53" t="s">
        <v>18</v>
      </c>
      <c r="V8" s="53" t="s">
        <v>18</v>
      </c>
      <c r="W8" s="53" t="s">
        <v>18</v>
      </c>
      <c r="X8" s="91"/>
      <c r="Y8" s="95"/>
      <c r="Z8" s="105" t="s">
        <v>18</v>
      </c>
    </row>
    <row r="9" spans="1:27" x14ac:dyDescent="0.2">
      <c r="A9" s="59"/>
      <c r="B9" s="62"/>
      <c r="C9" s="61"/>
      <c r="D9" s="62"/>
      <c r="E9" s="63"/>
      <c r="F9" s="106"/>
      <c r="G9" s="106"/>
      <c r="H9" s="106"/>
      <c r="I9" s="92"/>
      <c r="J9" s="13"/>
      <c r="K9" s="106"/>
      <c r="L9" s="106"/>
      <c r="M9" s="106"/>
      <c r="N9" s="92"/>
      <c r="O9" s="13"/>
      <c r="P9" s="106"/>
      <c r="Q9" s="106"/>
      <c r="R9" s="107"/>
      <c r="S9" s="93"/>
      <c r="T9" s="12"/>
      <c r="U9" s="107"/>
      <c r="V9" s="107"/>
      <c r="W9" s="107"/>
      <c r="X9" s="93"/>
      <c r="Y9" s="95"/>
      <c r="Z9" s="93"/>
    </row>
    <row r="10" spans="1:27" ht="14.25" x14ac:dyDescent="0.2">
      <c r="A10" s="65" t="s">
        <v>19</v>
      </c>
      <c r="B10" s="62"/>
      <c r="C10" s="62"/>
      <c r="D10" s="62"/>
      <c r="E10" s="63"/>
      <c r="F10" s="107"/>
      <c r="G10" s="107"/>
      <c r="H10" s="107"/>
      <c r="I10" s="93"/>
      <c r="J10" s="12"/>
      <c r="K10" s="107"/>
      <c r="L10" s="107"/>
      <c r="M10" s="107"/>
      <c r="N10" s="94"/>
      <c r="O10" s="12"/>
      <c r="P10" s="107"/>
      <c r="Q10" s="107"/>
      <c r="R10" s="107"/>
      <c r="S10" s="93"/>
      <c r="T10" s="12"/>
      <c r="U10" s="107"/>
      <c r="V10" s="107"/>
      <c r="W10" s="107"/>
      <c r="X10" s="93"/>
      <c r="Y10" s="95"/>
      <c r="Z10" s="93"/>
    </row>
    <row r="11" spans="1:27" s="214" customFormat="1" ht="15" x14ac:dyDescent="0.25">
      <c r="A11" s="59"/>
      <c r="B11" s="66" t="str">
        <f>'LPFN SUMMARY - Results'!B11</f>
        <v>ISC</v>
      </c>
      <c r="C11" s="254"/>
      <c r="D11" s="254"/>
      <c r="E11" s="232"/>
      <c r="F11" s="255">
        <f>'1830'!F11+'1844'!F11+'1845'!F11+'2020'!F11+'2042'!F11+'2625'!F11+'2632'!F11</f>
        <v>714889</v>
      </c>
      <c r="G11" s="255">
        <f>'1830'!G11+'1844'!G11+'1845'!G11+'2020'!G11+'2042'!G11+'2625'!G11+'2632'!G11</f>
        <v>0</v>
      </c>
      <c r="H11" s="255">
        <f>'1830'!H11+'1844'!H11+'1845'!H11+'2020'!H11+'2042'!H11+'2625'!H11+'2632'!H11</f>
        <v>0</v>
      </c>
      <c r="I11" s="94">
        <f t="shared" ref="I11:I19" si="0">F11+G11+H11</f>
        <v>714889</v>
      </c>
      <c r="J11" s="248"/>
      <c r="K11" s="255">
        <f>'1830'!K11+'1844'!K11+'1845'!K11+'2020'!K11+'2042'!K11+'2625'!K11+'2632'!K11</f>
        <v>0</v>
      </c>
      <c r="L11" s="255">
        <f>'1830'!L11+'1844'!L11+'1845'!L11+'2020'!L11+'2042'!L11+'2625'!L11+'2632'!L11</f>
        <v>0</v>
      </c>
      <c r="M11" s="255">
        <f>'1830'!M11+'1844'!M11+'1845'!M11+'2020'!M11+'2042'!M11+'2625'!M11+'2632'!M11</f>
        <v>0</v>
      </c>
      <c r="N11" s="94">
        <f>K11+L11+M11</f>
        <v>0</v>
      </c>
      <c r="O11" s="248"/>
      <c r="P11" s="255">
        <f>'1830'!P11+'1844'!P11+'1845'!P11+'2020'!P11+'2042'!P11+'2625'!P11+'2632'!P11</f>
        <v>0</v>
      </c>
      <c r="Q11" s="255">
        <f>'1830'!Q11+'1844'!Q11+'1845'!Q11+'2020'!Q11+'2042'!Q11+'2625'!Q11+'2632'!Q11</f>
        <v>0</v>
      </c>
      <c r="R11" s="255">
        <f>'1830'!R11+'1844'!R11+'1845'!R11+'2020'!R11+'2042'!R11+'2625'!R11+'2632'!R11</f>
        <v>0</v>
      </c>
      <c r="S11" s="94">
        <f>P11+Q11+R11</f>
        <v>0</v>
      </c>
      <c r="T11" s="248"/>
      <c r="U11" s="255">
        <f>'1830'!U11+'1844'!U11+'1845'!U11+'2020'!U11+'2042'!U11+'2625'!U11+'2632'!U11</f>
        <v>0</v>
      </c>
      <c r="V11" s="255">
        <f>'1830'!V11+'1844'!V11+'1845'!V11+'2020'!V11+'2042'!V11+'2625'!V11+'2632'!V11</f>
        <v>0</v>
      </c>
      <c r="W11" s="255">
        <f>'1830'!W11+'1844'!W11+'1845'!W11+'2020'!W11+'2042'!W11+'2625'!W11+'2632'!W11</f>
        <v>0</v>
      </c>
      <c r="X11" s="94">
        <f>U11+V11+W11</f>
        <v>0</v>
      </c>
      <c r="Y11" s="96"/>
      <c r="Z11" s="94">
        <f>X11+S11+N11+I11</f>
        <v>714889</v>
      </c>
      <c r="AA11" s="182"/>
    </row>
    <row r="12" spans="1:27" s="214" customFormat="1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55">
        <f>'1830'!F12+'1844'!F12+'1845'!F12+'2020'!F12+'2042'!F12+'2625'!F12+'2632'!F12</f>
        <v>300000</v>
      </c>
      <c r="G12" s="255">
        <f>'1830'!G12+'1844'!G12+'1845'!G12+'2020'!G12+'2042'!G12+'2625'!G12+'2632'!G12</f>
        <v>0</v>
      </c>
      <c r="H12" s="255">
        <f>'1830'!H12+'1844'!H12+'1845'!H12+'2020'!H12+'2042'!H12+'2625'!H12+'2632'!H12</f>
        <v>0</v>
      </c>
      <c r="I12" s="94">
        <f t="shared" si="0"/>
        <v>300000</v>
      </c>
      <c r="J12" s="224"/>
      <c r="K12" s="255">
        <f>'1830'!K12+'1844'!K12+'1845'!K12+'2020'!K12+'2042'!K12+'2625'!K12+'2632'!K12</f>
        <v>0</v>
      </c>
      <c r="L12" s="255">
        <f>'1830'!L12+'1844'!L12+'1845'!L12+'2020'!L12+'2042'!L12+'2625'!L12+'2632'!L12</f>
        <v>0</v>
      </c>
      <c r="M12" s="255">
        <f>'1830'!M12+'1844'!M12+'1845'!M12+'2020'!M12+'2042'!M12+'2625'!M12+'2632'!M12</f>
        <v>300000</v>
      </c>
      <c r="N12" s="94">
        <f t="shared" ref="N12:N42" si="1">K12+L12+M12</f>
        <v>300000</v>
      </c>
      <c r="O12" s="224"/>
      <c r="P12" s="255">
        <f>'1830'!P12+'1844'!P12+'1845'!P12+'2020'!P12+'2042'!P12+'2625'!P12+'2632'!P12</f>
        <v>0</v>
      </c>
      <c r="Q12" s="255">
        <f>'1830'!Q12+'1844'!Q12+'1845'!Q12+'2020'!Q12+'2042'!Q12+'2625'!Q12+'2632'!Q12</f>
        <v>0</v>
      </c>
      <c r="R12" s="255">
        <f>'1830'!R12+'1844'!R12+'1845'!R12+'2020'!R12+'2042'!R12+'2625'!R12+'2632'!R12</f>
        <v>300000</v>
      </c>
      <c r="S12" s="94">
        <f t="shared" ref="S12:S42" si="2">P12+Q12+R12</f>
        <v>300000</v>
      </c>
      <c r="T12" s="224"/>
      <c r="U12" s="255">
        <f>'1830'!U12+'1844'!U12+'1845'!U12+'2020'!U12+'2042'!U12+'2625'!U12+'2632'!U12</f>
        <v>0</v>
      </c>
      <c r="V12" s="255">
        <f>'1830'!V12+'1844'!V12+'1845'!V12+'2020'!V12+'2042'!V12+'2625'!V12+'2632'!V12</f>
        <v>0</v>
      </c>
      <c r="W12" s="255">
        <f>'1830'!W12+'1844'!W12+'1845'!W12+'2020'!W12+'2042'!W12+'2625'!W12+'2632'!W12</f>
        <v>300000</v>
      </c>
      <c r="X12" s="94">
        <f t="shared" ref="X12:X26" si="3">U12+V12+W12</f>
        <v>300000</v>
      </c>
      <c r="Y12" s="97"/>
      <c r="Z12" s="94">
        <f t="shared" ref="Z12:Z42" si="4">X12+S12+N12+I12</f>
        <v>1200000</v>
      </c>
      <c r="AA12" s="182"/>
    </row>
    <row r="13" spans="1:27" s="214" customFormat="1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55">
        <f>'1830'!F13+'1844'!F13+'1845'!F13+'2020'!F13+'2042'!F13+'2625'!F13+'2632'!F13</f>
        <v>0</v>
      </c>
      <c r="G13" s="255">
        <f>'1830'!G13+'1844'!G13+'1845'!G13+'2020'!G13+'2042'!G13+'2625'!G13+'2632'!G13</f>
        <v>0</v>
      </c>
      <c r="H13" s="255">
        <f>'1830'!H13+'1844'!H13+'1845'!H13+'2020'!H13+'2042'!H13+'2625'!H13+'2632'!H13</f>
        <v>0</v>
      </c>
      <c r="I13" s="94">
        <f t="shared" si="0"/>
        <v>0</v>
      </c>
      <c r="J13" s="224"/>
      <c r="K13" s="255">
        <f>'1830'!K13+'1844'!K13+'1845'!K13+'2020'!K13+'2042'!K13+'2625'!K13+'2632'!K13</f>
        <v>0</v>
      </c>
      <c r="L13" s="255">
        <f>'1830'!L13+'1844'!L13+'1845'!L13+'2020'!L13+'2042'!L13+'2625'!L13+'2632'!L13</f>
        <v>0</v>
      </c>
      <c r="M13" s="255">
        <f>'1830'!M13+'1844'!M13+'1845'!M13+'2020'!M13+'2042'!M13+'2625'!M13+'2632'!M13</f>
        <v>0</v>
      </c>
      <c r="N13" s="94">
        <f t="shared" si="1"/>
        <v>0</v>
      </c>
      <c r="O13" s="224"/>
      <c r="P13" s="255">
        <f>'1830'!P13+'1844'!P13+'1845'!P13+'2020'!P13+'2042'!P13+'2625'!P13+'2632'!P13</f>
        <v>0</v>
      </c>
      <c r="Q13" s="255">
        <f>'1830'!Q13+'1844'!Q13+'1845'!Q13+'2020'!Q13+'2042'!Q13+'2625'!Q13+'2632'!Q13</f>
        <v>0</v>
      </c>
      <c r="R13" s="255">
        <f>'1830'!R13+'1844'!R13+'1845'!R13+'2020'!R13+'2042'!R13+'2625'!R13+'2632'!R13</f>
        <v>0</v>
      </c>
      <c r="S13" s="94">
        <f t="shared" si="2"/>
        <v>0</v>
      </c>
      <c r="T13" s="224"/>
      <c r="U13" s="255">
        <f>'1830'!U13+'1844'!U13+'1845'!U13+'2020'!U13+'2042'!U13+'2625'!U13+'2632'!U13</f>
        <v>0</v>
      </c>
      <c r="V13" s="255">
        <f>'1830'!V13+'1844'!V13+'1845'!V13+'2020'!V13+'2042'!V13+'2625'!V13+'2632'!V13</f>
        <v>0</v>
      </c>
      <c r="W13" s="255">
        <f>'1830'!W13+'1844'!W13+'1845'!W13+'2020'!W13+'2042'!W13+'2625'!W13+'2632'!W13</f>
        <v>0</v>
      </c>
      <c r="X13" s="94">
        <f t="shared" si="3"/>
        <v>0</v>
      </c>
      <c r="Y13" s="97"/>
      <c r="Z13" s="94">
        <f t="shared" si="4"/>
        <v>0</v>
      </c>
      <c r="AA13" s="182"/>
    </row>
    <row r="14" spans="1:27" s="214" customFormat="1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55">
        <f>'1830'!F14+'1844'!F14+'1845'!F14+'2020'!F14+'2042'!F14+'2625'!F14+'2632'!F14</f>
        <v>0</v>
      </c>
      <c r="G14" s="255">
        <f>'1830'!G14+'1844'!G14+'1845'!G14+'2020'!G14+'2042'!G14+'2625'!G14+'2632'!G14</f>
        <v>0</v>
      </c>
      <c r="H14" s="255">
        <f>'1830'!H14+'1844'!H14+'1845'!H14+'2020'!H14+'2042'!H14+'2625'!H14+'2632'!H14</f>
        <v>0</v>
      </c>
      <c r="I14" s="94">
        <f t="shared" si="0"/>
        <v>0</v>
      </c>
      <c r="J14" s="224"/>
      <c r="K14" s="255">
        <f>'1830'!K14+'1844'!K14+'1845'!K14+'2020'!K14+'2042'!K14+'2625'!K14+'2632'!K14</f>
        <v>0</v>
      </c>
      <c r="L14" s="255">
        <f>'1830'!L14+'1844'!L14+'1845'!L14+'2020'!L14+'2042'!L14+'2625'!L14+'2632'!L14</f>
        <v>0</v>
      </c>
      <c r="M14" s="255">
        <f>'1830'!M14+'1844'!M14+'1845'!M14+'2020'!M14+'2042'!M14+'2625'!M14+'2632'!M14</f>
        <v>0</v>
      </c>
      <c r="N14" s="94">
        <f t="shared" si="1"/>
        <v>0</v>
      </c>
      <c r="O14" s="224"/>
      <c r="P14" s="255">
        <f>'1830'!P14+'1844'!P14+'1845'!P14+'2020'!P14+'2042'!P14+'2625'!P14+'2632'!P14</f>
        <v>0</v>
      </c>
      <c r="Q14" s="255">
        <f>'1830'!Q14+'1844'!Q14+'1845'!Q14+'2020'!Q14+'2042'!Q14+'2625'!Q14+'2632'!Q14</f>
        <v>0</v>
      </c>
      <c r="R14" s="255">
        <f>'1830'!R14+'1844'!R14+'1845'!R14+'2020'!R14+'2042'!R14+'2625'!R14+'2632'!R14</f>
        <v>0</v>
      </c>
      <c r="S14" s="94">
        <f t="shared" si="2"/>
        <v>0</v>
      </c>
      <c r="T14" s="224"/>
      <c r="U14" s="255">
        <f>'1830'!U14+'1844'!U14+'1845'!U14+'2020'!U14+'2042'!U14+'2625'!U14+'2632'!U14</f>
        <v>0</v>
      </c>
      <c r="V14" s="255">
        <f>'1830'!V14+'1844'!V14+'1845'!V14+'2020'!V14+'2042'!V14+'2625'!V14+'2632'!V14</f>
        <v>0</v>
      </c>
      <c r="W14" s="255">
        <f>'1830'!W14+'1844'!W14+'1845'!W14+'2020'!W14+'2042'!W14+'2625'!W14+'2632'!W14</f>
        <v>0</v>
      </c>
      <c r="X14" s="94">
        <f t="shared" si="3"/>
        <v>0</v>
      </c>
      <c r="Y14" s="97"/>
      <c r="Z14" s="94">
        <f t="shared" si="4"/>
        <v>0</v>
      </c>
      <c r="AA14" s="182"/>
    </row>
    <row r="15" spans="1:27" s="214" customFormat="1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55">
        <f>'1830'!F15+'1844'!F15+'1845'!F15+'2020'!F15+'2042'!F15+'2625'!F15+'2632'!F15</f>
        <v>0</v>
      </c>
      <c r="G15" s="255">
        <f>'1830'!G15+'1844'!G15+'1845'!G15+'2020'!G15+'2042'!G15+'2625'!G15+'2632'!G15</f>
        <v>0</v>
      </c>
      <c r="H15" s="255">
        <f>'1830'!H15+'1844'!H15+'1845'!H15+'2020'!H15+'2042'!H15+'2625'!H15+'2632'!H15</f>
        <v>0</v>
      </c>
      <c r="I15" s="94">
        <f t="shared" si="0"/>
        <v>0</v>
      </c>
      <c r="J15" s="224"/>
      <c r="K15" s="255">
        <f>'1830'!K15+'1844'!K15+'1845'!K15+'2020'!K15+'2042'!K15+'2625'!K15+'2632'!K15</f>
        <v>0</v>
      </c>
      <c r="L15" s="255">
        <f>'1830'!L15+'1844'!L15+'1845'!L15+'2020'!L15+'2042'!L15+'2625'!L15+'2632'!L15</f>
        <v>0</v>
      </c>
      <c r="M15" s="255">
        <f>'1830'!M15+'1844'!M15+'1845'!M15+'2020'!M15+'2042'!M15+'2625'!M15+'2632'!M15</f>
        <v>0</v>
      </c>
      <c r="N15" s="94">
        <f t="shared" si="1"/>
        <v>0</v>
      </c>
      <c r="O15" s="224"/>
      <c r="P15" s="255">
        <f>'1830'!P15+'1844'!P15+'1845'!P15+'2020'!P15+'2042'!P15+'2625'!P15+'2632'!P15</f>
        <v>0</v>
      </c>
      <c r="Q15" s="255">
        <f>'1830'!Q15+'1844'!Q15+'1845'!Q15+'2020'!Q15+'2042'!Q15+'2625'!Q15+'2632'!Q15</f>
        <v>0</v>
      </c>
      <c r="R15" s="255">
        <f>'1830'!R15+'1844'!R15+'1845'!R15+'2020'!R15+'2042'!R15+'2625'!R15+'2632'!R15</f>
        <v>0</v>
      </c>
      <c r="S15" s="94">
        <f t="shared" si="2"/>
        <v>0</v>
      </c>
      <c r="T15" s="224"/>
      <c r="U15" s="255">
        <f>'1830'!U15+'1844'!U15+'1845'!U15+'2020'!U15+'2042'!U15+'2625'!U15+'2632'!U15</f>
        <v>0</v>
      </c>
      <c r="V15" s="255">
        <f>'1830'!V15+'1844'!V15+'1845'!V15+'2020'!V15+'2042'!V15+'2625'!V15+'2632'!V15</f>
        <v>0</v>
      </c>
      <c r="W15" s="255">
        <f>'1830'!W15+'1844'!W15+'1845'!W15+'2020'!W15+'2042'!W15+'2625'!W15+'2632'!W15</f>
        <v>0</v>
      </c>
      <c r="X15" s="94">
        <f t="shared" si="3"/>
        <v>0</v>
      </c>
      <c r="Y15" s="97"/>
      <c r="Z15" s="94">
        <f t="shared" si="4"/>
        <v>0</v>
      </c>
      <c r="AA15" s="182"/>
    </row>
    <row r="16" spans="1:27" s="214" customFormat="1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55">
        <f>'1830'!F16+'1844'!F16+'1845'!F16+'2020'!F16+'2042'!F16+'2625'!F16+'2632'!F16</f>
        <v>0</v>
      </c>
      <c r="G16" s="255">
        <f>'1830'!G16+'1844'!G16+'1845'!G16+'2020'!G16+'2042'!G16+'2625'!G16+'2632'!G16</f>
        <v>0</v>
      </c>
      <c r="H16" s="255">
        <f>'1830'!H16+'1844'!H16+'1845'!H16+'2020'!H16+'2042'!H16+'2625'!H16+'2632'!H16</f>
        <v>0</v>
      </c>
      <c r="I16" s="94">
        <f t="shared" si="0"/>
        <v>0</v>
      </c>
      <c r="J16" s="224"/>
      <c r="K16" s="255">
        <f>'1830'!K16+'1844'!K16+'1845'!K16+'2020'!K16+'2042'!K16+'2625'!K16+'2632'!K16</f>
        <v>0</v>
      </c>
      <c r="L16" s="255">
        <f>'1830'!L16+'1844'!L16+'1845'!L16+'2020'!L16+'2042'!L16+'2625'!L16+'2632'!L16</f>
        <v>0</v>
      </c>
      <c r="M16" s="255">
        <f>'1830'!M16+'1844'!M16+'1845'!M16+'2020'!M16+'2042'!M16+'2625'!M16+'2632'!M16</f>
        <v>0</v>
      </c>
      <c r="N16" s="94">
        <f t="shared" si="1"/>
        <v>0</v>
      </c>
      <c r="O16" s="224"/>
      <c r="P16" s="255">
        <f>'1830'!P16+'1844'!P16+'1845'!P16+'2020'!P16+'2042'!P16+'2625'!P16+'2632'!P16</f>
        <v>0</v>
      </c>
      <c r="Q16" s="255">
        <f>'1830'!Q16+'1844'!Q16+'1845'!Q16+'2020'!Q16+'2042'!Q16+'2625'!Q16+'2632'!Q16</f>
        <v>0</v>
      </c>
      <c r="R16" s="255">
        <f>'1830'!R16+'1844'!R16+'1845'!R16+'2020'!R16+'2042'!R16+'2625'!R16+'2632'!R16</f>
        <v>0</v>
      </c>
      <c r="S16" s="94">
        <f t="shared" si="2"/>
        <v>0</v>
      </c>
      <c r="T16" s="224"/>
      <c r="U16" s="255">
        <f>'1830'!U16+'1844'!U16+'1845'!U16+'2020'!U16+'2042'!U16+'2625'!U16+'2632'!U16</f>
        <v>0</v>
      </c>
      <c r="V16" s="255">
        <f>'1830'!V16+'1844'!V16+'1845'!V16+'2020'!V16+'2042'!V16+'2625'!V16+'2632'!V16</f>
        <v>0</v>
      </c>
      <c r="W16" s="255">
        <f>'1830'!W16+'1844'!W16+'1845'!W16+'2020'!W16+'2042'!W16+'2625'!W16+'2632'!W16</f>
        <v>0</v>
      </c>
      <c r="X16" s="94">
        <f t="shared" si="3"/>
        <v>0</v>
      </c>
      <c r="Y16" s="97"/>
      <c r="Z16" s="94">
        <f t="shared" si="4"/>
        <v>0</v>
      </c>
      <c r="AA16" s="182"/>
    </row>
    <row r="17" spans="1:27" s="214" customFormat="1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55">
        <f>'1830'!F17+'1844'!F17+'1845'!F17+'2020'!F17+'2042'!F17+'2625'!F17+'2632'!F17</f>
        <v>0</v>
      </c>
      <c r="G17" s="255">
        <f>'1830'!G17+'1844'!G17+'1845'!G17+'2020'!G17+'2042'!G17+'2625'!G17+'2632'!G17</f>
        <v>0</v>
      </c>
      <c r="H17" s="255">
        <f>'1830'!H17+'1844'!H17+'1845'!H17+'2020'!H17+'2042'!H17+'2625'!H17+'2632'!H17</f>
        <v>0</v>
      </c>
      <c r="I17" s="94">
        <f t="shared" si="0"/>
        <v>0</v>
      </c>
      <c r="J17" s="224"/>
      <c r="K17" s="255">
        <f>'1830'!K17+'1844'!K17+'1845'!K17+'2020'!K17+'2042'!K17+'2625'!K17+'2632'!K17</f>
        <v>0</v>
      </c>
      <c r="L17" s="255">
        <f>'1830'!L17+'1844'!L17+'1845'!L17+'2020'!L17+'2042'!L17+'2625'!L17+'2632'!L17</f>
        <v>0</v>
      </c>
      <c r="M17" s="255">
        <f>'1830'!M17+'1844'!M17+'1845'!M17+'2020'!M17+'2042'!M17+'2625'!M17+'2632'!M17</f>
        <v>0</v>
      </c>
      <c r="N17" s="94">
        <f t="shared" si="1"/>
        <v>0</v>
      </c>
      <c r="O17" s="224"/>
      <c r="P17" s="255">
        <f>'1830'!P17+'1844'!P17+'1845'!P17+'2020'!P17+'2042'!P17+'2625'!P17+'2632'!P17</f>
        <v>0</v>
      </c>
      <c r="Q17" s="255">
        <f>'1830'!Q17+'1844'!Q17+'1845'!Q17+'2020'!Q17+'2042'!Q17+'2625'!Q17+'2632'!Q17</f>
        <v>0</v>
      </c>
      <c r="R17" s="255">
        <f>'1830'!R17+'1844'!R17+'1845'!R17+'2020'!R17+'2042'!R17+'2625'!R17+'2632'!R17</f>
        <v>0</v>
      </c>
      <c r="S17" s="94">
        <f t="shared" si="2"/>
        <v>0</v>
      </c>
      <c r="T17" s="224"/>
      <c r="U17" s="255">
        <f>'1830'!U17+'1844'!U17+'1845'!U17+'2020'!U17+'2042'!U17+'2625'!U17+'2632'!U17</f>
        <v>0</v>
      </c>
      <c r="V17" s="255">
        <f>'1830'!V17+'1844'!V17+'1845'!V17+'2020'!V17+'2042'!V17+'2625'!V17+'2632'!V17</f>
        <v>0</v>
      </c>
      <c r="W17" s="255">
        <f>'1830'!W17+'1844'!W17+'1845'!W17+'2020'!W17+'2042'!W17+'2625'!W17+'2632'!W17</f>
        <v>0</v>
      </c>
      <c r="X17" s="94">
        <f t="shared" si="3"/>
        <v>0</v>
      </c>
      <c r="Y17" s="97"/>
      <c r="Z17" s="94">
        <f t="shared" si="4"/>
        <v>0</v>
      </c>
      <c r="AA17" s="182"/>
    </row>
    <row r="18" spans="1:27" s="214" customFormat="1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55">
        <f>'1830'!F18+'1844'!F18+'1845'!F18+'2020'!F18+'2042'!F18+'2625'!F18+'2632'!F18</f>
        <v>0</v>
      </c>
      <c r="G18" s="255">
        <f>'1830'!G18+'1844'!G18+'1845'!G18+'2020'!G18+'2042'!G18+'2625'!G18+'2632'!G18</f>
        <v>0</v>
      </c>
      <c r="H18" s="255">
        <f>'1830'!H18+'1844'!H18+'1845'!H18+'2020'!H18+'2042'!H18+'2625'!H18+'2632'!H18</f>
        <v>0</v>
      </c>
      <c r="I18" s="94">
        <f t="shared" si="0"/>
        <v>0</v>
      </c>
      <c r="J18" s="224"/>
      <c r="K18" s="255">
        <f>'1830'!K18+'1844'!K18+'1845'!K18+'2020'!K18+'2042'!K18+'2625'!K18+'2632'!K18</f>
        <v>0</v>
      </c>
      <c r="L18" s="255">
        <f>'1830'!L18+'1844'!L18+'1845'!L18+'2020'!L18+'2042'!L18+'2625'!L18+'2632'!L18</f>
        <v>0</v>
      </c>
      <c r="M18" s="255">
        <f>'1830'!M18+'1844'!M18+'1845'!M18+'2020'!M18+'2042'!M18+'2625'!M18+'2632'!M18</f>
        <v>0</v>
      </c>
      <c r="N18" s="94">
        <f t="shared" si="1"/>
        <v>0</v>
      </c>
      <c r="O18" s="224"/>
      <c r="P18" s="255">
        <f>'1830'!P18+'1844'!P18+'1845'!P18+'2020'!P18+'2042'!P18+'2625'!P18+'2632'!P18</f>
        <v>0</v>
      </c>
      <c r="Q18" s="255">
        <f>'1830'!Q18+'1844'!Q18+'1845'!Q18+'2020'!Q18+'2042'!Q18+'2625'!Q18+'2632'!Q18</f>
        <v>0</v>
      </c>
      <c r="R18" s="255">
        <f>'1830'!R18+'1844'!R18+'1845'!R18+'2020'!R18+'2042'!R18+'2625'!R18+'2632'!R18</f>
        <v>0</v>
      </c>
      <c r="S18" s="94">
        <f t="shared" si="2"/>
        <v>0</v>
      </c>
      <c r="T18" s="224"/>
      <c r="U18" s="255">
        <f>'1830'!U18+'1844'!U18+'1845'!U18+'2020'!U18+'2042'!U18+'2625'!U18+'2632'!U18</f>
        <v>0</v>
      </c>
      <c r="V18" s="255">
        <f>'1830'!V18+'1844'!V18+'1845'!V18+'2020'!V18+'2042'!V18+'2625'!V18+'2632'!V18</f>
        <v>0</v>
      </c>
      <c r="W18" s="255">
        <f>'1830'!W18+'1844'!W18+'1845'!W18+'2020'!W18+'2042'!W18+'2625'!W18+'2632'!W18</f>
        <v>0</v>
      </c>
      <c r="X18" s="94">
        <f t="shared" si="3"/>
        <v>0</v>
      </c>
      <c r="Y18" s="97"/>
      <c r="Z18" s="94">
        <f t="shared" si="4"/>
        <v>0</v>
      </c>
      <c r="AA18" s="182"/>
    </row>
    <row r="19" spans="1:27" s="214" customFormat="1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55">
        <f>'1830'!F19+'1844'!F19+'1845'!F19+'2020'!F19+'2042'!F19+'2625'!F19+'2632'!F19</f>
        <v>0</v>
      </c>
      <c r="G19" s="255">
        <f>'1830'!G19+'1844'!G19+'1845'!G19+'2020'!G19+'2042'!G19+'2625'!G19+'2632'!G19</f>
        <v>0</v>
      </c>
      <c r="H19" s="255">
        <f>'1830'!H19+'1844'!H19+'1845'!H19+'2020'!H19+'2042'!H19+'2625'!H19+'2632'!H19</f>
        <v>0</v>
      </c>
      <c r="I19" s="94">
        <f t="shared" si="0"/>
        <v>0</v>
      </c>
      <c r="J19" s="224"/>
      <c r="K19" s="255">
        <f>'1830'!K19+'1844'!K19+'1845'!K19+'2020'!K19+'2042'!K19+'2625'!K19+'2632'!K19</f>
        <v>0</v>
      </c>
      <c r="L19" s="255">
        <f>'1830'!L19+'1844'!L19+'1845'!L19+'2020'!L19+'2042'!L19+'2625'!L19+'2632'!L19</f>
        <v>0</v>
      </c>
      <c r="M19" s="255">
        <f>'1830'!M19+'1844'!M19+'1845'!M19+'2020'!M19+'2042'!M19+'2625'!M19+'2632'!M19</f>
        <v>0</v>
      </c>
      <c r="N19" s="94">
        <f t="shared" si="1"/>
        <v>0</v>
      </c>
      <c r="O19" s="224"/>
      <c r="P19" s="255">
        <f>'1830'!P19+'1844'!P19+'1845'!P19+'2020'!P19+'2042'!P19+'2625'!P19+'2632'!P19</f>
        <v>0</v>
      </c>
      <c r="Q19" s="255">
        <f>'1830'!Q19+'1844'!Q19+'1845'!Q19+'2020'!Q19+'2042'!Q19+'2625'!Q19+'2632'!Q19</f>
        <v>0</v>
      </c>
      <c r="R19" s="255">
        <f>'1830'!R19+'1844'!R19+'1845'!R19+'2020'!R19+'2042'!R19+'2625'!R19+'2632'!R19</f>
        <v>0</v>
      </c>
      <c r="S19" s="94">
        <f t="shared" si="2"/>
        <v>0</v>
      </c>
      <c r="T19" s="224"/>
      <c r="U19" s="255">
        <f>'1830'!U19+'1844'!U19+'1845'!U19+'2020'!U19+'2042'!U19+'2625'!U19+'2632'!U19</f>
        <v>0</v>
      </c>
      <c r="V19" s="255">
        <f>'1830'!V19+'1844'!V19+'1845'!V19+'2020'!V19+'2042'!V19+'2625'!V19+'2632'!V19</f>
        <v>0</v>
      </c>
      <c r="W19" s="255">
        <f>'1830'!W19+'1844'!W19+'1845'!W19+'2020'!W19+'2042'!W19+'2625'!W19+'2632'!W19</f>
        <v>0</v>
      </c>
      <c r="X19" s="94">
        <f t="shared" si="3"/>
        <v>0</v>
      </c>
      <c r="Y19" s="97"/>
      <c r="Z19" s="94">
        <f t="shared" si="4"/>
        <v>0</v>
      </c>
      <c r="AA19" s="182"/>
    </row>
    <row r="20" spans="1:27" s="214" customFormat="1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55">
        <f>'1830'!F20+'1844'!F20+'1845'!F20+'2020'!F20+'2042'!F20+'2625'!F20+'2632'!F20</f>
        <v>0</v>
      </c>
      <c r="G20" s="255">
        <f>'1830'!G20+'1844'!G20+'1845'!G20+'2020'!G20+'2042'!G20+'2625'!G20+'2632'!G20</f>
        <v>0</v>
      </c>
      <c r="H20" s="255">
        <f>'1830'!H20+'1844'!H20+'1845'!H20+'2020'!H20+'2042'!H20+'2625'!H20+'2632'!H20</f>
        <v>0</v>
      </c>
      <c r="I20" s="94">
        <f t="shared" ref="I20:I42" si="5">F20+G20+H20</f>
        <v>0</v>
      </c>
      <c r="J20" s="224"/>
      <c r="K20" s="255">
        <f>'1830'!K20+'1844'!K20+'1845'!K20+'2020'!K20+'2042'!K20+'2625'!K20+'2632'!K20</f>
        <v>0</v>
      </c>
      <c r="L20" s="255">
        <f>'1830'!L20+'1844'!L20+'1845'!L20+'2020'!L20+'2042'!L20+'2625'!L20+'2632'!L20</f>
        <v>0</v>
      </c>
      <c r="M20" s="255">
        <f>'1830'!M20+'1844'!M20+'1845'!M20+'2020'!M20+'2042'!M20+'2625'!M20+'2632'!M20</f>
        <v>0</v>
      </c>
      <c r="N20" s="94">
        <f t="shared" si="1"/>
        <v>0</v>
      </c>
      <c r="O20" s="224"/>
      <c r="P20" s="255">
        <f>'1830'!P20+'1844'!P20+'1845'!P20+'2020'!P20+'2042'!P20+'2625'!P20+'2632'!P20</f>
        <v>0</v>
      </c>
      <c r="Q20" s="255">
        <f>'1830'!Q20+'1844'!Q20+'1845'!Q20+'2020'!Q20+'2042'!Q20+'2625'!Q20+'2632'!Q20</f>
        <v>0</v>
      </c>
      <c r="R20" s="255">
        <f>'1830'!R20+'1844'!R20+'1845'!R20+'2020'!R20+'2042'!R20+'2625'!R20+'2632'!R20</f>
        <v>0</v>
      </c>
      <c r="S20" s="94">
        <f t="shared" si="2"/>
        <v>0</v>
      </c>
      <c r="T20" s="224"/>
      <c r="U20" s="255">
        <f>'1830'!U20+'1844'!U20+'1845'!U20+'2020'!U20+'2042'!U20+'2625'!U20+'2632'!U20</f>
        <v>0</v>
      </c>
      <c r="V20" s="255">
        <f>'1830'!V20+'1844'!V20+'1845'!V20+'2020'!V20+'2042'!V20+'2625'!V20+'2632'!V20</f>
        <v>0</v>
      </c>
      <c r="W20" s="255">
        <f>'1830'!W20+'1844'!W20+'1845'!W20+'2020'!W20+'2042'!W20+'2625'!W20+'2632'!W20</f>
        <v>0</v>
      </c>
      <c r="X20" s="94">
        <f t="shared" si="3"/>
        <v>0</v>
      </c>
      <c r="Y20" s="97"/>
      <c r="Z20" s="94">
        <f t="shared" si="4"/>
        <v>0</v>
      </c>
      <c r="AA20" s="182"/>
    </row>
    <row r="21" spans="1:27" s="214" customFormat="1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55">
        <f>'1830'!F21+'1844'!F21+'1845'!F21+'2020'!F21+'2042'!F21+'2625'!F21+'2632'!F21</f>
        <v>0</v>
      </c>
      <c r="G21" s="255">
        <f>'1830'!G21+'1844'!G21+'1845'!G21+'2020'!G21+'2042'!G21+'2625'!G21+'2632'!G21</f>
        <v>0</v>
      </c>
      <c r="H21" s="255">
        <f>'1830'!H21+'1844'!H21+'1845'!H21+'2020'!H21+'2042'!H21+'2625'!H21+'2632'!H21</f>
        <v>0</v>
      </c>
      <c r="I21" s="94">
        <f t="shared" si="5"/>
        <v>0</v>
      </c>
      <c r="J21" s="224"/>
      <c r="K21" s="255">
        <f>'1830'!K21+'1844'!K21+'1845'!K21+'2020'!K21+'2042'!K21+'2625'!K21+'2632'!K21</f>
        <v>0</v>
      </c>
      <c r="L21" s="255">
        <f>'1830'!L21+'1844'!L21+'1845'!L21+'2020'!L21+'2042'!L21+'2625'!L21+'2632'!L21</f>
        <v>0</v>
      </c>
      <c r="M21" s="255">
        <f>'1830'!M21+'1844'!M21+'1845'!M21+'2020'!M21+'2042'!M21+'2625'!M21+'2632'!M21</f>
        <v>0</v>
      </c>
      <c r="N21" s="94">
        <f t="shared" si="1"/>
        <v>0</v>
      </c>
      <c r="O21" s="224"/>
      <c r="P21" s="255">
        <f>'1830'!P21+'1844'!P21+'1845'!P21+'2020'!P21+'2042'!P21+'2625'!P21+'2632'!P21</f>
        <v>0</v>
      </c>
      <c r="Q21" s="255">
        <f>'1830'!Q21+'1844'!Q21+'1845'!Q21+'2020'!Q21+'2042'!Q21+'2625'!Q21+'2632'!Q21</f>
        <v>0</v>
      </c>
      <c r="R21" s="255">
        <f>'1830'!R21+'1844'!R21+'1845'!R21+'2020'!R21+'2042'!R21+'2625'!R21+'2632'!R21</f>
        <v>0</v>
      </c>
      <c r="S21" s="94">
        <f t="shared" si="2"/>
        <v>0</v>
      </c>
      <c r="T21" s="224"/>
      <c r="U21" s="255">
        <f>'1830'!U21+'1844'!U21+'1845'!U21+'2020'!U21+'2042'!U21+'2625'!U21+'2632'!U21</f>
        <v>0</v>
      </c>
      <c r="V21" s="255">
        <f>'1830'!V21+'1844'!V21+'1845'!V21+'2020'!V21+'2042'!V21+'2625'!V21+'2632'!V21</f>
        <v>0</v>
      </c>
      <c r="W21" s="255">
        <f>'1830'!W21+'1844'!W21+'1845'!W21+'2020'!W21+'2042'!W21+'2625'!W21+'2632'!W21</f>
        <v>0</v>
      </c>
      <c r="X21" s="94">
        <f t="shared" si="3"/>
        <v>0</v>
      </c>
      <c r="Y21" s="97"/>
      <c r="Z21" s="94">
        <f t="shared" si="4"/>
        <v>0</v>
      </c>
      <c r="AA21" s="182"/>
    </row>
    <row r="22" spans="1:27" s="214" customFormat="1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55">
        <f>'1830'!F22+'1844'!F22+'1845'!F22+'2020'!F22+'2042'!F22+'2625'!F22+'2632'!F22</f>
        <v>0</v>
      </c>
      <c r="G22" s="255">
        <f>'1830'!G22+'1844'!G22+'1845'!G22+'2020'!G22+'2042'!G22+'2625'!G22+'2632'!G22</f>
        <v>0</v>
      </c>
      <c r="H22" s="255">
        <f>'1830'!H22+'1844'!H22+'1845'!H22+'2020'!H22+'2042'!H22+'2625'!H22+'2632'!H22</f>
        <v>0</v>
      </c>
      <c r="I22" s="94">
        <f t="shared" si="5"/>
        <v>0</v>
      </c>
      <c r="J22" s="224"/>
      <c r="K22" s="255">
        <f>'1830'!K22+'1844'!K22+'1845'!K22+'2020'!K22+'2042'!K22+'2625'!K22+'2632'!K22</f>
        <v>0</v>
      </c>
      <c r="L22" s="255">
        <f>'1830'!L22+'1844'!L22+'1845'!L22+'2020'!L22+'2042'!L22+'2625'!L22+'2632'!L22</f>
        <v>0</v>
      </c>
      <c r="M22" s="255">
        <f>'1830'!M22+'1844'!M22+'1845'!M22+'2020'!M22+'2042'!M22+'2625'!M22+'2632'!M22</f>
        <v>0</v>
      </c>
      <c r="N22" s="94">
        <f t="shared" si="1"/>
        <v>0</v>
      </c>
      <c r="O22" s="224"/>
      <c r="P22" s="255">
        <f>'1830'!P22+'1844'!P22+'1845'!P22+'2020'!P22+'2042'!P22+'2625'!P22+'2632'!P22</f>
        <v>0</v>
      </c>
      <c r="Q22" s="255">
        <f>'1830'!Q22+'1844'!Q22+'1845'!Q22+'2020'!Q22+'2042'!Q22+'2625'!Q22+'2632'!Q22</f>
        <v>0</v>
      </c>
      <c r="R22" s="255">
        <f>'1830'!R22+'1844'!R22+'1845'!R22+'2020'!R22+'2042'!R22+'2625'!R22+'2632'!R22</f>
        <v>0</v>
      </c>
      <c r="S22" s="94">
        <f t="shared" si="2"/>
        <v>0</v>
      </c>
      <c r="T22" s="224"/>
      <c r="U22" s="255">
        <f>'1830'!U22+'1844'!U22+'1845'!U22+'2020'!U22+'2042'!U22+'2625'!U22+'2632'!U22</f>
        <v>0</v>
      </c>
      <c r="V22" s="255">
        <f>'1830'!V22+'1844'!V22+'1845'!V22+'2020'!V22+'2042'!V22+'2625'!V22+'2632'!V22</f>
        <v>0</v>
      </c>
      <c r="W22" s="255">
        <f>'1830'!W22+'1844'!W22+'1845'!W22+'2020'!W22+'2042'!W22+'2625'!W22+'2632'!W22</f>
        <v>0</v>
      </c>
      <c r="X22" s="94">
        <f t="shared" si="3"/>
        <v>0</v>
      </c>
      <c r="Y22" s="97"/>
      <c r="Z22" s="94">
        <f t="shared" si="4"/>
        <v>0</v>
      </c>
      <c r="AA22" s="182"/>
    </row>
    <row r="23" spans="1:27" s="214" customFormat="1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55">
        <f>'1830'!F23+'1844'!F23+'1845'!F23+'2020'!F23+'2042'!F23+'2625'!F23+'2632'!F23</f>
        <v>0</v>
      </c>
      <c r="G23" s="255">
        <f>'1830'!G23+'1844'!G23+'1845'!G23+'2020'!G23+'2042'!G23+'2625'!G23+'2632'!G23</f>
        <v>0</v>
      </c>
      <c r="H23" s="255">
        <f>'1830'!H23+'1844'!H23+'1845'!H23+'2020'!H23+'2042'!H23+'2625'!H23+'2632'!H23</f>
        <v>0</v>
      </c>
      <c r="I23" s="94">
        <f t="shared" si="5"/>
        <v>0</v>
      </c>
      <c r="J23" s="224"/>
      <c r="K23" s="255">
        <f>'1830'!K23+'1844'!K23+'1845'!K23+'2020'!K23+'2042'!K23+'2625'!K23+'2632'!K23</f>
        <v>0</v>
      </c>
      <c r="L23" s="255">
        <f>'1830'!L23+'1844'!L23+'1845'!L23+'2020'!L23+'2042'!L23+'2625'!L23+'2632'!L23</f>
        <v>0</v>
      </c>
      <c r="M23" s="255">
        <f>'1830'!M23+'1844'!M23+'1845'!M23+'2020'!M23+'2042'!M23+'2625'!M23+'2632'!M23</f>
        <v>0</v>
      </c>
      <c r="N23" s="94">
        <f t="shared" si="1"/>
        <v>0</v>
      </c>
      <c r="O23" s="224"/>
      <c r="P23" s="255">
        <f>'1830'!P23+'1844'!P23+'1845'!P23+'2020'!P23+'2042'!P23+'2625'!P23+'2632'!P23</f>
        <v>0</v>
      </c>
      <c r="Q23" s="255">
        <f>'1830'!Q23+'1844'!Q23+'1845'!Q23+'2020'!Q23+'2042'!Q23+'2625'!Q23+'2632'!Q23</f>
        <v>0</v>
      </c>
      <c r="R23" s="255">
        <f>'1830'!R23+'1844'!R23+'1845'!R23+'2020'!R23+'2042'!R23+'2625'!R23+'2632'!R23</f>
        <v>0</v>
      </c>
      <c r="S23" s="94">
        <f t="shared" si="2"/>
        <v>0</v>
      </c>
      <c r="T23" s="224"/>
      <c r="U23" s="255">
        <f>'1830'!U23+'1844'!U23+'1845'!U23+'2020'!U23+'2042'!U23+'2625'!U23+'2632'!U23</f>
        <v>0</v>
      </c>
      <c r="V23" s="255">
        <f>'1830'!V23+'1844'!V23+'1845'!V23+'2020'!V23+'2042'!V23+'2625'!V23+'2632'!V23</f>
        <v>0</v>
      </c>
      <c r="W23" s="255">
        <f>'1830'!W23+'1844'!W23+'1845'!W23+'2020'!W23+'2042'!W23+'2625'!W23+'2632'!W23</f>
        <v>0</v>
      </c>
      <c r="X23" s="94">
        <f t="shared" si="3"/>
        <v>0</v>
      </c>
      <c r="Y23" s="97"/>
      <c r="Z23" s="94">
        <f t="shared" si="4"/>
        <v>0</v>
      </c>
      <c r="AA23" s="182"/>
    </row>
    <row r="24" spans="1:27" s="214" customFormat="1" ht="15" x14ac:dyDescent="0.25">
      <c r="A24" s="59"/>
      <c r="B24" s="66" t="str">
        <f>'LPFN SUMMARY - Results'!B24</f>
        <v>Other revenue</v>
      </c>
      <c r="C24" s="62"/>
      <c r="D24" s="62"/>
      <c r="E24" s="63"/>
      <c r="F24" s="255">
        <f>'1830'!F24+'1844'!F24+'1845'!F24+'2020'!F24+'2042'!F24+'2625'!F24+'2632'!F24</f>
        <v>0</v>
      </c>
      <c r="G24" s="255">
        <f>'1830'!G24+'1844'!G24+'1845'!G24+'2020'!G24+'2042'!G24+'2625'!G24+'2632'!G24</f>
        <v>0</v>
      </c>
      <c r="H24" s="255">
        <f>'1830'!H24+'1844'!H24+'1845'!H24+'2020'!H24+'2042'!H24+'2625'!H24+'2632'!H24</f>
        <v>0</v>
      </c>
      <c r="I24" s="94">
        <f t="shared" si="5"/>
        <v>0</v>
      </c>
      <c r="J24" s="224"/>
      <c r="K24" s="255">
        <f>'1830'!K24+'1844'!K24+'1845'!K24+'2020'!K24+'2042'!K24+'2625'!K24+'2632'!K24</f>
        <v>0</v>
      </c>
      <c r="L24" s="255">
        <f>'1830'!L24+'1844'!L24+'1845'!L24+'2020'!L24+'2042'!L24+'2625'!L24+'2632'!L24</f>
        <v>0</v>
      </c>
      <c r="M24" s="255">
        <f>'1830'!M24+'1844'!M24+'1845'!M24+'2020'!M24+'2042'!M24+'2625'!M24+'2632'!M24</f>
        <v>0</v>
      </c>
      <c r="N24" s="94">
        <f t="shared" si="1"/>
        <v>0</v>
      </c>
      <c r="O24" s="224"/>
      <c r="P24" s="255">
        <f>'1830'!P24+'1844'!P24+'1845'!P24+'2020'!P24+'2042'!P24+'2625'!P24+'2632'!P24</f>
        <v>0</v>
      </c>
      <c r="Q24" s="255">
        <f>'1830'!Q24+'1844'!Q24+'1845'!Q24+'2020'!Q24+'2042'!Q24+'2625'!Q24+'2632'!Q24</f>
        <v>0</v>
      </c>
      <c r="R24" s="255">
        <f>'1830'!R24+'1844'!R24+'1845'!R24+'2020'!R24+'2042'!R24+'2625'!R24+'2632'!R24</f>
        <v>0</v>
      </c>
      <c r="S24" s="94">
        <f t="shared" si="2"/>
        <v>0</v>
      </c>
      <c r="T24" s="224"/>
      <c r="U24" s="255">
        <f>'1830'!U24+'1844'!U24+'1845'!U24+'2020'!U24+'2042'!U24+'2625'!U24+'2632'!U24</f>
        <v>0</v>
      </c>
      <c r="V24" s="255">
        <f>'1830'!V24+'1844'!V24+'1845'!V24+'2020'!V24+'2042'!V24+'2625'!V24+'2632'!V24</f>
        <v>0</v>
      </c>
      <c r="W24" s="255">
        <f>'1830'!W24+'1844'!W24+'1845'!W24+'2020'!W24+'2042'!W24+'2625'!W24+'2632'!W24</f>
        <v>0</v>
      </c>
      <c r="X24" s="94">
        <f t="shared" si="3"/>
        <v>0</v>
      </c>
      <c r="Y24" s="97"/>
      <c r="Z24" s="94">
        <f t="shared" si="4"/>
        <v>0</v>
      </c>
      <c r="AA24" s="182"/>
    </row>
    <row r="25" spans="1:27" s="214" customFormat="1" ht="15" x14ac:dyDescent="0.25">
      <c r="A25" s="59"/>
      <c r="B25" s="66" t="str">
        <f>'LPFN SUMMARY - Results'!B25</f>
        <v>Rent revenue</v>
      </c>
      <c r="C25" s="62"/>
      <c r="D25" s="62"/>
      <c r="E25" s="63"/>
      <c r="F25" s="255">
        <f>'1830'!F25+'1844'!F25+'1845'!F25+'2020'!F25+'2042'!F25+'2625'!F25+'2632'!F25</f>
        <v>0</v>
      </c>
      <c r="G25" s="255">
        <f>'1830'!G25+'1844'!G25+'1845'!G25+'2020'!G25+'2042'!G25+'2625'!G25+'2632'!G25</f>
        <v>0</v>
      </c>
      <c r="H25" s="255">
        <f>'1830'!H25+'1844'!H25+'1845'!H25+'2020'!H25+'2042'!H25+'2625'!H25+'2632'!H25</f>
        <v>0</v>
      </c>
      <c r="I25" s="94">
        <f t="shared" si="5"/>
        <v>0</v>
      </c>
      <c r="J25" s="224"/>
      <c r="K25" s="255">
        <f>'1830'!K25+'1844'!K25+'1845'!K25+'2020'!K25+'2042'!K25+'2625'!K25+'2632'!K25</f>
        <v>0</v>
      </c>
      <c r="L25" s="255">
        <f>'1830'!L25+'1844'!L25+'1845'!L25+'2020'!L25+'2042'!L25+'2625'!L25+'2632'!L25</f>
        <v>0</v>
      </c>
      <c r="M25" s="255">
        <f>'1830'!M25+'1844'!M25+'1845'!M25+'2020'!M25+'2042'!M25+'2625'!M25+'2632'!M25</f>
        <v>0</v>
      </c>
      <c r="N25" s="94">
        <f t="shared" si="1"/>
        <v>0</v>
      </c>
      <c r="O25" s="224"/>
      <c r="P25" s="255">
        <f>'1830'!P25+'1844'!P25+'1845'!P25+'2020'!P25+'2042'!P25+'2625'!P25+'2632'!P25</f>
        <v>0</v>
      </c>
      <c r="Q25" s="255">
        <f>'1830'!Q25+'1844'!Q25+'1845'!Q25+'2020'!Q25+'2042'!Q25+'2625'!Q25+'2632'!Q25</f>
        <v>0</v>
      </c>
      <c r="R25" s="255">
        <f>'1830'!R25+'1844'!R25+'1845'!R25+'2020'!R25+'2042'!R25+'2625'!R25+'2632'!R25</f>
        <v>0</v>
      </c>
      <c r="S25" s="94">
        <f t="shared" si="2"/>
        <v>0</v>
      </c>
      <c r="T25" s="224"/>
      <c r="U25" s="255">
        <f>'1830'!U25+'1844'!U25+'1845'!U25+'2020'!U25+'2042'!U25+'2625'!U25+'2632'!U25</f>
        <v>0</v>
      </c>
      <c r="V25" s="255">
        <f>'1830'!V25+'1844'!V25+'1845'!V25+'2020'!V25+'2042'!V25+'2625'!V25+'2632'!V25</f>
        <v>0</v>
      </c>
      <c r="W25" s="255">
        <f>'1830'!W25+'1844'!W25+'1845'!W25+'2020'!W25+'2042'!W25+'2625'!W25+'2632'!W25</f>
        <v>0</v>
      </c>
      <c r="X25" s="94">
        <f t="shared" si="3"/>
        <v>0</v>
      </c>
      <c r="Y25" s="97"/>
      <c r="Z25" s="94">
        <f t="shared" si="4"/>
        <v>0</v>
      </c>
      <c r="AA25" s="182"/>
    </row>
    <row r="26" spans="1:27" s="214" customFormat="1" ht="15" x14ac:dyDescent="0.25">
      <c r="A26" s="59"/>
      <c r="B26" s="66" t="str">
        <f>'LPFN SUMMARY - Results'!B26</f>
        <v>SAT</v>
      </c>
      <c r="C26" s="62"/>
      <c r="D26" s="62"/>
      <c r="E26" s="63"/>
      <c r="F26" s="255">
        <f>'1830'!F26+'1844'!F26+'1845'!F26+'2020'!F26+'2042'!F26+'2625'!F26+'2632'!F26</f>
        <v>0</v>
      </c>
      <c r="G26" s="255">
        <f>'1830'!G26+'1844'!G26+'1845'!G26+'2020'!G26+'2042'!G26+'2625'!G26+'2632'!G26</f>
        <v>0</v>
      </c>
      <c r="H26" s="255">
        <f>'1830'!H26+'1844'!H26+'1845'!H26+'2020'!H26+'2042'!H26+'2625'!H26+'2632'!H26</f>
        <v>0</v>
      </c>
      <c r="I26" s="94">
        <f t="shared" si="5"/>
        <v>0</v>
      </c>
      <c r="J26" s="224"/>
      <c r="K26" s="255">
        <f>'1830'!K26+'1844'!K26+'1845'!K26+'2020'!K26+'2042'!K26+'2625'!K26+'2632'!K26</f>
        <v>0</v>
      </c>
      <c r="L26" s="255">
        <f>'1830'!L26+'1844'!L26+'1845'!L26+'2020'!L26+'2042'!L26+'2625'!L26+'2632'!L26</f>
        <v>0</v>
      </c>
      <c r="M26" s="255">
        <f>'1830'!M26+'1844'!M26+'1845'!M26+'2020'!M26+'2042'!M26+'2625'!M26+'2632'!M26</f>
        <v>0</v>
      </c>
      <c r="N26" s="94">
        <f t="shared" si="1"/>
        <v>0</v>
      </c>
      <c r="O26" s="224"/>
      <c r="P26" s="255">
        <f>'1830'!P26+'1844'!P26+'1845'!P26+'2020'!P26+'2042'!P26+'2625'!P26+'2632'!P26</f>
        <v>0</v>
      </c>
      <c r="Q26" s="255">
        <f>'1830'!Q26+'1844'!Q26+'1845'!Q26+'2020'!Q26+'2042'!Q26+'2625'!Q26+'2632'!Q26</f>
        <v>0</v>
      </c>
      <c r="R26" s="255">
        <f>'1830'!R26+'1844'!R26+'1845'!R26+'2020'!R26+'2042'!R26+'2625'!R26+'2632'!R26</f>
        <v>0</v>
      </c>
      <c r="S26" s="94">
        <f t="shared" si="2"/>
        <v>0</v>
      </c>
      <c r="T26" s="224"/>
      <c r="U26" s="255">
        <f>'1830'!U26+'1844'!U26+'1845'!U26+'2020'!U26+'2042'!U26+'2625'!U26+'2632'!U26</f>
        <v>0</v>
      </c>
      <c r="V26" s="255">
        <f>'1830'!V26+'1844'!V26+'1845'!V26+'2020'!V26+'2042'!V26+'2625'!V26+'2632'!V26</f>
        <v>0</v>
      </c>
      <c r="W26" s="255">
        <f>'1830'!W26+'1844'!W26+'1845'!W26+'2020'!W26+'2042'!W26+'2625'!W26+'2632'!W26</f>
        <v>0</v>
      </c>
      <c r="X26" s="94">
        <f t="shared" si="3"/>
        <v>0</v>
      </c>
      <c r="Y26" s="97"/>
      <c r="Z26" s="94">
        <f t="shared" si="4"/>
        <v>0</v>
      </c>
      <c r="AA26" s="182"/>
    </row>
    <row r="27" spans="1:27" s="214" customFormat="1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55">
        <f>'1830'!F27+'1844'!F27+'1845'!F27+'2020'!F27+'2042'!F27+'2625'!F27+'2632'!F27</f>
        <v>0</v>
      </c>
      <c r="G27" s="255">
        <f>'1830'!G27+'1844'!G27+'1845'!G27+'2020'!G27+'2042'!G27+'2625'!G27+'2632'!G27</f>
        <v>0</v>
      </c>
      <c r="H27" s="255">
        <f>'1830'!H27+'1844'!H27+'1845'!H27+'2020'!H27+'2042'!H27+'2625'!H27+'2632'!H27</f>
        <v>0</v>
      </c>
      <c r="I27" s="94">
        <f t="shared" si="5"/>
        <v>0</v>
      </c>
      <c r="J27" s="224"/>
      <c r="K27" s="255">
        <f>'1830'!K27+'1844'!K27+'1845'!K27+'2020'!K27+'2042'!K27+'2625'!K27+'2632'!K27</f>
        <v>0</v>
      </c>
      <c r="L27" s="255">
        <f>'1830'!L27+'1844'!L27+'1845'!L27+'2020'!L27+'2042'!L27+'2625'!L27+'2632'!L27</f>
        <v>0</v>
      </c>
      <c r="M27" s="255">
        <f>'1830'!M27+'1844'!M27+'1845'!M27+'2020'!M27+'2042'!M27+'2625'!M27+'2632'!M27</f>
        <v>0</v>
      </c>
      <c r="N27" s="94">
        <f t="shared" si="1"/>
        <v>0</v>
      </c>
      <c r="O27" s="224"/>
      <c r="P27" s="255">
        <f>'1830'!P27+'1844'!P27+'1845'!P27+'2020'!P27+'2042'!P27+'2625'!P27+'2632'!P27</f>
        <v>0</v>
      </c>
      <c r="Q27" s="255">
        <f>'1830'!Q27+'1844'!Q27+'1845'!Q27+'2020'!Q27+'2042'!Q27+'2625'!Q27+'2632'!Q27</f>
        <v>0</v>
      </c>
      <c r="R27" s="255">
        <f>'1830'!R27+'1844'!R27+'1845'!R27+'2020'!R27+'2042'!R27+'2625'!R27+'2632'!R27</f>
        <v>0</v>
      </c>
      <c r="S27" s="94">
        <f t="shared" si="2"/>
        <v>0</v>
      </c>
      <c r="T27" s="224"/>
      <c r="U27" s="255">
        <f>'1830'!U27+'1844'!U27+'1845'!U27+'2020'!U27+'2042'!U27+'2625'!U27+'2632'!U27</f>
        <v>0</v>
      </c>
      <c r="V27" s="255">
        <f>'1830'!V27+'1844'!V27+'1845'!V27+'2020'!V27+'2042'!V27+'2625'!V27+'2632'!V27</f>
        <v>0</v>
      </c>
      <c r="W27" s="255">
        <f>'1830'!W27+'1844'!W27+'1845'!W27+'2020'!W27+'2042'!W27+'2625'!W27+'2632'!W27</f>
        <v>0</v>
      </c>
      <c r="X27" s="94">
        <f t="shared" ref="X27:X38" si="6">U27+V27+W27</f>
        <v>0</v>
      </c>
      <c r="Y27" s="97"/>
      <c r="Z27" s="94">
        <f t="shared" si="4"/>
        <v>0</v>
      </c>
      <c r="AA27" s="182"/>
    </row>
    <row r="28" spans="1:27" s="214" customFormat="1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55">
        <f>'1830'!F28+'1844'!F28+'1845'!F28+'2020'!F28+'2042'!F28+'2625'!F28+'2632'!F28</f>
        <v>0</v>
      </c>
      <c r="G28" s="255">
        <f>'1830'!G28+'1844'!G28+'1845'!G28+'2020'!G28+'2042'!G28+'2625'!G28+'2632'!G28</f>
        <v>0</v>
      </c>
      <c r="H28" s="255">
        <f>'1830'!H28+'1844'!H28+'1845'!H28+'2020'!H28+'2042'!H28+'2625'!H28+'2632'!H28</f>
        <v>0</v>
      </c>
      <c r="I28" s="94">
        <f t="shared" si="5"/>
        <v>0</v>
      </c>
      <c r="J28" s="224"/>
      <c r="K28" s="255">
        <f>'1830'!K28+'1844'!K28+'1845'!K28+'2020'!K28+'2042'!K28+'2625'!K28+'2632'!K28</f>
        <v>0</v>
      </c>
      <c r="L28" s="255">
        <f>'1830'!L28+'1844'!L28+'1845'!L28+'2020'!L28+'2042'!L28+'2625'!L28+'2632'!L28</f>
        <v>0</v>
      </c>
      <c r="M28" s="255">
        <f>'1830'!M28+'1844'!M28+'1845'!M28+'2020'!M28+'2042'!M28+'2625'!M28+'2632'!M28</f>
        <v>0</v>
      </c>
      <c r="N28" s="94">
        <f t="shared" si="1"/>
        <v>0</v>
      </c>
      <c r="O28" s="224"/>
      <c r="P28" s="255">
        <f>'1830'!P28+'1844'!P28+'1845'!P28+'2020'!P28+'2042'!P28+'2625'!P28+'2632'!P28</f>
        <v>0</v>
      </c>
      <c r="Q28" s="255">
        <f>'1830'!Q28+'1844'!Q28+'1845'!Q28+'2020'!Q28+'2042'!Q28+'2625'!Q28+'2632'!Q28</f>
        <v>0</v>
      </c>
      <c r="R28" s="255">
        <f>'1830'!R28+'1844'!R28+'1845'!R28+'2020'!R28+'2042'!R28+'2625'!R28+'2632'!R28</f>
        <v>0</v>
      </c>
      <c r="S28" s="94">
        <f t="shared" si="2"/>
        <v>0</v>
      </c>
      <c r="T28" s="224"/>
      <c r="U28" s="255">
        <f>'1830'!U28+'1844'!U28+'1845'!U28+'2020'!U28+'2042'!U28+'2625'!U28+'2632'!U28</f>
        <v>0</v>
      </c>
      <c r="V28" s="255">
        <f>'1830'!V28+'1844'!V28+'1845'!V28+'2020'!V28+'2042'!V28+'2625'!V28+'2632'!V28</f>
        <v>0</v>
      </c>
      <c r="W28" s="255">
        <f>'1830'!W28+'1844'!W28+'1845'!W28+'2020'!W28+'2042'!W28+'2625'!W28+'2632'!W28</f>
        <v>0</v>
      </c>
      <c r="X28" s="94">
        <f t="shared" si="6"/>
        <v>0</v>
      </c>
      <c r="Y28" s="97"/>
      <c r="Z28" s="94">
        <f t="shared" si="4"/>
        <v>0</v>
      </c>
      <c r="AA28" s="182"/>
    </row>
    <row r="29" spans="1:27" s="214" customFormat="1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55">
        <f>'1830'!F29+'1844'!F29+'1845'!F29+'2020'!F29+'2042'!F29+'2625'!F29+'2632'!F29</f>
        <v>0</v>
      </c>
      <c r="G29" s="255">
        <f>'1830'!G29+'1844'!G29+'1845'!G29+'2020'!G29+'2042'!G29+'2625'!G29+'2632'!G29</f>
        <v>0</v>
      </c>
      <c r="H29" s="255">
        <f>'1830'!H29+'1844'!H29+'1845'!H29+'2020'!H29+'2042'!H29+'2625'!H29+'2632'!H29</f>
        <v>0</v>
      </c>
      <c r="I29" s="94">
        <f t="shared" si="5"/>
        <v>0</v>
      </c>
      <c r="J29" s="224"/>
      <c r="K29" s="255">
        <f>'1830'!K29+'1844'!K29+'1845'!K29+'2020'!K29+'2042'!K29+'2625'!K29+'2632'!K29</f>
        <v>0</v>
      </c>
      <c r="L29" s="255">
        <f>'1830'!L29+'1844'!L29+'1845'!L29+'2020'!L29+'2042'!L29+'2625'!L29+'2632'!L29</f>
        <v>0</v>
      </c>
      <c r="M29" s="255">
        <f>'1830'!M29+'1844'!M29+'1845'!M29+'2020'!M29+'2042'!M29+'2625'!M29+'2632'!M29</f>
        <v>0</v>
      </c>
      <c r="N29" s="94">
        <f t="shared" si="1"/>
        <v>0</v>
      </c>
      <c r="O29" s="224"/>
      <c r="P29" s="255">
        <f>'1830'!P29+'1844'!P29+'1845'!P29+'2020'!P29+'2042'!P29+'2625'!P29+'2632'!P29</f>
        <v>0</v>
      </c>
      <c r="Q29" s="255">
        <f>'1830'!Q29+'1844'!Q29+'1845'!Q29+'2020'!Q29+'2042'!Q29+'2625'!Q29+'2632'!Q29</f>
        <v>0</v>
      </c>
      <c r="R29" s="255">
        <f>'1830'!R29+'1844'!R29+'1845'!R29+'2020'!R29+'2042'!R29+'2625'!R29+'2632'!R29</f>
        <v>0</v>
      </c>
      <c r="S29" s="94">
        <f t="shared" si="2"/>
        <v>0</v>
      </c>
      <c r="T29" s="224"/>
      <c r="U29" s="255">
        <f>'1830'!U29+'1844'!U29+'1845'!U29+'2020'!U29+'2042'!U29+'2625'!U29+'2632'!U29</f>
        <v>0</v>
      </c>
      <c r="V29" s="255">
        <f>'1830'!V29+'1844'!V29+'1845'!V29+'2020'!V29+'2042'!V29+'2625'!V29+'2632'!V29</f>
        <v>0</v>
      </c>
      <c r="W29" s="255">
        <f>'1830'!W29+'1844'!W29+'1845'!W29+'2020'!W29+'2042'!W29+'2625'!W29+'2632'!W29</f>
        <v>0</v>
      </c>
      <c r="X29" s="94">
        <f t="shared" si="6"/>
        <v>0</v>
      </c>
      <c r="Y29" s="97"/>
      <c r="Z29" s="94">
        <f t="shared" si="4"/>
        <v>0</v>
      </c>
      <c r="AA29" s="182"/>
    </row>
    <row r="30" spans="1:27" s="214" customFormat="1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55">
        <f>'1830'!F30+'1844'!F30+'1845'!F30+'2020'!F30+'2042'!F30+'2625'!F30+'2632'!F30</f>
        <v>0</v>
      </c>
      <c r="G30" s="255">
        <f>'1830'!G30+'1844'!G30+'1845'!G30+'2020'!G30+'2042'!G30+'2625'!G30+'2632'!G30</f>
        <v>0</v>
      </c>
      <c r="H30" s="255">
        <f>'1830'!H30+'1844'!H30+'1845'!H30+'2020'!H30+'2042'!H30+'2625'!H30+'2632'!H30</f>
        <v>0</v>
      </c>
      <c r="I30" s="94">
        <f t="shared" si="5"/>
        <v>0</v>
      </c>
      <c r="J30" s="224"/>
      <c r="K30" s="255">
        <f>'1830'!K30+'1844'!K30+'1845'!K30+'2020'!K30+'2042'!K30+'2625'!K30+'2632'!K30</f>
        <v>0</v>
      </c>
      <c r="L30" s="255">
        <f>'1830'!L30+'1844'!L30+'1845'!L30+'2020'!L30+'2042'!L30+'2625'!L30+'2632'!L30</f>
        <v>0</v>
      </c>
      <c r="M30" s="255">
        <f>'1830'!M30+'1844'!M30+'1845'!M30+'2020'!M30+'2042'!M30+'2625'!M30+'2632'!M30</f>
        <v>0</v>
      </c>
      <c r="N30" s="94">
        <f t="shared" si="1"/>
        <v>0</v>
      </c>
      <c r="O30" s="224"/>
      <c r="P30" s="255">
        <f>'1830'!P30+'1844'!P30+'1845'!P30+'2020'!P30+'2042'!P30+'2625'!P30+'2632'!P30</f>
        <v>0</v>
      </c>
      <c r="Q30" s="255">
        <f>'1830'!Q30+'1844'!Q30+'1845'!Q30+'2020'!Q30+'2042'!Q30+'2625'!Q30+'2632'!Q30</f>
        <v>0</v>
      </c>
      <c r="R30" s="255">
        <f>'1830'!R30+'1844'!R30+'1845'!R30+'2020'!R30+'2042'!R30+'2625'!R30+'2632'!R30</f>
        <v>0</v>
      </c>
      <c r="S30" s="94">
        <f t="shared" si="2"/>
        <v>0</v>
      </c>
      <c r="T30" s="224"/>
      <c r="U30" s="255">
        <f>'1830'!U30+'1844'!U30+'1845'!U30+'2020'!U30+'2042'!U30+'2625'!U30+'2632'!U30</f>
        <v>0</v>
      </c>
      <c r="V30" s="255">
        <f>'1830'!V30+'1844'!V30+'1845'!V30+'2020'!V30+'2042'!V30+'2625'!V30+'2632'!V30</f>
        <v>0</v>
      </c>
      <c r="W30" s="255">
        <f>'1830'!W30+'1844'!W30+'1845'!W30+'2020'!W30+'2042'!W30+'2625'!W30+'2632'!W30</f>
        <v>0</v>
      </c>
      <c r="X30" s="94">
        <f t="shared" si="6"/>
        <v>0</v>
      </c>
      <c r="Y30" s="97"/>
      <c r="Z30" s="94">
        <f t="shared" si="4"/>
        <v>0</v>
      </c>
      <c r="AA30" s="182"/>
    </row>
    <row r="31" spans="1:27" s="214" customFormat="1" ht="15" x14ac:dyDescent="0.25">
      <c r="A31" s="59"/>
      <c r="B31" s="66" t="str">
        <f>'LPFN SUMMARY - Results'!B31</f>
        <v>SAA</v>
      </c>
      <c r="C31" s="62"/>
      <c r="D31" s="62"/>
      <c r="E31" s="63"/>
      <c r="F31" s="255">
        <f>'1830'!F31+'1844'!F31+'1845'!F31+'2020'!F31+'2042'!F31+'2625'!F31+'2632'!F31</f>
        <v>0</v>
      </c>
      <c r="G31" s="255">
        <f>'1830'!G31+'1844'!G31+'1845'!G31+'2020'!G31+'2042'!G31+'2625'!G31+'2632'!G31</f>
        <v>0</v>
      </c>
      <c r="H31" s="255">
        <f>'1830'!H31+'1844'!H31+'1845'!H31+'2020'!H31+'2042'!H31+'2625'!H31+'2632'!H31</f>
        <v>0</v>
      </c>
      <c r="I31" s="94">
        <f t="shared" si="5"/>
        <v>0</v>
      </c>
      <c r="J31" s="224"/>
      <c r="K31" s="255">
        <f>'1830'!K31+'1844'!K31+'1845'!K31+'2020'!K31+'2042'!K31+'2625'!K31+'2632'!K31</f>
        <v>0</v>
      </c>
      <c r="L31" s="255">
        <f>'1830'!L31+'1844'!L31+'1845'!L31+'2020'!L31+'2042'!L31+'2625'!L31+'2632'!L31</f>
        <v>0</v>
      </c>
      <c r="M31" s="255">
        <f>'1830'!M31+'1844'!M31+'1845'!M31+'2020'!M31+'2042'!M31+'2625'!M31+'2632'!M31</f>
        <v>0</v>
      </c>
      <c r="N31" s="94">
        <f t="shared" si="1"/>
        <v>0</v>
      </c>
      <c r="O31" s="224"/>
      <c r="P31" s="255">
        <f>'1830'!P31+'1844'!P31+'1845'!P31+'2020'!P31+'2042'!P31+'2625'!P31+'2632'!P31</f>
        <v>0</v>
      </c>
      <c r="Q31" s="255">
        <f>'1830'!Q31+'1844'!Q31+'1845'!Q31+'2020'!Q31+'2042'!Q31+'2625'!Q31+'2632'!Q31</f>
        <v>0</v>
      </c>
      <c r="R31" s="255">
        <f>'1830'!R31+'1844'!R31+'1845'!R31+'2020'!R31+'2042'!R31+'2625'!R31+'2632'!R31</f>
        <v>0</v>
      </c>
      <c r="S31" s="94">
        <f t="shared" si="2"/>
        <v>0</v>
      </c>
      <c r="T31" s="224"/>
      <c r="U31" s="255">
        <f>'1830'!U31+'1844'!U31+'1845'!U31+'2020'!U31+'2042'!U31+'2625'!U31+'2632'!U31</f>
        <v>0</v>
      </c>
      <c r="V31" s="255">
        <f>'1830'!V31+'1844'!V31+'1845'!V31+'2020'!V31+'2042'!V31+'2625'!V31+'2632'!V31</f>
        <v>0</v>
      </c>
      <c r="W31" s="255">
        <f>'1830'!W31+'1844'!W31+'1845'!W31+'2020'!W31+'2042'!W31+'2625'!W31+'2632'!W31</f>
        <v>0</v>
      </c>
      <c r="X31" s="94">
        <f t="shared" si="6"/>
        <v>0</v>
      </c>
      <c r="Y31" s="97"/>
      <c r="Z31" s="94">
        <f t="shared" si="4"/>
        <v>0</v>
      </c>
      <c r="AA31" s="182"/>
    </row>
    <row r="32" spans="1:27" s="214" customFormat="1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55">
        <f>'1830'!F32+'1844'!F32+'1845'!F32+'2020'!F32+'2042'!F32+'2625'!F32+'2632'!F32</f>
        <v>0</v>
      </c>
      <c r="G32" s="255">
        <f>'1830'!G32+'1844'!G32+'1845'!G32+'2020'!G32+'2042'!G32+'2625'!G32+'2632'!G32</f>
        <v>0</v>
      </c>
      <c r="H32" s="255">
        <f>'1830'!H32+'1844'!H32+'1845'!H32+'2020'!H32+'2042'!H32+'2625'!H32+'2632'!H32</f>
        <v>0</v>
      </c>
      <c r="I32" s="94">
        <f t="shared" si="5"/>
        <v>0</v>
      </c>
      <c r="J32" s="224"/>
      <c r="K32" s="255">
        <f>'1830'!K32+'1844'!K32+'1845'!K32+'2020'!K32+'2042'!K32+'2625'!K32+'2632'!K32</f>
        <v>0</v>
      </c>
      <c r="L32" s="255">
        <f>'1830'!L32+'1844'!L32+'1845'!L32+'2020'!L32+'2042'!L32+'2625'!L32+'2632'!L32</f>
        <v>0</v>
      </c>
      <c r="M32" s="255">
        <f>'1830'!M32+'1844'!M32+'1845'!M32+'2020'!M32+'2042'!M32+'2625'!M32+'2632'!M32</f>
        <v>0</v>
      </c>
      <c r="N32" s="94">
        <f t="shared" si="1"/>
        <v>0</v>
      </c>
      <c r="O32" s="224"/>
      <c r="P32" s="255">
        <f>'1830'!P32+'1844'!P32+'1845'!P32+'2020'!P32+'2042'!P32+'2625'!P32+'2632'!P32</f>
        <v>0</v>
      </c>
      <c r="Q32" s="255">
        <f>'1830'!Q32+'1844'!Q32+'1845'!Q32+'2020'!Q32+'2042'!Q32+'2625'!Q32+'2632'!Q32</f>
        <v>0</v>
      </c>
      <c r="R32" s="255">
        <f>'1830'!R32+'1844'!R32+'1845'!R32+'2020'!R32+'2042'!R32+'2625'!R32+'2632'!R32</f>
        <v>0</v>
      </c>
      <c r="S32" s="94">
        <f t="shared" si="2"/>
        <v>0</v>
      </c>
      <c r="T32" s="224"/>
      <c r="U32" s="255">
        <f>'1830'!U32+'1844'!U32+'1845'!U32+'2020'!U32+'2042'!U32+'2625'!U32+'2632'!U32</f>
        <v>0</v>
      </c>
      <c r="V32" s="255">
        <f>'1830'!V32+'1844'!V32+'1845'!V32+'2020'!V32+'2042'!V32+'2625'!V32+'2632'!V32</f>
        <v>0</v>
      </c>
      <c r="W32" s="255">
        <f>'1830'!W32+'1844'!W32+'1845'!W32+'2020'!W32+'2042'!W32+'2625'!W32+'2632'!W32</f>
        <v>0</v>
      </c>
      <c r="X32" s="94">
        <f t="shared" si="6"/>
        <v>0</v>
      </c>
      <c r="Y32" s="97"/>
      <c r="Z32" s="94">
        <f t="shared" si="4"/>
        <v>0</v>
      </c>
      <c r="AA32" s="182"/>
    </row>
    <row r="33" spans="1:28" s="214" customFormat="1" ht="15" x14ac:dyDescent="0.25">
      <c r="A33" s="59"/>
      <c r="B33" s="66" t="str">
        <f>'LPFN SUMMARY - Results'!B33</f>
        <v>Interest</v>
      </c>
      <c r="C33" s="62"/>
      <c r="D33" s="62"/>
      <c r="E33" s="63"/>
      <c r="F33" s="255">
        <f>'1830'!F33+'1844'!F33+'1845'!F33+'2020'!F33+'2042'!F33+'2625'!F33+'2632'!F33</f>
        <v>0</v>
      </c>
      <c r="G33" s="255">
        <f>'1830'!G33+'1844'!G33+'1845'!G33+'2020'!G33+'2042'!G33+'2625'!G33+'2632'!G33</f>
        <v>0</v>
      </c>
      <c r="H33" s="255">
        <f>'1830'!H33+'1844'!H33+'1845'!H33+'2020'!H33+'2042'!H33+'2625'!H33+'2632'!H33</f>
        <v>75000</v>
      </c>
      <c r="I33" s="94">
        <f t="shared" si="5"/>
        <v>75000</v>
      </c>
      <c r="J33" s="224"/>
      <c r="K33" s="255">
        <f>'1830'!K33+'1844'!K33+'1845'!K33+'2020'!K33+'2042'!K33+'2625'!K33+'2632'!K33</f>
        <v>0</v>
      </c>
      <c r="L33" s="255">
        <f>'1830'!L33+'1844'!L33+'1845'!L33+'2020'!L33+'2042'!L33+'2625'!L33+'2632'!L33</f>
        <v>0</v>
      </c>
      <c r="M33" s="255">
        <f>'1830'!M33+'1844'!M33+'1845'!M33+'2020'!M33+'2042'!M33+'2625'!M33+'2632'!M33</f>
        <v>75000</v>
      </c>
      <c r="N33" s="94">
        <f t="shared" si="1"/>
        <v>75000</v>
      </c>
      <c r="O33" s="224"/>
      <c r="P33" s="255">
        <f>'1830'!P33+'1844'!P33+'1845'!P33+'2020'!P33+'2042'!P33+'2625'!P33+'2632'!P33</f>
        <v>0</v>
      </c>
      <c r="Q33" s="255">
        <f>'1830'!Q33+'1844'!Q33+'1845'!Q33+'2020'!Q33+'2042'!Q33+'2625'!Q33+'2632'!Q33</f>
        <v>0</v>
      </c>
      <c r="R33" s="255">
        <f>'1830'!R33+'1844'!R33+'1845'!R33+'2020'!R33+'2042'!R33+'2625'!R33+'2632'!R33</f>
        <v>75000</v>
      </c>
      <c r="S33" s="94">
        <f t="shared" si="2"/>
        <v>75000</v>
      </c>
      <c r="T33" s="224"/>
      <c r="U33" s="255">
        <f>'1830'!U33+'1844'!U33+'1845'!U33+'2020'!U33+'2042'!U33+'2625'!U33+'2632'!U33</f>
        <v>0</v>
      </c>
      <c r="V33" s="255">
        <f>'1830'!V33+'1844'!V33+'1845'!V33+'2020'!V33+'2042'!V33+'2625'!V33+'2632'!V33</f>
        <v>0</v>
      </c>
      <c r="W33" s="255">
        <f>'1830'!W33+'1844'!W33+'1845'!W33+'2020'!W33+'2042'!W33+'2625'!W33+'2632'!W33</f>
        <v>75000</v>
      </c>
      <c r="X33" s="94">
        <f t="shared" si="6"/>
        <v>75000</v>
      </c>
      <c r="Y33" s="97"/>
      <c r="Z33" s="94">
        <f t="shared" si="4"/>
        <v>300000</v>
      </c>
      <c r="AA33" s="182"/>
    </row>
    <row r="34" spans="1:28" s="214" customFormat="1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55">
        <f>'1830'!F34+'1844'!F34+'1845'!F34+'2020'!F34+'2042'!F34+'2625'!F34+'2632'!F34</f>
        <v>0</v>
      </c>
      <c r="G34" s="255">
        <f>'1830'!G34+'1844'!G34+'1845'!G34+'2020'!G34+'2042'!G34+'2625'!G34+'2632'!G34</f>
        <v>0</v>
      </c>
      <c r="H34" s="255">
        <f>'1830'!H34+'1844'!H34+'1845'!H34+'2020'!H34+'2042'!H34+'2625'!H34+'2632'!H34</f>
        <v>0</v>
      </c>
      <c r="I34" s="94">
        <f t="shared" si="5"/>
        <v>0</v>
      </c>
      <c r="J34" s="224"/>
      <c r="K34" s="255">
        <f>'1830'!K34+'1844'!K34+'1845'!K34+'2020'!K34+'2042'!K34+'2625'!K34+'2632'!K34</f>
        <v>0</v>
      </c>
      <c r="L34" s="255">
        <f>'1830'!L34+'1844'!L34+'1845'!L34+'2020'!L34+'2042'!L34+'2625'!L34+'2632'!L34</f>
        <v>0</v>
      </c>
      <c r="M34" s="255">
        <f>'1830'!M34+'1844'!M34+'1845'!M34+'2020'!M34+'2042'!M34+'2625'!M34+'2632'!M34</f>
        <v>0</v>
      </c>
      <c r="N34" s="94">
        <f t="shared" si="1"/>
        <v>0</v>
      </c>
      <c r="O34" s="224"/>
      <c r="P34" s="255">
        <f>'1830'!P34+'1844'!P34+'1845'!P34+'2020'!P34+'2042'!P34+'2625'!P34+'2632'!P34</f>
        <v>0</v>
      </c>
      <c r="Q34" s="255">
        <f>'1830'!Q34+'1844'!Q34+'1845'!Q34+'2020'!Q34+'2042'!Q34+'2625'!Q34+'2632'!Q34</f>
        <v>0</v>
      </c>
      <c r="R34" s="255">
        <f>'1830'!R34+'1844'!R34+'1845'!R34+'2020'!R34+'2042'!R34+'2625'!R34+'2632'!R34</f>
        <v>0</v>
      </c>
      <c r="S34" s="94">
        <f t="shared" si="2"/>
        <v>0</v>
      </c>
      <c r="T34" s="224"/>
      <c r="U34" s="255">
        <f>'1830'!U34+'1844'!U34+'1845'!U34+'2020'!U34+'2042'!U34+'2625'!U34+'2632'!U34</f>
        <v>0</v>
      </c>
      <c r="V34" s="255">
        <f>'1830'!V34+'1844'!V34+'1845'!V34+'2020'!V34+'2042'!V34+'2625'!V34+'2632'!V34</f>
        <v>0</v>
      </c>
      <c r="W34" s="255">
        <f>'1830'!W34+'1844'!W34+'1845'!W34+'2020'!W34+'2042'!W34+'2625'!W34+'2632'!W34</f>
        <v>0</v>
      </c>
      <c r="X34" s="94">
        <f t="shared" si="6"/>
        <v>0</v>
      </c>
      <c r="Y34" s="97"/>
      <c r="Z34" s="94">
        <f t="shared" si="4"/>
        <v>0</v>
      </c>
      <c r="AA34" s="182"/>
    </row>
    <row r="35" spans="1:28" s="214" customFormat="1" ht="15" x14ac:dyDescent="0.25">
      <c r="A35" s="59"/>
      <c r="B35" s="66" t="str">
        <f>'LPFN SUMMARY - Results'!B35</f>
        <v>Eacom</v>
      </c>
      <c r="C35" s="62"/>
      <c r="D35" s="62"/>
      <c r="E35" s="63"/>
      <c r="F35" s="255">
        <f>'1830'!F35+'1844'!F35+'1845'!F35+'2020'!F35+'2042'!F35+'2625'!F35+'2632'!F35</f>
        <v>0</v>
      </c>
      <c r="G35" s="255">
        <f>'1830'!G35+'1844'!G35+'1845'!G35+'2020'!G35+'2042'!G35+'2625'!G35+'2632'!G35</f>
        <v>0</v>
      </c>
      <c r="H35" s="255">
        <f>'1830'!H35+'1844'!H35+'1845'!H35+'2020'!H35+'2042'!H35+'2625'!H35+'2632'!H35</f>
        <v>0</v>
      </c>
      <c r="I35" s="94">
        <f t="shared" si="5"/>
        <v>0</v>
      </c>
      <c r="J35" s="224"/>
      <c r="K35" s="255">
        <f>'1830'!K35+'1844'!K35+'1845'!K35+'2020'!K35+'2042'!K35+'2625'!K35+'2632'!K35</f>
        <v>0</v>
      </c>
      <c r="L35" s="255">
        <f>'1830'!L35+'1844'!L35+'1845'!L35+'2020'!L35+'2042'!L35+'2625'!L35+'2632'!L35</f>
        <v>0</v>
      </c>
      <c r="M35" s="255">
        <f>'1830'!M35+'1844'!M35+'1845'!M35+'2020'!M35+'2042'!M35+'2625'!M35+'2632'!M35</f>
        <v>0</v>
      </c>
      <c r="N35" s="94">
        <f t="shared" si="1"/>
        <v>0</v>
      </c>
      <c r="O35" s="224"/>
      <c r="P35" s="255">
        <f>'1830'!P35+'1844'!P35+'1845'!P35+'2020'!P35+'2042'!P35+'2625'!P35+'2632'!P35</f>
        <v>0</v>
      </c>
      <c r="Q35" s="255">
        <f>'1830'!Q35+'1844'!Q35+'1845'!Q35+'2020'!Q35+'2042'!Q35+'2625'!Q35+'2632'!Q35</f>
        <v>0</v>
      </c>
      <c r="R35" s="255">
        <f>'1830'!R35+'1844'!R35+'1845'!R35+'2020'!R35+'2042'!R35+'2625'!R35+'2632'!R35</f>
        <v>0</v>
      </c>
      <c r="S35" s="94">
        <f t="shared" si="2"/>
        <v>0</v>
      </c>
      <c r="T35" s="224"/>
      <c r="U35" s="255">
        <f>'1830'!U35+'1844'!U35+'1845'!U35+'2020'!U35+'2042'!U35+'2625'!U35+'2632'!U35</f>
        <v>0</v>
      </c>
      <c r="V35" s="255">
        <f>'1830'!V35+'1844'!V35+'1845'!V35+'2020'!V35+'2042'!V35+'2625'!V35+'2632'!V35</f>
        <v>0</v>
      </c>
      <c r="W35" s="255">
        <f>'1830'!W35+'1844'!W35+'1845'!W35+'2020'!W35+'2042'!W35+'2625'!W35+'2632'!W35</f>
        <v>0</v>
      </c>
      <c r="X35" s="94">
        <f t="shared" si="6"/>
        <v>0</v>
      </c>
      <c r="Y35" s="97"/>
      <c r="Z35" s="94">
        <f t="shared" si="4"/>
        <v>0</v>
      </c>
      <c r="AA35" s="182"/>
    </row>
    <row r="36" spans="1:28" s="214" customFormat="1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55">
        <f>'1830'!F36+'1844'!F36+'1845'!F36+'2020'!F36+'2042'!F36+'2625'!F36+'2632'!F36</f>
        <v>0</v>
      </c>
      <c r="G36" s="255">
        <f>'1830'!G36+'1844'!G36+'1845'!G36+'2020'!G36+'2042'!G36+'2625'!G36+'2632'!G36</f>
        <v>0</v>
      </c>
      <c r="H36" s="255">
        <f>'1830'!H36+'1844'!H36+'1845'!H36+'2020'!H36+'2042'!H36+'2625'!H36+'2632'!H36</f>
        <v>0</v>
      </c>
      <c r="I36" s="94">
        <f t="shared" si="5"/>
        <v>0</v>
      </c>
      <c r="J36" s="224"/>
      <c r="K36" s="255">
        <f>'1830'!K36+'1844'!K36+'1845'!K36+'2020'!K36+'2042'!K36+'2625'!K36+'2632'!K36</f>
        <v>0</v>
      </c>
      <c r="L36" s="255">
        <f>'1830'!L36+'1844'!L36+'1845'!L36+'2020'!L36+'2042'!L36+'2625'!L36+'2632'!L36</f>
        <v>0</v>
      </c>
      <c r="M36" s="255">
        <f>'1830'!M36+'1844'!M36+'1845'!M36+'2020'!M36+'2042'!M36+'2625'!M36+'2632'!M36</f>
        <v>0</v>
      </c>
      <c r="N36" s="94">
        <f t="shared" si="1"/>
        <v>0</v>
      </c>
      <c r="O36" s="224"/>
      <c r="P36" s="255">
        <f>'1830'!P36+'1844'!P36+'1845'!P36+'2020'!P36+'2042'!P36+'2625'!P36+'2632'!P36</f>
        <v>0</v>
      </c>
      <c r="Q36" s="255">
        <f>'1830'!Q36+'1844'!Q36+'1845'!Q36+'2020'!Q36+'2042'!Q36+'2625'!Q36+'2632'!Q36</f>
        <v>0</v>
      </c>
      <c r="R36" s="255">
        <f>'1830'!R36+'1844'!R36+'1845'!R36+'2020'!R36+'2042'!R36+'2625'!R36+'2632'!R36</f>
        <v>0</v>
      </c>
      <c r="S36" s="94">
        <f t="shared" si="2"/>
        <v>0</v>
      </c>
      <c r="T36" s="224"/>
      <c r="U36" s="255">
        <f>'1830'!U36+'1844'!U36+'1845'!U36+'2020'!U36+'2042'!U36+'2625'!U36+'2632'!U36</f>
        <v>0</v>
      </c>
      <c r="V36" s="255">
        <f>'1830'!V36+'1844'!V36+'1845'!V36+'2020'!V36+'2042'!V36+'2625'!V36+'2632'!V36</f>
        <v>0</v>
      </c>
      <c r="W36" s="255">
        <f>'1830'!W36+'1844'!W36+'1845'!W36+'2020'!W36+'2042'!W36+'2625'!W36+'2632'!W36</f>
        <v>0</v>
      </c>
      <c r="X36" s="94">
        <f t="shared" si="6"/>
        <v>0</v>
      </c>
      <c r="Y36" s="97"/>
      <c r="Z36" s="94">
        <f t="shared" si="4"/>
        <v>0</v>
      </c>
      <c r="AA36" s="182"/>
    </row>
    <row r="37" spans="1:28" s="214" customFormat="1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55">
        <f>'1830'!F37+'1844'!F37+'1845'!F37+'2020'!F37+'2042'!F37+'2625'!F37+'2632'!F37</f>
        <v>0</v>
      </c>
      <c r="G37" s="255">
        <f>'1830'!G37+'1844'!G37+'1845'!G37+'2020'!G37+'2042'!G37+'2625'!G37+'2632'!G37</f>
        <v>0</v>
      </c>
      <c r="H37" s="255">
        <f>'1830'!H37+'1844'!H37+'1845'!H37+'2020'!H37+'2042'!H37+'2625'!H37+'2632'!H37</f>
        <v>0</v>
      </c>
      <c r="I37" s="94">
        <f t="shared" si="5"/>
        <v>0</v>
      </c>
      <c r="J37" s="224"/>
      <c r="K37" s="255">
        <f>'1830'!K37+'1844'!K37+'1845'!K37+'2020'!K37+'2042'!K37+'2625'!K37+'2632'!K37</f>
        <v>0</v>
      </c>
      <c r="L37" s="255">
        <f>'1830'!L37+'1844'!L37+'1845'!L37+'2020'!L37+'2042'!L37+'2625'!L37+'2632'!L37</f>
        <v>0</v>
      </c>
      <c r="M37" s="255">
        <f>'1830'!M37+'1844'!M37+'1845'!M37+'2020'!M37+'2042'!M37+'2625'!M37+'2632'!M37</f>
        <v>0</v>
      </c>
      <c r="N37" s="94">
        <f t="shared" si="1"/>
        <v>0</v>
      </c>
      <c r="O37" s="224"/>
      <c r="P37" s="255">
        <f>'1830'!P37+'1844'!P37+'1845'!P37+'2020'!P37+'2042'!P37+'2625'!P37+'2632'!P37</f>
        <v>0</v>
      </c>
      <c r="Q37" s="255">
        <f>'1830'!Q37+'1844'!Q37+'1845'!Q37+'2020'!Q37+'2042'!Q37+'2625'!Q37+'2632'!Q37</f>
        <v>0</v>
      </c>
      <c r="R37" s="255">
        <f>'1830'!R37+'1844'!R37+'1845'!R37+'2020'!R37+'2042'!R37+'2625'!R37+'2632'!R37</f>
        <v>0</v>
      </c>
      <c r="S37" s="94">
        <f t="shared" si="2"/>
        <v>0</v>
      </c>
      <c r="T37" s="224"/>
      <c r="U37" s="255">
        <f>'1830'!U37+'1844'!U37+'1845'!U37+'2020'!U37+'2042'!U37+'2625'!U37+'2632'!U37</f>
        <v>0</v>
      </c>
      <c r="V37" s="255">
        <f>'1830'!V37+'1844'!V37+'1845'!V37+'2020'!V37+'2042'!V37+'2625'!V37+'2632'!V37</f>
        <v>0</v>
      </c>
      <c r="W37" s="255">
        <f>'1830'!W37+'1844'!W37+'1845'!W37+'2020'!W37+'2042'!W37+'2625'!W37+'2632'!W37</f>
        <v>0</v>
      </c>
      <c r="X37" s="94">
        <f t="shared" si="6"/>
        <v>0</v>
      </c>
      <c r="Y37" s="97"/>
      <c r="Z37" s="94">
        <f t="shared" si="4"/>
        <v>0</v>
      </c>
      <c r="AA37" s="182"/>
    </row>
    <row r="38" spans="1:28" s="214" customFormat="1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55">
        <f>'1830'!F38+'1844'!F38+'1845'!F38+'2020'!F38+'2042'!F38+'2625'!F38+'2632'!F38</f>
        <v>0</v>
      </c>
      <c r="G38" s="255">
        <f>'1830'!G38+'1844'!G38+'1845'!G38+'2020'!G38+'2042'!G38+'2625'!G38+'2632'!G38</f>
        <v>0</v>
      </c>
      <c r="H38" s="255">
        <f>'1830'!H38+'1844'!H38+'1845'!H38+'2020'!H38+'2042'!H38+'2625'!H38+'2632'!H38</f>
        <v>0</v>
      </c>
      <c r="I38" s="94">
        <f t="shared" si="5"/>
        <v>0</v>
      </c>
      <c r="J38" s="224"/>
      <c r="K38" s="255">
        <f>'1830'!K38+'1844'!K38+'1845'!K38+'2020'!K38+'2042'!K38+'2625'!K38+'2632'!K38</f>
        <v>0</v>
      </c>
      <c r="L38" s="255">
        <f>'1830'!L38+'1844'!L38+'1845'!L38+'2020'!L38+'2042'!L38+'2625'!L38+'2632'!L38</f>
        <v>0</v>
      </c>
      <c r="M38" s="255">
        <f>'1830'!M38+'1844'!M38+'1845'!M38+'2020'!M38+'2042'!M38+'2625'!M38+'2632'!M38</f>
        <v>0</v>
      </c>
      <c r="N38" s="94">
        <f t="shared" si="1"/>
        <v>0</v>
      </c>
      <c r="O38" s="224"/>
      <c r="P38" s="255">
        <f>'1830'!P38+'1844'!P38+'1845'!P38+'2020'!P38+'2042'!P38+'2625'!P38+'2632'!P38</f>
        <v>0</v>
      </c>
      <c r="Q38" s="255">
        <f>'1830'!Q38+'1844'!Q38+'1845'!Q38+'2020'!Q38+'2042'!Q38+'2625'!Q38+'2632'!Q38</f>
        <v>0</v>
      </c>
      <c r="R38" s="255">
        <f>'1830'!R38+'1844'!R38+'1845'!R38+'2020'!R38+'2042'!R38+'2625'!R38+'2632'!R38</f>
        <v>0</v>
      </c>
      <c r="S38" s="94">
        <f t="shared" si="2"/>
        <v>0</v>
      </c>
      <c r="T38" s="224"/>
      <c r="U38" s="255">
        <f>'1830'!U38+'1844'!U38+'1845'!U38+'2020'!U38+'2042'!U38+'2625'!U38+'2632'!U38</f>
        <v>0</v>
      </c>
      <c r="V38" s="255">
        <f>'1830'!V38+'1844'!V38+'1845'!V38+'2020'!V38+'2042'!V38+'2625'!V38+'2632'!V38</f>
        <v>0</v>
      </c>
      <c r="W38" s="255">
        <f>'1830'!W38+'1844'!W38+'1845'!W38+'2020'!W38+'2042'!W38+'2625'!W38+'2632'!W38</f>
        <v>0</v>
      </c>
      <c r="X38" s="94">
        <f t="shared" si="6"/>
        <v>0</v>
      </c>
      <c r="Y38" s="97"/>
      <c r="Z38" s="94">
        <f t="shared" si="4"/>
        <v>0</v>
      </c>
      <c r="AA38" s="182"/>
    </row>
    <row r="39" spans="1:28" s="214" customFormat="1" ht="15" x14ac:dyDescent="0.25">
      <c r="A39" s="59"/>
      <c r="B39" s="66" t="str">
        <f>'LPFN SUMMARY - Results'!B39</f>
        <v>Breakfast club</v>
      </c>
      <c r="C39" s="62"/>
      <c r="D39" s="62"/>
      <c r="E39" s="63"/>
      <c r="F39" s="255">
        <f>'1830'!F39+'1844'!F39+'1845'!F39+'2020'!F39+'2042'!F39+'2625'!F39+'2632'!F39</f>
        <v>0</v>
      </c>
      <c r="G39" s="255">
        <f>'1830'!G39+'1844'!G39+'1845'!G39+'2020'!G39+'2042'!G39+'2625'!G39+'2632'!G39</f>
        <v>0</v>
      </c>
      <c r="H39" s="255">
        <f>'1830'!H39+'1844'!H39+'1845'!H39+'2020'!H39+'2042'!H39+'2625'!H39+'2632'!H39</f>
        <v>0</v>
      </c>
      <c r="I39" s="94">
        <f t="shared" si="5"/>
        <v>0</v>
      </c>
      <c r="J39" s="224"/>
      <c r="K39" s="255">
        <f>'1830'!K39+'1844'!K39+'1845'!K39+'2020'!K39+'2042'!K39+'2625'!K39+'2632'!K39</f>
        <v>0</v>
      </c>
      <c r="L39" s="255">
        <f>'1830'!L39+'1844'!L39+'1845'!L39+'2020'!L39+'2042'!L39+'2625'!L39+'2632'!L39</f>
        <v>0</v>
      </c>
      <c r="M39" s="255">
        <f>'1830'!M39+'1844'!M39+'1845'!M39+'2020'!M39+'2042'!M39+'2625'!M39+'2632'!M39</f>
        <v>0</v>
      </c>
      <c r="N39" s="94">
        <f t="shared" si="1"/>
        <v>0</v>
      </c>
      <c r="O39" s="224"/>
      <c r="P39" s="255">
        <f>'1830'!P39+'1844'!P39+'1845'!P39+'2020'!P39+'2042'!P39+'2625'!P39+'2632'!P39</f>
        <v>0</v>
      </c>
      <c r="Q39" s="255">
        <f>'1830'!Q39+'1844'!Q39+'1845'!Q39+'2020'!Q39+'2042'!Q39+'2625'!Q39+'2632'!Q39</f>
        <v>0</v>
      </c>
      <c r="R39" s="255">
        <f>'1830'!R39+'1844'!R39+'1845'!R39+'2020'!R39+'2042'!R39+'2625'!R39+'2632'!R39</f>
        <v>0</v>
      </c>
      <c r="S39" s="94">
        <f t="shared" si="2"/>
        <v>0</v>
      </c>
      <c r="T39" s="224"/>
      <c r="U39" s="255">
        <f>'1830'!U39+'1844'!U39+'1845'!U39+'2020'!U39+'2042'!U39+'2625'!U39+'2632'!U39</f>
        <v>0</v>
      </c>
      <c r="V39" s="255">
        <f>'1830'!V39+'1844'!V39+'1845'!V39+'2020'!V39+'2042'!V39+'2625'!V39+'2632'!V39</f>
        <v>0</v>
      </c>
      <c r="W39" s="255">
        <f>'1830'!W39+'1844'!W39+'1845'!W39+'2020'!W39+'2042'!W39+'2625'!W39+'2632'!W39</f>
        <v>0</v>
      </c>
      <c r="X39" s="94">
        <f>U39+V39+W39</f>
        <v>0</v>
      </c>
      <c r="Y39" s="97"/>
      <c r="Z39" s="94">
        <f t="shared" si="4"/>
        <v>0</v>
      </c>
      <c r="AA39" s="182"/>
    </row>
    <row r="40" spans="1:28" s="214" customFormat="1" ht="15" x14ac:dyDescent="0.25">
      <c r="A40" s="59"/>
      <c r="B40" s="66" t="str">
        <f>'LPFN SUMMARY - Results'!B40</f>
        <v>Wasamac Mining</v>
      </c>
      <c r="C40" s="62"/>
      <c r="D40" s="62"/>
      <c r="E40" s="63"/>
      <c r="F40" s="255">
        <f>'1830'!F40+'1844'!F40+'1845'!F40+'2020'!F40+'2042'!F40+'2625'!F40+'2632'!F40</f>
        <v>0</v>
      </c>
      <c r="G40" s="255">
        <f>'1830'!G40+'1844'!G40+'1845'!G40+'2020'!G40+'2042'!G40+'2625'!G40+'2632'!G40</f>
        <v>0</v>
      </c>
      <c r="H40" s="255">
        <f>'1830'!H40+'1844'!H40+'1845'!H40+'2020'!H40+'2042'!H40+'2625'!H40+'2632'!H40</f>
        <v>0</v>
      </c>
      <c r="I40" s="94">
        <f t="shared" si="5"/>
        <v>0</v>
      </c>
      <c r="J40" s="224"/>
      <c r="K40" s="255">
        <f>'1830'!K40+'1844'!K40+'1845'!K40+'2020'!K40+'2042'!K40+'2625'!K40+'2632'!K40</f>
        <v>0</v>
      </c>
      <c r="L40" s="255">
        <f>'1830'!L40+'1844'!L40+'1845'!L40+'2020'!L40+'2042'!L40+'2625'!L40+'2632'!L40</f>
        <v>0</v>
      </c>
      <c r="M40" s="255">
        <f>'1830'!M40+'1844'!M40+'1845'!M40+'2020'!M40+'2042'!M40+'2625'!M40+'2632'!M40</f>
        <v>0</v>
      </c>
      <c r="N40" s="94">
        <f t="shared" si="1"/>
        <v>0</v>
      </c>
      <c r="O40" s="224"/>
      <c r="P40" s="255">
        <f>'1830'!P40+'1844'!P40+'1845'!P40+'2020'!P40+'2042'!P40+'2625'!P40+'2632'!P40</f>
        <v>0</v>
      </c>
      <c r="Q40" s="255">
        <f>'1830'!Q40+'1844'!Q40+'1845'!Q40+'2020'!Q40+'2042'!Q40+'2625'!Q40+'2632'!Q40</f>
        <v>0</v>
      </c>
      <c r="R40" s="255">
        <f>'1830'!R40+'1844'!R40+'1845'!R40+'2020'!R40+'2042'!R40+'2625'!R40+'2632'!R40</f>
        <v>0</v>
      </c>
      <c r="S40" s="94">
        <f t="shared" si="2"/>
        <v>0</v>
      </c>
      <c r="T40" s="224"/>
      <c r="U40" s="255">
        <f>'1830'!U40+'1844'!U40+'1845'!U40+'2020'!U40+'2042'!U40+'2625'!U40+'2632'!U40</f>
        <v>0</v>
      </c>
      <c r="V40" s="255">
        <f>'1830'!V40+'1844'!V40+'1845'!V40+'2020'!V40+'2042'!V40+'2625'!V40+'2632'!V40</f>
        <v>0</v>
      </c>
      <c r="W40" s="255">
        <f>'1830'!W40+'1844'!W40+'1845'!W40+'2020'!W40+'2042'!W40+'2625'!W40+'2632'!W40</f>
        <v>0</v>
      </c>
      <c r="X40" s="94">
        <f>U40+V40+W40</f>
        <v>0</v>
      </c>
      <c r="Y40" s="97"/>
      <c r="Z40" s="94">
        <f t="shared" si="4"/>
        <v>0</v>
      </c>
      <c r="AA40" s="182"/>
    </row>
    <row r="41" spans="1:28" s="214" customFormat="1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55">
        <f>'1830'!F41+'1844'!F41+'1845'!F41+'2020'!F41+'2042'!F41+'2625'!F41+'2632'!F41</f>
        <v>0</v>
      </c>
      <c r="G41" s="255">
        <f>'1830'!G41+'1844'!G41+'1845'!G41+'2020'!G41+'2042'!G41+'2625'!G41+'2632'!G41</f>
        <v>0</v>
      </c>
      <c r="H41" s="255">
        <f>'1830'!H41+'1844'!H41+'1845'!H41+'2020'!H41+'2042'!H41+'2625'!H41+'2632'!H41</f>
        <v>0</v>
      </c>
      <c r="I41" s="94">
        <f t="shared" si="5"/>
        <v>0</v>
      </c>
      <c r="J41" s="224"/>
      <c r="K41" s="255">
        <f>'1830'!K41+'1844'!K41+'1845'!K41+'2020'!K41+'2042'!K41+'2625'!K41+'2632'!K41</f>
        <v>0</v>
      </c>
      <c r="L41" s="255">
        <f>'1830'!L41+'1844'!L41+'1845'!L41+'2020'!L41+'2042'!L41+'2625'!L41+'2632'!L41</f>
        <v>0</v>
      </c>
      <c r="M41" s="255">
        <f>'1830'!M41+'1844'!M41+'1845'!M41+'2020'!M41+'2042'!M41+'2625'!M41+'2632'!M41</f>
        <v>0</v>
      </c>
      <c r="N41" s="94">
        <f t="shared" si="1"/>
        <v>0</v>
      </c>
      <c r="O41" s="224"/>
      <c r="P41" s="255">
        <f>'1830'!P41+'1844'!P41+'1845'!P41+'2020'!P41+'2042'!P41+'2625'!P41+'2632'!P41</f>
        <v>0</v>
      </c>
      <c r="Q41" s="255">
        <f>'1830'!Q41+'1844'!Q41+'1845'!Q41+'2020'!Q41+'2042'!Q41+'2625'!Q41+'2632'!Q41</f>
        <v>0</v>
      </c>
      <c r="R41" s="255">
        <f>'1830'!R41+'1844'!R41+'1845'!R41+'2020'!R41+'2042'!R41+'2625'!R41+'2632'!R41</f>
        <v>0</v>
      </c>
      <c r="S41" s="94">
        <f t="shared" si="2"/>
        <v>0</v>
      </c>
      <c r="T41" s="224"/>
      <c r="U41" s="255">
        <f>'1830'!U41+'1844'!U41+'1845'!U41+'2020'!U41+'2042'!U41+'2625'!U41+'2632'!U41</f>
        <v>0</v>
      </c>
      <c r="V41" s="255">
        <f>'1830'!V41+'1844'!V41+'1845'!V41+'2020'!V41+'2042'!V41+'2625'!V41+'2632'!V41</f>
        <v>0</v>
      </c>
      <c r="W41" s="255">
        <f>'1830'!W41+'1844'!W41+'1845'!W41+'2020'!W41+'2042'!W41+'2625'!W41+'2632'!W41</f>
        <v>0</v>
      </c>
      <c r="X41" s="94">
        <f>U41+V41+W41</f>
        <v>0</v>
      </c>
      <c r="Y41" s="97"/>
      <c r="Z41" s="94">
        <f t="shared" si="4"/>
        <v>0</v>
      </c>
      <c r="AA41" s="182"/>
    </row>
    <row r="42" spans="1:28" s="214" customFormat="1" ht="15" x14ac:dyDescent="0.25">
      <c r="A42" s="59"/>
      <c r="B42" s="66" t="str">
        <f>'LPFN SUMMARY - Results'!B42</f>
        <v>Rexforet</v>
      </c>
      <c r="C42" s="62"/>
      <c r="D42" s="62"/>
      <c r="E42" s="63"/>
      <c r="F42" s="255">
        <f>'1830'!F42+'1844'!F42+'1845'!F42+'2020'!F42+'2042'!F42+'2625'!F42+'2632'!F42</f>
        <v>0</v>
      </c>
      <c r="G42" s="255">
        <f>'1830'!G42+'1844'!G42+'1845'!G42+'2020'!G42+'2042'!G42+'2625'!G42+'2632'!G42</f>
        <v>0</v>
      </c>
      <c r="H42" s="255">
        <f>'1830'!H42+'1844'!H42+'1845'!H42+'2020'!H42+'2042'!H42+'2625'!H42+'2632'!H42</f>
        <v>0</v>
      </c>
      <c r="I42" s="94">
        <f t="shared" si="5"/>
        <v>0</v>
      </c>
      <c r="J42" s="224"/>
      <c r="K42" s="255">
        <f>'1830'!K42+'1844'!K42+'1845'!K42+'2020'!K42+'2042'!K42+'2625'!K42+'2632'!K42</f>
        <v>0</v>
      </c>
      <c r="L42" s="255">
        <f>'1830'!L42+'1844'!L42+'1845'!L42+'2020'!L42+'2042'!L42+'2625'!L42+'2632'!L42</f>
        <v>0</v>
      </c>
      <c r="M42" s="255">
        <f>'1830'!M42+'1844'!M42+'1845'!M42+'2020'!M42+'2042'!M42+'2625'!M42+'2632'!M42</f>
        <v>0</v>
      </c>
      <c r="N42" s="94">
        <f t="shared" si="1"/>
        <v>0</v>
      </c>
      <c r="O42" s="224"/>
      <c r="P42" s="255">
        <f>'1830'!P42+'1844'!P42+'1845'!P42+'2020'!P42+'2042'!P42+'2625'!P42+'2632'!P42</f>
        <v>0</v>
      </c>
      <c r="Q42" s="255">
        <f>'1830'!Q42+'1844'!Q42+'1845'!Q42+'2020'!Q42+'2042'!Q42+'2625'!Q42+'2632'!Q42</f>
        <v>0</v>
      </c>
      <c r="R42" s="255">
        <f>'1830'!R42+'1844'!R42+'1845'!R42+'2020'!R42+'2042'!R42+'2625'!R42+'2632'!R42</f>
        <v>0</v>
      </c>
      <c r="S42" s="94">
        <f t="shared" si="2"/>
        <v>0</v>
      </c>
      <c r="T42" s="224"/>
      <c r="U42" s="255">
        <f>'1830'!U42+'1844'!U42+'1845'!U42+'2020'!U42+'2042'!U42+'2625'!U42+'2632'!U42</f>
        <v>0</v>
      </c>
      <c r="V42" s="255">
        <f>'1830'!V42+'1844'!V42+'1845'!V42+'2020'!V42+'2042'!V42+'2625'!V42+'2632'!V42</f>
        <v>0</v>
      </c>
      <c r="W42" s="255">
        <f>'1830'!W42+'1844'!W42+'1845'!W42+'2020'!W42+'2042'!W42+'2625'!W42+'2632'!W42</f>
        <v>0</v>
      </c>
      <c r="X42" s="94">
        <f>U42+V42+W42</f>
        <v>0</v>
      </c>
      <c r="Y42" s="97"/>
      <c r="Z42" s="94">
        <f t="shared" si="4"/>
        <v>0</v>
      </c>
      <c r="AA42" s="182"/>
    </row>
    <row r="43" spans="1:28" s="214" customFormat="1" x14ac:dyDescent="0.2">
      <c r="A43" s="256"/>
      <c r="B43" s="199"/>
      <c r="C43" s="199"/>
      <c r="D43" s="257"/>
      <c r="E43" s="258"/>
      <c r="F43" s="83">
        <f>SUM(F11:F42)</f>
        <v>1014889</v>
      </c>
      <c r="G43" s="83">
        <f>SUM(G11:G42)</f>
        <v>0</v>
      </c>
      <c r="H43" s="83">
        <f>SUM(H11:H42)</f>
        <v>75000</v>
      </c>
      <c r="I43" s="85">
        <f>SUM(I8:I42)</f>
        <v>1089889</v>
      </c>
      <c r="J43" s="85"/>
      <c r="K43" s="83">
        <f>SUM(K11:K42)</f>
        <v>0</v>
      </c>
      <c r="L43" s="83">
        <f>SUM(L11:L42)</f>
        <v>0</v>
      </c>
      <c r="M43" s="83">
        <f>SUM(M11:M42)</f>
        <v>375000</v>
      </c>
      <c r="N43" s="85">
        <f>SUM(N8:N42)</f>
        <v>375000</v>
      </c>
      <c r="O43" s="85"/>
      <c r="P43" s="83">
        <f>SUM(P11:P42)</f>
        <v>0</v>
      </c>
      <c r="Q43" s="83">
        <f>SUM(Q11:Q42)</f>
        <v>0</v>
      </c>
      <c r="R43" s="83">
        <f>SUM(R11:R42)</f>
        <v>375000</v>
      </c>
      <c r="S43" s="85">
        <f>SUM(S8:S42)</f>
        <v>375000</v>
      </c>
      <c r="T43" s="85"/>
      <c r="U43" s="83">
        <f>SUM(U11:U42)</f>
        <v>0</v>
      </c>
      <c r="V43" s="83">
        <f>SUM(V11:V42)</f>
        <v>0</v>
      </c>
      <c r="W43" s="83">
        <f>SUM(W11:W42)</f>
        <v>375000</v>
      </c>
      <c r="X43" s="85">
        <f>SUM(X8:X42)</f>
        <v>375000</v>
      </c>
      <c r="Y43" s="84"/>
      <c r="Z43" s="87">
        <f>SUM(Z8:Z42)</f>
        <v>2214889</v>
      </c>
      <c r="AA43" s="255">
        <f>'1830'!Z43+'1844'!Z43+'1845'!Z43+'2020'!Z43+'2042'!Z43+'2625'!Z43+'2632'!Z43-Z43</f>
        <v>0</v>
      </c>
    </row>
    <row r="44" spans="1:28" s="214" customFormat="1" x14ac:dyDescent="0.2">
      <c r="A44" s="259"/>
      <c r="B44" s="254"/>
      <c r="C44" s="254"/>
      <c r="D44" s="254"/>
      <c r="E44" s="232"/>
      <c r="F44" s="240"/>
      <c r="G44" s="240"/>
      <c r="H44" s="240"/>
      <c r="I44" s="94"/>
      <c r="J44" s="224"/>
      <c r="K44" s="240"/>
      <c r="L44" s="240"/>
      <c r="M44" s="240"/>
      <c r="N44" s="94"/>
      <c r="O44" s="224"/>
      <c r="P44" s="240"/>
      <c r="Q44" s="240"/>
      <c r="R44" s="240"/>
      <c r="S44" s="94"/>
      <c r="T44" s="224"/>
      <c r="U44" s="240"/>
      <c r="V44" s="240"/>
      <c r="W44" s="240"/>
      <c r="X44" s="94"/>
      <c r="Y44" s="97"/>
      <c r="Z44" s="94"/>
      <c r="AA44" s="182"/>
      <c r="AB44" s="243"/>
    </row>
    <row r="45" spans="1:28" s="214" customFormat="1" ht="14.25" x14ac:dyDescent="0.2">
      <c r="A45" s="65" t="s">
        <v>21</v>
      </c>
      <c r="B45" s="62"/>
      <c r="C45" s="62"/>
      <c r="D45" s="62"/>
      <c r="E45" s="63"/>
      <c r="F45" s="255"/>
      <c r="G45" s="255"/>
      <c r="H45" s="255"/>
      <c r="I45" s="94"/>
      <c r="J45" s="224"/>
      <c r="K45" s="255"/>
      <c r="L45" s="255"/>
      <c r="M45" s="255"/>
      <c r="N45" s="94"/>
      <c r="O45" s="224"/>
      <c r="P45" s="255"/>
      <c r="Q45" s="255"/>
      <c r="R45" s="255"/>
      <c r="S45" s="94"/>
      <c r="T45" s="224"/>
      <c r="U45" s="255"/>
      <c r="V45" s="255"/>
      <c r="W45" s="255"/>
      <c r="X45" s="94"/>
      <c r="Y45" s="97"/>
      <c r="Z45" s="94"/>
      <c r="AA45" s="182"/>
    </row>
    <row r="46" spans="1:28" s="214" customFormat="1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55">
        <f>'1830'!F46+'1844'!F46+'1845'!F46+'2020'!F46+'2042'!F46+'2625'!F46+'2632'!F46</f>
        <v>98175</v>
      </c>
      <c r="G46" s="255">
        <f>'1830'!G46+'1844'!G46+'1845'!G46+'2020'!G46+'2042'!G46+'2625'!G46+'2632'!G46</f>
        <v>98175</v>
      </c>
      <c r="H46" s="255">
        <f>'1830'!H46+'1844'!H46+'1845'!H46+'2020'!H46+'2042'!H46+'2625'!H46+'2632'!H46</f>
        <v>99863</v>
      </c>
      <c r="I46" s="94">
        <f t="shared" ref="I46:I126" si="7">F46+G46+H46</f>
        <v>296213</v>
      </c>
      <c r="J46" s="224"/>
      <c r="K46" s="255">
        <f>'1830'!K46+'1844'!K46+'1845'!K46+'2020'!K46+'2042'!K46+'2625'!K46+'2632'!K46</f>
        <v>98175</v>
      </c>
      <c r="L46" s="255">
        <f>'1830'!L46+'1844'!L46+'1845'!L46+'2020'!L46+'2042'!L46+'2625'!L46+'2632'!L46</f>
        <v>98175</v>
      </c>
      <c r="M46" s="255">
        <f>'1830'!M46+'1844'!M46+'1845'!M46+'2020'!M46+'2042'!M46+'2625'!M46+'2632'!M46</f>
        <v>99863</v>
      </c>
      <c r="N46" s="94">
        <f t="shared" ref="N46:N126" si="8">K46+L46+M46</f>
        <v>296213</v>
      </c>
      <c r="O46" s="224"/>
      <c r="P46" s="255">
        <f>'1830'!P46+'1844'!P46+'1845'!P46+'2020'!P46+'2042'!P46+'2625'!P46+'2632'!P46</f>
        <v>98175</v>
      </c>
      <c r="Q46" s="255">
        <f>'1830'!Q46+'1844'!Q46+'1845'!Q46+'2020'!Q46+'2042'!Q46+'2625'!Q46+'2632'!Q46</f>
        <v>98175</v>
      </c>
      <c r="R46" s="255">
        <f>'1830'!R46+'1844'!R46+'1845'!R46+'2020'!R46+'2042'!R46+'2625'!R46+'2632'!R46</f>
        <v>99863</v>
      </c>
      <c r="S46" s="94">
        <f t="shared" ref="S46:S126" si="9">P46+Q46+R46</f>
        <v>296213</v>
      </c>
      <c r="T46" s="224"/>
      <c r="U46" s="255">
        <f>'1830'!U46+'1844'!U46+'1845'!U46+'2020'!U46+'2042'!U46+'2625'!U46+'2632'!U46</f>
        <v>98175</v>
      </c>
      <c r="V46" s="255">
        <f>'1830'!V46+'1844'!V46+'1845'!V46+'2020'!V46+'2042'!V46+'2625'!V46+'2632'!V46</f>
        <v>98175</v>
      </c>
      <c r="W46" s="255">
        <f>'1830'!W46+'1844'!W46+'1845'!W46+'2020'!W46+'2042'!W46+'2625'!W46+'2632'!W46</f>
        <v>99285</v>
      </c>
      <c r="X46" s="94">
        <f t="shared" ref="X46:X109" si="10">U46+V46+W46</f>
        <v>295635</v>
      </c>
      <c r="Y46" s="97"/>
      <c r="Z46" s="266">
        <f t="shared" ref="Z46:Z79" si="11">X46+S46+N46+I46</f>
        <v>1184274</v>
      </c>
      <c r="AA46" s="182"/>
    </row>
    <row r="47" spans="1:28" s="214" customFormat="1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55">
        <f>'1830'!F47+'1844'!F47+'1845'!F47+'2020'!F47+'2042'!F47+'2625'!F47+'2632'!F47</f>
        <v>0</v>
      </c>
      <c r="G47" s="255">
        <f>'1830'!G47+'1844'!G47+'1845'!G47+'2020'!G47+'2042'!G47+'2625'!G47+'2632'!G47</f>
        <v>0</v>
      </c>
      <c r="H47" s="255">
        <f>'1830'!H47+'1844'!H47+'1845'!H47+'2020'!H47+'2042'!H47+'2625'!H47+'2632'!H47</f>
        <v>0</v>
      </c>
      <c r="I47" s="94">
        <f t="shared" si="7"/>
        <v>0</v>
      </c>
      <c r="J47" s="224"/>
      <c r="K47" s="255">
        <f>'1830'!K47+'1844'!K47+'1845'!K47+'2020'!K47+'2042'!K47+'2625'!K47+'2632'!K47</f>
        <v>0</v>
      </c>
      <c r="L47" s="255">
        <f>'1830'!L47+'1844'!L47+'1845'!L47+'2020'!L47+'2042'!L47+'2625'!L47+'2632'!L47</f>
        <v>0</v>
      </c>
      <c r="M47" s="255">
        <f>'1830'!M47+'1844'!M47+'1845'!M47+'2020'!M47+'2042'!M47+'2625'!M47+'2632'!M47</f>
        <v>0</v>
      </c>
      <c r="N47" s="94">
        <f t="shared" si="8"/>
        <v>0</v>
      </c>
      <c r="O47" s="224"/>
      <c r="P47" s="255">
        <f>'1830'!P47+'1844'!P47+'1845'!P47+'2020'!P47+'2042'!P47+'2625'!P47+'2632'!P47</f>
        <v>0</v>
      </c>
      <c r="Q47" s="255">
        <f>'1830'!Q47+'1844'!Q47+'1845'!Q47+'2020'!Q47+'2042'!Q47+'2625'!Q47+'2632'!Q47</f>
        <v>0</v>
      </c>
      <c r="R47" s="255">
        <f>'1830'!R47+'1844'!R47+'1845'!R47+'2020'!R47+'2042'!R47+'2625'!R47+'2632'!R47</f>
        <v>0</v>
      </c>
      <c r="S47" s="94">
        <f t="shared" si="9"/>
        <v>0</v>
      </c>
      <c r="T47" s="224"/>
      <c r="U47" s="255">
        <f>'1830'!U47+'1844'!U47+'1845'!U47+'2020'!U47+'2042'!U47+'2625'!U47+'2632'!U47</f>
        <v>0</v>
      </c>
      <c r="V47" s="255">
        <f>'1830'!V47+'1844'!V47+'1845'!V47+'2020'!V47+'2042'!V47+'2625'!V47+'2632'!V47</f>
        <v>0</v>
      </c>
      <c r="W47" s="255">
        <f>'1830'!W47+'1844'!W47+'1845'!W47+'2020'!W47+'2042'!W47+'2625'!W47+'2632'!W47</f>
        <v>0</v>
      </c>
      <c r="X47" s="94">
        <f t="shared" si="10"/>
        <v>0</v>
      </c>
      <c r="Y47" s="97"/>
      <c r="Z47" s="94">
        <f t="shared" si="11"/>
        <v>0</v>
      </c>
      <c r="AA47" s="182"/>
    </row>
    <row r="48" spans="1:28" s="214" customFormat="1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55">
        <f>'1830'!F48+'1844'!F48+'1845'!F48+'2020'!F48+'2042'!F48+'2625'!F48+'2632'!F48</f>
        <v>0</v>
      </c>
      <c r="G48" s="255">
        <f>'1830'!G48+'1844'!G48+'1845'!G48+'2020'!G48+'2042'!G48+'2625'!G48+'2632'!G48</f>
        <v>0</v>
      </c>
      <c r="H48" s="255">
        <f>'1830'!H48+'1844'!H48+'1845'!H48+'2020'!H48+'2042'!H48+'2625'!H48+'2632'!H48</f>
        <v>850</v>
      </c>
      <c r="I48" s="94">
        <f t="shared" si="7"/>
        <v>850</v>
      </c>
      <c r="J48" s="224"/>
      <c r="K48" s="255">
        <f>'1830'!K48+'1844'!K48+'1845'!K48+'2020'!K48+'2042'!K48+'2625'!K48+'2632'!K48</f>
        <v>0</v>
      </c>
      <c r="L48" s="255">
        <f>'1830'!L48+'1844'!L48+'1845'!L48+'2020'!L48+'2042'!L48+'2625'!L48+'2632'!L48</f>
        <v>0</v>
      </c>
      <c r="M48" s="255">
        <f>'1830'!M48+'1844'!M48+'1845'!M48+'2020'!M48+'2042'!M48+'2625'!M48+'2632'!M48</f>
        <v>850</v>
      </c>
      <c r="N48" s="94">
        <f t="shared" si="8"/>
        <v>850</v>
      </c>
      <c r="O48" s="224"/>
      <c r="P48" s="255">
        <f>'1830'!P48+'1844'!P48+'1845'!P48+'2020'!P48+'2042'!P48+'2625'!P48+'2632'!P48</f>
        <v>0</v>
      </c>
      <c r="Q48" s="255">
        <f>'1830'!Q48+'1844'!Q48+'1845'!Q48+'2020'!Q48+'2042'!Q48+'2625'!Q48+'2632'!Q48</f>
        <v>0</v>
      </c>
      <c r="R48" s="255">
        <f>'1830'!R48+'1844'!R48+'1845'!R48+'2020'!R48+'2042'!R48+'2625'!R48+'2632'!R48</f>
        <v>850</v>
      </c>
      <c r="S48" s="94">
        <f t="shared" si="9"/>
        <v>850</v>
      </c>
      <c r="T48" s="224"/>
      <c r="U48" s="255">
        <f>'1830'!U48+'1844'!U48+'1845'!U48+'2020'!U48+'2042'!U48+'2625'!U48+'2632'!U48</f>
        <v>0</v>
      </c>
      <c r="V48" s="255">
        <f>'1830'!V48+'1844'!V48+'1845'!V48+'2020'!V48+'2042'!V48+'2625'!V48+'2632'!V48</f>
        <v>0</v>
      </c>
      <c r="W48" s="255">
        <f>'1830'!W48+'1844'!W48+'1845'!W48+'2020'!W48+'2042'!W48+'2625'!W48+'2632'!W48</f>
        <v>953</v>
      </c>
      <c r="X48" s="94">
        <f t="shared" si="10"/>
        <v>953</v>
      </c>
      <c r="Y48" s="97"/>
      <c r="Z48" s="266">
        <f t="shared" si="11"/>
        <v>3503</v>
      </c>
      <c r="AA48" s="182"/>
    </row>
    <row r="49" spans="1:27" s="214" customFormat="1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55">
        <f>'1830'!F49+'1844'!F49+'1845'!F49+'2020'!F49+'2042'!F49+'2625'!F49+'2632'!F49</f>
        <v>0</v>
      </c>
      <c r="G49" s="255">
        <f>'1830'!G49+'1844'!G49+'1845'!G49+'2020'!G49+'2042'!G49+'2625'!G49+'2632'!G49</f>
        <v>0</v>
      </c>
      <c r="H49" s="255">
        <f>'1830'!H49+'1844'!H49+'1845'!H49+'2020'!H49+'2042'!H49+'2625'!H49+'2632'!H49</f>
        <v>12500</v>
      </c>
      <c r="I49" s="94">
        <f t="shared" si="7"/>
        <v>12500</v>
      </c>
      <c r="J49" s="224"/>
      <c r="K49" s="255">
        <f>'1830'!K49+'1844'!K49+'1845'!K49+'2020'!K49+'2042'!K49+'2625'!K49+'2632'!K49</f>
        <v>0</v>
      </c>
      <c r="L49" s="255">
        <f>'1830'!L49+'1844'!L49+'1845'!L49+'2020'!L49+'2042'!L49+'2625'!L49+'2632'!L49</f>
        <v>0</v>
      </c>
      <c r="M49" s="255">
        <f>'1830'!M49+'1844'!M49+'1845'!M49+'2020'!M49+'2042'!M49+'2625'!M49+'2632'!M49</f>
        <v>12500</v>
      </c>
      <c r="N49" s="94">
        <f t="shared" si="8"/>
        <v>12500</v>
      </c>
      <c r="O49" s="224"/>
      <c r="P49" s="255">
        <f>'1830'!P49+'1844'!P49+'1845'!P49+'2020'!P49+'2042'!P49+'2625'!P49+'2632'!P49</f>
        <v>0</v>
      </c>
      <c r="Q49" s="255">
        <f>'1830'!Q49+'1844'!Q49+'1845'!Q49+'2020'!Q49+'2042'!Q49+'2625'!Q49+'2632'!Q49</f>
        <v>0</v>
      </c>
      <c r="R49" s="255">
        <f>'1830'!R49+'1844'!R49+'1845'!R49+'2020'!R49+'2042'!R49+'2625'!R49+'2632'!R49</f>
        <v>12500</v>
      </c>
      <c r="S49" s="94">
        <f t="shared" si="9"/>
        <v>12500</v>
      </c>
      <c r="T49" s="224"/>
      <c r="U49" s="255">
        <f>'1830'!U49+'1844'!U49+'1845'!U49+'2020'!U49+'2042'!U49+'2625'!U49+'2632'!U49</f>
        <v>0</v>
      </c>
      <c r="V49" s="255">
        <f>'1830'!V49+'1844'!V49+'1845'!V49+'2020'!V49+'2042'!V49+'2625'!V49+'2632'!V49</f>
        <v>0</v>
      </c>
      <c r="W49" s="255">
        <f>'1830'!W49+'1844'!W49+'1845'!W49+'2020'!W49+'2042'!W49+'2625'!W49+'2632'!W49</f>
        <v>12500</v>
      </c>
      <c r="X49" s="94">
        <f t="shared" si="10"/>
        <v>12500</v>
      </c>
      <c r="Y49" s="97"/>
      <c r="Z49" s="266">
        <f t="shared" si="11"/>
        <v>50000</v>
      </c>
      <c r="AA49" s="182"/>
    </row>
    <row r="50" spans="1:27" s="214" customFormat="1" ht="15" hidden="1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55">
        <f>'1830'!F50+'1844'!F50+'1845'!F50+'2020'!F50+'2042'!F50+'2625'!F50+'2632'!F50</f>
        <v>0</v>
      </c>
      <c r="G50" s="255">
        <f>'1830'!G50+'1844'!G50+'1845'!G50+'2020'!G50+'2042'!G50+'2625'!G50+'2632'!G50</f>
        <v>0</v>
      </c>
      <c r="H50" s="255">
        <f>'1830'!H50+'1844'!H50+'1845'!H50+'2020'!H50+'2042'!H50+'2625'!H50+'2632'!H50</f>
        <v>0</v>
      </c>
      <c r="I50" s="94">
        <f t="shared" si="7"/>
        <v>0</v>
      </c>
      <c r="J50" s="224"/>
      <c r="K50" s="255">
        <f>'1830'!K50+'1844'!K50+'1845'!K50+'2020'!K50+'2042'!K50+'2625'!K50+'2632'!K50</f>
        <v>0</v>
      </c>
      <c r="L50" s="255">
        <f>'1830'!L50+'1844'!L50+'1845'!L50+'2020'!L50+'2042'!L50+'2625'!L50+'2632'!L50</f>
        <v>0</v>
      </c>
      <c r="M50" s="255">
        <f>'1830'!M50+'1844'!M50+'1845'!M50+'2020'!M50+'2042'!M50+'2625'!M50+'2632'!M50</f>
        <v>0</v>
      </c>
      <c r="N50" s="94">
        <f t="shared" si="8"/>
        <v>0</v>
      </c>
      <c r="O50" s="224"/>
      <c r="P50" s="255">
        <f>'1830'!P50+'1844'!P50+'1845'!P50+'2020'!P50+'2042'!P50+'2625'!P50+'2632'!P50</f>
        <v>0</v>
      </c>
      <c r="Q50" s="255">
        <f>'1830'!Q50+'1844'!Q50+'1845'!Q50+'2020'!Q50+'2042'!Q50+'2625'!Q50+'2632'!Q50</f>
        <v>0</v>
      </c>
      <c r="R50" s="255">
        <f>'1830'!R50+'1844'!R50+'1845'!R50+'2020'!R50+'2042'!R50+'2625'!R50+'2632'!R50</f>
        <v>0</v>
      </c>
      <c r="S50" s="94">
        <f t="shared" si="9"/>
        <v>0</v>
      </c>
      <c r="T50" s="224"/>
      <c r="U50" s="255">
        <f>'1830'!U50+'1844'!U50+'1845'!U50+'2020'!U50+'2042'!U50+'2625'!U50+'2632'!U50</f>
        <v>0</v>
      </c>
      <c r="V50" s="255">
        <f>'1830'!V50+'1844'!V50+'1845'!V50+'2020'!V50+'2042'!V50+'2625'!V50+'2632'!V50</f>
        <v>0</v>
      </c>
      <c r="W50" s="255">
        <f>'1830'!W50+'1844'!W50+'1845'!W50+'2020'!W50+'2042'!W50+'2625'!W50+'2632'!W50</f>
        <v>0</v>
      </c>
      <c r="X50" s="94">
        <f t="shared" si="10"/>
        <v>0</v>
      </c>
      <c r="Y50" s="97"/>
      <c r="Z50" s="94">
        <f t="shared" si="11"/>
        <v>0</v>
      </c>
      <c r="AA50" s="182"/>
    </row>
    <row r="51" spans="1:27" s="214" customFormat="1" ht="15" hidden="1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55">
        <f>'1830'!F51+'1844'!F51+'1845'!F51+'2020'!F51+'2042'!F51+'2625'!F51+'2632'!F51</f>
        <v>0</v>
      </c>
      <c r="G51" s="255">
        <f>'1830'!G51+'1844'!G51+'1845'!G51+'2020'!G51+'2042'!G51+'2625'!G51+'2632'!G51</f>
        <v>0</v>
      </c>
      <c r="H51" s="255">
        <f>'1830'!H51+'1844'!H51+'1845'!H51+'2020'!H51+'2042'!H51+'2625'!H51+'2632'!H51</f>
        <v>0</v>
      </c>
      <c r="I51" s="94">
        <f t="shared" si="7"/>
        <v>0</v>
      </c>
      <c r="J51" s="224"/>
      <c r="K51" s="255">
        <f>'1830'!K51+'1844'!K51+'1845'!K51+'2020'!K51+'2042'!K51+'2625'!K51+'2632'!K51</f>
        <v>0</v>
      </c>
      <c r="L51" s="255">
        <f>'1830'!L51+'1844'!L51+'1845'!L51+'2020'!L51+'2042'!L51+'2625'!L51+'2632'!L51</f>
        <v>0</v>
      </c>
      <c r="M51" s="255">
        <f>'1830'!M51+'1844'!M51+'1845'!M51+'2020'!M51+'2042'!M51+'2625'!M51+'2632'!M51</f>
        <v>0</v>
      </c>
      <c r="N51" s="94">
        <f t="shared" si="8"/>
        <v>0</v>
      </c>
      <c r="O51" s="224"/>
      <c r="P51" s="255">
        <f>'1830'!P51+'1844'!P51+'1845'!P51+'2020'!P51+'2042'!P51+'2625'!P51+'2632'!P51</f>
        <v>0</v>
      </c>
      <c r="Q51" s="255">
        <f>'1830'!Q51+'1844'!Q51+'1845'!Q51+'2020'!Q51+'2042'!Q51+'2625'!Q51+'2632'!Q51</f>
        <v>0</v>
      </c>
      <c r="R51" s="255">
        <f>'1830'!R51+'1844'!R51+'1845'!R51+'2020'!R51+'2042'!R51+'2625'!R51+'2632'!R51</f>
        <v>0</v>
      </c>
      <c r="S51" s="94">
        <f t="shared" si="9"/>
        <v>0</v>
      </c>
      <c r="T51" s="224"/>
      <c r="U51" s="255">
        <f>'1830'!U51+'1844'!U51+'1845'!U51+'2020'!U51+'2042'!U51+'2625'!U51+'2632'!U51</f>
        <v>0</v>
      </c>
      <c r="V51" s="255">
        <f>'1830'!V51+'1844'!V51+'1845'!V51+'2020'!V51+'2042'!V51+'2625'!V51+'2632'!V51</f>
        <v>0</v>
      </c>
      <c r="W51" s="255">
        <f>'1830'!W51+'1844'!W51+'1845'!W51+'2020'!W51+'2042'!W51+'2625'!W51+'2632'!W51</f>
        <v>0</v>
      </c>
      <c r="X51" s="94">
        <f t="shared" si="10"/>
        <v>0</v>
      </c>
      <c r="Y51" s="97"/>
      <c r="Z51" s="94">
        <f t="shared" si="11"/>
        <v>0</v>
      </c>
      <c r="AA51" s="182"/>
    </row>
    <row r="52" spans="1:27" s="214" customFormat="1" ht="15" hidden="1" x14ac:dyDescent="0.25">
      <c r="A52" s="72"/>
      <c r="B52" s="70" t="str">
        <f>'LPFN SUMMARY - Results'!B52</f>
        <v>Allowance</v>
      </c>
      <c r="C52" s="71"/>
      <c r="D52" s="62"/>
      <c r="E52" s="63"/>
      <c r="F52" s="255">
        <f>'1830'!F52+'1844'!F52+'1845'!F52+'2020'!F52+'2042'!F52+'2625'!F52+'2632'!F52</f>
        <v>0</v>
      </c>
      <c r="G52" s="255">
        <f>'1830'!G52+'1844'!G52+'1845'!G52+'2020'!G52+'2042'!G52+'2625'!G52+'2632'!G52</f>
        <v>0</v>
      </c>
      <c r="H52" s="255">
        <f>'1830'!H52+'1844'!H52+'1845'!H52+'2020'!H52+'2042'!H52+'2625'!H52+'2632'!H52</f>
        <v>0</v>
      </c>
      <c r="I52" s="94">
        <f t="shared" si="7"/>
        <v>0</v>
      </c>
      <c r="J52" s="224"/>
      <c r="K52" s="255">
        <f>'1830'!K52+'1844'!K52+'1845'!K52+'2020'!K52+'2042'!K52+'2625'!K52+'2632'!K52</f>
        <v>0</v>
      </c>
      <c r="L52" s="255">
        <f>'1830'!L52+'1844'!L52+'1845'!L52+'2020'!L52+'2042'!L52+'2625'!L52+'2632'!L52</f>
        <v>0</v>
      </c>
      <c r="M52" s="255">
        <f>'1830'!M52+'1844'!M52+'1845'!M52+'2020'!M52+'2042'!M52+'2625'!M52+'2632'!M52</f>
        <v>0</v>
      </c>
      <c r="N52" s="94">
        <f t="shared" si="8"/>
        <v>0</v>
      </c>
      <c r="O52" s="224"/>
      <c r="P52" s="255">
        <f>'1830'!P52+'1844'!P52+'1845'!P52+'2020'!P52+'2042'!P52+'2625'!P52+'2632'!P52</f>
        <v>0</v>
      </c>
      <c r="Q52" s="255">
        <f>'1830'!Q52+'1844'!Q52+'1845'!Q52+'2020'!Q52+'2042'!Q52+'2625'!Q52+'2632'!Q52</f>
        <v>0</v>
      </c>
      <c r="R52" s="255">
        <f>'1830'!R52+'1844'!R52+'1845'!R52+'2020'!R52+'2042'!R52+'2625'!R52+'2632'!R52</f>
        <v>0</v>
      </c>
      <c r="S52" s="94">
        <f t="shared" si="9"/>
        <v>0</v>
      </c>
      <c r="T52" s="224"/>
      <c r="U52" s="255">
        <f>'1830'!U52+'1844'!U52+'1845'!U52+'2020'!U52+'2042'!U52+'2625'!U52+'2632'!U52</f>
        <v>0</v>
      </c>
      <c r="V52" s="255">
        <f>'1830'!V52+'1844'!V52+'1845'!V52+'2020'!V52+'2042'!V52+'2625'!V52+'2632'!V52</f>
        <v>0</v>
      </c>
      <c r="W52" s="255">
        <f>'1830'!W52+'1844'!W52+'1845'!W52+'2020'!W52+'2042'!W52+'2625'!W52+'2632'!W52</f>
        <v>0</v>
      </c>
      <c r="X52" s="94">
        <f t="shared" si="10"/>
        <v>0</v>
      </c>
      <c r="Y52" s="97"/>
      <c r="Z52" s="94">
        <f t="shared" si="11"/>
        <v>0</v>
      </c>
      <c r="AA52" s="182"/>
    </row>
    <row r="53" spans="1:27" s="214" customFormat="1" ht="15" x14ac:dyDescent="0.25">
      <c r="A53" s="72"/>
      <c r="B53" s="70" t="str">
        <f>'LPFN SUMMARY - Results'!B53</f>
        <v>Bad debts</v>
      </c>
      <c r="C53" s="71"/>
      <c r="D53" s="62"/>
      <c r="E53" s="63"/>
      <c r="F53" s="255">
        <f>'1830'!F53+'1844'!F53+'1845'!F53+'2020'!F53+'2042'!F53+'2625'!F53+'2632'!F53</f>
        <v>1000</v>
      </c>
      <c r="G53" s="255">
        <f>'1830'!G53+'1844'!G53+'1845'!G53+'2020'!G53+'2042'!G53+'2625'!G53+'2632'!G53</f>
        <v>1000</v>
      </c>
      <c r="H53" s="255">
        <f>'1830'!H53+'1844'!H53+'1845'!H53+'2020'!H53+'2042'!H53+'2625'!H53+'2632'!H53</f>
        <v>1000</v>
      </c>
      <c r="I53" s="94">
        <f t="shared" si="7"/>
        <v>3000</v>
      </c>
      <c r="J53" s="224"/>
      <c r="K53" s="255">
        <f>'1830'!K53+'1844'!K53+'1845'!K53+'2020'!K53+'2042'!K53+'2625'!K53+'2632'!K53</f>
        <v>1000</v>
      </c>
      <c r="L53" s="255">
        <f>'1830'!L53+'1844'!L53+'1845'!L53+'2020'!L53+'2042'!L53+'2625'!L53+'2632'!L53</f>
        <v>1000</v>
      </c>
      <c r="M53" s="255">
        <f>'1830'!M53+'1844'!M53+'1845'!M53+'2020'!M53+'2042'!M53+'2625'!M53+'2632'!M53</f>
        <v>1000</v>
      </c>
      <c r="N53" s="94">
        <f t="shared" si="8"/>
        <v>3000</v>
      </c>
      <c r="O53" s="224"/>
      <c r="P53" s="255">
        <f>'1830'!P53+'1844'!P53+'1845'!P53+'2020'!P53+'2042'!P53+'2625'!P53+'2632'!P53</f>
        <v>1000</v>
      </c>
      <c r="Q53" s="255">
        <f>'1830'!Q53+'1844'!Q53+'1845'!Q53+'2020'!Q53+'2042'!Q53+'2625'!Q53+'2632'!Q53</f>
        <v>1000</v>
      </c>
      <c r="R53" s="255">
        <f>'1830'!R53+'1844'!R53+'1845'!R53+'2020'!R53+'2042'!R53+'2625'!R53+'2632'!R53</f>
        <v>1000</v>
      </c>
      <c r="S53" s="94">
        <f t="shared" si="9"/>
        <v>3000</v>
      </c>
      <c r="T53" s="224"/>
      <c r="U53" s="255">
        <f>'1830'!U53+'1844'!U53+'1845'!U53+'2020'!U53+'2042'!U53+'2625'!U53+'2632'!U53</f>
        <v>1000</v>
      </c>
      <c r="V53" s="255">
        <f>'1830'!V53+'1844'!V53+'1845'!V53+'2020'!V53+'2042'!V53+'2625'!V53+'2632'!V53</f>
        <v>1000</v>
      </c>
      <c r="W53" s="255">
        <f>'1830'!W53+'1844'!W53+'1845'!W53+'2020'!W53+'2042'!W53+'2625'!W53+'2632'!W53</f>
        <v>1000</v>
      </c>
      <c r="X53" s="94">
        <f t="shared" si="10"/>
        <v>3000</v>
      </c>
      <c r="Y53" s="97"/>
      <c r="Z53" s="266">
        <f t="shared" si="11"/>
        <v>12000</v>
      </c>
      <c r="AA53" s="182"/>
    </row>
    <row r="54" spans="1:27" s="214" customFormat="1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55">
        <f>'1830'!F54+'1844'!F54+'1845'!F54+'2020'!F54+'2042'!F54+'2625'!F54+'2632'!F54</f>
        <v>0</v>
      </c>
      <c r="G54" s="255">
        <f>'1830'!G54+'1844'!G54+'1845'!G54+'2020'!G54+'2042'!G54+'2625'!G54+'2632'!G54</f>
        <v>0</v>
      </c>
      <c r="H54" s="255">
        <f>'1830'!H54+'1844'!H54+'1845'!H54+'2020'!H54+'2042'!H54+'2625'!H54+'2632'!H54</f>
        <v>0</v>
      </c>
      <c r="I54" s="94">
        <f t="shared" si="7"/>
        <v>0</v>
      </c>
      <c r="J54" s="224"/>
      <c r="K54" s="255">
        <f>'1830'!K54+'1844'!K54+'1845'!K54+'2020'!K54+'2042'!K54+'2625'!K54+'2632'!K54</f>
        <v>0</v>
      </c>
      <c r="L54" s="255">
        <f>'1830'!L54+'1844'!L54+'1845'!L54+'2020'!L54+'2042'!L54+'2625'!L54+'2632'!L54</f>
        <v>0</v>
      </c>
      <c r="M54" s="255">
        <f>'1830'!M54+'1844'!M54+'1845'!M54+'2020'!M54+'2042'!M54+'2625'!M54+'2632'!M54</f>
        <v>0</v>
      </c>
      <c r="N54" s="94">
        <f t="shared" si="8"/>
        <v>0</v>
      </c>
      <c r="O54" s="224"/>
      <c r="P54" s="255">
        <f>'1830'!P54+'1844'!P54+'1845'!P54+'2020'!P54+'2042'!P54+'2625'!P54+'2632'!P54</f>
        <v>0</v>
      </c>
      <c r="Q54" s="255">
        <f>'1830'!Q54+'1844'!Q54+'1845'!Q54+'2020'!Q54+'2042'!Q54+'2625'!Q54+'2632'!Q54</f>
        <v>0</v>
      </c>
      <c r="R54" s="255">
        <f>'1830'!R54+'1844'!R54+'1845'!R54+'2020'!R54+'2042'!R54+'2625'!R54+'2632'!R54</f>
        <v>0</v>
      </c>
      <c r="S54" s="94">
        <f t="shared" si="9"/>
        <v>0</v>
      </c>
      <c r="T54" s="224"/>
      <c r="U54" s="255">
        <f>'1830'!U54+'1844'!U54+'1845'!U54+'2020'!U54+'2042'!U54+'2625'!U54+'2632'!U54</f>
        <v>0</v>
      </c>
      <c r="V54" s="255">
        <f>'1830'!V54+'1844'!V54+'1845'!V54+'2020'!V54+'2042'!V54+'2625'!V54+'2632'!V54</f>
        <v>0</v>
      </c>
      <c r="W54" s="255">
        <f>'1830'!W54+'1844'!W54+'1845'!W54+'2020'!W54+'2042'!W54+'2625'!W54+'2632'!W54</f>
        <v>0</v>
      </c>
      <c r="X54" s="94">
        <f t="shared" si="10"/>
        <v>0</v>
      </c>
      <c r="Y54" s="97"/>
      <c r="Z54" s="94">
        <f t="shared" si="11"/>
        <v>0</v>
      </c>
      <c r="AA54" s="182"/>
    </row>
    <row r="55" spans="1:27" s="214" customFormat="1" ht="15" x14ac:dyDescent="0.25">
      <c r="A55" s="72"/>
      <c r="B55" s="70" t="str">
        <f>'LPFN SUMMARY - Results'!B55</f>
        <v>Contracts</v>
      </c>
      <c r="C55" s="71"/>
      <c r="D55" s="62"/>
      <c r="E55" s="63"/>
      <c r="F55" s="255">
        <f>'1830'!F55+'1844'!F55+'1845'!F55+'2020'!F55+'2042'!F55+'2625'!F55+'2632'!F55</f>
        <v>0</v>
      </c>
      <c r="G55" s="255">
        <f>'1830'!G55+'1844'!G55+'1845'!G55+'2020'!G55+'2042'!G55+'2625'!G55+'2632'!G55</f>
        <v>0</v>
      </c>
      <c r="H55" s="255">
        <f>'1830'!H55+'1844'!H55+'1845'!H55+'2020'!H55+'2042'!H55+'2625'!H55+'2632'!H55</f>
        <v>20000</v>
      </c>
      <c r="I55" s="94">
        <f t="shared" si="7"/>
        <v>20000</v>
      </c>
      <c r="J55" s="224"/>
      <c r="K55" s="255">
        <f>'1830'!K55+'1844'!K55+'1845'!K55+'2020'!K55+'2042'!K55+'2625'!K55+'2632'!K55</f>
        <v>0</v>
      </c>
      <c r="L55" s="255">
        <f>'1830'!L55+'1844'!L55+'1845'!L55+'2020'!L55+'2042'!L55+'2625'!L55+'2632'!L55</f>
        <v>0</v>
      </c>
      <c r="M55" s="255">
        <f>'1830'!M55+'1844'!M55+'1845'!M55+'2020'!M55+'2042'!M55+'2625'!M55+'2632'!M55</f>
        <v>20000</v>
      </c>
      <c r="N55" s="94">
        <f t="shared" si="8"/>
        <v>20000</v>
      </c>
      <c r="O55" s="224"/>
      <c r="P55" s="255">
        <f>'1830'!P55+'1844'!P55+'1845'!P55+'2020'!P55+'2042'!P55+'2625'!P55+'2632'!P55</f>
        <v>0</v>
      </c>
      <c r="Q55" s="255">
        <f>'1830'!Q55+'1844'!Q55+'1845'!Q55+'2020'!Q55+'2042'!Q55+'2625'!Q55+'2632'!Q55</f>
        <v>0</v>
      </c>
      <c r="R55" s="255">
        <f>'1830'!R55+'1844'!R55+'1845'!R55+'2020'!R55+'2042'!R55+'2625'!R55+'2632'!R55</f>
        <v>20000</v>
      </c>
      <c r="S55" s="94">
        <f t="shared" si="9"/>
        <v>20000</v>
      </c>
      <c r="T55" s="224"/>
      <c r="U55" s="255">
        <f>'1830'!U55+'1844'!U55+'1845'!U55+'2020'!U55+'2042'!U55+'2625'!U55+'2632'!U55</f>
        <v>0</v>
      </c>
      <c r="V55" s="255">
        <f>'1830'!V55+'1844'!V55+'1845'!V55+'2020'!V55+'2042'!V55+'2625'!V55+'2632'!V55</f>
        <v>0</v>
      </c>
      <c r="W55" s="255">
        <f>'1830'!W55+'1844'!W55+'1845'!W55+'2020'!W55+'2042'!W55+'2625'!W55+'2632'!W55</f>
        <v>20000</v>
      </c>
      <c r="X55" s="94">
        <f t="shared" si="10"/>
        <v>20000</v>
      </c>
      <c r="Y55" s="97"/>
      <c r="Z55" s="266">
        <f t="shared" si="11"/>
        <v>80000</v>
      </c>
      <c r="AA55" s="182"/>
    </row>
    <row r="56" spans="1:27" s="214" customFormat="1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55">
        <f>'1830'!F56+'1844'!F56+'1845'!F56+'2020'!F56+'2042'!F56+'2625'!F56+'2632'!F56</f>
        <v>0</v>
      </c>
      <c r="G56" s="255">
        <f>'1830'!G56+'1844'!G56+'1845'!G56+'2020'!G56+'2042'!G56+'2625'!G56+'2632'!G56</f>
        <v>0</v>
      </c>
      <c r="H56" s="255">
        <f>'1830'!H56+'1844'!H56+'1845'!H56+'2020'!H56+'2042'!H56+'2625'!H56+'2632'!H56</f>
        <v>0</v>
      </c>
      <c r="I56" s="94">
        <f t="shared" si="7"/>
        <v>0</v>
      </c>
      <c r="J56" s="224"/>
      <c r="K56" s="255">
        <f>'1830'!K56+'1844'!K56+'1845'!K56+'2020'!K56+'2042'!K56+'2625'!K56+'2632'!K56</f>
        <v>0</v>
      </c>
      <c r="L56" s="255">
        <f>'1830'!L56+'1844'!L56+'1845'!L56+'2020'!L56+'2042'!L56+'2625'!L56+'2632'!L56</f>
        <v>0</v>
      </c>
      <c r="M56" s="255">
        <f>'1830'!M56+'1844'!M56+'1845'!M56+'2020'!M56+'2042'!M56+'2625'!M56+'2632'!M56</f>
        <v>0</v>
      </c>
      <c r="N56" s="94">
        <f t="shared" si="8"/>
        <v>0</v>
      </c>
      <c r="O56" s="224"/>
      <c r="P56" s="255">
        <f>'1830'!P56+'1844'!P56+'1845'!P56+'2020'!P56+'2042'!P56+'2625'!P56+'2632'!P56</f>
        <v>0</v>
      </c>
      <c r="Q56" s="255">
        <f>'1830'!Q56+'1844'!Q56+'1845'!Q56+'2020'!Q56+'2042'!Q56+'2625'!Q56+'2632'!Q56</f>
        <v>0</v>
      </c>
      <c r="R56" s="255">
        <f>'1830'!R56+'1844'!R56+'1845'!R56+'2020'!R56+'2042'!R56+'2625'!R56+'2632'!R56</f>
        <v>0</v>
      </c>
      <c r="S56" s="94">
        <f t="shared" si="9"/>
        <v>0</v>
      </c>
      <c r="T56" s="224"/>
      <c r="U56" s="255">
        <f>'1830'!U56+'1844'!U56+'1845'!U56+'2020'!U56+'2042'!U56+'2625'!U56+'2632'!U56</f>
        <v>0</v>
      </c>
      <c r="V56" s="255">
        <f>'1830'!V56+'1844'!V56+'1845'!V56+'2020'!V56+'2042'!V56+'2625'!V56+'2632'!V56</f>
        <v>0</v>
      </c>
      <c r="W56" s="255">
        <f>'1830'!W56+'1844'!W56+'1845'!W56+'2020'!W56+'2042'!W56+'2625'!W56+'2632'!W56</f>
        <v>0</v>
      </c>
      <c r="X56" s="94">
        <f t="shared" si="10"/>
        <v>0</v>
      </c>
      <c r="Y56" s="97"/>
      <c r="Z56" s="94">
        <f t="shared" si="11"/>
        <v>0</v>
      </c>
      <c r="AA56" s="182"/>
    </row>
    <row r="57" spans="1:27" s="214" customFormat="1" ht="15" x14ac:dyDescent="0.25">
      <c r="A57" s="72"/>
      <c r="B57" s="70" t="str">
        <f>'LPFN SUMMARY - Results'!B57</f>
        <v>Cultural Week</v>
      </c>
      <c r="C57" s="71"/>
      <c r="D57" s="62"/>
      <c r="E57" s="63"/>
      <c r="F57" s="255">
        <f>'1830'!F57+'1844'!F57+'1845'!F57+'2020'!F57+'2042'!F57+'2625'!F57+'2632'!F57</f>
        <v>0</v>
      </c>
      <c r="G57" s="255">
        <f>'1830'!G57+'1844'!G57+'1845'!G57+'2020'!G57+'2042'!G57+'2625'!G57+'2632'!G57</f>
        <v>0</v>
      </c>
      <c r="H57" s="255">
        <f>'1830'!H57+'1844'!H57+'1845'!H57+'2020'!H57+'2042'!H57+'2625'!H57+'2632'!H57</f>
        <v>0</v>
      </c>
      <c r="I57" s="94">
        <f t="shared" si="7"/>
        <v>0</v>
      </c>
      <c r="J57" s="224"/>
      <c r="K57" s="255">
        <f>'1830'!K57+'1844'!K57+'1845'!K57+'2020'!K57+'2042'!K57+'2625'!K57+'2632'!K57</f>
        <v>0</v>
      </c>
      <c r="L57" s="255">
        <f>'1830'!L57+'1844'!L57+'1845'!L57+'2020'!L57+'2042'!L57+'2625'!L57+'2632'!L57</f>
        <v>0</v>
      </c>
      <c r="M57" s="255">
        <f>'1830'!M57+'1844'!M57+'1845'!M57+'2020'!M57+'2042'!M57+'2625'!M57+'2632'!M57</f>
        <v>0</v>
      </c>
      <c r="N57" s="94">
        <f t="shared" si="8"/>
        <v>0</v>
      </c>
      <c r="O57" s="224"/>
      <c r="P57" s="255">
        <f>'1830'!P57+'1844'!P57+'1845'!P57+'2020'!P57+'2042'!P57+'2625'!P57+'2632'!P57</f>
        <v>0</v>
      </c>
      <c r="Q57" s="255">
        <f>'1830'!Q57+'1844'!Q57+'1845'!Q57+'2020'!Q57+'2042'!Q57+'2625'!Q57+'2632'!Q57</f>
        <v>0</v>
      </c>
      <c r="R57" s="255">
        <f>'1830'!R57+'1844'!R57+'1845'!R57+'2020'!R57+'2042'!R57+'2625'!R57+'2632'!R57</f>
        <v>0</v>
      </c>
      <c r="S57" s="94">
        <f t="shared" si="9"/>
        <v>0</v>
      </c>
      <c r="T57" s="224"/>
      <c r="U57" s="255">
        <f>'1830'!U57+'1844'!U57+'1845'!U57+'2020'!U57+'2042'!U57+'2625'!U57+'2632'!U57</f>
        <v>0</v>
      </c>
      <c r="V57" s="255">
        <f>'1830'!V57+'1844'!V57+'1845'!V57+'2020'!V57+'2042'!V57+'2625'!V57+'2632'!V57</f>
        <v>0</v>
      </c>
      <c r="W57" s="255">
        <f>'1830'!W57+'1844'!W57+'1845'!W57+'2020'!W57+'2042'!W57+'2625'!W57+'2632'!W57</f>
        <v>0</v>
      </c>
      <c r="X57" s="94">
        <f t="shared" si="10"/>
        <v>0</v>
      </c>
      <c r="Y57" s="97"/>
      <c r="Z57" s="94">
        <f t="shared" si="11"/>
        <v>0</v>
      </c>
      <c r="AA57" s="182"/>
    </row>
    <row r="58" spans="1:27" s="214" customFormat="1" ht="15" x14ac:dyDescent="0.25">
      <c r="A58" s="72"/>
      <c r="B58" s="70" t="str">
        <f>'LPFN SUMMARY - Results'!B58</f>
        <v>Daycare fees</v>
      </c>
      <c r="C58" s="71"/>
      <c r="D58" s="62"/>
      <c r="E58" s="63"/>
      <c r="F58" s="255">
        <f>'1830'!F58+'1844'!F58+'1845'!F58+'2020'!F58+'2042'!F58+'2625'!F58+'2632'!F58</f>
        <v>0</v>
      </c>
      <c r="G58" s="255">
        <f>'1830'!G58+'1844'!G58+'1845'!G58+'2020'!G58+'2042'!G58+'2625'!G58+'2632'!G58</f>
        <v>0</v>
      </c>
      <c r="H58" s="255">
        <f>'1830'!H58+'1844'!H58+'1845'!H58+'2020'!H58+'2042'!H58+'2625'!H58+'2632'!H58</f>
        <v>0</v>
      </c>
      <c r="I58" s="94">
        <f t="shared" si="7"/>
        <v>0</v>
      </c>
      <c r="J58" s="224"/>
      <c r="K58" s="255">
        <f>'1830'!K58+'1844'!K58+'1845'!K58+'2020'!K58+'2042'!K58+'2625'!K58+'2632'!K58</f>
        <v>0</v>
      </c>
      <c r="L58" s="255">
        <f>'1830'!L58+'1844'!L58+'1845'!L58+'2020'!L58+'2042'!L58+'2625'!L58+'2632'!L58</f>
        <v>0</v>
      </c>
      <c r="M58" s="255">
        <f>'1830'!M58+'1844'!M58+'1845'!M58+'2020'!M58+'2042'!M58+'2625'!M58+'2632'!M58</f>
        <v>0</v>
      </c>
      <c r="N58" s="94">
        <f t="shared" si="8"/>
        <v>0</v>
      </c>
      <c r="O58" s="224"/>
      <c r="P58" s="255">
        <f>'1830'!P58+'1844'!P58+'1845'!P58+'2020'!P58+'2042'!P58+'2625'!P58+'2632'!P58</f>
        <v>0</v>
      </c>
      <c r="Q58" s="255">
        <f>'1830'!Q58+'1844'!Q58+'1845'!Q58+'2020'!Q58+'2042'!Q58+'2625'!Q58+'2632'!Q58</f>
        <v>0</v>
      </c>
      <c r="R58" s="255">
        <f>'1830'!R58+'1844'!R58+'1845'!R58+'2020'!R58+'2042'!R58+'2625'!R58+'2632'!R58</f>
        <v>0</v>
      </c>
      <c r="S58" s="94">
        <f t="shared" si="9"/>
        <v>0</v>
      </c>
      <c r="T58" s="224"/>
      <c r="U58" s="255">
        <f>'1830'!U58+'1844'!U58+'1845'!U58+'2020'!U58+'2042'!U58+'2625'!U58+'2632'!U58</f>
        <v>0</v>
      </c>
      <c r="V58" s="255">
        <f>'1830'!V58+'1844'!V58+'1845'!V58+'2020'!V58+'2042'!V58+'2625'!V58+'2632'!V58</f>
        <v>0</v>
      </c>
      <c r="W58" s="255">
        <f>'1830'!W58+'1844'!W58+'1845'!W58+'2020'!W58+'2042'!W58+'2625'!W58+'2632'!W58</f>
        <v>0</v>
      </c>
      <c r="X58" s="94">
        <f t="shared" si="10"/>
        <v>0</v>
      </c>
      <c r="Y58" s="97"/>
      <c r="Z58" s="94">
        <f t="shared" si="11"/>
        <v>0</v>
      </c>
      <c r="AA58" s="182"/>
    </row>
    <row r="59" spans="1:27" s="214" customFormat="1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55">
        <f>'1830'!F59+'1844'!F59+'1845'!F59+'2020'!F59+'2042'!F59+'2625'!F59+'2632'!F59</f>
        <v>0</v>
      </c>
      <c r="G59" s="255">
        <f>'1830'!G59+'1844'!G59+'1845'!G59+'2020'!G59+'2042'!G59+'2625'!G59+'2632'!G59</f>
        <v>0</v>
      </c>
      <c r="H59" s="255">
        <f>'1830'!H59+'1844'!H59+'1845'!H59+'2020'!H59+'2042'!H59+'2625'!H59+'2632'!H59</f>
        <v>0</v>
      </c>
      <c r="I59" s="94">
        <f t="shared" si="7"/>
        <v>0</v>
      </c>
      <c r="J59" s="224"/>
      <c r="K59" s="255">
        <f>'1830'!K59+'1844'!K59+'1845'!K59+'2020'!K59+'2042'!K59+'2625'!K59+'2632'!K59</f>
        <v>0</v>
      </c>
      <c r="L59" s="255">
        <f>'1830'!L59+'1844'!L59+'1845'!L59+'2020'!L59+'2042'!L59+'2625'!L59+'2632'!L59</f>
        <v>13000</v>
      </c>
      <c r="M59" s="255">
        <f>'1830'!M59+'1844'!M59+'1845'!M59+'2020'!M59+'2042'!M59+'2625'!M59+'2632'!M59</f>
        <v>0</v>
      </c>
      <c r="N59" s="94">
        <f t="shared" si="8"/>
        <v>13000</v>
      </c>
      <c r="O59" s="224"/>
      <c r="P59" s="255">
        <f>'1830'!P59+'1844'!P59+'1845'!P59+'2020'!P59+'2042'!P59+'2625'!P59+'2632'!P59</f>
        <v>0</v>
      </c>
      <c r="Q59" s="255">
        <f>'1830'!Q59+'1844'!Q59+'1845'!Q59+'2020'!Q59+'2042'!Q59+'2625'!Q59+'2632'!Q59</f>
        <v>0</v>
      </c>
      <c r="R59" s="255">
        <f>'1830'!R59+'1844'!R59+'1845'!R59+'2020'!R59+'2042'!R59+'2625'!R59+'2632'!R59</f>
        <v>0</v>
      </c>
      <c r="S59" s="94">
        <f t="shared" si="9"/>
        <v>0</v>
      </c>
      <c r="T59" s="224"/>
      <c r="U59" s="255">
        <f>'1830'!U59+'1844'!U59+'1845'!U59+'2020'!U59+'2042'!U59+'2625'!U59+'2632'!U59</f>
        <v>0</v>
      </c>
      <c r="V59" s="255">
        <f>'1830'!V59+'1844'!V59+'1845'!V59+'2020'!V59+'2042'!V59+'2625'!V59+'2632'!V59</f>
        <v>0</v>
      </c>
      <c r="W59" s="255">
        <f>'1830'!W59+'1844'!W59+'1845'!W59+'2020'!W59+'2042'!W59+'2625'!W59+'2632'!W59</f>
        <v>0</v>
      </c>
      <c r="X59" s="94">
        <f t="shared" si="10"/>
        <v>0</v>
      </c>
      <c r="Y59" s="97"/>
      <c r="Z59" s="266">
        <f t="shared" si="11"/>
        <v>13000</v>
      </c>
      <c r="AA59" s="182"/>
    </row>
    <row r="60" spans="1:27" s="214" customFormat="1" ht="15" hidden="1" x14ac:dyDescent="0.25">
      <c r="A60" s="72"/>
      <c r="B60" s="70" t="str">
        <f>'LPFN SUMMARY - Results'!B60</f>
        <v>Electricity</v>
      </c>
      <c r="C60" s="71"/>
      <c r="D60" s="62"/>
      <c r="E60" s="63"/>
      <c r="F60" s="255">
        <f>'1830'!F60+'1844'!F60+'1845'!F60+'2020'!F60+'2042'!F60+'2625'!F60+'2632'!F60</f>
        <v>0</v>
      </c>
      <c r="G60" s="255">
        <f>'1830'!G60+'1844'!G60+'1845'!G60+'2020'!G60+'2042'!G60+'2625'!G60+'2632'!G60</f>
        <v>0</v>
      </c>
      <c r="H60" s="255">
        <f>'1830'!H60+'1844'!H60+'1845'!H60+'2020'!H60+'2042'!H60+'2625'!H60+'2632'!H60</f>
        <v>0</v>
      </c>
      <c r="I60" s="94">
        <f t="shared" si="7"/>
        <v>0</v>
      </c>
      <c r="J60" s="224"/>
      <c r="K60" s="255">
        <f>'1830'!K60+'1844'!K60+'1845'!K60+'2020'!K60+'2042'!K60+'2625'!K60+'2632'!K60</f>
        <v>0</v>
      </c>
      <c r="L60" s="255">
        <f>'1830'!L60+'1844'!L60+'1845'!L60+'2020'!L60+'2042'!L60+'2625'!L60+'2632'!L60</f>
        <v>0</v>
      </c>
      <c r="M60" s="255">
        <f>'1830'!M60+'1844'!M60+'1845'!M60+'2020'!M60+'2042'!M60+'2625'!M60+'2632'!M60</f>
        <v>0</v>
      </c>
      <c r="N60" s="94">
        <f t="shared" si="8"/>
        <v>0</v>
      </c>
      <c r="O60" s="224"/>
      <c r="P60" s="255">
        <f>'1830'!P60+'1844'!P60+'1845'!P60+'2020'!P60+'2042'!P60+'2625'!P60+'2632'!P60</f>
        <v>0</v>
      </c>
      <c r="Q60" s="255">
        <f>'1830'!Q60+'1844'!Q60+'1845'!Q60+'2020'!Q60+'2042'!Q60+'2625'!Q60+'2632'!Q60</f>
        <v>0</v>
      </c>
      <c r="R60" s="255">
        <f>'1830'!R60+'1844'!R60+'1845'!R60+'2020'!R60+'2042'!R60+'2625'!R60+'2632'!R60</f>
        <v>0</v>
      </c>
      <c r="S60" s="94">
        <f t="shared" si="9"/>
        <v>0</v>
      </c>
      <c r="T60" s="224"/>
      <c r="U60" s="255">
        <f>'1830'!U60+'1844'!U60+'1845'!U60+'2020'!U60+'2042'!U60+'2625'!U60+'2632'!U60</f>
        <v>0</v>
      </c>
      <c r="V60" s="255">
        <f>'1830'!V60+'1844'!V60+'1845'!V60+'2020'!V60+'2042'!V60+'2625'!V60+'2632'!V60</f>
        <v>0</v>
      </c>
      <c r="W60" s="255">
        <f>'1830'!W60+'1844'!W60+'1845'!W60+'2020'!W60+'2042'!W60+'2625'!W60+'2632'!W60</f>
        <v>0</v>
      </c>
      <c r="X60" s="94">
        <f t="shared" si="10"/>
        <v>0</v>
      </c>
      <c r="Y60" s="97"/>
      <c r="Z60" s="94">
        <f t="shared" si="11"/>
        <v>0</v>
      </c>
      <c r="AA60" s="182"/>
    </row>
    <row r="61" spans="1:27" s="214" customFormat="1" ht="15" hidden="1" x14ac:dyDescent="0.25">
      <c r="A61" s="72"/>
      <c r="B61" s="70" t="str">
        <f>'LPFN SUMMARY - Results'!B61</f>
        <v>Facility Rental</v>
      </c>
      <c r="C61" s="71"/>
      <c r="D61" s="62"/>
      <c r="E61" s="63"/>
      <c r="F61" s="255">
        <f>'1830'!F61+'1844'!F61+'1845'!F61+'2020'!F61+'2042'!F61+'2625'!F61+'2632'!F61</f>
        <v>0</v>
      </c>
      <c r="G61" s="255">
        <f>'1830'!G61+'1844'!G61+'1845'!G61+'2020'!G61+'2042'!G61+'2625'!G61+'2632'!G61</f>
        <v>0</v>
      </c>
      <c r="H61" s="255">
        <f>'1830'!H61+'1844'!H61+'1845'!H61+'2020'!H61+'2042'!H61+'2625'!H61+'2632'!H61</f>
        <v>0</v>
      </c>
      <c r="I61" s="94">
        <f t="shared" si="7"/>
        <v>0</v>
      </c>
      <c r="J61" s="224"/>
      <c r="K61" s="255">
        <f>'1830'!K61+'1844'!K61+'1845'!K61+'2020'!K61+'2042'!K61+'2625'!K61+'2632'!K61</f>
        <v>0</v>
      </c>
      <c r="L61" s="255">
        <f>'1830'!L61+'1844'!L61+'1845'!L61+'2020'!L61+'2042'!L61+'2625'!L61+'2632'!L61</f>
        <v>0</v>
      </c>
      <c r="M61" s="255">
        <f>'1830'!M61+'1844'!M61+'1845'!M61+'2020'!M61+'2042'!M61+'2625'!M61+'2632'!M61</f>
        <v>0</v>
      </c>
      <c r="N61" s="94">
        <f t="shared" si="8"/>
        <v>0</v>
      </c>
      <c r="O61" s="224"/>
      <c r="P61" s="255">
        <f>'1830'!P61+'1844'!P61+'1845'!P61+'2020'!P61+'2042'!P61+'2625'!P61+'2632'!P61</f>
        <v>0</v>
      </c>
      <c r="Q61" s="255">
        <f>'1830'!Q61+'1844'!Q61+'1845'!Q61+'2020'!Q61+'2042'!Q61+'2625'!Q61+'2632'!Q61</f>
        <v>0</v>
      </c>
      <c r="R61" s="255">
        <f>'1830'!R61+'1844'!R61+'1845'!R61+'2020'!R61+'2042'!R61+'2625'!R61+'2632'!R61</f>
        <v>0</v>
      </c>
      <c r="S61" s="94">
        <f t="shared" si="9"/>
        <v>0</v>
      </c>
      <c r="T61" s="224"/>
      <c r="U61" s="255">
        <f>'1830'!U61+'1844'!U61+'1845'!U61+'2020'!U61+'2042'!U61+'2625'!U61+'2632'!U61</f>
        <v>0</v>
      </c>
      <c r="V61" s="255">
        <f>'1830'!V61+'1844'!V61+'1845'!V61+'2020'!V61+'2042'!V61+'2625'!V61+'2632'!V61</f>
        <v>0</v>
      </c>
      <c r="W61" s="255">
        <f>'1830'!W61+'1844'!W61+'1845'!W61+'2020'!W61+'2042'!W61+'2625'!W61+'2632'!W61</f>
        <v>0</v>
      </c>
      <c r="X61" s="94">
        <f t="shared" si="10"/>
        <v>0</v>
      </c>
      <c r="Y61" s="97"/>
      <c r="Z61" s="94">
        <f t="shared" si="11"/>
        <v>0</v>
      </c>
      <c r="AA61" s="182"/>
    </row>
    <row r="62" spans="1:27" s="214" customFormat="1" ht="15" hidden="1" x14ac:dyDescent="0.25">
      <c r="A62" s="72"/>
      <c r="B62" s="70" t="str">
        <f>'LPFN SUMMARY - Results'!B62</f>
        <v>Field Trip</v>
      </c>
      <c r="C62" s="71"/>
      <c r="D62" s="62"/>
      <c r="E62" s="63"/>
      <c r="F62" s="255">
        <f>'1830'!F62+'1844'!F62+'1845'!F62+'2020'!F62+'2042'!F62+'2625'!F62+'2632'!F62</f>
        <v>0</v>
      </c>
      <c r="G62" s="255">
        <f>'1830'!G62+'1844'!G62+'1845'!G62+'2020'!G62+'2042'!G62+'2625'!G62+'2632'!G62</f>
        <v>0</v>
      </c>
      <c r="H62" s="255">
        <f>'1830'!H62+'1844'!H62+'1845'!H62+'2020'!H62+'2042'!H62+'2625'!H62+'2632'!H62</f>
        <v>0</v>
      </c>
      <c r="I62" s="94">
        <f t="shared" si="7"/>
        <v>0</v>
      </c>
      <c r="J62" s="224"/>
      <c r="K62" s="255">
        <f>'1830'!K62+'1844'!K62+'1845'!K62+'2020'!K62+'2042'!K62+'2625'!K62+'2632'!K62</f>
        <v>0</v>
      </c>
      <c r="L62" s="255">
        <f>'1830'!L62+'1844'!L62+'1845'!L62+'2020'!L62+'2042'!L62+'2625'!L62+'2632'!L62</f>
        <v>0</v>
      </c>
      <c r="M62" s="255">
        <f>'1830'!M62+'1844'!M62+'1845'!M62+'2020'!M62+'2042'!M62+'2625'!M62+'2632'!M62</f>
        <v>0</v>
      </c>
      <c r="N62" s="94">
        <f t="shared" si="8"/>
        <v>0</v>
      </c>
      <c r="O62" s="224"/>
      <c r="P62" s="255">
        <f>'1830'!P62+'1844'!P62+'1845'!P62+'2020'!P62+'2042'!P62+'2625'!P62+'2632'!P62</f>
        <v>0</v>
      </c>
      <c r="Q62" s="255">
        <f>'1830'!Q62+'1844'!Q62+'1845'!Q62+'2020'!Q62+'2042'!Q62+'2625'!Q62+'2632'!Q62</f>
        <v>0</v>
      </c>
      <c r="R62" s="255">
        <f>'1830'!R62+'1844'!R62+'1845'!R62+'2020'!R62+'2042'!R62+'2625'!R62+'2632'!R62</f>
        <v>0</v>
      </c>
      <c r="S62" s="94">
        <f t="shared" si="9"/>
        <v>0</v>
      </c>
      <c r="T62" s="224"/>
      <c r="U62" s="255">
        <f>'1830'!U62+'1844'!U62+'1845'!U62+'2020'!U62+'2042'!U62+'2625'!U62+'2632'!U62</f>
        <v>0</v>
      </c>
      <c r="V62" s="255">
        <f>'1830'!V62+'1844'!V62+'1845'!V62+'2020'!V62+'2042'!V62+'2625'!V62+'2632'!V62</f>
        <v>0</v>
      </c>
      <c r="W62" s="255">
        <f>'1830'!W62+'1844'!W62+'1845'!W62+'2020'!W62+'2042'!W62+'2625'!W62+'2632'!W62</f>
        <v>0</v>
      </c>
      <c r="X62" s="94">
        <f t="shared" si="10"/>
        <v>0</v>
      </c>
      <c r="Y62" s="97"/>
      <c r="Z62" s="94">
        <f t="shared" si="11"/>
        <v>0</v>
      </c>
      <c r="AA62" s="182"/>
    </row>
    <row r="63" spans="1:27" s="214" customFormat="1" ht="15" hidden="1" x14ac:dyDescent="0.25">
      <c r="A63" s="72"/>
      <c r="B63" s="70" t="str">
        <f>'LPFN SUMMARY - Results'!B63</f>
        <v>Graduation</v>
      </c>
      <c r="C63" s="71"/>
      <c r="D63" s="62"/>
      <c r="E63" s="63"/>
      <c r="F63" s="255">
        <f>'1830'!F63+'1844'!F63+'1845'!F63+'2020'!F63+'2042'!F63+'2625'!F63+'2632'!F63</f>
        <v>0</v>
      </c>
      <c r="G63" s="255">
        <f>'1830'!G63+'1844'!G63+'1845'!G63+'2020'!G63+'2042'!G63+'2625'!G63+'2632'!G63</f>
        <v>0</v>
      </c>
      <c r="H63" s="255">
        <f>'1830'!H63+'1844'!H63+'1845'!H63+'2020'!H63+'2042'!H63+'2625'!H63+'2632'!H63</f>
        <v>0</v>
      </c>
      <c r="I63" s="94">
        <f t="shared" si="7"/>
        <v>0</v>
      </c>
      <c r="J63" s="224"/>
      <c r="K63" s="255">
        <f>'1830'!K63+'1844'!K63+'1845'!K63+'2020'!K63+'2042'!K63+'2625'!K63+'2632'!K63</f>
        <v>0</v>
      </c>
      <c r="L63" s="255">
        <f>'1830'!L63+'1844'!L63+'1845'!L63+'2020'!L63+'2042'!L63+'2625'!L63+'2632'!L63</f>
        <v>0</v>
      </c>
      <c r="M63" s="255">
        <f>'1830'!M63+'1844'!M63+'1845'!M63+'2020'!M63+'2042'!M63+'2625'!M63+'2632'!M63</f>
        <v>0</v>
      </c>
      <c r="N63" s="94">
        <f t="shared" si="8"/>
        <v>0</v>
      </c>
      <c r="O63" s="224"/>
      <c r="P63" s="255">
        <f>'1830'!P63+'1844'!P63+'1845'!P63+'2020'!P63+'2042'!P63+'2625'!P63+'2632'!P63</f>
        <v>0</v>
      </c>
      <c r="Q63" s="255">
        <f>'1830'!Q63+'1844'!Q63+'1845'!Q63+'2020'!Q63+'2042'!Q63+'2625'!Q63+'2632'!Q63</f>
        <v>0</v>
      </c>
      <c r="R63" s="255">
        <f>'1830'!R63+'1844'!R63+'1845'!R63+'2020'!R63+'2042'!R63+'2625'!R63+'2632'!R63</f>
        <v>0</v>
      </c>
      <c r="S63" s="94">
        <f t="shared" si="9"/>
        <v>0</v>
      </c>
      <c r="T63" s="224"/>
      <c r="U63" s="255">
        <f>'1830'!U63+'1844'!U63+'1845'!U63+'2020'!U63+'2042'!U63+'2625'!U63+'2632'!U63</f>
        <v>0</v>
      </c>
      <c r="V63" s="255">
        <f>'1830'!V63+'1844'!V63+'1845'!V63+'2020'!V63+'2042'!V63+'2625'!V63+'2632'!V63</f>
        <v>0</v>
      </c>
      <c r="W63" s="255">
        <f>'1830'!W63+'1844'!W63+'1845'!W63+'2020'!W63+'2042'!W63+'2625'!W63+'2632'!W63</f>
        <v>0</v>
      </c>
      <c r="X63" s="94">
        <f t="shared" si="10"/>
        <v>0</v>
      </c>
      <c r="Y63" s="97"/>
      <c r="Z63" s="94">
        <f t="shared" si="11"/>
        <v>0</v>
      </c>
      <c r="AA63" s="182"/>
    </row>
    <row r="64" spans="1:27" s="214" customFormat="1" ht="15" hidden="1" x14ac:dyDescent="0.25">
      <c r="A64" s="72"/>
      <c r="B64" s="70" t="str">
        <f>'LPFN SUMMARY - Results'!B64</f>
        <v>Guest Speakers</v>
      </c>
      <c r="C64" s="71"/>
      <c r="D64" s="62"/>
      <c r="E64" s="63"/>
      <c r="F64" s="255">
        <f>'1830'!F64+'1844'!F64+'1845'!F64+'2020'!F64+'2042'!F64+'2625'!F64+'2632'!F64</f>
        <v>0</v>
      </c>
      <c r="G64" s="255">
        <f>'1830'!G64+'1844'!G64+'1845'!G64+'2020'!G64+'2042'!G64+'2625'!G64+'2632'!G64</f>
        <v>0</v>
      </c>
      <c r="H64" s="255">
        <f>'1830'!H64+'1844'!H64+'1845'!H64+'2020'!H64+'2042'!H64+'2625'!H64+'2632'!H64</f>
        <v>0</v>
      </c>
      <c r="I64" s="94">
        <f t="shared" si="7"/>
        <v>0</v>
      </c>
      <c r="J64" s="224"/>
      <c r="K64" s="255">
        <f>'1830'!K64+'1844'!K64+'1845'!K64+'2020'!K64+'2042'!K64+'2625'!K64+'2632'!K64</f>
        <v>0</v>
      </c>
      <c r="L64" s="255">
        <f>'1830'!L64+'1844'!L64+'1845'!L64+'2020'!L64+'2042'!L64+'2625'!L64+'2632'!L64</f>
        <v>0</v>
      </c>
      <c r="M64" s="255">
        <f>'1830'!M64+'1844'!M64+'1845'!M64+'2020'!M64+'2042'!M64+'2625'!M64+'2632'!M64</f>
        <v>0</v>
      </c>
      <c r="N64" s="94">
        <f t="shared" si="8"/>
        <v>0</v>
      </c>
      <c r="O64" s="224"/>
      <c r="P64" s="255">
        <f>'1830'!P64+'1844'!P64+'1845'!P64+'2020'!P64+'2042'!P64+'2625'!P64+'2632'!P64</f>
        <v>0</v>
      </c>
      <c r="Q64" s="255">
        <f>'1830'!Q64+'1844'!Q64+'1845'!Q64+'2020'!Q64+'2042'!Q64+'2625'!Q64+'2632'!Q64</f>
        <v>0</v>
      </c>
      <c r="R64" s="255">
        <f>'1830'!R64+'1844'!R64+'1845'!R64+'2020'!R64+'2042'!R64+'2625'!R64+'2632'!R64</f>
        <v>0</v>
      </c>
      <c r="S64" s="94">
        <f t="shared" si="9"/>
        <v>0</v>
      </c>
      <c r="T64" s="224"/>
      <c r="U64" s="255">
        <f>'1830'!U64+'1844'!U64+'1845'!U64+'2020'!U64+'2042'!U64+'2625'!U64+'2632'!U64</f>
        <v>0</v>
      </c>
      <c r="V64" s="255">
        <f>'1830'!V64+'1844'!V64+'1845'!V64+'2020'!V64+'2042'!V64+'2625'!V64+'2632'!V64</f>
        <v>0</v>
      </c>
      <c r="W64" s="255">
        <f>'1830'!W64+'1844'!W64+'1845'!W64+'2020'!W64+'2042'!W64+'2625'!W64+'2632'!W64</f>
        <v>0</v>
      </c>
      <c r="X64" s="94">
        <f t="shared" si="10"/>
        <v>0</v>
      </c>
      <c r="Y64" s="97"/>
      <c r="Z64" s="94">
        <f t="shared" si="11"/>
        <v>0</v>
      </c>
      <c r="AA64" s="182"/>
    </row>
    <row r="65" spans="1:27" s="214" customFormat="1" ht="15" x14ac:dyDescent="0.25">
      <c r="A65" s="72"/>
      <c r="B65" s="70" t="str">
        <f>'LPFN SUMMARY - Results'!B65</f>
        <v>Honoraria</v>
      </c>
      <c r="C65" s="71"/>
      <c r="D65" s="62"/>
      <c r="E65" s="63"/>
      <c r="F65" s="255">
        <f>'1830'!F65+'1844'!F65+'1845'!F65+'2020'!F65+'2042'!F65+'2625'!F65+'2632'!F65</f>
        <v>5000</v>
      </c>
      <c r="G65" s="255">
        <f>'1830'!G65+'1844'!G65+'1845'!G65+'2020'!G65+'2042'!G65+'2625'!G65+'2632'!G65</f>
        <v>5000</v>
      </c>
      <c r="H65" s="255">
        <f>'1830'!H65+'1844'!H65+'1845'!H65+'2020'!H65+'2042'!H65+'2625'!H65+'2632'!H65</f>
        <v>5000</v>
      </c>
      <c r="I65" s="94">
        <f t="shared" si="7"/>
        <v>15000</v>
      </c>
      <c r="J65" s="224"/>
      <c r="K65" s="255">
        <f>'1830'!K65+'1844'!K65+'1845'!K65+'2020'!K65+'2042'!K65+'2625'!K65+'2632'!K65</f>
        <v>5000</v>
      </c>
      <c r="L65" s="255">
        <f>'1830'!L65+'1844'!L65+'1845'!L65+'2020'!L65+'2042'!L65+'2625'!L65+'2632'!L65</f>
        <v>5000</v>
      </c>
      <c r="M65" s="255">
        <f>'1830'!M65+'1844'!M65+'1845'!M65+'2020'!M65+'2042'!M65+'2625'!M65+'2632'!M65</f>
        <v>5000</v>
      </c>
      <c r="N65" s="94">
        <f t="shared" si="8"/>
        <v>15000</v>
      </c>
      <c r="O65" s="224"/>
      <c r="P65" s="255">
        <f>'1830'!P65+'1844'!P65+'1845'!P65+'2020'!P65+'2042'!P65+'2625'!P65+'2632'!P65</f>
        <v>5000</v>
      </c>
      <c r="Q65" s="255">
        <f>'1830'!Q65+'1844'!Q65+'1845'!Q65+'2020'!Q65+'2042'!Q65+'2625'!Q65+'2632'!Q65</f>
        <v>5000</v>
      </c>
      <c r="R65" s="255">
        <f>'1830'!R65+'1844'!R65+'1845'!R65+'2020'!R65+'2042'!R65+'2625'!R65+'2632'!R65</f>
        <v>5000</v>
      </c>
      <c r="S65" s="94">
        <f t="shared" si="9"/>
        <v>15000</v>
      </c>
      <c r="T65" s="224"/>
      <c r="U65" s="255">
        <f>'1830'!U65+'1844'!U65+'1845'!U65+'2020'!U65+'2042'!U65+'2625'!U65+'2632'!U65</f>
        <v>5000</v>
      </c>
      <c r="V65" s="255">
        <f>'1830'!V65+'1844'!V65+'1845'!V65+'2020'!V65+'2042'!V65+'2625'!V65+'2632'!V65</f>
        <v>5000</v>
      </c>
      <c r="W65" s="255">
        <f>'1830'!W65+'1844'!W65+'1845'!W65+'2020'!W65+'2042'!W65+'2625'!W65+'2632'!W65</f>
        <v>5000</v>
      </c>
      <c r="X65" s="94">
        <f t="shared" si="10"/>
        <v>15000</v>
      </c>
      <c r="Y65" s="97"/>
      <c r="Z65" s="266">
        <f t="shared" si="11"/>
        <v>60000</v>
      </c>
      <c r="AA65" s="182"/>
    </row>
    <row r="66" spans="1:27" s="214" customFormat="1" ht="15" hidden="1" x14ac:dyDescent="0.25">
      <c r="A66" s="72"/>
      <c r="B66" s="70" t="str">
        <f>'LPFN SUMMARY - Results'!B66</f>
        <v>Insurances</v>
      </c>
      <c r="C66" s="71"/>
      <c r="D66" s="62"/>
      <c r="E66" s="63"/>
      <c r="F66" s="255">
        <f>'1830'!F66+'1844'!F66+'1845'!F66+'2020'!F66+'2042'!F66+'2625'!F66+'2632'!F66</f>
        <v>0</v>
      </c>
      <c r="G66" s="255">
        <f>'1830'!G66+'1844'!G66+'1845'!G66+'2020'!G66+'2042'!G66+'2625'!G66+'2632'!G66</f>
        <v>0</v>
      </c>
      <c r="H66" s="255">
        <f>'1830'!H66+'1844'!H66+'1845'!H66+'2020'!H66+'2042'!H66+'2625'!H66+'2632'!H66</f>
        <v>0</v>
      </c>
      <c r="I66" s="94">
        <f t="shared" si="7"/>
        <v>0</v>
      </c>
      <c r="J66" s="224"/>
      <c r="K66" s="255">
        <f>'1830'!K66+'1844'!K66+'1845'!K66+'2020'!K66+'2042'!K66+'2625'!K66+'2632'!K66</f>
        <v>0</v>
      </c>
      <c r="L66" s="255">
        <f>'1830'!L66+'1844'!L66+'1845'!L66+'2020'!L66+'2042'!L66+'2625'!L66+'2632'!L66</f>
        <v>0</v>
      </c>
      <c r="M66" s="255">
        <f>'1830'!M66+'1844'!M66+'1845'!M66+'2020'!M66+'2042'!M66+'2625'!M66+'2632'!M66</f>
        <v>0</v>
      </c>
      <c r="N66" s="94">
        <f t="shared" si="8"/>
        <v>0</v>
      </c>
      <c r="O66" s="224"/>
      <c r="P66" s="255">
        <f>'1830'!P66+'1844'!P66+'1845'!P66+'2020'!P66+'2042'!P66+'2625'!P66+'2632'!P66</f>
        <v>0</v>
      </c>
      <c r="Q66" s="255">
        <f>'1830'!Q66+'1844'!Q66+'1845'!Q66+'2020'!Q66+'2042'!Q66+'2625'!Q66+'2632'!Q66</f>
        <v>0</v>
      </c>
      <c r="R66" s="255">
        <f>'1830'!R66+'1844'!R66+'1845'!R66+'2020'!R66+'2042'!R66+'2625'!R66+'2632'!R66</f>
        <v>0</v>
      </c>
      <c r="S66" s="94">
        <f t="shared" si="9"/>
        <v>0</v>
      </c>
      <c r="T66" s="224"/>
      <c r="U66" s="255">
        <f>'1830'!U66+'1844'!U66+'1845'!U66+'2020'!U66+'2042'!U66+'2625'!U66+'2632'!U66</f>
        <v>0</v>
      </c>
      <c r="V66" s="255">
        <f>'1830'!V66+'1844'!V66+'1845'!V66+'2020'!V66+'2042'!V66+'2625'!V66+'2632'!V66</f>
        <v>0</v>
      </c>
      <c r="W66" s="255">
        <f>'1830'!W66+'1844'!W66+'1845'!W66+'2020'!W66+'2042'!W66+'2625'!W66+'2632'!W66</f>
        <v>0</v>
      </c>
      <c r="X66" s="94">
        <f t="shared" si="10"/>
        <v>0</v>
      </c>
      <c r="Y66" s="97"/>
      <c r="Z66" s="94">
        <f t="shared" si="11"/>
        <v>0</v>
      </c>
      <c r="AA66" s="182"/>
    </row>
    <row r="67" spans="1:27" s="214" customFormat="1" ht="15" hidden="1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55">
        <f>'1830'!F67+'1844'!F67+'1845'!F67+'2020'!F67+'2042'!F67+'2625'!F67+'2632'!F67</f>
        <v>0</v>
      </c>
      <c r="G67" s="255">
        <f>'1830'!G67+'1844'!G67+'1845'!G67+'2020'!G67+'2042'!G67+'2625'!G67+'2632'!G67</f>
        <v>0</v>
      </c>
      <c r="H67" s="255">
        <f>'1830'!H67+'1844'!H67+'1845'!H67+'2020'!H67+'2042'!H67+'2625'!H67+'2632'!H67</f>
        <v>1250</v>
      </c>
      <c r="I67" s="94">
        <f t="shared" si="7"/>
        <v>1250</v>
      </c>
      <c r="J67" s="224"/>
      <c r="K67" s="255">
        <f>'1830'!K67+'1844'!K67+'1845'!K67+'2020'!K67+'2042'!K67+'2625'!K67+'2632'!K67</f>
        <v>0</v>
      </c>
      <c r="L67" s="255">
        <f>'1830'!L67+'1844'!L67+'1845'!L67+'2020'!L67+'2042'!L67+'2625'!L67+'2632'!L67</f>
        <v>0</v>
      </c>
      <c r="M67" s="255">
        <f>'1830'!M67+'1844'!M67+'1845'!M67+'2020'!M67+'2042'!M67+'2625'!M67+'2632'!M67</f>
        <v>1250</v>
      </c>
      <c r="N67" s="94">
        <f t="shared" si="8"/>
        <v>1250</v>
      </c>
      <c r="O67" s="224"/>
      <c r="P67" s="255">
        <f>'1830'!P67+'1844'!P67+'1845'!P67+'2020'!P67+'2042'!P67+'2625'!P67+'2632'!P67</f>
        <v>0</v>
      </c>
      <c r="Q67" s="255">
        <f>'1830'!Q67+'1844'!Q67+'1845'!Q67+'2020'!Q67+'2042'!Q67+'2625'!Q67+'2632'!Q67</f>
        <v>0</v>
      </c>
      <c r="R67" s="255">
        <f>'1830'!R67+'1844'!R67+'1845'!R67+'2020'!R67+'2042'!R67+'2625'!R67+'2632'!R67</f>
        <v>1250</v>
      </c>
      <c r="S67" s="94">
        <f t="shared" si="9"/>
        <v>1250</v>
      </c>
      <c r="T67" s="224"/>
      <c r="U67" s="255">
        <f>'1830'!U67+'1844'!U67+'1845'!U67+'2020'!U67+'2042'!U67+'2625'!U67+'2632'!U67</f>
        <v>0</v>
      </c>
      <c r="V67" s="255">
        <f>'1830'!V67+'1844'!V67+'1845'!V67+'2020'!V67+'2042'!V67+'2625'!V67+'2632'!V67</f>
        <v>0</v>
      </c>
      <c r="W67" s="255">
        <f>'1830'!W67+'1844'!W67+'1845'!W67+'2020'!W67+'2042'!W67+'2625'!W67+'2632'!W67</f>
        <v>1250</v>
      </c>
      <c r="X67" s="94">
        <f t="shared" si="10"/>
        <v>1250</v>
      </c>
      <c r="Y67" s="97"/>
      <c r="Z67" s="94">
        <f t="shared" si="11"/>
        <v>5000</v>
      </c>
      <c r="AA67" s="182"/>
    </row>
    <row r="68" spans="1:27" s="214" customFormat="1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55">
        <f>'1830'!F68+'1844'!F68+'1845'!F68+'2020'!F68+'2042'!F68+'2625'!F68+'2632'!F68</f>
        <v>0</v>
      </c>
      <c r="G68" s="255">
        <f>'1830'!G68+'1844'!G68+'1845'!G68+'2020'!G68+'2042'!G68+'2625'!G68+'2632'!G68</f>
        <v>0</v>
      </c>
      <c r="H68" s="255">
        <f>'1830'!H68+'1844'!H68+'1845'!H68+'2020'!H68+'2042'!H68+'2625'!H68+'2632'!H68</f>
        <v>0</v>
      </c>
      <c r="I68" s="94">
        <f t="shared" si="7"/>
        <v>0</v>
      </c>
      <c r="J68" s="224"/>
      <c r="K68" s="255">
        <f>'1830'!K68+'1844'!K68+'1845'!K68+'2020'!K68+'2042'!K68+'2625'!K68+'2632'!K68</f>
        <v>0</v>
      </c>
      <c r="L68" s="255">
        <f>'1830'!L68+'1844'!L68+'1845'!L68+'2020'!L68+'2042'!L68+'2625'!L68+'2632'!L68</f>
        <v>0</v>
      </c>
      <c r="M68" s="255">
        <f>'1830'!M68+'1844'!M68+'1845'!M68+'2020'!M68+'2042'!M68+'2625'!M68+'2632'!M68</f>
        <v>0</v>
      </c>
      <c r="N68" s="94">
        <f t="shared" si="8"/>
        <v>0</v>
      </c>
      <c r="O68" s="224"/>
      <c r="P68" s="255">
        <f>'1830'!P68+'1844'!P68+'1845'!P68+'2020'!P68+'2042'!P68+'2625'!P68+'2632'!P68</f>
        <v>0</v>
      </c>
      <c r="Q68" s="255">
        <f>'1830'!Q68+'1844'!Q68+'1845'!Q68+'2020'!Q68+'2042'!Q68+'2625'!Q68+'2632'!Q68</f>
        <v>0</v>
      </c>
      <c r="R68" s="255">
        <f>'1830'!R68+'1844'!R68+'1845'!R68+'2020'!R68+'2042'!R68+'2625'!R68+'2632'!R68</f>
        <v>0</v>
      </c>
      <c r="S68" s="94">
        <f t="shared" si="9"/>
        <v>0</v>
      </c>
      <c r="T68" s="224"/>
      <c r="U68" s="255">
        <f>'1830'!U68+'1844'!U68+'1845'!U68+'2020'!U68+'2042'!U68+'2625'!U68+'2632'!U68</f>
        <v>0</v>
      </c>
      <c r="V68" s="255">
        <f>'1830'!V68+'1844'!V68+'1845'!V68+'2020'!V68+'2042'!V68+'2625'!V68+'2632'!V68</f>
        <v>0</v>
      </c>
      <c r="W68" s="255">
        <f>'1830'!W68+'1844'!W68+'1845'!W68+'2020'!W68+'2042'!W68+'2625'!W68+'2632'!W68</f>
        <v>0</v>
      </c>
      <c r="X68" s="94">
        <f t="shared" si="10"/>
        <v>0</v>
      </c>
      <c r="Y68" s="97"/>
      <c r="Z68" s="94">
        <f t="shared" si="11"/>
        <v>0</v>
      </c>
      <c r="AA68" s="182"/>
    </row>
    <row r="69" spans="1:27" s="214" customFormat="1" ht="15" hidden="1" x14ac:dyDescent="0.25">
      <c r="A69" s="72"/>
      <c r="B69" s="70" t="str">
        <f>'LPFN SUMMARY - Results'!B69</f>
        <v>Licence fees</v>
      </c>
      <c r="C69" s="71"/>
      <c r="D69" s="62"/>
      <c r="E69" s="63"/>
      <c r="F69" s="255">
        <f>'1830'!F69+'1844'!F69+'1845'!F69+'2020'!F69+'2042'!F69+'2625'!F69+'2632'!F69</f>
        <v>0</v>
      </c>
      <c r="G69" s="255">
        <f>'1830'!G69+'1844'!G69+'1845'!G69+'2020'!G69+'2042'!G69+'2625'!G69+'2632'!G69</f>
        <v>0</v>
      </c>
      <c r="H69" s="255">
        <f>'1830'!H69+'1844'!H69+'1845'!H69+'2020'!H69+'2042'!H69+'2625'!H69+'2632'!H69</f>
        <v>0</v>
      </c>
      <c r="I69" s="94">
        <f t="shared" si="7"/>
        <v>0</v>
      </c>
      <c r="J69" s="224"/>
      <c r="K69" s="255">
        <f>'1830'!K69+'1844'!K69+'1845'!K69+'2020'!K69+'2042'!K69+'2625'!K69+'2632'!K69</f>
        <v>0</v>
      </c>
      <c r="L69" s="255">
        <f>'1830'!L69+'1844'!L69+'1845'!L69+'2020'!L69+'2042'!L69+'2625'!L69+'2632'!L69</f>
        <v>0</v>
      </c>
      <c r="M69" s="255">
        <f>'1830'!M69+'1844'!M69+'1845'!M69+'2020'!M69+'2042'!M69+'2625'!M69+'2632'!M69</f>
        <v>0</v>
      </c>
      <c r="N69" s="94">
        <f t="shared" si="8"/>
        <v>0</v>
      </c>
      <c r="O69" s="224"/>
      <c r="P69" s="255">
        <f>'1830'!P69+'1844'!P69+'1845'!P69+'2020'!P69+'2042'!P69+'2625'!P69+'2632'!P69</f>
        <v>0</v>
      </c>
      <c r="Q69" s="255">
        <f>'1830'!Q69+'1844'!Q69+'1845'!Q69+'2020'!Q69+'2042'!Q69+'2625'!Q69+'2632'!Q69</f>
        <v>0</v>
      </c>
      <c r="R69" s="255">
        <f>'1830'!R69+'1844'!R69+'1845'!R69+'2020'!R69+'2042'!R69+'2625'!R69+'2632'!R69</f>
        <v>0</v>
      </c>
      <c r="S69" s="94">
        <f t="shared" si="9"/>
        <v>0</v>
      </c>
      <c r="T69" s="224"/>
      <c r="U69" s="255">
        <f>'1830'!U69+'1844'!U69+'1845'!U69+'2020'!U69+'2042'!U69+'2625'!U69+'2632'!U69</f>
        <v>0</v>
      </c>
      <c r="V69" s="255">
        <f>'1830'!V69+'1844'!V69+'1845'!V69+'2020'!V69+'2042'!V69+'2625'!V69+'2632'!V69</f>
        <v>0</v>
      </c>
      <c r="W69" s="255">
        <f>'1830'!W69+'1844'!W69+'1845'!W69+'2020'!W69+'2042'!W69+'2625'!W69+'2632'!W69</f>
        <v>0</v>
      </c>
      <c r="X69" s="94">
        <f t="shared" si="10"/>
        <v>0</v>
      </c>
      <c r="Y69" s="97"/>
      <c r="Z69" s="94">
        <f t="shared" si="11"/>
        <v>0</v>
      </c>
      <c r="AA69" s="182"/>
    </row>
    <row r="70" spans="1:27" s="214" customFormat="1" ht="15" hidden="1" x14ac:dyDescent="0.25">
      <c r="A70" s="72"/>
      <c r="B70" s="70" t="str">
        <f>'LPFN SUMMARY - Results'!B70</f>
        <v>Maintenance</v>
      </c>
      <c r="C70" s="71"/>
      <c r="D70" s="62"/>
      <c r="E70" s="63"/>
      <c r="F70" s="255">
        <f>'1830'!F70+'1844'!F70+'1845'!F70+'2020'!F70+'2042'!F70+'2625'!F70+'2632'!F70</f>
        <v>0</v>
      </c>
      <c r="G70" s="255">
        <f>'1830'!G70+'1844'!G70+'1845'!G70+'2020'!G70+'2042'!G70+'2625'!G70+'2632'!G70</f>
        <v>0</v>
      </c>
      <c r="H70" s="255">
        <f>'1830'!H70+'1844'!H70+'1845'!H70+'2020'!H70+'2042'!H70+'2625'!H70+'2632'!H70</f>
        <v>0</v>
      </c>
      <c r="I70" s="94">
        <f t="shared" si="7"/>
        <v>0</v>
      </c>
      <c r="J70" s="224"/>
      <c r="K70" s="255">
        <f>'1830'!K70+'1844'!K70+'1845'!K70+'2020'!K70+'2042'!K70+'2625'!K70+'2632'!K70</f>
        <v>0</v>
      </c>
      <c r="L70" s="255">
        <f>'1830'!L70+'1844'!L70+'1845'!L70+'2020'!L70+'2042'!L70+'2625'!L70+'2632'!L70</f>
        <v>0</v>
      </c>
      <c r="M70" s="255">
        <f>'1830'!M70+'1844'!M70+'1845'!M70+'2020'!M70+'2042'!M70+'2625'!M70+'2632'!M70</f>
        <v>0</v>
      </c>
      <c r="N70" s="94">
        <f t="shared" si="8"/>
        <v>0</v>
      </c>
      <c r="O70" s="224"/>
      <c r="P70" s="255">
        <f>'1830'!P70+'1844'!P70+'1845'!P70+'2020'!P70+'2042'!P70+'2625'!P70+'2632'!P70</f>
        <v>0</v>
      </c>
      <c r="Q70" s="255">
        <f>'1830'!Q70+'1844'!Q70+'1845'!Q70+'2020'!Q70+'2042'!Q70+'2625'!Q70+'2632'!Q70</f>
        <v>0</v>
      </c>
      <c r="R70" s="255">
        <f>'1830'!R70+'1844'!R70+'1845'!R70+'2020'!R70+'2042'!R70+'2625'!R70+'2632'!R70</f>
        <v>0</v>
      </c>
      <c r="S70" s="94">
        <f t="shared" si="9"/>
        <v>0</v>
      </c>
      <c r="T70" s="224"/>
      <c r="U70" s="255">
        <f>'1830'!U70+'1844'!U70+'1845'!U70+'2020'!U70+'2042'!U70+'2625'!U70+'2632'!U70</f>
        <v>0</v>
      </c>
      <c r="V70" s="255">
        <f>'1830'!V70+'1844'!V70+'1845'!V70+'2020'!V70+'2042'!V70+'2625'!V70+'2632'!V70</f>
        <v>0</v>
      </c>
      <c r="W70" s="255">
        <f>'1830'!W70+'1844'!W70+'1845'!W70+'2020'!W70+'2042'!W70+'2625'!W70+'2632'!W70</f>
        <v>0</v>
      </c>
      <c r="X70" s="94">
        <f t="shared" si="10"/>
        <v>0</v>
      </c>
      <c r="Y70" s="97"/>
      <c r="Z70" s="94">
        <f t="shared" si="11"/>
        <v>0</v>
      </c>
      <c r="AA70" s="182"/>
    </row>
    <row r="71" spans="1:27" s="214" customFormat="1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55">
        <f>'1830'!F71+'1844'!F71+'1845'!F71+'2020'!F71+'2042'!F71+'2625'!F71+'2632'!F71</f>
        <v>7500</v>
      </c>
      <c r="G71" s="255">
        <f>'1830'!G71+'1844'!G71+'1845'!G71+'2020'!G71+'2042'!G71+'2625'!G71+'2632'!G71</f>
        <v>7500</v>
      </c>
      <c r="H71" s="255">
        <f>'1830'!H71+'1844'!H71+'1845'!H71+'2020'!H71+'2042'!H71+'2625'!H71+'2632'!H71</f>
        <v>7500</v>
      </c>
      <c r="I71" s="94">
        <f t="shared" si="7"/>
        <v>22500</v>
      </c>
      <c r="J71" s="224"/>
      <c r="K71" s="255">
        <f>'1830'!K71+'1844'!K71+'1845'!K71+'2020'!K71+'2042'!K71+'2625'!K71+'2632'!K71</f>
        <v>7500</v>
      </c>
      <c r="L71" s="255">
        <f>'1830'!L71+'1844'!L71+'1845'!L71+'2020'!L71+'2042'!L71+'2625'!L71+'2632'!L71</f>
        <v>7500</v>
      </c>
      <c r="M71" s="255">
        <f>'1830'!M71+'1844'!M71+'1845'!M71+'2020'!M71+'2042'!M71+'2625'!M71+'2632'!M71</f>
        <v>7500</v>
      </c>
      <c r="N71" s="94">
        <f t="shared" si="8"/>
        <v>22500</v>
      </c>
      <c r="O71" s="224"/>
      <c r="P71" s="255">
        <f>'1830'!P71+'1844'!P71+'1845'!P71+'2020'!P71+'2042'!P71+'2625'!P71+'2632'!P71</f>
        <v>7500</v>
      </c>
      <c r="Q71" s="255">
        <f>'1830'!Q71+'1844'!Q71+'1845'!Q71+'2020'!Q71+'2042'!Q71+'2625'!Q71+'2632'!Q71</f>
        <v>7500</v>
      </c>
      <c r="R71" s="255">
        <f>'1830'!R71+'1844'!R71+'1845'!R71+'2020'!R71+'2042'!R71+'2625'!R71+'2632'!R71</f>
        <v>7500</v>
      </c>
      <c r="S71" s="94">
        <f t="shared" si="9"/>
        <v>22500</v>
      </c>
      <c r="T71" s="224"/>
      <c r="U71" s="255">
        <f>'1830'!U71+'1844'!U71+'1845'!U71+'2020'!U71+'2042'!U71+'2625'!U71+'2632'!U71</f>
        <v>7500</v>
      </c>
      <c r="V71" s="255">
        <f>'1830'!V71+'1844'!V71+'1845'!V71+'2020'!V71+'2042'!V71+'2625'!V71+'2632'!V71</f>
        <v>7500</v>
      </c>
      <c r="W71" s="255">
        <f>'1830'!W71+'1844'!W71+'1845'!W71+'2020'!W71+'2042'!W71+'2625'!W71+'2632'!W71</f>
        <v>7500</v>
      </c>
      <c r="X71" s="94">
        <f t="shared" si="10"/>
        <v>22500</v>
      </c>
      <c r="Y71" s="97"/>
      <c r="Z71" s="266">
        <f t="shared" si="11"/>
        <v>90000</v>
      </c>
      <c r="AA71" s="182"/>
    </row>
    <row r="72" spans="1:27" s="214" customFormat="1" ht="15" hidden="1" x14ac:dyDescent="0.25">
      <c r="A72" s="72"/>
      <c r="B72" s="70" t="str">
        <f>'LPFN SUMMARY - Results'!B72</f>
        <v>Medical transportation</v>
      </c>
      <c r="C72" s="71"/>
      <c r="D72" s="62"/>
      <c r="E72" s="63"/>
      <c r="F72" s="255">
        <f>'1830'!F72+'1844'!F72+'1845'!F72+'2020'!F72+'2042'!F72+'2625'!F72+'2632'!F72</f>
        <v>0</v>
      </c>
      <c r="G72" s="255">
        <f>'1830'!G72+'1844'!G72+'1845'!G72+'2020'!G72+'2042'!G72+'2625'!G72+'2632'!G72</f>
        <v>0</v>
      </c>
      <c r="H72" s="255">
        <f>'1830'!H72+'1844'!H72+'1845'!H72+'2020'!H72+'2042'!H72+'2625'!H72+'2632'!H72</f>
        <v>0</v>
      </c>
      <c r="I72" s="94">
        <f t="shared" si="7"/>
        <v>0</v>
      </c>
      <c r="J72" s="224"/>
      <c r="K72" s="255">
        <f>'1830'!K72+'1844'!K72+'1845'!K72+'2020'!K72+'2042'!K72+'2625'!K72+'2632'!K72</f>
        <v>0</v>
      </c>
      <c r="L72" s="255">
        <f>'1830'!L72+'1844'!L72+'1845'!L72+'2020'!L72+'2042'!L72+'2625'!L72+'2632'!L72</f>
        <v>0</v>
      </c>
      <c r="M72" s="255">
        <f>'1830'!M72+'1844'!M72+'1845'!M72+'2020'!M72+'2042'!M72+'2625'!M72+'2632'!M72</f>
        <v>0</v>
      </c>
      <c r="N72" s="94">
        <f t="shared" si="8"/>
        <v>0</v>
      </c>
      <c r="O72" s="224"/>
      <c r="P72" s="255">
        <f>'1830'!P72+'1844'!P72+'1845'!P72+'2020'!P72+'2042'!P72+'2625'!P72+'2632'!P72</f>
        <v>0</v>
      </c>
      <c r="Q72" s="255">
        <f>'1830'!Q72+'1844'!Q72+'1845'!Q72+'2020'!Q72+'2042'!Q72+'2625'!Q72+'2632'!Q72</f>
        <v>0</v>
      </c>
      <c r="R72" s="255">
        <f>'1830'!R72+'1844'!R72+'1845'!R72+'2020'!R72+'2042'!R72+'2625'!R72+'2632'!R72</f>
        <v>0</v>
      </c>
      <c r="S72" s="94">
        <f t="shared" si="9"/>
        <v>0</v>
      </c>
      <c r="T72" s="224"/>
      <c r="U72" s="255">
        <f>'1830'!U72+'1844'!U72+'1845'!U72+'2020'!U72+'2042'!U72+'2625'!U72+'2632'!U72</f>
        <v>0</v>
      </c>
      <c r="V72" s="255">
        <f>'1830'!V72+'1844'!V72+'1845'!V72+'2020'!V72+'2042'!V72+'2625'!V72+'2632'!V72</f>
        <v>0</v>
      </c>
      <c r="W72" s="255">
        <f>'1830'!W72+'1844'!W72+'1845'!W72+'2020'!W72+'2042'!W72+'2625'!W72+'2632'!W72</f>
        <v>0</v>
      </c>
      <c r="X72" s="94">
        <f t="shared" si="10"/>
        <v>0</v>
      </c>
      <c r="Y72" s="97"/>
      <c r="Z72" s="94">
        <f t="shared" si="11"/>
        <v>0</v>
      </c>
      <c r="AA72" s="182"/>
    </row>
    <row r="73" spans="1:27" s="214" customFormat="1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55">
        <f>'1830'!F73+'1844'!F73+'1845'!F73+'2020'!F73+'2042'!F73+'2625'!F73+'2632'!F73</f>
        <v>0</v>
      </c>
      <c r="G73" s="255">
        <f>'1830'!G73+'1844'!G73+'1845'!G73+'2020'!G73+'2042'!G73+'2625'!G73+'2632'!G73</f>
        <v>0</v>
      </c>
      <c r="H73" s="255">
        <f>'1830'!H73+'1844'!H73+'1845'!H73+'2020'!H73+'2042'!H73+'2625'!H73+'2632'!H73</f>
        <v>0</v>
      </c>
      <c r="I73" s="94">
        <f t="shared" si="7"/>
        <v>0</v>
      </c>
      <c r="J73" s="224"/>
      <c r="K73" s="255">
        <f>'1830'!K73+'1844'!K73+'1845'!K73+'2020'!K73+'2042'!K73+'2625'!K73+'2632'!K73</f>
        <v>0</v>
      </c>
      <c r="L73" s="255">
        <f>'1830'!L73+'1844'!L73+'1845'!L73+'2020'!L73+'2042'!L73+'2625'!L73+'2632'!L73</f>
        <v>0</v>
      </c>
      <c r="M73" s="255">
        <f>'1830'!M73+'1844'!M73+'1845'!M73+'2020'!M73+'2042'!M73+'2625'!M73+'2632'!M73</f>
        <v>0</v>
      </c>
      <c r="N73" s="94">
        <f t="shared" si="8"/>
        <v>0</v>
      </c>
      <c r="O73" s="224"/>
      <c r="P73" s="255">
        <f>'1830'!P73+'1844'!P73+'1845'!P73+'2020'!P73+'2042'!P73+'2625'!P73+'2632'!P73</f>
        <v>0</v>
      </c>
      <c r="Q73" s="255">
        <f>'1830'!Q73+'1844'!Q73+'1845'!Q73+'2020'!Q73+'2042'!Q73+'2625'!Q73+'2632'!Q73</f>
        <v>0</v>
      </c>
      <c r="R73" s="255">
        <f>'1830'!R73+'1844'!R73+'1845'!R73+'2020'!R73+'2042'!R73+'2625'!R73+'2632'!R73</f>
        <v>0</v>
      </c>
      <c r="S73" s="94">
        <f t="shared" si="9"/>
        <v>0</v>
      </c>
      <c r="T73" s="224"/>
      <c r="U73" s="255">
        <f>'1830'!U73+'1844'!U73+'1845'!U73+'2020'!U73+'2042'!U73+'2625'!U73+'2632'!U73</f>
        <v>0</v>
      </c>
      <c r="V73" s="255">
        <f>'1830'!V73+'1844'!V73+'1845'!V73+'2020'!V73+'2042'!V73+'2625'!V73+'2632'!V73</f>
        <v>0</v>
      </c>
      <c r="W73" s="255">
        <f>'1830'!W73+'1844'!W73+'1845'!W73+'2020'!W73+'2042'!W73+'2625'!W73+'2632'!W73</f>
        <v>0</v>
      </c>
      <c r="X73" s="94">
        <f t="shared" si="10"/>
        <v>0</v>
      </c>
      <c r="Y73" s="97"/>
      <c r="Z73" s="94">
        <f t="shared" si="11"/>
        <v>0</v>
      </c>
      <c r="AA73" s="182"/>
    </row>
    <row r="74" spans="1:27" s="214" customFormat="1" ht="15" hidden="1" x14ac:dyDescent="0.25">
      <c r="A74" s="72"/>
      <c r="B74" s="70" t="str">
        <f>'LPFN SUMMARY - Results'!B74</f>
        <v>NNADAP Certification</v>
      </c>
      <c r="C74" s="71"/>
      <c r="D74" s="62"/>
      <c r="E74" s="63"/>
      <c r="F74" s="255">
        <f>'1830'!F74+'1844'!F74+'1845'!F74+'2020'!F74+'2042'!F74+'2625'!F74+'2632'!F74</f>
        <v>0</v>
      </c>
      <c r="G74" s="255">
        <f>'1830'!G74+'1844'!G74+'1845'!G74+'2020'!G74+'2042'!G74+'2625'!G74+'2632'!G74</f>
        <v>0</v>
      </c>
      <c r="H74" s="255">
        <f>'1830'!H74+'1844'!H74+'1845'!H74+'2020'!H74+'2042'!H74+'2625'!H74+'2632'!H74</f>
        <v>0</v>
      </c>
      <c r="I74" s="94">
        <f t="shared" si="7"/>
        <v>0</v>
      </c>
      <c r="J74" s="224"/>
      <c r="K74" s="255">
        <f>'1830'!K74+'1844'!K74+'1845'!K74+'2020'!K74+'2042'!K74+'2625'!K74+'2632'!K74</f>
        <v>0</v>
      </c>
      <c r="L74" s="255">
        <f>'1830'!L74+'1844'!L74+'1845'!L74+'2020'!L74+'2042'!L74+'2625'!L74+'2632'!L74</f>
        <v>0</v>
      </c>
      <c r="M74" s="255">
        <f>'1830'!M74+'1844'!M74+'1845'!M74+'2020'!M74+'2042'!M74+'2625'!M74+'2632'!M74</f>
        <v>0</v>
      </c>
      <c r="N74" s="94">
        <f t="shared" si="8"/>
        <v>0</v>
      </c>
      <c r="O74" s="224"/>
      <c r="P74" s="255">
        <f>'1830'!P74+'1844'!P74+'1845'!P74+'2020'!P74+'2042'!P74+'2625'!P74+'2632'!P74</f>
        <v>0</v>
      </c>
      <c r="Q74" s="255">
        <f>'1830'!Q74+'1844'!Q74+'1845'!Q74+'2020'!Q74+'2042'!Q74+'2625'!Q74+'2632'!Q74</f>
        <v>0</v>
      </c>
      <c r="R74" s="255">
        <f>'1830'!R74+'1844'!R74+'1845'!R74+'2020'!R74+'2042'!R74+'2625'!R74+'2632'!R74</f>
        <v>0</v>
      </c>
      <c r="S74" s="94">
        <f t="shared" si="9"/>
        <v>0</v>
      </c>
      <c r="T74" s="224"/>
      <c r="U74" s="255">
        <f>'1830'!U74+'1844'!U74+'1845'!U74+'2020'!U74+'2042'!U74+'2625'!U74+'2632'!U74</f>
        <v>0</v>
      </c>
      <c r="V74" s="255">
        <f>'1830'!V74+'1844'!V74+'1845'!V74+'2020'!V74+'2042'!V74+'2625'!V74+'2632'!V74</f>
        <v>0</v>
      </c>
      <c r="W74" s="255">
        <f>'1830'!W74+'1844'!W74+'1845'!W74+'2020'!W74+'2042'!W74+'2625'!W74+'2632'!W74</f>
        <v>0</v>
      </c>
      <c r="X74" s="94">
        <f t="shared" si="10"/>
        <v>0</v>
      </c>
      <c r="Y74" s="97"/>
      <c r="Z74" s="94">
        <f t="shared" si="11"/>
        <v>0</v>
      </c>
      <c r="AA74" s="182"/>
    </row>
    <row r="75" spans="1:27" s="214" customFormat="1" ht="15" x14ac:dyDescent="0.25">
      <c r="A75" s="72"/>
      <c r="B75" s="70" t="str">
        <f>'LPFN SUMMARY - Results'!B75</f>
        <v>Other expenses</v>
      </c>
      <c r="C75" s="71"/>
      <c r="D75" s="62"/>
      <c r="E75" s="63"/>
      <c r="F75" s="255">
        <f>'1830'!F75+'1844'!F75+'1845'!F75+'2020'!F75+'2042'!F75+'2625'!F75+'2632'!F75</f>
        <v>0</v>
      </c>
      <c r="G75" s="255">
        <f>'1830'!G75+'1844'!G75+'1845'!G75+'2020'!G75+'2042'!G75+'2625'!G75+'2632'!G75</f>
        <v>0</v>
      </c>
      <c r="H75" s="255">
        <f>'1830'!H75+'1844'!H75+'1845'!H75+'2020'!H75+'2042'!H75+'2625'!H75+'2632'!H75</f>
        <v>1250</v>
      </c>
      <c r="I75" s="94">
        <f t="shared" si="7"/>
        <v>1250</v>
      </c>
      <c r="J75" s="224"/>
      <c r="K75" s="255">
        <f>'1830'!K75+'1844'!K75+'1845'!K75+'2020'!K75+'2042'!K75+'2625'!K75+'2632'!K75</f>
        <v>0</v>
      </c>
      <c r="L75" s="255">
        <f>'1830'!L75+'1844'!L75+'1845'!L75+'2020'!L75+'2042'!L75+'2625'!L75+'2632'!L75</f>
        <v>0</v>
      </c>
      <c r="M75" s="255">
        <f>'1830'!M75+'1844'!M75+'1845'!M75+'2020'!M75+'2042'!M75+'2625'!M75+'2632'!M75</f>
        <v>1250</v>
      </c>
      <c r="N75" s="94">
        <f t="shared" si="8"/>
        <v>1250</v>
      </c>
      <c r="O75" s="224"/>
      <c r="P75" s="255">
        <f>'1830'!P75+'1844'!P75+'1845'!P75+'2020'!P75+'2042'!P75+'2625'!P75+'2632'!P75</f>
        <v>0</v>
      </c>
      <c r="Q75" s="255">
        <f>'1830'!Q75+'1844'!Q75+'1845'!Q75+'2020'!Q75+'2042'!Q75+'2625'!Q75+'2632'!Q75</f>
        <v>0</v>
      </c>
      <c r="R75" s="255">
        <f>'1830'!R75+'1844'!R75+'1845'!R75+'2020'!R75+'2042'!R75+'2625'!R75+'2632'!R75</f>
        <v>1250</v>
      </c>
      <c r="S75" s="94">
        <f t="shared" si="9"/>
        <v>1250</v>
      </c>
      <c r="T75" s="224"/>
      <c r="U75" s="255">
        <f>'1830'!U75+'1844'!U75+'1845'!U75+'2020'!U75+'2042'!U75+'2625'!U75+'2632'!U75</f>
        <v>0</v>
      </c>
      <c r="V75" s="255">
        <f>'1830'!V75+'1844'!V75+'1845'!V75+'2020'!V75+'2042'!V75+'2625'!V75+'2632'!V75</f>
        <v>0</v>
      </c>
      <c r="W75" s="255">
        <f>'1830'!W75+'1844'!W75+'1845'!W75+'2020'!W75+'2042'!W75+'2625'!W75+'2632'!W75</f>
        <v>1250</v>
      </c>
      <c r="X75" s="94">
        <f t="shared" si="10"/>
        <v>1250</v>
      </c>
      <c r="Y75" s="97"/>
      <c r="Z75" s="94">
        <f t="shared" si="11"/>
        <v>5000</v>
      </c>
      <c r="AA75" s="182"/>
    </row>
    <row r="76" spans="1:27" s="214" customFormat="1" ht="15" hidden="1" x14ac:dyDescent="0.25">
      <c r="A76" s="72"/>
      <c r="B76" s="70" t="str">
        <f>'LPFN SUMMARY - Results'!B76</f>
        <v>Prevention General</v>
      </c>
      <c r="C76" s="71"/>
      <c r="D76" s="62"/>
      <c r="E76" s="63"/>
      <c r="F76" s="255">
        <f>'1830'!F76+'1844'!F76+'1845'!F76+'2020'!F76+'2042'!F76+'2625'!F76+'2632'!F76</f>
        <v>0</v>
      </c>
      <c r="G76" s="255">
        <f>'1830'!G76+'1844'!G76+'1845'!G76+'2020'!G76+'2042'!G76+'2625'!G76+'2632'!G76</f>
        <v>0</v>
      </c>
      <c r="H76" s="255">
        <f>'1830'!H76+'1844'!H76+'1845'!H76+'2020'!H76+'2042'!H76+'2625'!H76+'2632'!H76</f>
        <v>0</v>
      </c>
      <c r="I76" s="94">
        <f t="shared" si="7"/>
        <v>0</v>
      </c>
      <c r="J76" s="224"/>
      <c r="K76" s="255">
        <f>'1830'!K76+'1844'!K76+'1845'!K76+'2020'!K76+'2042'!K76+'2625'!K76+'2632'!K76</f>
        <v>0</v>
      </c>
      <c r="L76" s="255">
        <f>'1830'!L76+'1844'!L76+'1845'!L76+'2020'!L76+'2042'!L76+'2625'!L76+'2632'!L76</f>
        <v>0</v>
      </c>
      <c r="M76" s="255">
        <f>'1830'!M76+'1844'!M76+'1845'!M76+'2020'!M76+'2042'!M76+'2625'!M76+'2632'!M76</f>
        <v>0</v>
      </c>
      <c r="N76" s="94">
        <f t="shared" si="8"/>
        <v>0</v>
      </c>
      <c r="O76" s="224"/>
      <c r="P76" s="255">
        <f>'1830'!P76+'1844'!P76+'1845'!P76+'2020'!P76+'2042'!P76+'2625'!P76+'2632'!P76</f>
        <v>0</v>
      </c>
      <c r="Q76" s="255">
        <f>'1830'!Q76+'1844'!Q76+'1845'!Q76+'2020'!Q76+'2042'!Q76+'2625'!Q76+'2632'!Q76</f>
        <v>0</v>
      </c>
      <c r="R76" s="255">
        <f>'1830'!R76+'1844'!R76+'1845'!R76+'2020'!R76+'2042'!R76+'2625'!R76+'2632'!R76</f>
        <v>0</v>
      </c>
      <c r="S76" s="94">
        <f t="shared" si="9"/>
        <v>0</v>
      </c>
      <c r="T76" s="224"/>
      <c r="U76" s="255">
        <f>'1830'!U76+'1844'!U76+'1845'!U76+'2020'!U76+'2042'!U76+'2625'!U76+'2632'!U76</f>
        <v>0</v>
      </c>
      <c r="V76" s="255">
        <f>'1830'!V76+'1844'!V76+'1845'!V76+'2020'!V76+'2042'!V76+'2625'!V76+'2632'!V76</f>
        <v>0</v>
      </c>
      <c r="W76" s="255">
        <f>'1830'!W76+'1844'!W76+'1845'!W76+'2020'!W76+'2042'!W76+'2625'!W76+'2632'!W76</f>
        <v>0</v>
      </c>
      <c r="X76" s="94">
        <f t="shared" si="10"/>
        <v>0</v>
      </c>
      <c r="Y76" s="97"/>
      <c r="Z76" s="94">
        <f t="shared" si="11"/>
        <v>0</v>
      </c>
      <c r="AA76" s="182"/>
    </row>
    <row r="77" spans="1:27" s="214" customFormat="1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55">
        <f>'1830'!F77+'1844'!F77+'1845'!F77+'2020'!F77+'2042'!F77+'2625'!F77+'2632'!F77</f>
        <v>0</v>
      </c>
      <c r="G77" s="255">
        <f>'1830'!G77+'1844'!G77+'1845'!G77+'2020'!G77+'2042'!G77+'2625'!G77+'2632'!G77</f>
        <v>0</v>
      </c>
      <c r="H77" s="255">
        <f>'1830'!H77+'1844'!H77+'1845'!H77+'2020'!H77+'2042'!H77+'2625'!H77+'2632'!H77</f>
        <v>0</v>
      </c>
      <c r="I77" s="94">
        <f t="shared" si="7"/>
        <v>0</v>
      </c>
      <c r="J77" s="224"/>
      <c r="K77" s="255">
        <f>'1830'!K77+'1844'!K77+'1845'!K77+'2020'!K77+'2042'!K77+'2625'!K77+'2632'!K77</f>
        <v>0</v>
      </c>
      <c r="L77" s="255">
        <f>'1830'!L77+'1844'!L77+'1845'!L77+'2020'!L77+'2042'!L77+'2625'!L77+'2632'!L77</f>
        <v>0</v>
      </c>
      <c r="M77" s="255">
        <f>'1830'!M77+'1844'!M77+'1845'!M77+'2020'!M77+'2042'!M77+'2625'!M77+'2632'!M77</f>
        <v>0</v>
      </c>
      <c r="N77" s="94">
        <f t="shared" si="8"/>
        <v>0</v>
      </c>
      <c r="O77" s="224"/>
      <c r="P77" s="255">
        <f>'1830'!P77+'1844'!P77+'1845'!P77+'2020'!P77+'2042'!P77+'2625'!P77+'2632'!P77</f>
        <v>0</v>
      </c>
      <c r="Q77" s="255">
        <f>'1830'!Q77+'1844'!Q77+'1845'!Q77+'2020'!Q77+'2042'!Q77+'2625'!Q77+'2632'!Q77</f>
        <v>0</v>
      </c>
      <c r="R77" s="255">
        <f>'1830'!R77+'1844'!R77+'1845'!R77+'2020'!R77+'2042'!R77+'2625'!R77+'2632'!R77</f>
        <v>0</v>
      </c>
      <c r="S77" s="94">
        <f t="shared" si="9"/>
        <v>0</v>
      </c>
      <c r="T77" s="224"/>
      <c r="U77" s="255">
        <f>'1830'!U77+'1844'!U77+'1845'!U77+'2020'!U77+'2042'!U77+'2625'!U77+'2632'!U77</f>
        <v>0</v>
      </c>
      <c r="V77" s="255">
        <f>'1830'!V77+'1844'!V77+'1845'!V77+'2020'!V77+'2042'!V77+'2625'!V77+'2632'!V77</f>
        <v>0</v>
      </c>
      <c r="W77" s="255">
        <f>'1830'!W77+'1844'!W77+'1845'!W77+'2020'!W77+'2042'!W77+'2625'!W77+'2632'!W77</f>
        <v>0</v>
      </c>
      <c r="X77" s="94">
        <f t="shared" si="10"/>
        <v>0</v>
      </c>
      <c r="Y77" s="97"/>
      <c r="Z77" s="94">
        <f t="shared" si="11"/>
        <v>0</v>
      </c>
      <c r="AA77" s="182"/>
    </row>
    <row r="78" spans="1:27" s="214" customFormat="1" ht="15" hidden="1" x14ac:dyDescent="0.25">
      <c r="A78" s="72"/>
      <c r="B78" s="70" t="str">
        <f>'LPFN SUMMARY - Results'!B78</f>
        <v>Preventitive Measures</v>
      </c>
      <c r="C78" s="71"/>
      <c r="D78" s="62"/>
      <c r="E78" s="63"/>
      <c r="F78" s="255">
        <f>'1830'!F78+'1844'!F78+'1845'!F78+'2020'!F78+'2042'!F78+'2625'!F78+'2632'!F78</f>
        <v>0</v>
      </c>
      <c r="G78" s="255">
        <f>'1830'!G78+'1844'!G78+'1845'!G78+'2020'!G78+'2042'!G78+'2625'!G78+'2632'!G78</f>
        <v>0</v>
      </c>
      <c r="H78" s="255">
        <f>'1830'!H78+'1844'!H78+'1845'!H78+'2020'!H78+'2042'!H78+'2625'!H78+'2632'!H78</f>
        <v>0</v>
      </c>
      <c r="I78" s="94">
        <f t="shared" si="7"/>
        <v>0</v>
      </c>
      <c r="J78" s="224"/>
      <c r="K78" s="255">
        <f>'1830'!K78+'1844'!K78+'1845'!K78+'2020'!K78+'2042'!K78+'2625'!K78+'2632'!K78</f>
        <v>0</v>
      </c>
      <c r="L78" s="255">
        <f>'1830'!L78+'1844'!L78+'1845'!L78+'2020'!L78+'2042'!L78+'2625'!L78+'2632'!L78</f>
        <v>0</v>
      </c>
      <c r="M78" s="255">
        <f>'1830'!M78+'1844'!M78+'1845'!M78+'2020'!M78+'2042'!M78+'2625'!M78+'2632'!M78</f>
        <v>0</v>
      </c>
      <c r="N78" s="94">
        <f t="shared" si="8"/>
        <v>0</v>
      </c>
      <c r="O78" s="224"/>
      <c r="P78" s="255">
        <f>'1830'!P78+'1844'!P78+'1845'!P78+'2020'!P78+'2042'!P78+'2625'!P78+'2632'!P78</f>
        <v>0</v>
      </c>
      <c r="Q78" s="255">
        <f>'1830'!Q78+'1844'!Q78+'1845'!Q78+'2020'!Q78+'2042'!Q78+'2625'!Q78+'2632'!Q78</f>
        <v>0</v>
      </c>
      <c r="R78" s="255">
        <f>'1830'!R78+'1844'!R78+'1845'!R78+'2020'!R78+'2042'!R78+'2625'!R78+'2632'!R78</f>
        <v>0</v>
      </c>
      <c r="S78" s="94">
        <f t="shared" si="9"/>
        <v>0</v>
      </c>
      <c r="T78" s="224"/>
      <c r="U78" s="255">
        <f>'1830'!U78+'1844'!U78+'1845'!U78+'2020'!U78+'2042'!U78+'2625'!U78+'2632'!U78</f>
        <v>0</v>
      </c>
      <c r="V78" s="255">
        <f>'1830'!V78+'1844'!V78+'1845'!V78+'2020'!V78+'2042'!V78+'2625'!V78+'2632'!V78</f>
        <v>0</v>
      </c>
      <c r="W78" s="255">
        <f>'1830'!W78+'1844'!W78+'1845'!W78+'2020'!W78+'2042'!W78+'2625'!W78+'2632'!W78</f>
        <v>0</v>
      </c>
      <c r="X78" s="94">
        <f t="shared" si="10"/>
        <v>0</v>
      </c>
      <c r="Y78" s="97"/>
      <c r="Z78" s="94">
        <f t="shared" si="11"/>
        <v>0</v>
      </c>
      <c r="AA78" s="182"/>
    </row>
    <row r="79" spans="1:27" s="214" customFormat="1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55">
        <f>'1830'!F79+'1844'!F79+'1845'!F79+'2020'!F79+'2042'!F79+'2625'!F79+'2632'!F79</f>
        <v>0</v>
      </c>
      <c r="G79" s="255">
        <f>'1830'!G79+'1844'!G79+'1845'!G79+'2020'!G79+'2042'!G79+'2625'!G79+'2632'!G79</f>
        <v>0</v>
      </c>
      <c r="H79" s="255">
        <f>'1830'!H79+'1844'!H79+'1845'!H79+'2020'!H79+'2042'!H79+'2625'!H79+'2632'!H79</f>
        <v>0</v>
      </c>
      <c r="I79" s="94">
        <f t="shared" si="7"/>
        <v>0</v>
      </c>
      <c r="J79" s="224"/>
      <c r="K79" s="255">
        <f>'1830'!K79+'1844'!K79+'1845'!K79+'2020'!K79+'2042'!K79+'2625'!K79+'2632'!K79</f>
        <v>0</v>
      </c>
      <c r="L79" s="255">
        <f>'1830'!L79+'1844'!L79+'1845'!L79+'2020'!L79+'2042'!L79+'2625'!L79+'2632'!L79</f>
        <v>0</v>
      </c>
      <c r="M79" s="255">
        <f>'1830'!M79+'1844'!M79+'1845'!M79+'2020'!M79+'2042'!M79+'2625'!M79+'2632'!M79</f>
        <v>0</v>
      </c>
      <c r="N79" s="94">
        <f t="shared" si="8"/>
        <v>0</v>
      </c>
      <c r="O79" s="224"/>
      <c r="P79" s="255">
        <f>'1830'!P79+'1844'!P79+'1845'!P79+'2020'!P79+'2042'!P79+'2625'!P79+'2632'!P79</f>
        <v>0</v>
      </c>
      <c r="Q79" s="255">
        <f>'1830'!Q79+'1844'!Q79+'1845'!Q79+'2020'!Q79+'2042'!Q79+'2625'!Q79+'2632'!Q79</f>
        <v>0</v>
      </c>
      <c r="R79" s="255">
        <f>'1830'!R79+'1844'!R79+'1845'!R79+'2020'!R79+'2042'!R79+'2625'!R79+'2632'!R79</f>
        <v>0</v>
      </c>
      <c r="S79" s="94">
        <f t="shared" si="9"/>
        <v>0</v>
      </c>
      <c r="T79" s="224"/>
      <c r="U79" s="255">
        <f>'1830'!U79+'1844'!U79+'1845'!U79+'2020'!U79+'2042'!U79+'2625'!U79+'2632'!U79</f>
        <v>0</v>
      </c>
      <c r="V79" s="255">
        <f>'1830'!V79+'1844'!V79+'1845'!V79+'2020'!V79+'2042'!V79+'2625'!V79+'2632'!V79</f>
        <v>0</v>
      </c>
      <c r="W79" s="255">
        <f>'1830'!W79+'1844'!W79+'1845'!W79+'2020'!W79+'2042'!W79+'2625'!W79+'2632'!W79</f>
        <v>0</v>
      </c>
      <c r="X79" s="94">
        <f t="shared" si="10"/>
        <v>0</v>
      </c>
      <c r="Y79" s="97"/>
      <c r="Z79" s="94">
        <f t="shared" si="11"/>
        <v>0</v>
      </c>
      <c r="AA79" s="182"/>
    </row>
    <row r="80" spans="1:27" s="214" customFormat="1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55">
        <f>'1830'!F80+'1844'!F80+'1845'!F80+'2020'!F80+'2042'!F80+'2625'!F80+'2632'!F80</f>
        <v>0</v>
      </c>
      <c r="G80" s="255">
        <f>'1830'!G80+'1844'!G80+'1845'!G80+'2020'!G80+'2042'!G80+'2625'!G80+'2632'!G80</f>
        <v>0</v>
      </c>
      <c r="H80" s="255">
        <f>'1830'!H80+'1844'!H80+'1845'!H80+'2020'!H80+'2042'!H80+'2625'!H80+'2632'!H80</f>
        <v>0</v>
      </c>
      <c r="I80" s="94">
        <f t="shared" si="7"/>
        <v>0</v>
      </c>
      <c r="J80" s="224"/>
      <c r="K80" s="255">
        <f>'1830'!K80+'1844'!K80+'1845'!K80+'2020'!K80+'2042'!K80+'2625'!K80+'2632'!K80</f>
        <v>0</v>
      </c>
      <c r="L80" s="255">
        <f>'1830'!L80+'1844'!L80+'1845'!L80+'2020'!L80+'2042'!L80+'2625'!L80+'2632'!L80</f>
        <v>0</v>
      </c>
      <c r="M80" s="255">
        <f>'1830'!M80+'1844'!M80+'1845'!M80+'2020'!M80+'2042'!M80+'2625'!M80+'2632'!M80</f>
        <v>0</v>
      </c>
      <c r="N80" s="94">
        <f t="shared" si="8"/>
        <v>0</v>
      </c>
      <c r="O80" s="224"/>
      <c r="P80" s="255">
        <f>'1830'!P80+'1844'!P80+'1845'!P80+'2020'!P80+'2042'!P80+'2625'!P80+'2632'!P80</f>
        <v>0</v>
      </c>
      <c r="Q80" s="255">
        <f>'1830'!Q80+'1844'!Q80+'1845'!Q80+'2020'!Q80+'2042'!Q80+'2625'!Q80+'2632'!Q80</f>
        <v>0</v>
      </c>
      <c r="R80" s="255">
        <f>'1830'!R80+'1844'!R80+'1845'!R80+'2020'!R80+'2042'!R80+'2625'!R80+'2632'!R80</f>
        <v>0</v>
      </c>
      <c r="S80" s="94">
        <f t="shared" si="9"/>
        <v>0</v>
      </c>
      <c r="T80" s="224"/>
      <c r="U80" s="255">
        <f>'1830'!U80+'1844'!U80+'1845'!U80+'2020'!U80+'2042'!U80+'2625'!U80+'2632'!U80</f>
        <v>0</v>
      </c>
      <c r="V80" s="255">
        <f>'1830'!V80+'1844'!V80+'1845'!V80+'2020'!V80+'2042'!V80+'2625'!V80+'2632'!V80</f>
        <v>0</v>
      </c>
      <c r="W80" s="255">
        <f>'1830'!W80+'1844'!W80+'1845'!W80+'2020'!W80+'2042'!W80+'2625'!W80+'2632'!W80</f>
        <v>0</v>
      </c>
      <c r="X80" s="94">
        <f t="shared" si="10"/>
        <v>0</v>
      </c>
      <c r="Y80" s="97"/>
      <c r="Z80" s="94">
        <f t="shared" ref="Z80:Z94" si="12">X80+S80+N80+I80</f>
        <v>0</v>
      </c>
      <c r="AA80" s="182"/>
    </row>
    <row r="81" spans="1:27" s="214" customFormat="1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55">
        <f>'1830'!F81+'1844'!F81+'1845'!F81+'2020'!F81+'2042'!F81+'2625'!F81+'2632'!F81</f>
        <v>0</v>
      </c>
      <c r="G81" s="255">
        <f>'1830'!G81+'1844'!G81+'1845'!G81+'2020'!G81+'2042'!G81+'2625'!G81+'2632'!G81</f>
        <v>0</v>
      </c>
      <c r="H81" s="255">
        <f>'1830'!H81+'1844'!H81+'1845'!H81+'2020'!H81+'2042'!H81+'2625'!H81+'2632'!H81</f>
        <v>0</v>
      </c>
      <c r="I81" s="94">
        <f t="shared" si="7"/>
        <v>0</v>
      </c>
      <c r="J81" s="224"/>
      <c r="K81" s="255">
        <f>'1830'!K81+'1844'!K81+'1845'!K81+'2020'!K81+'2042'!K81+'2625'!K81+'2632'!K81</f>
        <v>0</v>
      </c>
      <c r="L81" s="255">
        <f>'1830'!L81+'1844'!L81+'1845'!L81+'2020'!L81+'2042'!L81+'2625'!L81+'2632'!L81</f>
        <v>0</v>
      </c>
      <c r="M81" s="255">
        <f>'1830'!M81+'1844'!M81+'1845'!M81+'2020'!M81+'2042'!M81+'2625'!M81+'2632'!M81</f>
        <v>0</v>
      </c>
      <c r="N81" s="94">
        <f t="shared" si="8"/>
        <v>0</v>
      </c>
      <c r="O81" s="224"/>
      <c r="P81" s="255">
        <f>'1830'!P81+'1844'!P81+'1845'!P81+'2020'!P81+'2042'!P81+'2625'!P81+'2632'!P81</f>
        <v>0</v>
      </c>
      <c r="Q81" s="255">
        <f>'1830'!Q81+'1844'!Q81+'1845'!Q81+'2020'!Q81+'2042'!Q81+'2625'!Q81+'2632'!Q81</f>
        <v>0</v>
      </c>
      <c r="R81" s="255">
        <f>'1830'!R81+'1844'!R81+'1845'!R81+'2020'!R81+'2042'!R81+'2625'!R81+'2632'!R81</f>
        <v>0</v>
      </c>
      <c r="S81" s="94">
        <f t="shared" si="9"/>
        <v>0</v>
      </c>
      <c r="T81" s="224"/>
      <c r="U81" s="255">
        <f>'1830'!U81+'1844'!U81+'1845'!U81+'2020'!U81+'2042'!U81+'2625'!U81+'2632'!U81</f>
        <v>0</v>
      </c>
      <c r="V81" s="255">
        <f>'1830'!V81+'1844'!V81+'1845'!V81+'2020'!V81+'2042'!V81+'2625'!V81+'2632'!V81</f>
        <v>0</v>
      </c>
      <c r="W81" s="255">
        <f>'1830'!W81+'1844'!W81+'1845'!W81+'2020'!W81+'2042'!W81+'2625'!W81+'2632'!W81</f>
        <v>0</v>
      </c>
      <c r="X81" s="94">
        <f t="shared" si="10"/>
        <v>0</v>
      </c>
      <c r="Y81" s="97"/>
      <c r="Z81" s="94">
        <f t="shared" si="12"/>
        <v>0</v>
      </c>
      <c r="AA81" s="182"/>
    </row>
    <row r="82" spans="1:27" s="214" customFormat="1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55">
        <f>'1830'!F82+'1844'!F82+'1845'!F82+'2020'!F82+'2042'!F82+'2625'!F82+'2632'!F82</f>
        <v>0</v>
      </c>
      <c r="G82" s="255">
        <f>'1830'!G82+'1844'!G82+'1845'!G82+'2020'!G82+'2042'!G82+'2625'!G82+'2632'!G82</f>
        <v>0</v>
      </c>
      <c r="H82" s="255">
        <f>'1830'!H82+'1844'!H82+'1845'!H82+'2020'!H82+'2042'!H82+'2625'!H82+'2632'!H82</f>
        <v>0</v>
      </c>
      <c r="I82" s="94">
        <f t="shared" si="7"/>
        <v>0</v>
      </c>
      <c r="J82" s="224"/>
      <c r="K82" s="255">
        <f>'1830'!K82+'1844'!K82+'1845'!K82+'2020'!K82+'2042'!K82+'2625'!K82+'2632'!K82</f>
        <v>0</v>
      </c>
      <c r="L82" s="255">
        <f>'1830'!L82+'1844'!L82+'1845'!L82+'2020'!L82+'2042'!L82+'2625'!L82+'2632'!L82</f>
        <v>0</v>
      </c>
      <c r="M82" s="255">
        <f>'1830'!M82+'1844'!M82+'1845'!M82+'2020'!M82+'2042'!M82+'2625'!M82+'2632'!M82</f>
        <v>0</v>
      </c>
      <c r="N82" s="94">
        <f t="shared" si="8"/>
        <v>0</v>
      </c>
      <c r="O82" s="224"/>
      <c r="P82" s="255">
        <f>'1830'!P82+'1844'!P82+'1845'!P82+'2020'!P82+'2042'!P82+'2625'!P82+'2632'!P82</f>
        <v>0</v>
      </c>
      <c r="Q82" s="255">
        <f>'1830'!Q82+'1844'!Q82+'1845'!Q82+'2020'!Q82+'2042'!Q82+'2625'!Q82+'2632'!Q82</f>
        <v>0</v>
      </c>
      <c r="R82" s="255">
        <f>'1830'!R82+'1844'!R82+'1845'!R82+'2020'!R82+'2042'!R82+'2625'!R82+'2632'!R82</f>
        <v>0</v>
      </c>
      <c r="S82" s="94">
        <f t="shared" si="9"/>
        <v>0</v>
      </c>
      <c r="T82" s="224"/>
      <c r="U82" s="255">
        <f>'1830'!U82+'1844'!U82+'1845'!U82+'2020'!U82+'2042'!U82+'2625'!U82+'2632'!U82</f>
        <v>0</v>
      </c>
      <c r="V82" s="255">
        <f>'1830'!V82+'1844'!V82+'1845'!V82+'2020'!V82+'2042'!V82+'2625'!V82+'2632'!V82</f>
        <v>0</v>
      </c>
      <c r="W82" s="255">
        <f>'1830'!W82+'1844'!W82+'1845'!W82+'2020'!W82+'2042'!W82+'2625'!W82+'2632'!W82</f>
        <v>0</v>
      </c>
      <c r="X82" s="94">
        <f t="shared" si="10"/>
        <v>0</v>
      </c>
      <c r="Y82" s="97"/>
      <c r="Z82" s="94">
        <f t="shared" si="12"/>
        <v>0</v>
      </c>
      <c r="AA82" s="182"/>
    </row>
    <row r="83" spans="1:27" s="214" customFormat="1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55">
        <f>'1830'!F83+'1844'!F83+'1845'!F83+'2020'!F83+'2042'!F83+'2625'!F83+'2632'!F83</f>
        <v>33000</v>
      </c>
      <c r="G83" s="255">
        <f>'1830'!G83+'1844'!G83+'1845'!G83+'2020'!G83+'2042'!G83+'2625'!G83+'2632'!G83</f>
        <v>33000</v>
      </c>
      <c r="H83" s="255">
        <f>'1830'!H83+'1844'!H83+'1845'!H83+'2020'!H83+'2042'!H83+'2625'!H83+'2632'!H83</f>
        <v>39305</v>
      </c>
      <c r="I83" s="94">
        <f t="shared" si="7"/>
        <v>105305</v>
      </c>
      <c r="J83" s="224"/>
      <c r="K83" s="255">
        <f>'1830'!K83+'1844'!K83+'1845'!K83+'2020'!K83+'2042'!K83+'2625'!K83+'2632'!K83</f>
        <v>33000</v>
      </c>
      <c r="L83" s="255">
        <f>'1830'!L83+'1844'!L83+'1845'!L83+'2020'!L83+'2042'!L83+'2625'!L83+'2632'!L83</f>
        <v>33000</v>
      </c>
      <c r="M83" s="255">
        <f>'1830'!M83+'1844'!M83+'1845'!M83+'2020'!M83+'2042'!M83+'2625'!M83+'2632'!M83</f>
        <v>39305</v>
      </c>
      <c r="N83" s="94">
        <f t="shared" si="8"/>
        <v>105305</v>
      </c>
      <c r="O83" s="224"/>
      <c r="P83" s="255">
        <f>'1830'!P83+'1844'!P83+'1845'!P83+'2020'!P83+'2042'!P83+'2625'!P83+'2632'!P83</f>
        <v>33000</v>
      </c>
      <c r="Q83" s="255">
        <f>'1830'!Q83+'1844'!Q83+'1845'!Q83+'2020'!Q83+'2042'!Q83+'2625'!Q83+'2632'!Q83</f>
        <v>33000</v>
      </c>
      <c r="R83" s="255">
        <f>'1830'!R83+'1844'!R83+'1845'!R83+'2020'!R83+'2042'!R83+'2625'!R83+'2632'!R83</f>
        <v>39305</v>
      </c>
      <c r="S83" s="94">
        <f t="shared" si="9"/>
        <v>105305</v>
      </c>
      <c r="T83" s="224"/>
      <c r="U83" s="255">
        <f>'1830'!U83+'1844'!U83+'1845'!U83+'2020'!U83+'2042'!U83+'2625'!U83+'2632'!U83</f>
        <v>33000</v>
      </c>
      <c r="V83" s="255">
        <f>'1830'!V83+'1844'!V83+'1845'!V83+'2020'!V83+'2042'!V83+'2625'!V83+'2632'!V83</f>
        <v>33000</v>
      </c>
      <c r="W83" s="255">
        <f>'1830'!W83+'1844'!W83+'1845'!W83+'2020'!W83+'2042'!W83+'2625'!W83+'2632'!W83</f>
        <v>39305</v>
      </c>
      <c r="X83" s="94">
        <f t="shared" si="10"/>
        <v>105305</v>
      </c>
      <c r="Y83" s="97"/>
      <c r="Z83" s="266">
        <f t="shared" si="12"/>
        <v>421220</v>
      </c>
      <c r="AA83" s="182"/>
    </row>
    <row r="84" spans="1:27" s="214" customFormat="1" ht="15" hidden="1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55">
        <f>'1830'!F84+'1844'!F84+'1845'!F84+'2020'!F84+'2042'!F84+'2625'!F84+'2632'!F84</f>
        <v>0</v>
      </c>
      <c r="G84" s="255">
        <f>'1830'!G84+'1844'!G84+'1845'!G84+'2020'!G84+'2042'!G84+'2625'!G84+'2632'!G84</f>
        <v>0</v>
      </c>
      <c r="H84" s="255">
        <f>'1830'!H84+'1844'!H84+'1845'!H84+'2020'!H84+'2042'!H84+'2625'!H84+'2632'!H84</f>
        <v>0</v>
      </c>
      <c r="I84" s="94">
        <f t="shared" si="7"/>
        <v>0</v>
      </c>
      <c r="J84" s="224"/>
      <c r="K84" s="255">
        <f>'1830'!K84+'1844'!K84+'1845'!K84+'2020'!K84+'2042'!K84+'2625'!K84+'2632'!K84</f>
        <v>0</v>
      </c>
      <c r="L84" s="255">
        <f>'1830'!L84+'1844'!L84+'1845'!L84+'2020'!L84+'2042'!L84+'2625'!L84+'2632'!L84</f>
        <v>0</v>
      </c>
      <c r="M84" s="255">
        <f>'1830'!M84+'1844'!M84+'1845'!M84+'2020'!M84+'2042'!M84+'2625'!M84+'2632'!M84</f>
        <v>0</v>
      </c>
      <c r="N84" s="94">
        <f t="shared" si="8"/>
        <v>0</v>
      </c>
      <c r="O84" s="224"/>
      <c r="P84" s="255">
        <f>'1830'!P84+'1844'!P84+'1845'!P84+'2020'!P84+'2042'!P84+'2625'!P84+'2632'!P84</f>
        <v>0</v>
      </c>
      <c r="Q84" s="255">
        <f>'1830'!Q84+'1844'!Q84+'1845'!Q84+'2020'!Q84+'2042'!Q84+'2625'!Q84+'2632'!Q84</f>
        <v>0</v>
      </c>
      <c r="R84" s="255">
        <f>'1830'!R84+'1844'!R84+'1845'!R84+'2020'!R84+'2042'!R84+'2625'!R84+'2632'!R84</f>
        <v>0</v>
      </c>
      <c r="S84" s="94">
        <f t="shared" si="9"/>
        <v>0</v>
      </c>
      <c r="T84" s="224"/>
      <c r="U84" s="255">
        <f>'1830'!U84+'1844'!U84+'1845'!U84+'2020'!U84+'2042'!U84+'2625'!U84+'2632'!U84</f>
        <v>0</v>
      </c>
      <c r="V84" s="255">
        <f>'1830'!V84+'1844'!V84+'1845'!V84+'2020'!V84+'2042'!V84+'2625'!V84+'2632'!V84</f>
        <v>0</v>
      </c>
      <c r="W84" s="255">
        <f>'1830'!W84+'1844'!W84+'1845'!W84+'2020'!W84+'2042'!W84+'2625'!W84+'2632'!W84</f>
        <v>0</v>
      </c>
      <c r="X84" s="94">
        <f t="shared" si="10"/>
        <v>0</v>
      </c>
      <c r="Y84" s="97"/>
      <c r="Z84" s="94">
        <f t="shared" si="12"/>
        <v>0</v>
      </c>
      <c r="AA84" s="182"/>
    </row>
    <row r="85" spans="1:27" s="214" customFormat="1" ht="15" hidden="1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55">
        <f>'1830'!F85+'1844'!F85+'1845'!F85+'2020'!F85+'2042'!F85+'2625'!F85+'2632'!F85</f>
        <v>0</v>
      </c>
      <c r="G85" s="255">
        <f>'1830'!G85+'1844'!G85+'1845'!G85+'2020'!G85+'2042'!G85+'2625'!G85+'2632'!G85</f>
        <v>0</v>
      </c>
      <c r="H85" s="255">
        <f>'1830'!H85+'1844'!H85+'1845'!H85+'2020'!H85+'2042'!H85+'2625'!H85+'2632'!H85</f>
        <v>0</v>
      </c>
      <c r="I85" s="94">
        <f t="shared" si="7"/>
        <v>0</v>
      </c>
      <c r="J85" s="224"/>
      <c r="K85" s="255">
        <f>'1830'!K85+'1844'!K85+'1845'!K85+'2020'!K85+'2042'!K85+'2625'!K85+'2632'!K85</f>
        <v>0</v>
      </c>
      <c r="L85" s="255">
        <f>'1830'!L85+'1844'!L85+'1845'!L85+'2020'!L85+'2042'!L85+'2625'!L85+'2632'!L85</f>
        <v>0</v>
      </c>
      <c r="M85" s="255">
        <f>'1830'!M85+'1844'!M85+'1845'!M85+'2020'!M85+'2042'!M85+'2625'!M85+'2632'!M85</f>
        <v>0</v>
      </c>
      <c r="N85" s="94">
        <f t="shared" si="8"/>
        <v>0</v>
      </c>
      <c r="O85" s="224"/>
      <c r="P85" s="255">
        <f>'1830'!P85+'1844'!P85+'1845'!P85+'2020'!P85+'2042'!P85+'2625'!P85+'2632'!P85</f>
        <v>0</v>
      </c>
      <c r="Q85" s="255">
        <f>'1830'!Q85+'1844'!Q85+'1845'!Q85+'2020'!Q85+'2042'!Q85+'2625'!Q85+'2632'!Q85</f>
        <v>0</v>
      </c>
      <c r="R85" s="255">
        <f>'1830'!R85+'1844'!R85+'1845'!R85+'2020'!R85+'2042'!R85+'2625'!R85+'2632'!R85</f>
        <v>0</v>
      </c>
      <c r="S85" s="94">
        <f t="shared" si="9"/>
        <v>0</v>
      </c>
      <c r="T85" s="224"/>
      <c r="U85" s="255">
        <f>'1830'!U85+'1844'!U85+'1845'!U85+'2020'!U85+'2042'!U85+'2625'!U85+'2632'!U85</f>
        <v>0</v>
      </c>
      <c r="V85" s="255">
        <f>'1830'!V85+'1844'!V85+'1845'!V85+'2020'!V85+'2042'!V85+'2625'!V85+'2632'!V85</f>
        <v>0</v>
      </c>
      <c r="W85" s="255">
        <f>'1830'!W85+'1844'!W85+'1845'!W85+'2020'!W85+'2042'!W85+'2625'!W85+'2632'!W85</f>
        <v>0</v>
      </c>
      <c r="X85" s="94">
        <f t="shared" si="10"/>
        <v>0</v>
      </c>
      <c r="Y85" s="97"/>
      <c r="Z85" s="94">
        <f t="shared" si="12"/>
        <v>0</v>
      </c>
      <c r="AA85" s="182"/>
    </row>
    <row r="86" spans="1:27" s="214" customFormat="1" ht="15" hidden="1" x14ac:dyDescent="0.25">
      <c r="A86" s="72"/>
      <c r="B86" s="70" t="str">
        <f>'LPFN SUMMARY - Results'!B86</f>
        <v>Purchase of fuel</v>
      </c>
      <c r="C86" s="71"/>
      <c r="D86" s="62"/>
      <c r="E86" s="63"/>
      <c r="F86" s="255">
        <f>'1830'!F86+'1844'!F86+'1845'!F86+'2020'!F86+'2042'!F86+'2625'!F86+'2632'!F86</f>
        <v>0</v>
      </c>
      <c r="G86" s="255">
        <f>'1830'!G86+'1844'!G86+'1845'!G86+'2020'!G86+'2042'!G86+'2625'!G86+'2632'!G86</f>
        <v>0</v>
      </c>
      <c r="H86" s="255">
        <f>'1830'!H86+'1844'!H86+'1845'!H86+'2020'!H86+'2042'!H86+'2625'!H86+'2632'!H86</f>
        <v>0</v>
      </c>
      <c r="I86" s="94">
        <f t="shared" si="7"/>
        <v>0</v>
      </c>
      <c r="J86" s="224"/>
      <c r="K86" s="255">
        <f>'1830'!K86+'1844'!K86+'1845'!K86+'2020'!K86+'2042'!K86+'2625'!K86+'2632'!K86</f>
        <v>0</v>
      </c>
      <c r="L86" s="255">
        <f>'1830'!L86+'1844'!L86+'1845'!L86+'2020'!L86+'2042'!L86+'2625'!L86+'2632'!L86</f>
        <v>0</v>
      </c>
      <c r="M86" s="255">
        <f>'1830'!M86+'1844'!M86+'1845'!M86+'2020'!M86+'2042'!M86+'2625'!M86+'2632'!M86</f>
        <v>0</v>
      </c>
      <c r="N86" s="94">
        <f t="shared" si="8"/>
        <v>0</v>
      </c>
      <c r="O86" s="224"/>
      <c r="P86" s="255">
        <f>'1830'!P86+'1844'!P86+'1845'!P86+'2020'!P86+'2042'!P86+'2625'!P86+'2632'!P86</f>
        <v>0</v>
      </c>
      <c r="Q86" s="255">
        <f>'1830'!Q86+'1844'!Q86+'1845'!Q86+'2020'!Q86+'2042'!Q86+'2625'!Q86+'2632'!Q86</f>
        <v>0</v>
      </c>
      <c r="R86" s="255">
        <f>'1830'!R86+'1844'!R86+'1845'!R86+'2020'!R86+'2042'!R86+'2625'!R86+'2632'!R86</f>
        <v>0</v>
      </c>
      <c r="S86" s="94">
        <f t="shared" si="9"/>
        <v>0</v>
      </c>
      <c r="T86" s="224"/>
      <c r="U86" s="255">
        <f>'1830'!U86+'1844'!U86+'1845'!U86+'2020'!U86+'2042'!U86+'2625'!U86+'2632'!U86</f>
        <v>0</v>
      </c>
      <c r="V86" s="255">
        <f>'1830'!V86+'1844'!V86+'1845'!V86+'2020'!V86+'2042'!V86+'2625'!V86+'2632'!V86</f>
        <v>0</v>
      </c>
      <c r="W86" s="255">
        <f>'1830'!W86+'1844'!W86+'1845'!W86+'2020'!W86+'2042'!W86+'2625'!W86+'2632'!W86</f>
        <v>0</v>
      </c>
      <c r="X86" s="94">
        <f t="shared" si="10"/>
        <v>0</v>
      </c>
      <c r="Y86" s="97"/>
      <c r="Z86" s="94">
        <f t="shared" si="12"/>
        <v>0</v>
      </c>
      <c r="AA86" s="182"/>
    </row>
    <row r="87" spans="1:27" s="214" customFormat="1" ht="15" hidden="1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55">
        <f>'1830'!F87+'1844'!F87+'1845'!F87+'2020'!F87+'2042'!F87+'2625'!F87+'2632'!F87</f>
        <v>0</v>
      </c>
      <c r="G87" s="255">
        <f>'1830'!G87+'1844'!G87+'1845'!G87+'2020'!G87+'2042'!G87+'2625'!G87+'2632'!G87</f>
        <v>0</v>
      </c>
      <c r="H87" s="255">
        <f>'1830'!H87+'1844'!H87+'1845'!H87+'2020'!H87+'2042'!H87+'2625'!H87+'2632'!H87</f>
        <v>0</v>
      </c>
      <c r="I87" s="94">
        <f t="shared" si="7"/>
        <v>0</v>
      </c>
      <c r="J87" s="224"/>
      <c r="K87" s="255">
        <f>'1830'!K87+'1844'!K87+'1845'!K87+'2020'!K87+'2042'!K87+'2625'!K87+'2632'!K87</f>
        <v>0</v>
      </c>
      <c r="L87" s="255">
        <f>'1830'!L87+'1844'!L87+'1845'!L87+'2020'!L87+'2042'!L87+'2625'!L87+'2632'!L87</f>
        <v>0</v>
      </c>
      <c r="M87" s="255">
        <f>'1830'!M87+'1844'!M87+'1845'!M87+'2020'!M87+'2042'!M87+'2625'!M87+'2632'!M87</f>
        <v>0</v>
      </c>
      <c r="N87" s="94">
        <f t="shared" si="8"/>
        <v>0</v>
      </c>
      <c r="O87" s="224"/>
      <c r="P87" s="255">
        <f>'1830'!P87+'1844'!P87+'1845'!P87+'2020'!P87+'2042'!P87+'2625'!P87+'2632'!P87</f>
        <v>0</v>
      </c>
      <c r="Q87" s="255">
        <f>'1830'!Q87+'1844'!Q87+'1845'!Q87+'2020'!Q87+'2042'!Q87+'2625'!Q87+'2632'!Q87</f>
        <v>0</v>
      </c>
      <c r="R87" s="255">
        <f>'1830'!R87+'1844'!R87+'1845'!R87+'2020'!R87+'2042'!R87+'2625'!R87+'2632'!R87</f>
        <v>0</v>
      </c>
      <c r="S87" s="94">
        <f t="shared" si="9"/>
        <v>0</v>
      </c>
      <c r="T87" s="224"/>
      <c r="U87" s="255">
        <f>'1830'!U87+'1844'!U87+'1845'!U87+'2020'!U87+'2042'!U87+'2625'!U87+'2632'!U87</f>
        <v>0</v>
      </c>
      <c r="V87" s="255">
        <f>'1830'!V87+'1844'!V87+'1845'!V87+'2020'!V87+'2042'!V87+'2625'!V87+'2632'!V87</f>
        <v>0</v>
      </c>
      <c r="W87" s="255">
        <f>'1830'!W87+'1844'!W87+'1845'!W87+'2020'!W87+'2042'!W87+'2625'!W87+'2632'!W87</f>
        <v>0</v>
      </c>
      <c r="X87" s="94">
        <f t="shared" si="10"/>
        <v>0</v>
      </c>
      <c r="Y87" s="97"/>
      <c r="Z87" s="94">
        <f t="shared" si="12"/>
        <v>0</v>
      </c>
      <c r="AA87" s="182"/>
    </row>
    <row r="88" spans="1:27" s="214" customFormat="1" ht="15" hidden="1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55">
        <f>'1830'!F88+'1844'!F88+'1845'!F88+'2020'!F88+'2042'!F88+'2625'!F88+'2632'!F88</f>
        <v>0</v>
      </c>
      <c r="G88" s="255">
        <f>'1830'!G88+'1844'!G88+'1845'!G88+'2020'!G88+'2042'!G88+'2625'!G88+'2632'!G88</f>
        <v>0</v>
      </c>
      <c r="H88" s="255">
        <f>'1830'!H88+'1844'!H88+'1845'!H88+'2020'!H88+'2042'!H88+'2625'!H88+'2632'!H88</f>
        <v>0</v>
      </c>
      <c r="I88" s="94">
        <f t="shared" si="7"/>
        <v>0</v>
      </c>
      <c r="J88" s="224"/>
      <c r="K88" s="255">
        <f>'1830'!K88+'1844'!K88+'1845'!K88+'2020'!K88+'2042'!K88+'2625'!K88+'2632'!K88</f>
        <v>0</v>
      </c>
      <c r="L88" s="255">
        <f>'1830'!L88+'1844'!L88+'1845'!L88+'2020'!L88+'2042'!L88+'2625'!L88+'2632'!L88</f>
        <v>0</v>
      </c>
      <c r="M88" s="255">
        <f>'1830'!M88+'1844'!M88+'1845'!M88+'2020'!M88+'2042'!M88+'2625'!M88+'2632'!M88</f>
        <v>0</v>
      </c>
      <c r="N88" s="94">
        <f t="shared" si="8"/>
        <v>0</v>
      </c>
      <c r="O88" s="224"/>
      <c r="P88" s="255">
        <f>'1830'!P88+'1844'!P88+'1845'!P88+'2020'!P88+'2042'!P88+'2625'!P88+'2632'!P88</f>
        <v>0</v>
      </c>
      <c r="Q88" s="255">
        <f>'1830'!Q88+'1844'!Q88+'1845'!Q88+'2020'!Q88+'2042'!Q88+'2625'!Q88+'2632'!Q88</f>
        <v>0</v>
      </c>
      <c r="R88" s="255">
        <f>'1830'!R88+'1844'!R88+'1845'!R88+'2020'!R88+'2042'!R88+'2625'!R88+'2632'!R88</f>
        <v>0</v>
      </c>
      <c r="S88" s="94">
        <f t="shared" si="9"/>
        <v>0</v>
      </c>
      <c r="T88" s="224"/>
      <c r="U88" s="255">
        <f>'1830'!U88+'1844'!U88+'1845'!U88+'2020'!U88+'2042'!U88+'2625'!U88+'2632'!U88</f>
        <v>0</v>
      </c>
      <c r="V88" s="255">
        <f>'1830'!V88+'1844'!V88+'1845'!V88+'2020'!V88+'2042'!V88+'2625'!V88+'2632'!V88</f>
        <v>0</v>
      </c>
      <c r="W88" s="255">
        <f>'1830'!W88+'1844'!W88+'1845'!W88+'2020'!W88+'2042'!W88+'2625'!W88+'2632'!W88</f>
        <v>0</v>
      </c>
      <c r="X88" s="94">
        <f t="shared" si="10"/>
        <v>0</v>
      </c>
      <c r="Y88" s="97"/>
      <c r="Z88" s="94">
        <f t="shared" si="12"/>
        <v>0</v>
      </c>
      <c r="AA88" s="182"/>
    </row>
    <row r="89" spans="1:27" s="214" customFormat="1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55">
        <f>'1830'!F89+'1844'!F89+'1845'!F89+'2020'!F89+'2042'!F89+'2625'!F89+'2632'!F89</f>
        <v>0</v>
      </c>
      <c r="G89" s="255">
        <f>'1830'!G89+'1844'!G89+'1845'!G89+'2020'!G89+'2042'!G89+'2625'!G89+'2632'!G89</f>
        <v>0</v>
      </c>
      <c r="H89" s="255">
        <f>'1830'!H89+'1844'!H89+'1845'!H89+'2020'!H89+'2042'!H89+'2625'!H89+'2632'!H89</f>
        <v>10000</v>
      </c>
      <c r="I89" s="94">
        <f t="shared" si="7"/>
        <v>10000</v>
      </c>
      <c r="J89" s="224"/>
      <c r="K89" s="255">
        <f>'1830'!K89+'1844'!K89+'1845'!K89+'2020'!K89+'2042'!K89+'2625'!K89+'2632'!K89</f>
        <v>0</v>
      </c>
      <c r="L89" s="255">
        <f>'1830'!L89+'1844'!L89+'1845'!L89+'2020'!L89+'2042'!L89+'2625'!L89+'2632'!L89</f>
        <v>0</v>
      </c>
      <c r="M89" s="255">
        <f>'1830'!M89+'1844'!M89+'1845'!M89+'2020'!M89+'2042'!M89+'2625'!M89+'2632'!M89</f>
        <v>10000</v>
      </c>
      <c r="N89" s="94">
        <f t="shared" si="8"/>
        <v>10000</v>
      </c>
      <c r="O89" s="224"/>
      <c r="P89" s="255">
        <f>'1830'!P89+'1844'!P89+'1845'!P89+'2020'!P89+'2042'!P89+'2625'!P89+'2632'!P89</f>
        <v>0</v>
      </c>
      <c r="Q89" s="255">
        <f>'1830'!Q89+'1844'!Q89+'1845'!Q89+'2020'!Q89+'2042'!Q89+'2625'!Q89+'2632'!Q89</f>
        <v>0</v>
      </c>
      <c r="R89" s="255">
        <f>'1830'!R89+'1844'!R89+'1845'!R89+'2020'!R89+'2042'!R89+'2625'!R89+'2632'!R89</f>
        <v>10000</v>
      </c>
      <c r="S89" s="94">
        <f t="shared" si="9"/>
        <v>10000</v>
      </c>
      <c r="T89" s="224"/>
      <c r="U89" s="255">
        <f>'1830'!U89+'1844'!U89+'1845'!U89+'2020'!U89+'2042'!U89+'2625'!U89+'2632'!U89</f>
        <v>0</v>
      </c>
      <c r="V89" s="255">
        <f>'1830'!V89+'1844'!V89+'1845'!V89+'2020'!V89+'2042'!V89+'2625'!V89+'2632'!V89</f>
        <v>0</v>
      </c>
      <c r="W89" s="255">
        <f>'1830'!W89+'1844'!W89+'1845'!W89+'2020'!W89+'2042'!W89+'2625'!W89+'2632'!W89</f>
        <v>10000</v>
      </c>
      <c r="X89" s="94">
        <f t="shared" si="10"/>
        <v>10000</v>
      </c>
      <c r="Y89" s="97"/>
      <c r="Z89" s="266">
        <f t="shared" si="12"/>
        <v>40000</v>
      </c>
      <c r="AA89" s="182"/>
    </row>
    <row r="90" spans="1:27" s="214" customFormat="1" ht="15" x14ac:dyDescent="0.25">
      <c r="A90" s="72"/>
      <c r="B90" s="70" t="str">
        <f>'LPFN SUMMARY - Results'!B90</f>
        <v>Telephone</v>
      </c>
      <c r="C90" s="71"/>
      <c r="D90" s="62"/>
      <c r="E90" s="63"/>
      <c r="F90" s="255">
        <f>'1830'!F90+'1844'!F90+'1845'!F90+'2020'!F90+'2042'!F90+'2625'!F90+'2632'!F90</f>
        <v>2500</v>
      </c>
      <c r="G90" s="255">
        <f>'1830'!G90+'1844'!G90+'1845'!G90+'2020'!G90+'2042'!G90+'2625'!G90+'2632'!G90</f>
        <v>2500</v>
      </c>
      <c r="H90" s="255">
        <f>'1830'!H90+'1844'!H90+'1845'!H90+'2020'!H90+'2042'!H90+'2625'!H90+'2632'!H90</f>
        <v>2500</v>
      </c>
      <c r="I90" s="94">
        <f t="shared" si="7"/>
        <v>7500</v>
      </c>
      <c r="J90" s="224"/>
      <c r="K90" s="255">
        <f>'1830'!K90+'1844'!K90+'1845'!K90+'2020'!K90+'2042'!K90+'2625'!K90+'2632'!K90</f>
        <v>2500</v>
      </c>
      <c r="L90" s="255">
        <f>'1830'!L90+'1844'!L90+'1845'!L90+'2020'!L90+'2042'!L90+'2625'!L90+'2632'!L90</f>
        <v>2500</v>
      </c>
      <c r="M90" s="255">
        <f>'1830'!M90+'1844'!M90+'1845'!M90+'2020'!M90+'2042'!M90+'2625'!M90+'2632'!M90</f>
        <v>2500</v>
      </c>
      <c r="N90" s="94">
        <f t="shared" si="8"/>
        <v>7500</v>
      </c>
      <c r="O90" s="224"/>
      <c r="P90" s="255">
        <f>'1830'!P90+'1844'!P90+'1845'!P90+'2020'!P90+'2042'!P90+'2625'!P90+'2632'!P90</f>
        <v>2500</v>
      </c>
      <c r="Q90" s="255">
        <f>'1830'!Q90+'1844'!Q90+'1845'!Q90+'2020'!Q90+'2042'!Q90+'2625'!Q90+'2632'!Q90</f>
        <v>2500</v>
      </c>
      <c r="R90" s="255">
        <f>'1830'!R90+'1844'!R90+'1845'!R90+'2020'!R90+'2042'!R90+'2625'!R90+'2632'!R90</f>
        <v>2500</v>
      </c>
      <c r="S90" s="94">
        <f t="shared" si="9"/>
        <v>7500</v>
      </c>
      <c r="T90" s="224"/>
      <c r="U90" s="255">
        <f>'1830'!U90+'1844'!U90+'1845'!U90+'2020'!U90+'2042'!U90+'2625'!U90+'2632'!U90</f>
        <v>2500</v>
      </c>
      <c r="V90" s="255">
        <f>'1830'!V90+'1844'!V90+'1845'!V90+'2020'!V90+'2042'!V90+'2625'!V90+'2632'!V90</f>
        <v>2500</v>
      </c>
      <c r="W90" s="255">
        <f>'1830'!W90+'1844'!W90+'1845'!W90+'2020'!W90+'2042'!W90+'2625'!W90+'2632'!W90</f>
        <v>2500</v>
      </c>
      <c r="X90" s="94">
        <f t="shared" si="10"/>
        <v>7500</v>
      </c>
      <c r="Y90" s="97"/>
      <c r="Z90" s="266">
        <f t="shared" si="12"/>
        <v>30000</v>
      </c>
      <c r="AA90" s="182"/>
    </row>
    <row r="91" spans="1:27" s="214" customFormat="1" ht="15" hidden="1" x14ac:dyDescent="0.25">
      <c r="A91" s="72"/>
      <c r="B91" s="70" t="str">
        <f>'LPFN SUMMARY - Results'!B91</f>
        <v>Training</v>
      </c>
      <c r="C91" s="71"/>
      <c r="D91" s="62"/>
      <c r="E91" s="63"/>
      <c r="F91" s="255">
        <f>'1830'!F91+'1844'!F91+'1845'!F91+'2020'!F91+'2042'!F91+'2625'!F91+'2632'!F91</f>
        <v>0</v>
      </c>
      <c r="G91" s="255">
        <f>'1830'!G91+'1844'!G91+'1845'!G91+'2020'!G91+'2042'!G91+'2625'!G91+'2632'!G91</f>
        <v>0</v>
      </c>
      <c r="H91" s="255">
        <f>'1830'!H91+'1844'!H91+'1845'!H91+'2020'!H91+'2042'!H91+'2625'!H91+'2632'!H91</f>
        <v>0</v>
      </c>
      <c r="I91" s="94">
        <f t="shared" si="7"/>
        <v>0</v>
      </c>
      <c r="J91" s="224"/>
      <c r="K91" s="255">
        <f>'1830'!K91+'1844'!K91+'1845'!K91+'2020'!K91+'2042'!K91+'2625'!K91+'2632'!K91</f>
        <v>0</v>
      </c>
      <c r="L91" s="255">
        <f>'1830'!L91+'1844'!L91+'1845'!L91+'2020'!L91+'2042'!L91+'2625'!L91+'2632'!L91</f>
        <v>0</v>
      </c>
      <c r="M91" s="255">
        <f>'1830'!M91+'1844'!M91+'1845'!M91+'2020'!M91+'2042'!M91+'2625'!M91+'2632'!M91</f>
        <v>0</v>
      </c>
      <c r="N91" s="94">
        <f t="shared" si="8"/>
        <v>0</v>
      </c>
      <c r="O91" s="224"/>
      <c r="P91" s="255">
        <f>'1830'!P91+'1844'!P91+'1845'!P91+'2020'!P91+'2042'!P91+'2625'!P91+'2632'!P91</f>
        <v>0</v>
      </c>
      <c r="Q91" s="255">
        <f>'1830'!Q91+'1844'!Q91+'1845'!Q91+'2020'!Q91+'2042'!Q91+'2625'!Q91+'2632'!Q91</f>
        <v>0</v>
      </c>
      <c r="R91" s="255">
        <f>'1830'!R91+'1844'!R91+'1845'!R91+'2020'!R91+'2042'!R91+'2625'!R91+'2632'!R91</f>
        <v>0</v>
      </c>
      <c r="S91" s="94">
        <f t="shared" si="9"/>
        <v>0</v>
      </c>
      <c r="T91" s="224"/>
      <c r="U91" s="255">
        <f>'1830'!U91+'1844'!U91+'1845'!U91+'2020'!U91+'2042'!U91+'2625'!U91+'2632'!U91</f>
        <v>0</v>
      </c>
      <c r="V91" s="255">
        <f>'1830'!V91+'1844'!V91+'1845'!V91+'2020'!V91+'2042'!V91+'2625'!V91+'2632'!V91</f>
        <v>0</v>
      </c>
      <c r="W91" s="255">
        <f>'1830'!W91+'1844'!W91+'1845'!W91+'2020'!W91+'2042'!W91+'2625'!W91+'2632'!W91</f>
        <v>0</v>
      </c>
      <c r="X91" s="94">
        <f t="shared" si="10"/>
        <v>0</v>
      </c>
      <c r="Y91" s="97"/>
      <c r="Z91" s="94">
        <f t="shared" si="12"/>
        <v>0</v>
      </c>
      <c r="AA91" s="182"/>
    </row>
    <row r="92" spans="1:27" s="214" customFormat="1" ht="15" hidden="1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55">
        <f>'1830'!F92+'1844'!F92+'1845'!F92+'2020'!F92+'2042'!F92+'2625'!F92+'2632'!F92</f>
        <v>0</v>
      </c>
      <c r="G92" s="255">
        <f>'1830'!G92+'1844'!G92+'1845'!G92+'2020'!G92+'2042'!G92+'2625'!G92+'2632'!G92</f>
        <v>0</v>
      </c>
      <c r="H92" s="255">
        <f>'1830'!H92+'1844'!H92+'1845'!H92+'2020'!H92+'2042'!H92+'2625'!H92+'2632'!H92</f>
        <v>0</v>
      </c>
      <c r="I92" s="94">
        <f t="shared" si="7"/>
        <v>0</v>
      </c>
      <c r="J92" s="224"/>
      <c r="K92" s="255">
        <f>'1830'!K92+'1844'!K92+'1845'!K92+'2020'!K92+'2042'!K92+'2625'!K92+'2632'!K92</f>
        <v>0</v>
      </c>
      <c r="L92" s="255">
        <f>'1830'!L92+'1844'!L92+'1845'!L92+'2020'!L92+'2042'!L92+'2625'!L92+'2632'!L92</f>
        <v>0</v>
      </c>
      <c r="M92" s="255">
        <f>'1830'!M92+'1844'!M92+'1845'!M92+'2020'!M92+'2042'!M92+'2625'!M92+'2632'!M92</f>
        <v>0</v>
      </c>
      <c r="N92" s="94">
        <f t="shared" si="8"/>
        <v>0</v>
      </c>
      <c r="O92" s="224"/>
      <c r="P92" s="255">
        <f>'1830'!P92+'1844'!P92+'1845'!P92+'2020'!P92+'2042'!P92+'2625'!P92+'2632'!P92</f>
        <v>0</v>
      </c>
      <c r="Q92" s="255">
        <f>'1830'!Q92+'1844'!Q92+'1845'!Q92+'2020'!Q92+'2042'!Q92+'2625'!Q92+'2632'!Q92</f>
        <v>0</v>
      </c>
      <c r="R92" s="255">
        <f>'1830'!R92+'1844'!R92+'1845'!R92+'2020'!R92+'2042'!R92+'2625'!R92+'2632'!R92</f>
        <v>0</v>
      </c>
      <c r="S92" s="94">
        <f t="shared" si="9"/>
        <v>0</v>
      </c>
      <c r="T92" s="224"/>
      <c r="U92" s="255">
        <f>'1830'!U92+'1844'!U92+'1845'!U92+'2020'!U92+'2042'!U92+'2625'!U92+'2632'!U92</f>
        <v>0</v>
      </c>
      <c r="V92" s="255">
        <f>'1830'!V92+'1844'!V92+'1845'!V92+'2020'!V92+'2042'!V92+'2625'!V92+'2632'!V92</f>
        <v>0</v>
      </c>
      <c r="W92" s="255">
        <f>'1830'!W92+'1844'!W92+'1845'!W92+'2020'!W92+'2042'!W92+'2625'!W92+'2632'!W92</f>
        <v>0</v>
      </c>
      <c r="X92" s="94">
        <f t="shared" si="10"/>
        <v>0</v>
      </c>
      <c r="Y92" s="97"/>
      <c r="Z92" s="94">
        <f t="shared" si="12"/>
        <v>0</v>
      </c>
      <c r="AA92" s="182"/>
    </row>
    <row r="93" spans="1:27" s="214" customFormat="1" ht="15" hidden="1" x14ac:dyDescent="0.25">
      <c r="A93" s="72"/>
      <c r="B93" s="70" t="str">
        <f>'LPFN SUMMARY - Results'!B93</f>
        <v>Transfer to Businesses</v>
      </c>
      <c r="C93" s="71"/>
      <c r="D93" s="62"/>
      <c r="E93" s="63"/>
      <c r="F93" s="255">
        <f>'1830'!F93+'1844'!F93+'1845'!F93+'2020'!F93+'2042'!F93+'2625'!F93+'2632'!F93</f>
        <v>0</v>
      </c>
      <c r="G93" s="255">
        <f>'1830'!G93+'1844'!G93+'1845'!G93+'2020'!G93+'2042'!G93+'2625'!G93+'2632'!G93</f>
        <v>0</v>
      </c>
      <c r="H93" s="255">
        <f>'1830'!H93+'1844'!H93+'1845'!H93+'2020'!H93+'2042'!H93+'2625'!H93+'2632'!H93</f>
        <v>0</v>
      </c>
      <c r="I93" s="94">
        <f t="shared" si="7"/>
        <v>0</v>
      </c>
      <c r="J93" s="224"/>
      <c r="K93" s="255">
        <f>'1830'!K93+'1844'!K93+'1845'!K93+'2020'!K93+'2042'!K93+'2625'!K93+'2632'!K93</f>
        <v>0</v>
      </c>
      <c r="L93" s="255">
        <f>'1830'!L93+'1844'!L93+'1845'!L93+'2020'!L93+'2042'!L93+'2625'!L93+'2632'!L93</f>
        <v>0</v>
      </c>
      <c r="M93" s="255">
        <f>'1830'!M93+'1844'!M93+'1845'!M93+'2020'!M93+'2042'!M93+'2625'!M93+'2632'!M93</f>
        <v>0</v>
      </c>
      <c r="N93" s="94">
        <f t="shared" si="8"/>
        <v>0</v>
      </c>
      <c r="O93" s="224"/>
      <c r="P93" s="255">
        <f>'1830'!P93+'1844'!P93+'1845'!P93+'2020'!P93+'2042'!P93+'2625'!P93+'2632'!P93</f>
        <v>0</v>
      </c>
      <c r="Q93" s="255">
        <f>'1830'!Q93+'1844'!Q93+'1845'!Q93+'2020'!Q93+'2042'!Q93+'2625'!Q93+'2632'!Q93</f>
        <v>0</v>
      </c>
      <c r="R93" s="255">
        <f>'1830'!R93+'1844'!R93+'1845'!R93+'2020'!R93+'2042'!R93+'2625'!R93+'2632'!R93</f>
        <v>0</v>
      </c>
      <c r="S93" s="94">
        <f t="shared" si="9"/>
        <v>0</v>
      </c>
      <c r="T93" s="224"/>
      <c r="U93" s="255">
        <f>'1830'!U93+'1844'!U93+'1845'!U93+'2020'!U93+'2042'!U93+'2625'!U93+'2632'!U93</f>
        <v>0</v>
      </c>
      <c r="V93" s="255">
        <f>'1830'!V93+'1844'!V93+'1845'!V93+'2020'!V93+'2042'!V93+'2625'!V93+'2632'!V93</f>
        <v>0</v>
      </c>
      <c r="W93" s="255">
        <f>'1830'!W93+'1844'!W93+'1845'!W93+'2020'!W93+'2042'!W93+'2625'!W93+'2632'!W93</f>
        <v>0</v>
      </c>
      <c r="X93" s="94">
        <f t="shared" si="10"/>
        <v>0</v>
      </c>
      <c r="Y93" s="97"/>
      <c r="Z93" s="94">
        <f t="shared" si="12"/>
        <v>0</v>
      </c>
      <c r="AA93" s="182"/>
    </row>
    <row r="94" spans="1:27" s="214" customFormat="1" ht="15" hidden="1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55">
        <f>'1830'!F94+'1844'!F94+'1845'!F94+'2020'!F94+'2042'!F94+'2625'!F94+'2632'!F94</f>
        <v>0</v>
      </c>
      <c r="G94" s="255">
        <f>'1830'!G94+'1844'!G94+'1845'!G94+'2020'!G94+'2042'!G94+'2625'!G94+'2632'!G94</f>
        <v>0</v>
      </c>
      <c r="H94" s="255">
        <f>'1830'!H94+'1844'!H94+'1845'!H94+'2020'!H94+'2042'!H94+'2625'!H94+'2632'!H94</f>
        <v>0</v>
      </c>
      <c r="I94" s="94">
        <f t="shared" si="7"/>
        <v>0</v>
      </c>
      <c r="J94" s="224"/>
      <c r="K94" s="255">
        <f>'1830'!K94+'1844'!K94+'1845'!K94+'2020'!K94+'2042'!K94+'2625'!K94+'2632'!K94</f>
        <v>0</v>
      </c>
      <c r="L94" s="255">
        <f>'1830'!L94+'1844'!L94+'1845'!L94+'2020'!L94+'2042'!L94+'2625'!L94+'2632'!L94</f>
        <v>0</v>
      </c>
      <c r="M94" s="255">
        <f>'1830'!M94+'1844'!M94+'1845'!M94+'2020'!M94+'2042'!M94+'2625'!M94+'2632'!M94</f>
        <v>0</v>
      </c>
      <c r="N94" s="94">
        <f t="shared" si="8"/>
        <v>0</v>
      </c>
      <c r="O94" s="224"/>
      <c r="P94" s="255">
        <f>'1830'!P94+'1844'!P94+'1845'!P94+'2020'!P94+'2042'!P94+'2625'!P94+'2632'!P94</f>
        <v>0</v>
      </c>
      <c r="Q94" s="255">
        <f>'1830'!Q94+'1844'!Q94+'1845'!Q94+'2020'!Q94+'2042'!Q94+'2625'!Q94+'2632'!Q94</f>
        <v>0</v>
      </c>
      <c r="R94" s="255">
        <f>'1830'!R94+'1844'!R94+'1845'!R94+'2020'!R94+'2042'!R94+'2625'!R94+'2632'!R94</f>
        <v>0</v>
      </c>
      <c r="S94" s="94">
        <f t="shared" si="9"/>
        <v>0</v>
      </c>
      <c r="T94" s="224"/>
      <c r="U94" s="255">
        <f>'1830'!U94+'1844'!U94+'1845'!U94+'2020'!U94+'2042'!U94+'2625'!U94+'2632'!U94</f>
        <v>0</v>
      </c>
      <c r="V94" s="255">
        <f>'1830'!V94+'1844'!V94+'1845'!V94+'2020'!V94+'2042'!V94+'2625'!V94+'2632'!V94</f>
        <v>0</v>
      </c>
      <c r="W94" s="255">
        <f>'1830'!W94+'1844'!W94+'1845'!W94+'2020'!W94+'2042'!W94+'2625'!W94+'2632'!W94</f>
        <v>0</v>
      </c>
      <c r="X94" s="94">
        <f t="shared" si="10"/>
        <v>0</v>
      </c>
      <c r="Y94" s="97"/>
      <c r="Z94" s="94">
        <f t="shared" si="12"/>
        <v>0</v>
      </c>
      <c r="AA94" s="182"/>
    </row>
    <row r="95" spans="1:27" s="214" customFormat="1" ht="15" hidden="1" x14ac:dyDescent="0.25">
      <c r="A95" s="72"/>
      <c r="B95" s="70" t="str">
        <f>'LPFN SUMMARY - Results'!B95</f>
        <v>Transportation expenses</v>
      </c>
      <c r="C95" s="71"/>
      <c r="D95" s="62"/>
      <c r="E95" s="63"/>
      <c r="F95" s="255">
        <f>'1830'!F95+'1844'!F95+'1845'!F95+'2020'!F95+'2042'!F95+'2625'!F95+'2632'!F95</f>
        <v>0</v>
      </c>
      <c r="G95" s="255">
        <f>'1830'!G95+'1844'!G95+'1845'!G95+'2020'!G95+'2042'!G95+'2625'!G95+'2632'!G95</f>
        <v>0</v>
      </c>
      <c r="H95" s="255">
        <f>'1830'!H95+'1844'!H95+'1845'!H95+'2020'!H95+'2042'!H95+'2625'!H95+'2632'!H95</f>
        <v>0</v>
      </c>
      <c r="I95" s="94">
        <f t="shared" si="7"/>
        <v>0</v>
      </c>
      <c r="J95" s="224"/>
      <c r="K95" s="255">
        <f>'1830'!K95+'1844'!K95+'1845'!K95+'2020'!K95+'2042'!K95+'2625'!K95+'2632'!K95</f>
        <v>0</v>
      </c>
      <c r="L95" s="255">
        <f>'1830'!L95+'1844'!L95+'1845'!L95+'2020'!L95+'2042'!L95+'2625'!L95+'2632'!L95</f>
        <v>0</v>
      </c>
      <c r="M95" s="255">
        <f>'1830'!M95+'1844'!M95+'1845'!M95+'2020'!M95+'2042'!M95+'2625'!M95+'2632'!M95</f>
        <v>0</v>
      </c>
      <c r="N95" s="94">
        <f t="shared" si="8"/>
        <v>0</v>
      </c>
      <c r="O95" s="224"/>
      <c r="P95" s="255">
        <f>'1830'!P95+'1844'!P95+'1845'!P95+'2020'!P95+'2042'!P95+'2625'!P95+'2632'!P95</f>
        <v>0</v>
      </c>
      <c r="Q95" s="255">
        <f>'1830'!Q95+'1844'!Q95+'1845'!Q95+'2020'!Q95+'2042'!Q95+'2625'!Q95+'2632'!Q95</f>
        <v>0</v>
      </c>
      <c r="R95" s="255">
        <f>'1830'!R95+'1844'!R95+'1845'!R95+'2020'!R95+'2042'!R95+'2625'!R95+'2632'!R95</f>
        <v>0</v>
      </c>
      <c r="S95" s="94">
        <f t="shared" si="9"/>
        <v>0</v>
      </c>
      <c r="T95" s="224"/>
      <c r="U95" s="255">
        <f>'1830'!U95+'1844'!U95+'1845'!U95+'2020'!U95+'2042'!U95+'2625'!U95+'2632'!U95</f>
        <v>0</v>
      </c>
      <c r="V95" s="255">
        <f>'1830'!V95+'1844'!V95+'1845'!V95+'2020'!V95+'2042'!V95+'2625'!V95+'2632'!V95</f>
        <v>0</v>
      </c>
      <c r="W95" s="255">
        <f>'1830'!W95+'1844'!W95+'1845'!W95+'2020'!W95+'2042'!W95+'2625'!W95+'2632'!W95</f>
        <v>0</v>
      </c>
      <c r="X95" s="94">
        <f t="shared" si="10"/>
        <v>0</v>
      </c>
      <c r="Y95" s="97"/>
      <c r="Z95" s="94">
        <f t="shared" ref="Z95:Z121" si="13">X95+S95+N95+I95</f>
        <v>0</v>
      </c>
      <c r="AA95" s="182"/>
    </row>
    <row r="96" spans="1:27" s="214" customFormat="1" ht="15" x14ac:dyDescent="0.25">
      <c r="A96" s="72"/>
      <c r="B96" s="70" t="str">
        <f>'LPFN SUMMARY - Results'!B96</f>
        <v>Travel expenses</v>
      </c>
      <c r="C96" s="71"/>
      <c r="D96" s="62"/>
      <c r="E96" s="63"/>
      <c r="F96" s="255">
        <f>'1830'!F96+'1844'!F96+'1845'!F96+'2020'!F96+'2042'!F96+'2625'!F96+'2632'!F96</f>
        <v>5000</v>
      </c>
      <c r="G96" s="255">
        <f>'1830'!G96+'1844'!G96+'1845'!G96+'2020'!G96+'2042'!G96+'2625'!G96+'2632'!G96</f>
        <v>5000</v>
      </c>
      <c r="H96" s="255">
        <f>'1830'!H96+'1844'!H96+'1845'!H96+'2020'!H96+'2042'!H96+'2625'!H96+'2632'!H96</f>
        <v>5000</v>
      </c>
      <c r="I96" s="94">
        <f t="shared" si="7"/>
        <v>15000</v>
      </c>
      <c r="J96" s="224"/>
      <c r="K96" s="255">
        <f>'1830'!K96+'1844'!K96+'1845'!K96+'2020'!K96+'2042'!K96+'2625'!K96+'2632'!K96</f>
        <v>5000</v>
      </c>
      <c r="L96" s="255">
        <f>'1830'!L96+'1844'!L96+'1845'!L96+'2020'!L96+'2042'!L96+'2625'!L96+'2632'!L96</f>
        <v>5000</v>
      </c>
      <c r="M96" s="255">
        <f>'1830'!M96+'1844'!M96+'1845'!M96+'2020'!M96+'2042'!M96+'2625'!M96+'2632'!M96</f>
        <v>5000</v>
      </c>
      <c r="N96" s="94">
        <f t="shared" si="8"/>
        <v>15000</v>
      </c>
      <c r="O96" s="224"/>
      <c r="P96" s="255">
        <f>'1830'!P96+'1844'!P96+'1845'!P96+'2020'!P96+'2042'!P96+'2625'!P96+'2632'!P96</f>
        <v>5000</v>
      </c>
      <c r="Q96" s="255">
        <f>'1830'!Q96+'1844'!Q96+'1845'!Q96+'2020'!Q96+'2042'!Q96+'2625'!Q96+'2632'!Q96</f>
        <v>5000</v>
      </c>
      <c r="R96" s="255">
        <f>'1830'!R96+'1844'!R96+'1845'!R96+'2020'!R96+'2042'!R96+'2625'!R96+'2632'!R96</f>
        <v>5000</v>
      </c>
      <c r="S96" s="94">
        <f t="shared" si="9"/>
        <v>15000</v>
      </c>
      <c r="T96" s="224"/>
      <c r="U96" s="255">
        <f>'1830'!U96+'1844'!U96+'1845'!U96+'2020'!U96+'2042'!U96+'2625'!U96+'2632'!U96</f>
        <v>5000</v>
      </c>
      <c r="V96" s="255">
        <f>'1830'!V96+'1844'!V96+'1845'!V96+'2020'!V96+'2042'!V96+'2625'!V96+'2632'!V96</f>
        <v>5000</v>
      </c>
      <c r="W96" s="255">
        <f>'1830'!W96+'1844'!W96+'1845'!W96+'2020'!W96+'2042'!W96+'2625'!W96+'2632'!W96</f>
        <v>5000</v>
      </c>
      <c r="X96" s="94">
        <f t="shared" si="10"/>
        <v>15000</v>
      </c>
      <c r="Y96" s="97"/>
      <c r="Z96" s="266">
        <f t="shared" si="13"/>
        <v>60000</v>
      </c>
      <c r="AA96" s="182"/>
    </row>
    <row r="97" spans="1:27" s="214" customFormat="1" ht="15" x14ac:dyDescent="0.25">
      <c r="A97" s="72"/>
      <c r="B97" s="70" t="str">
        <f>'LPFN SUMMARY - Results'!B97</f>
        <v>Tuition fees</v>
      </c>
      <c r="C97" s="71"/>
      <c r="D97" s="62"/>
      <c r="E97" s="63"/>
      <c r="F97" s="255">
        <f>'1830'!F97+'1844'!F97+'1845'!F97+'2020'!F97+'2042'!F97+'2625'!F97+'2632'!F97</f>
        <v>0</v>
      </c>
      <c r="G97" s="255">
        <f>'1830'!G97+'1844'!G97+'1845'!G97+'2020'!G97+'2042'!G97+'2625'!G97+'2632'!G97</f>
        <v>0</v>
      </c>
      <c r="H97" s="255">
        <f>'1830'!H97+'1844'!H97+'1845'!H97+'2020'!H97+'2042'!H97+'2625'!H97+'2632'!H97</f>
        <v>0</v>
      </c>
      <c r="I97" s="94">
        <f t="shared" si="7"/>
        <v>0</v>
      </c>
      <c r="J97" s="224"/>
      <c r="K97" s="255">
        <f>'1830'!K97+'1844'!K97+'1845'!K97+'2020'!K97+'2042'!K97+'2625'!K97+'2632'!K97</f>
        <v>0</v>
      </c>
      <c r="L97" s="255">
        <f>'1830'!L97+'1844'!L97+'1845'!L97+'2020'!L97+'2042'!L97+'2625'!L97+'2632'!L97</f>
        <v>0</v>
      </c>
      <c r="M97" s="255">
        <f>'1830'!M97+'1844'!M97+'1845'!M97+'2020'!M97+'2042'!M97+'2625'!M97+'2632'!M97</f>
        <v>0</v>
      </c>
      <c r="N97" s="94">
        <f t="shared" si="8"/>
        <v>0</v>
      </c>
      <c r="O97" s="224"/>
      <c r="P97" s="255">
        <f>'1830'!P97+'1844'!P97+'1845'!P97+'2020'!P97+'2042'!P97+'2625'!P97+'2632'!P97</f>
        <v>0</v>
      </c>
      <c r="Q97" s="255">
        <f>'1830'!Q97+'1844'!Q97+'1845'!Q97+'2020'!Q97+'2042'!Q97+'2625'!Q97+'2632'!Q97</f>
        <v>0</v>
      </c>
      <c r="R97" s="255">
        <f>'1830'!R97+'1844'!R97+'1845'!R97+'2020'!R97+'2042'!R97+'2625'!R97+'2632'!R97</f>
        <v>0</v>
      </c>
      <c r="S97" s="94">
        <f t="shared" si="9"/>
        <v>0</v>
      </c>
      <c r="T97" s="224"/>
      <c r="U97" s="255">
        <f>'1830'!U97+'1844'!U97+'1845'!U97+'2020'!U97+'2042'!U97+'2625'!U97+'2632'!U97</f>
        <v>0</v>
      </c>
      <c r="V97" s="255">
        <f>'1830'!V97+'1844'!V97+'1845'!V97+'2020'!V97+'2042'!V97+'2625'!V97+'2632'!V97</f>
        <v>0</v>
      </c>
      <c r="W97" s="255">
        <f>'1830'!W97+'1844'!W97+'1845'!W97+'2020'!W97+'2042'!W97+'2625'!W97+'2632'!W97</f>
        <v>0</v>
      </c>
      <c r="X97" s="94">
        <f t="shared" si="10"/>
        <v>0</v>
      </c>
      <c r="Y97" s="97"/>
      <c r="Z97" s="94">
        <f t="shared" si="13"/>
        <v>0</v>
      </c>
      <c r="AA97" s="182"/>
    </row>
    <row r="98" spans="1:27" s="214" customFormat="1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55">
        <f>'1830'!F98+'1844'!F98+'1845'!F98+'2020'!F98+'2042'!F98+'2625'!F98+'2632'!F98</f>
        <v>0</v>
      </c>
      <c r="G98" s="255">
        <f>'1830'!G98+'1844'!G98+'1845'!G98+'2020'!G98+'2042'!G98+'2625'!G98+'2632'!G98</f>
        <v>0</v>
      </c>
      <c r="H98" s="255">
        <f>'1830'!H98+'1844'!H98+'1845'!H98+'2020'!H98+'2042'!H98+'2625'!H98+'2632'!H98</f>
        <v>0</v>
      </c>
      <c r="I98" s="94">
        <f t="shared" si="7"/>
        <v>0</v>
      </c>
      <c r="J98" s="224"/>
      <c r="K98" s="255">
        <f>'1830'!K98+'1844'!K98+'1845'!K98+'2020'!K98+'2042'!K98+'2625'!K98+'2632'!K98</f>
        <v>0</v>
      </c>
      <c r="L98" s="255">
        <f>'1830'!L98+'1844'!L98+'1845'!L98+'2020'!L98+'2042'!L98+'2625'!L98+'2632'!L98</f>
        <v>0</v>
      </c>
      <c r="M98" s="255">
        <f>'1830'!M98+'1844'!M98+'1845'!M98+'2020'!M98+'2042'!M98+'2625'!M98+'2632'!M98</f>
        <v>0</v>
      </c>
      <c r="N98" s="94">
        <f t="shared" si="8"/>
        <v>0</v>
      </c>
      <c r="O98" s="224"/>
      <c r="P98" s="255">
        <f>'1830'!P98+'1844'!P98+'1845'!P98+'2020'!P98+'2042'!P98+'2625'!P98+'2632'!P98</f>
        <v>0</v>
      </c>
      <c r="Q98" s="255">
        <f>'1830'!Q98+'1844'!Q98+'1845'!Q98+'2020'!Q98+'2042'!Q98+'2625'!Q98+'2632'!Q98</f>
        <v>0</v>
      </c>
      <c r="R98" s="255">
        <f>'1830'!R98+'1844'!R98+'1845'!R98+'2020'!R98+'2042'!R98+'2625'!R98+'2632'!R98</f>
        <v>0</v>
      </c>
      <c r="S98" s="94">
        <f t="shared" si="9"/>
        <v>0</v>
      </c>
      <c r="T98" s="224"/>
      <c r="U98" s="255">
        <f>'1830'!U98+'1844'!U98+'1845'!U98+'2020'!U98+'2042'!U98+'2625'!U98+'2632'!U98</f>
        <v>0</v>
      </c>
      <c r="V98" s="255">
        <f>'1830'!V98+'1844'!V98+'1845'!V98+'2020'!V98+'2042'!V98+'2625'!V98+'2632'!V98</f>
        <v>0</v>
      </c>
      <c r="W98" s="255">
        <f>'1830'!W98+'1844'!W98+'1845'!W98+'2020'!W98+'2042'!W98+'2625'!W98+'2632'!W98</f>
        <v>0</v>
      </c>
      <c r="X98" s="94">
        <f t="shared" si="10"/>
        <v>0</v>
      </c>
      <c r="Y98" s="97"/>
      <c r="Z98" s="94">
        <f t="shared" si="13"/>
        <v>0</v>
      </c>
      <c r="AA98" s="182"/>
    </row>
    <row r="99" spans="1:27" s="214" customFormat="1" ht="15" x14ac:dyDescent="0.25">
      <c r="A99" s="72"/>
      <c r="B99" s="70" t="str">
        <f>'LPFN SUMMARY - Results'!B99</f>
        <v>Workshops</v>
      </c>
      <c r="C99" s="71"/>
      <c r="D99" s="62"/>
      <c r="E99" s="63"/>
      <c r="F99" s="255">
        <f>'1830'!F99+'1844'!F99+'1845'!F99+'2020'!F99+'2042'!F99+'2625'!F99+'2632'!F99</f>
        <v>0</v>
      </c>
      <c r="G99" s="255">
        <f>'1830'!G99+'1844'!G99+'1845'!G99+'2020'!G99+'2042'!G99+'2625'!G99+'2632'!G99</f>
        <v>0</v>
      </c>
      <c r="H99" s="255">
        <f>'1830'!H99+'1844'!H99+'1845'!H99+'2020'!H99+'2042'!H99+'2625'!H99+'2632'!H99</f>
        <v>0</v>
      </c>
      <c r="I99" s="94">
        <f t="shared" si="7"/>
        <v>0</v>
      </c>
      <c r="J99" s="224"/>
      <c r="K99" s="255">
        <f>'1830'!K99+'1844'!K99+'1845'!K99+'2020'!K99+'2042'!K99+'2625'!K99+'2632'!K99</f>
        <v>0</v>
      </c>
      <c r="L99" s="255">
        <f>'1830'!L99+'1844'!L99+'1845'!L99+'2020'!L99+'2042'!L99+'2625'!L99+'2632'!L99</f>
        <v>0</v>
      </c>
      <c r="M99" s="255">
        <f>'1830'!M99+'1844'!M99+'1845'!M99+'2020'!M99+'2042'!M99+'2625'!M99+'2632'!M99</f>
        <v>0</v>
      </c>
      <c r="N99" s="94">
        <f t="shared" si="8"/>
        <v>0</v>
      </c>
      <c r="O99" s="224"/>
      <c r="P99" s="255">
        <f>'1830'!P99+'1844'!P99+'1845'!P99+'2020'!P99+'2042'!P99+'2625'!P99+'2632'!P99</f>
        <v>0</v>
      </c>
      <c r="Q99" s="255">
        <f>'1830'!Q99+'1844'!Q99+'1845'!Q99+'2020'!Q99+'2042'!Q99+'2625'!Q99+'2632'!Q99</f>
        <v>0</v>
      </c>
      <c r="R99" s="255">
        <f>'1830'!R99+'1844'!R99+'1845'!R99+'2020'!R99+'2042'!R99+'2625'!R99+'2632'!R99</f>
        <v>0</v>
      </c>
      <c r="S99" s="94">
        <f t="shared" si="9"/>
        <v>0</v>
      </c>
      <c r="T99" s="224"/>
      <c r="U99" s="255">
        <f>'1830'!U99+'1844'!U99+'1845'!U99+'2020'!U99+'2042'!U99+'2625'!U99+'2632'!U99</f>
        <v>0</v>
      </c>
      <c r="V99" s="255">
        <f>'1830'!V99+'1844'!V99+'1845'!V99+'2020'!V99+'2042'!V99+'2625'!V99+'2632'!V99</f>
        <v>0</v>
      </c>
      <c r="W99" s="255">
        <f>'1830'!W99+'1844'!W99+'1845'!W99+'2020'!W99+'2042'!W99+'2625'!W99+'2632'!W99</f>
        <v>0</v>
      </c>
      <c r="X99" s="94">
        <f t="shared" si="10"/>
        <v>0</v>
      </c>
      <c r="Y99" s="97"/>
      <c r="Z99" s="94">
        <f t="shared" si="13"/>
        <v>0</v>
      </c>
      <c r="AA99" s="182"/>
    </row>
    <row r="100" spans="1:27" s="214" customFormat="1" ht="15" x14ac:dyDescent="0.25">
      <c r="A100" s="72"/>
      <c r="B100" s="70" t="str">
        <f>'LPFN SUMMARY - Results'!B100</f>
        <v>Equipment</v>
      </c>
      <c r="C100" s="71"/>
      <c r="D100" s="62"/>
      <c r="E100" s="63"/>
      <c r="F100" s="255">
        <f>'1830'!F100+'1844'!F100+'1845'!F100+'2020'!F100+'2042'!F100+'2625'!F100+'2632'!F100</f>
        <v>0</v>
      </c>
      <c r="G100" s="255">
        <f>'1830'!G100+'1844'!G100+'1845'!G100+'2020'!G100+'2042'!G100+'2625'!G100+'2632'!G100</f>
        <v>0</v>
      </c>
      <c r="H100" s="255">
        <f>'1830'!H100+'1844'!H100+'1845'!H100+'2020'!H100+'2042'!H100+'2625'!H100+'2632'!H100</f>
        <v>0</v>
      </c>
      <c r="I100" s="94">
        <f t="shared" si="7"/>
        <v>0</v>
      </c>
      <c r="J100" s="224"/>
      <c r="K100" s="255">
        <f>'1830'!K100+'1844'!K100+'1845'!K100+'2020'!K100+'2042'!K100+'2625'!K100+'2632'!K100</f>
        <v>0</v>
      </c>
      <c r="L100" s="255">
        <f>'1830'!L100+'1844'!L100+'1845'!L100+'2020'!L100+'2042'!L100+'2625'!L100+'2632'!L100</f>
        <v>0</v>
      </c>
      <c r="M100" s="255">
        <f>'1830'!M100+'1844'!M100+'1845'!M100+'2020'!M100+'2042'!M100+'2625'!M100+'2632'!M100</f>
        <v>0</v>
      </c>
      <c r="N100" s="94">
        <f t="shared" si="8"/>
        <v>0</v>
      </c>
      <c r="O100" s="224"/>
      <c r="P100" s="255">
        <f>'1830'!P100+'1844'!P100+'1845'!P100+'2020'!P100+'2042'!P100+'2625'!P100+'2632'!P100</f>
        <v>0</v>
      </c>
      <c r="Q100" s="255">
        <f>'1830'!Q100+'1844'!Q100+'1845'!Q100+'2020'!Q100+'2042'!Q100+'2625'!Q100+'2632'!Q100</f>
        <v>0</v>
      </c>
      <c r="R100" s="255">
        <f>'1830'!R100+'1844'!R100+'1845'!R100+'2020'!R100+'2042'!R100+'2625'!R100+'2632'!R100</f>
        <v>0</v>
      </c>
      <c r="S100" s="94">
        <f t="shared" si="9"/>
        <v>0</v>
      </c>
      <c r="T100" s="224"/>
      <c r="U100" s="255">
        <f>'1830'!U100+'1844'!U100+'1845'!U100+'2020'!U100+'2042'!U100+'2625'!U100+'2632'!U100</f>
        <v>0</v>
      </c>
      <c r="V100" s="255">
        <f>'1830'!V100+'1844'!V100+'1845'!V100+'2020'!V100+'2042'!V100+'2625'!V100+'2632'!V100</f>
        <v>0</v>
      </c>
      <c r="W100" s="255">
        <f>'1830'!W100+'1844'!W100+'1845'!W100+'2020'!W100+'2042'!W100+'2625'!W100+'2632'!W100</f>
        <v>0</v>
      </c>
      <c r="X100" s="94">
        <f t="shared" si="10"/>
        <v>0</v>
      </c>
      <c r="Y100" s="97"/>
      <c r="Z100" s="94">
        <f t="shared" si="13"/>
        <v>0</v>
      </c>
      <c r="AA100" s="182"/>
    </row>
    <row r="101" spans="1:27" s="214" customFormat="1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55">
        <f>'1830'!F101+'1844'!F101+'1845'!F101+'2020'!F101+'2042'!F101+'2625'!F101+'2632'!F101</f>
        <v>0</v>
      </c>
      <c r="G101" s="255">
        <f>'1830'!G101+'1844'!G101+'1845'!G101+'2020'!G101+'2042'!G101+'2625'!G101+'2632'!G101</f>
        <v>0</v>
      </c>
      <c r="H101" s="255">
        <f>'1830'!H101+'1844'!H101+'1845'!H101+'2020'!H101+'2042'!H101+'2625'!H101+'2632'!H101</f>
        <v>0</v>
      </c>
      <c r="I101" s="94">
        <f t="shared" si="7"/>
        <v>0</v>
      </c>
      <c r="J101" s="224"/>
      <c r="K101" s="255">
        <f>'1830'!K101+'1844'!K101+'1845'!K101+'2020'!K101+'2042'!K101+'2625'!K101+'2632'!K101</f>
        <v>0</v>
      </c>
      <c r="L101" s="255">
        <f>'1830'!L101+'1844'!L101+'1845'!L101+'2020'!L101+'2042'!L101+'2625'!L101+'2632'!L101</f>
        <v>0</v>
      </c>
      <c r="M101" s="255">
        <f>'1830'!M101+'1844'!M101+'1845'!M101+'2020'!M101+'2042'!M101+'2625'!M101+'2632'!M101</f>
        <v>0</v>
      </c>
      <c r="N101" s="94">
        <f t="shared" si="8"/>
        <v>0</v>
      </c>
      <c r="O101" s="224"/>
      <c r="P101" s="255">
        <f>'1830'!P101+'1844'!P101+'1845'!P101+'2020'!P101+'2042'!P101+'2625'!P101+'2632'!P101</f>
        <v>0</v>
      </c>
      <c r="Q101" s="255">
        <f>'1830'!Q101+'1844'!Q101+'1845'!Q101+'2020'!Q101+'2042'!Q101+'2625'!Q101+'2632'!Q101</f>
        <v>0</v>
      </c>
      <c r="R101" s="255">
        <f>'1830'!R101+'1844'!R101+'1845'!R101+'2020'!R101+'2042'!R101+'2625'!R101+'2632'!R101</f>
        <v>0</v>
      </c>
      <c r="S101" s="94">
        <f t="shared" si="9"/>
        <v>0</v>
      </c>
      <c r="T101" s="224"/>
      <c r="U101" s="255">
        <f>'1830'!U101+'1844'!U101+'1845'!U101+'2020'!U101+'2042'!U101+'2625'!U101+'2632'!U101</f>
        <v>0</v>
      </c>
      <c r="V101" s="255">
        <f>'1830'!V101+'1844'!V101+'1845'!V101+'2020'!V101+'2042'!V101+'2625'!V101+'2632'!V101</f>
        <v>0</v>
      </c>
      <c r="W101" s="255">
        <f>'1830'!W101+'1844'!W101+'1845'!W101+'2020'!W101+'2042'!W101+'2625'!W101+'2632'!W101</f>
        <v>0</v>
      </c>
      <c r="X101" s="94">
        <f t="shared" si="10"/>
        <v>0</v>
      </c>
      <c r="Y101" s="97"/>
      <c r="Z101" s="94">
        <f t="shared" si="13"/>
        <v>0</v>
      </c>
      <c r="AA101" s="182"/>
    </row>
    <row r="102" spans="1:27" s="214" customFormat="1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55">
        <f>'1830'!F102+'1844'!F102+'1845'!F102+'2020'!F102+'2042'!F102+'2625'!F102+'2632'!F102</f>
        <v>0</v>
      </c>
      <c r="G102" s="255">
        <f>'1830'!G102+'1844'!G102+'1845'!G102+'2020'!G102+'2042'!G102+'2625'!G102+'2632'!G102</f>
        <v>0</v>
      </c>
      <c r="H102" s="255">
        <f>'1830'!H102+'1844'!H102+'1845'!H102+'2020'!H102+'2042'!H102+'2625'!H102+'2632'!H102</f>
        <v>0</v>
      </c>
      <c r="I102" s="94">
        <f t="shared" si="7"/>
        <v>0</v>
      </c>
      <c r="J102" s="224"/>
      <c r="K102" s="255">
        <f>'1830'!K102+'1844'!K102+'1845'!K102+'2020'!K102+'2042'!K102+'2625'!K102+'2632'!K102</f>
        <v>0</v>
      </c>
      <c r="L102" s="255">
        <f>'1830'!L102+'1844'!L102+'1845'!L102+'2020'!L102+'2042'!L102+'2625'!L102+'2632'!L102</f>
        <v>0</v>
      </c>
      <c r="M102" s="255">
        <f>'1830'!M102+'1844'!M102+'1845'!M102+'2020'!M102+'2042'!M102+'2625'!M102+'2632'!M102</f>
        <v>0</v>
      </c>
      <c r="N102" s="94">
        <f t="shared" si="8"/>
        <v>0</v>
      </c>
      <c r="O102" s="224"/>
      <c r="P102" s="255">
        <f>'1830'!P102+'1844'!P102+'1845'!P102+'2020'!P102+'2042'!P102+'2625'!P102+'2632'!P102</f>
        <v>0</v>
      </c>
      <c r="Q102" s="255">
        <f>'1830'!Q102+'1844'!Q102+'1845'!Q102+'2020'!Q102+'2042'!Q102+'2625'!Q102+'2632'!Q102</f>
        <v>0</v>
      </c>
      <c r="R102" s="255">
        <f>'1830'!R102+'1844'!R102+'1845'!R102+'2020'!R102+'2042'!R102+'2625'!R102+'2632'!R102</f>
        <v>0</v>
      </c>
      <c r="S102" s="94">
        <f t="shared" si="9"/>
        <v>0</v>
      </c>
      <c r="T102" s="224"/>
      <c r="U102" s="255">
        <f>'1830'!U102+'1844'!U102+'1845'!U102+'2020'!U102+'2042'!U102+'2625'!U102+'2632'!U102</f>
        <v>0</v>
      </c>
      <c r="V102" s="255">
        <f>'1830'!V102+'1844'!V102+'1845'!V102+'2020'!V102+'2042'!V102+'2625'!V102+'2632'!V102</f>
        <v>0</v>
      </c>
      <c r="W102" s="255">
        <f>'1830'!W102+'1844'!W102+'1845'!W102+'2020'!W102+'2042'!W102+'2625'!W102+'2632'!W102</f>
        <v>0</v>
      </c>
      <c r="X102" s="94">
        <f t="shared" si="10"/>
        <v>0</v>
      </c>
      <c r="Y102" s="97"/>
      <c r="Z102" s="94">
        <f t="shared" si="13"/>
        <v>0</v>
      </c>
      <c r="AA102" s="182"/>
    </row>
    <row r="103" spans="1:27" s="214" customFormat="1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55">
        <f>'1830'!F103+'1844'!F103+'1845'!F103+'2020'!F103+'2042'!F103+'2625'!F103+'2632'!F103</f>
        <v>0</v>
      </c>
      <c r="G103" s="255">
        <f>'1830'!G103+'1844'!G103+'1845'!G103+'2020'!G103+'2042'!G103+'2625'!G103+'2632'!G103</f>
        <v>0</v>
      </c>
      <c r="H103" s="255">
        <f>'1830'!H103+'1844'!H103+'1845'!H103+'2020'!H103+'2042'!H103+'2625'!H103+'2632'!H103</f>
        <v>0</v>
      </c>
      <c r="I103" s="94">
        <f t="shared" si="7"/>
        <v>0</v>
      </c>
      <c r="J103" s="224"/>
      <c r="K103" s="255">
        <f>'1830'!K103+'1844'!K103+'1845'!K103+'2020'!K103+'2042'!K103+'2625'!K103+'2632'!K103</f>
        <v>0</v>
      </c>
      <c r="L103" s="255">
        <f>'1830'!L103+'1844'!L103+'1845'!L103+'2020'!L103+'2042'!L103+'2625'!L103+'2632'!L103</f>
        <v>0</v>
      </c>
      <c r="M103" s="255">
        <f>'1830'!M103+'1844'!M103+'1845'!M103+'2020'!M103+'2042'!M103+'2625'!M103+'2632'!M103</f>
        <v>0</v>
      </c>
      <c r="N103" s="94">
        <f t="shared" si="8"/>
        <v>0</v>
      </c>
      <c r="O103" s="224"/>
      <c r="P103" s="255">
        <f>'1830'!P103+'1844'!P103+'1845'!P103+'2020'!P103+'2042'!P103+'2625'!P103+'2632'!P103</f>
        <v>0</v>
      </c>
      <c r="Q103" s="255">
        <f>'1830'!Q103+'1844'!Q103+'1845'!Q103+'2020'!Q103+'2042'!Q103+'2625'!Q103+'2632'!Q103</f>
        <v>0</v>
      </c>
      <c r="R103" s="255">
        <f>'1830'!R103+'1844'!R103+'1845'!R103+'2020'!R103+'2042'!R103+'2625'!R103+'2632'!R103</f>
        <v>0</v>
      </c>
      <c r="S103" s="94">
        <f t="shared" si="9"/>
        <v>0</v>
      </c>
      <c r="T103" s="224"/>
      <c r="U103" s="255">
        <f>'1830'!U103+'1844'!U103+'1845'!U103+'2020'!U103+'2042'!U103+'2625'!U103+'2632'!U103</f>
        <v>0</v>
      </c>
      <c r="V103" s="255">
        <f>'1830'!V103+'1844'!V103+'1845'!V103+'2020'!V103+'2042'!V103+'2625'!V103+'2632'!V103</f>
        <v>0</v>
      </c>
      <c r="W103" s="255">
        <f>'1830'!W103+'1844'!W103+'1845'!W103+'2020'!W103+'2042'!W103+'2625'!W103+'2632'!W103</f>
        <v>0</v>
      </c>
      <c r="X103" s="94">
        <f t="shared" si="10"/>
        <v>0</v>
      </c>
      <c r="Y103" s="97"/>
      <c r="Z103" s="94">
        <f t="shared" si="13"/>
        <v>0</v>
      </c>
      <c r="AA103" s="182"/>
    </row>
    <row r="104" spans="1:27" s="214" customFormat="1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55">
        <f>'1830'!F104+'1844'!F104+'1845'!F104+'2020'!F104+'2042'!F104+'2625'!F104+'2632'!F104</f>
        <v>0</v>
      </c>
      <c r="G104" s="255">
        <f>'1830'!G104+'1844'!G104+'1845'!G104+'2020'!G104+'2042'!G104+'2625'!G104+'2632'!G104</f>
        <v>0</v>
      </c>
      <c r="H104" s="255">
        <f>'1830'!H104+'1844'!H104+'1845'!H104+'2020'!H104+'2042'!H104+'2625'!H104+'2632'!H104</f>
        <v>0</v>
      </c>
      <c r="I104" s="94">
        <f t="shared" si="7"/>
        <v>0</v>
      </c>
      <c r="J104" s="224"/>
      <c r="K104" s="255">
        <f>'1830'!K104+'1844'!K104+'1845'!K104+'2020'!K104+'2042'!K104+'2625'!K104+'2632'!K104</f>
        <v>0</v>
      </c>
      <c r="L104" s="255">
        <f>'1830'!L104+'1844'!L104+'1845'!L104+'2020'!L104+'2042'!L104+'2625'!L104+'2632'!L104</f>
        <v>0</v>
      </c>
      <c r="M104" s="255">
        <f>'1830'!M104+'1844'!M104+'1845'!M104+'2020'!M104+'2042'!M104+'2625'!M104+'2632'!M104</f>
        <v>0</v>
      </c>
      <c r="N104" s="94">
        <f t="shared" si="8"/>
        <v>0</v>
      </c>
      <c r="O104" s="224"/>
      <c r="P104" s="255">
        <f>'1830'!P104+'1844'!P104+'1845'!P104+'2020'!P104+'2042'!P104+'2625'!P104+'2632'!P104</f>
        <v>0</v>
      </c>
      <c r="Q104" s="255">
        <f>'1830'!Q104+'1844'!Q104+'1845'!Q104+'2020'!Q104+'2042'!Q104+'2625'!Q104+'2632'!Q104</f>
        <v>0</v>
      </c>
      <c r="R104" s="255">
        <f>'1830'!R104+'1844'!R104+'1845'!R104+'2020'!R104+'2042'!R104+'2625'!R104+'2632'!R104</f>
        <v>0</v>
      </c>
      <c r="S104" s="94">
        <f t="shared" si="9"/>
        <v>0</v>
      </c>
      <c r="T104" s="224"/>
      <c r="U104" s="255">
        <f>'1830'!U104+'1844'!U104+'1845'!U104+'2020'!U104+'2042'!U104+'2625'!U104+'2632'!U104</f>
        <v>0</v>
      </c>
      <c r="V104" s="255">
        <f>'1830'!V104+'1844'!V104+'1845'!V104+'2020'!V104+'2042'!V104+'2625'!V104+'2632'!V104</f>
        <v>0</v>
      </c>
      <c r="W104" s="255">
        <f>'1830'!W104+'1844'!W104+'1845'!W104+'2020'!W104+'2042'!W104+'2625'!W104+'2632'!W104</f>
        <v>0</v>
      </c>
      <c r="X104" s="94">
        <f t="shared" si="10"/>
        <v>0</v>
      </c>
      <c r="Y104" s="97"/>
      <c r="Z104" s="94">
        <f t="shared" si="13"/>
        <v>0</v>
      </c>
      <c r="AA104" s="182"/>
    </row>
    <row r="105" spans="1:27" s="214" customFormat="1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55">
        <f>'1830'!F105+'1844'!F105+'1845'!F105+'2020'!F105+'2042'!F105+'2625'!F105+'2632'!F105</f>
        <v>0</v>
      </c>
      <c r="G105" s="255">
        <f>'1830'!G105+'1844'!G105+'1845'!G105+'2020'!G105+'2042'!G105+'2625'!G105+'2632'!G105</f>
        <v>0</v>
      </c>
      <c r="H105" s="255">
        <f>'1830'!H105+'1844'!H105+'1845'!H105+'2020'!H105+'2042'!H105+'2625'!H105+'2632'!H105</f>
        <v>0</v>
      </c>
      <c r="I105" s="94">
        <f t="shared" si="7"/>
        <v>0</v>
      </c>
      <c r="J105" s="224"/>
      <c r="K105" s="255">
        <f>'1830'!K105+'1844'!K105+'1845'!K105+'2020'!K105+'2042'!K105+'2625'!K105+'2632'!K105</f>
        <v>0</v>
      </c>
      <c r="L105" s="255">
        <f>'1830'!L105+'1844'!L105+'1845'!L105+'2020'!L105+'2042'!L105+'2625'!L105+'2632'!L105</f>
        <v>0</v>
      </c>
      <c r="M105" s="255">
        <f>'1830'!M105+'1844'!M105+'1845'!M105+'2020'!M105+'2042'!M105+'2625'!M105+'2632'!M105</f>
        <v>0</v>
      </c>
      <c r="N105" s="94">
        <f t="shared" si="8"/>
        <v>0</v>
      </c>
      <c r="O105" s="224"/>
      <c r="P105" s="255">
        <f>'1830'!P105+'1844'!P105+'1845'!P105+'2020'!P105+'2042'!P105+'2625'!P105+'2632'!P105</f>
        <v>0</v>
      </c>
      <c r="Q105" s="255">
        <f>'1830'!Q105+'1844'!Q105+'1845'!Q105+'2020'!Q105+'2042'!Q105+'2625'!Q105+'2632'!Q105</f>
        <v>0</v>
      </c>
      <c r="R105" s="255">
        <f>'1830'!R105+'1844'!R105+'1845'!R105+'2020'!R105+'2042'!R105+'2625'!R105+'2632'!R105</f>
        <v>0</v>
      </c>
      <c r="S105" s="94">
        <f t="shared" si="9"/>
        <v>0</v>
      </c>
      <c r="T105" s="224"/>
      <c r="U105" s="255">
        <f>'1830'!U105+'1844'!U105+'1845'!U105+'2020'!U105+'2042'!U105+'2625'!U105+'2632'!U105</f>
        <v>0</v>
      </c>
      <c r="V105" s="255">
        <f>'1830'!V105+'1844'!V105+'1845'!V105+'2020'!V105+'2042'!V105+'2625'!V105+'2632'!V105</f>
        <v>0</v>
      </c>
      <c r="W105" s="255">
        <f>'1830'!W105+'1844'!W105+'1845'!W105+'2020'!W105+'2042'!W105+'2625'!W105+'2632'!W105</f>
        <v>0</v>
      </c>
      <c r="X105" s="94">
        <f t="shared" si="10"/>
        <v>0</v>
      </c>
      <c r="Y105" s="97"/>
      <c r="Z105" s="94">
        <f t="shared" si="13"/>
        <v>0</v>
      </c>
      <c r="AA105" s="182"/>
    </row>
    <row r="106" spans="1:27" s="214" customFormat="1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55">
        <f>'1830'!F106+'1844'!F106+'1845'!F106+'2020'!F106+'2042'!F106+'2625'!F106+'2632'!F106</f>
        <v>0</v>
      </c>
      <c r="G106" s="255">
        <f>'1830'!G106+'1844'!G106+'1845'!G106+'2020'!G106+'2042'!G106+'2625'!G106+'2632'!G106</f>
        <v>0</v>
      </c>
      <c r="H106" s="255">
        <f>'1830'!H106+'1844'!H106+'1845'!H106+'2020'!H106+'2042'!H106+'2625'!H106+'2632'!H106</f>
        <v>0</v>
      </c>
      <c r="I106" s="94">
        <f t="shared" si="7"/>
        <v>0</v>
      </c>
      <c r="J106" s="224"/>
      <c r="K106" s="255">
        <f>'1830'!K106+'1844'!K106+'1845'!K106+'2020'!K106+'2042'!K106+'2625'!K106+'2632'!K106</f>
        <v>0</v>
      </c>
      <c r="L106" s="255">
        <f>'1830'!L106+'1844'!L106+'1845'!L106+'2020'!L106+'2042'!L106+'2625'!L106+'2632'!L106</f>
        <v>0</v>
      </c>
      <c r="M106" s="255">
        <f>'1830'!M106+'1844'!M106+'1845'!M106+'2020'!M106+'2042'!M106+'2625'!M106+'2632'!M106</f>
        <v>0</v>
      </c>
      <c r="N106" s="94">
        <f t="shared" si="8"/>
        <v>0</v>
      </c>
      <c r="O106" s="224"/>
      <c r="P106" s="255">
        <f>'1830'!P106+'1844'!P106+'1845'!P106+'2020'!P106+'2042'!P106+'2625'!P106+'2632'!P106</f>
        <v>0</v>
      </c>
      <c r="Q106" s="255">
        <f>'1830'!Q106+'1844'!Q106+'1845'!Q106+'2020'!Q106+'2042'!Q106+'2625'!Q106+'2632'!Q106</f>
        <v>0</v>
      </c>
      <c r="R106" s="255">
        <f>'1830'!R106+'1844'!R106+'1845'!R106+'2020'!R106+'2042'!R106+'2625'!R106+'2632'!R106</f>
        <v>0</v>
      </c>
      <c r="S106" s="94">
        <f t="shared" si="9"/>
        <v>0</v>
      </c>
      <c r="T106" s="224"/>
      <c r="U106" s="255">
        <f>'1830'!U106+'1844'!U106+'1845'!U106+'2020'!U106+'2042'!U106+'2625'!U106+'2632'!U106</f>
        <v>0</v>
      </c>
      <c r="V106" s="255">
        <f>'1830'!V106+'1844'!V106+'1845'!V106+'2020'!V106+'2042'!V106+'2625'!V106+'2632'!V106</f>
        <v>0</v>
      </c>
      <c r="W106" s="255">
        <f>'1830'!W106+'1844'!W106+'1845'!W106+'2020'!W106+'2042'!W106+'2625'!W106+'2632'!W106</f>
        <v>0</v>
      </c>
      <c r="X106" s="94">
        <f t="shared" si="10"/>
        <v>0</v>
      </c>
      <c r="Y106" s="97"/>
      <c r="Z106" s="94">
        <f t="shared" si="13"/>
        <v>0</v>
      </c>
      <c r="AA106" s="182"/>
    </row>
    <row r="107" spans="1:27" s="214" customFormat="1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55">
        <f>'1830'!F107+'1844'!F107+'1845'!F107+'2020'!F107+'2042'!F107+'2625'!F107+'2632'!F107</f>
        <v>0</v>
      </c>
      <c r="G107" s="255">
        <f>'1830'!G107+'1844'!G107+'1845'!G107+'2020'!G107+'2042'!G107+'2625'!G107+'2632'!G107</f>
        <v>0</v>
      </c>
      <c r="H107" s="255">
        <f>'1830'!H107+'1844'!H107+'1845'!H107+'2020'!H107+'2042'!H107+'2625'!H107+'2632'!H107</f>
        <v>0</v>
      </c>
      <c r="I107" s="94">
        <f t="shared" si="7"/>
        <v>0</v>
      </c>
      <c r="J107" s="224"/>
      <c r="K107" s="255">
        <f>'1830'!K107+'1844'!K107+'1845'!K107+'2020'!K107+'2042'!K107+'2625'!K107+'2632'!K107</f>
        <v>0</v>
      </c>
      <c r="L107" s="255">
        <f>'1830'!L107+'1844'!L107+'1845'!L107+'2020'!L107+'2042'!L107+'2625'!L107+'2632'!L107</f>
        <v>0</v>
      </c>
      <c r="M107" s="255">
        <f>'1830'!M107+'1844'!M107+'1845'!M107+'2020'!M107+'2042'!M107+'2625'!M107+'2632'!M107</f>
        <v>0</v>
      </c>
      <c r="N107" s="94">
        <f t="shared" si="8"/>
        <v>0</v>
      </c>
      <c r="O107" s="224"/>
      <c r="P107" s="255">
        <f>'1830'!P107+'1844'!P107+'1845'!P107+'2020'!P107+'2042'!P107+'2625'!P107+'2632'!P107</f>
        <v>0</v>
      </c>
      <c r="Q107" s="255">
        <f>'1830'!Q107+'1844'!Q107+'1845'!Q107+'2020'!Q107+'2042'!Q107+'2625'!Q107+'2632'!Q107</f>
        <v>0</v>
      </c>
      <c r="R107" s="255">
        <f>'1830'!R107+'1844'!R107+'1845'!R107+'2020'!R107+'2042'!R107+'2625'!R107+'2632'!R107</f>
        <v>0</v>
      </c>
      <c r="S107" s="94">
        <f t="shared" si="9"/>
        <v>0</v>
      </c>
      <c r="T107" s="224"/>
      <c r="U107" s="255">
        <f>'1830'!U107+'1844'!U107+'1845'!U107+'2020'!U107+'2042'!U107+'2625'!U107+'2632'!U107</f>
        <v>0</v>
      </c>
      <c r="V107" s="255">
        <f>'1830'!V107+'1844'!V107+'1845'!V107+'2020'!V107+'2042'!V107+'2625'!V107+'2632'!V107</f>
        <v>0</v>
      </c>
      <c r="W107" s="255">
        <f>'1830'!W107+'1844'!W107+'1845'!W107+'2020'!W107+'2042'!W107+'2625'!W107+'2632'!W107</f>
        <v>0</v>
      </c>
      <c r="X107" s="94">
        <f t="shared" si="10"/>
        <v>0</v>
      </c>
      <c r="Y107" s="97"/>
      <c r="Z107" s="94">
        <f t="shared" si="13"/>
        <v>0</v>
      </c>
      <c r="AA107" s="182"/>
    </row>
    <row r="108" spans="1:27" s="214" customFormat="1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55">
        <f>'1830'!F108+'1844'!F108+'1845'!F108+'2020'!F108+'2042'!F108+'2625'!F108+'2632'!F108</f>
        <v>0</v>
      </c>
      <c r="G108" s="255">
        <f>'1830'!G108+'1844'!G108+'1845'!G108+'2020'!G108+'2042'!G108+'2625'!G108+'2632'!G108</f>
        <v>0</v>
      </c>
      <c r="H108" s="255">
        <f>'1830'!H108+'1844'!H108+'1845'!H108+'2020'!H108+'2042'!H108+'2625'!H108+'2632'!H108</f>
        <v>0</v>
      </c>
      <c r="I108" s="94">
        <f t="shared" si="7"/>
        <v>0</v>
      </c>
      <c r="J108" s="224"/>
      <c r="K108" s="255">
        <f>'1830'!K108+'1844'!K108+'1845'!K108+'2020'!K108+'2042'!K108+'2625'!K108+'2632'!K108</f>
        <v>0</v>
      </c>
      <c r="L108" s="255">
        <f>'1830'!L108+'1844'!L108+'1845'!L108+'2020'!L108+'2042'!L108+'2625'!L108+'2632'!L108</f>
        <v>0</v>
      </c>
      <c r="M108" s="255">
        <f>'1830'!M108+'1844'!M108+'1845'!M108+'2020'!M108+'2042'!M108+'2625'!M108+'2632'!M108</f>
        <v>0</v>
      </c>
      <c r="N108" s="94">
        <f t="shared" si="8"/>
        <v>0</v>
      </c>
      <c r="O108" s="224"/>
      <c r="P108" s="255">
        <f>'1830'!P108+'1844'!P108+'1845'!P108+'2020'!P108+'2042'!P108+'2625'!P108+'2632'!P108</f>
        <v>0</v>
      </c>
      <c r="Q108" s="255">
        <f>'1830'!Q108+'1844'!Q108+'1845'!Q108+'2020'!Q108+'2042'!Q108+'2625'!Q108+'2632'!Q108</f>
        <v>0</v>
      </c>
      <c r="R108" s="255">
        <f>'1830'!R108+'1844'!R108+'1845'!R108+'2020'!R108+'2042'!R108+'2625'!R108+'2632'!R108</f>
        <v>0</v>
      </c>
      <c r="S108" s="94">
        <f t="shared" si="9"/>
        <v>0</v>
      </c>
      <c r="T108" s="224"/>
      <c r="U108" s="255">
        <f>'1830'!U108+'1844'!U108+'1845'!U108+'2020'!U108+'2042'!U108+'2625'!U108+'2632'!U108</f>
        <v>0</v>
      </c>
      <c r="V108" s="255">
        <f>'1830'!V108+'1844'!V108+'1845'!V108+'2020'!V108+'2042'!V108+'2625'!V108+'2632'!V108</f>
        <v>0</v>
      </c>
      <c r="W108" s="255">
        <f>'1830'!W108+'1844'!W108+'1845'!W108+'2020'!W108+'2042'!W108+'2625'!W108+'2632'!W108</f>
        <v>0</v>
      </c>
      <c r="X108" s="94">
        <f t="shared" si="10"/>
        <v>0</v>
      </c>
      <c r="Y108" s="97"/>
      <c r="Z108" s="94">
        <f t="shared" si="13"/>
        <v>0</v>
      </c>
      <c r="AA108" s="182"/>
    </row>
    <row r="109" spans="1:27" s="214" customFormat="1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55">
        <f>'1830'!F109+'1844'!F109+'1845'!F109+'2020'!F109+'2042'!F109+'2625'!F109+'2632'!F109</f>
        <v>0</v>
      </c>
      <c r="G109" s="255">
        <f>'1830'!G109+'1844'!G109+'1845'!G109+'2020'!G109+'2042'!G109+'2625'!G109+'2632'!G109</f>
        <v>0</v>
      </c>
      <c r="H109" s="255">
        <f>'1830'!H109+'1844'!H109+'1845'!H109+'2020'!H109+'2042'!H109+'2625'!H109+'2632'!H109</f>
        <v>0</v>
      </c>
      <c r="I109" s="94">
        <f t="shared" si="7"/>
        <v>0</v>
      </c>
      <c r="J109" s="224"/>
      <c r="K109" s="255">
        <f>'1830'!K109+'1844'!K109+'1845'!K109+'2020'!K109+'2042'!K109+'2625'!K109+'2632'!K109</f>
        <v>0</v>
      </c>
      <c r="L109" s="255">
        <f>'1830'!L109+'1844'!L109+'1845'!L109+'2020'!L109+'2042'!L109+'2625'!L109+'2632'!L109</f>
        <v>0</v>
      </c>
      <c r="M109" s="255">
        <f>'1830'!M109+'1844'!M109+'1845'!M109+'2020'!M109+'2042'!M109+'2625'!M109+'2632'!M109</f>
        <v>0</v>
      </c>
      <c r="N109" s="94">
        <f t="shared" si="8"/>
        <v>0</v>
      </c>
      <c r="O109" s="224"/>
      <c r="P109" s="255">
        <f>'1830'!P109+'1844'!P109+'1845'!P109+'2020'!P109+'2042'!P109+'2625'!P109+'2632'!P109</f>
        <v>0</v>
      </c>
      <c r="Q109" s="255">
        <f>'1830'!Q109+'1844'!Q109+'1845'!Q109+'2020'!Q109+'2042'!Q109+'2625'!Q109+'2632'!Q109</f>
        <v>0</v>
      </c>
      <c r="R109" s="255">
        <f>'1830'!R109+'1844'!R109+'1845'!R109+'2020'!R109+'2042'!R109+'2625'!R109+'2632'!R109</f>
        <v>0</v>
      </c>
      <c r="S109" s="94">
        <f t="shared" si="9"/>
        <v>0</v>
      </c>
      <c r="T109" s="224"/>
      <c r="U109" s="255">
        <f>'1830'!U109+'1844'!U109+'1845'!U109+'2020'!U109+'2042'!U109+'2625'!U109+'2632'!U109</f>
        <v>0</v>
      </c>
      <c r="V109" s="255">
        <f>'1830'!V109+'1844'!V109+'1845'!V109+'2020'!V109+'2042'!V109+'2625'!V109+'2632'!V109</f>
        <v>0</v>
      </c>
      <c r="W109" s="255">
        <f>'1830'!W109+'1844'!W109+'1845'!W109+'2020'!W109+'2042'!W109+'2625'!W109+'2632'!W109</f>
        <v>0</v>
      </c>
      <c r="X109" s="94">
        <f t="shared" si="10"/>
        <v>0</v>
      </c>
      <c r="Y109" s="97"/>
      <c r="Z109" s="94">
        <f t="shared" si="13"/>
        <v>0</v>
      </c>
      <c r="AA109" s="182"/>
    </row>
    <row r="110" spans="1:27" s="214" customFormat="1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55">
        <f>'1830'!F110+'1844'!F110+'1845'!F110+'2020'!F110+'2042'!F110+'2625'!F110+'2632'!F110</f>
        <v>0</v>
      </c>
      <c r="G110" s="255">
        <f>'1830'!G110+'1844'!G110+'1845'!G110+'2020'!G110+'2042'!G110+'2625'!G110+'2632'!G110</f>
        <v>0</v>
      </c>
      <c r="H110" s="255">
        <f>'1830'!H110+'1844'!H110+'1845'!H110+'2020'!H110+'2042'!H110+'2625'!H110+'2632'!H110</f>
        <v>0</v>
      </c>
      <c r="I110" s="94">
        <f t="shared" si="7"/>
        <v>0</v>
      </c>
      <c r="J110" s="224"/>
      <c r="K110" s="255">
        <f>'1830'!K110+'1844'!K110+'1845'!K110+'2020'!K110+'2042'!K110+'2625'!K110+'2632'!K110</f>
        <v>0</v>
      </c>
      <c r="L110" s="255">
        <f>'1830'!L110+'1844'!L110+'1845'!L110+'2020'!L110+'2042'!L110+'2625'!L110+'2632'!L110</f>
        <v>0</v>
      </c>
      <c r="M110" s="255">
        <f>'1830'!M110+'1844'!M110+'1845'!M110+'2020'!M110+'2042'!M110+'2625'!M110+'2632'!M110</f>
        <v>0</v>
      </c>
      <c r="N110" s="94">
        <f t="shared" si="8"/>
        <v>0</v>
      </c>
      <c r="O110" s="224"/>
      <c r="P110" s="255">
        <f>'1830'!P110+'1844'!P110+'1845'!P110+'2020'!P110+'2042'!P110+'2625'!P110+'2632'!P110</f>
        <v>0</v>
      </c>
      <c r="Q110" s="255">
        <f>'1830'!Q110+'1844'!Q110+'1845'!Q110+'2020'!Q110+'2042'!Q110+'2625'!Q110+'2632'!Q110</f>
        <v>0</v>
      </c>
      <c r="R110" s="255">
        <f>'1830'!R110+'1844'!R110+'1845'!R110+'2020'!R110+'2042'!R110+'2625'!R110+'2632'!R110</f>
        <v>0</v>
      </c>
      <c r="S110" s="94">
        <f t="shared" si="9"/>
        <v>0</v>
      </c>
      <c r="T110" s="224"/>
      <c r="U110" s="255">
        <f>'1830'!U110+'1844'!U110+'1845'!U110+'2020'!U110+'2042'!U110+'2625'!U110+'2632'!U110</f>
        <v>0</v>
      </c>
      <c r="V110" s="255">
        <f>'1830'!V110+'1844'!V110+'1845'!V110+'2020'!V110+'2042'!V110+'2625'!V110+'2632'!V110</f>
        <v>0</v>
      </c>
      <c r="W110" s="255">
        <f>'1830'!W110+'1844'!W110+'1845'!W110+'2020'!W110+'2042'!W110+'2625'!W110+'2632'!W110</f>
        <v>0</v>
      </c>
      <c r="X110" s="94">
        <f t="shared" ref="X110:X126" si="14">U110+V110+W110</f>
        <v>0</v>
      </c>
      <c r="Y110" s="97"/>
      <c r="Z110" s="94">
        <f t="shared" si="13"/>
        <v>0</v>
      </c>
      <c r="AA110" s="182"/>
    </row>
    <row r="111" spans="1:27" s="214" customFormat="1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55">
        <f>'1830'!F111+'1844'!F111+'1845'!F111+'2020'!F111+'2042'!F111+'2625'!F111+'2632'!F111</f>
        <v>0</v>
      </c>
      <c r="G111" s="255">
        <f>'1830'!G111+'1844'!G111+'1845'!G111+'2020'!G111+'2042'!G111+'2625'!G111+'2632'!G111</f>
        <v>0</v>
      </c>
      <c r="H111" s="255">
        <f>'1830'!H111+'1844'!H111+'1845'!H111+'2020'!H111+'2042'!H111+'2625'!H111+'2632'!H111</f>
        <v>0</v>
      </c>
      <c r="I111" s="94">
        <f t="shared" si="7"/>
        <v>0</v>
      </c>
      <c r="J111" s="224"/>
      <c r="K111" s="255">
        <f>'1830'!K111+'1844'!K111+'1845'!K111+'2020'!K111+'2042'!K111+'2625'!K111+'2632'!K111</f>
        <v>0</v>
      </c>
      <c r="L111" s="255">
        <f>'1830'!L111+'1844'!L111+'1845'!L111+'2020'!L111+'2042'!L111+'2625'!L111+'2632'!L111</f>
        <v>0</v>
      </c>
      <c r="M111" s="255">
        <f>'1830'!M111+'1844'!M111+'1845'!M111+'2020'!M111+'2042'!M111+'2625'!M111+'2632'!M111</f>
        <v>0</v>
      </c>
      <c r="N111" s="94">
        <f t="shared" si="8"/>
        <v>0</v>
      </c>
      <c r="O111" s="224"/>
      <c r="P111" s="255">
        <f>'1830'!P111+'1844'!P111+'1845'!P111+'2020'!P111+'2042'!P111+'2625'!P111+'2632'!P111</f>
        <v>0</v>
      </c>
      <c r="Q111" s="255">
        <f>'1830'!Q111+'1844'!Q111+'1845'!Q111+'2020'!Q111+'2042'!Q111+'2625'!Q111+'2632'!Q111</f>
        <v>0</v>
      </c>
      <c r="R111" s="255">
        <f>'1830'!R111+'1844'!R111+'1845'!R111+'2020'!R111+'2042'!R111+'2625'!R111+'2632'!R111</f>
        <v>0</v>
      </c>
      <c r="S111" s="94">
        <f t="shared" si="9"/>
        <v>0</v>
      </c>
      <c r="T111" s="224"/>
      <c r="U111" s="255">
        <f>'1830'!U111+'1844'!U111+'1845'!U111+'2020'!U111+'2042'!U111+'2625'!U111+'2632'!U111</f>
        <v>0</v>
      </c>
      <c r="V111" s="255">
        <f>'1830'!V111+'1844'!V111+'1845'!V111+'2020'!V111+'2042'!V111+'2625'!V111+'2632'!V111</f>
        <v>0</v>
      </c>
      <c r="W111" s="255">
        <f>'1830'!W111+'1844'!W111+'1845'!W111+'2020'!W111+'2042'!W111+'2625'!W111+'2632'!W111</f>
        <v>0</v>
      </c>
      <c r="X111" s="94">
        <f t="shared" si="14"/>
        <v>0</v>
      </c>
      <c r="Y111" s="97"/>
      <c r="Z111" s="94">
        <f t="shared" si="13"/>
        <v>0</v>
      </c>
      <c r="AA111" s="182"/>
    </row>
    <row r="112" spans="1:27" s="214" customFormat="1" ht="15" x14ac:dyDescent="0.25">
      <c r="A112" s="72"/>
      <c r="B112" s="70" t="str">
        <f>'LPFN SUMMARY - Results'!B112</f>
        <v>Food</v>
      </c>
      <c r="C112" s="71"/>
      <c r="D112" s="62"/>
      <c r="E112" s="63"/>
      <c r="F112" s="255">
        <f>'1830'!F112+'1844'!F112+'1845'!F112+'2020'!F112+'2042'!F112+'2625'!F112+'2632'!F112</f>
        <v>0</v>
      </c>
      <c r="G112" s="255">
        <f>'1830'!G112+'1844'!G112+'1845'!G112+'2020'!G112+'2042'!G112+'2625'!G112+'2632'!G112</f>
        <v>0</v>
      </c>
      <c r="H112" s="255">
        <f>'1830'!H112+'1844'!H112+'1845'!H112+'2020'!H112+'2042'!H112+'2625'!H112+'2632'!H112</f>
        <v>0</v>
      </c>
      <c r="I112" s="94">
        <f t="shared" si="7"/>
        <v>0</v>
      </c>
      <c r="J112" s="224"/>
      <c r="K112" s="255">
        <f>'1830'!K112+'1844'!K112+'1845'!K112+'2020'!K112+'2042'!K112+'2625'!K112+'2632'!K112</f>
        <v>0</v>
      </c>
      <c r="L112" s="255">
        <f>'1830'!L112+'1844'!L112+'1845'!L112+'2020'!L112+'2042'!L112+'2625'!L112+'2632'!L112</f>
        <v>0</v>
      </c>
      <c r="M112" s="255">
        <f>'1830'!M112+'1844'!M112+'1845'!M112+'2020'!M112+'2042'!M112+'2625'!M112+'2632'!M112</f>
        <v>0</v>
      </c>
      <c r="N112" s="94">
        <f t="shared" si="8"/>
        <v>0</v>
      </c>
      <c r="O112" s="224"/>
      <c r="P112" s="255">
        <f>'1830'!P112+'1844'!P112+'1845'!P112+'2020'!P112+'2042'!P112+'2625'!P112+'2632'!P112</f>
        <v>0</v>
      </c>
      <c r="Q112" s="255">
        <f>'1830'!Q112+'1844'!Q112+'1845'!Q112+'2020'!Q112+'2042'!Q112+'2625'!Q112+'2632'!Q112</f>
        <v>0</v>
      </c>
      <c r="R112" s="255">
        <f>'1830'!R112+'1844'!R112+'1845'!R112+'2020'!R112+'2042'!R112+'2625'!R112+'2632'!R112</f>
        <v>0</v>
      </c>
      <c r="S112" s="94">
        <f t="shared" si="9"/>
        <v>0</v>
      </c>
      <c r="T112" s="224"/>
      <c r="U112" s="255">
        <f>'1830'!U112+'1844'!U112+'1845'!U112+'2020'!U112+'2042'!U112+'2625'!U112+'2632'!U112</f>
        <v>0</v>
      </c>
      <c r="V112" s="255">
        <f>'1830'!V112+'1844'!V112+'1845'!V112+'2020'!V112+'2042'!V112+'2625'!V112+'2632'!V112</f>
        <v>0</v>
      </c>
      <c r="W112" s="255">
        <f>'1830'!W112+'1844'!W112+'1845'!W112+'2020'!W112+'2042'!W112+'2625'!W112+'2632'!W112</f>
        <v>0</v>
      </c>
      <c r="X112" s="94">
        <f t="shared" si="14"/>
        <v>0</v>
      </c>
      <c r="Y112" s="97"/>
      <c r="Z112" s="94">
        <f t="shared" si="13"/>
        <v>0</v>
      </c>
      <c r="AA112" s="182"/>
    </row>
    <row r="113" spans="1:27" s="214" customFormat="1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55">
        <f>'1830'!F113+'1844'!F113+'1845'!F113+'2020'!F113+'2042'!F113+'2625'!F113+'2632'!F113</f>
        <v>0</v>
      </c>
      <c r="G113" s="255">
        <f>'1830'!G113+'1844'!G113+'1845'!G113+'2020'!G113+'2042'!G113+'2625'!G113+'2632'!G113</f>
        <v>0</v>
      </c>
      <c r="H113" s="255">
        <f>'1830'!H113+'1844'!H113+'1845'!H113+'2020'!H113+'2042'!H113+'2625'!H113+'2632'!H113</f>
        <v>0</v>
      </c>
      <c r="I113" s="94">
        <f t="shared" si="7"/>
        <v>0</v>
      </c>
      <c r="J113" s="224"/>
      <c r="K113" s="255">
        <f>'1830'!K113+'1844'!K113+'1845'!K113+'2020'!K113+'2042'!K113+'2625'!K113+'2632'!K113</f>
        <v>0</v>
      </c>
      <c r="L113" s="255">
        <f>'1830'!L113+'1844'!L113+'1845'!L113+'2020'!L113+'2042'!L113+'2625'!L113+'2632'!L113</f>
        <v>0</v>
      </c>
      <c r="M113" s="255">
        <f>'1830'!M113+'1844'!M113+'1845'!M113+'2020'!M113+'2042'!M113+'2625'!M113+'2632'!M113</f>
        <v>0</v>
      </c>
      <c r="N113" s="94">
        <f t="shared" si="8"/>
        <v>0</v>
      </c>
      <c r="O113" s="224"/>
      <c r="P113" s="255">
        <f>'1830'!P113+'1844'!P113+'1845'!P113+'2020'!P113+'2042'!P113+'2625'!P113+'2632'!P113</f>
        <v>0</v>
      </c>
      <c r="Q113" s="255">
        <f>'1830'!Q113+'1844'!Q113+'1845'!Q113+'2020'!Q113+'2042'!Q113+'2625'!Q113+'2632'!Q113</f>
        <v>0</v>
      </c>
      <c r="R113" s="255">
        <f>'1830'!R113+'1844'!R113+'1845'!R113+'2020'!R113+'2042'!R113+'2625'!R113+'2632'!R113</f>
        <v>0</v>
      </c>
      <c r="S113" s="94">
        <f t="shared" si="9"/>
        <v>0</v>
      </c>
      <c r="T113" s="224"/>
      <c r="U113" s="255">
        <f>'1830'!U113+'1844'!U113+'1845'!U113+'2020'!U113+'2042'!U113+'2625'!U113+'2632'!U113</f>
        <v>0</v>
      </c>
      <c r="V113" s="255">
        <f>'1830'!V113+'1844'!V113+'1845'!V113+'2020'!V113+'2042'!V113+'2625'!V113+'2632'!V113</f>
        <v>0</v>
      </c>
      <c r="W113" s="255">
        <f>'1830'!W113+'1844'!W113+'1845'!W113+'2020'!W113+'2042'!W113+'2625'!W113+'2632'!W113</f>
        <v>0</v>
      </c>
      <c r="X113" s="94">
        <f t="shared" si="14"/>
        <v>0</v>
      </c>
      <c r="Y113" s="97"/>
      <c r="Z113" s="94">
        <f t="shared" si="13"/>
        <v>0</v>
      </c>
      <c r="AA113" s="182"/>
    </row>
    <row r="114" spans="1:27" s="214" customFormat="1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55">
        <f>'1830'!F114+'1844'!F114+'1845'!F114+'2020'!F114+'2042'!F114+'2625'!F114+'2632'!F114</f>
        <v>0</v>
      </c>
      <c r="G114" s="255">
        <f>'1830'!G114+'1844'!G114+'1845'!G114+'2020'!G114+'2042'!G114+'2625'!G114+'2632'!G114</f>
        <v>0</v>
      </c>
      <c r="H114" s="255">
        <f>'1830'!H114+'1844'!H114+'1845'!H114+'2020'!H114+'2042'!H114+'2625'!H114+'2632'!H114</f>
        <v>0</v>
      </c>
      <c r="I114" s="94">
        <f t="shared" si="7"/>
        <v>0</v>
      </c>
      <c r="J114" s="224"/>
      <c r="K114" s="255">
        <f>'1830'!K114+'1844'!K114+'1845'!K114+'2020'!K114+'2042'!K114+'2625'!K114+'2632'!K114</f>
        <v>0</v>
      </c>
      <c r="L114" s="255">
        <f>'1830'!L114+'1844'!L114+'1845'!L114+'2020'!L114+'2042'!L114+'2625'!L114+'2632'!L114</f>
        <v>0</v>
      </c>
      <c r="M114" s="255">
        <f>'1830'!M114+'1844'!M114+'1845'!M114+'2020'!M114+'2042'!M114+'2625'!M114+'2632'!M114</f>
        <v>0</v>
      </c>
      <c r="N114" s="94">
        <f t="shared" si="8"/>
        <v>0</v>
      </c>
      <c r="O114" s="224"/>
      <c r="P114" s="255">
        <f>'1830'!P114+'1844'!P114+'1845'!P114+'2020'!P114+'2042'!P114+'2625'!P114+'2632'!P114</f>
        <v>0</v>
      </c>
      <c r="Q114" s="255">
        <f>'1830'!Q114+'1844'!Q114+'1845'!Q114+'2020'!Q114+'2042'!Q114+'2625'!Q114+'2632'!Q114</f>
        <v>0</v>
      </c>
      <c r="R114" s="255">
        <f>'1830'!R114+'1844'!R114+'1845'!R114+'2020'!R114+'2042'!R114+'2625'!R114+'2632'!R114</f>
        <v>0</v>
      </c>
      <c r="S114" s="94">
        <f t="shared" si="9"/>
        <v>0</v>
      </c>
      <c r="T114" s="224"/>
      <c r="U114" s="255">
        <f>'1830'!U114+'1844'!U114+'1845'!U114+'2020'!U114+'2042'!U114+'2625'!U114+'2632'!U114</f>
        <v>0</v>
      </c>
      <c r="V114" s="255">
        <f>'1830'!V114+'1844'!V114+'1845'!V114+'2020'!V114+'2042'!V114+'2625'!V114+'2632'!V114</f>
        <v>0</v>
      </c>
      <c r="W114" s="255">
        <f>'1830'!W114+'1844'!W114+'1845'!W114+'2020'!W114+'2042'!W114+'2625'!W114+'2632'!W114</f>
        <v>0</v>
      </c>
      <c r="X114" s="94">
        <f t="shared" si="14"/>
        <v>0</v>
      </c>
      <c r="Y114" s="97"/>
      <c r="Z114" s="94">
        <f t="shared" si="13"/>
        <v>0</v>
      </c>
      <c r="AA114" s="182"/>
    </row>
    <row r="115" spans="1:27" s="214" customFormat="1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55">
        <f>'1830'!F115+'1844'!F115+'1845'!F115+'2020'!F115+'2042'!F115+'2625'!F115+'2632'!F115</f>
        <v>0</v>
      </c>
      <c r="G115" s="255">
        <f>'1830'!G115+'1844'!G115+'1845'!G115+'2020'!G115+'2042'!G115+'2625'!G115+'2632'!G115</f>
        <v>0</v>
      </c>
      <c r="H115" s="255">
        <f>'1830'!H115+'1844'!H115+'1845'!H115+'2020'!H115+'2042'!H115+'2625'!H115+'2632'!H115</f>
        <v>0</v>
      </c>
      <c r="I115" s="94">
        <f t="shared" si="7"/>
        <v>0</v>
      </c>
      <c r="J115" s="224"/>
      <c r="K115" s="255">
        <f>'1830'!K115+'1844'!K115+'1845'!K115+'2020'!K115+'2042'!K115+'2625'!K115+'2632'!K115</f>
        <v>0</v>
      </c>
      <c r="L115" s="255">
        <f>'1830'!L115+'1844'!L115+'1845'!L115+'2020'!L115+'2042'!L115+'2625'!L115+'2632'!L115</f>
        <v>0</v>
      </c>
      <c r="M115" s="255">
        <f>'1830'!M115+'1844'!M115+'1845'!M115+'2020'!M115+'2042'!M115+'2625'!M115+'2632'!M115</f>
        <v>0</v>
      </c>
      <c r="N115" s="94">
        <f t="shared" si="8"/>
        <v>0</v>
      </c>
      <c r="O115" s="224"/>
      <c r="P115" s="255">
        <f>'1830'!P115+'1844'!P115+'1845'!P115+'2020'!P115+'2042'!P115+'2625'!P115+'2632'!P115</f>
        <v>0</v>
      </c>
      <c r="Q115" s="255">
        <f>'1830'!Q115+'1844'!Q115+'1845'!Q115+'2020'!Q115+'2042'!Q115+'2625'!Q115+'2632'!Q115</f>
        <v>0</v>
      </c>
      <c r="R115" s="255">
        <f>'1830'!R115+'1844'!R115+'1845'!R115+'2020'!R115+'2042'!R115+'2625'!R115+'2632'!R115</f>
        <v>0</v>
      </c>
      <c r="S115" s="94">
        <f t="shared" si="9"/>
        <v>0</v>
      </c>
      <c r="T115" s="224"/>
      <c r="U115" s="255">
        <f>'1830'!U115+'1844'!U115+'1845'!U115+'2020'!U115+'2042'!U115+'2625'!U115+'2632'!U115</f>
        <v>0</v>
      </c>
      <c r="V115" s="255">
        <f>'1830'!V115+'1844'!V115+'1845'!V115+'2020'!V115+'2042'!V115+'2625'!V115+'2632'!V115</f>
        <v>0</v>
      </c>
      <c r="W115" s="255">
        <f>'1830'!W115+'1844'!W115+'1845'!W115+'2020'!W115+'2042'!W115+'2625'!W115+'2632'!W115</f>
        <v>0</v>
      </c>
      <c r="X115" s="94">
        <f t="shared" si="14"/>
        <v>0</v>
      </c>
      <c r="Y115" s="97"/>
      <c r="Z115" s="94">
        <f t="shared" si="13"/>
        <v>0</v>
      </c>
      <c r="AA115" s="182"/>
    </row>
    <row r="116" spans="1:27" s="214" customFormat="1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55">
        <f>'1830'!F116+'1844'!F116+'1845'!F116+'2020'!F116+'2042'!F116+'2625'!F116+'2632'!F116</f>
        <v>0</v>
      </c>
      <c r="G116" s="255">
        <f>'1830'!G116+'1844'!G116+'1845'!G116+'2020'!G116+'2042'!G116+'2625'!G116+'2632'!G116</f>
        <v>0</v>
      </c>
      <c r="H116" s="255">
        <f>'1830'!H116+'1844'!H116+'1845'!H116+'2020'!H116+'2042'!H116+'2625'!H116+'2632'!H116</f>
        <v>0</v>
      </c>
      <c r="I116" s="94">
        <f t="shared" si="7"/>
        <v>0</v>
      </c>
      <c r="J116" s="224"/>
      <c r="K116" s="255">
        <f>'1830'!K116+'1844'!K116+'1845'!K116+'2020'!K116+'2042'!K116+'2625'!K116+'2632'!K116</f>
        <v>0</v>
      </c>
      <c r="L116" s="255">
        <f>'1830'!L116+'1844'!L116+'1845'!L116+'2020'!L116+'2042'!L116+'2625'!L116+'2632'!L116</f>
        <v>0</v>
      </c>
      <c r="M116" s="255">
        <f>'1830'!M116+'1844'!M116+'1845'!M116+'2020'!M116+'2042'!M116+'2625'!M116+'2632'!M116</f>
        <v>0</v>
      </c>
      <c r="N116" s="94">
        <f t="shared" si="8"/>
        <v>0</v>
      </c>
      <c r="O116" s="224"/>
      <c r="P116" s="255">
        <f>'1830'!P116+'1844'!P116+'1845'!P116+'2020'!P116+'2042'!P116+'2625'!P116+'2632'!P116</f>
        <v>0</v>
      </c>
      <c r="Q116" s="255">
        <f>'1830'!Q116+'1844'!Q116+'1845'!Q116+'2020'!Q116+'2042'!Q116+'2625'!Q116+'2632'!Q116</f>
        <v>0</v>
      </c>
      <c r="R116" s="255">
        <f>'1830'!R116+'1844'!R116+'1845'!R116+'2020'!R116+'2042'!R116+'2625'!R116+'2632'!R116</f>
        <v>0</v>
      </c>
      <c r="S116" s="94">
        <f t="shared" si="9"/>
        <v>0</v>
      </c>
      <c r="T116" s="224"/>
      <c r="U116" s="255">
        <f>'1830'!U116+'1844'!U116+'1845'!U116+'2020'!U116+'2042'!U116+'2625'!U116+'2632'!U116</f>
        <v>0</v>
      </c>
      <c r="V116" s="255">
        <f>'1830'!V116+'1844'!V116+'1845'!V116+'2020'!V116+'2042'!V116+'2625'!V116+'2632'!V116</f>
        <v>0</v>
      </c>
      <c r="W116" s="255">
        <f>'1830'!W116+'1844'!W116+'1845'!W116+'2020'!W116+'2042'!W116+'2625'!W116+'2632'!W116</f>
        <v>0</v>
      </c>
      <c r="X116" s="94">
        <f t="shared" si="14"/>
        <v>0</v>
      </c>
      <c r="Y116" s="97"/>
      <c r="Z116" s="94">
        <f t="shared" si="13"/>
        <v>0</v>
      </c>
      <c r="AA116" s="182"/>
    </row>
    <row r="117" spans="1:27" s="214" customFormat="1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55">
        <f>'1830'!F117+'1844'!F117+'1845'!F117+'2020'!F117+'2042'!F117+'2625'!F117+'2632'!F117</f>
        <v>0</v>
      </c>
      <c r="G117" s="255">
        <f>'1830'!G117+'1844'!G117+'1845'!G117+'2020'!G117+'2042'!G117+'2625'!G117+'2632'!G117</f>
        <v>0</v>
      </c>
      <c r="H117" s="255">
        <f>'1830'!H117+'1844'!H117+'1845'!H117+'2020'!H117+'2042'!H117+'2625'!H117+'2632'!H117</f>
        <v>0</v>
      </c>
      <c r="I117" s="94">
        <f t="shared" si="7"/>
        <v>0</v>
      </c>
      <c r="J117" s="224"/>
      <c r="K117" s="255">
        <f>'1830'!K117+'1844'!K117+'1845'!K117+'2020'!K117+'2042'!K117+'2625'!K117+'2632'!K117</f>
        <v>0</v>
      </c>
      <c r="L117" s="255">
        <f>'1830'!L117+'1844'!L117+'1845'!L117+'2020'!L117+'2042'!L117+'2625'!L117+'2632'!L117</f>
        <v>0</v>
      </c>
      <c r="M117" s="255">
        <f>'1830'!M117+'1844'!M117+'1845'!M117+'2020'!M117+'2042'!M117+'2625'!M117+'2632'!M117</f>
        <v>0</v>
      </c>
      <c r="N117" s="94">
        <f t="shared" si="8"/>
        <v>0</v>
      </c>
      <c r="O117" s="224"/>
      <c r="P117" s="255">
        <f>'1830'!P117+'1844'!P117+'1845'!P117+'2020'!P117+'2042'!P117+'2625'!P117+'2632'!P117</f>
        <v>0</v>
      </c>
      <c r="Q117" s="255">
        <f>'1830'!Q117+'1844'!Q117+'1845'!Q117+'2020'!Q117+'2042'!Q117+'2625'!Q117+'2632'!Q117</f>
        <v>0</v>
      </c>
      <c r="R117" s="255">
        <f>'1830'!R117+'1844'!R117+'1845'!R117+'2020'!R117+'2042'!R117+'2625'!R117+'2632'!R117</f>
        <v>0</v>
      </c>
      <c r="S117" s="94">
        <f t="shared" si="9"/>
        <v>0</v>
      </c>
      <c r="T117" s="224"/>
      <c r="U117" s="255">
        <f>'1830'!U117+'1844'!U117+'1845'!U117+'2020'!U117+'2042'!U117+'2625'!U117+'2632'!U117</f>
        <v>0</v>
      </c>
      <c r="V117" s="255">
        <f>'1830'!V117+'1844'!V117+'1845'!V117+'2020'!V117+'2042'!V117+'2625'!V117+'2632'!V117</f>
        <v>0</v>
      </c>
      <c r="W117" s="255">
        <f>'1830'!W117+'1844'!W117+'1845'!W117+'2020'!W117+'2042'!W117+'2625'!W117+'2632'!W117</f>
        <v>0</v>
      </c>
      <c r="X117" s="94">
        <f t="shared" si="14"/>
        <v>0</v>
      </c>
      <c r="Y117" s="97"/>
      <c r="Z117" s="94">
        <f t="shared" si="13"/>
        <v>0</v>
      </c>
      <c r="AA117" s="182"/>
    </row>
    <row r="118" spans="1:27" s="214" customFormat="1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55">
        <f>'1830'!F118+'1844'!F118+'1845'!F118+'2020'!F118+'2042'!F118+'2625'!F118+'2632'!F118</f>
        <v>0</v>
      </c>
      <c r="G118" s="255">
        <f>'1830'!G118+'1844'!G118+'1845'!G118+'2020'!G118+'2042'!G118+'2625'!G118+'2632'!G118</f>
        <v>0</v>
      </c>
      <c r="H118" s="255">
        <f>'1830'!H118+'1844'!H118+'1845'!H118+'2020'!H118+'2042'!H118+'2625'!H118+'2632'!H118</f>
        <v>0</v>
      </c>
      <c r="I118" s="94">
        <f t="shared" si="7"/>
        <v>0</v>
      </c>
      <c r="J118" s="224"/>
      <c r="K118" s="255">
        <f>'1830'!K118+'1844'!K118+'1845'!K118+'2020'!K118+'2042'!K118+'2625'!K118+'2632'!K118</f>
        <v>0</v>
      </c>
      <c r="L118" s="255">
        <f>'1830'!L118+'1844'!L118+'1845'!L118+'2020'!L118+'2042'!L118+'2625'!L118+'2632'!L118</f>
        <v>0</v>
      </c>
      <c r="M118" s="255">
        <f>'1830'!M118+'1844'!M118+'1845'!M118+'2020'!M118+'2042'!M118+'2625'!M118+'2632'!M118</f>
        <v>0</v>
      </c>
      <c r="N118" s="94">
        <f t="shared" si="8"/>
        <v>0</v>
      </c>
      <c r="O118" s="224"/>
      <c r="P118" s="255">
        <f>'1830'!P118+'1844'!P118+'1845'!P118+'2020'!P118+'2042'!P118+'2625'!P118+'2632'!P118</f>
        <v>0</v>
      </c>
      <c r="Q118" s="255">
        <f>'1830'!Q118+'1844'!Q118+'1845'!Q118+'2020'!Q118+'2042'!Q118+'2625'!Q118+'2632'!Q118</f>
        <v>0</v>
      </c>
      <c r="R118" s="255">
        <f>'1830'!R118+'1844'!R118+'1845'!R118+'2020'!R118+'2042'!R118+'2625'!R118+'2632'!R118</f>
        <v>0</v>
      </c>
      <c r="S118" s="94">
        <f t="shared" si="9"/>
        <v>0</v>
      </c>
      <c r="T118" s="224"/>
      <c r="U118" s="255">
        <f>'1830'!U118+'1844'!U118+'1845'!U118+'2020'!U118+'2042'!U118+'2625'!U118+'2632'!U118</f>
        <v>0</v>
      </c>
      <c r="V118" s="255">
        <f>'1830'!V118+'1844'!V118+'1845'!V118+'2020'!V118+'2042'!V118+'2625'!V118+'2632'!V118</f>
        <v>0</v>
      </c>
      <c r="W118" s="255">
        <f>'1830'!W118+'1844'!W118+'1845'!W118+'2020'!W118+'2042'!W118+'2625'!W118+'2632'!W118</f>
        <v>0</v>
      </c>
      <c r="X118" s="94">
        <f t="shared" si="14"/>
        <v>0</v>
      </c>
      <c r="Y118" s="97"/>
      <c r="Z118" s="94">
        <f t="shared" si="13"/>
        <v>0</v>
      </c>
      <c r="AA118" s="182"/>
    </row>
    <row r="119" spans="1:27" s="214" customFormat="1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55">
        <f>'1830'!F119+'1844'!F119+'1845'!F119+'2020'!F119+'2042'!F119+'2625'!F119+'2632'!F119</f>
        <v>0</v>
      </c>
      <c r="G119" s="255">
        <f>'1830'!G119+'1844'!G119+'1845'!G119+'2020'!G119+'2042'!G119+'2625'!G119+'2632'!G119</f>
        <v>0</v>
      </c>
      <c r="H119" s="255">
        <f>'1830'!H119+'1844'!H119+'1845'!H119+'2020'!H119+'2042'!H119+'2625'!H119+'2632'!H119</f>
        <v>0</v>
      </c>
      <c r="I119" s="94">
        <f t="shared" si="7"/>
        <v>0</v>
      </c>
      <c r="J119" s="224"/>
      <c r="K119" s="255">
        <f>'1830'!K119+'1844'!K119+'1845'!K119+'2020'!K119+'2042'!K119+'2625'!K119+'2632'!K119</f>
        <v>0</v>
      </c>
      <c r="L119" s="255">
        <f>'1830'!L119+'1844'!L119+'1845'!L119+'2020'!L119+'2042'!L119+'2625'!L119+'2632'!L119</f>
        <v>0</v>
      </c>
      <c r="M119" s="255">
        <f>'1830'!M119+'1844'!M119+'1845'!M119+'2020'!M119+'2042'!M119+'2625'!M119+'2632'!M119</f>
        <v>0</v>
      </c>
      <c r="N119" s="94">
        <f t="shared" si="8"/>
        <v>0</v>
      </c>
      <c r="O119" s="224"/>
      <c r="P119" s="255">
        <f>'1830'!P119+'1844'!P119+'1845'!P119+'2020'!P119+'2042'!P119+'2625'!P119+'2632'!P119</f>
        <v>0</v>
      </c>
      <c r="Q119" s="255">
        <f>'1830'!Q119+'1844'!Q119+'1845'!Q119+'2020'!Q119+'2042'!Q119+'2625'!Q119+'2632'!Q119</f>
        <v>0</v>
      </c>
      <c r="R119" s="255">
        <f>'1830'!R119+'1844'!R119+'1845'!R119+'2020'!R119+'2042'!R119+'2625'!R119+'2632'!R119</f>
        <v>0</v>
      </c>
      <c r="S119" s="94">
        <f t="shared" si="9"/>
        <v>0</v>
      </c>
      <c r="T119" s="224"/>
      <c r="U119" s="255">
        <f>'1830'!U119+'1844'!U119+'1845'!U119+'2020'!U119+'2042'!U119+'2625'!U119+'2632'!U119</f>
        <v>0</v>
      </c>
      <c r="V119" s="255">
        <f>'1830'!V119+'1844'!V119+'1845'!V119+'2020'!V119+'2042'!V119+'2625'!V119+'2632'!V119</f>
        <v>0</v>
      </c>
      <c r="W119" s="255">
        <f>'1830'!W119+'1844'!W119+'1845'!W119+'2020'!W119+'2042'!W119+'2625'!W119+'2632'!W119</f>
        <v>0</v>
      </c>
      <c r="X119" s="94">
        <f t="shared" si="14"/>
        <v>0</v>
      </c>
      <c r="Y119" s="97"/>
      <c r="Z119" s="94">
        <f t="shared" si="13"/>
        <v>0</v>
      </c>
      <c r="AA119" s="182"/>
    </row>
    <row r="120" spans="1:27" s="214" customFormat="1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55">
        <f>'1830'!F120+'1844'!F120+'1845'!F120+'2020'!F120+'2042'!F120+'2625'!F120+'2632'!F120</f>
        <v>0</v>
      </c>
      <c r="G120" s="255">
        <f>'1830'!G120+'1844'!G120+'1845'!G120+'2020'!G120+'2042'!G120+'2625'!G120+'2632'!G120</f>
        <v>0</v>
      </c>
      <c r="H120" s="255">
        <f>'1830'!H120+'1844'!H120+'1845'!H120+'2020'!H120+'2042'!H120+'2625'!H120+'2632'!H120</f>
        <v>0</v>
      </c>
      <c r="I120" s="94">
        <f t="shared" si="7"/>
        <v>0</v>
      </c>
      <c r="J120" s="224"/>
      <c r="K120" s="255">
        <f>'1830'!K120+'1844'!K120+'1845'!K120+'2020'!K120+'2042'!K120+'2625'!K120+'2632'!K120</f>
        <v>0</v>
      </c>
      <c r="L120" s="255">
        <f>'1830'!L120+'1844'!L120+'1845'!L120+'2020'!L120+'2042'!L120+'2625'!L120+'2632'!L120</f>
        <v>0</v>
      </c>
      <c r="M120" s="255">
        <f>'1830'!M120+'1844'!M120+'1845'!M120+'2020'!M120+'2042'!M120+'2625'!M120+'2632'!M120</f>
        <v>0</v>
      </c>
      <c r="N120" s="94">
        <f t="shared" si="8"/>
        <v>0</v>
      </c>
      <c r="O120" s="224"/>
      <c r="P120" s="255">
        <f>'1830'!P120+'1844'!P120+'1845'!P120+'2020'!P120+'2042'!P120+'2625'!P120+'2632'!P120</f>
        <v>0</v>
      </c>
      <c r="Q120" s="255">
        <f>'1830'!Q120+'1844'!Q120+'1845'!Q120+'2020'!Q120+'2042'!Q120+'2625'!Q120+'2632'!Q120</f>
        <v>0</v>
      </c>
      <c r="R120" s="255">
        <f>'1830'!R120+'1844'!R120+'1845'!R120+'2020'!R120+'2042'!R120+'2625'!R120+'2632'!R120</f>
        <v>0</v>
      </c>
      <c r="S120" s="94">
        <f t="shared" si="9"/>
        <v>0</v>
      </c>
      <c r="T120" s="224"/>
      <c r="U120" s="255">
        <f>'1830'!U120+'1844'!U120+'1845'!U120+'2020'!U120+'2042'!U120+'2625'!U120+'2632'!U120</f>
        <v>0</v>
      </c>
      <c r="V120" s="255">
        <f>'1830'!V120+'1844'!V120+'1845'!V120+'2020'!V120+'2042'!V120+'2625'!V120+'2632'!V120</f>
        <v>0</v>
      </c>
      <c r="W120" s="255">
        <f>'1830'!W120+'1844'!W120+'1845'!W120+'2020'!W120+'2042'!W120+'2625'!W120+'2632'!W120</f>
        <v>0</v>
      </c>
      <c r="X120" s="94">
        <f t="shared" si="14"/>
        <v>0</v>
      </c>
      <c r="Y120" s="97"/>
      <c r="Z120" s="94">
        <f t="shared" si="13"/>
        <v>0</v>
      </c>
      <c r="AA120" s="182"/>
    </row>
    <row r="121" spans="1:27" s="214" customFormat="1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55">
        <f>'1830'!F121+'1844'!F121+'1845'!F121+'2020'!F121+'2042'!F121+'2625'!F121+'2632'!F121</f>
        <v>0</v>
      </c>
      <c r="G121" s="255">
        <f>'1830'!G121+'1844'!G121+'1845'!G121+'2020'!G121+'2042'!G121+'2625'!G121+'2632'!G121</f>
        <v>0</v>
      </c>
      <c r="H121" s="255">
        <f>'1830'!H121+'1844'!H121+'1845'!H121+'2020'!H121+'2042'!H121+'2625'!H121+'2632'!H121</f>
        <v>0</v>
      </c>
      <c r="I121" s="94">
        <f t="shared" si="7"/>
        <v>0</v>
      </c>
      <c r="J121" s="224"/>
      <c r="K121" s="255">
        <f>'1830'!K121+'1844'!K121+'1845'!K121+'2020'!K121+'2042'!K121+'2625'!K121+'2632'!K121</f>
        <v>0</v>
      </c>
      <c r="L121" s="255">
        <f>'1830'!L121+'1844'!L121+'1845'!L121+'2020'!L121+'2042'!L121+'2625'!L121+'2632'!L121</f>
        <v>0</v>
      </c>
      <c r="M121" s="255">
        <f>'1830'!M121+'1844'!M121+'1845'!M121+'2020'!M121+'2042'!M121+'2625'!M121+'2632'!M121</f>
        <v>0</v>
      </c>
      <c r="N121" s="94">
        <f t="shared" si="8"/>
        <v>0</v>
      </c>
      <c r="O121" s="224"/>
      <c r="P121" s="255">
        <f>'1830'!P121+'1844'!P121+'1845'!P121+'2020'!P121+'2042'!P121+'2625'!P121+'2632'!P121</f>
        <v>0</v>
      </c>
      <c r="Q121" s="255">
        <f>'1830'!Q121+'1844'!Q121+'1845'!Q121+'2020'!Q121+'2042'!Q121+'2625'!Q121+'2632'!Q121</f>
        <v>0</v>
      </c>
      <c r="R121" s="255">
        <f>'1830'!R121+'1844'!R121+'1845'!R121+'2020'!R121+'2042'!R121+'2625'!R121+'2632'!R121</f>
        <v>0</v>
      </c>
      <c r="S121" s="94">
        <f t="shared" si="9"/>
        <v>0</v>
      </c>
      <c r="T121" s="224"/>
      <c r="U121" s="255">
        <f>'1830'!U121+'1844'!U121+'1845'!U121+'2020'!U121+'2042'!U121+'2625'!U121+'2632'!U121</f>
        <v>0</v>
      </c>
      <c r="V121" s="255">
        <f>'1830'!V121+'1844'!V121+'1845'!V121+'2020'!V121+'2042'!V121+'2625'!V121+'2632'!V121</f>
        <v>0</v>
      </c>
      <c r="W121" s="255">
        <f>'1830'!W121+'1844'!W121+'1845'!W121+'2020'!W121+'2042'!W121+'2625'!W121+'2632'!W121</f>
        <v>0</v>
      </c>
      <c r="X121" s="94">
        <f t="shared" si="14"/>
        <v>0</v>
      </c>
      <c r="Y121" s="97"/>
      <c r="Z121" s="94">
        <f t="shared" si="13"/>
        <v>0</v>
      </c>
      <c r="AA121" s="182"/>
    </row>
    <row r="122" spans="1:27" s="214" customFormat="1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55">
        <f>'1830'!F122+'1844'!F122+'1845'!F122+'2020'!F122+'2042'!F122+'2625'!F122+'2632'!F122</f>
        <v>0</v>
      </c>
      <c r="G122" s="255">
        <f>'1830'!G122+'1844'!G122+'1845'!G122+'2020'!G122+'2042'!G122+'2625'!G122+'2632'!G122</f>
        <v>0</v>
      </c>
      <c r="H122" s="255">
        <f>'1830'!H122+'1844'!H122+'1845'!H122+'2020'!H122+'2042'!H122+'2625'!H122+'2632'!H122</f>
        <v>0</v>
      </c>
      <c r="I122" s="94">
        <f t="shared" si="7"/>
        <v>0</v>
      </c>
      <c r="J122" s="224"/>
      <c r="K122" s="255">
        <f>'1830'!K122+'1844'!K122+'1845'!K122+'2020'!K122+'2042'!K122+'2625'!K122+'2632'!K122</f>
        <v>0</v>
      </c>
      <c r="L122" s="255">
        <f>'1830'!L122+'1844'!L122+'1845'!L122+'2020'!L122+'2042'!L122+'2625'!L122+'2632'!L122</f>
        <v>0</v>
      </c>
      <c r="M122" s="255">
        <f>'1830'!M122+'1844'!M122+'1845'!M122+'2020'!M122+'2042'!M122+'2625'!M122+'2632'!M122</f>
        <v>0</v>
      </c>
      <c r="N122" s="94">
        <f t="shared" si="8"/>
        <v>0</v>
      </c>
      <c r="O122" s="224"/>
      <c r="P122" s="255">
        <f>'1830'!P122+'1844'!P122+'1845'!P122+'2020'!P122+'2042'!P122+'2625'!P122+'2632'!P122</f>
        <v>0</v>
      </c>
      <c r="Q122" s="255">
        <f>'1830'!Q122+'1844'!Q122+'1845'!Q122+'2020'!Q122+'2042'!Q122+'2625'!Q122+'2632'!Q122</f>
        <v>0</v>
      </c>
      <c r="R122" s="255">
        <f>'1830'!R122+'1844'!R122+'1845'!R122+'2020'!R122+'2042'!R122+'2625'!R122+'2632'!R122</f>
        <v>0</v>
      </c>
      <c r="S122" s="94">
        <f t="shared" si="9"/>
        <v>0</v>
      </c>
      <c r="T122" s="224"/>
      <c r="U122" s="255">
        <f>'1830'!U122+'1844'!U122+'1845'!U122+'2020'!U122+'2042'!U122+'2625'!U122+'2632'!U122</f>
        <v>0</v>
      </c>
      <c r="V122" s="255">
        <f>'1830'!V122+'1844'!V122+'1845'!V122+'2020'!V122+'2042'!V122+'2625'!V122+'2632'!V122</f>
        <v>0</v>
      </c>
      <c r="W122" s="255">
        <f>'1830'!W122+'1844'!W122+'1845'!W122+'2020'!W122+'2042'!W122+'2625'!W122+'2632'!W122</f>
        <v>0</v>
      </c>
      <c r="X122" s="94">
        <f t="shared" si="14"/>
        <v>0</v>
      </c>
      <c r="Y122" s="97"/>
      <c r="Z122" s="94">
        <f>X122+S122+N122+I122</f>
        <v>0</v>
      </c>
      <c r="AA122" s="182"/>
    </row>
    <row r="123" spans="1:27" s="214" customFormat="1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55">
        <f>'1830'!F123+'1844'!F123+'1845'!F123+'2020'!F123+'2042'!F123+'2625'!F123+'2632'!F123</f>
        <v>0</v>
      </c>
      <c r="G123" s="255">
        <f>'1830'!G123+'1844'!G123+'1845'!G123+'2020'!G123+'2042'!G123+'2625'!G123+'2632'!G123</f>
        <v>0</v>
      </c>
      <c r="H123" s="255">
        <f>'1830'!H123+'1844'!H123+'1845'!H123+'2020'!H123+'2042'!H123+'2625'!H123+'2632'!H123</f>
        <v>0</v>
      </c>
      <c r="I123" s="94">
        <f t="shared" si="7"/>
        <v>0</v>
      </c>
      <c r="J123" s="224"/>
      <c r="K123" s="255">
        <f>'1830'!K123+'1844'!K123+'1845'!K123+'2020'!K123+'2042'!K123+'2625'!K123+'2632'!K123</f>
        <v>0</v>
      </c>
      <c r="L123" s="255">
        <f>'1830'!L123+'1844'!L123+'1845'!L123+'2020'!L123+'2042'!L123+'2625'!L123+'2632'!L123</f>
        <v>0</v>
      </c>
      <c r="M123" s="255">
        <f>'1830'!M123+'1844'!M123+'1845'!M123+'2020'!M123+'2042'!M123+'2625'!M123+'2632'!M123</f>
        <v>0</v>
      </c>
      <c r="N123" s="94">
        <f t="shared" si="8"/>
        <v>0</v>
      </c>
      <c r="O123" s="224"/>
      <c r="P123" s="255">
        <f>'1830'!P123+'1844'!P123+'1845'!P123+'2020'!P123+'2042'!P123+'2625'!P123+'2632'!P123</f>
        <v>0</v>
      </c>
      <c r="Q123" s="255">
        <f>'1830'!Q123+'1844'!Q123+'1845'!Q123+'2020'!Q123+'2042'!Q123+'2625'!Q123+'2632'!Q123</f>
        <v>0</v>
      </c>
      <c r="R123" s="255">
        <f>'1830'!R123+'1844'!R123+'1845'!R123+'2020'!R123+'2042'!R123+'2625'!R123+'2632'!R123</f>
        <v>0</v>
      </c>
      <c r="S123" s="94">
        <f t="shared" si="9"/>
        <v>0</v>
      </c>
      <c r="T123" s="224"/>
      <c r="U123" s="255">
        <f>'1830'!U123+'1844'!U123+'1845'!U123+'2020'!U123+'2042'!U123+'2625'!U123+'2632'!U123</f>
        <v>0</v>
      </c>
      <c r="V123" s="255">
        <f>'1830'!V123+'1844'!V123+'1845'!V123+'2020'!V123+'2042'!V123+'2625'!V123+'2632'!V123</f>
        <v>0</v>
      </c>
      <c r="W123" s="255">
        <f>'1830'!W123+'1844'!W123+'1845'!W123+'2020'!W123+'2042'!W123+'2625'!W123+'2632'!W123</f>
        <v>0</v>
      </c>
      <c r="X123" s="94">
        <f t="shared" si="14"/>
        <v>0</v>
      </c>
      <c r="Y123" s="97"/>
      <c r="Z123" s="94">
        <f>X123+S123+N123+I123</f>
        <v>0</v>
      </c>
      <c r="AA123" s="182"/>
    </row>
    <row r="124" spans="1:27" s="214" customFormat="1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55">
        <f>'1830'!F124+'1844'!F124+'1845'!F124+'2020'!F124+'2042'!F124+'2625'!F124+'2632'!F124</f>
        <v>0</v>
      </c>
      <c r="G124" s="255">
        <f>'1830'!G124+'1844'!G124+'1845'!G124+'2020'!G124+'2042'!G124+'2625'!G124+'2632'!G124</f>
        <v>0</v>
      </c>
      <c r="H124" s="255">
        <f>'1830'!H124+'1844'!H124+'1845'!H124+'2020'!H124+'2042'!H124+'2625'!H124+'2632'!H124</f>
        <v>0</v>
      </c>
      <c r="I124" s="94">
        <f t="shared" si="7"/>
        <v>0</v>
      </c>
      <c r="J124" s="224"/>
      <c r="K124" s="255">
        <f>'1830'!K124+'1844'!K124+'1845'!K124+'2020'!K124+'2042'!K124+'2625'!K124+'2632'!K124</f>
        <v>0</v>
      </c>
      <c r="L124" s="255">
        <f>'1830'!L124+'1844'!L124+'1845'!L124+'2020'!L124+'2042'!L124+'2625'!L124+'2632'!L124</f>
        <v>0</v>
      </c>
      <c r="M124" s="255">
        <f>'1830'!M124+'1844'!M124+'1845'!M124+'2020'!M124+'2042'!M124+'2625'!M124+'2632'!M124</f>
        <v>0</v>
      </c>
      <c r="N124" s="94">
        <f t="shared" si="8"/>
        <v>0</v>
      </c>
      <c r="O124" s="224"/>
      <c r="P124" s="255">
        <f>'1830'!P124+'1844'!P124+'1845'!P124+'2020'!P124+'2042'!P124+'2625'!P124+'2632'!P124</f>
        <v>0</v>
      </c>
      <c r="Q124" s="255">
        <f>'1830'!Q124+'1844'!Q124+'1845'!Q124+'2020'!Q124+'2042'!Q124+'2625'!Q124+'2632'!Q124</f>
        <v>0</v>
      </c>
      <c r="R124" s="255">
        <f>'1830'!R124+'1844'!R124+'1845'!R124+'2020'!R124+'2042'!R124+'2625'!R124+'2632'!R124</f>
        <v>0</v>
      </c>
      <c r="S124" s="94">
        <f t="shared" si="9"/>
        <v>0</v>
      </c>
      <c r="T124" s="224"/>
      <c r="U124" s="255">
        <f>'1830'!U124+'1844'!U124+'1845'!U124+'2020'!U124+'2042'!U124+'2625'!U124+'2632'!U124</f>
        <v>0</v>
      </c>
      <c r="V124" s="255">
        <f>'1830'!V124+'1844'!V124+'1845'!V124+'2020'!V124+'2042'!V124+'2625'!V124+'2632'!V124</f>
        <v>0</v>
      </c>
      <c r="W124" s="255">
        <f>'1830'!W124+'1844'!W124+'1845'!W124+'2020'!W124+'2042'!W124+'2625'!W124+'2632'!W124</f>
        <v>0</v>
      </c>
      <c r="X124" s="94">
        <f t="shared" si="14"/>
        <v>0</v>
      </c>
      <c r="Y124" s="97"/>
      <c r="Z124" s="94">
        <f>X124+S124+N124+I124</f>
        <v>0</v>
      </c>
      <c r="AA124" s="182"/>
    </row>
    <row r="125" spans="1:27" s="214" customFormat="1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55">
        <f>'1830'!F125+'1844'!F125+'1845'!F125+'2020'!F125+'2042'!F125+'2625'!F125+'2632'!F125</f>
        <v>0</v>
      </c>
      <c r="G125" s="255">
        <f>'1830'!G125+'1844'!G125+'1845'!G125+'2020'!G125+'2042'!G125+'2625'!G125+'2632'!G125</f>
        <v>0</v>
      </c>
      <c r="H125" s="255">
        <f>'1830'!H125+'1844'!H125+'1845'!H125+'2020'!H125+'2042'!H125+'2625'!H125+'2632'!H125</f>
        <v>0</v>
      </c>
      <c r="I125" s="94">
        <f t="shared" ref="I125" si="15">F125+G125+H125</f>
        <v>0</v>
      </c>
      <c r="J125" s="224"/>
      <c r="K125" s="255">
        <f>'1830'!K125+'1844'!K125+'1845'!K125+'2020'!K125+'2042'!K125+'2625'!K125+'2632'!K125</f>
        <v>0</v>
      </c>
      <c r="L125" s="255">
        <f>'1830'!L125+'1844'!L125+'1845'!L125+'2020'!L125+'2042'!L125+'2625'!L125+'2632'!L125</f>
        <v>0</v>
      </c>
      <c r="M125" s="255">
        <f>'1830'!M125+'1844'!M125+'1845'!M125+'2020'!M125+'2042'!M125+'2625'!M125+'2632'!M125</f>
        <v>0</v>
      </c>
      <c r="N125" s="94">
        <f t="shared" ref="N125" si="16">K125+L125+M125</f>
        <v>0</v>
      </c>
      <c r="O125" s="224"/>
      <c r="P125" s="255">
        <f>'1830'!P125+'1844'!P125+'1845'!P125+'2020'!P125+'2042'!P125+'2625'!P125+'2632'!P125</f>
        <v>0</v>
      </c>
      <c r="Q125" s="255">
        <f>'1830'!Q125+'1844'!Q125+'1845'!Q125+'2020'!Q125+'2042'!Q125+'2625'!Q125+'2632'!Q125</f>
        <v>0</v>
      </c>
      <c r="R125" s="255">
        <f>'1830'!R125+'1844'!R125+'1845'!R125+'2020'!R125+'2042'!R125+'2625'!R125+'2632'!R125</f>
        <v>0</v>
      </c>
      <c r="S125" s="94">
        <f t="shared" ref="S125" si="17">P125+Q125+R125</f>
        <v>0</v>
      </c>
      <c r="T125" s="224"/>
      <c r="U125" s="255">
        <f>'1830'!U125+'1844'!U125+'1845'!U125+'2020'!U125+'2042'!U125+'2625'!U125+'2632'!U125</f>
        <v>0</v>
      </c>
      <c r="V125" s="255">
        <f>'1830'!V125+'1844'!V125+'1845'!V125+'2020'!V125+'2042'!V125+'2625'!V125+'2632'!V125</f>
        <v>0</v>
      </c>
      <c r="W125" s="255">
        <f>'1830'!W125+'1844'!W125+'1845'!W125+'2020'!W125+'2042'!W125+'2625'!W125+'2632'!W125</f>
        <v>0</v>
      </c>
      <c r="X125" s="94">
        <f t="shared" si="14"/>
        <v>0</v>
      </c>
      <c r="Y125" s="97"/>
      <c r="Z125" s="94">
        <f>X125+S125+N125+I125</f>
        <v>0</v>
      </c>
      <c r="AA125" s="182"/>
    </row>
    <row r="126" spans="1:27" s="214" customFormat="1" ht="15" hidden="1" x14ac:dyDescent="0.25">
      <c r="A126" s="72"/>
      <c r="B126" s="70" t="str">
        <f>'LPFN SUMMARY - Results'!B125</f>
        <v>Unused</v>
      </c>
      <c r="C126" s="71"/>
      <c r="D126" s="62"/>
      <c r="E126" s="63"/>
      <c r="F126" s="255">
        <f>'1830'!F126+'1844'!F126+'1845'!F126+'2020'!F126+'2042'!F126+'2625'!F126+'2632'!F126</f>
        <v>0</v>
      </c>
      <c r="G126" s="255">
        <f>'1830'!G126+'1844'!G126+'1845'!G126+'2020'!G126+'2042'!G126+'2625'!G126+'2632'!G126</f>
        <v>0</v>
      </c>
      <c r="H126" s="255">
        <f>'1830'!H126+'1844'!H126+'1845'!H126+'2020'!H126+'2042'!H126+'2625'!H126+'2632'!H126</f>
        <v>0</v>
      </c>
      <c r="I126" s="94">
        <f t="shared" si="7"/>
        <v>0</v>
      </c>
      <c r="J126" s="224"/>
      <c r="K126" s="255">
        <f>'1830'!K126+'1844'!K126+'1845'!K126+'2020'!K126+'2042'!K126+'2625'!K126+'2632'!K126</f>
        <v>0</v>
      </c>
      <c r="L126" s="255">
        <f>'1830'!L126+'1844'!L126+'1845'!L126+'2020'!L126+'2042'!L126+'2625'!L126+'2632'!L126</f>
        <v>0</v>
      </c>
      <c r="M126" s="255">
        <f>'1830'!M126+'1844'!M126+'1845'!M126+'2020'!M126+'2042'!M126+'2625'!M126+'2632'!M126</f>
        <v>0</v>
      </c>
      <c r="N126" s="94">
        <f t="shared" si="8"/>
        <v>0</v>
      </c>
      <c r="O126" s="224"/>
      <c r="P126" s="255">
        <f>'1830'!P126+'1844'!P126+'1845'!P126+'2020'!P126+'2042'!P126+'2625'!P126+'2632'!P126</f>
        <v>0</v>
      </c>
      <c r="Q126" s="255">
        <f>'1830'!Q126+'1844'!Q126+'1845'!Q126+'2020'!Q126+'2042'!Q126+'2625'!Q126+'2632'!Q126</f>
        <v>0</v>
      </c>
      <c r="R126" s="255">
        <f>'1830'!R126+'1844'!R126+'1845'!R126+'2020'!R126+'2042'!R126+'2625'!R126+'2632'!R126</f>
        <v>0</v>
      </c>
      <c r="S126" s="94">
        <f t="shared" si="9"/>
        <v>0</v>
      </c>
      <c r="T126" s="224"/>
      <c r="U126" s="255">
        <f>'1830'!U126+'1844'!U126+'1845'!U126+'2020'!U126+'2042'!U126+'2625'!U126+'2632'!U126</f>
        <v>0</v>
      </c>
      <c r="V126" s="255">
        <f>'1830'!V126+'1844'!V126+'1845'!V126+'2020'!V126+'2042'!V126+'2625'!V126+'2632'!V126</f>
        <v>0</v>
      </c>
      <c r="W126" s="255">
        <f>'1830'!W126+'1844'!W126+'1845'!W126+'2020'!W126+'2042'!W126+'2625'!W126+'2632'!W126</f>
        <v>0</v>
      </c>
      <c r="X126" s="94">
        <f t="shared" si="14"/>
        <v>0</v>
      </c>
      <c r="Y126" s="97"/>
      <c r="Z126" s="94">
        <f>X126+S126+N126+I126</f>
        <v>0</v>
      </c>
      <c r="AA126" s="182"/>
    </row>
    <row r="127" spans="1:27" s="214" customFormat="1" ht="15" x14ac:dyDescent="0.25">
      <c r="A127" s="77"/>
      <c r="B127" s="78"/>
      <c r="C127" s="78"/>
      <c r="D127" s="78"/>
      <c r="E127" s="79"/>
      <c r="F127" s="83">
        <f>SUM(F46:F126)</f>
        <v>152175</v>
      </c>
      <c r="G127" s="83">
        <f>SUM(G46:G126)</f>
        <v>152175</v>
      </c>
      <c r="H127" s="83">
        <f>SUM(H46:H126)</f>
        <v>206018</v>
      </c>
      <c r="I127" s="85">
        <f>SUM(I46:I126)</f>
        <v>510368</v>
      </c>
      <c r="J127" s="85"/>
      <c r="K127" s="83">
        <f>SUM(K46:K126)</f>
        <v>152175</v>
      </c>
      <c r="L127" s="83">
        <f>SUM(L46:L126)</f>
        <v>165175</v>
      </c>
      <c r="M127" s="83">
        <f>SUM(M46:M126)</f>
        <v>206018</v>
      </c>
      <c r="N127" s="85">
        <f>SUM(N46:N126)</f>
        <v>523368</v>
      </c>
      <c r="O127" s="85"/>
      <c r="P127" s="83">
        <f>SUM(P46:P126)</f>
        <v>152175</v>
      </c>
      <c r="Q127" s="83">
        <f>SUM(Q46:Q126)</f>
        <v>152175</v>
      </c>
      <c r="R127" s="83">
        <f>SUM(R46:R126)</f>
        <v>206018</v>
      </c>
      <c r="S127" s="85">
        <f>SUM(S46:S126)</f>
        <v>510368</v>
      </c>
      <c r="T127" s="85"/>
      <c r="U127" s="83">
        <f>SUM(U46:U126)</f>
        <v>152175</v>
      </c>
      <c r="V127" s="83">
        <f>SUM(V46:V126)</f>
        <v>152175</v>
      </c>
      <c r="W127" s="83">
        <f>SUM(W46:W126)</f>
        <v>205543</v>
      </c>
      <c r="X127" s="85">
        <f>SUM(X46:X126)</f>
        <v>509893</v>
      </c>
      <c r="Y127" s="84"/>
      <c r="Z127" s="85">
        <f>SUM(Z46:Z126)</f>
        <v>2053997</v>
      </c>
      <c r="AA127" s="255">
        <f>'1830'!Z127+'1844'!Z127+'1845'!Z127+'2020'!Z127+'2042'!Z127+'2625'!Z127+'2632'!Z127-Z127</f>
        <v>0</v>
      </c>
    </row>
    <row r="128" spans="1:27" s="214" customFormat="1" ht="15.75" thickBot="1" x14ac:dyDescent="0.3">
      <c r="A128" s="80" t="s">
        <v>24</v>
      </c>
      <c r="B128" s="81"/>
      <c r="C128" s="260"/>
      <c r="D128" s="260"/>
      <c r="E128" s="261"/>
      <c r="F128" s="88">
        <f>F43-F127</f>
        <v>862714</v>
      </c>
      <c r="G128" s="88">
        <f>G43-G127</f>
        <v>-152175</v>
      </c>
      <c r="H128" s="88">
        <f>H43-H127</f>
        <v>-131018</v>
      </c>
      <c r="I128" s="89">
        <f>I43-I127</f>
        <v>579521</v>
      </c>
      <c r="J128" s="89"/>
      <c r="K128" s="88">
        <f>K43-K127</f>
        <v>-152175</v>
      </c>
      <c r="L128" s="88">
        <f>L43-L127</f>
        <v>-165175</v>
      </c>
      <c r="M128" s="88">
        <f>M43-M127</f>
        <v>168982</v>
      </c>
      <c r="N128" s="89">
        <f>N43-N127</f>
        <v>-148368</v>
      </c>
      <c r="O128" s="89"/>
      <c r="P128" s="88">
        <f>P43-P127</f>
        <v>-152175</v>
      </c>
      <c r="Q128" s="88">
        <f>Q43-Q127</f>
        <v>-152175</v>
      </c>
      <c r="R128" s="88">
        <f>R43-R127</f>
        <v>168982</v>
      </c>
      <c r="S128" s="89">
        <f>S43-S127</f>
        <v>-135368</v>
      </c>
      <c r="T128" s="89"/>
      <c r="U128" s="88">
        <f>U43-U127</f>
        <v>-152175</v>
      </c>
      <c r="V128" s="88">
        <f>V43-V127</f>
        <v>-152175</v>
      </c>
      <c r="W128" s="88">
        <f>W43-W127</f>
        <v>169457</v>
      </c>
      <c r="X128" s="89">
        <f>X43-X127</f>
        <v>-134893</v>
      </c>
      <c r="Y128" s="90"/>
      <c r="Z128" s="89">
        <f>Z43-Z127</f>
        <v>160892</v>
      </c>
      <c r="AA128" s="182"/>
    </row>
    <row r="129" spans="1:27" s="214" customFormat="1" x14ac:dyDescent="0.2">
      <c r="A129" s="1"/>
      <c r="B129" s="1"/>
      <c r="C129" s="1"/>
      <c r="D129" s="1"/>
      <c r="E129" s="1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82"/>
    </row>
    <row r="130" spans="1:27" s="214" customFormat="1" x14ac:dyDescent="0.2">
      <c r="A130" s="172"/>
      <c r="B130" s="172"/>
      <c r="C130" s="17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82"/>
    </row>
  </sheetData>
  <sortState xmlns:xlrd2="http://schemas.microsoft.com/office/spreadsheetml/2017/richdata2" ref="B29:B48">
    <sortCondition ref="B29"/>
  </sortState>
  <mergeCells count="2">
    <mergeCell ref="U5:Z5"/>
    <mergeCell ref="A6:B6"/>
  </mergeCells>
  <pageMargins left="0.25" right="0.23" top="0.75" bottom="0.75" header="0.3" footer="0.3"/>
  <pageSetup paperSize="5" scale="55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81">
    <tabColor theme="1" tint="0.39997558519241921"/>
    <pageSetUpPr fitToPage="1"/>
  </sheetPr>
  <dimension ref="A1:Z130"/>
  <sheetViews>
    <sheetView zoomScale="80" zoomScaleNormal="80" workbookViewId="0">
      <pane xSplit="2" ySplit="10" topLeftCell="J11" activePane="bottomRight" state="frozen"/>
      <selection activeCell="AE31" sqref="AE31"/>
      <selection pane="topRight" activeCell="AE31" sqref="AE31"/>
      <selection pane="bottomLeft" activeCell="AE31" sqref="AE31"/>
      <selection pane="bottomRight" activeCell="Z11" sqref="Z11"/>
    </sheetView>
  </sheetViews>
  <sheetFormatPr defaultColWidth="9.140625" defaultRowHeight="12.75" x14ac:dyDescent="0.2"/>
  <cols>
    <col min="1" max="1" width="7.7109375" customWidth="1"/>
    <col min="2" max="2" width="40.140625" customWidth="1"/>
    <col min="3" max="4" width="9.140625" hidden="1" customWidth="1"/>
    <col min="5" max="5" width="36.28515625" hidden="1" customWidth="1"/>
    <col min="6" max="6" width="12.140625" bestFit="1" customWidth="1"/>
    <col min="7" max="8" width="10" bestFit="1" customWidth="1"/>
    <col min="9" max="9" width="14.28515625" bestFit="1" customWidth="1"/>
    <col min="10" max="10" width="2.7109375" customWidth="1"/>
    <col min="11" max="11" width="11.7109375" bestFit="1" customWidth="1"/>
    <col min="12" max="12" width="10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12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10" bestFit="1" customWidth="1"/>
    <col min="24" max="24" width="14.5703125" bestFit="1" customWidth="1"/>
    <col min="25" max="25" width="3.28515625" customWidth="1"/>
    <col min="26" max="26" width="12.1406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142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>
        <v>8736</v>
      </c>
      <c r="G11" s="22"/>
      <c r="H11" s="22"/>
      <c r="I11" s="94">
        <f>F11+G11+H11</f>
        <v>8736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8736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263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8736</v>
      </c>
      <c r="G43" s="83">
        <f>SUM(G11:G42)</f>
        <v>0</v>
      </c>
      <c r="H43" s="83">
        <f>SUM(H11:H42)</f>
        <v>0</v>
      </c>
      <c r="I43" s="85">
        <f>SUM(I8:I42)</f>
        <v>8736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8736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873</v>
      </c>
      <c r="G48" s="22"/>
      <c r="H48" s="22"/>
      <c r="I48" s="94">
        <f t="shared" si="5"/>
        <v>873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873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>
        <v>7863</v>
      </c>
      <c r="G55" s="22"/>
      <c r="H55" s="22"/>
      <c r="I55" s="94">
        <f t="shared" si="5"/>
        <v>7863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7863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/>
      <c r="J122" s="15"/>
      <c r="K122" s="22"/>
      <c r="L122" s="22"/>
      <c r="M122" s="22"/>
      <c r="N122" s="94"/>
      <c r="O122" s="15"/>
      <c r="P122" s="22"/>
      <c r="Q122" s="22"/>
      <c r="R122" s="22"/>
      <c r="S122" s="94"/>
      <c r="T122" s="15"/>
      <c r="U122" s="22"/>
      <c r="V122" s="22"/>
      <c r="W122" s="22"/>
      <c r="X122" s="94"/>
      <c r="Y122" s="97"/>
      <c r="Z122" s="94"/>
    </row>
    <row r="123" spans="1:26" ht="15" hidden="1" x14ac:dyDescent="0.25">
      <c r="A123" s="72"/>
      <c r="B123" s="70" t="str">
        <f>'LPFN SUMMARY - Results'!B122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Results'!B123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8736</v>
      </c>
      <c r="G127" s="83">
        <f>SUM(G46:G126)</f>
        <v>0</v>
      </c>
      <c r="H127" s="83">
        <f>SUM(H46:H126)</f>
        <v>0</v>
      </c>
      <c r="I127" s="85">
        <f>SUM(I46:I126)</f>
        <v>8736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8736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0</v>
      </c>
      <c r="G128" s="88">
        <f>G43-G127</f>
        <v>0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68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85">
    <tabColor theme="1" tint="0.39997558519241921"/>
    <pageSetUpPr fitToPage="1"/>
  </sheetPr>
  <dimension ref="A1:Z130"/>
  <sheetViews>
    <sheetView zoomScale="80" zoomScaleNormal="80" workbookViewId="0">
      <pane xSplit="2" ySplit="10" topLeftCell="F11" activePane="bottomRight" state="frozen"/>
      <selection activeCell="AE31" sqref="AE31"/>
      <selection pane="topRight" activeCell="AE31" sqref="AE31"/>
      <selection pane="bottomLeft" activeCell="AE31" sqref="AE31"/>
      <selection pane="bottomRight" activeCell="A129" sqref="A129"/>
    </sheetView>
  </sheetViews>
  <sheetFormatPr defaultColWidth="9.140625" defaultRowHeight="12.75" x14ac:dyDescent="0.2"/>
  <cols>
    <col min="1" max="1" width="7.7109375" customWidth="1"/>
    <col min="2" max="2" width="40.140625" customWidth="1"/>
    <col min="3" max="4" width="9.140625" hidden="1" customWidth="1"/>
    <col min="5" max="5" width="36.28515625" hidden="1" customWidth="1"/>
    <col min="6" max="6" width="13.7109375" customWidth="1"/>
    <col min="7" max="8" width="10.5703125" bestFit="1" customWidth="1"/>
    <col min="9" max="9" width="14.28515625" bestFit="1" customWidth="1"/>
    <col min="10" max="10" width="2.7109375" customWidth="1"/>
    <col min="11" max="11" width="11" bestFit="1" customWidth="1"/>
    <col min="12" max="13" width="10.5703125" bestFit="1" customWidth="1"/>
    <col min="14" max="14" width="14.5703125" bestFit="1" customWidth="1"/>
    <col min="15" max="15" width="2.7109375" customWidth="1"/>
    <col min="16" max="16" width="11" bestFit="1" customWidth="1"/>
    <col min="17" max="18" width="10.5703125" bestFit="1" customWidth="1"/>
    <col min="19" max="19" width="14.5703125" bestFit="1" customWidth="1"/>
    <col min="20" max="20" width="2.7109375" customWidth="1"/>
    <col min="21" max="21" width="11" bestFit="1" customWidth="1"/>
    <col min="22" max="22" width="10.5703125" bestFit="1" customWidth="1"/>
    <col min="23" max="23" width="11" bestFit="1" customWidth="1"/>
    <col min="24" max="24" width="14.5703125" bestFit="1" customWidth="1"/>
    <col min="25" max="25" width="3.28515625" customWidth="1"/>
    <col min="26" max="26" width="12.1406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328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268</v>
      </c>
      <c r="B11" s="66" t="str">
        <f>'LPFN SUMMARY - Results'!B11</f>
        <v>ISC</v>
      </c>
      <c r="C11" s="61"/>
      <c r="D11" s="61"/>
      <c r="E11" s="64"/>
      <c r="F11" s="22">
        <v>28540</v>
      </c>
      <c r="G11" s="22"/>
      <c r="H11" s="22"/>
      <c r="I11" s="94">
        <f>F11+G11+H11</f>
        <v>28540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28540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234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28540</v>
      </c>
      <c r="G43" s="83">
        <f>SUM(G11:G42)</f>
        <v>0</v>
      </c>
      <c r="H43" s="83">
        <f>SUM(H11:H42)</f>
        <v>0</v>
      </c>
      <c r="I43" s="85">
        <f>SUM(I8:I42)</f>
        <v>28540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28540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>
        <v>350</v>
      </c>
      <c r="I48" s="94">
        <f t="shared" si="5"/>
        <v>350</v>
      </c>
      <c r="J48" s="15"/>
      <c r="K48" s="22"/>
      <c r="L48" s="22"/>
      <c r="M48" s="22">
        <v>350</v>
      </c>
      <c r="N48" s="94">
        <f t="shared" si="6"/>
        <v>350</v>
      </c>
      <c r="O48" s="15"/>
      <c r="P48" s="22"/>
      <c r="Q48" s="22"/>
      <c r="R48" s="22">
        <v>350</v>
      </c>
      <c r="S48" s="94">
        <f t="shared" si="7"/>
        <v>350</v>
      </c>
      <c r="T48" s="15"/>
      <c r="U48" s="22"/>
      <c r="V48" s="22"/>
      <c r="W48" s="22">
        <v>1750</v>
      </c>
      <c r="X48" s="94">
        <f t="shared" si="8"/>
        <v>1750</v>
      </c>
      <c r="Y48" s="97"/>
      <c r="Z48" s="94">
        <f t="shared" si="9"/>
        <v>2800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>
        <v>1500</v>
      </c>
      <c r="I84" s="94">
        <f t="shared" si="5"/>
        <v>1500</v>
      </c>
      <c r="J84" s="15"/>
      <c r="K84" s="22"/>
      <c r="L84" s="22"/>
      <c r="M84" s="22">
        <v>1500</v>
      </c>
      <c r="N84" s="94">
        <f t="shared" si="6"/>
        <v>1500</v>
      </c>
      <c r="O84" s="15"/>
      <c r="P84" s="22"/>
      <c r="Q84" s="22"/>
      <c r="R84" s="22">
        <v>1500</v>
      </c>
      <c r="S84" s="94">
        <f t="shared" si="7"/>
        <v>1500</v>
      </c>
      <c r="T84" s="15"/>
      <c r="U84" s="22"/>
      <c r="V84" s="22"/>
      <c r="W84" s="22">
        <v>1500</v>
      </c>
      <c r="X84" s="94">
        <f t="shared" si="8"/>
        <v>1500</v>
      </c>
      <c r="Y84" s="97"/>
      <c r="Z84" s="94">
        <f t="shared" si="9"/>
        <v>6000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>
        <v>500</v>
      </c>
      <c r="H89" s="22">
        <v>500</v>
      </c>
      <c r="I89" s="94">
        <f t="shared" si="5"/>
        <v>1000</v>
      </c>
      <c r="J89" s="15"/>
      <c r="K89" s="22">
        <v>500</v>
      </c>
      <c r="L89" s="22"/>
      <c r="M89" s="22">
        <v>500</v>
      </c>
      <c r="N89" s="94">
        <f t="shared" si="6"/>
        <v>1000</v>
      </c>
      <c r="O89" s="15"/>
      <c r="P89" s="22">
        <v>500</v>
      </c>
      <c r="Q89" s="22"/>
      <c r="R89" s="22">
        <v>500</v>
      </c>
      <c r="S89" s="94">
        <f t="shared" si="7"/>
        <v>1000</v>
      </c>
      <c r="T89" s="15"/>
      <c r="U89" s="22"/>
      <c r="V89" s="22">
        <v>500</v>
      </c>
      <c r="W89" s="22"/>
      <c r="X89" s="94">
        <f t="shared" si="8"/>
        <v>500</v>
      </c>
      <c r="Y89" s="97"/>
      <c r="Z89" s="94">
        <f t="shared" si="9"/>
        <v>3500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>
        <v>500</v>
      </c>
      <c r="I96" s="94">
        <f t="shared" si="5"/>
        <v>500</v>
      </c>
      <c r="J96" s="15"/>
      <c r="K96" s="22"/>
      <c r="L96" s="22"/>
      <c r="M96" s="22">
        <v>500</v>
      </c>
      <c r="N96" s="94">
        <f t="shared" si="6"/>
        <v>500</v>
      </c>
      <c r="O96" s="15"/>
      <c r="P96" s="22"/>
      <c r="Q96" s="22"/>
      <c r="R96" s="22">
        <v>500</v>
      </c>
      <c r="S96" s="94">
        <f t="shared" si="7"/>
        <v>500</v>
      </c>
      <c r="T96" s="15"/>
      <c r="U96" s="22"/>
      <c r="V96" s="22"/>
      <c r="W96" s="22">
        <v>500</v>
      </c>
      <c r="X96" s="94">
        <f t="shared" si="8"/>
        <v>500</v>
      </c>
      <c r="Y96" s="97"/>
      <c r="Z96" s="94">
        <f t="shared" si="9"/>
        <v>2000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>
        <v>5500</v>
      </c>
      <c r="I99" s="94">
        <f t="shared" si="5"/>
        <v>5500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5500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>
        <v>2740</v>
      </c>
      <c r="I110" s="94">
        <f t="shared" si="5"/>
        <v>2740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2740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>
        <v>1500</v>
      </c>
      <c r="I112" s="94">
        <f t="shared" si="5"/>
        <v>1500</v>
      </c>
      <c r="J112" s="15"/>
      <c r="K112" s="22"/>
      <c r="L112" s="22"/>
      <c r="M112" s="22">
        <v>1500</v>
      </c>
      <c r="N112" s="94">
        <f t="shared" si="6"/>
        <v>1500</v>
      </c>
      <c r="O112" s="15"/>
      <c r="P112" s="22"/>
      <c r="Q112" s="22"/>
      <c r="R112" s="22">
        <v>1500</v>
      </c>
      <c r="S112" s="94">
        <f t="shared" si="7"/>
        <v>1500</v>
      </c>
      <c r="T112" s="15"/>
      <c r="U112" s="22"/>
      <c r="V112" s="22"/>
      <c r="W112" s="22">
        <v>1500</v>
      </c>
      <c r="X112" s="94">
        <f t="shared" si="8"/>
        <v>1500</v>
      </c>
      <c r="Y112" s="97"/>
      <c r="Z112" s="94">
        <f t="shared" si="9"/>
        <v>6000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500</v>
      </c>
      <c r="H127" s="83">
        <f>SUM(H46:H126)</f>
        <v>12590</v>
      </c>
      <c r="I127" s="85">
        <f>SUM(I46:I126)</f>
        <v>13090</v>
      </c>
      <c r="J127" s="85"/>
      <c r="K127" s="83">
        <f>SUM(K46:K126)</f>
        <v>500</v>
      </c>
      <c r="L127" s="83">
        <f>SUM(L46:L126)</f>
        <v>0</v>
      </c>
      <c r="M127" s="83">
        <f>SUM(M46:M126)</f>
        <v>4350</v>
      </c>
      <c r="N127" s="85">
        <f>SUM(N46:N126)</f>
        <v>4850</v>
      </c>
      <c r="O127" s="85"/>
      <c r="P127" s="83">
        <f>SUM(P46:P126)</f>
        <v>500</v>
      </c>
      <c r="Q127" s="83">
        <f>SUM(Q46:Q126)</f>
        <v>0</v>
      </c>
      <c r="R127" s="83">
        <f>SUM(R46:R126)</f>
        <v>4350</v>
      </c>
      <c r="S127" s="85">
        <f>SUM(S46:S126)</f>
        <v>4850</v>
      </c>
      <c r="T127" s="85"/>
      <c r="U127" s="83">
        <f>SUM(U46:U126)</f>
        <v>0</v>
      </c>
      <c r="V127" s="83">
        <f>SUM(V46:V126)</f>
        <v>500</v>
      </c>
      <c r="W127" s="83">
        <f>SUM(W46:W126)</f>
        <v>5250</v>
      </c>
      <c r="X127" s="85">
        <f>SUM(X46:X126)</f>
        <v>5750</v>
      </c>
      <c r="Y127" s="84"/>
      <c r="Z127" s="85">
        <f>SUM(Z46:Z126)</f>
        <v>28540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28540</v>
      </c>
      <c r="G128" s="88">
        <f>G43-G127</f>
        <v>-500</v>
      </c>
      <c r="H128" s="88">
        <f>H43-H127</f>
        <v>-12590</v>
      </c>
      <c r="I128" s="89">
        <f>I43-I127</f>
        <v>15450</v>
      </c>
      <c r="J128" s="89"/>
      <c r="K128" s="88">
        <f>K43-K127</f>
        <v>-500</v>
      </c>
      <c r="L128" s="88">
        <f>L43-L127</f>
        <v>0</v>
      </c>
      <c r="M128" s="88">
        <f>M43-M127</f>
        <v>-4350</v>
      </c>
      <c r="N128" s="89">
        <f>N43-N127</f>
        <v>-4850</v>
      </c>
      <c r="O128" s="89"/>
      <c r="P128" s="88">
        <f>P43-P127</f>
        <v>-500</v>
      </c>
      <c r="Q128" s="88">
        <f>Q43-Q127</f>
        <v>0</v>
      </c>
      <c r="R128" s="88">
        <f>R43-R127</f>
        <v>-4350</v>
      </c>
      <c r="S128" s="89">
        <f>S43-S127</f>
        <v>-4850</v>
      </c>
      <c r="T128" s="89"/>
      <c r="U128" s="88">
        <f>U43-U127</f>
        <v>0</v>
      </c>
      <c r="V128" s="88">
        <f>V43-V127</f>
        <v>-500</v>
      </c>
      <c r="W128" s="88">
        <f>W43-W127</f>
        <v>-5250</v>
      </c>
      <c r="X128" s="89">
        <f>X43-X127</f>
        <v>-5750</v>
      </c>
      <c r="Y128" s="90"/>
      <c r="Z128" s="226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35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86">
    <tabColor theme="1" tint="0.39997558519241921"/>
    <pageSetUpPr fitToPage="1"/>
  </sheetPr>
  <dimension ref="A1:Z134"/>
  <sheetViews>
    <sheetView zoomScale="70" zoomScaleNormal="70" workbookViewId="0">
      <pane xSplit="2" ySplit="10" topLeftCell="E11" activePane="bottomRight" state="frozen"/>
      <selection activeCell="N121" sqref="N121"/>
      <selection pane="topRight" activeCell="N121" sqref="N121"/>
      <selection pane="bottomLeft" activeCell="N121" sqref="N121"/>
      <selection pane="bottomRight" activeCell="G20" sqref="G20"/>
    </sheetView>
  </sheetViews>
  <sheetFormatPr defaultColWidth="9.140625" defaultRowHeight="12.75" x14ac:dyDescent="0.2"/>
  <cols>
    <col min="1" max="1" width="7.7109375" customWidth="1"/>
    <col min="2" max="2" width="40.140625" customWidth="1"/>
    <col min="3" max="4" width="9.140625" hidden="1" customWidth="1"/>
    <col min="5" max="5" width="33.7109375" customWidth="1"/>
    <col min="6" max="6" width="14" customWidth="1"/>
    <col min="7" max="8" width="12.140625" bestFit="1" customWidth="1"/>
    <col min="9" max="9" width="14.28515625" bestFit="1" customWidth="1"/>
    <col min="10" max="10" width="2.7109375" customWidth="1"/>
    <col min="11" max="11" width="12.140625" bestFit="1" customWidth="1"/>
    <col min="12" max="12" width="12.42578125" bestFit="1" customWidth="1"/>
    <col min="13" max="13" width="12.140625" customWidth="1"/>
    <col min="14" max="14" width="14.5703125" bestFit="1" customWidth="1"/>
    <col min="15" max="15" width="2.7109375" customWidth="1"/>
    <col min="16" max="18" width="12.140625" bestFit="1" customWidth="1"/>
    <col min="19" max="19" width="14.5703125" bestFit="1" customWidth="1"/>
    <col min="20" max="20" width="2.7109375" customWidth="1"/>
    <col min="21" max="22" width="12.140625" bestFit="1" customWidth="1"/>
    <col min="23" max="23" width="14.42578125" bestFit="1" customWidth="1"/>
    <col min="24" max="24" width="14.5703125" bestFit="1" customWidth="1"/>
    <col min="25" max="25" width="3.28515625" customWidth="1"/>
    <col min="26" max="26" width="13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103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>
        <v>339811</v>
      </c>
      <c r="G11" s="22"/>
      <c r="H11" s="22"/>
      <c r="I11" s="94">
        <f>F11+G11+H11</f>
        <v>339811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339811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234</v>
      </c>
      <c r="B20" s="66" t="str">
        <f>'LPFN SUMMARY - Results'!B20</f>
        <v>ISC - Health Canada</v>
      </c>
      <c r="C20" s="62"/>
      <c r="D20" s="62"/>
      <c r="E20" s="63"/>
      <c r="F20" s="22"/>
      <c r="G20" s="183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">
        <v>262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339811</v>
      </c>
      <c r="G43" s="83">
        <f>SUM(G11:G42)</f>
        <v>0</v>
      </c>
      <c r="H43" s="83">
        <f>SUM(H11:H42)</f>
        <v>0</v>
      </c>
      <c r="I43" s="85">
        <f>SUM(I8:I42)</f>
        <v>339811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339811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22571</v>
      </c>
      <c r="G46" s="22">
        <v>22571</v>
      </c>
      <c r="H46" s="22">
        <v>22571</v>
      </c>
      <c r="I46" s="94">
        <f t="shared" ref="I46:I126" si="5">F46+G46+H46</f>
        <v>67713</v>
      </c>
      <c r="J46" s="15"/>
      <c r="K46" s="22">
        <v>22571</v>
      </c>
      <c r="L46" s="22">
        <v>22571</v>
      </c>
      <c r="M46" s="22">
        <v>22571</v>
      </c>
      <c r="N46" s="94">
        <f t="shared" ref="N46:N126" si="6">K46+L46+M46</f>
        <v>67713</v>
      </c>
      <c r="O46" s="15"/>
      <c r="P46" s="22">
        <v>22571</v>
      </c>
      <c r="Q46" s="22">
        <v>22571</v>
      </c>
      <c r="R46" s="22">
        <v>22571</v>
      </c>
      <c r="S46" s="94">
        <f t="shared" ref="S46:S126" si="7">P46+Q46+R46</f>
        <v>67713</v>
      </c>
      <c r="T46" s="15"/>
      <c r="U46" s="22">
        <v>22571</v>
      </c>
      <c r="V46" s="22">
        <v>22571</v>
      </c>
      <c r="W46" s="22">
        <v>22571</v>
      </c>
      <c r="X46" s="94">
        <f t="shared" ref="X46:X126" si="8">U46+V46+W46</f>
        <v>67713</v>
      </c>
      <c r="Y46" s="97"/>
      <c r="Z46" s="94">
        <f t="shared" ref="Z46:Z126" si="9">X46+S46+N46+I46</f>
        <v>270852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2830</v>
      </c>
      <c r="G48" s="22">
        <v>2830</v>
      </c>
      <c r="H48" s="22">
        <v>2830</v>
      </c>
      <c r="I48" s="94">
        <f t="shared" si="5"/>
        <v>8490</v>
      </c>
      <c r="J48" s="15"/>
      <c r="K48" s="22">
        <v>2830</v>
      </c>
      <c r="L48" s="22">
        <v>2830</v>
      </c>
      <c r="M48" s="22">
        <v>2830</v>
      </c>
      <c r="N48" s="94">
        <f t="shared" si="6"/>
        <v>8490</v>
      </c>
      <c r="O48" s="15"/>
      <c r="P48" s="22">
        <v>2830</v>
      </c>
      <c r="Q48" s="22">
        <v>2830</v>
      </c>
      <c r="R48" s="22">
        <v>2830</v>
      </c>
      <c r="S48" s="94">
        <f t="shared" si="7"/>
        <v>8490</v>
      </c>
      <c r="T48" s="15"/>
      <c r="U48" s="22">
        <v>2830</v>
      </c>
      <c r="V48" s="22">
        <v>2830</v>
      </c>
      <c r="W48" s="22">
        <v>2830</v>
      </c>
      <c r="X48" s="94">
        <f t="shared" si="8"/>
        <v>8490</v>
      </c>
      <c r="Y48" s="97"/>
      <c r="Z48" s="94">
        <f t="shared" si="9"/>
        <v>33960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>
        <v>5500</v>
      </c>
      <c r="G55" s="22"/>
      <c r="H55" s="22">
        <v>500</v>
      </c>
      <c r="I55" s="94">
        <f t="shared" si="5"/>
        <v>6000</v>
      </c>
      <c r="J55" s="15"/>
      <c r="K55" s="22"/>
      <c r="L55" s="22"/>
      <c r="M55" s="22">
        <v>500</v>
      </c>
      <c r="N55" s="94">
        <f t="shared" si="6"/>
        <v>500</v>
      </c>
      <c r="O55" s="15"/>
      <c r="P55" s="22"/>
      <c r="Q55" s="22"/>
      <c r="R55" s="22">
        <v>500</v>
      </c>
      <c r="S55" s="94">
        <f t="shared" si="7"/>
        <v>500</v>
      </c>
      <c r="T55" s="15"/>
      <c r="U55" s="22"/>
      <c r="V55" s="22"/>
      <c r="W55" s="22">
        <v>1019</v>
      </c>
      <c r="X55" s="94">
        <f t="shared" si="8"/>
        <v>1019</v>
      </c>
      <c r="Y55" s="97"/>
      <c r="Z55" s="94">
        <f t="shared" si="9"/>
        <v>8019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>
        <v>500</v>
      </c>
      <c r="I66" s="94">
        <f t="shared" si="5"/>
        <v>500</v>
      </c>
      <c r="J66" s="15"/>
      <c r="K66" s="22"/>
      <c r="L66" s="22"/>
      <c r="M66" s="22">
        <v>500</v>
      </c>
      <c r="N66" s="94">
        <f t="shared" si="6"/>
        <v>500</v>
      </c>
      <c r="O66" s="15"/>
      <c r="P66" s="22"/>
      <c r="Q66" s="22"/>
      <c r="R66" s="22">
        <v>500</v>
      </c>
      <c r="S66" s="94">
        <f t="shared" si="7"/>
        <v>500</v>
      </c>
      <c r="T66" s="15"/>
      <c r="U66" s="22"/>
      <c r="V66" s="22"/>
      <c r="W66" s="22">
        <v>500</v>
      </c>
      <c r="X66" s="94">
        <f t="shared" si="8"/>
        <v>500</v>
      </c>
      <c r="Y66" s="97"/>
      <c r="Z66" s="94">
        <f t="shared" si="9"/>
        <v>2000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>
        <v>500</v>
      </c>
      <c r="X69" s="94">
        <f t="shared" si="8"/>
        <v>500</v>
      </c>
      <c r="Y69" s="97"/>
      <c r="Z69" s="94">
        <f t="shared" si="9"/>
        <v>500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>
        <v>1000</v>
      </c>
      <c r="G71" s="22">
        <v>1000</v>
      </c>
      <c r="H71" s="22">
        <v>1000</v>
      </c>
      <c r="I71" s="94">
        <f t="shared" si="5"/>
        <v>3000</v>
      </c>
      <c r="J71" s="15"/>
      <c r="K71" s="22">
        <v>1000</v>
      </c>
      <c r="L71" s="22">
        <v>1000</v>
      </c>
      <c r="M71" s="22">
        <v>1000</v>
      </c>
      <c r="N71" s="94">
        <f t="shared" si="6"/>
        <v>3000</v>
      </c>
      <c r="O71" s="15"/>
      <c r="P71" s="22">
        <v>1000</v>
      </c>
      <c r="Q71" s="22">
        <v>1000</v>
      </c>
      <c r="R71" s="22">
        <v>1000</v>
      </c>
      <c r="S71" s="94">
        <f t="shared" si="7"/>
        <v>3000</v>
      </c>
      <c r="T71" s="15"/>
      <c r="U71" s="22">
        <v>1000</v>
      </c>
      <c r="V71" s="22">
        <v>1000</v>
      </c>
      <c r="W71" s="22">
        <v>1000</v>
      </c>
      <c r="X71" s="94">
        <f t="shared" si="8"/>
        <v>3000</v>
      </c>
      <c r="Y71" s="97"/>
      <c r="Z71" s="94">
        <f t="shared" si="9"/>
        <v>12000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>
        <v>1250</v>
      </c>
      <c r="I83" s="94">
        <f t="shared" si="5"/>
        <v>1250</v>
      </c>
      <c r="J83" s="15"/>
      <c r="K83" s="22"/>
      <c r="L83" s="22"/>
      <c r="M83" s="22">
        <v>1250</v>
      </c>
      <c r="N83" s="94">
        <f t="shared" si="6"/>
        <v>1250</v>
      </c>
      <c r="O83" s="15"/>
      <c r="P83" s="22"/>
      <c r="Q83" s="22"/>
      <c r="R83" s="22">
        <v>1250</v>
      </c>
      <c r="S83" s="94">
        <f t="shared" si="7"/>
        <v>1250</v>
      </c>
      <c r="T83" s="15"/>
      <c r="U83" s="22"/>
      <c r="V83" s="22"/>
      <c r="W83" s="22">
        <v>1250</v>
      </c>
      <c r="X83" s="94">
        <f t="shared" si="8"/>
        <v>1250</v>
      </c>
      <c r="Y83" s="97"/>
      <c r="Z83" s="94">
        <f t="shared" si="9"/>
        <v>5000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>
        <v>415</v>
      </c>
      <c r="G90" s="22">
        <v>415</v>
      </c>
      <c r="H90" s="22">
        <v>415</v>
      </c>
      <c r="I90" s="94">
        <f t="shared" si="5"/>
        <v>1245</v>
      </c>
      <c r="J90" s="15"/>
      <c r="K90" s="22">
        <v>415</v>
      </c>
      <c r="L90" s="22">
        <v>415</v>
      </c>
      <c r="M90" s="22">
        <v>415</v>
      </c>
      <c r="N90" s="94">
        <f t="shared" si="6"/>
        <v>1245</v>
      </c>
      <c r="O90" s="15"/>
      <c r="P90" s="22">
        <v>415</v>
      </c>
      <c r="Q90" s="22">
        <v>415</v>
      </c>
      <c r="R90" s="22">
        <v>415</v>
      </c>
      <c r="S90" s="94">
        <f t="shared" si="7"/>
        <v>1245</v>
      </c>
      <c r="T90" s="15"/>
      <c r="U90" s="22">
        <v>415</v>
      </c>
      <c r="V90" s="22">
        <v>415</v>
      </c>
      <c r="W90" s="22">
        <v>415</v>
      </c>
      <c r="X90" s="94">
        <f t="shared" si="8"/>
        <v>1245</v>
      </c>
      <c r="Y90" s="97"/>
      <c r="Z90" s="94">
        <f t="shared" si="9"/>
        <v>4980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I95" s="94">
        <f t="shared" si="5"/>
        <v>0</v>
      </c>
      <c r="J95" s="15"/>
      <c r="N95" s="94">
        <f t="shared" si="6"/>
        <v>0</v>
      </c>
      <c r="O95" s="15"/>
      <c r="S95" s="94">
        <f t="shared" si="7"/>
        <v>0</v>
      </c>
      <c r="T95" s="15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>
        <v>500</v>
      </c>
      <c r="H96" s="22"/>
      <c r="I96" s="94">
        <f t="shared" si="5"/>
        <v>500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>
        <v>500</v>
      </c>
      <c r="S96" s="94">
        <f t="shared" si="7"/>
        <v>500</v>
      </c>
      <c r="T96" s="15"/>
      <c r="U96" s="22">
        <v>500</v>
      </c>
      <c r="V96" s="22">
        <v>500</v>
      </c>
      <c r="W96" s="22">
        <v>500</v>
      </c>
      <c r="X96" s="94">
        <f t="shared" si="8"/>
        <v>1500</v>
      </c>
      <c r="Y96" s="97"/>
      <c r="Z96" s="94">
        <f t="shared" si="9"/>
        <v>2500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.75" hidden="1" customHeight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.75" hidden="1" customHeight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/>
      <c r="J124" s="15"/>
      <c r="K124" s="22"/>
      <c r="L124" s="22"/>
      <c r="M124" s="22"/>
      <c r="N124" s="94"/>
      <c r="O124" s="15"/>
      <c r="P124" s="22"/>
      <c r="Q124" s="22"/>
      <c r="R124" s="22"/>
      <c r="S124" s="94"/>
      <c r="T124" s="15"/>
      <c r="U124" s="22"/>
      <c r="V124" s="22"/>
      <c r="W124" s="22"/>
      <c r="X124" s="94"/>
      <c r="Y124" s="97"/>
      <c r="Z124" s="94"/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32316</v>
      </c>
      <c r="G127" s="83">
        <f>SUM(G46:G126)</f>
        <v>27316</v>
      </c>
      <c r="H127" s="83">
        <f>SUM(H46:H126)</f>
        <v>29066</v>
      </c>
      <c r="I127" s="85">
        <f>SUM(I46:I126)</f>
        <v>88698</v>
      </c>
      <c r="J127" s="85"/>
      <c r="K127" s="83">
        <f>SUM(K46:K126)</f>
        <v>26816</v>
      </c>
      <c r="L127" s="83">
        <f>SUM(L46:L126)</f>
        <v>26816</v>
      </c>
      <c r="M127" s="83">
        <f>SUM(M46:M126)</f>
        <v>29066</v>
      </c>
      <c r="N127" s="85">
        <f>SUM(N46:N126)</f>
        <v>82698</v>
      </c>
      <c r="O127" s="85"/>
      <c r="P127" s="83">
        <f>SUM(P46:P126)</f>
        <v>26816</v>
      </c>
      <c r="Q127" s="83">
        <f>SUM(Q46:Q126)</f>
        <v>26816</v>
      </c>
      <c r="R127" s="83">
        <f>SUM(R46:R126)</f>
        <v>29566</v>
      </c>
      <c r="S127" s="85">
        <f>SUM(S46:S126)</f>
        <v>83198</v>
      </c>
      <c r="T127" s="85"/>
      <c r="U127" s="83">
        <f>SUM(U46:U126)</f>
        <v>27316</v>
      </c>
      <c r="V127" s="83">
        <f>SUM(V46:V126)</f>
        <v>27316</v>
      </c>
      <c r="W127" s="83">
        <f>SUM(W46:W126)</f>
        <v>30585</v>
      </c>
      <c r="X127" s="85">
        <f>SUM(X46:X126)</f>
        <v>85217</v>
      </c>
      <c r="Y127" s="84"/>
      <c r="Z127" s="85">
        <f>SUM(Z46:Z126)</f>
        <v>339811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307495</v>
      </c>
      <c r="G128" s="88">
        <f>G43-G127</f>
        <v>-27316</v>
      </c>
      <c r="H128" s="88">
        <f>H43-H127</f>
        <v>-29066</v>
      </c>
      <c r="I128" s="89">
        <f>I43-I127</f>
        <v>251113</v>
      </c>
      <c r="J128" s="89"/>
      <c r="K128" s="88">
        <f>K43-K127</f>
        <v>-26816</v>
      </c>
      <c r="L128" s="88">
        <f>L43-L127</f>
        <v>-26816</v>
      </c>
      <c r="M128" s="88">
        <f>M43-M127</f>
        <v>-29066</v>
      </c>
      <c r="N128" s="89">
        <f>N43-N127</f>
        <v>-82698</v>
      </c>
      <c r="O128" s="89"/>
      <c r="P128" s="88">
        <f>P43-P127</f>
        <v>-26816</v>
      </c>
      <c r="Q128" s="88">
        <f>Q43-Q127</f>
        <v>-26816</v>
      </c>
      <c r="R128" s="88">
        <f>R43-R127</f>
        <v>-29566</v>
      </c>
      <c r="S128" s="89">
        <f>S43-S127</f>
        <v>-83198</v>
      </c>
      <c r="T128" s="89"/>
      <c r="U128" s="88">
        <f>U43-U127</f>
        <v>-27316</v>
      </c>
      <c r="V128" s="88">
        <f>V43-V127</f>
        <v>-27316</v>
      </c>
      <c r="W128" s="88">
        <f>W43-W127</f>
        <v>-30585</v>
      </c>
      <c r="X128" s="89">
        <f>X43-X127</f>
        <v>-85217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72"/>
      <c r="G130" s="172"/>
      <c r="H130" s="1"/>
      <c r="I130" s="1"/>
      <c r="J130" s="1"/>
      <c r="K130" s="1"/>
      <c r="L130" s="22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I131" s="1"/>
      <c r="K131" s="1"/>
      <c r="L131" s="228"/>
    </row>
    <row r="132" spans="1:26" x14ac:dyDescent="0.2">
      <c r="B132" s="37"/>
      <c r="I132" s="1"/>
      <c r="L132" s="269"/>
    </row>
    <row r="133" spans="1:26" x14ac:dyDescent="0.2">
      <c r="B133" s="231"/>
      <c r="C133" s="227"/>
      <c r="D133" s="227"/>
      <c r="E133" s="227"/>
      <c r="F133" s="285"/>
      <c r="G133" s="285"/>
      <c r="I133" s="1"/>
      <c r="L133" s="269"/>
    </row>
    <row r="134" spans="1:26" x14ac:dyDescent="0.2">
      <c r="B134" s="227"/>
      <c r="C134" s="227"/>
      <c r="D134" s="227"/>
      <c r="E134" s="227"/>
      <c r="F134" s="227"/>
      <c r="G134" s="227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63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87">
    <tabColor theme="1" tint="0.39997558519241921"/>
    <pageSetUpPr fitToPage="1"/>
  </sheetPr>
  <dimension ref="A1:Z141"/>
  <sheetViews>
    <sheetView zoomScale="80" zoomScaleNormal="80" workbookViewId="0">
      <pane xSplit="2" ySplit="10" topLeftCell="F11" activePane="bottomRight" state="frozen"/>
      <selection activeCell="AE31" sqref="AE31"/>
      <selection pane="topRight" activeCell="AE31" sqref="AE31"/>
      <selection pane="bottomLeft" activeCell="AE31" sqref="AE31"/>
      <selection pane="bottomRight" activeCell="F129" sqref="F129"/>
    </sheetView>
  </sheetViews>
  <sheetFormatPr defaultColWidth="9.140625" defaultRowHeight="12.75" x14ac:dyDescent="0.2"/>
  <cols>
    <col min="1" max="1" width="7.7109375" customWidth="1"/>
    <col min="2" max="2" width="70.28515625" customWidth="1"/>
    <col min="3" max="4" width="9.140625" hidden="1" customWidth="1"/>
    <col min="5" max="5" width="36.28515625" hidden="1" customWidth="1"/>
    <col min="6" max="6" width="23.42578125" bestFit="1" customWidth="1"/>
    <col min="7" max="8" width="12.5703125" bestFit="1" customWidth="1"/>
    <col min="9" max="9" width="14.28515625" bestFit="1" customWidth="1"/>
    <col min="10" max="10" width="2.7109375" customWidth="1"/>
    <col min="11" max="11" width="14.42578125" bestFit="1" customWidth="1"/>
    <col min="12" max="12" width="12.5703125" bestFit="1" customWidth="1"/>
    <col min="13" max="13" width="14.42578125" bestFit="1" customWidth="1"/>
    <col min="14" max="14" width="14.5703125" bestFit="1" customWidth="1"/>
    <col min="15" max="15" width="2.7109375" customWidth="1"/>
    <col min="16" max="18" width="12.5703125" bestFit="1" customWidth="1"/>
    <col min="19" max="19" width="14.5703125" bestFit="1" customWidth="1"/>
    <col min="20" max="20" width="2.7109375" customWidth="1"/>
    <col min="21" max="23" width="12.5703125" bestFit="1" customWidth="1"/>
    <col min="24" max="24" width="14.5703125" bestFit="1" customWidth="1"/>
    <col min="25" max="25" width="3.28515625" customWidth="1"/>
    <col min="26" max="26" width="14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143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232</v>
      </c>
      <c r="B11" s="66" t="str">
        <f>'LPFN SUMMARY - Results'!B11</f>
        <v>ISC</v>
      </c>
      <c r="C11" s="61"/>
      <c r="D11" s="61"/>
      <c r="E11" s="64"/>
      <c r="F11" s="22">
        <v>1175142</v>
      </c>
      <c r="G11" s="22"/>
      <c r="H11" s="22"/>
      <c r="I11" s="94">
        <f>F11+G11+H11</f>
        <v>1175142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1175142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232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1175142</v>
      </c>
      <c r="G43" s="83">
        <f>SUM(G11:G42)</f>
        <v>0</v>
      </c>
      <c r="H43" s="83">
        <f>SUM(H11:H42)</f>
        <v>0</v>
      </c>
      <c r="I43" s="85">
        <f>SUM(I8:I42)</f>
        <v>1175142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1175142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192">
        <v>502322</v>
      </c>
      <c r="G46" s="22"/>
      <c r="H46" s="22"/>
      <c r="I46" s="94">
        <f t="shared" ref="I46:I126" si="5">F46+G46+H46</f>
        <v>502322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502322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192">
        <v>70000</v>
      </c>
      <c r="G47" s="22"/>
      <c r="H47" s="22"/>
      <c r="I47" s="94">
        <f t="shared" si="5"/>
        <v>70000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70000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192">
        <v>49920</v>
      </c>
      <c r="G48" s="22"/>
      <c r="H48" s="22"/>
      <c r="I48" s="94">
        <f t="shared" si="5"/>
        <v>49920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49920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192">
        <v>114000</v>
      </c>
      <c r="G55" s="22"/>
      <c r="H55" s="22"/>
      <c r="I55" s="94">
        <f t="shared" si="5"/>
        <v>114000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114000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I65" s="94">
        <f t="shared" si="5"/>
        <v>0</v>
      </c>
      <c r="J65" s="15"/>
      <c r="N65" s="94">
        <f t="shared" si="6"/>
        <v>0</v>
      </c>
      <c r="O65" s="15"/>
      <c r="S65" s="94">
        <f t="shared" si="7"/>
        <v>0</v>
      </c>
      <c r="T65" s="15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192">
        <v>10000</v>
      </c>
      <c r="G66" s="22"/>
      <c r="H66" s="22"/>
      <c r="I66" s="94">
        <f t="shared" si="5"/>
        <v>10000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10000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190">
        <v>2400</v>
      </c>
      <c r="I69" s="94">
        <f t="shared" si="5"/>
        <v>2400</v>
      </c>
      <c r="J69" s="15"/>
      <c r="N69" s="94">
        <f t="shared" si="6"/>
        <v>0</v>
      </c>
      <c r="O69" s="15"/>
      <c r="S69" s="94">
        <f t="shared" si="7"/>
        <v>0</v>
      </c>
      <c r="T69" s="15"/>
      <c r="X69" s="94">
        <f t="shared" si="8"/>
        <v>0</v>
      </c>
      <c r="Y69" s="97"/>
      <c r="Z69" s="94">
        <f t="shared" si="9"/>
        <v>2400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192">
        <v>50000</v>
      </c>
      <c r="G70" s="22"/>
      <c r="H70" s="22"/>
      <c r="I70" s="94">
        <f t="shared" si="5"/>
        <v>50000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50000</v>
      </c>
    </row>
    <row r="71" spans="1:26" ht="15" x14ac:dyDescent="0.25">
      <c r="A71" s="72"/>
      <c r="B71" s="70" t="s">
        <v>327</v>
      </c>
      <c r="C71" s="71"/>
      <c r="D71" s="62"/>
      <c r="E71" s="63"/>
      <c r="F71" s="192">
        <v>2000</v>
      </c>
      <c r="G71" s="22"/>
      <c r="H71" s="22"/>
      <c r="I71" s="94">
        <f t="shared" si="5"/>
        <v>2000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2000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192">
        <v>110000</v>
      </c>
      <c r="G85" s="22"/>
      <c r="H85" s="22"/>
      <c r="I85" s="94">
        <f t="shared" si="5"/>
        <v>110000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110000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192">
        <v>100000</v>
      </c>
      <c r="G86" s="22"/>
      <c r="H86" s="22"/>
      <c r="I86" s="94">
        <f t="shared" si="5"/>
        <v>100000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100000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>
        <v>12500</v>
      </c>
      <c r="G90" s="22"/>
      <c r="H90" s="22"/>
      <c r="I90" s="94">
        <f t="shared" si="5"/>
        <v>12500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12500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I94" s="94">
        <f t="shared" si="5"/>
        <v>0</v>
      </c>
      <c r="J94" s="15"/>
      <c r="N94" s="94">
        <f t="shared" si="6"/>
        <v>0</v>
      </c>
      <c r="O94" s="15"/>
      <c r="S94" s="94">
        <f t="shared" si="7"/>
        <v>0</v>
      </c>
      <c r="T94" s="15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192">
        <v>152000</v>
      </c>
      <c r="G96" s="22"/>
      <c r="H96" s="22"/>
      <c r="I96" s="94">
        <f t="shared" si="5"/>
        <v>152000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152000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/>
      <c r="J124" s="15"/>
      <c r="K124" s="22"/>
      <c r="L124" s="22"/>
      <c r="M124" s="22"/>
      <c r="N124" s="94"/>
      <c r="O124" s="15"/>
      <c r="P124" s="22"/>
      <c r="Q124" s="22"/>
      <c r="R124" s="22"/>
      <c r="S124" s="94"/>
      <c r="T124" s="15"/>
      <c r="U124" s="22"/>
      <c r="V124" s="22"/>
      <c r="W124" s="22"/>
      <c r="X124" s="94"/>
      <c r="Y124" s="97"/>
      <c r="Z124" s="94"/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1175142</v>
      </c>
      <c r="G127" s="83">
        <f>SUM(G46:G126)</f>
        <v>0</v>
      </c>
      <c r="H127" s="83">
        <f>SUM(H46:H126)</f>
        <v>0</v>
      </c>
      <c r="I127" s="85">
        <f>SUM(I46:I126)</f>
        <v>1175142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1175142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0</v>
      </c>
      <c r="G128" s="88">
        <f>G43-G127</f>
        <v>0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17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86"/>
      <c r="C130" s="2"/>
      <c r="D130" s="1"/>
      <c r="E130" s="1"/>
      <c r="F130" s="172"/>
      <c r="G130" s="172"/>
      <c r="H130" s="1"/>
      <c r="I130" s="1"/>
      <c r="J130" s="1"/>
      <c r="K130" s="176"/>
      <c r="L130" s="1"/>
      <c r="M130" s="235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B131" s="37"/>
      <c r="H131" s="1"/>
      <c r="I131" s="1"/>
      <c r="K131" s="176"/>
      <c r="M131" s="235"/>
    </row>
    <row r="132" spans="1:26" x14ac:dyDescent="0.2">
      <c r="B132" s="37"/>
      <c r="H132" s="1"/>
      <c r="I132" s="1"/>
      <c r="K132" s="176"/>
      <c r="M132" s="235"/>
    </row>
    <row r="133" spans="1:26" x14ac:dyDescent="0.2">
      <c r="B133" s="37"/>
      <c r="I133" s="1"/>
      <c r="K133" s="1"/>
    </row>
    <row r="134" spans="1:26" x14ac:dyDescent="0.2">
      <c r="B134" s="37"/>
      <c r="I134" s="1"/>
      <c r="K134" s="235"/>
      <c r="L134" s="235"/>
      <c r="M134" s="178"/>
    </row>
    <row r="135" spans="1:26" x14ac:dyDescent="0.2">
      <c r="B135" s="37"/>
      <c r="I135" s="1"/>
      <c r="K135" s="1"/>
      <c r="M135" s="235"/>
    </row>
    <row r="136" spans="1:26" x14ac:dyDescent="0.2">
      <c r="B136" s="37"/>
      <c r="I136" s="1"/>
      <c r="K136" s="1"/>
      <c r="M136" s="235"/>
    </row>
    <row r="137" spans="1:26" x14ac:dyDescent="0.2">
      <c r="B137" s="37"/>
    </row>
    <row r="138" spans="1:26" x14ac:dyDescent="0.2">
      <c r="B138" s="37"/>
    </row>
    <row r="139" spans="1:26" x14ac:dyDescent="0.2">
      <c r="K139" s="1"/>
    </row>
    <row r="141" spans="1:26" x14ac:dyDescent="0.2">
      <c r="F141" s="37"/>
    </row>
  </sheetData>
  <mergeCells count="2">
    <mergeCell ref="U5:Z5"/>
    <mergeCell ref="A6:B6"/>
  </mergeCells>
  <pageMargins left="0.23" right="0.26" top="0.32" bottom="0.35" header="0.31496062992125984" footer="0.31496062992125984"/>
  <pageSetup paperSize="17" scale="43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0B891-7CDC-41E1-913E-DC92B4695B8D}">
  <sheetPr codeName="Sheet88">
    <tabColor theme="1" tint="0.39997558519241921"/>
    <pageSetUpPr fitToPage="1"/>
  </sheetPr>
  <dimension ref="A1:Z136"/>
  <sheetViews>
    <sheetView zoomScale="80" zoomScaleNormal="80" workbookViewId="0">
      <pane xSplit="2" ySplit="10" topLeftCell="F11" activePane="bottomRight" state="frozen"/>
      <selection activeCell="AE31" sqref="AE31"/>
      <selection pane="topRight" activeCell="AE31" sqref="AE31"/>
      <selection pane="bottomLeft" activeCell="AE31" sqref="AE31"/>
      <selection pane="bottomRight" activeCell="A8" sqref="A8"/>
    </sheetView>
  </sheetViews>
  <sheetFormatPr defaultColWidth="9.140625" defaultRowHeight="12.75" x14ac:dyDescent="0.2"/>
  <cols>
    <col min="1" max="1" width="7.7109375" customWidth="1"/>
    <col min="2" max="2" width="68.42578125" customWidth="1"/>
    <col min="3" max="4" width="9.140625" hidden="1" customWidth="1"/>
    <col min="5" max="5" width="36.28515625" hidden="1" customWidth="1"/>
    <col min="6" max="6" width="13.140625" bestFit="1" customWidth="1"/>
    <col min="7" max="7" width="11.7109375" bestFit="1" customWidth="1"/>
    <col min="8" max="8" width="11.42578125" bestFit="1" customWidth="1"/>
    <col min="9" max="9" width="14.28515625" bestFit="1" customWidth="1"/>
    <col min="10" max="10" width="2.7109375" customWidth="1"/>
    <col min="11" max="11" width="12.140625" bestFit="1" customWidth="1"/>
    <col min="12" max="13" width="11.7109375" bestFit="1" customWidth="1"/>
    <col min="14" max="14" width="14.5703125" bestFit="1" customWidth="1"/>
    <col min="15" max="15" width="2.7109375" customWidth="1"/>
    <col min="16" max="16" width="11.42578125" bestFit="1" customWidth="1"/>
    <col min="17" max="18" width="11.7109375" bestFit="1" customWidth="1"/>
    <col min="19" max="19" width="14.5703125" bestFit="1" customWidth="1"/>
    <col min="20" max="20" width="2.7109375" customWidth="1"/>
    <col min="21" max="21" width="12.140625" bestFit="1" customWidth="1"/>
    <col min="22" max="22" width="11.7109375" bestFit="1" customWidth="1"/>
    <col min="23" max="23" width="12.28515625" bestFit="1" customWidth="1"/>
    <col min="24" max="24" width="14.5703125" bestFit="1" customWidth="1"/>
    <col min="25" max="25" width="3.28515625" customWidth="1"/>
    <col min="26" max="26" width="13.1406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343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268</v>
      </c>
      <c r="B11" s="66" t="str">
        <f>'LPFN SUMMARY - Results'!B11</f>
        <v>ISC</v>
      </c>
      <c r="C11" s="61"/>
      <c r="D11" s="61"/>
      <c r="E11" s="64"/>
      <c r="F11" s="22">
        <v>1275977</v>
      </c>
      <c r="G11" s="22"/>
      <c r="H11" s="22"/>
      <c r="I11" s="94">
        <f>F11+G11+H11</f>
        <v>1275977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1275977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1275977</v>
      </c>
      <c r="G43" s="83">
        <f>SUM(G11:G42)</f>
        <v>0</v>
      </c>
      <c r="H43" s="83">
        <f>SUM(H11:H42)</f>
        <v>0</v>
      </c>
      <c r="I43" s="85">
        <f>SUM(I8:I42)</f>
        <v>1275977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1275977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1083608</v>
      </c>
      <c r="G46" s="22"/>
      <c r="H46" s="22"/>
      <c r="I46" s="94">
        <f t="shared" ref="I46:I126" si="5">F46+G46+H46</f>
        <v>1083608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1083608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127596</v>
      </c>
      <c r="G48" s="22"/>
      <c r="H48" s="22"/>
      <c r="I48" s="94">
        <f t="shared" si="5"/>
        <v>127596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127596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>
        <v>13773</v>
      </c>
      <c r="G54" s="22"/>
      <c r="H54" s="22"/>
      <c r="I54" s="94">
        <f t="shared" si="5"/>
        <v>13773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13773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>
        <v>6000</v>
      </c>
      <c r="G70" s="22"/>
      <c r="H70" s="22"/>
      <c r="I70" s="94">
        <f t="shared" si="5"/>
        <v>6000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6000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>
        <v>15000</v>
      </c>
      <c r="G71" s="22"/>
      <c r="H71" s="22"/>
      <c r="I71" s="94">
        <f t="shared" si="5"/>
        <v>15000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15000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188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187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>
        <v>1000</v>
      </c>
      <c r="G90" s="22"/>
      <c r="H90" s="22"/>
      <c r="I90" s="94">
        <f t="shared" si="5"/>
        <v>1000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1000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>
        <v>1000</v>
      </c>
      <c r="G91" s="22"/>
      <c r="H91" s="22"/>
      <c r="I91" s="94">
        <f t="shared" si="5"/>
        <v>1000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1000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>
        <v>4000</v>
      </c>
      <c r="G92" s="22"/>
      <c r="H92" s="22"/>
      <c r="I92" s="94">
        <f t="shared" si="5"/>
        <v>4000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4000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4000</v>
      </c>
      <c r="G96" s="22"/>
      <c r="H96" s="22"/>
      <c r="I96" s="94">
        <f t="shared" si="5"/>
        <v>4000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4000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>
        <v>20000</v>
      </c>
      <c r="G102" s="22"/>
      <c r="H102" s="22"/>
      <c r="I102" s="94">
        <f t="shared" si="5"/>
        <v>20000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20000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1275977</v>
      </c>
      <c r="G127" s="83">
        <f>SUM(G46:G126)</f>
        <v>0</v>
      </c>
      <c r="H127" s="83">
        <f>SUM(H46:H126)</f>
        <v>0</v>
      </c>
      <c r="I127" s="85">
        <f>SUM(I46:I126)</f>
        <v>1275977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1275977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0</v>
      </c>
      <c r="G128" s="88">
        <f>G43-G127</f>
        <v>0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I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B131" s="227"/>
      <c r="C131" s="227"/>
      <c r="D131" s="227"/>
      <c r="E131" s="227"/>
      <c r="F131" s="227"/>
      <c r="G131" s="227"/>
    </row>
    <row r="132" spans="1:26" x14ac:dyDescent="0.2">
      <c r="B132" s="231"/>
      <c r="C132" s="227"/>
      <c r="D132" s="227"/>
      <c r="E132" s="227"/>
      <c r="F132" s="227"/>
      <c r="G132" s="227"/>
      <c r="I132" s="227"/>
      <c r="K132" s="227"/>
    </row>
    <row r="133" spans="1:26" x14ac:dyDescent="0.2">
      <c r="B133" s="37"/>
    </row>
    <row r="134" spans="1:26" x14ac:dyDescent="0.2">
      <c r="B134" s="37"/>
    </row>
    <row r="135" spans="1:26" x14ac:dyDescent="0.2">
      <c r="B135" s="37"/>
    </row>
    <row r="136" spans="1:26" x14ac:dyDescent="0.2">
      <c r="B136" s="37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65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8AE87-67A5-42C5-B085-5FCF6C4A42D7}">
  <sheetPr codeName="Sheet90">
    <tabColor theme="1" tint="0.39997558519241921"/>
    <pageSetUpPr fitToPage="1"/>
  </sheetPr>
  <dimension ref="A1:Z130"/>
  <sheetViews>
    <sheetView zoomScale="80" zoomScaleNormal="80" workbookViewId="0">
      <pane xSplit="5" topLeftCell="F1" activePane="topRight" state="frozen"/>
      <selection activeCell="AE31" sqref="AE31"/>
      <selection pane="topRight" activeCell="Z74" sqref="Z74"/>
    </sheetView>
  </sheetViews>
  <sheetFormatPr defaultColWidth="9.140625" defaultRowHeight="12.75" x14ac:dyDescent="0.2"/>
  <cols>
    <col min="1" max="1" width="7.7109375" customWidth="1"/>
    <col min="2" max="2" width="40.140625" customWidth="1"/>
    <col min="3" max="4" width="9.140625" hidden="1" customWidth="1"/>
    <col min="5" max="5" width="36.28515625" hidden="1" customWidth="1"/>
    <col min="6" max="6" width="13.7109375" customWidth="1"/>
    <col min="7" max="8" width="11" bestFit="1" customWidth="1"/>
    <col min="9" max="9" width="14.28515625" bestFit="1" customWidth="1"/>
    <col min="10" max="10" width="2.7109375" customWidth="1"/>
    <col min="11" max="13" width="11" bestFit="1" customWidth="1"/>
    <col min="14" max="14" width="14.5703125" bestFit="1" customWidth="1"/>
    <col min="15" max="15" width="2.7109375" customWidth="1"/>
    <col min="16" max="18" width="11" bestFit="1" customWidth="1"/>
    <col min="19" max="19" width="14.5703125" bestFit="1" customWidth="1"/>
    <col min="20" max="20" width="2.7109375" customWidth="1"/>
    <col min="21" max="21" width="10.5703125" bestFit="1" customWidth="1"/>
    <col min="22" max="22" width="9.140625" bestFit="1" customWidth="1"/>
    <col min="23" max="23" width="10" bestFit="1" customWidth="1"/>
    <col min="24" max="24" width="14.5703125" bestFit="1" customWidth="1"/>
    <col min="25" max="25" width="3.28515625" customWidth="1"/>
    <col min="26" max="26" width="12.1406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>
        <v>9306</v>
      </c>
      <c r="B4" s="6" t="s">
        <v>260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customHeight="1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>
        <v>11277</v>
      </c>
      <c r="G11" s="22"/>
      <c r="H11" s="22"/>
      <c r="I11" s="94">
        <f>F11+G11+H11</f>
        <v>11277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11277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263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11277</v>
      </c>
      <c r="G43" s="83">
        <f>SUM(G11:G42)</f>
        <v>0</v>
      </c>
      <c r="H43" s="83">
        <f>SUM(H11:H42)</f>
        <v>0</v>
      </c>
      <c r="I43" s="85">
        <f>SUM(I8:I42)</f>
        <v>11277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11277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187">
        <v>1127</v>
      </c>
      <c r="G48" s="187"/>
      <c r="H48" s="22"/>
      <c r="I48" s="94">
        <f t="shared" si="5"/>
        <v>1127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1127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>
        <v>5000</v>
      </c>
      <c r="G71" s="22"/>
      <c r="H71" s="22"/>
      <c r="I71" s="94">
        <f t="shared" si="5"/>
        <v>5000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5000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>
        <v>5150</v>
      </c>
      <c r="G84" s="22"/>
      <c r="H84" s="22"/>
      <c r="I84" s="94">
        <f t="shared" si="5"/>
        <v>5150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5150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11277</v>
      </c>
      <c r="G127" s="83">
        <f>SUM(G46:G126)</f>
        <v>0</v>
      </c>
      <c r="H127" s="83">
        <f>SUM(H46:H126)</f>
        <v>0</v>
      </c>
      <c r="I127" s="85">
        <f>SUM(I46:I126)</f>
        <v>11277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11277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0</v>
      </c>
      <c r="G128" s="88">
        <f>G43-G127</f>
        <v>0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67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91">
    <tabColor theme="1" tint="0.39997558519241921"/>
    <pageSetUpPr fitToPage="1"/>
  </sheetPr>
  <dimension ref="A1:Z130"/>
  <sheetViews>
    <sheetView zoomScale="80" zoomScaleNormal="80" workbookViewId="0">
      <pane xSplit="5" topLeftCell="F1" activePane="topRight" state="frozen"/>
      <selection activeCell="AE31" sqref="AE31"/>
      <selection pane="topRight" activeCell="Z57" sqref="Z57"/>
    </sheetView>
  </sheetViews>
  <sheetFormatPr defaultColWidth="9.140625" defaultRowHeight="12.75" x14ac:dyDescent="0.2"/>
  <cols>
    <col min="1" max="1" width="7.7109375" customWidth="1"/>
    <col min="2" max="2" width="40.140625" customWidth="1"/>
    <col min="3" max="4" width="9.140625" hidden="1" customWidth="1"/>
    <col min="5" max="5" width="29" customWidth="1"/>
    <col min="6" max="6" width="13.7109375" customWidth="1"/>
    <col min="7" max="8" width="11" bestFit="1" customWidth="1"/>
    <col min="9" max="9" width="14.28515625" bestFit="1" customWidth="1"/>
    <col min="10" max="10" width="2.7109375" customWidth="1"/>
    <col min="11" max="13" width="11" bestFit="1" customWidth="1"/>
    <col min="14" max="14" width="14.5703125" bestFit="1" customWidth="1"/>
    <col min="15" max="15" width="2.7109375" customWidth="1"/>
    <col min="16" max="18" width="11" bestFit="1" customWidth="1"/>
    <col min="19" max="19" width="14.5703125" bestFit="1" customWidth="1"/>
    <col min="20" max="20" width="2.7109375" customWidth="1"/>
    <col min="21" max="21" width="10.5703125" bestFit="1" customWidth="1"/>
    <col min="22" max="22" width="9.140625" bestFit="1" customWidth="1"/>
    <col min="23" max="23" width="10" bestFit="1" customWidth="1"/>
    <col min="24" max="24" width="14.5703125" bestFit="1" customWidth="1"/>
    <col min="25" max="25" width="3.28515625" customWidth="1"/>
    <col min="26" max="26" width="12.1406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144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customHeight="1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>
        <v>20515</v>
      </c>
      <c r="G11" s="22"/>
      <c r="H11" s="22"/>
      <c r="I11" s="94">
        <f>F11+G11+H11</f>
        <v>20515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20515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234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20515</v>
      </c>
      <c r="G43" s="83">
        <f>SUM(G11:G42)</f>
        <v>0</v>
      </c>
      <c r="H43" s="83">
        <f>SUM(H11:H42)</f>
        <v>0</v>
      </c>
      <c r="I43" s="85">
        <f>SUM(I8:I42)</f>
        <v>20515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20515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3000</v>
      </c>
      <c r="G46" s="22"/>
      <c r="H46" s="22"/>
      <c r="I46" s="94">
        <f t="shared" ref="I46:I126" si="5">F46+G46+H46</f>
        <v>3000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3000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>
        <v>490</v>
      </c>
      <c r="I48" s="94">
        <f t="shared" si="5"/>
        <v>490</v>
      </c>
      <c r="J48" s="15"/>
      <c r="K48" s="22"/>
      <c r="L48" s="22"/>
      <c r="M48" s="22">
        <v>490</v>
      </c>
      <c r="N48" s="94">
        <f t="shared" si="6"/>
        <v>490</v>
      </c>
      <c r="O48" s="15"/>
      <c r="P48" s="22"/>
      <c r="Q48" s="22"/>
      <c r="R48" s="22">
        <v>490</v>
      </c>
      <c r="S48" s="94">
        <f t="shared" si="7"/>
        <v>490</v>
      </c>
      <c r="T48" s="15"/>
      <c r="U48" s="22"/>
      <c r="V48" s="22"/>
      <c r="W48" s="22">
        <v>490</v>
      </c>
      <c r="X48" s="94">
        <f t="shared" si="8"/>
        <v>490</v>
      </c>
      <c r="Y48" s="97"/>
      <c r="Z48" s="94">
        <f t="shared" si="9"/>
        <v>1960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>
        <v>929</v>
      </c>
      <c r="I54" s="94">
        <f t="shared" si="5"/>
        <v>929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>
        <v>929</v>
      </c>
      <c r="S54" s="94">
        <f t="shared" si="7"/>
        <v>929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1858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S70" s="94">
        <f t="shared" si="7"/>
        <v>0</v>
      </c>
      <c r="T70" s="15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>
        <v>5000</v>
      </c>
      <c r="G72" s="22"/>
      <c r="H72" s="22"/>
      <c r="I72" s="94">
        <f t="shared" si="5"/>
        <v>5000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5000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>
        <v>1000</v>
      </c>
      <c r="I84" s="94">
        <f t="shared" si="5"/>
        <v>1000</v>
      </c>
      <c r="J84" s="15"/>
      <c r="K84" s="22"/>
      <c r="L84" s="22"/>
      <c r="M84" s="22">
        <v>1000</v>
      </c>
      <c r="N84" s="94">
        <f t="shared" si="6"/>
        <v>1000</v>
      </c>
      <c r="O84" s="15"/>
      <c r="P84" s="22"/>
      <c r="Q84" s="22"/>
      <c r="R84" s="22">
        <v>1000</v>
      </c>
      <c r="S84" s="94">
        <f t="shared" si="7"/>
        <v>1000</v>
      </c>
      <c r="T84" s="15"/>
      <c r="U84" s="22"/>
      <c r="V84" s="22"/>
      <c r="W84" s="22">
        <v>1000</v>
      </c>
      <c r="X84" s="94">
        <f t="shared" si="8"/>
        <v>1000</v>
      </c>
      <c r="Y84" s="97"/>
      <c r="Z84" s="94">
        <f t="shared" si="9"/>
        <v>4000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1192</v>
      </c>
      <c r="G96" s="22"/>
      <c r="H96" s="22"/>
      <c r="I96" s="94">
        <f t="shared" si="5"/>
        <v>1192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1192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>
        <v>1000</v>
      </c>
      <c r="I110" s="94">
        <f t="shared" si="5"/>
        <v>1000</v>
      </c>
      <c r="J110" s="15"/>
      <c r="K110" s="22"/>
      <c r="L110" s="22"/>
      <c r="M110" s="22">
        <v>1000</v>
      </c>
      <c r="N110" s="94">
        <f t="shared" si="6"/>
        <v>1000</v>
      </c>
      <c r="O110" s="15"/>
      <c r="P110" s="22"/>
      <c r="Q110" s="22"/>
      <c r="R110" s="22">
        <v>1000</v>
      </c>
      <c r="S110" s="94">
        <f t="shared" si="7"/>
        <v>1000</v>
      </c>
      <c r="T110" s="15"/>
      <c r="U110" s="22"/>
      <c r="V110" s="22"/>
      <c r="W110" s="22">
        <v>505</v>
      </c>
      <c r="X110" s="94">
        <f t="shared" si="8"/>
        <v>505</v>
      </c>
      <c r="Y110" s="97"/>
      <c r="Z110" s="94">
        <f t="shared" si="9"/>
        <v>3505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/>
      <c r="J124" s="15"/>
      <c r="K124" s="22"/>
      <c r="L124" s="22"/>
      <c r="M124" s="22"/>
      <c r="N124" s="94"/>
      <c r="O124" s="15"/>
      <c r="P124" s="22"/>
      <c r="Q124" s="22"/>
      <c r="R124" s="22"/>
      <c r="S124" s="94"/>
      <c r="T124" s="15"/>
      <c r="U124" s="22"/>
      <c r="V124" s="22"/>
      <c r="W124" s="22"/>
      <c r="X124" s="94"/>
      <c r="Y124" s="97"/>
      <c r="Z124" s="94"/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9192</v>
      </c>
      <c r="G127" s="83">
        <f>SUM(G46:G126)</f>
        <v>0</v>
      </c>
      <c r="H127" s="83">
        <f>SUM(H46:H126)</f>
        <v>3419</v>
      </c>
      <c r="I127" s="85">
        <f>SUM(I46:I126)</f>
        <v>12611</v>
      </c>
      <c r="J127" s="85"/>
      <c r="K127" s="83">
        <f>SUM(K46:K126)</f>
        <v>0</v>
      </c>
      <c r="L127" s="83">
        <f>SUM(L46:L126)</f>
        <v>0</v>
      </c>
      <c r="M127" s="83">
        <f>SUM(M46:M126)</f>
        <v>2490</v>
      </c>
      <c r="N127" s="85">
        <f>SUM(N46:N126)</f>
        <v>2490</v>
      </c>
      <c r="O127" s="85"/>
      <c r="P127" s="83">
        <f>SUM(P46:P126)</f>
        <v>0</v>
      </c>
      <c r="Q127" s="83">
        <f>SUM(Q46:Q126)</f>
        <v>0</v>
      </c>
      <c r="R127" s="83">
        <f>SUM(R46:R126)</f>
        <v>3419</v>
      </c>
      <c r="S127" s="85">
        <f>SUM(S46:S126)</f>
        <v>3419</v>
      </c>
      <c r="T127" s="85"/>
      <c r="U127" s="83">
        <f>SUM(U46:U126)</f>
        <v>0</v>
      </c>
      <c r="V127" s="83">
        <f>SUM(V46:V126)</f>
        <v>0</v>
      </c>
      <c r="W127" s="83">
        <f>SUM(W46:W126)</f>
        <v>1995</v>
      </c>
      <c r="X127" s="85">
        <f>SUM(X46:X126)</f>
        <v>1995</v>
      </c>
      <c r="Y127" s="84"/>
      <c r="Z127" s="85">
        <f>SUM(Z46:Z126)</f>
        <v>20515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11323</v>
      </c>
      <c r="G128" s="88">
        <f>G43-G127</f>
        <v>0</v>
      </c>
      <c r="H128" s="88">
        <f>H43-H127</f>
        <v>-3419</v>
      </c>
      <c r="I128" s="89">
        <f>I43-I127</f>
        <v>7904</v>
      </c>
      <c r="J128" s="89"/>
      <c r="K128" s="88">
        <f>K43-K127</f>
        <v>0</v>
      </c>
      <c r="L128" s="88">
        <f>L43-L127</f>
        <v>0</v>
      </c>
      <c r="M128" s="88">
        <f>M43-M127</f>
        <v>-2490</v>
      </c>
      <c r="N128" s="89">
        <f>N43-N127</f>
        <v>-2490</v>
      </c>
      <c r="O128" s="89"/>
      <c r="P128" s="88">
        <f>P43-P127</f>
        <v>0</v>
      </c>
      <c r="Q128" s="88">
        <f>Q43-Q127</f>
        <v>0</v>
      </c>
      <c r="R128" s="88">
        <f>R43-R127</f>
        <v>-3419</v>
      </c>
      <c r="S128" s="89">
        <f>S43-S127</f>
        <v>-3419</v>
      </c>
      <c r="T128" s="89"/>
      <c r="U128" s="88">
        <f>U43-U127</f>
        <v>0</v>
      </c>
      <c r="V128" s="88">
        <f>V43-V127</f>
        <v>0</v>
      </c>
      <c r="W128" s="88">
        <f>W43-W127</f>
        <v>-1995</v>
      </c>
      <c r="X128" s="89">
        <f>X43-X127</f>
        <v>-1995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67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92"/>
  <dimension ref="A1:Z129"/>
  <sheetViews>
    <sheetView zoomScale="70" zoomScaleNormal="70" workbookViewId="0">
      <pane xSplit="2" ySplit="9" topLeftCell="I100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2" width="9.140625" bestFit="1" customWidth="1"/>
    <col min="13" max="13" width="10.5703125" bestFit="1" customWidth="1"/>
    <col min="14" max="14" width="14.5703125" bestFit="1" customWidth="1"/>
    <col min="15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3" width="9.140625" bestFit="1" customWidth="1"/>
    <col min="24" max="24" width="14.140625" customWidth="1"/>
    <col min="25" max="25" width="9.140625" bestFit="1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145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 t="shared" ref="I11:I42" si="0">F11+G11+H11</f>
        <v>0</v>
      </c>
      <c r="J11" s="14"/>
      <c r="K11" s="22"/>
      <c r="L11" s="22"/>
      <c r="M11" s="22"/>
      <c r="N11" s="94">
        <f t="shared" ref="N11:N42" si="1">K11+L11+M11</f>
        <v>0</v>
      </c>
      <c r="O11" s="14"/>
      <c r="P11" s="22"/>
      <c r="Q11" s="22"/>
      <c r="R11" s="22"/>
      <c r="S11" s="94">
        <f t="shared" ref="S11:S42" si="2">P11+Q11+R11</f>
        <v>0</v>
      </c>
      <c r="T11" s="14"/>
      <c r="U11" s="22"/>
      <c r="V11" s="22"/>
      <c r="W11" s="22"/>
      <c r="X11" s="94">
        <f t="shared" ref="X11:X42" si="3">U11+V11+W11</f>
        <v>0</v>
      </c>
      <c r="Y11" s="96"/>
      <c r="Z11" s="94">
        <f t="shared" ref="Z11:Z42" si="4"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 t="shared" si="0"/>
        <v>0</v>
      </c>
      <c r="J12" s="15"/>
      <c r="K12" s="22"/>
      <c r="L12" s="22"/>
      <c r="M12" s="22"/>
      <c r="N12" s="94">
        <f t="shared" si="1"/>
        <v>0</v>
      </c>
      <c r="O12" s="15"/>
      <c r="P12" s="22"/>
      <c r="Q12" s="22"/>
      <c r="R12" s="22"/>
      <c r="S12" s="94">
        <f t="shared" si="2"/>
        <v>0</v>
      </c>
      <c r="T12" s="15"/>
      <c r="U12" s="22"/>
      <c r="V12" s="22"/>
      <c r="W12" s="22"/>
      <c r="X12" s="94">
        <f t="shared" si="3"/>
        <v>0</v>
      </c>
      <c r="Y12" s="97"/>
      <c r="Z12" s="94">
        <f t="shared" si="4"/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 t="shared" si="0"/>
        <v>0</v>
      </c>
      <c r="J13" s="15"/>
      <c r="K13" s="22"/>
      <c r="L13" s="22"/>
      <c r="M13" s="22"/>
      <c r="N13" s="94">
        <f t="shared" si="1"/>
        <v>0</v>
      </c>
      <c r="O13" s="15"/>
      <c r="P13" s="22"/>
      <c r="Q13" s="22"/>
      <c r="R13" s="22"/>
      <c r="S13" s="94">
        <f t="shared" si="2"/>
        <v>0</v>
      </c>
      <c r="T13" s="15"/>
      <c r="U13" s="22"/>
      <c r="V13" s="22"/>
      <c r="W13" s="22"/>
      <c r="X13" s="94">
        <f t="shared" si="3"/>
        <v>0</v>
      </c>
      <c r="Y13" s="97"/>
      <c r="Z13" s="94">
        <f t="shared" si="4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 t="shared" si="0"/>
        <v>0</v>
      </c>
      <c r="J14" s="15"/>
      <c r="K14" s="22"/>
      <c r="L14" s="22"/>
      <c r="M14" s="22"/>
      <c r="N14" s="94">
        <f t="shared" si="1"/>
        <v>0</v>
      </c>
      <c r="O14" s="15"/>
      <c r="P14" s="22"/>
      <c r="Q14" s="22"/>
      <c r="R14" s="22"/>
      <c r="S14" s="94">
        <f t="shared" si="2"/>
        <v>0</v>
      </c>
      <c r="T14" s="15"/>
      <c r="U14" s="22"/>
      <c r="V14" s="22"/>
      <c r="W14" s="22"/>
      <c r="X14" s="94">
        <f t="shared" si="3"/>
        <v>0</v>
      </c>
      <c r="Y14" s="97"/>
      <c r="Z14" s="94">
        <f t="shared" si="4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si="0"/>
        <v>0</v>
      </c>
      <c r="J15" s="15"/>
      <c r="K15" s="22"/>
      <c r="L15" s="22"/>
      <c r="M15" s="22"/>
      <c r="N15" s="94">
        <f t="shared" si="1"/>
        <v>0</v>
      </c>
      <c r="O15" s="15"/>
      <c r="P15" s="22"/>
      <c r="Q15" s="22"/>
      <c r="R15" s="22"/>
      <c r="S15" s="94">
        <f t="shared" si="2"/>
        <v>0</v>
      </c>
      <c r="T15" s="15"/>
      <c r="U15" s="22"/>
      <c r="V15" s="22"/>
      <c r="W15" s="22"/>
      <c r="X15" s="94">
        <f t="shared" si="3"/>
        <v>0</v>
      </c>
      <c r="Y15" s="97"/>
      <c r="Z15" s="94">
        <f t="shared" si="4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0"/>
        <v>0</v>
      </c>
      <c r="J16" s="15"/>
      <c r="K16" s="22"/>
      <c r="L16" s="22"/>
      <c r="M16" s="22"/>
      <c r="N16" s="94">
        <f t="shared" si="1"/>
        <v>0</v>
      </c>
      <c r="O16" s="15"/>
      <c r="P16" s="22"/>
      <c r="Q16" s="22"/>
      <c r="R16" s="22"/>
      <c r="S16" s="94">
        <f t="shared" si="2"/>
        <v>0</v>
      </c>
      <c r="T16" s="15"/>
      <c r="U16" s="22"/>
      <c r="V16" s="22"/>
      <c r="W16" s="22"/>
      <c r="X16" s="94">
        <f t="shared" si="3"/>
        <v>0</v>
      </c>
      <c r="Y16" s="97"/>
      <c r="Z16" s="94">
        <f t="shared" si="4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0"/>
        <v>0</v>
      </c>
      <c r="J17" s="15"/>
      <c r="K17" s="22"/>
      <c r="L17" s="22"/>
      <c r="M17" s="22"/>
      <c r="N17" s="94">
        <f t="shared" si="1"/>
        <v>0</v>
      </c>
      <c r="O17" s="15"/>
      <c r="P17" s="22"/>
      <c r="Q17" s="22"/>
      <c r="R17" s="22"/>
      <c r="S17" s="94">
        <f t="shared" si="2"/>
        <v>0</v>
      </c>
      <c r="T17" s="15"/>
      <c r="U17" s="22"/>
      <c r="V17" s="22"/>
      <c r="W17" s="22"/>
      <c r="X17" s="94">
        <f t="shared" si="3"/>
        <v>0</v>
      </c>
      <c r="Y17" s="97"/>
      <c r="Z17" s="94">
        <f t="shared" si="4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0"/>
        <v>0</v>
      </c>
      <c r="J18" s="15"/>
      <c r="K18" s="22"/>
      <c r="L18" s="22"/>
      <c r="M18" s="22"/>
      <c r="N18" s="94">
        <f t="shared" si="1"/>
        <v>0</v>
      </c>
      <c r="O18" s="15"/>
      <c r="P18" s="22"/>
      <c r="Q18" s="22"/>
      <c r="R18" s="22"/>
      <c r="S18" s="94">
        <f t="shared" si="2"/>
        <v>0</v>
      </c>
      <c r="T18" s="15"/>
      <c r="U18" s="22"/>
      <c r="V18" s="22"/>
      <c r="W18" s="22"/>
      <c r="X18" s="94">
        <f t="shared" si="3"/>
        <v>0</v>
      </c>
      <c r="Y18" s="97"/>
      <c r="Z18" s="94">
        <f t="shared" si="4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0"/>
        <v>0</v>
      </c>
      <c r="J19" s="15"/>
      <c r="K19" s="22"/>
      <c r="L19" s="22"/>
      <c r="M19" s="22"/>
      <c r="N19" s="94">
        <f t="shared" si="1"/>
        <v>0</v>
      </c>
      <c r="O19" s="15"/>
      <c r="P19" s="22"/>
      <c r="Q19" s="22"/>
      <c r="R19" s="22"/>
      <c r="S19" s="94">
        <f t="shared" si="2"/>
        <v>0</v>
      </c>
      <c r="T19" s="15"/>
      <c r="U19" s="22"/>
      <c r="V19" s="22"/>
      <c r="W19" s="22"/>
      <c r="X19" s="94">
        <f t="shared" si="3"/>
        <v>0</v>
      </c>
      <c r="Y19" s="97"/>
      <c r="Z19" s="94">
        <f t="shared" si="4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0"/>
        <v>0</v>
      </c>
      <c r="J20" s="15"/>
      <c r="K20" s="22"/>
      <c r="L20" s="22"/>
      <c r="M20" s="22"/>
      <c r="N20" s="94">
        <f t="shared" si="1"/>
        <v>0</v>
      </c>
      <c r="O20" s="15"/>
      <c r="P20" s="22"/>
      <c r="Q20" s="22"/>
      <c r="R20" s="22"/>
      <c r="S20" s="94">
        <f t="shared" si="2"/>
        <v>0</v>
      </c>
      <c r="T20" s="15"/>
      <c r="U20" s="22"/>
      <c r="V20" s="22"/>
      <c r="W20" s="22"/>
      <c r="X20" s="94">
        <f t="shared" si="3"/>
        <v>0</v>
      </c>
      <c r="Y20" s="97"/>
      <c r="Z20" s="94">
        <f t="shared" si="4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0"/>
        <v>0</v>
      </c>
      <c r="J21" s="15"/>
      <c r="K21" s="22"/>
      <c r="L21" s="22"/>
      <c r="M21" s="22"/>
      <c r="N21" s="94">
        <f t="shared" si="1"/>
        <v>0</v>
      </c>
      <c r="O21" s="15"/>
      <c r="P21" s="22"/>
      <c r="Q21" s="22"/>
      <c r="R21" s="22"/>
      <c r="S21" s="94">
        <f t="shared" si="2"/>
        <v>0</v>
      </c>
      <c r="T21" s="15"/>
      <c r="U21" s="22"/>
      <c r="V21" s="22"/>
      <c r="W21" s="22"/>
      <c r="X21" s="94">
        <f t="shared" si="3"/>
        <v>0</v>
      </c>
      <c r="Y21" s="97"/>
      <c r="Z21" s="94">
        <f t="shared" si="4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0"/>
        <v>0</v>
      </c>
      <c r="J22" s="15"/>
      <c r="K22" s="22"/>
      <c r="L22" s="22"/>
      <c r="M22" s="22"/>
      <c r="N22" s="94">
        <f t="shared" si="1"/>
        <v>0</v>
      </c>
      <c r="O22" s="15"/>
      <c r="P22" s="22"/>
      <c r="Q22" s="22"/>
      <c r="R22" s="22"/>
      <c r="S22" s="94">
        <f t="shared" si="2"/>
        <v>0</v>
      </c>
      <c r="T22" s="15"/>
      <c r="U22" s="22"/>
      <c r="V22" s="22"/>
      <c r="W22" s="22"/>
      <c r="X22" s="94">
        <f t="shared" si="3"/>
        <v>0</v>
      </c>
      <c r="Y22" s="97"/>
      <c r="Z22" s="94">
        <f t="shared" si="4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0"/>
        <v>0</v>
      </c>
      <c r="J23" s="15"/>
      <c r="K23" s="22"/>
      <c r="L23" s="22"/>
      <c r="M23" s="22"/>
      <c r="N23" s="94">
        <f t="shared" si="1"/>
        <v>0</v>
      </c>
      <c r="O23" s="15"/>
      <c r="P23" s="22"/>
      <c r="Q23" s="22"/>
      <c r="R23" s="22"/>
      <c r="S23" s="94">
        <f t="shared" si="2"/>
        <v>0</v>
      </c>
      <c r="T23" s="15"/>
      <c r="U23" s="22"/>
      <c r="V23" s="22"/>
      <c r="W23" s="22"/>
      <c r="X23" s="94">
        <f t="shared" si="3"/>
        <v>0</v>
      </c>
      <c r="Y23" s="97"/>
      <c r="Z23" s="94">
        <f t="shared" si="4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0"/>
        <v>0</v>
      </c>
      <c r="J24" s="15"/>
      <c r="K24" s="22"/>
      <c r="L24" s="22"/>
      <c r="M24" s="22"/>
      <c r="N24" s="94">
        <f t="shared" si="1"/>
        <v>0</v>
      </c>
      <c r="O24" s="15"/>
      <c r="P24" s="22"/>
      <c r="Q24" s="22"/>
      <c r="R24" s="22"/>
      <c r="S24" s="94">
        <f t="shared" si="2"/>
        <v>0</v>
      </c>
      <c r="T24" s="15"/>
      <c r="U24" s="22"/>
      <c r="V24" s="22"/>
      <c r="W24" s="22"/>
      <c r="X24" s="94">
        <f t="shared" si="3"/>
        <v>0</v>
      </c>
      <c r="Y24" s="97"/>
      <c r="Z24" s="94">
        <f t="shared" si="4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0"/>
        <v>0</v>
      </c>
      <c r="J25" s="15"/>
      <c r="K25" s="22"/>
      <c r="L25" s="22"/>
      <c r="M25" s="22"/>
      <c r="N25" s="94">
        <f t="shared" si="1"/>
        <v>0</v>
      </c>
      <c r="O25" s="15"/>
      <c r="P25" s="22"/>
      <c r="Q25" s="22"/>
      <c r="R25" s="22"/>
      <c r="S25" s="94">
        <f t="shared" si="2"/>
        <v>0</v>
      </c>
      <c r="T25" s="15"/>
      <c r="U25" s="22"/>
      <c r="V25" s="22"/>
      <c r="W25" s="22"/>
      <c r="X25" s="94">
        <f t="shared" si="3"/>
        <v>0</v>
      </c>
      <c r="Y25" s="97"/>
      <c r="Z25" s="94">
        <f t="shared" si="4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0"/>
        <v>0</v>
      </c>
      <c r="J26" s="15"/>
      <c r="K26" s="22"/>
      <c r="L26" s="22"/>
      <c r="M26" s="22"/>
      <c r="N26" s="94">
        <f t="shared" si="1"/>
        <v>0</v>
      </c>
      <c r="O26" s="15"/>
      <c r="P26" s="22"/>
      <c r="Q26" s="22"/>
      <c r="R26" s="22"/>
      <c r="S26" s="94">
        <f t="shared" si="2"/>
        <v>0</v>
      </c>
      <c r="T26" s="15"/>
      <c r="U26" s="22"/>
      <c r="V26" s="22"/>
      <c r="W26" s="22"/>
      <c r="X26" s="94">
        <f t="shared" si="3"/>
        <v>0</v>
      </c>
      <c r="Y26" s="97"/>
      <c r="Z26" s="94">
        <f t="shared" si="4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0"/>
        <v>0</v>
      </c>
      <c r="J27" s="15"/>
      <c r="K27" s="22"/>
      <c r="L27" s="22"/>
      <c r="M27" s="22"/>
      <c r="N27" s="94">
        <f t="shared" si="1"/>
        <v>0</v>
      </c>
      <c r="O27" s="15"/>
      <c r="P27" s="22"/>
      <c r="Q27" s="22"/>
      <c r="R27" s="22"/>
      <c r="S27" s="94">
        <f t="shared" si="2"/>
        <v>0</v>
      </c>
      <c r="T27" s="15"/>
      <c r="U27" s="22"/>
      <c r="V27" s="22"/>
      <c r="W27" s="22"/>
      <c r="X27" s="94">
        <f t="shared" si="3"/>
        <v>0</v>
      </c>
      <c r="Y27" s="97"/>
      <c r="Z27" s="94">
        <f t="shared" si="4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0"/>
        <v>0</v>
      </c>
      <c r="J28" s="15"/>
      <c r="K28" s="22"/>
      <c r="L28" s="22"/>
      <c r="M28" s="22"/>
      <c r="N28" s="94">
        <f t="shared" si="1"/>
        <v>0</v>
      </c>
      <c r="O28" s="15"/>
      <c r="P28" s="22"/>
      <c r="Q28" s="22"/>
      <c r="R28" s="22"/>
      <c r="S28" s="94">
        <f t="shared" si="2"/>
        <v>0</v>
      </c>
      <c r="T28" s="15"/>
      <c r="U28" s="22"/>
      <c r="V28" s="22"/>
      <c r="W28" s="22"/>
      <c r="X28" s="94">
        <f t="shared" si="3"/>
        <v>0</v>
      </c>
      <c r="Y28" s="97"/>
      <c r="Z28" s="94">
        <f t="shared" si="4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0"/>
        <v>0</v>
      </c>
      <c r="J29" s="15"/>
      <c r="K29" s="22"/>
      <c r="L29" s="22"/>
      <c r="M29" s="22"/>
      <c r="N29" s="94">
        <f t="shared" si="1"/>
        <v>0</v>
      </c>
      <c r="O29" s="15"/>
      <c r="P29" s="22"/>
      <c r="Q29" s="22"/>
      <c r="R29" s="22"/>
      <c r="S29" s="94">
        <f t="shared" si="2"/>
        <v>0</v>
      </c>
      <c r="T29" s="15"/>
      <c r="U29" s="22"/>
      <c r="V29" s="22"/>
      <c r="W29" s="22"/>
      <c r="X29" s="94">
        <f t="shared" si="3"/>
        <v>0</v>
      </c>
      <c r="Y29" s="97"/>
      <c r="Z29" s="94">
        <f t="shared" si="4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0"/>
        <v>0</v>
      </c>
      <c r="J30" s="15"/>
      <c r="K30" s="22"/>
      <c r="L30" s="22"/>
      <c r="M30" s="22"/>
      <c r="N30" s="94">
        <f t="shared" si="1"/>
        <v>0</v>
      </c>
      <c r="O30" s="15"/>
      <c r="P30" s="22"/>
      <c r="Q30" s="22"/>
      <c r="R30" s="22"/>
      <c r="S30" s="94">
        <f t="shared" si="2"/>
        <v>0</v>
      </c>
      <c r="T30" s="15"/>
      <c r="U30" s="22"/>
      <c r="V30" s="22"/>
      <c r="W30" s="22"/>
      <c r="X30" s="94">
        <f t="shared" si="3"/>
        <v>0</v>
      </c>
      <c r="Y30" s="97"/>
      <c r="Z30" s="94">
        <f t="shared" si="4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0"/>
        <v>0</v>
      </c>
      <c r="J31" s="15"/>
      <c r="K31" s="22"/>
      <c r="L31" s="22"/>
      <c r="M31" s="22"/>
      <c r="N31" s="94">
        <f t="shared" si="1"/>
        <v>0</v>
      </c>
      <c r="O31" s="15"/>
      <c r="P31" s="22"/>
      <c r="Q31" s="22"/>
      <c r="R31" s="22"/>
      <c r="S31" s="94">
        <f t="shared" si="2"/>
        <v>0</v>
      </c>
      <c r="T31" s="15"/>
      <c r="U31" s="22"/>
      <c r="V31" s="22"/>
      <c r="W31" s="22"/>
      <c r="X31" s="94">
        <f t="shared" si="3"/>
        <v>0</v>
      </c>
      <c r="Y31" s="97"/>
      <c r="Z31" s="94">
        <f t="shared" si="4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0"/>
        <v>0</v>
      </c>
      <c r="J32" s="15"/>
      <c r="K32" s="22"/>
      <c r="L32" s="22"/>
      <c r="M32" s="22"/>
      <c r="N32" s="94">
        <f t="shared" si="1"/>
        <v>0</v>
      </c>
      <c r="O32" s="15"/>
      <c r="P32" s="22"/>
      <c r="Q32" s="22"/>
      <c r="R32" s="22"/>
      <c r="S32" s="94">
        <f t="shared" si="2"/>
        <v>0</v>
      </c>
      <c r="T32" s="15"/>
      <c r="U32" s="22"/>
      <c r="V32" s="22"/>
      <c r="W32" s="22"/>
      <c r="X32" s="94">
        <f t="shared" si="3"/>
        <v>0</v>
      </c>
      <c r="Y32" s="97"/>
      <c r="Z32" s="94">
        <f t="shared" si="4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0"/>
        <v>0</v>
      </c>
      <c r="J33" s="15"/>
      <c r="K33" s="22"/>
      <c r="L33" s="22"/>
      <c r="M33" s="22"/>
      <c r="N33" s="94">
        <f t="shared" si="1"/>
        <v>0</v>
      </c>
      <c r="O33" s="15"/>
      <c r="P33" s="22"/>
      <c r="Q33" s="22"/>
      <c r="R33" s="22"/>
      <c r="S33" s="94">
        <f t="shared" si="2"/>
        <v>0</v>
      </c>
      <c r="T33" s="15"/>
      <c r="U33" s="22"/>
      <c r="V33" s="22"/>
      <c r="W33" s="22"/>
      <c r="X33" s="94">
        <f t="shared" si="3"/>
        <v>0</v>
      </c>
      <c r="Y33" s="97"/>
      <c r="Z33" s="94">
        <f t="shared" si="4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0"/>
        <v>0</v>
      </c>
      <c r="J34" s="15"/>
      <c r="K34" s="22"/>
      <c r="L34" s="22"/>
      <c r="M34" s="22"/>
      <c r="N34" s="94">
        <f t="shared" si="1"/>
        <v>0</v>
      </c>
      <c r="O34" s="15"/>
      <c r="P34" s="22"/>
      <c r="Q34" s="22"/>
      <c r="R34" s="22"/>
      <c r="S34" s="94">
        <f t="shared" si="2"/>
        <v>0</v>
      </c>
      <c r="T34" s="15"/>
      <c r="U34" s="22"/>
      <c r="V34" s="22"/>
      <c r="W34" s="22"/>
      <c r="X34" s="94">
        <f t="shared" si="3"/>
        <v>0</v>
      </c>
      <c r="Y34" s="97"/>
      <c r="Z34" s="94">
        <f t="shared" si="4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0"/>
        <v>0</v>
      </c>
      <c r="J35" s="15"/>
      <c r="K35" s="22"/>
      <c r="L35" s="22"/>
      <c r="M35" s="22"/>
      <c r="N35" s="94">
        <f t="shared" si="1"/>
        <v>0</v>
      </c>
      <c r="O35" s="15"/>
      <c r="P35" s="22"/>
      <c r="Q35" s="22"/>
      <c r="R35" s="22"/>
      <c r="S35" s="94">
        <f t="shared" si="2"/>
        <v>0</v>
      </c>
      <c r="T35" s="15"/>
      <c r="U35" s="22"/>
      <c r="V35" s="22"/>
      <c r="W35" s="22"/>
      <c r="X35" s="94">
        <f t="shared" si="3"/>
        <v>0</v>
      </c>
      <c r="Y35" s="97"/>
      <c r="Z35" s="94">
        <f t="shared" si="4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0"/>
        <v>0</v>
      </c>
      <c r="J36" s="15"/>
      <c r="K36" s="22"/>
      <c r="L36" s="22"/>
      <c r="M36" s="22"/>
      <c r="N36" s="94">
        <f t="shared" si="1"/>
        <v>0</v>
      </c>
      <c r="O36" s="15"/>
      <c r="P36" s="22"/>
      <c r="Q36" s="22"/>
      <c r="R36" s="22"/>
      <c r="S36" s="94">
        <f t="shared" si="2"/>
        <v>0</v>
      </c>
      <c r="T36" s="15"/>
      <c r="U36" s="22"/>
      <c r="V36" s="22"/>
      <c r="W36" s="22"/>
      <c r="X36" s="94">
        <f t="shared" si="3"/>
        <v>0</v>
      </c>
      <c r="Y36" s="97"/>
      <c r="Z36" s="94">
        <f t="shared" si="4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0"/>
        <v>0</v>
      </c>
      <c r="J37" s="15"/>
      <c r="K37" s="22"/>
      <c r="L37" s="22"/>
      <c r="M37" s="22"/>
      <c r="N37" s="94">
        <f t="shared" si="1"/>
        <v>0</v>
      </c>
      <c r="O37" s="15"/>
      <c r="P37" s="22"/>
      <c r="Q37" s="22"/>
      <c r="R37" s="22"/>
      <c r="S37" s="94">
        <f t="shared" si="2"/>
        <v>0</v>
      </c>
      <c r="T37" s="15"/>
      <c r="U37" s="22"/>
      <c r="V37" s="22"/>
      <c r="W37" s="22"/>
      <c r="X37" s="94">
        <f t="shared" si="3"/>
        <v>0</v>
      </c>
      <c r="Y37" s="97"/>
      <c r="Z37" s="94">
        <f t="shared" si="4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0"/>
        <v>0</v>
      </c>
      <c r="J38" s="15"/>
      <c r="K38" s="22"/>
      <c r="L38" s="22"/>
      <c r="M38" s="22"/>
      <c r="N38" s="94">
        <f t="shared" si="1"/>
        <v>0</v>
      </c>
      <c r="O38" s="15"/>
      <c r="P38" s="22"/>
      <c r="Q38" s="22"/>
      <c r="R38" s="22"/>
      <c r="S38" s="94">
        <f t="shared" si="2"/>
        <v>0</v>
      </c>
      <c r="T38" s="15"/>
      <c r="U38" s="22"/>
      <c r="V38" s="22"/>
      <c r="W38" s="22"/>
      <c r="X38" s="94">
        <f t="shared" si="3"/>
        <v>0</v>
      </c>
      <c r="Y38" s="97"/>
      <c r="Z38" s="94">
        <f t="shared" si="4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0"/>
        <v>0</v>
      </c>
      <c r="J39" s="15"/>
      <c r="K39" s="22"/>
      <c r="L39" s="22"/>
      <c r="M39" s="22"/>
      <c r="N39" s="94">
        <f t="shared" si="1"/>
        <v>0</v>
      </c>
      <c r="O39" s="15"/>
      <c r="P39" s="22"/>
      <c r="Q39" s="22"/>
      <c r="R39" s="22"/>
      <c r="S39" s="94">
        <f t="shared" si="2"/>
        <v>0</v>
      </c>
      <c r="T39" s="15"/>
      <c r="U39" s="22"/>
      <c r="V39" s="22"/>
      <c r="W39" s="22"/>
      <c r="X39" s="94">
        <f t="shared" si="3"/>
        <v>0</v>
      </c>
      <c r="Y39" s="97"/>
      <c r="Z39" s="94">
        <f t="shared" si="4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0"/>
        <v>0</v>
      </c>
      <c r="J40" s="15"/>
      <c r="K40" s="22"/>
      <c r="L40" s="22"/>
      <c r="M40" s="22"/>
      <c r="N40" s="94">
        <f t="shared" si="1"/>
        <v>0</v>
      </c>
      <c r="O40" s="15"/>
      <c r="P40" s="22"/>
      <c r="Q40" s="22"/>
      <c r="R40" s="22"/>
      <c r="S40" s="94">
        <f t="shared" si="2"/>
        <v>0</v>
      </c>
      <c r="T40" s="15"/>
      <c r="U40" s="22"/>
      <c r="V40" s="22"/>
      <c r="W40" s="22"/>
      <c r="X40" s="94">
        <f t="shared" si="3"/>
        <v>0</v>
      </c>
      <c r="Y40" s="97"/>
      <c r="Z40" s="94">
        <f t="shared" si="4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0"/>
        <v>0</v>
      </c>
      <c r="J41" s="15"/>
      <c r="K41" s="22"/>
      <c r="L41" s="22"/>
      <c r="M41" s="22"/>
      <c r="N41" s="94">
        <f t="shared" si="1"/>
        <v>0</v>
      </c>
      <c r="O41" s="15"/>
      <c r="P41" s="22"/>
      <c r="Q41" s="22"/>
      <c r="R41" s="22"/>
      <c r="S41" s="94">
        <f t="shared" si="2"/>
        <v>0</v>
      </c>
      <c r="T41" s="15"/>
      <c r="U41" s="22"/>
      <c r="V41" s="22"/>
      <c r="W41" s="22"/>
      <c r="X41" s="94">
        <f t="shared" si="3"/>
        <v>0</v>
      </c>
      <c r="Y41" s="97"/>
      <c r="Z41" s="94">
        <f t="shared" si="4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0"/>
        <v>0</v>
      </c>
      <c r="J42" s="15"/>
      <c r="K42" s="22"/>
      <c r="L42" s="22"/>
      <c r="M42" s="22"/>
      <c r="N42" s="94">
        <f t="shared" si="1"/>
        <v>0</v>
      </c>
      <c r="O42" s="15"/>
      <c r="P42" s="22"/>
      <c r="Q42" s="22"/>
      <c r="R42" s="22"/>
      <c r="S42" s="94">
        <f t="shared" si="2"/>
        <v>0</v>
      </c>
      <c r="T42" s="15"/>
      <c r="U42" s="22"/>
      <c r="V42" s="22"/>
      <c r="W42" s="22"/>
      <c r="X42" s="94">
        <f t="shared" si="3"/>
        <v>0</v>
      </c>
      <c r="Y42" s="97"/>
      <c r="Z42" s="94">
        <f t="shared" si="4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I46" s="94">
        <f>F46+G46+H46</f>
        <v>0</v>
      </c>
      <c r="J46" s="15"/>
      <c r="K46" s="22"/>
      <c r="L46" s="22"/>
      <c r="M46" s="22"/>
      <c r="N46" s="94">
        <f>K46+L46+M46</f>
        <v>0</v>
      </c>
      <c r="O46" s="15"/>
      <c r="P46" s="22"/>
      <c r="Q46" s="22"/>
      <c r="R46" s="22"/>
      <c r="S46" s="94">
        <f>P46+Q46+R46</f>
        <v>0</v>
      </c>
      <c r="T46" s="15"/>
      <c r="U46" s="22"/>
      <c r="V46" s="22"/>
      <c r="W46" s="22"/>
      <c r="X46" s="94">
        <f>U46+V46+W46</f>
        <v>0</v>
      </c>
      <c r="Y46" s="97"/>
      <c r="Z46" s="94">
        <f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I47" s="94">
        <f t="shared" ref="I47:I110" si="5">F47+G47+H47</f>
        <v>0</v>
      </c>
      <c r="J47" s="15"/>
      <c r="K47" s="22"/>
      <c r="L47" s="22"/>
      <c r="M47" s="22"/>
      <c r="N47" s="94">
        <f t="shared" ref="N47:N110" si="6">K47+L47+M47</f>
        <v>0</v>
      </c>
      <c r="O47" s="15"/>
      <c r="P47" s="22"/>
      <c r="Q47" s="22"/>
      <c r="R47" s="22"/>
      <c r="S47" s="94">
        <f t="shared" ref="S47:S110" si="7">P47+Q47+R47</f>
        <v>0</v>
      </c>
      <c r="T47" s="15"/>
      <c r="U47" s="22"/>
      <c r="V47" s="22"/>
      <c r="W47" s="22"/>
      <c r="X47" s="94">
        <f t="shared" ref="X47:X110" si="8">U47+V47+W47</f>
        <v>0</v>
      </c>
      <c r="Y47" s="97"/>
      <c r="Z47" s="94">
        <f t="shared" ref="Z47:Z110" si="9">X47+S47+N47+I47</f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I111" s="94">
        <f t="shared" ref="I111:I125" si="10">F111+G111+H111</f>
        <v>0</v>
      </c>
      <c r="J111" s="15"/>
      <c r="K111" s="22"/>
      <c r="L111" s="22"/>
      <c r="M111" s="22"/>
      <c r="N111" s="94">
        <f t="shared" ref="N111:N125" si="11">K111+L111+M111</f>
        <v>0</v>
      </c>
      <c r="O111" s="15"/>
      <c r="P111" s="22"/>
      <c r="Q111" s="22"/>
      <c r="R111" s="22"/>
      <c r="S111" s="94">
        <f t="shared" ref="S111:S125" si="12">P111+Q111+R111</f>
        <v>0</v>
      </c>
      <c r="T111" s="15"/>
      <c r="U111" s="22"/>
      <c r="V111" s="22"/>
      <c r="W111" s="22"/>
      <c r="X111" s="94">
        <f t="shared" ref="X111:X125" si="13">U111+V111+W111</f>
        <v>0</v>
      </c>
      <c r="Y111" s="97"/>
      <c r="Z111" s="94">
        <f t="shared" ref="Z111:Z125" si="14">X111+S111+N111+I111</f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I112" s="94">
        <f t="shared" si="10"/>
        <v>0</v>
      </c>
      <c r="J112" s="15"/>
      <c r="K112" s="22"/>
      <c r="L112" s="22"/>
      <c r="M112" s="22"/>
      <c r="N112" s="94">
        <f t="shared" si="11"/>
        <v>0</v>
      </c>
      <c r="O112" s="15"/>
      <c r="P112" s="22"/>
      <c r="Q112" s="22"/>
      <c r="R112" s="22"/>
      <c r="S112" s="94">
        <f t="shared" si="12"/>
        <v>0</v>
      </c>
      <c r="T112" s="15"/>
      <c r="U112" s="22"/>
      <c r="V112" s="22"/>
      <c r="W112" s="22"/>
      <c r="X112" s="94">
        <f t="shared" si="13"/>
        <v>0</v>
      </c>
      <c r="Y112" s="97"/>
      <c r="Z112" s="94">
        <f t="shared" si="14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I113" s="94">
        <f t="shared" si="10"/>
        <v>0</v>
      </c>
      <c r="J113" s="15"/>
      <c r="K113" s="22"/>
      <c r="L113" s="22"/>
      <c r="M113" s="22"/>
      <c r="N113" s="94">
        <f t="shared" si="11"/>
        <v>0</v>
      </c>
      <c r="O113" s="15"/>
      <c r="P113" s="22"/>
      <c r="Q113" s="22"/>
      <c r="R113" s="22"/>
      <c r="S113" s="94">
        <f t="shared" si="12"/>
        <v>0</v>
      </c>
      <c r="T113" s="15"/>
      <c r="U113" s="22"/>
      <c r="V113" s="22"/>
      <c r="W113" s="22"/>
      <c r="X113" s="94">
        <f t="shared" si="13"/>
        <v>0</v>
      </c>
      <c r="Y113" s="97"/>
      <c r="Z113" s="94">
        <f t="shared" si="14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I114" s="94">
        <f t="shared" si="10"/>
        <v>0</v>
      </c>
      <c r="J114" s="15"/>
      <c r="K114" s="22"/>
      <c r="L114" s="22"/>
      <c r="M114" s="22"/>
      <c r="N114" s="94">
        <f t="shared" si="11"/>
        <v>0</v>
      </c>
      <c r="O114" s="15"/>
      <c r="P114" s="22"/>
      <c r="Q114" s="22"/>
      <c r="R114" s="22"/>
      <c r="S114" s="94">
        <f t="shared" si="12"/>
        <v>0</v>
      </c>
      <c r="T114" s="15"/>
      <c r="U114" s="22"/>
      <c r="V114" s="22"/>
      <c r="W114" s="22"/>
      <c r="X114" s="94">
        <f t="shared" si="13"/>
        <v>0</v>
      </c>
      <c r="Y114" s="97"/>
      <c r="Z114" s="94">
        <f t="shared" si="14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I115" s="94">
        <f t="shared" si="10"/>
        <v>0</v>
      </c>
      <c r="J115" s="15"/>
      <c r="K115" s="22"/>
      <c r="L115" s="22"/>
      <c r="M115" s="22"/>
      <c r="N115" s="94">
        <f t="shared" si="11"/>
        <v>0</v>
      </c>
      <c r="O115" s="15"/>
      <c r="P115" s="22"/>
      <c r="Q115" s="22"/>
      <c r="R115" s="22"/>
      <c r="S115" s="94">
        <f t="shared" si="12"/>
        <v>0</v>
      </c>
      <c r="T115" s="15"/>
      <c r="U115" s="22"/>
      <c r="V115" s="22"/>
      <c r="W115" s="22"/>
      <c r="X115" s="94">
        <f t="shared" si="13"/>
        <v>0</v>
      </c>
      <c r="Y115" s="97"/>
      <c r="Z115" s="94">
        <f t="shared" si="14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I116" s="94">
        <f t="shared" si="10"/>
        <v>0</v>
      </c>
      <c r="J116" s="15"/>
      <c r="K116" s="22"/>
      <c r="L116" s="22"/>
      <c r="M116" s="22"/>
      <c r="N116" s="94">
        <f t="shared" si="11"/>
        <v>0</v>
      </c>
      <c r="O116" s="15"/>
      <c r="P116" s="22"/>
      <c r="Q116" s="22"/>
      <c r="R116" s="22"/>
      <c r="S116" s="94">
        <f t="shared" si="12"/>
        <v>0</v>
      </c>
      <c r="T116" s="15"/>
      <c r="U116" s="22"/>
      <c r="V116" s="22"/>
      <c r="W116" s="22"/>
      <c r="X116" s="94">
        <f t="shared" si="13"/>
        <v>0</v>
      </c>
      <c r="Y116" s="97"/>
      <c r="Z116" s="94">
        <f t="shared" si="14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I117" s="94">
        <f t="shared" si="10"/>
        <v>0</v>
      </c>
      <c r="J117" s="15"/>
      <c r="K117" s="22"/>
      <c r="L117" s="22"/>
      <c r="M117" s="22"/>
      <c r="N117" s="94">
        <f t="shared" si="11"/>
        <v>0</v>
      </c>
      <c r="O117" s="15"/>
      <c r="P117" s="22"/>
      <c r="Q117" s="22"/>
      <c r="R117" s="22"/>
      <c r="S117" s="94">
        <f t="shared" si="12"/>
        <v>0</v>
      </c>
      <c r="T117" s="15"/>
      <c r="U117" s="22"/>
      <c r="V117" s="22"/>
      <c r="W117" s="22"/>
      <c r="X117" s="94">
        <f t="shared" si="13"/>
        <v>0</v>
      </c>
      <c r="Y117" s="97"/>
      <c r="Z117" s="94">
        <f t="shared" si="14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I118" s="94">
        <f t="shared" si="10"/>
        <v>0</v>
      </c>
      <c r="J118" s="15"/>
      <c r="K118" s="22"/>
      <c r="L118" s="22"/>
      <c r="M118" s="22"/>
      <c r="N118" s="94">
        <f t="shared" si="11"/>
        <v>0</v>
      </c>
      <c r="O118" s="15"/>
      <c r="P118" s="22"/>
      <c r="Q118" s="22"/>
      <c r="R118" s="22"/>
      <c r="S118" s="94">
        <f t="shared" si="12"/>
        <v>0</v>
      </c>
      <c r="T118" s="15"/>
      <c r="U118" s="22"/>
      <c r="V118" s="22"/>
      <c r="W118" s="22"/>
      <c r="X118" s="94">
        <f t="shared" si="13"/>
        <v>0</v>
      </c>
      <c r="Y118" s="97"/>
      <c r="Z118" s="94">
        <f t="shared" si="14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I119" s="94">
        <f t="shared" si="10"/>
        <v>0</v>
      </c>
      <c r="J119" s="15"/>
      <c r="K119" s="22"/>
      <c r="L119" s="22"/>
      <c r="M119" s="22"/>
      <c r="N119" s="94">
        <f t="shared" si="11"/>
        <v>0</v>
      </c>
      <c r="O119" s="15"/>
      <c r="P119" s="22"/>
      <c r="Q119" s="22"/>
      <c r="R119" s="22"/>
      <c r="S119" s="94">
        <f t="shared" si="12"/>
        <v>0</v>
      </c>
      <c r="T119" s="15"/>
      <c r="U119" s="22"/>
      <c r="V119" s="22"/>
      <c r="W119" s="22"/>
      <c r="X119" s="94">
        <f t="shared" si="13"/>
        <v>0</v>
      </c>
      <c r="Y119" s="97"/>
      <c r="Z119" s="94">
        <f t="shared" si="14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I120" s="94">
        <f t="shared" si="10"/>
        <v>0</v>
      </c>
      <c r="J120" s="15"/>
      <c r="K120" s="22"/>
      <c r="L120" s="22"/>
      <c r="M120" s="22"/>
      <c r="N120" s="94">
        <f t="shared" si="11"/>
        <v>0</v>
      </c>
      <c r="O120" s="15"/>
      <c r="P120" s="22"/>
      <c r="Q120" s="22"/>
      <c r="R120" s="22"/>
      <c r="S120" s="94">
        <f t="shared" si="12"/>
        <v>0</v>
      </c>
      <c r="T120" s="15"/>
      <c r="U120" s="22"/>
      <c r="V120" s="22"/>
      <c r="W120" s="22"/>
      <c r="X120" s="94">
        <f t="shared" si="13"/>
        <v>0</v>
      </c>
      <c r="Y120" s="97"/>
      <c r="Z120" s="94">
        <f t="shared" si="14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I121" s="94">
        <f t="shared" si="10"/>
        <v>0</v>
      </c>
      <c r="J121" s="15"/>
      <c r="K121" s="22"/>
      <c r="L121" s="22"/>
      <c r="M121" s="22"/>
      <c r="N121" s="94">
        <f t="shared" si="11"/>
        <v>0</v>
      </c>
      <c r="O121" s="15"/>
      <c r="P121" s="22"/>
      <c r="Q121" s="22"/>
      <c r="R121" s="22"/>
      <c r="S121" s="94">
        <f t="shared" si="12"/>
        <v>0</v>
      </c>
      <c r="T121" s="15"/>
      <c r="U121" s="22"/>
      <c r="V121" s="22"/>
      <c r="W121" s="22"/>
      <c r="X121" s="94">
        <f t="shared" si="13"/>
        <v>0</v>
      </c>
      <c r="Y121" s="97"/>
      <c r="Z121" s="94">
        <f t="shared" si="14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I122" s="94">
        <f t="shared" si="10"/>
        <v>0</v>
      </c>
      <c r="J122" s="15"/>
      <c r="K122" s="22"/>
      <c r="L122" s="22"/>
      <c r="M122" s="22"/>
      <c r="N122" s="94">
        <f t="shared" si="11"/>
        <v>0</v>
      </c>
      <c r="O122" s="15"/>
      <c r="P122" s="22"/>
      <c r="Q122" s="22"/>
      <c r="R122" s="22"/>
      <c r="S122" s="94">
        <f t="shared" si="12"/>
        <v>0</v>
      </c>
      <c r="T122" s="15"/>
      <c r="U122" s="22"/>
      <c r="V122" s="22"/>
      <c r="W122" s="22"/>
      <c r="X122" s="94">
        <f t="shared" si="13"/>
        <v>0</v>
      </c>
      <c r="Y122" s="97"/>
      <c r="Z122" s="94">
        <f t="shared" si="14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I123" s="94">
        <f t="shared" si="10"/>
        <v>0</v>
      </c>
      <c r="J123" s="15"/>
      <c r="K123" s="22"/>
      <c r="L123" s="22"/>
      <c r="M123" s="22"/>
      <c r="N123" s="94">
        <f t="shared" si="11"/>
        <v>0</v>
      </c>
      <c r="O123" s="15"/>
      <c r="P123" s="22"/>
      <c r="Q123" s="22"/>
      <c r="R123" s="22"/>
      <c r="S123" s="94">
        <f t="shared" si="12"/>
        <v>0</v>
      </c>
      <c r="T123" s="15"/>
      <c r="U123" s="22"/>
      <c r="V123" s="22"/>
      <c r="W123" s="22"/>
      <c r="X123" s="94">
        <f t="shared" si="13"/>
        <v>0</v>
      </c>
      <c r="Y123" s="97"/>
      <c r="Z123" s="94">
        <f t="shared" si="14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I124" s="94">
        <f t="shared" si="10"/>
        <v>0</v>
      </c>
      <c r="J124" s="15"/>
      <c r="K124" s="22"/>
      <c r="L124" s="22"/>
      <c r="M124" s="22"/>
      <c r="N124" s="94">
        <f t="shared" si="11"/>
        <v>0</v>
      </c>
      <c r="O124" s="15"/>
      <c r="P124" s="22"/>
      <c r="Q124" s="22"/>
      <c r="R124" s="22"/>
      <c r="S124" s="94">
        <f t="shared" si="12"/>
        <v>0</v>
      </c>
      <c r="T124" s="15"/>
      <c r="U124" s="22"/>
      <c r="V124" s="22"/>
      <c r="W124" s="22"/>
      <c r="X124" s="94">
        <f t="shared" si="13"/>
        <v>0</v>
      </c>
      <c r="Y124" s="97"/>
      <c r="Z124" s="94">
        <f t="shared" si="14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I125" s="94">
        <f t="shared" si="10"/>
        <v>0</v>
      </c>
      <c r="J125" s="15"/>
      <c r="K125" s="22"/>
      <c r="L125" s="22"/>
      <c r="M125" s="22"/>
      <c r="N125" s="94">
        <f t="shared" si="11"/>
        <v>0</v>
      </c>
      <c r="O125" s="15"/>
      <c r="P125" s="22"/>
      <c r="Q125" s="22"/>
      <c r="R125" s="22"/>
      <c r="S125" s="94">
        <f t="shared" si="12"/>
        <v>0</v>
      </c>
      <c r="T125" s="15"/>
      <c r="U125" s="22"/>
      <c r="V125" s="22"/>
      <c r="W125" s="22"/>
      <c r="X125" s="94">
        <f t="shared" si="13"/>
        <v>0</v>
      </c>
      <c r="Y125" s="97"/>
      <c r="Z125" s="94">
        <f t="shared" si="14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SUM(F45:F125)</f>
        <v>0</v>
      </c>
      <c r="G126" s="83">
        <f t="shared" ref="G126:Z126" si="15">SUM(G45:G125)</f>
        <v>0</v>
      </c>
      <c r="H126" s="83">
        <f t="shared" si="15"/>
        <v>0</v>
      </c>
      <c r="I126" s="85">
        <f t="shared" si="15"/>
        <v>0</v>
      </c>
      <c r="J126" s="85">
        <f t="shared" si="15"/>
        <v>0</v>
      </c>
      <c r="K126" s="83">
        <f t="shared" si="15"/>
        <v>0</v>
      </c>
      <c r="L126" s="83">
        <f t="shared" si="15"/>
        <v>0</v>
      </c>
      <c r="M126" s="83">
        <f t="shared" si="15"/>
        <v>0</v>
      </c>
      <c r="N126" s="85">
        <f t="shared" si="15"/>
        <v>0</v>
      </c>
      <c r="O126" s="85">
        <f t="shared" si="15"/>
        <v>0</v>
      </c>
      <c r="P126" s="83">
        <f t="shared" si="15"/>
        <v>0</v>
      </c>
      <c r="Q126" s="83">
        <f t="shared" si="15"/>
        <v>0</v>
      </c>
      <c r="R126" s="83">
        <f t="shared" si="15"/>
        <v>0</v>
      </c>
      <c r="S126" s="85">
        <f t="shared" si="15"/>
        <v>0</v>
      </c>
      <c r="T126" s="85">
        <f t="shared" si="15"/>
        <v>0</v>
      </c>
      <c r="U126" s="83">
        <f t="shared" si="15"/>
        <v>0</v>
      </c>
      <c r="V126" s="83">
        <f t="shared" si="15"/>
        <v>0</v>
      </c>
      <c r="W126" s="83">
        <f t="shared" si="15"/>
        <v>0</v>
      </c>
      <c r="X126" s="85">
        <f t="shared" si="15"/>
        <v>0</v>
      </c>
      <c r="Y126" s="84">
        <f t="shared" si="15"/>
        <v>0</v>
      </c>
      <c r="Z126" s="85">
        <f t="shared" si="15"/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2"/>
      <c r="C129" s="2"/>
      <c r="D129" s="1"/>
      <c r="E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BB89B-601E-4F3E-85E0-D7EC3A728BD6}">
  <sheetPr codeName="Sheet95">
    <tabColor theme="1" tint="0.39997558519241921"/>
    <pageSetUpPr fitToPage="1"/>
  </sheetPr>
  <dimension ref="A1:Z130"/>
  <sheetViews>
    <sheetView zoomScale="80" zoomScaleNormal="80" workbookViewId="0">
      <selection activeCell="A5" sqref="A5"/>
    </sheetView>
  </sheetViews>
  <sheetFormatPr defaultColWidth="9.140625" defaultRowHeight="12.75" x14ac:dyDescent="0.2"/>
  <cols>
    <col min="1" max="1" width="7.7109375" customWidth="1"/>
    <col min="2" max="2" width="40.140625" customWidth="1"/>
    <col min="3" max="4" width="9.140625" hidden="1" customWidth="1"/>
    <col min="5" max="5" width="36.28515625" hidden="1" customWidth="1"/>
    <col min="6" max="6" width="14.42578125" customWidth="1"/>
    <col min="7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5703125" bestFit="1" customWidth="1"/>
    <col min="25" max="25" width="3.28515625" customWidth="1"/>
    <col min="26" max="26" width="14.28515625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266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>
        <v>7915</v>
      </c>
      <c r="G11" s="22"/>
      <c r="H11" s="22"/>
      <c r="I11" s="94">
        <f>F11+G11+H11</f>
        <v>7915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7915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263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7915</v>
      </c>
      <c r="G43" s="83">
        <f>SUM(G11:G42)</f>
        <v>0</v>
      </c>
      <c r="H43" s="83">
        <f>SUM(H11:H42)</f>
        <v>0</v>
      </c>
      <c r="I43" s="85">
        <f>SUM(I8:I42)</f>
        <v>7915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7915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111</v>
      </c>
      <c r="G48" s="22">
        <v>111</v>
      </c>
      <c r="H48" s="22">
        <v>111</v>
      </c>
      <c r="I48" s="94">
        <f t="shared" si="5"/>
        <v>333</v>
      </c>
      <c r="J48" s="15"/>
      <c r="K48" s="22">
        <v>111</v>
      </c>
      <c r="L48" s="22">
        <v>111</v>
      </c>
      <c r="M48" s="22">
        <v>111</v>
      </c>
      <c r="N48" s="94">
        <f t="shared" si="6"/>
        <v>333</v>
      </c>
      <c r="O48" s="15"/>
      <c r="P48" s="22">
        <v>111</v>
      </c>
      <c r="Q48" s="22"/>
      <c r="R48" s="22"/>
      <c r="S48" s="94">
        <f t="shared" si="7"/>
        <v>111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777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>
        <v>7138</v>
      </c>
      <c r="G91" s="22"/>
      <c r="H91" s="22"/>
      <c r="I91" s="94">
        <f t="shared" si="5"/>
        <v>7138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7138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7249</v>
      </c>
      <c r="G127" s="83">
        <f>SUM(G46:G126)</f>
        <v>111</v>
      </c>
      <c r="H127" s="83">
        <f>SUM(H46:H126)</f>
        <v>111</v>
      </c>
      <c r="I127" s="85">
        <f>SUM(I46:I126)</f>
        <v>7471</v>
      </c>
      <c r="J127" s="85"/>
      <c r="K127" s="83">
        <f>SUM(K46:K126)</f>
        <v>111</v>
      </c>
      <c r="L127" s="83">
        <f>SUM(L46:L126)</f>
        <v>111</v>
      </c>
      <c r="M127" s="83">
        <f>SUM(M46:M126)</f>
        <v>111</v>
      </c>
      <c r="N127" s="85">
        <f>SUM(N46:N126)</f>
        <v>333</v>
      </c>
      <c r="O127" s="85"/>
      <c r="P127" s="83">
        <f>SUM(P46:P126)</f>
        <v>111</v>
      </c>
      <c r="Q127" s="83">
        <f>SUM(Q46:Q126)</f>
        <v>0</v>
      </c>
      <c r="R127" s="83">
        <f>SUM(R46:R126)</f>
        <v>0</v>
      </c>
      <c r="S127" s="85">
        <f>SUM(S46:S126)</f>
        <v>111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7915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666</v>
      </c>
      <c r="G128" s="88">
        <f>G43-G127</f>
        <v>-111</v>
      </c>
      <c r="H128" s="88">
        <f>H43-H127</f>
        <v>-111</v>
      </c>
      <c r="I128" s="89">
        <f>I43-I127</f>
        <v>444</v>
      </c>
      <c r="J128" s="89"/>
      <c r="K128" s="88">
        <f>K43-K127</f>
        <v>-111</v>
      </c>
      <c r="L128" s="88">
        <f>L43-L127</f>
        <v>-111</v>
      </c>
      <c r="M128" s="88">
        <f>M43-M127</f>
        <v>-111</v>
      </c>
      <c r="N128" s="89">
        <f>N43-N127</f>
        <v>-333</v>
      </c>
      <c r="O128" s="89"/>
      <c r="P128" s="88">
        <f>P43-P127</f>
        <v>-111</v>
      </c>
      <c r="Q128" s="88">
        <f>Q43-Q127</f>
        <v>0</v>
      </c>
      <c r="R128" s="88">
        <f>R43-R127</f>
        <v>0</v>
      </c>
      <c r="S128" s="89">
        <f>S43-S127</f>
        <v>-111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72"/>
      <c r="G130" s="17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6" top="0.32" bottom="0.35" header="0.31496062992125984" footer="0.31496062992125984"/>
  <pageSetup paperSize="17" scale="47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4F757-13D6-4FAF-8FDF-4A70E5B09F5B}">
  <sheetPr codeName="Sheet96">
    <tabColor theme="1" tint="0.39997558519241921"/>
    <pageSetUpPr fitToPage="1"/>
  </sheetPr>
  <dimension ref="A1:Z130"/>
  <sheetViews>
    <sheetView zoomScale="80" zoomScaleNormal="80" workbookViewId="0">
      <selection activeCell="A5" sqref="A5"/>
    </sheetView>
  </sheetViews>
  <sheetFormatPr defaultColWidth="9.140625" defaultRowHeight="12.75" x14ac:dyDescent="0.2"/>
  <cols>
    <col min="1" max="1" width="7.7109375" customWidth="1"/>
    <col min="2" max="2" width="40.140625" customWidth="1"/>
    <col min="3" max="4" width="9.140625" hidden="1" customWidth="1"/>
    <col min="5" max="5" width="36.28515625" hidden="1" customWidth="1"/>
    <col min="6" max="6" width="14.42578125" customWidth="1"/>
    <col min="7" max="8" width="10.140625" bestFit="1" customWidth="1"/>
    <col min="9" max="9" width="14.28515625" bestFit="1" customWidth="1"/>
    <col min="10" max="10" width="2.7109375" customWidth="1"/>
    <col min="11" max="12" width="10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10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10.140625" bestFit="1" customWidth="1"/>
    <col min="24" max="24" width="14.5703125" bestFit="1" customWidth="1"/>
    <col min="25" max="25" width="3.28515625" customWidth="1"/>
    <col min="26" max="26" width="14.28515625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320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232</v>
      </c>
      <c r="B11" s="66" t="str">
        <f>'LPFN SUMMARY - Results'!B11</f>
        <v>ISC</v>
      </c>
      <c r="C11" s="61"/>
      <c r="D11" s="61"/>
      <c r="E11" s="64"/>
      <c r="F11" s="22">
        <v>17000</v>
      </c>
      <c r="G11" s="22"/>
      <c r="H11" s="22"/>
      <c r="I11" s="94">
        <f>F11+G11+H11</f>
        <v>17000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17000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263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17000</v>
      </c>
      <c r="G43" s="83">
        <f>SUM(G11:G42)</f>
        <v>0</v>
      </c>
      <c r="H43" s="83">
        <f>SUM(H11:H42)</f>
        <v>0</v>
      </c>
      <c r="I43" s="85">
        <f>SUM(I8:I42)</f>
        <v>17000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17000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141</v>
      </c>
      <c r="G48" s="22">
        <v>141</v>
      </c>
      <c r="H48" s="22">
        <v>141</v>
      </c>
      <c r="I48" s="94">
        <f t="shared" si="5"/>
        <v>423</v>
      </c>
      <c r="J48" s="15"/>
      <c r="K48" s="22">
        <v>141</v>
      </c>
      <c r="L48" s="22">
        <v>141</v>
      </c>
      <c r="M48" s="22">
        <v>141</v>
      </c>
      <c r="N48" s="94">
        <f t="shared" si="6"/>
        <v>423</v>
      </c>
      <c r="O48" s="15"/>
      <c r="P48" s="22">
        <v>141</v>
      </c>
      <c r="Q48" s="22">
        <v>141</v>
      </c>
      <c r="R48" s="22">
        <v>141</v>
      </c>
      <c r="S48" s="94">
        <f t="shared" si="7"/>
        <v>423</v>
      </c>
      <c r="T48" s="15"/>
      <c r="U48" s="22">
        <v>141</v>
      </c>
      <c r="V48" s="22">
        <v>141</v>
      </c>
      <c r="W48" s="22">
        <v>141</v>
      </c>
      <c r="X48" s="94">
        <f t="shared" si="8"/>
        <v>423</v>
      </c>
      <c r="Y48" s="97"/>
      <c r="Z48" s="94">
        <f t="shared" si="9"/>
        <v>1692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1275</v>
      </c>
      <c r="G96" s="22">
        <v>1275</v>
      </c>
      <c r="H96" s="22">
        <v>1275</v>
      </c>
      <c r="I96" s="94">
        <f t="shared" si="5"/>
        <v>3825</v>
      </c>
      <c r="J96" s="15"/>
      <c r="K96" s="22">
        <v>1275</v>
      </c>
      <c r="L96" s="22">
        <v>1275</v>
      </c>
      <c r="M96" s="22">
        <v>1275</v>
      </c>
      <c r="N96" s="94">
        <f t="shared" si="6"/>
        <v>3825</v>
      </c>
      <c r="O96" s="15"/>
      <c r="P96" s="22">
        <v>1275</v>
      </c>
      <c r="Q96" s="22">
        <v>1275</v>
      </c>
      <c r="R96" s="22">
        <v>1275</v>
      </c>
      <c r="S96" s="94">
        <f t="shared" si="7"/>
        <v>3825</v>
      </c>
      <c r="T96" s="15"/>
      <c r="U96" s="22">
        <v>1275</v>
      </c>
      <c r="V96" s="22">
        <v>1275</v>
      </c>
      <c r="W96" s="22">
        <v>1283</v>
      </c>
      <c r="X96" s="94">
        <f t="shared" si="8"/>
        <v>3833</v>
      </c>
      <c r="Y96" s="97"/>
      <c r="Z96" s="94">
        <f t="shared" si="9"/>
        <v>15308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1416</v>
      </c>
      <c r="G127" s="83">
        <f>SUM(G46:G126)</f>
        <v>1416</v>
      </c>
      <c r="H127" s="83">
        <f>SUM(H46:H126)</f>
        <v>1416</v>
      </c>
      <c r="I127" s="85">
        <f>SUM(I46:I126)</f>
        <v>4248</v>
      </c>
      <c r="J127" s="85"/>
      <c r="K127" s="83">
        <f>SUM(K46:K126)</f>
        <v>1416</v>
      </c>
      <c r="L127" s="83">
        <f>SUM(L46:L126)</f>
        <v>1416</v>
      </c>
      <c r="M127" s="83">
        <f>SUM(M46:M126)</f>
        <v>1416</v>
      </c>
      <c r="N127" s="85">
        <f>SUM(N46:N126)</f>
        <v>4248</v>
      </c>
      <c r="O127" s="85"/>
      <c r="P127" s="83">
        <f>SUM(P46:P126)</f>
        <v>1416</v>
      </c>
      <c r="Q127" s="83">
        <f>SUM(Q46:Q126)</f>
        <v>1416</v>
      </c>
      <c r="R127" s="83">
        <f>SUM(R46:R126)</f>
        <v>1416</v>
      </c>
      <c r="S127" s="85">
        <f>SUM(S46:S126)</f>
        <v>4248</v>
      </c>
      <c r="T127" s="85"/>
      <c r="U127" s="83">
        <f>SUM(U46:U126)</f>
        <v>1416</v>
      </c>
      <c r="V127" s="83">
        <f>SUM(V46:V126)</f>
        <v>1416</v>
      </c>
      <c r="W127" s="83">
        <f>SUM(W46:W126)</f>
        <v>1424</v>
      </c>
      <c r="X127" s="85">
        <f>SUM(X46:X126)</f>
        <v>4256</v>
      </c>
      <c r="Y127" s="84"/>
      <c r="Z127" s="85">
        <f>SUM(Z46:Z126)</f>
        <v>17000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15584</v>
      </c>
      <c r="G128" s="88">
        <f>G43-G127</f>
        <v>-1416</v>
      </c>
      <c r="H128" s="88">
        <f>H43-H127</f>
        <v>-1416</v>
      </c>
      <c r="I128" s="89">
        <f>I43-I127</f>
        <v>12752</v>
      </c>
      <c r="J128" s="89"/>
      <c r="K128" s="88">
        <f>K43-K127</f>
        <v>-1416</v>
      </c>
      <c r="L128" s="88">
        <f>L43-L127</f>
        <v>-1416</v>
      </c>
      <c r="M128" s="88">
        <f>M43-M127</f>
        <v>-1416</v>
      </c>
      <c r="N128" s="89">
        <f>N43-N127</f>
        <v>-4248</v>
      </c>
      <c r="O128" s="89"/>
      <c r="P128" s="88">
        <f>P43-P127</f>
        <v>-1416</v>
      </c>
      <c r="Q128" s="88">
        <f>Q43-Q127</f>
        <v>-1416</v>
      </c>
      <c r="R128" s="88">
        <f>R43-R127</f>
        <v>-1416</v>
      </c>
      <c r="S128" s="89">
        <f>S43-S127</f>
        <v>-4248</v>
      </c>
      <c r="T128" s="89"/>
      <c r="U128" s="88">
        <f>U43-U127</f>
        <v>-1416</v>
      </c>
      <c r="V128" s="88">
        <f>V43-V127</f>
        <v>-1416</v>
      </c>
      <c r="W128" s="88">
        <f>W43-W127</f>
        <v>-1424</v>
      </c>
      <c r="X128" s="89">
        <f>X43-X127</f>
        <v>-4256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72"/>
      <c r="G130" s="17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3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50F4F-5BEA-4095-AD8E-AF1CFE9357DB}">
  <sheetPr codeName="Sheet8">
    <tabColor rgb="FF00B050"/>
    <pageSetUpPr fitToPage="1"/>
  </sheetPr>
  <dimension ref="A1:Z130"/>
  <sheetViews>
    <sheetView zoomScale="80" zoomScaleNormal="80" workbookViewId="0">
      <pane xSplit="2" ySplit="10" topLeftCell="E11" activePane="bottomRight" state="frozen"/>
      <selection activeCell="P142" sqref="P142"/>
      <selection pane="topRight" activeCell="P142" sqref="P142"/>
      <selection pane="bottomLeft" activeCell="P142" sqref="P142"/>
      <selection pane="bottomRight" activeCell="A10" sqref="A10"/>
    </sheetView>
  </sheetViews>
  <sheetFormatPr defaultColWidth="9.140625" defaultRowHeight="12.75" x14ac:dyDescent="0.2"/>
  <cols>
    <col min="1" max="1" width="7.42578125" customWidth="1"/>
    <col min="2" max="2" width="30.85546875" customWidth="1"/>
    <col min="3" max="4" width="9.140625" hidden="1" customWidth="1"/>
    <col min="5" max="5" width="39" customWidth="1"/>
    <col min="6" max="6" width="11.5703125" bestFit="1" customWidth="1"/>
    <col min="7" max="8" width="11.28515625" bestFit="1" customWidth="1"/>
    <col min="9" max="9" width="14.28515625" bestFit="1" customWidth="1"/>
    <col min="10" max="10" width="2.7109375" customWidth="1"/>
    <col min="11" max="13" width="11.28515625" bestFit="1" customWidth="1"/>
    <col min="14" max="14" width="14.5703125" bestFit="1" customWidth="1"/>
    <col min="15" max="15" width="2.7109375" customWidth="1"/>
    <col min="16" max="18" width="11.28515625" bestFit="1" customWidth="1"/>
    <col min="19" max="19" width="14.5703125" bestFit="1" customWidth="1"/>
    <col min="20" max="20" width="2.7109375" customWidth="1"/>
    <col min="21" max="22" width="11.28515625" bestFit="1" customWidth="1"/>
    <col min="23" max="23" width="11.42578125" bestFit="1" customWidth="1"/>
    <col min="24" max="24" width="14.5703125" bestFit="1" customWidth="1"/>
    <col min="25" max="25" width="3.28515625" customWidth="1"/>
    <col min="26" max="26" width="13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259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233</v>
      </c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188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ref="Z13:Z42" si="3">X13+S13+N13+I13</f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 t="s">
        <v>264</v>
      </c>
      <c r="B30" s="66" t="str">
        <f>'LPFN SUMMARY - Results'!B30</f>
        <v>Deferred from last year</v>
      </c>
      <c r="C30" s="62"/>
      <c r="D30" s="62"/>
      <c r="E30" s="63"/>
      <c r="F30" s="183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 t="shared" ref="K43:M43" si="5">SUM(K11:K42)</f>
        <v>0</v>
      </c>
      <c r="L43" s="83">
        <f t="shared" si="5"/>
        <v>0</v>
      </c>
      <c r="M43" s="83">
        <f t="shared" si="5"/>
        <v>0</v>
      </c>
      <c r="N43" s="85">
        <f>SUM(N8:N42)</f>
        <v>0</v>
      </c>
      <c r="O43" s="85"/>
      <c r="P43" s="83">
        <f t="shared" ref="P43:R43" si="6">SUM(P11:P42)</f>
        <v>0</v>
      </c>
      <c r="Q43" s="83">
        <f t="shared" si="6"/>
        <v>0</v>
      </c>
      <c r="R43" s="83">
        <f t="shared" si="6"/>
        <v>0</v>
      </c>
      <c r="S43" s="85">
        <f>SUM(S8:S42)</f>
        <v>0</v>
      </c>
      <c r="T43" s="85"/>
      <c r="U43" s="83">
        <f t="shared" ref="U43:W43" si="7">SUM(U11:U42)</f>
        <v>0</v>
      </c>
      <c r="V43" s="83">
        <f t="shared" si="7"/>
        <v>0</v>
      </c>
      <c r="W43" s="83">
        <f t="shared" si="7"/>
        <v>0</v>
      </c>
      <c r="X43" s="85">
        <f>SUM(X8:X42)</f>
        <v>0</v>
      </c>
      <c r="Y43" s="84"/>
      <c r="Z43" s="87">
        <f>SUM(Z11:Z42)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>
        <f t="shared" ref="I45:I126" si="8">F45+G45+H45</f>
        <v>0</v>
      </c>
      <c r="J45" s="15"/>
      <c r="K45" s="22"/>
      <c r="L45" s="22"/>
      <c r="M45" s="22"/>
      <c r="N45" s="94">
        <f t="shared" ref="N45:N126" si="9">K45+L45+M45</f>
        <v>0</v>
      </c>
      <c r="O45" s="15"/>
      <c r="P45" s="22"/>
      <c r="Q45" s="22"/>
      <c r="R45" s="22"/>
      <c r="S45" s="94">
        <f t="shared" ref="S45:S126" si="10">P45+Q45+R45</f>
        <v>0</v>
      </c>
      <c r="T45" s="15"/>
      <c r="U45" s="22"/>
      <c r="V45" s="22"/>
      <c r="W45" s="22"/>
      <c r="X45" s="94"/>
      <c r="Y45" s="97"/>
      <c r="Z45" s="94">
        <f t="shared" ref="Z45:Z126" si="11">X45+S45+N45+I45</f>
        <v>0</v>
      </c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si="8"/>
        <v>0</v>
      </c>
      <c r="J46" s="15"/>
      <c r="K46" s="22"/>
      <c r="L46" s="22"/>
      <c r="M46" s="22"/>
      <c r="N46" s="94">
        <f t="shared" si="9"/>
        <v>0</v>
      </c>
      <c r="O46" s="15"/>
      <c r="P46" s="22"/>
      <c r="Q46" s="22"/>
      <c r="R46" s="22"/>
      <c r="S46" s="94">
        <f t="shared" si="10"/>
        <v>0</v>
      </c>
      <c r="T46" s="15"/>
      <c r="U46" s="22"/>
      <c r="V46" s="22"/>
      <c r="W46" s="22"/>
      <c r="X46" s="94">
        <f t="shared" ref="X46:X126" si="12">U46+V46+W46</f>
        <v>0</v>
      </c>
      <c r="Y46" s="97"/>
      <c r="Z46" s="94">
        <f t="shared" si="11"/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8"/>
        <v>0</v>
      </c>
      <c r="J47" s="15"/>
      <c r="K47" s="22"/>
      <c r="L47" s="22"/>
      <c r="M47" s="22"/>
      <c r="N47" s="94">
        <f t="shared" si="9"/>
        <v>0</v>
      </c>
      <c r="O47" s="15"/>
      <c r="P47" s="22"/>
      <c r="Q47" s="22"/>
      <c r="R47" s="22"/>
      <c r="S47" s="94">
        <f t="shared" si="10"/>
        <v>0</v>
      </c>
      <c r="T47" s="15"/>
      <c r="U47" s="22"/>
      <c r="V47" s="22"/>
      <c r="W47" s="22"/>
      <c r="X47" s="94">
        <f t="shared" si="12"/>
        <v>0</v>
      </c>
      <c r="Y47" s="97"/>
      <c r="Z47" s="94">
        <f t="shared" si="11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8"/>
        <v>0</v>
      </c>
      <c r="J48" s="15"/>
      <c r="K48" s="22"/>
      <c r="L48" s="22"/>
      <c r="M48" s="22"/>
      <c r="N48" s="94">
        <f t="shared" si="9"/>
        <v>0</v>
      </c>
      <c r="O48" s="15"/>
      <c r="P48" s="22"/>
      <c r="Q48" s="22"/>
      <c r="R48" s="22"/>
      <c r="S48" s="94">
        <f t="shared" si="10"/>
        <v>0</v>
      </c>
      <c r="T48" s="15"/>
      <c r="U48" s="22"/>
      <c r="V48" s="22"/>
      <c r="W48" s="22"/>
      <c r="X48" s="94">
        <f t="shared" si="12"/>
        <v>0</v>
      </c>
      <c r="Y48" s="97"/>
      <c r="Z48" s="94">
        <f t="shared" si="11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8"/>
        <v>0</v>
      </c>
      <c r="J49" s="15"/>
      <c r="K49" s="22"/>
      <c r="L49" s="22"/>
      <c r="M49" s="22"/>
      <c r="N49" s="94">
        <f t="shared" si="9"/>
        <v>0</v>
      </c>
      <c r="O49" s="15"/>
      <c r="P49" s="22"/>
      <c r="Q49" s="22"/>
      <c r="R49" s="22"/>
      <c r="S49" s="94">
        <f t="shared" si="10"/>
        <v>0</v>
      </c>
      <c r="T49" s="15"/>
      <c r="U49" s="22"/>
      <c r="V49" s="22"/>
      <c r="W49" s="22"/>
      <c r="X49" s="94">
        <f t="shared" si="12"/>
        <v>0</v>
      </c>
      <c r="Y49" s="97"/>
      <c r="Z49" s="94">
        <f t="shared" si="11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8"/>
        <v>0</v>
      </c>
      <c r="J50" s="15"/>
      <c r="K50" s="22"/>
      <c r="L50" s="22"/>
      <c r="M50" s="22"/>
      <c r="N50" s="94">
        <f t="shared" si="9"/>
        <v>0</v>
      </c>
      <c r="O50" s="15"/>
      <c r="P50" s="22"/>
      <c r="Q50" s="22"/>
      <c r="R50" s="22"/>
      <c r="S50" s="94">
        <f t="shared" si="10"/>
        <v>0</v>
      </c>
      <c r="T50" s="15"/>
      <c r="U50" s="22"/>
      <c r="V50" s="22"/>
      <c r="W50" s="22"/>
      <c r="X50" s="94">
        <f t="shared" si="12"/>
        <v>0</v>
      </c>
      <c r="Y50" s="97"/>
      <c r="Z50" s="94">
        <f t="shared" si="11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8"/>
        <v>0</v>
      </c>
      <c r="J51" s="15"/>
      <c r="K51" s="22"/>
      <c r="L51" s="22"/>
      <c r="M51" s="22"/>
      <c r="N51" s="94">
        <f t="shared" si="9"/>
        <v>0</v>
      </c>
      <c r="O51" s="15"/>
      <c r="P51" s="22"/>
      <c r="Q51" s="22"/>
      <c r="R51" s="22"/>
      <c r="S51" s="94">
        <f t="shared" si="10"/>
        <v>0</v>
      </c>
      <c r="T51" s="15"/>
      <c r="U51" s="22"/>
      <c r="V51" s="22"/>
      <c r="W51" s="22"/>
      <c r="X51" s="94">
        <f t="shared" si="12"/>
        <v>0</v>
      </c>
      <c r="Y51" s="97"/>
      <c r="Z51" s="94">
        <f t="shared" si="11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8"/>
        <v>0</v>
      </c>
      <c r="J52" s="15"/>
      <c r="K52" s="22"/>
      <c r="L52" s="22"/>
      <c r="M52" s="22"/>
      <c r="N52" s="94">
        <f t="shared" si="9"/>
        <v>0</v>
      </c>
      <c r="O52" s="15"/>
      <c r="P52" s="22"/>
      <c r="Q52" s="22"/>
      <c r="R52" s="22"/>
      <c r="S52" s="94">
        <f t="shared" si="10"/>
        <v>0</v>
      </c>
      <c r="T52" s="15"/>
      <c r="U52" s="22"/>
      <c r="V52" s="22"/>
      <c r="W52" s="22"/>
      <c r="X52" s="94">
        <f t="shared" si="12"/>
        <v>0</v>
      </c>
      <c r="Y52" s="97"/>
      <c r="Z52" s="94">
        <f t="shared" si="11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8"/>
        <v>0</v>
      </c>
      <c r="J53" s="15"/>
      <c r="K53" s="22"/>
      <c r="L53" s="22"/>
      <c r="M53" s="22"/>
      <c r="N53" s="94">
        <f t="shared" si="9"/>
        <v>0</v>
      </c>
      <c r="O53" s="15"/>
      <c r="P53" s="22"/>
      <c r="Q53" s="22"/>
      <c r="R53" s="22"/>
      <c r="S53" s="94">
        <f t="shared" si="10"/>
        <v>0</v>
      </c>
      <c r="T53" s="15"/>
      <c r="U53" s="22"/>
      <c r="V53" s="22"/>
      <c r="W53" s="22"/>
      <c r="X53" s="94">
        <f t="shared" si="12"/>
        <v>0</v>
      </c>
      <c r="Y53" s="97"/>
      <c r="Z53" s="94">
        <f t="shared" si="11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8"/>
        <v>0</v>
      </c>
      <c r="J54" s="15"/>
      <c r="K54" s="22"/>
      <c r="L54" s="22"/>
      <c r="M54" s="22"/>
      <c r="N54" s="94">
        <f t="shared" si="9"/>
        <v>0</v>
      </c>
      <c r="O54" s="15"/>
      <c r="P54" s="22"/>
      <c r="Q54" s="22"/>
      <c r="R54" s="22"/>
      <c r="S54" s="94">
        <f t="shared" si="10"/>
        <v>0</v>
      </c>
      <c r="T54" s="15"/>
      <c r="U54" s="22"/>
      <c r="V54" s="22"/>
      <c r="W54" s="22"/>
      <c r="X54" s="94">
        <f t="shared" si="12"/>
        <v>0</v>
      </c>
      <c r="Y54" s="97"/>
      <c r="Z54" s="94">
        <f t="shared" si="11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8"/>
        <v>0</v>
      </c>
      <c r="J55" s="15"/>
      <c r="K55" s="22"/>
      <c r="L55" s="22"/>
      <c r="M55" s="22"/>
      <c r="N55" s="94">
        <f t="shared" si="9"/>
        <v>0</v>
      </c>
      <c r="O55" s="15"/>
      <c r="P55" s="22"/>
      <c r="Q55" s="22"/>
      <c r="R55" s="22"/>
      <c r="S55" s="94">
        <f t="shared" si="10"/>
        <v>0</v>
      </c>
      <c r="T55" s="15"/>
      <c r="U55" s="22"/>
      <c r="V55" s="22"/>
      <c r="W55" s="22"/>
      <c r="X55" s="94">
        <f t="shared" si="12"/>
        <v>0</v>
      </c>
      <c r="Y55" s="97"/>
      <c r="Z55" s="94">
        <f t="shared" si="11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8"/>
        <v>0</v>
      </c>
      <c r="J56" s="15"/>
      <c r="K56" s="22"/>
      <c r="L56" s="22"/>
      <c r="M56" s="22"/>
      <c r="N56" s="94">
        <f t="shared" si="9"/>
        <v>0</v>
      </c>
      <c r="O56" s="15"/>
      <c r="P56" s="22"/>
      <c r="Q56" s="22"/>
      <c r="R56" s="22"/>
      <c r="S56" s="94">
        <f t="shared" si="10"/>
        <v>0</v>
      </c>
      <c r="T56" s="15"/>
      <c r="U56" s="22"/>
      <c r="V56" s="22"/>
      <c r="W56" s="22"/>
      <c r="X56" s="94">
        <f t="shared" si="12"/>
        <v>0</v>
      </c>
      <c r="Y56" s="97"/>
      <c r="Z56" s="94">
        <f t="shared" si="11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8"/>
        <v>0</v>
      </c>
      <c r="J57" s="15"/>
      <c r="K57" s="22"/>
      <c r="L57" s="22"/>
      <c r="M57" s="22"/>
      <c r="N57" s="94">
        <f t="shared" si="9"/>
        <v>0</v>
      </c>
      <c r="O57" s="15"/>
      <c r="P57" s="22"/>
      <c r="Q57" s="22"/>
      <c r="R57" s="22"/>
      <c r="S57" s="94">
        <f t="shared" si="10"/>
        <v>0</v>
      </c>
      <c r="T57" s="15"/>
      <c r="U57" s="22"/>
      <c r="V57" s="22"/>
      <c r="W57" s="22"/>
      <c r="X57" s="94">
        <f t="shared" si="12"/>
        <v>0</v>
      </c>
      <c r="Y57" s="97"/>
      <c r="Z57" s="94">
        <f t="shared" si="11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8"/>
        <v>0</v>
      </c>
      <c r="J58" s="15"/>
      <c r="K58" s="22"/>
      <c r="L58" s="22"/>
      <c r="M58" s="22"/>
      <c r="N58" s="94">
        <f t="shared" si="9"/>
        <v>0</v>
      </c>
      <c r="O58" s="15"/>
      <c r="P58" s="22"/>
      <c r="Q58" s="22"/>
      <c r="R58" s="22"/>
      <c r="S58" s="94">
        <f t="shared" si="10"/>
        <v>0</v>
      </c>
      <c r="T58" s="15"/>
      <c r="U58" s="22"/>
      <c r="V58" s="22"/>
      <c r="W58" s="22"/>
      <c r="X58" s="94">
        <f t="shared" si="12"/>
        <v>0</v>
      </c>
      <c r="Y58" s="97"/>
      <c r="Z58" s="94">
        <f t="shared" si="11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8"/>
        <v>0</v>
      </c>
      <c r="J59" s="15"/>
      <c r="K59" s="22"/>
      <c r="L59" s="22"/>
      <c r="M59" s="22"/>
      <c r="N59" s="94">
        <f t="shared" si="9"/>
        <v>0</v>
      </c>
      <c r="O59" s="15"/>
      <c r="P59" s="22"/>
      <c r="Q59" s="22"/>
      <c r="R59" s="22"/>
      <c r="S59" s="94">
        <f t="shared" si="10"/>
        <v>0</v>
      </c>
      <c r="T59" s="15"/>
      <c r="U59" s="22"/>
      <c r="V59" s="22"/>
      <c r="W59" s="22"/>
      <c r="X59" s="94">
        <f t="shared" si="12"/>
        <v>0</v>
      </c>
      <c r="Y59" s="97"/>
      <c r="Z59" s="94">
        <f t="shared" si="11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8"/>
        <v>0</v>
      </c>
      <c r="J60" s="15"/>
      <c r="K60" s="22"/>
      <c r="L60" s="22"/>
      <c r="M60" s="22"/>
      <c r="N60" s="94">
        <f t="shared" si="9"/>
        <v>0</v>
      </c>
      <c r="O60" s="15"/>
      <c r="P60" s="22"/>
      <c r="Q60" s="22"/>
      <c r="R60" s="22"/>
      <c r="S60" s="94">
        <f t="shared" si="10"/>
        <v>0</v>
      </c>
      <c r="T60" s="15"/>
      <c r="U60" s="22"/>
      <c r="V60" s="22"/>
      <c r="W60" s="22"/>
      <c r="X60" s="94">
        <f t="shared" si="12"/>
        <v>0</v>
      </c>
      <c r="Y60" s="97"/>
      <c r="Z60" s="94">
        <f t="shared" si="11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8"/>
        <v>0</v>
      </c>
      <c r="J61" s="15"/>
      <c r="K61" s="22"/>
      <c r="L61" s="22"/>
      <c r="M61" s="22"/>
      <c r="N61" s="94">
        <f t="shared" si="9"/>
        <v>0</v>
      </c>
      <c r="O61" s="15"/>
      <c r="P61" s="22"/>
      <c r="Q61" s="22"/>
      <c r="R61" s="22"/>
      <c r="S61" s="94">
        <f t="shared" si="10"/>
        <v>0</v>
      </c>
      <c r="T61" s="15"/>
      <c r="U61" s="22"/>
      <c r="V61" s="22"/>
      <c r="W61" s="22"/>
      <c r="X61" s="94">
        <f t="shared" si="12"/>
        <v>0</v>
      </c>
      <c r="Y61" s="97"/>
      <c r="Z61" s="94">
        <f t="shared" si="11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8"/>
        <v>0</v>
      </c>
      <c r="J62" s="15"/>
      <c r="K62" s="22"/>
      <c r="L62" s="22"/>
      <c r="M62" s="22"/>
      <c r="N62" s="94">
        <f t="shared" si="9"/>
        <v>0</v>
      </c>
      <c r="O62" s="15"/>
      <c r="P62" s="22"/>
      <c r="Q62" s="22"/>
      <c r="R62" s="22"/>
      <c r="S62" s="94">
        <f t="shared" si="10"/>
        <v>0</v>
      </c>
      <c r="T62" s="15"/>
      <c r="U62" s="22"/>
      <c r="V62" s="22"/>
      <c r="W62" s="22"/>
      <c r="X62" s="94">
        <f t="shared" si="12"/>
        <v>0</v>
      </c>
      <c r="Y62" s="97"/>
      <c r="Z62" s="94">
        <f t="shared" si="11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8"/>
        <v>0</v>
      </c>
      <c r="J63" s="15"/>
      <c r="K63" s="22"/>
      <c r="L63" s="22"/>
      <c r="M63" s="22"/>
      <c r="N63" s="94">
        <f t="shared" si="9"/>
        <v>0</v>
      </c>
      <c r="O63" s="15"/>
      <c r="P63" s="22"/>
      <c r="Q63" s="22"/>
      <c r="R63" s="22"/>
      <c r="S63" s="94">
        <f t="shared" si="10"/>
        <v>0</v>
      </c>
      <c r="T63" s="15"/>
      <c r="U63" s="22"/>
      <c r="V63" s="22"/>
      <c r="W63" s="22"/>
      <c r="X63" s="94">
        <f t="shared" si="12"/>
        <v>0</v>
      </c>
      <c r="Y63" s="97"/>
      <c r="Z63" s="94">
        <f t="shared" si="11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I64" s="94">
        <f t="shared" si="8"/>
        <v>0</v>
      </c>
      <c r="J64" s="15"/>
      <c r="N64" s="94">
        <f t="shared" si="9"/>
        <v>0</v>
      </c>
      <c r="O64" s="15"/>
      <c r="S64" s="94">
        <f t="shared" si="10"/>
        <v>0</v>
      </c>
      <c r="T64" s="15"/>
      <c r="X64" s="94">
        <f t="shared" si="12"/>
        <v>0</v>
      </c>
      <c r="Y64" s="97"/>
      <c r="Z64" s="94">
        <f t="shared" si="11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8"/>
        <v>0</v>
      </c>
      <c r="J65" s="15"/>
      <c r="K65" s="22"/>
      <c r="L65" s="22"/>
      <c r="M65" s="22"/>
      <c r="N65" s="94">
        <f t="shared" si="9"/>
        <v>0</v>
      </c>
      <c r="O65" s="15"/>
      <c r="P65" s="22"/>
      <c r="Q65" s="22"/>
      <c r="R65" s="22"/>
      <c r="S65" s="94">
        <f t="shared" si="10"/>
        <v>0</v>
      </c>
      <c r="T65" s="15"/>
      <c r="U65" s="22"/>
      <c r="V65" s="22"/>
      <c r="W65" s="22"/>
      <c r="X65" s="94">
        <f t="shared" si="12"/>
        <v>0</v>
      </c>
      <c r="Y65" s="97"/>
      <c r="Z65" s="94">
        <f t="shared" si="11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8"/>
        <v>0</v>
      </c>
      <c r="J66" s="15"/>
      <c r="K66" s="22"/>
      <c r="L66" s="22"/>
      <c r="M66" s="22"/>
      <c r="N66" s="94">
        <f t="shared" si="9"/>
        <v>0</v>
      </c>
      <c r="O66" s="15"/>
      <c r="P66" s="22"/>
      <c r="Q66" s="22"/>
      <c r="R66" s="22"/>
      <c r="S66" s="94">
        <f t="shared" si="10"/>
        <v>0</v>
      </c>
      <c r="T66" s="15"/>
      <c r="U66" s="22"/>
      <c r="V66" s="22"/>
      <c r="W66" s="22"/>
      <c r="X66" s="94">
        <f t="shared" si="12"/>
        <v>0</v>
      </c>
      <c r="Y66" s="97"/>
      <c r="Z66" s="94">
        <f t="shared" si="11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8"/>
        <v>0</v>
      </c>
      <c r="J67" s="15"/>
      <c r="K67" s="22"/>
      <c r="L67" s="22"/>
      <c r="M67" s="22"/>
      <c r="N67" s="94">
        <f t="shared" si="9"/>
        <v>0</v>
      </c>
      <c r="O67" s="15"/>
      <c r="P67" s="22"/>
      <c r="Q67" s="22"/>
      <c r="R67" s="22"/>
      <c r="S67" s="94">
        <f t="shared" si="10"/>
        <v>0</v>
      </c>
      <c r="T67" s="15"/>
      <c r="U67" s="22"/>
      <c r="V67" s="22"/>
      <c r="W67" s="22"/>
      <c r="X67" s="94">
        <f t="shared" si="12"/>
        <v>0</v>
      </c>
      <c r="Y67" s="97"/>
      <c r="Z67" s="94">
        <f t="shared" si="11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8"/>
        <v>0</v>
      </c>
      <c r="J68" s="15"/>
      <c r="K68" s="22"/>
      <c r="L68" s="22"/>
      <c r="M68" s="22"/>
      <c r="N68" s="94">
        <f t="shared" si="9"/>
        <v>0</v>
      </c>
      <c r="O68" s="15"/>
      <c r="P68" s="22"/>
      <c r="Q68" s="22"/>
      <c r="R68" s="22"/>
      <c r="S68" s="94">
        <f t="shared" si="10"/>
        <v>0</v>
      </c>
      <c r="T68" s="15"/>
      <c r="U68" s="22"/>
      <c r="V68" s="22"/>
      <c r="W68" s="22"/>
      <c r="X68" s="94">
        <f t="shared" si="12"/>
        <v>0</v>
      </c>
      <c r="Y68" s="97"/>
      <c r="Z68" s="94">
        <f t="shared" si="11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8"/>
        <v>0</v>
      </c>
      <c r="J69" s="15"/>
      <c r="K69" s="22"/>
      <c r="L69" s="22"/>
      <c r="M69" s="22"/>
      <c r="N69" s="94">
        <f t="shared" si="9"/>
        <v>0</v>
      </c>
      <c r="O69" s="15"/>
      <c r="P69" s="22"/>
      <c r="Q69" s="22"/>
      <c r="R69" s="22"/>
      <c r="S69" s="94">
        <f t="shared" si="10"/>
        <v>0</v>
      </c>
      <c r="T69" s="15"/>
      <c r="U69" s="22"/>
      <c r="V69" s="22"/>
      <c r="W69" s="22"/>
      <c r="X69" s="94">
        <f t="shared" si="12"/>
        <v>0</v>
      </c>
      <c r="Y69" s="97"/>
      <c r="Z69" s="94">
        <f t="shared" si="11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8"/>
        <v>0</v>
      </c>
      <c r="J70" s="15"/>
      <c r="K70" s="22"/>
      <c r="L70" s="22"/>
      <c r="M70" s="22"/>
      <c r="N70" s="94">
        <f t="shared" si="9"/>
        <v>0</v>
      </c>
      <c r="O70" s="15"/>
      <c r="P70" s="22"/>
      <c r="Q70" s="22"/>
      <c r="R70" s="22"/>
      <c r="S70" s="94">
        <f t="shared" si="10"/>
        <v>0</v>
      </c>
      <c r="T70" s="15"/>
      <c r="U70" s="22"/>
      <c r="V70" s="22"/>
      <c r="W70" s="22"/>
      <c r="X70" s="94">
        <f t="shared" si="12"/>
        <v>0</v>
      </c>
      <c r="Y70" s="97"/>
      <c r="Z70" s="94">
        <f t="shared" si="11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8"/>
        <v>0</v>
      </c>
      <c r="J71" s="15"/>
      <c r="K71" s="22"/>
      <c r="L71" s="22"/>
      <c r="M71" s="22"/>
      <c r="N71" s="94">
        <f t="shared" si="9"/>
        <v>0</v>
      </c>
      <c r="O71" s="15"/>
      <c r="P71" s="22"/>
      <c r="Q71" s="22"/>
      <c r="R71" s="22"/>
      <c r="S71" s="94">
        <f t="shared" si="10"/>
        <v>0</v>
      </c>
      <c r="T71" s="15"/>
      <c r="U71" s="22"/>
      <c r="V71" s="22"/>
      <c r="W71" s="22"/>
      <c r="X71" s="94">
        <f t="shared" si="12"/>
        <v>0</v>
      </c>
      <c r="Y71" s="97"/>
      <c r="Z71" s="94">
        <f t="shared" si="11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8"/>
        <v>0</v>
      </c>
      <c r="J72" s="15"/>
      <c r="K72" s="22"/>
      <c r="L72" s="22"/>
      <c r="M72" s="22"/>
      <c r="N72" s="94">
        <f t="shared" si="9"/>
        <v>0</v>
      </c>
      <c r="O72" s="15"/>
      <c r="P72" s="22"/>
      <c r="Q72" s="22"/>
      <c r="R72" s="22"/>
      <c r="S72" s="94">
        <f t="shared" si="10"/>
        <v>0</v>
      </c>
      <c r="T72" s="15"/>
      <c r="U72" s="22"/>
      <c r="V72" s="22"/>
      <c r="W72" s="22"/>
      <c r="X72" s="94">
        <f t="shared" si="12"/>
        <v>0</v>
      </c>
      <c r="Y72" s="97"/>
      <c r="Z72" s="94">
        <f t="shared" si="11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8"/>
        <v>0</v>
      </c>
      <c r="J73" s="15"/>
      <c r="K73" s="22"/>
      <c r="L73" s="22"/>
      <c r="M73" s="22"/>
      <c r="N73" s="94">
        <f t="shared" si="9"/>
        <v>0</v>
      </c>
      <c r="O73" s="15"/>
      <c r="P73" s="22"/>
      <c r="Q73" s="22"/>
      <c r="R73" s="22"/>
      <c r="S73" s="94">
        <f t="shared" si="10"/>
        <v>0</v>
      </c>
      <c r="T73" s="15"/>
      <c r="U73" s="22"/>
      <c r="V73" s="22"/>
      <c r="W73" s="22"/>
      <c r="X73" s="94">
        <f t="shared" si="12"/>
        <v>0</v>
      </c>
      <c r="Y73" s="97"/>
      <c r="Z73" s="94">
        <f t="shared" si="11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I74" s="94">
        <f t="shared" si="8"/>
        <v>0</v>
      </c>
      <c r="J74" s="15"/>
      <c r="N74" s="94">
        <f t="shared" si="9"/>
        <v>0</v>
      </c>
      <c r="O74" s="15"/>
      <c r="S74" s="94">
        <f t="shared" si="10"/>
        <v>0</v>
      </c>
      <c r="T74" s="15"/>
      <c r="X74" s="94">
        <f t="shared" si="12"/>
        <v>0</v>
      </c>
      <c r="Y74" s="97"/>
      <c r="Z74" s="94">
        <f t="shared" si="11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8"/>
        <v>0</v>
      </c>
      <c r="J75" s="15"/>
      <c r="K75" s="22"/>
      <c r="L75" s="22"/>
      <c r="M75" s="22"/>
      <c r="N75" s="94">
        <f t="shared" si="9"/>
        <v>0</v>
      </c>
      <c r="O75" s="15"/>
      <c r="P75" s="22"/>
      <c r="Q75" s="22"/>
      <c r="R75" s="22"/>
      <c r="S75" s="94">
        <f t="shared" si="10"/>
        <v>0</v>
      </c>
      <c r="T75" s="15"/>
      <c r="U75" s="22"/>
      <c r="V75" s="22"/>
      <c r="W75" s="22"/>
      <c r="X75" s="94">
        <f t="shared" si="12"/>
        <v>0</v>
      </c>
      <c r="Y75" s="97"/>
      <c r="Z75" s="94">
        <f t="shared" si="11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8"/>
        <v>0</v>
      </c>
      <c r="J76" s="15"/>
      <c r="K76" s="22"/>
      <c r="L76" s="22"/>
      <c r="M76" s="22"/>
      <c r="N76" s="94">
        <f t="shared" si="9"/>
        <v>0</v>
      </c>
      <c r="O76" s="15"/>
      <c r="P76" s="22"/>
      <c r="Q76" s="22"/>
      <c r="R76" s="22"/>
      <c r="S76" s="94">
        <f t="shared" si="10"/>
        <v>0</v>
      </c>
      <c r="T76" s="15"/>
      <c r="X76" s="94">
        <f t="shared" si="12"/>
        <v>0</v>
      </c>
      <c r="Y76" s="97"/>
      <c r="Z76" s="94">
        <f t="shared" si="11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8"/>
        <v>0</v>
      </c>
      <c r="J77" s="15"/>
      <c r="K77" s="22"/>
      <c r="L77" s="22"/>
      <c r="M77" s="22"/>
      <c r="N77" s="94">
        <f t="shared" si="9"/>
        <v>0</v>
      </c>
      <c r="O77" s="15"/>
      <c r="P77" s="22"/>
      <c r="Q77" s="22"/>
      <c r="R77" s="22"/>
      <c r="S77" s="94">
        <f t="shared" si="10"/>
        <v>0</v>
      </c>
      <c r="T77" s="15"/>
      <c r="U77" s="22"/>
      <c r="V77" s="22"/>
      <c r="W77" s="22"/>
      <c r="X77" s="94">
        <f t="shared" si="12"/>
        <v>0</v>
      </c>
      <c r="Y77" s="97"/>
      <c r="Z77" s="94">
        <f t="shared" si="11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8"/>
        <v>0</v>
      </c>
      <c r="J78" s="15"/>
      <c r="K78" s="22"/>
      <c r="L78" s="22"/>
      <c r="M78" s="22"/>
      <c r="N78" s="94">
        <f t="shared" si="9"/>
        <v>0</v>
      </c>
      <c r="O78" s="15"/>
      <c r="P78" s="22"/>
      <c r="Q78" s="22"/>
      <c r="R78" s="22"/>
      <c r="S78" s="94">
        <f t="shared" si="10"/>
        <v>0</v>
      </c>
      <c r="T78" s="15"/>
      <c r="U78" s="22"/>
      <c r="V78" s="22"/>
      <c r="W78" s="22"/>
      <c r="X78" s="94">
        <f t="shared" si="12"/>
        <v>0</v>
      </c>
      <c r="Y78" s="97"/>
      <c r="Z78" s="94">
        <f t="shared" si="11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8"/>
        <v>0</v>
      </c>
      <c r="J79" s="15"/>
      <c r="K79" s="22"/>
      <c r="L79" s="22"/>
      <c r="M79" s="22"/>
      <c r="N79" s="94">
        <f t="shared" si="9"/>
        <v>0</v>
      </c>
      <c r="O79" s="15"/>
      <c r="P79" s="22"/>
      <c r="Q79" s="22"/>
      <c r="R79" s="22"/>
      <c r="S79" s="94">
        <f t="shared" si="10"/>
        <v>0</v>
      </c>
      <c r="T79" s="15"/>
      <c r="U79" s="22"/>
      <c r="V79" s="22"/>
      <c r="W79" s="22"/>
      <c r="X79" s="94">
        <f t="shared" si="12"/>
        <v>0</v>
      </c>
      <c r="Y79" s="97"/>
      <c r="Z79" s="94">
        <f t="shared" si="11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8"/>
        <v>0</v>
      </c>
      <c r="J80" s="15"/>
      <c r="K80" s="22"/>
      <c r="L80" s="22"/>
      <c r="M80" s="22"/>
      <c r="N80" s="94">
        <f t="shared" si="9"/>
        <v>0</v>
      </c>
      <c r="O80" s="15"/>
      <c r="P80" s="22"/>
      <c r="Q80" s="22"/>
      <c r="R80" s="22"/>
      <c r="S80" s="94">
        <f t="shared" si="10"/>
        <v>0</v>
      </c>
      <c r="T80" s="15"/>
      <c r="U80" s="22"/>
      <c r="V80" s="22"/>
      <c r="W80" s="22"/>
      <c r="X80" s="94">
        <f t="shared" si="12"/>
        <v>0</v>
      </c>
      <c r="Y80" s="97"/>
      <c r="Z80" s="94">
        <f t="shared" si="11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8"/>
        <v>0</v>
      </c>
      <c r="J81" s="15"/>
      <c r="K81" s="22"/>
      <c r="L81" s="22"/>
      <c r="M81" s="22"/>
      <c r="N81" s="94">
        <f t="shared" si="9"/>
        <v>0</v>
      </c>
      <c r="O81" s="15"/>
      <c r="P81" s="22"/>
      <c r="Q81" s="22"/>
      <c r="R81" s="22"/>
      <c r="S81" s="94">
        <f t="shared" si="10"/>
        <v>0</v>
      </c>
      <c r="T81" s="15"/>
      <c r="U81" s="22"/>
      <c r="V81" s="22"/>
      <c r="W81" s="22"/>
      <c r="X81" s="94">
        <f t="shared" si="12"/>
        <v>0</v>
      </c>
      <c r="Y81" s="97"/>
      <c r="Z81" s="94">
        <f t="shared" si="11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I82" s="94">
        <f t="shared" si="8"/>
        <v>0</v>
      </c>
      <c r="J82" s="15"/>
      <c r="N82" s="94">
        <f t="shared" si="9"/>
        <v>0</v>
      </c>
      <c r="O82" s="15"/>
      <c r="S82" s="94">
        <f t="shared" si="10"/>
        <v>0</v>
      </c>
      <c r="T82" s="15"/>
      <c r="X82" s="94">
        <f t="shared" si="12"/>
        <v>0</v>
      </c>
      <c r="Y82" s="97"/>
      <c r="Z82" s="94">
        <f t="shared" si="11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8"/>
        <v>0</v>
      </c>
      <c r="J83" s="15"/>
      <c r="K83" s="22"/>
      <c r="L83" s="22"/>
      <c r="M83" s="22"/>
      <c r="N83" s="94">
        <f t="shared" si="9"/>
        <v>0</v>
      </c>
      <c r="O83" s="15"/>
      <c r="P83" s="22"/>
      <c r="Q83" s="22"/>
      <c r="R83" s="22"/>
      <c r="S83" s="94">
        <f t="shared" si="10"/>
        <v>0</v>
      </c>
      <c r="T83" s="15"/>
      <c r="U83" s="22"/>
      <c r="V83" s="22"/>
      <c r="W83" s="22"/>
      <c r="X83" s="94">
        <f t="shared" si="12"/>
        <v>0</v>
      </c>
      <c r="Y83" s="97"/>
      <c r="Z83" s="94">
        <f t="shared" si="11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8"/>
        <v>0</v>
      </c>
      <c r="J84" s="15"/>
      <c r="K84" s="22"/>
      <c r="L84" s="22"/>
      <c r="M84" s="22"/>
      <c r="N84" s="94">
        <f t="shared" si="9"/>
        <v>0</v>
      </c>
      <c r="O84" s="15"/>
      <c r="P84" s="22"/>
      <c r="Q84" s="22"/>
      <c r="R84" s="22"/>
      <c r="S84" s="94">
        <f t="shared" si="10"/>
        <v>0</v>
      </c>
      <c r="T84" s="15"/>
      <c r="U84" s="22"/>
      <c r="V84" s="22"/>
      <c r="W84" s="22"/>
      <c r="X84" s="94">
        <f t="shared" si="12"/>
        <v>0</v>
      </c>
      <c r="Y84" s="97"/>
      <c r="Z84" s="94">
        <f t="shared" si="11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8"/>
        <v>0</v>
      </c>
      <c r="J85" s="15"/>
      <c r="K85" s="22"/>
      <c r="L85" s="22"/>
      <c r="M85" s="22"/>
      <c r="N85" s="94">
        <f t="shared" si="9"/>
        <v>0</v>
      </c>
      <c r="O85" s="15"/>
      <c r="P85" s="22"/>
      <c r="Q85" s="22"/>
      <c r="R85" s="22"/>
      <c r="S85" s="94">
        <f t="shared" si="10"/>
        <v>0</v>
      </c>
      <c r="T85" s="15"/>
      <c r="U85" s="22"/>
      <c r="V85" s="22"/>
      <c r="W85" s="22"/>
      <c r="X85" s="94">
        <f t="shared" si="12"/>
        <v>0</v>
      </c>
      <c r="Y85" s="97"/>
      <c r="Z85" s="94">
        <f t="shared" si="11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8"/>
        <v>0</v>
      </c>
      <c r="J86" s="15"/>
      <c r="K86" s="22"/>
      <c r="L86" s="22"/>
      <c r="M86" s="22"/>
      <c r="N86" s="94">
        <f t="shared" si="9"/>
        <v>0</v>
      </c>
      <c r="O86" s="15"/>
      <c r="P86" s="22"/>
      <c r="Q86" s="22"/>
      <c r="R86" s="22"/>
      <c r="S86" s="94">
        <f t="shared" si="10"/>
        <v>0</v>
      </c>
      <c r="T86" s="15"/>
      <c r="U86" s="22"/>
      <c r="V86" s="22"/>
      <c r="W86" s="22"/>
      <c r="X86" s="94">
        <f t="shared" si="12"/>
        <v>0</v>
      </c>
      <c r="Y86" s="97"/>
      <c r="Z86" s="94">
        <f t="shared" si="11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8"/>
        <v>0</v>
      </c>
      <c r="J87" s="15"/>
      <c r="K87" s="22"/>
      <c r="L87" s="22"/>
      <c r="M87" s="22"/>
      <c r="N87" s="94">
        <f t="shared" si="9"/>
        <v>0</v>
      </c>
      <c r="O87" s="15"/>
      <c r="P87" s="22"/>
      <c r="Q87" s="22"/>
      <c r="R87" s="22"/>
      <c r="S87" s="94">
        <f t="shared" si="10"/>
        <v>0</v>
      </c>
      <c r="T87" s="15"/>
      <c r="U87" s="22"/>
      <c r="V87" s="22"/>
      <c r="W87" s="22"/>
      <c r="X87" s="94">
        <f t="shared" si="12"/>
        <v>0</v>
      </c>
      <c r="Y87" s="97"/>
      <c r="Z87" s="94">
        <f t="shared" si="11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8"/>
        <v>0</v>
      </c>
      <c r="J88" s="15"/>
      <c r="K88" s="22"/>
      <c r="L88" s="22"/>
      <c r="M88" s="22"/>
      <c r="N88" s="94">
        <f t="shared" si="9"/>
        <v>0</v>
      </c>
      <c r="O88" s="15"/>
      <c r="P88" s="22"/>
      <c r="Q88" s="22"/>
      <c r="R88" s="22"/>
      <c r="S88" s="94">
        <f t="shared" si="10"/>
        <v>0</v>
      </c>
      <c r="T88" s="15"/>
      <c r="U88" s="22"/>
      <c r="V88" s="22"/>
      <c r="W88" s="22"/>
      <c r="X88" s="94">
        <f t="shared" si="12"/>
        <v>0</v>
      </c>
      <c r="Y88" s="97"/>
      <c r="Z88" s="94">
        <f t="shared" si="11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8"/>
        <v>0</v>
      </c>
      <c r="J89" s="15"/>
      <c r="K89" s="22"/>
      <c r="L89" s="22"/>
      <c r="M89" s="22"/>
      <c r="N89" s="94">
        <f t="shared" si="9"/>
        <v>0</v>
      </c>
      <c r="O89" s="15"/>
      <c r="P89" s="22"/>
      <c r="Q89" s="22"/>
      <c r="R89" s="22"/>
      <c r="S89" s="94">
        <f t="shared" si="10"/>
        <v>0</v>
      </c>
      <c r="T89" s="15"/>
      <c r="U89" s="22"/>
      <c r="V89" s="22"/>
      <c r="W89" s="22"/>
      <c r="X89" s="94">
        <f t="shared" si="12"/>
        <v>0</v>
      </c>
      <c r="Y89" s="97"/>
      <c r="Z89" s="94">
        <f t="shared" si="11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8"/>
        <v>0</v>
      </c>
      <c r="J90" s="15"/>
      <c r="K90" s="22"/>
      <c r="L90" s="22"/>
      <c r="M90" s="22"/>
      <c r="N90" s="94">
        <f t="shared" si="9"/>
        <v>0</v>
      </c>
      <c r="O90" s="15"/>
      <c r="P90" s="22"/>
      <c r="Q90" s="22"/>
      <c r="R90" s="22"/>
      <c r="S90" s="94">
        <f t="shared" si="10"/>
        <v>0</v>
      </c>
      <c r="T90" s="15"/>
      <c r="U90" s="22"/>
      <c r="V90" s="22"/>
      <c r="W90" s="22"/>
      <c r="X90" s="94">
        <f t="shared" si="12"/>
        <v>0</v>
      </c>
      <c r="Y90" s="97"/>
      <c r="Z90" s="94">
        <f t="shared" si="11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8"/>
        <v>0</v>
      </c>
      <c r="J91" s="15"/>
      <c r="K91" s="22"/>
      <c r="L91" s="22"/>
      <c r="M91" s="22"/>
      <c r="N91" s="94">
        <f t="shared" si="9"/>
        <v>0</v>
      </c>
      <c r="O91" s="15"/>
      <c r="P91" s="22"/>
      <c r="Q91" s="22"/>
      <c r="R91" s="22"/>
      <c r="S91" s="94">
        <f t="shared" si="10"/>
        <v>0</v>
      </c>
      <c r="T91" s="15"/>
      <c r="U91" s="22"/>
      <c r="V91" s="22"/>
      <c r="W91" s="22"/>
      <c r="X91" s="94">
        <f t="shared" si="12"/>
        <v>0</v>
      </c>
      <c r="Y91" s="97"/>
      <c r="Z91" s="94">
        <f t="shared" si="11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8"/>
        <v>0</v>
      </c>
      <c r="J92" s="15"/>
      <c r="K92" s="22"/>
      <c r="L92" s="22"/>
      <c r="M92" s="22"/>
      <c r="N92" s="94">
        <f t="shared" si="9"/>
        <v>0</v>
      </c>
      <c r="O92" s="15"/>
      <c r="P92" s="22"/>
      <c r="Q92" s="22"/>
      <c r="R92" s="22"/>
      <c r="S92" s="94">
        <f t="shared" si="10"/>
        <v>0</v>
      </c>
      <c r="T92" s="15"/>
      <c r="U92" s="22"/>
      <c r="V92" s="22"/>
      <c r="W92" s="22"/>
      <c r="X92" s="94">
        <f t="shared" si="12"/>
        <v>0</v>
      </c>
      <c r="Y92" s="97"/>
      <c r="Z92" s="94">
        <f t="shared" si="11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8"/>
        <v>0</v>
      </c>
      <c r="J93" s="15"/>
      <c r="K93" s="22"/>
      <c r="L93" s="22"/>
      <c r="M93" s="22"/>
      <c r="N93" s="94">
        <f t="shared" si="9"/>
        <v>0</v>
      </c>
      <c r="O93" s="15"/>
      <c r="P93" s="22"/>
      <c r="Q93" s="22"/>
      <c r="R93" s="22"/>
      <c r="S93" s="94">
        <f t="shared" si="10"/>
        <v>0</v>
      </c>
      <c r="T93" s="15"/>
      <c r="U93" s="22"/>
      <c r="V93" s="22"/>
      <c r="W93" s="22"/>
      <c r="X93" s="94">
        <f t="shared" si="12"/>
        <v>0</v>
      </c>
      <c r="Y93" s="97"/>
      <c r="Z93" s="94">
        <f t="shared" si="11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8"/>
        <v>0</v>
      </c>
      <c r="J94" s="15"/>
      <c r="K94" s="22"/>
      <c r="L94" s="22"/>
      <c r="M94" s="22"/>
      <c r="N94" s="94">
        <f t="shared" si="9"/>
        <v>0</v>
      </c>
      <c r="O94" s="15"/>
      <c r="P94" s="22"/>
      <c r="Q94" s="22"/>
      <c r="R94" s="22"/>
      <c r="S94" s="94">
        <f t="shared" si="10"/>
        <v>0</v>
      </c>
      <c r="T94" s="15"/>
      <c r="U94" s="22"/>
      <c r="V94" s="22"/>
      <c r="W94" s="22"/>
      <c r="X94" s="94">
        <f t="shared" si="12"/>
        <v>0</v>
      </c>
      <c r="Y94" s="97"/>
      <c r="Z94" s="94">
        <f t="shared" si="11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I95" s="94">
        <f t="shared" si="8"/>
        <v>0</v>
      </c>
      <c r="J95" s="15"/>
      <c r="N95" s="94">
        <f t="shared" si="9"/>
        <v>0</v>
      </c>
      <c r="O95" s="15"/>
      <c r="S95" s="94">
        <f t="shared" si="10"/>
        <v>0</v>
      </c>
      <c r="T95" s="15"/>
      <c r="W95" s="22"/>
      <c r="X95" s="94">
        <f t="shared" si="12"/>
        <v>0</v>
      </c>
      <c r="Y95" s="97"/>
      <c r="Z95" s="94">
        <f t="shared" si="11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8"/>
        <v>0</v>
      </c>
      <c r="J96" s="15"/>
      <c r="K96" s="22"/>
      <c r="L96" s="22"/>
      <c r="M96" s="22"/>
      <c r="N96" s="94">
        <f t="shared" si="9"/>
        <v>0</v>
      </c>
      <c r="O96" s="15"/>
      <c r="P96" s="22"/>
      <c r="Q96" s="22"/>
      <c r="R96" s="22"/>
      <c r="S96" s="94">
        <f t="shared" si="10"/>
        <v>0</v>
      </c>
      <c r="T96" s="15"/>
      <c r="U96" s="22"/>
      <c r="V96" s="22"/>
      <c r="W96" s="22"/>
      <c r="X96" s="94">
        <f t="shared" si="12"/>
        <v>0</v>
      </c>
      <c r="Y96" s="97"/>
      <c r="Z96" s="94">
        <f t="shared" si="11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8"/>
        <v>0</v>
      </c>
      <c r="J97" s="15"/>
      <c r="K97" s="22"/>
      <c r="L97" s="22"/>
      <c r="M97" s="22"/>
      <c r="N97" s="94">
        <f t="shared" si="9"/>
        <v>0</v>
      </c>
      <c r="O97" s="15"/>
      <c r="P97" s="22"/>
      <c r="Q97" s="22"/>
      <c r="R97" s="22"/>
      <c r="S97" s="94">
        <f t="shared" si="10"/>
        <v>0</v>
      </c>
      <c r="T97" s="15"/>
      <c r="U97" s="22"/>
      <c r="V97" s="22"/>
      <c r="W97" s="22"/>
      <c r="X97" s="94">
        <f t="shared" si="12"/>
        <v>0</v>
      </c>
      <c r="Y97" s="97"/>
      <c r="Z97" s="94">
        <f t="shared" si="11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8"/>
        <v>0</v>
      </c>
      <c r="J98" s="15"/>
      <c r="K98" s="22"/>
      <c r="L98" s="22"/>
      <c r="M98" s="22"/>
      <c r="N98" s="94">
        <f t="shared" si="9"/>
        <v>0</v>
      </c>
      <c r="O98" s="15"/>
      <c r="P98" s="22"/>
      <c r="Q98" s="22"/>
      <c r="R98" s="22"/>
      <c r="S98" s="94">
        <f t="shared" si="10"/>
        <v>0</v>
      </c>
      <c r="T98" s="15"/>
      <c r="U98" s="22"/>
      <c r="V98" s="22"/>
      <c r="W98" s="22"/>
      <c r="X98" s="94">
        <f t="shared" si="12"/>
        <v>0</v>
      </c>
      <c r="Y98" s="97"/>
      <c r="Z98" s="94">
        <f t="shared" si="11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8"/>
        <v>0</v>
      </c>
      <c r="J99" s="15"/>
      <c r="K99" s="22"/>
      <c r="L99" s="22"/>
      <c r="M99" s="22"/>
      <c r="N99" s="94">
        <f t="shared" si="9"/>
        <v>0</v>
      </c>
      <c r="O99" s="15"/>
      <c r="P99" s="22"/>
      <c r="Q99" s="22"/>
      <c r="R99" s="22"/>
      <c r="S99" s="94">
        <f t="shared" si="10"/>
        <v>0</v>
      </c>
      <c r="T99" s="15"/>
      <c r="U99" s="22"/>
      <c r="V99" s="22"/>
      <c r="W99" s="22"/>
      <c r="X99" s="94">
        <f t="shared" si="12"/>
        <v>0</v>
      </c>
      <c r="Y99" s="97"/>
      <c r="Z99" s="94">
        <f t="shared" si="11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8"/>
        <v>0</v>
      </c>
      <c r="J100" s="15"/>
      <c r="K100" s="22"/>
      <c r="L100" s="22"/>
      <c r="M100" s="22"/>
      <c r="N100" s="94">
        <f t="shared" si="9"/>
        <v>0</v>
      </c>
      <c r="O100" s="15"/>
      <c r="P100" s="22"/>
      <c r="Q100" s="22"/>
      <c r="R100" s="22"/>
      <c r="S100" s="94">
        <f t="shared" si="10"/>
        <v>0</v>
      </c>
      <c r="T100" s="15"/>
      <c r="U100" s="22"/>
      <c r="V100" s="22"/>
      <c r="W100" s="22"/>
      <c r="X100" s="94">
        <f t="shared" si="12"/>
        <v>0</v>
      </c>
      <c r="Y100" s="97"/>
      <c r="Z100" s="94">
        <f t="shared" si="11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8"/>
        <v>0</v>
      </c>
      <c r="J101" s="15"/>
      <c r="K101" s="22"/>
      <c r="L101" s="22"/>
      <c r="M101" s="22"/>
      <c r="N101" s="94">
        <f t="shared" si="9"/>
        <v>0</v>
      </c>
      <c r="O101" s="15"/>
      <c r="P101" s="22"/>
      <c r="Q101" s="22"/>
      <c r="R101" s="22"/>
      <c r="S101" s="94">
        <f t="shared" si="10"/>
        <v>0</v>
      </c>
      <c r="T101" s="15"/>
      <c r="U101" s="22"/>
      <c r="V101" s="22"/>
      <c r="W101" s="22"/>
      <c r="X101" s="94">
        <f t="shared" si="12"/>
        <v>0</v>
      </c>
      <c r="Y101" s="97"/>
      <c r="Z101" s="94">
        <f t="shared" si="11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8"/>
        <v>0</v>
      </c>
      <c r="J102" s="15"/>
      <c r="K102" s="22"/>
      <c r="L102" s="22"/>
      <c r="M102" s="22"/>
      <c r="N102" s="94">
        <f t="shared" si="9"/>
        <v>0</v>
      </c>
      <c r="O102" s="15"/>
      <c r="P102" s="22"/>
      <c r="Q102" s="22"/>
      <c r="R102" s="22"/>
      <c r="S102" s="94">
        <f t="shared" si="10"/>
        <v>0</v>
      </c>
      <c r="T102" s="15"/>
      <c r="U102" s="22"/>
      <c r="V102" s="22"/>
      <c r="W102" s="22"/>
      <c r="X102" s="94">
        <f t="shared" si="12"/>
        <v>0</v>
      </c>
      <c r="Y102" s="97"/>
      <c r="Z102" s="94">
        <f t="shared" si="11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8"/>
        <v>0</v>
      </c>
      <c r="J103" s="15"/>
      <c r="K103" s="22"/>
      <c r="L103" s="22"/>
      <c r="M103" s="22"/>
      <c r="N103" s="94">
        <f t="shared" si="9"/>
        <v>0</v>
      </c>
      <c r="O103" s="15"/>
      <c r="P103" s="22"/>
      <c r="Q103" s="22"/>
      <c r="R103" s="22"/>
      <c r="S103" s="94">
        <f t="shared" si="10"/>
        <v>0</v>
      </c>
      <c r="T103" s="15"/>
      <c r="U103" s="22"/>
      <c r="V103" s="22"/>
      <c r="W103" s="22"/>
      <c r="X103" s="94">
        <f t="shared" si="12"/>
        <v>0</v>
      </c>
      <c r="Y103" s="97"/>
      <c r="Z103" s="94">
        <f t="shared" si="11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8"/>
        <v>0</v>
      </c>
      <c r="J104" s="15"/>
      <c r="K104" s="22"/>
      <c r="L104" s="22"/>
      <c r="M104" s="22"/>
      <c r="N104" s="94">
        <f t="shared" si="9"/>
        <v>0</v>
      </c>
      <c r="O104" s="15"/>
      <c r="P104" s="22"/>
      <c r="Q104" s="22"/>
      <c r="R104" s="22"/>
      <c r="S104" s="94">
        <f t="shared" si="10"/>
        <v>0</v>
      </c>
      <c r="T104" s="15"/>
      <c r="U104" s="22"/>
      <c r="V104" s="22"/>
      <c r="W104" s="22"/>
      <c r="X104" s="94">
        <f t="shared" si="12"/>
        <v>0</v>
      </c>
      <c r="Y104" s="97"/>
      <c r="Z104" s="94">
        <f t="shared" si="11"/>
        <v>0</v>
      </c>
    </row>
    <row r="105" spans="1:26" ht="15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8"/>
        <v>0</v>
      </c>
      <c r="J105" s="15"/>
      <c r="K105" s="22"/>
      <c r="L105" s="22"/>
      <c r="M105" s="22"/>
      <c r="N105" s="94">
        <f t="shared" si="9"/>
        <v>0</v>
      </c>
      <c r="O105" s="15"/>
      <c r="P105" s="22"/>
      <c r="Q105" s="22"/>
      <c r="R105" s="22"/>
      <c r="S105" s="94">
        <f t="shared" si="10"/>
        <v>0</v>
      </c>
      <c r="T105" s="15"/>
      <c r="U105" s="22"/>
      <c r="V105" s="22"/>
      <c r="W105" s="22"/>
      <c r="X105" s="94">
        <f t="shared" si="12"/>
        <v>0</v>
      </c>
      <c r="Y105" s="97"/>
      <c r="Z105" s="94">
        <f t="shared" si="11"/>
        <v>0</v>
      </c>
    </row>
    <row r="106" spans="1:26" ht="15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8"/>
        <v>0</v>
      </c>
      <c r="J106" s="15"/>
      <c r="K106" s="22"/>
      <c r="L106" s="22"/>
      <c r="M106" s="22"/>
      <c r="N106" s="94">
        <f t="shared" si="9"/>
        <v>0</v>
      </c>
      <c r="O106" s="15"/>
      <c r="P106" s="22"/>
      <c r="Q106" s="22"/>
      <c r="R106" s="22"/>
      <c r="S106" s="94">
        <f t="shared" si="10"/>
        <v>0</v>
      </c>
      <c r="T106" s="15"/>
      <c r="U106" s="22"/>
      <c r="V106" s="22"/>
      <c r="W106" s="22"/>
      <c r="X106" s="94">
        <f t="shared" si="12"/>
        <v>0</v>
      </c>
      <c r="Y106" s="97"/>
      <c r="Z106" s="94">
        <f t="shared" si="11"/>
        <v>0</v>
      </c>
    </row>
    <row r="107" spans="1:26" ht="15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8"/>
        <v>0</v>
      </c>
      <c r="J107" s="15"/>
      <c r="K107" s="22"/>
      <c r="L107" s="22"/>
      <c r="M107" s="22"/>
      <c r="N107" s="94">
        <f t="shared" si="9"/>
        <v>0</v>
      </c>
      <c r="O107" s="15"/>
      <c r="P107" s="22"/>
      <c r="Q107" s="22"/>
      <c r="R107" s="22"/>
      <c r="S107" s="94">
        <f t="shared" si="10"/>
        <v>0</v>
      </c>
      <c r="T107" s="15"/>
      <c r="U107" s="22"/>
      <c r="V107" s="22"/>
      <c r="W107" s="22"/>
      <c r="X107" s="94">
        <f t="shared" si="12"/>
        <v>0</v>
      </c>
      <c r="Y107" s="97"/>
      <c r="Z107" s="94">
        <f t="shared" si="11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8"/>
        <v>0</v>
      </c>
      <c r="J108" s="15"/>
      <c r="K108" s="22"/>
      <c r="L108" s="22"/>
      <c r="M108" s="22"/>
      <c r="N108" s="94">
        <f t="shared" si="9"/>
        <v>0</v>
      </c>
      <c r="O108" s="15"/>
      <c r="P108" s="22"/>
      <c r="Q108" s="22"/>
      <c r="R108" s="22"/>
      <c r="S108" s="94">
        <f t="shared" si="10"/>
        <v>0</v>
      </c>
      <c r="T108" s="15"/>
      <c r="U108" s="22"/>
      <c r="V108" s="22"/>
      <c r="W108" s="22"/>
      <c r="X108" s="94">
        <f t="shared" si="12"/>
        <v>0</v>
      </c>
      <c r="Y108" s="97"/>
      <c r="Z108" s="94">
        <f t="shared" si="11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8"/>
        <v>0</v>
      </c>
      <c r="J109" s="15"/>
      <c r="K109" s="22"/>
      <c r="L109" s="22"/>
      <c r="M109" s="22"/>
      <c r="N109" s="94">
        <f t="shared" si="9"/>
        <v>0</v>
      </c>
      <c r="O109" s="15"/>
      <c r="P109" s="22"/>
      <c r="Q109" s="22"/>
      <c r="R109" s="22"/>
      <c r="S109" s="94">
        <f t="shared" si="10"/>
        <v>0</v>
      </c>
      <c r="T109" s="15"/>
      <c r="U109" s="22"/>
      <c r="V109" s="22"/>
      <c r="W109" s="22"/>
      <c r="X109" s="94">
        <f t="shared" si="12"/>
        <v>0</v>
      </c>
      <c r="Y109" s="97"/>
      <c r="Z109" s="94">
        <f t="shared" si="11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8"/>
        <v>0</v>
      </c>
      <c r="J110" s="15"/>
      <c r="K110" s="22"/>
      <c r="L110" s="22"/>
      <c r="M110" s="22"/>
      <c r="N110" s="94">
        <f t="shared" si="9"/>
        <v>0</v>
      </c>
      <c r="O110" s="15"/>
      <c r="P110" s="22"/>
      <c r="Q110" s="22"/>
      <c r="R110" s="22"/>
      <c r="S110" s="94">
        <f t="shared" si="10"/>
        <v>0</v>
      </c>
      <c r="T110" s="15"/>
      <c r="U110" s="22"/>
      <c r="V110" s="22"/>
      <c r="W110" s="22"/>
      <c r="X110" s="94">
        <f t="shared" si="12"/>
        <v>0</v>
      </c>
      <c r="Y110" s="97"/>
      <c r="Z110" s="94">
        <f t="shared" si="11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8"/>
        <v>0</v>
      </c>
      <c r="J111" s="15"/>
      <c r="K111" s="22"/>
      <c r="L111" s="22"/>
      <c r="M111" s="22"/>
      <c r="N111" s="94">
        <f t="shared" si="9"/>
        <v>0</v>
      </c>
      <c r="O111" s="15"/>
      <c r="P111" s="22"/>
      <c r="Q111" s="22"/>
      <c r="R111" s="22"/>
      <c r="S111" s="94">
        <f t="shared" si="10"/>
        <v>0</v>
      </c>
      <c r="T111" s="15"/>
      <c r="U111" s="22"/>
      <c r="V111" s="22"/>
      <c r="W111" s="22"/>
      <c r="X111" s="94">
        <f t="shared" si="12"/>
        <v>0</v>
      </c>
      <c r="Y111" s="97"/>
      <c r="Z111" s="94">
        <f t="shared" si="11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8"/>
        <v>0</v>
      </c>
      <c r="J112" s="15"/>
      <c r="K112" s="22"/>
      <c r="L112" s="22"/>
      <c r="M112" s="22"/>
      <c r="N112" s="94">
        <f t="shared" si="9"/>
        <v>0</v>
      </c>
      <c r="O112" s="15"/>
      <c r="P112" s="22"/>
      <c r="Q112" s="22"/>
      <c r="R112" s="22"/>
      <c r="S112" s="94">
        <f t="shared" si="10"/>
        <v>0</v>
      </c>
      <c r="T112" s="15"/>
      <c r="U112" s="22"/>
      <c r="V112" s="22"/>
      <c r="W112" s="22"/>
      <c r="X112" s="94">
        <f t="shared" si="12"/>
        <v>0</v>
      </c>
      <c r="Y112" s="97"/>
      <c r="Z112" s="94">
        <f t="shared" si="11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8"/>
        <v>0</v>
      </c>
      <c r="J113" s="15"/>
      <c r="K113" s="22"/>
      <c r="L113" s="22"/>
      <c r="M113" s="22"/>
      <c r="N113" s="94">
        <f t="shared" si="9"/>
        <v>0</v>
      </c>
      <c r="O113" s="15"/>
      <c r="P113" s="22"/>
      <c r="Q113" s="22"/>
      <c r="R113" s="22"/>
      <c r="S113" s="94">
        <f t="shared" si="10"/>
        <v>0</v>
      </c>
      <c r="T113" s="15"/>
      <c r="U113" s="22"/>
      <c r="V113" s="22"/>
      <c r="W113" s="22"/>
      <c r="X113" s="94">
        <f t="shared" si="12"/>
        <v>0</v>
      </c>
      <c r="Y113" s="97"/>
      <c r="Z113" s="94">
        <f t="shared" si="11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8"/>
        <v>0</v>
      </c>
      <c r="J114" s="15"/>
      <c r="K114" s="22"/>
      <c r="L114" s="22"/>
      <c r="M114" s="22"/>
      <c r="N114" s="94">
        <f t="shared" si="9"/>
        <v>0</v>
      </c>
      <c r="O114" s="15"/>
      <c r="P114" s="22"/>
      <c r="Q114" s="22"/>
      <c r="R114" s="22"/>
      <c r="S114" s="94">
        <f t="shared" si="10"/>
        <v>0</v>
      </c>
      <c r="T114" s="15"/>
      <c r="U114" s="22"/>
      <c r="V114" s="22"/>
      <c r="W114" s="22"/>
      <c r="X114" s="94">
        <f t="shared" si="12"/>
        <v>0</v>
      </c>
      <c r="Y114" s="97"/>
      <c r="Z114" s="94">
        <f t="shared" si="11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8"/>
        <v>0</v>
      </c>
      <c r="J115" s="15"/>
      <c r="K115" s="22"/>
      <c r="L115" s="22"/>
      <c r="M115" s="22"/>
      <c r="N115" s="94">
        <f t="shared" si="9"/>
        <v>0</v>
      </c>
      <c r="O115" s="15"/>
      <c r="P115" s="22"/>
      <c r="Q115" s="22"/>
      <c r="R115" s="22"/>
      <c r="S115" s="94">
        <f t="shared" si="10"/>
        <v>0</v>
      </c>
      <c r="T115" s="15"/>
      <c r="U115" s="22"/>
      <c r="V115" s="22"/>
      <c r="W115" s="22"/>
      <c r="X115" s="94">
        <f t="shared" si="12"/>
        <v>0</v>
      </c>
      <c r="Y115" s="97"/>
      <c r="Z115" s="94">
        <f t="shared" si="11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8"/>
        <v>0</v>
      </c>
      <c r="J116" s="15"/>
      <c r="K116" s="22"/>
      <c r="L116" s="22"/>
      <c r="M116" s="22"/>
      <c r="N116" s="94">
        <f t="shared" si="9"/>
        <v>0</v>
      </c>
      <c r="O116" s="15"/>
      <c r="P116" s="22"/>
      <c r="Q116" s="22"/>
      <c r="R116" s="22"/>
      <c r="S116" s="94">
        <f t="shared" si="10"/>
        <v>0</v>
      </c>
      <c r="T116" s="15"/>
      <c r="U116" s="22"/>
      <c r="V116" s="22"/>
      <c r="W116" s="22"/>
      <c r="X116" s="94">
        <f t="shared" si="12"/>
        <v>0</v>
      </c>
      <c r="Y116" s="97"/>
      <c r="Z116" s="94">
        <f t="shared" si="11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8"/>
        <v>0</v>
      </c>
      <c r="J117" s="15"/>
      <c r="K117" s="22"/>
      <c r="L117" s="22"/>
      <c r="M117" s="22"/>
      <c r="N117" s="94">
        <f t="shared" si="9"/>
        <v>0</v>
      </c>
      <c r="O117" s="15"/>
      <c r="P117" s="22"/>
      <c r="Q117" s="22"/>
      <c r="R117" s="22"/>
      <c r="S117" s="94">
        <f t="shared" si="10"/>
        <v>0</v>
      </c>
      <c r="T117" s="15"/>
      <c r="U117" s="22"/>
      <c r="V117" s="22"/>
      <c r="W117" s="22"/>
      <c r="X117" s="94">
        <f t="shared" si="12"/>
        <v>0</v>
      </c>
      <c r="Y117" s="97"/>
      <c r="Z117" s="94">
        <f t="shared" si="11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8"/>
        <v>0</v>
      </c>
      <c r="J118" s="15"/>
      <c r="K118" s="22"/>
      <c r="L118" s="22"/>
      <c r="M118" s="22"/>
      <c r="N118" s="94">
        <f t="shared" si="9"/>
        <v>0</v>
      </c>
      <c r="O118" s="15"/>
      <c r="P118" s="22"/>
      <c r="Q118" s="22"/>
      <c r="R118" s="22"/>
      <c r="S118" s="94">
        <f t="shared" si="10"/>
        <v>0</v>
      </c>
      <c r="T118" s="15"/>
      <c r="U118" s="22"/>
      <c r="V118" s="22"/>
      <c r="W118" s="22"/>
      <c r="X118" s="94">
        <f t="shared" si="12"/>
        <v>0</v>
      </c>
      <c r="Y118" s="97"/>
      <c r="Z118" s="94">
        <f t="shared" si="11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8"/>
        <v>0</v>
      </c>
      <c r="J119" s="15"/>
      <c r="K119" s="22"/>
      <c r="L119" s="22"/>
      <c r="M119" s="22"/>
      <c r="N119" s="94">
        <f t="shared" si="9"/>
        <v>0</v>
      </c>
      <c r="O119" s="15"/>
      <c r="P119" s="22"/>
      <c r="Q119" s="22"/>
      <c r="R119" s="22"/>
      <c r="S119" s="94">
        <f t="shared" si="10"/>
        <v>0</v>
      </c>
      <c r="T119" s="15"/>
      <c r="U119" s="22"/>
      <c r="V119" s="22"/>
      <c r="W119" s="22"/>
      <c r="X119" s="94">
        <f t="shared" si="12"/>
        <v>0</v>
      </c>
      <c r="Y119" s="97"/>
      <c r="Z119" s="94">
        <f t="shared" si="11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8"/>
        <v>0</v>
      </c>
      <c r="J120" s="15"/>
      <c r="K120" s="22"/>
      <c r="L120" s="22"/>
      <c r="M120" s="22"/>
      <c r="N120" s="94">
        <f t="shared" si="9"/>
        <v>0</v>
      </c>
      <c r="O120" s="15"/>
      <c r="P120" s="22"/>
      <c r="Q120" s="22"/>
      <c r="R120" s="22"/>
      <c r="S120" s="94">
        <f t="shared" si="10"/>
        <v>0</v>
      </c>
      <c r="T120" s="15"/>
      <c r="U120" s="22"/>
      <c r="V120" s="22"/>
      <c r="W120" s="22"/>
      <c r="X120" s="94">
        <f t="shared" si="12"/>
        <v>0</v>
      </c>
      <c r="Y120" s="97"/>
      <c r="Z120" s="94">
        <f t="shared" si="11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8"/>
        <v>0</v>
      </c>
      <c r="J121" s="15"/>
      <c r="K121" s="22"/>
      <c r="L121" s="22"/>
      <c r="M121" s="22"/>
      <c r="N121" s="94">
        <f t="shared" si="9"/>
        <v>0</v>
      </c>
      <c r="O121" s="15"/>
      <c r="P121" s="22"/>
      <c r="Q121" s="22"/>
      <c r="R121" s="22"/>
      <c r="S121" s="94">
        <f t="shared" si="10"/>
        <v>0</v>
      </c>
      <c r="T121" s="15"/>
      <c r="U121" s="22"/>
      <c r="V121" s="22"/>
      <c r="W121" s="22"/>
      <c r="X121" s="94">
        <f t="shared" si="12"/>
        <v>0</v>
      </c>
      <c r="Y121" s="97"/>
      <c r="Z121" s="94">
        <f t="shared" si="11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8"/>
        <v>0</v>
      </c>
      <c r="J122" s="15"/>
      <c r="K122" s="22"/>
      <c r="L122" s="22"/>
      <c r="M122" s="22"/>
      <c r="N122" s="94">
        <f t="shared" si="9"/>
        <v>0</v>
      </c>
      <c r="O122" s="15"/>
      <c r="P122" s="22"/>
      <c r="Q122" s="22"/>
      <c r="R122" s="22"/>
      <c r="S122" s="94">
        <f t="shared" si="10"/>
        <v>0</v>
      </c>
      <c r="T122" s="15"/>
      <c r="U122" s="22"/>
      <c r="V122" s="22"/>
      <c r="W122" s="22"/>
      <c r="X122" s="94">
        <f t="shared" si="12"/>
        <v>0</v>
      </c>
      <c r="Y122" s="97"/>
      <c r="Z122" s="94">
        <f t="shared" si="11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8"/>
        <v>0</v>
      </c>
      <c r="J123" s="15"/>
      <c r="K123" s="22"/>
      <c r="L123" s="22"/>
      <c r="M123" s="22"/>
      <c r="N123" s="94">
        <f t="shared" si="9"/>
        <v>0</v>
      </c>
      <c r="O123" s="15"/>
      <c r="P123" s="22"/>
      <c r="Q123" s="22"/>
      <c r="R123" s="22"/>
      <c r="S123" s="94">
        <f t="shared" si="10"/>
        <v>0</v>
      </c>
      <c r="T123" s="15"/>
      <c r="U123" s="22"/>
      <c r="V123" s="22"/>
      <c r="W123" s="22"/>
      <c r="X123" s="94">
        <f t="shared" si="12"/>
        <v>0</v>
      </c>
      <c r="Y123" s="97"/>
      <c r="Z123" s="94">
        <f t="shared" si="11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8"/>
        <v>0</v>
      </c>
      <c r="J124" s="15"/>
      <c r="K124" s="22"/>
      <c r="L124" s="22"/>
      <c r="M124" s="22"/>
      <c r="N124" s="94">
        <f t="shared" si="9"/>
        <v>0</v>
      </c>
      <c r="O124" s="15"/>
      <c r="P124" s="22"/>
      <c r="Q124" s="22"/>
      <c r="R124" s="22"/>
      <c r="S124" s="94">
        <f t="shared" si="10"/>
        <v>0</v>
      </c>
      <c r="T124" s="15"/>
      <c r="U124" s="22"/>
      <c r="V124" s="22"/>
      <c r="W124" s="22"/>
      <c r="X124" s="94">
        <f t="shared" si="12"/>
        <v>0</v>
      </c>
      <c r="Y124" s="97"/>
      <c r="Z124" s="94">
        <f t="shared" si="11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8"/>
        <v>0</v>
      </c>
      <c r="J125" s="15"/>
      <c r="K125" s="22"/>
      <c r="L125" s="22"/>
      <c r="M125" s="22"/>
      <c r="N125" s="94">
        <f t="shared" ref="N125" si="13">K125+L125+M125</f>
        <v>0</v>
      </c>
      <c r="O125" s="15"/>
      <c r="P125" s="22"/>
      <c r="Q125" s="22"/>
      <c r="R125" s="22"/>
      <c r="S125" s="94">
        <f t="shared" ref="S125" si="14">P125+Q125+R125</f>
        <v>0</v>
      </c>
      <c r="T125" s="15"/>
      <c r="U125" s="22"/>
      <c r="V125" s="22"/>
      <c r="W125" s="22"/>
      <c r="X125" s="94">
        <f t="shared" ref="X125" si="15">U125+V125+W125</f>
        <v>0</v>
      </c>
      <c r="Y125" s="97"/>
      <c r="Z125" s="94">
        <f t="shared" ref="Z125" si="16">X125+S125+N125+I125</f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8"/>
        <v>0</v>
      </c>
      <c r="J126" s="15"/>
      <c r="K126" s="22"/>
      <c r="L126" s="22"/>
      <c r="M126" s="22"/>
      <c r="N126" s="94">
        <f t="shared" si="9"/>
        <v>0</v>
      </c>
      <c r="O126" s="15"/>
      <c r="P126" s="22"/>
      <c r="Q126" s="22"/>
      <c r="R126" s="22"/>
      <c r="S126" s="94">
        <f t="shared" si="10"/>
        <v>0</v>
      </c>
      <c r="T126" s="15"/>
      <c r="U126" s="22"/>
      <c r="V126" s="22"/>
      <c r="W126" s="22"/>
      <c r="X126" s="94">
        <f t="shared" si="12"/>
        <v>0</v>
      </c>
      <c r="Y126" s="97"/>
      <c r="Z126" s="94">
        <f t="shared" si="11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0</v>
      </c>
      <c r="I127" s="85">
        <f>SUM(I46:I126)</f>
        <v>0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0</v>
      </c>
      <c r="G128" s="88">
        <f>G43-G127</f>
        <v>0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86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42" right="0.23" top="0.35" bottom="0.38" header="0.31496062992125984" footer="0.31496062992125984"/>
  <pageSetup paperSize="5" scale="71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5ACA6-C7F4-4F12-B229-77DA5A6B6319}">
  <sheetPr codeName="Sheet97">
    <tabColor theme="1" tint="0.39997558519241921"/>
    <pageSetUpPr fitToPage="1"/>
  </sheetPr>
  <dimension ref="A1:Z130"/>
  <sheetViews>
    <sheetView zoomScale="80" zoomScaleNormal="80" workbookViewId="0">
      <selection activeCell="A5" sqref="A5"/>
    </sheetView>
  </sheetViews>
  <sheetFormatPr defaultColWidth="9.140625" defaultRowHeight="12.75" x14ac:dyDescent="0.2"/>
  <cols>
    <col min="1" max="1" width="7.7109375" customWidth="1"/>
    <col min="2" max="2" width="40.140625" customWidth="1"/>
    <col min="3" max="4" width="9.140625" hidden="1" customWidth="1"/>
    <col min="5" max="5" width="30.42578125" customWidth="1"/>
    <col min="6" max="6" width="14.42578125" customWidth="1"/>
    <col min="7" max="7" width="9.140625" bestFit="1" customWidth="1"/>
    <col min="8" max="8" width="10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2" width="9.140625" bestFit="1" customWidth="1"/>
    <col min="23" max="23" width="10.140625" bestFit="1" customWidth="1"/>
    <col min="24" max="24" width="14.5703125" bestFit="1" customWidth="1"/>
    <col min="25" max="25" width="3.28515625" customWidth="1"/>
    <col min="26" max="26" width="14.28515625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253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231</v>
      </c>
      <c r="B11" s="66" t="str">
        <f>'LPFN SUMMARY - Results'!B11</f>
        <v>ISC</v>
      </c>
      <c r="C11" s="61"/>
      <c r="D11" s="61"/>
      <c r="E11" s="64"/>
      <c r="F11" s="22">
        <v>30000</v>
      </c>
      <c r="G11" s="22"/>
      <c r="H11" s="22"/>
      <c r="I11" s="94">
        <f>F11+G11+H11</f>
        <v>30000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30000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234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>
        <v>8690</v>
      </c>
      <c r="G24" s="22"/>
      <c r="H24" s="22"/>
      <c r="I24" s="94">
        <f t="shared" si="4"/>
        <v>8690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8690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38690</v>
      </c>
      <c r="G43" s="83">
        <f>SUM(G11:G42)</f>
        <v>0</v>
      </c>
      <c r="H43" s="83">
        <f>SUM(H11:H42)</f>
        <v>0</v>
      </c>
      <c r="I43" s="85">
        <f>SUM(I8:I42)</f>
        <v>38690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38690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2250</v>
      </c>
      <c r="G46" s="22">
        <v>2250</v>
      </c>
      <c r="H46" s="22">
        <v>2250</v>
      </c>
      <c r="I46" s="94">
        <f t="shared" ref="I46:I126" si="5">F46+G46+H46</f>
        <v>6750</v>
      </c>
      <c r="J46" s="15"/>
      <c r="K46" s="22">
        <v>2250</v>
      </c>
      <c r="L46" s="22">
        <v>2250</v>
      </c>
      <c r="M46" s="22">
        <v>2250</v>
      </c>
      <c r="N46" s="94">
        <f t="shared" ref="N46:N126" si="6">K46+L46+M46</f>
        <v>6750</v>
      </c>
      <c r="O46" s="15"/>
      <c r="P46" s="22">
        <v>2250</v>
      </c>
      <c r="Q46" s="22">
        <v>2250</v>
      </c>
      <c r="R46" s="22">
        <v>2250</v>
      </c>
      <c r="S46" s="94">
        <f t="shared" ref="S46:S126" si="7">P46+Q46+R46</f>
        <v>6750</v>
      </c>
      <c r="T46" s="15"/>
      <c r="U46" s="22">
        <v>2250</v>
      </c>
      <c r="V46" s="22">
        <v>2250</v>
      </c>
      <c r="W46" s="22">
        <v>2252</v>
      </c>
      <c r="X46" s="94">
        <f t="shared" ref="X46:X126" si="8">U46+V46+W46</f>
        <v>6752</v>
      </c>
      <c r="Y46" s="97"/>
      <c r="Z46" s="94">
        <f t="shared" ref="Z46:Z126" si="9">X46+S46+N46+I46</f>
        <v>27002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250</v>
      </c>
      <c r="G48" s="22">
        <v>250</v>
      </c>
      <c r="H48" s="22">
        <v>250</v>
      </c>
      <c r="I48" s="94">
        <f t="shared" si="5"/>
        <v>750</v>
      </c>
      <c r="J48" s="15"/>
      <c r="K48" s="22">
        <v>250</v>
      </c>
      <c r="L48" s="22">
        <v>250</v>
      </c>
      <c r="M48" s="22">
        <v>250</v>
      </c>
      <c r="N48" s="94">
        <f t="shared" si="6"/>
        <v>750</v>
      </c>
      <c r="O48" s="15"/>
      <c r="P48" s="22">
        <v>250</v>
      </c>
      <c r="Q48" s="22">
        <v>250</v>
      </c>
      <c r="R48" s="22">
        <v>250</v>
      </c>
      <c r="S48" s="94">
        <f t="shared" si="7"/>
        <v>750</v>
      </c>
      <c r="T48" s="15"/>
      <c r="U48" s="22">
        <v>250</v>
      </c>
      <c r="V48" s="22">
        <v>250</v>
      </c>
      <c r="W48" s="22">
        <v>250</v>
      </c>
      <c r="X48" s="94">
        <f t="shared" si="8"/>
        <v>750</v>
      </c>
      <c r="Y48" s="97"/>
      <c r="Z48" s="94">
        <f t="shared" si="9"/>
        <v>3000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>
        <v>2172</v>
      </c>
      <c r="I55" s="94">
        <f t="shared" si="5"/>
        <v>2172</v>
      </c>
      <c r="J55" s="15"/>
      <c r="K55" s="22"/>
      <c r="L55" s="22"/>
      <c r="M55" s="22">
        <v>2172</v>
      </c>
      <c r="N55" s="94">
        <f t="shared" si="6"/>
        <v>2172</v>
      </c>
      <c r="O55" s="15"/>
      <c r="P55" s="22"/>
      <c r="Q55" s="22"/>
      <c r="R55" s="22">
        <v>2172</v>
      </c>
      <c r="S55" s="94">
        <f t="shared" si="7"/>
        <v>2172</v>
      </c>
      <c r="T55" s="15"/>
      <c r="U55" s="22"/>
      <c r="V55" s="22"/>
      <c r="W55" s="22">
        <v>2172</v>
      </c>
      <c r="X55" s="94">
        <f t="shared" si="8"/>
        <v>2172</v>
      </c>
      <c r="Y55" s="97"/>
      <c r="Z55" s="94">
        <f t="shared" si="9"/>
        <v>8688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2500</v>
      </c>
      <c r="G127" s="83">
        <f>SUM(G46:G126)</f>
        <v>2500</v>
      </c>
      <c r="H127" s="83">
        <f>SUM(H46:H126)</f>
        <v>4672</v>
      </c>
      <c r="I127" s="85">
        <f>SUM(I46:I126)</f>
        <v>9672</v>
      </c>
      <c r="J127" s="85"/>
      <c r="K127" s="83">
        <f>SUM(K46:K126)</f>
        <v>2500</v>
      </c>
      <c r="L127" s="83">
        <f>SUM(L46:L126)</f>
        <v>2500</v>
      </c>
      <c r="M127" s="83">
        <f>SUM(M46:M126)</f>
        <v>4672</v>
      </c>
      <c r="N127" s="85">
        <f>SUM(N46:N126)</f>
        <v>9672</v>
      </c>
      <c r="O127" s="85"/>
      <c r="P127" s="83">
        <f>SUM(P46:P126)</f>
        <v>2500</v>
      </c>
      <c r="Q127" s="83">
        <f>SUM(Q46:Q126)</f>
        <v>2500</v>
      </c>
      <c r="R127" s="83">
        <f>SUM(R46:R126)</f>
        <v>4672</v>
      </c>
      <c r="S127" s="85">
        <f>SUM(S46:S126)</f>
        <v>9672</v>
      </c>
      <c r="T127" s="85"/>
      <c r="U127" s="83">
        <f>SUM(U46:U126)</f>
        <v>2500</v>
      </c>
      <c r="V127" s="83">
        <f>SUM(V46:V126)</f>
        <v>2500</v>
      </c>
      <c r="W127" s="83">
        <f>SUM(W46:W126)</f>
        <v>4674</v>
      </c>
      <c r="X127" s="85">
        <f>SUM(X46:X126)</f>
        <v>9674</v>
      </c>
      <c r="Y127" s="84"/>
      <c r="Z127" s="85">
        <f>SUM(Z46:Z126)</f>
        <v>38690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36190</v>
      </c>
      <c r="G128" s="88">
        <f>G43-G127</f>
        <v>-2500</v>
      </c>
      <c r="H128" s="88">
        <f>H43-H127</f>
        <v>-4672</v>
      </c>
      <c r="I128" s="89">
        <f>I43-I127</f>
        <v>29018</v>
      </c>
      <c r="J128" s="89"/>
      <c r="K128" s="88">
        <f>K43-K127</f>
        <v>-2500</v>
      </c>
      <c r="L128" s="88">
        <f>L43-L127</f>
        <v>-2500</v>
      </c>
      <c r="M128" s="88">
        <f>M43-M127</f>
        <v>-4672</v>
      </c>
      <c r="N128" s="89">
        <f>N43-N127</f>
        <v>-9672</v>
      </c>
      <c r="O128" s="89"/>
      <c r="P128" s="88">
        <f>P43-P127</f>
        <v>-2500</v>
      </c>
      <c r="Q128" s="88">
        <f>Q43-Q127</f>
        <v>-2500</v>
      </c>
      <c r="R128" s="88">
        <f>R43-R127</f>
        <v>-4672</v>
      </c>
      <c r="S128" s="89">
        <f>S43-S127</f>
        <v>-9672</v>
      </c>
      <c r="T128" s="89"/>
      <c r="U128" s="88">
        <f>U43-U127</f>
        <v>-2500</v>
      </c>
      <c r="V128" s="88">
        <f>V43-V127</f>
        <v>-2500</v>
      </c>
      <c r="W128" s="88">
        <f>W43-W127</f>
        <v>-4674</v>
      </c>
      <c r="X128" s="89">
        <f>X43-X127</f>
        <v>-9674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72"/>
      <c r="G130" s="17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70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99">
    <tabColor theme="1" tint="0.39997558519241921"/>
    <pageSetUpPr fitToPage="1"/>
  </sheetPr>
  <dimension ref="A1:Z132"/>
  <sheetViews>
    <sheetView zoomScale="80" zoomScaleNormal="80" workbookViewId="0">
      <pane xSplit="2" ySplit="10" topLeftCell="F11" activePane="bottomRight" state="frozen"/>
      <selection activeCell="AE31" sqref="AE31"/>
      <selection pane="topRight" activeCell="AE31" sqref="AE31"/>
      <selection pane="bottomLeft" activeCell="AE31" sqref="AE31"/>
      <selection pane="bottomRight" activeCell="A10" sqref="A10"/>
    </sheetView>
  </sheetViews>
  <sheetFormatPr defaultColWidth="9.140625" defaultRowHeight="12.75" x14ac:dyDescent="0.2"/>
  <cols>
    <col min="1" max="1" width="7.7109375" customWidth="1"/>
    <col min="2" max="2" width="68" customWidth="1"/>
    <col min="3" max="4" width="9.140625" hidden="1" customWidth="1"/>
    <col min="5" max="5" width="36.28515625" hidden="1" customWidth="1"/>
    <col min="6" max="8" width="11.42578125" bestFit="1" customWidth="1"/>
    <col min="9" max="9" width="14.28515625" bestFit="1" customWidth="1"/>
    <col min="10" max="10" width="9.140625" bestFit="1" customWidth="1"/>
    <col min="11" max="13" width="11.42578125" bestFit="1" customWidth="1"/>
    <col min="14" max="14" width="14.5703125" bestFit="1" customWidth="1"/>
    <col min="15" max="15" width="9.140625" bestFit="1" customWidth="1"/>
    <col min="16" max="18" width="11.42578125" bestFit="1" customWidth="1"/>
    <col min="19" max="19" width="14.5703125" bestFit="1" customWidth="1"/>
    <col min="20" max="20" width="9.140625" bestFit="1" customWidth="1"/>
    <col min="21" max="22" width="11.42578125" bestFit="1" customWidth="1"/>
    <col min="23" max="23" width="12.140625" bestFit="1" customWidth="1"/>
    <col min="24" max="24" width="14.5703125" bestFit="1" customWidth="1"/>
    <col min="25" max="25" width="9.140625" bestFit="1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334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268</v>
      </c>
      <c r="B11" s="66" t="str">
        <f>'LPFN SUMMARY - Results'!B11</f>
        <v>ISC</v>
      </c>
      <c r="C11" s="61"/>
      <c r="D11" s="61"/>
      <c r="E11" s="64"/>
      <c r="F11" s="22">
        <v>61871</v>
      </c>
      <c r="G11" s="22"/>
      <c r="H11" s="22"/>
      <c r="I11" s="94">
        <f>F11+G11+H11</f>
        <v>61871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61871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234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61871</v>
      </c>
      <c r="G43" s="83">
        <f>SUM(G11:G42)</f>
        <v>0</v>
      </c>
      <c r="H43" s="83">
        <f>SUM(H11:H42)</f>
        <v>0</v>
      </c>
      <c r="I43" s="85">
        <f>SUM(I8:I42)</f>
        <v>61871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61871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77" si="5">F46+G46+H46</f>
        <v>0</v>
      </c>
      <c r="J46" s="15"/>
      <c r="K46" s="22"/>
      <c r="L46" s="22"/>
      <c r="M46" s="22"/>
      <c r="N46" s="94">
        <f t="shared" ref="N46:N77" si="6">K46+L46+M46</f>
        <v>0</v>
      </c>
      <c r="O46" s="15"/>
      <c r="P46" s="22"/>
      <c r="Q46" s="22"/>
      <c r="R46" s="22"/>
      <c r="S46" s="94">
        <f t="shared" ref="S46:S77" si="7">P46+Q46+R46</f>
        <v>0</v>
      </c>
      <c r="T46" s="15"/>
      <c r="U46" s="22"/>
      <c r="V46" s="22"/>
      <c r="W46" s="22"/>
      <c r="X46" s="94">
        <f>U46+V46+W46</f>
        <v>0</v>
      </c>
      <c r="Y46" s="97"/>
      <c r="Z46" s="94">
        <f>I46+N46+S46+X46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ref="X47:X110" si="8">U47+V47+W47</f>
        <v>0</v>
      </c>
      <c r="Y47" s="97"/>
      <c r="Z47" s="94">
        <f t="shared" ref="Z47:Z110" si="9">I47+N47+S47+X47</f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515</v>
      </c>
      <c r="G48" s="22">
        <v>515</v>
      </c>
      <c r="H48" s="22">
        <v>515</v>
      </c>
      <c r="I48" s="94">
        <f t="shared" si="5"/>
        <v>1545</v>
      </c>
      <c r="J48" s="15"/>
      <c r="K48" s="22">
        <v>515</v>
      </c>
      <c r="L48" s="22">
        <v>515</v>
      </c>
      <c r="M48" s="22">
        <v>515</v>
      </c>
      <c r="N48" s="94">
        <f t="shared" si="6"/>
        <v>1545</v>
      </c>
      <c r="O48" s="15"/>
      <c r="P48" s="22">
        <v>515</v>
      </c>
      <c r="Q48" s="22">
        <v>515</v>
      </c>
      <c r="R48" s="22">
        <v>515</v>
      </c>
      <c r="S48" s="94">
        <f t="shared" si="7"/>
        <v>1545</v>
      </c>
      <c r="T48" s="15"/>
      <c r="U48" s="22">
        <v>515</v>
      </c>
      <c r="V48" s="22">
        <v>515</v>
      </c>
      <c r="W48" s="22">
        <v>515</v>
      </c>
      <c r="X48" s="94">
        <f t="shared" si="8"/>
        <v>1545</v>
      </c>
      <c r="Y48" s="97"/>
      <c r="Z48" s="94">
        <f t="shared" si="9"/>
        <v>6180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I70" s="94">
        <f t="shared" si="5"/>
        <v>0</v>
      </c>
      <c r="J70" s="15"/>
      <c r="N70" s="94">
        <f t="shared" si="6"/>
        <v>0</v>
      </c>
      <c r="O70" s="15"/>
      <c r="S70" s="94">
        <f t="shared" si="7"/>
        <v>0</v>
      </c>
      <c r="T70" s="15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ref="I78:I109" si="10">F78+G78+H78</f>
        <v>0</v>
      </c>
      <c r="J78" s="15"/>
      <c r="K78" s="22"/>
      <c r="L78" s="22"/>
      <c r="M78" s="22"/>
      <c r="N78" s="94">
        <f t="shared" ref="N78:N109" si="11">K78+L78+M78</f>
        <v>0</v>
      </c>
      <c r="O78" s="15"/>
      <c r="P78" s="22"/>
      <c r="Q78" s="22"/>
      <c r="R78" s="22"/>
      <c r="S78" s="94">
        <f t="shared" ref="S78:S109" si="12">P78+Q78+R78</f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10"/>
        <v>0</v>
      </c>
      <c r="J79" s="15"/>
      <c r="K79" s="22"/>
      <c r="L79" s="22"/>
      <c r="M79" s="22"/>
      <c r="N79" s="94">
        <f t="shared" si="11"/>
        <v>0</v>
      </c>
      <c r="O79" s="15"/>
      <c r="P79" s="22"/>
      <c r="Q79" s="22"/>
      <c r="R79" s="22"/>
      <c r="S79" s="94">
        <f t="shared" si="12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10"/>
        <v>0</v>
      </c>
      <c r="J80" s="15"/>
      <c r="K80" s="22"/>
      <c r="L80" s="22"/>
      <c r="M80" s="22"/>
      <c r="N80" s="94">
        <f t="shared" si="11"/>
        <v>0</v>
      </c>
      <c r="O80" s="15"/>
      <c r="P80" s="22"/>
      <c r="Q80" s="22"/>
      <c r="R80" s="22"/>
      <c r="S80" s="94">
        <f t="shared" si="12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10"/>
        <v>0</v>
      </c>
      <c r="J81" s="15"/>
      <c r="K81" s="22"/>
      <c r="L81" s="22"/>
      <c r="M81" s="22"/>
      <c r="N81" s="94">
        <f t="shared" si="11"/>
        <v>0</v>
      </c>
      <c r="O81" s="15"/>
      <c r="P81" s="22"/>
      <c r="Q81" s="22"/>
      <c r="R81" s="22"/>
      <c r="S81" s="94">
        <f t="shared" si="12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10"/>
        <v>0</v>
      </c>
      <c r="J82" s="15"/>
      <c r="K82" s="22"/>
      <c r="L82" s="22"/>
      <c r="M82" s="22"/>
      <c r="N82" s="94">
        <f t="shared" si="11"/>
        <v>0</v>
      </c>
      <c r="O82" s="15"/>
      <c r="P82" s="22"/>
      <c r="Q82" s="22"/>
      <c r="R82" s="22"/>
      <c r="S82" s="94">
        <f t="shared" si="12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10"/>
        <v>0</v>
      </c>
      <c r="J83" s="15"/>
      <c r="K83" s="22"/>
      <c r="L83" s="22"/>
      <c r="M83" s="22"/>
      <c r="N83" s="94">
        <f t="shared" si="11"/>
        <v>0</v>
      </c>
      <c r="O83" s="15"/>
      <c r="P83" s="22"/>
      <c r="Q83" s="22"/>
      <c r="R83" s="22"/>
      <c r="S83" s="94">
        <f t="shared" si="12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10"/>
        <v>0</v>
      </c>
      <c r="J84" s="15"/>
      <c r="K84" s="22"/>
      <c r="L84" s="22"/>
      <c r="M84" s="22"/>
      <c r="N84" s="94">
        <f t="shared" si="11"/>
        <v>0</v>
      </c>
      <c r="O84" s="15"/>
      <c r="P84" s="22"/>
      <c r="Q84" s="22"/>
      <c r="R84" s="22"/>
      <c r="S84" s="94">
        <f t="shared" si="12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10"/>
        <v>0</v>
      </c>
      <c r="J85" s="15"/>
      <c r="K85" s="22"/>
      <c r="L85" s="22"/>
      <c r="M85" s="22"/>
      <c r="N85" s="94">
        <f t="shared" si="11"/>
        <v>0</v>
      </c>
      <c r="O85" s="15"/>
      <c r="P85" s="22"/>
      <c r="Q85" s="22"/>
      <c r="R85" s="22"/>
      <c r="S85" s="94">
        <f t="shared" si="12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10"/>
        <v>0</v>
      </c>
      <c r="J86" s="15"/>
      <c r="K86" s="22"/>
      <c r="L86" s="22"/>
      <c r="M86" s="22"/>
      <c r="N86" s="94">
        <f t="shared" si="11"/>
        <v>0</v>
      </c>
      <c r="O86" s="15"/>
      <c r="P86" s="22"/>
      <c r="Q86" s="22"/>
      <c r="R86" s="22"/>
      <c r="S86" s="94">
        <f t="shared" si="12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10"/>
        <v>0</v>
      </c>
      <c r="J87" s="15"/>
      <c r="K87" s="22"/>
      <c r="L87" s="22"/>
      <c r="M87" s="22"/>
      <c r="N87" s="94">
        <f t="shared" si="11"/>
        <v>0</v>
      </c>
      <c r="O87" s="15"/>
      <c r="P87" s="22"/>
      <c r="Q87" s="22"/>
      <c r="R87" s="22"/>
      <c r="S87" s="94">
        <f t="shared" si="12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10"/>
        <v>0</v>
      </c>
      <c r="J88" s="15"/>
      <c r="K88" s="22"/>
      <c r="L88" s="22"/>
      <c r="M88" s="22"/>
      <c r="N88" s="94">
        <f t="shared" si="11"/>
        <v>0</v>
      </c>
      <c r="O88" s="15"/>
      <c r="P88" s="22"/>
      <c r="Q88" s="22"/>
      <c r="R88" s="22"/>
      <c r="S88" s="94">
        <f t="shared" si="12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>
        <v>7126</v>
      </c>
      <c r="I89" s="94">
        <f t="shared" si="10"/>
        <v>7126</v>
      </c>
      <c r="J89" s="15"/>
      <c r="K89" s="22"/>
      <c r="L89" s="22"/>
      <c r="M89" s="22">
        <v>5000</v>
      </c>
      <c r="N89" s="94">
        <f t="shared" si="11"/>
        <v>5000</v>
      </c>
      <c r="O89" s="15"/>
      <c r="P89" s="22"/>
      <c r="Q89" s="22"/>
      <c r="R89" s="22">
        <v>5000</v>
      </c>
      <c r="S89" s="94">
        <f t="shared" si="12"/>
        <v>5000</v>
      </c>
      <c r="T89" s="15"/>
      <c r="U89" s="22"/>
      <c r="V89" s="22"/>
      <c r="W89" s="22">
        <v>5000</v>
      </c>
      <c r="X89" s="94">
        <f t="shared" si="8"/>
        <v>5000</v>
      </c>
      <c r="Y89" s="97"/>
      <c r="Z89" s="94">
        <f t="shared" si="9"/>
        <v>22126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10"/>
        <v>0</v>
      </c>
      <c r="J90" s="15"/>
      <c r="K90" s="22"/>
      <c r="L90" s="22"/>
      <c r="M90" s="22"/>
      <c r="N90" s="94">
        <f t="shared" si="11"/>
        <v>0</v>
      </c>
      <c r="O90" s="15"/>
      <c r="P90" s="22"/>
      <c r="Q90" s="22"/>
      <c r="R90" s="22"/>
      <c r="S90" s="94">
        <f t="shared" si="12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10"/>
        <v>0</v>
      </c>
      <c r="J91" s="15"/>
      <c r="K91" s="22"/>
      <c r="L91" s="22"/>
      <c r="M91" s="22"/>
      <c r="N91" s="94">
        <f t="shared" si="11"/>
        <v>0</v>
      </c>
      <c r="O91" s="15"/>
      <c r="P91" s="22"/>
      <c r="Q91" s="22"/>
      <c r="R91" s="22"/>
      <c r="S91" s="94">
        <f t="shared" si="12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10"/>
        <v>0</v>
      </c>
      <c r="J92" s="15"/>
      <c r="K92" s="22"/>
      <c r="L92" s="22"/>
      <c r="M92" s="22"/>
      <c r="N92" s="94">
        <f t="shared" si="11"/>
        <v>0</v>
      </c>
      <c r="O92" s="15"/>
      <c r="P92" s="22"/>
      <c r="Q92" s="22"/>
      <c r="R92" s="22"/>
      <c r="S92" s="94">
        <f t="shared" si="12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10"/>
        <v>0</v>
      </c>
      <c r="J93" s="15"/>
      <c r="K93" s="22"/>
      <c r="L93" s="22"/>
      <c r="M93" s="22"/>
      <c r="N93" s="94">
        <f t="shared" si="11"/>
        <v>0</v>
      </c>
      <c r="O93" s="15"/>
      <c r="P93" s="22"/>
      <c r="Q93" s="22"/>
      <c r="R93" s="22"/>
      <c r="S93" s="94">
        <f t="shared" si="12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10"/>
        <v>0</v>
      </c>
      <c r="J94" s="15"/>
      <c r="K94" s="22"/>
      <c r="L94" s="22"/>
      <c r="M94" s="22"/>
      <c r="N94" s="94">
        <f t="shared" si="11"/>
        <v>0</v>
      </c>
      <c r="O94" s="15"/>
      <c r="P94" s="22"/>
      <c r="Q94" s="22"/>
      <c r="R94" s="22"/>
      <c r="S94" s="94">
        <f t="shared" si="12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I95" s="94">
        <f t="shared" si="10"/>
        <v>0</v>
      </c>
      <c r="J95" s="15"/>
      <c r="N95" s="94">
        <f t="shared" si="11"/>
        <v>0</v>
      </c>
      <c r="O95" s="15"/>
      <c r="S95" s="94">
        <f t="shared" si="12"/>
        <v>0</v>
      </c>
      <c r="T95" s="15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415</v>
      </c>
      <c r="G96" s="22">
        <v>415</v>
      </c>
      <c r="H96" s="22">
        <v>415</v>
      </c>
      <c r="I96" s="94">
        <f t="shared" si="10"/>
        <v>1245</v>
      </c>
      <c r="J96" s="15"/>
      <c r="K96" s="22">
        <v>415</v>
      </c>
      <c r="L96" s="22">
        <v>415</v>
      </c>
      <c r="M96" s="22">
        <v>415</v>
      </c>
      <c r="N96" s="94">
        <f t="shared" si="11"/>
        <v>1245</v>
      </c>
      <c r="O96" s="15"/>
      <c r="P96" s="22">
        <v>415</v>
      </c>
      <c r="Q96" s="22">
        <v>415</v>
      </c>
      <c r="R96" s="22">
        <v>415</v>
      </c>
      <c r="S96" s="94">
        <f t="shared" si="12"/>
        <v>1245</v>
      </c>
      <c r="T96" s="15"/>
      <c r="U96" s="22">
        <v>415</v>
      </c>
      <c r="V96" s="22">
        <v>415</v>
      </c>
      <c r="W96" s="22">
        <v>9000</v>
      </c>
      <c r="X96" s="94">
        <f t="shared" si="8"/>
        <v>9830</v>
      </c>
      <c r="Y96" s="97"/>
      <c r="Z96" s="94">
        <f t="shared" si="9"/>
        <v>13565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10"/>
        <v>0</v>
      </c>
      <c r="J97" s="15"/>
      <c r="K97" s="22"/>
      <c r="L97" s="22"/>
      <c r="M97" s="22"/>
      <c r="N97" s="94">
        <f t="shared" si="11"/>
        <v>0</v>
      </c>
      <c r="O97" s="15"/>
      <c r="P97" s="22"/>
      <c r="Q97" s="22"/>
      <c r="R97" s="22"/>
      <c r="S97" s="94">
        <f t="shared" si="12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10"/>
        <v>0</v>
      </c>
      <c r="J98" s="15"/>
      <c r="K98" s="22"/>
      <c r="L98" s="22"/>
      <c r="M98" s="22"/>
      <c r="N98" s="94">
        <f t="shared" si="11"/>
        <v>0</v>
      </c>
      <c r="O98" s="15"/>
      <c r="P98" s="22"/>
      <c r="Q98" s="22"/>
      <c r="R98" s="22"/>
      <c r="S98" s="94">
        <f t="shared" si="12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10"/>
        <v>0</v>
      </c>
      <c r="J99" s="15"/>
      <c r="K99" s="22"/>
      <c r="L99" s="22"/>
      <c r="M99" s="22"/>
      <c r="N99" s="94">
        <f t="shared" si="11"/>
        <v>0</v>
      </c>
      <c r="O99" s="15"/>
      <c r="P99" s="22"/>
      <c r="Q99" s="22"/>
      <c r="R99" s="22"/>
      <c r="S99" s="94">
        <f t="shared" si="12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10"/>
        <v>0</v>
      </c>
      <c r="J100" s="15"/>
      <c r="K100" s="22"/>
      <c r="L100" s="22"/>
      <c r="M100" s="22"/>
      <c r="N100" s="94">
        <f t="shared" si="11"/>
        <v>0</v>
      </c>
      <c r="O100" s="15"/>
      <c r="P100" s="22"/>
      <c r="Q100" s="22"/>
      <c r="R100" s="22"/>
      <c r="S100" s="94">
        <f t="shared" si="12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10"/>
        <v>0</v>
      </c>
      <c r="J101" s="15"/>
      <c r="K101" s="22"/>
      <c r="L101" s="22"/>
      <c r="M101" s="22"/>
      <c r="N101" s="94">
        <f t="shared" si="11"/>
        <v>0</v>
      </c>
      <c r="O101" s="15"/>
      <c r="P101" s="22"/>
      <c r="Q101" s="22"/>
      <c r="R101" s="22"/>
      <c r="S101" s="94">
        <f t="shared" si="12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10"/>
        <v>0</v>
      </c>
      <c r="J102" s="15"/>
      <c r="K102" s="22"/>
      <c r="L102" s="22"/>
      <c r="M102" s="22"/>
      <c r="N102" s="94">
        <f t="shared" si="11"/>
        <v>0</v>
      </c>
      <c r="O102" s="15"/>
      <c r="P102" s="22"/>
      <c r="Q102" s="22"/>
      <c r="R102" s="22"/>
      <c r="S102" s="94">
        <f t="shared" si="12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10"/>
        <v>0</v>
      </c>
      <c r="J103" s="15"/>
      <c r="K103" s="22"/>
      <c r="L103" s="22"/>
      <c r="M103" s="22"/>
      <c r="N103" s="94">
        <f t="shared" si="11"/>
        <v>0</v>
      </c>
      <c r="O103" s="15"/>
      <c r="P103" s="22"/>
      <c r="Q103" s="22"/>
      <c r="R103" s="22"/>
      <c r="S103" s="94">
        <f t="shared" si="12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10"/>
        <v>0</v>
      </c>
      <c r="J104" s="15"/>
      <c r="K104" s="22"/>
      <c r="L104" s="22"/>
      <c r="M104" s="22"/>
      <c r="N104" s="94">
        <f t="shared" si="11"/>
        <v>0</v>
      </c>
      <c r="O104" s="15"/>
      <c r="P104" s="22"/>
      <c r="Q104" s="22"/>
      <c r="R104" s="22"/>
      <c r="S104" s="94">
        <f t="shared" si="12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10"/>
        <v>0</v>
      </c>
      <c r="J105" s="15"/>
      <c r="K105" s="22"/>
      <c r="L105" s="22"/>
      <c r="M105" s="22"/>
      <c r="N105" s="94">
        <f t="shared" si="11"/>
        <v>0</v>
      </c>
      <c r="O105" s="15"/>
      <c r="P105" s="22"/>
      <c r="Q105" s="22"/>
      <c r="R105" s="22"/>
      <c r="S105" s="94">
        <f t="shared" si="12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10"/>
        <v>0</v>
      </c>
      <c r="J106" s="15"/>
      <c r="K106" s="22"/>
      <c r="L106" s="22"/>
      <c r="M106" s="22"/>
      <c r="N106" s="94">
        <f t="shared" si="11"/>
        <v>0</v>
      </c>
      <c r="O106" s="15"/>
      <c r="P106" s="22"/>
      <c r="Q106" s="22"/>
      <c r="R106" s="22"/>
      <c r="S106" s="94">
        <f t="shared" si="12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10"/>
        <v>0</v>
      </c>
      <c r="J107" s="15"/>
      <c r="K107" s="22"/>
      <c r="L107" s="22"/>
      <c r="M107" s="22"/>
      <c r="N107" s="94">
        <f t="shared" si="11"/>
        <v>0</v>
      </c>
      <c r="O107" s="15"/>
      <c r="P107" s="22"/>
      <c r="Q107" s="22"/>
      <c r="R107" s="22"/>
      <c r="S107" s="94">
        <f t="shared" si="12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10"/>
        <v>0</v>
      </c>
      <c r="J108" s="15"/>
      <c r="K108" s="22"/>
      <c r="L108" s="22"/>
      <c r="M108" s="22"/>
      <c r="N108" s="94">
        <f t="shared" si="11"/>
        <v>0</v>
      </c>
      <c r="O108" s="15"/>
      <c r="P108" s="22"/>
      <c r="Q108" s="22"/>
      <c r="R108" s="22"/>
      <c r="S108" s="94">
        <f t="shared" si="12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10"/>
        <v>0</v>
      </c>
      <c r="J109" s="15"/>
      <c r="K109" s="22"/>
      <c r="L109" s="22"/>
      <c r="M109" s="22"/>
      <c r="N109" s="94">
        <f t="shared" si="11"/>
        <v>0</v>
      </c>
      <c r="O109" s="15"/>
      <c r="P109" s="22"/>
      <c r="Q109" s="22"/>
      <c r="R109" s="22"/>
      <c r="S109" s="94">
        <f t="shared" si="12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>
        <v>5000</v>
      </c>
      <c r="G110" s="22"/>
      <c r="H110" s="22"/>
      <c r="I110" s="94">
        <f t="shared" ref="I110:I126" si="13">F110+G110+H110</f>
        <v>5000</v>
      </c>
      <c r="J110" s="15"/>
      <c r="K110" s="22"/>
      <c r="L110" s="22">
        <v>5000</v>
      </c>
      <c r="M110" s="22"/>
      <c r="N110" s="94">
        <f t="shared" ref="N110:N126" si="14">K110+L110+M110</f>
        <v>5000</v>
      </c>
      <c r="O110" s="15"/>
      <c r="P110" s="22"/>
      <c r="Q110" s="22">
        <v>5000</v>
      </c>
      <c r="R110" s="22"/>
      <c r="S110" s="94">
        <f t="shared" ref="S110:S126" si="15">P110+Q110+R110</f>
        <v>5000</v>
      </c>
      <c r="T110" s="15"/>
      <c r="U110" s="22"/>
      <c r="V110" s="22">
        <v>5000</v>
      </c>
      <c r="W110" s="22"/>
      <c r="X110" s="94">
        <f t="shared" si="8"/>
        <v>5000</v>
      </c>
      <c r="Y110" s="97"/>
      <c r="Z110" s="94">
        <f t="shared" si="9"/>
        <v>20000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13"/>
        <v>0</v>
      </c>
      <c r="J111" s="15"/>
      <c r="K111" s="22"/>
      <c r="L111" s="22"/>
      <c r="M111" s="22"/>
      <c r="N111" s="94">
        <f t="shared" si="14"/>
        <v>0</v>
      </c>
      <c r="O111" s="15"/>
      <c r="P111" s="22"/>
      <c r="Q111" s="22"/>
      <c r="R111" s="22"/>
      <c r="S111" s="94">
        <f t="shared" si="15"/>
        <v>0</v>
      </c>
      <c r="T111" s="15"/>
      <c r="U111" s="22"/>
      <c r="V111" s="22"/>
      <c r="W111" s="22"/>
      <c r="X111" s="94">
        <f t="shared" ref="X111:X126" si="16">U111+V111+W111</f>
        <v>0</v>
      </c>
      <c r="Y111" s="97"/>
      <c r="Z111" s="94">
        <f t="shared" ref="Z111:Z126" si="17">I111+N111+S111+X111</f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13"/>
        <v>0</v>
      </c>
      <c r="J112" s="15"/>
      <c r="K112" s="22"/>
      <c r="L112" s="22"/>
      <c r="M112" s="22"/>
      <c r="N112" s="94">
        <f t="shared" si="14"/>
        <v>0</v>
      </c>
      <c r="O112" s="15"/>
      <c r="P112" s="22"/>
      <c r="Q112" s="22"/>
      <c r="R112" s="22"/>
      <c r="S112" s="94">
        <f t="shared" si="15"/>
        <v>0</v>
      </c>
      <c r="T112" s="15"/>
      <c r="U112" s="22"/>
      <c r="V112" s="22"/>
      <c r="W112" s="22"/>
      <c r="X112" s="94">
        <f t="shared" si="16"/>
        <v>0</v>
      </c>
      <c r="Y112" s="97"/>
      <c r="Z112" s="94">
        <f t="shared" si="17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13"/>
        <v>0</v>
      </c>
      <c r="J113" s="15"/>
      <c r="K113" s="22"/>
      <c r="L113" s="22"/>
      <c r="M113" s="22"/>
      <c r="N113" s="94">
        <f t="shared" si="14"/>
        <v>0</v>
      </c>
      <c r="O113" s="15"/>
      <c r="P113" s="22"/>
      <c r="Q113" s="22"/>
      <c r="R113" s="22"/>
      <c r="S113" s="94">
        <f t="shared" si="15"/>
        <v>0</v>
      </c>
      <c r="T113" s="15"/>
      <c r="U113" s="22"/>
      <c r="V113" s="22"/>
      <c r="W113" s="22"/>
      <c r="X113" s="94">
        <f t="shared" si="16"/>
        <v>0</v>
      </c>
      <c r="Y113" s="97"/>
      <c r="Z113" s="94">
        <f t="shared" si="17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13"/>
        <v>0</v>
      </c>
      <c r="J114" s="15"/>
      <c r="K114" s="22"/>
      <c r="L114" s="22"/>
      <c r="M114" s="22"/>
      <c r="N114" s="94">
        <f t="shared" si="14"/>
        <v>0</v>
      </c>
      <c r="O114" s="15"/>
      <c r="P114" s="22"/>
      <c r="Q114" s="22"/>
      <c r="R114" s="22"/>
      <c r="S114" s="94">
        <f t="shared" si="15"/>
        <v>0</v>
      </c>
      <c r="T114" s="15"/>
      <c r="U114" s="22"/>
      <c r="V114" s="22"/>
      <c r="W114" s="22"/>
      <c r="X114" s="94">
        <f t="shared" si="16"/>
        <v>0</v>
      </c>
      <c r="Y114" s="97"/>
      <c r="Z114" s="94">
        <f t="shared" si="17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13"/>
        <v>0</v>
      </c>
      <c r="J115" s="15"/>
      <c r="K115" s="22"/>
      <c r="L115" s="22"/>
      <c r="M115" s="22"/>
      <c r="N115" s="94">
        <f t="shared" si="14"/>
        <v>0</v>
      </c>
      <c r="O115" s="15"/>
      <c r="P115" s="22"/>
      <c r="Q115" s="22"/>
      <c r="R115" s="22"/>
      <c r="S115" s="94">
        <f t="shared" si="15"/>
        <v>0</v>
      </c>
      <c r="T115" s="15"/>
      <c r="U115" s="22"/>
      <c r="V115" s="22"/>
      <c r="W115" s="22"/>
      <c r="X115" s="94">
        <f t="shared" si="16"/>
        <v>0</v>
      </c>
      <c r="Y115" s="97"/>
      <c r="Z115" s="94">
        <f t="shared" si="17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13"/>
        <v>0</v>
      </c>
      <c r="J116" s="15"/>
      <c r="K116" s="22"/>
      <c r="L116" s="22"/>
      <c r="M116" s="22"/>
      <c r="N116" s="94">
        <f t="shared" si="14"/>
        <v>0</v>
      </c>
      <c r="O116" s="15"/>
      <c r="P116" s="22"/>
      <c r="Q116" s="22"/>
      <c r="R116" s="22"/>
      <c r="S116" s="94">
        <f t="shared" si="15"/>
        <v>0</v>
      </c>
      <c r="T116" s="15"/>
      <c r="U116" s="22"/>
      <c r="V116" s="22"/>
      <c r="W116" s="22"/>
      <c r="X116" s="94">
        <f t="shared" si="16"/>
        <v>0</v>
      </c>
      <c r="Y116" s="97"/>
      <c r="Z116" s="94">
        <f t="shared" si="17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13"/>
        <v>0</v>
      </c>
      <c r="J117" s="15"/>
      <c r="K117" s="22"/>
      <c r="L117" s="22"/>
      <c r="M117" s="22"/>
      <c r="N117" s="94">
        <f t="shared" si="14"/>
        <v>0</v>
      </c>
      <c r="O117" s="15"/>
      <c r="P117" s="22"/>
      <c r="Q117" s="22"/>
      <c r="R117" s="22"/>
      <c r="S117" s="94">
        <f t="shared" si="15"/>
        <v>0</v>
      </c>
      <c r="T117" s="15"/>
      <c r="U117" s="22"/>
      <c r="V117" s="22"/>
      <c r="W117" s="22"/>
      <c r="X117" s="94">
        <f t="shared" si="16"/>
        <v>0</v>
      </c>
      <c r="Y117" s="97"/>
      <c r="Z117" s="94">
        <f t="shared" si="17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13"/>
        <v>0</v>
      </c>
      <c r="J118" s="15"/>
      <c r="K118" s="22"/>
      <c r="L118" s="22"/>
      <c r="M118" s="22"/>
      <c r="N118" s="94">
        <f t="shared" si="14"/>
        <v>0</v>
      </c>
      <c r="O118" s="15"/>
      <c r="P118" s="22"/>
      <c r="Q118" s="22"/>
      <c r="R118" s="22"/>
      <c r="S118" s="94">
        <f t="shared" si="15"/>
        <v>0</v>
      </c>
      <c r="T118" s="15"/>
      <c r="U118" s="22"/>
      <c r="V118" s="22"/>
      <c r="W118" s="22"/>
      <c r="X118" s="94">
        <f t="shared" si="16"/>
        <v>0</v>
      </c>
      <c r="Y118" s="97"/>
      <c r="Z118" s="94">
        <f t="shared" si="17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13"/>
        <v>0</v>
      </c>
      <c r="J119" s="15"/>
      <c r="K119" s="22"/>
      <c r="L119" s="22"/>
      <c r="M119" s="22"/>
      <c r="N119" s="94">
        <f t="shared" si="14"/>
        <v>0</v>
      </c>
      <c r="O119" s="15"/>
      <c r="P119" s="22"/>
      <c r="Q119" s="22"/>
      <c r="R119" s="22"/>
      <c r="S119" s="94">
        <f t="shared" si="15"/>
        <v>0</v>
      </c>
      <c r="T119" s="15"/>
      <c r="U119" s="22"/>
      <c r="V119" s="22"/>
      <c r="W119" s="22"/>
      <c r="X119" s="94">
        <f t="shared" si="16"/>
        <v>0</v>
      </c>
      <c r="Y119" s="97"/>
      <c r="Z119" s="94">
        <f t="shared" si="17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13"/>
        <v>0</v>
      </c>
      <c r="J120" s="15"/>
      <c r="K120" s="22"/>
      <c r="L120" s="22"/>
      <c r="M120" s="22"/>
      <c r="N120" s="94">
        <f t="shared" si="14"/>
        <v>0</v>
      </c>
      <c r="O120" s="15"/>
      <c r="P120" s="22"/>
      <c r="Q120" s="22"/>
      <c r="R120" s="22"/>
      <c r="S120" s="94">
        <f t="shared" si="15"/>
        <v>0</v>
      </c>
      <c r="T120" s="15"/>
      <c r="U120" s="22"/>
      <c r="V120" s="22"/>
      <c r="W120" s="22"/>
      <c r="X120" s="94">
        <f t="shared" si="16"/>
        <v>0</v>
      </c>
      <c r="Y120" s="97"/>
      <c r="Z120" s="94">
        <f t="shared" si="17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13"/>
        <v>0</v>
      </c>
      <c r="J121" s="15"/>
      <c r="K121" s="22"/>
      <c r="L121" s="22"/>
      <c r="M121" s="22"/>
      <c r="N121" s="94">
        <f t="shared" si="14"/>
        <v>0</v>
      </c>
      <c r="O121" s="15"/>
      <c r="P121" s="22"/>
      <c r="Q121" s="22"/>
      <c r="R121" s="22"/>
      <c r="S121" s="94">
        <f t="shared" si="15"/>
        <v>0</v>
      </c>
      <c r="T121" s="15"/>
      <c r="U121" s="22"/>
      <c r="V121" s="22"/>
      <c r="W121" s="22"/>
      <c r="X121" s="94">
        <f t="shared" si="16"/>
        <v>0</v>
      </c>
      <c r="Y121" s="97"/>
      <c r="Z121" s="94">
        <f t="shared" si="17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13"/>
        <v>0</v>
      </c>
      <c r="J122" s="15"/>
      <c r="K122" s="22"/>
      <c r="L122" s="22"/>
      <c r="M122" s="22"/>
      <c r="N122" s="94">
        <f t="shared" si="14"/>
        <v>0</v>
      </c>
      <c r="O122" s="15"/>
      <c r="P122" s="22"/>
      <c r="Q122" s="22"/>
      <c r="R122" s="22"/>
      <c r="S122" s="94">
        <f t="shared" si="15"/>
        <v>0</v>
      </c>
      <c r="T122" s="15"/>
      <c r="U122" s="22"/>
      <c r="V122" s="22"/>
      <c r="W122" s="22"/>
      <c r="X122" s="94">
        <f t="shared" si="16"/>
        <v>0</v>
      </c>
      <c r="Y122" s="97"/>
      <c r="Z122" s="94">
        <f t="shared" si="17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13"/>
        <v>0</v>
      </c>
      <c r="J123" s="15"/>
      <c r="K123" s="22"/>
      <c r="L123" s="22"/>
      <c r="M123" s="22"/>
      <c r="N123" s="94">
        <f t="shared" si="14"/>
        <v>0</v>
      </c>
      <c r="O123" s="15"/>
      <c r="P123" s="22"/>
      <c r="Q123" s="22"/>
      <c r="R123" s="22"/>
      <c r="S123" s="94">
        <f t="shared" si="15"/>
        <v>0</v>
      </c>
      <c r="T123" s="15"/>
      <c r="U123" s="22"/>
      <c r="V123" s="22"/>
      <c r="W123" s="22"/>
      <c r="X123" s="94">
        <f t="shared" si="16"/>
        <v>0</v>
      </c>
      <c r="Y123" s="97"/>
      <c r="Z123" s="94">
        <f t="shared" si="17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13"/>
        <v>0</v>
      </c>
      <c r="J124" s="15"/>
      <c r="K124" s="22"/>
      <c r="L124" s="22"/>
      <c r="M124" s="22"/>
      <c r="N124" s="94">
        <f t="shared" si="14"/>
        <v>0</v>
      </c>
      <c r="O124" s="15"/>
      <c r="P124" s="22"/>
      <c r="Q124" s="22"/>
      <c r="R124" s="22"/>
      <c r="S124" s="94">
        <f t="shared" si="15"/>
        <v>0</v>
      </c>
      <c r="T124" s="15"/>
      <c r="U124" s="22"/>
      <c r="V124" s="22"/>
      <c r="W124" s="22"/>
      <c r="X124" s="94">
        <f t="shared" si="16"/>
        <v>0</v>
      </c>
      <c r="Y124" s="97"/>
      <c r="Z124" s="94">
        <f t="shared" si="17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13"/>
        <v>0</v>
      </c>
      <c r="J126" s="15"/>
      <c r="K126" s="22"/>
      <c r="L126" s="22"/>
      <c r="M126" s="22"/>
      <c r="N126" s="94">
        <f t="shared" si="14"/>
        <v>0</v>
      </c>
      <c r="O126" s="15"/>
      <c r="P126" s="22"/>
      <c r="Q126" s="22"/>
      <c r="R126" s="22"/>
      <c r="S126" s="94">
        <f t="shared" si="15"/>
        <v>0</v>
      </c>
      <c r="T126" s="15"/>
      <c r="U126" s="22"/>
      <c r="V126" s="22"/>
      <c r="W126" s="22"/>
      <c r="X126" s="94">
        <f t="shared" si="16"/>
        <v>0</v>
      </c>
      <c r="Y126" s="97"/>
      <c r="Z126" s="94">
        <f t="shared" si="17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SUM(F45:F126)</f>
        <v>5930</v>
      </c>
      <c r="G127" s="83">
        <f t="shared" ref="G127:Z127" si="18">SUM(G45:G126)</f>
        <v>930</v>
      </c>
      <c r="H127" s="83">
        <f t="shared" si="18"/>
        <v>8056</v>
      </c>
      <c r="I127" s="85">
        <f t="shared" si="18"/>
        <v>14916</v>
      </c>
      <c r="J127" s="85">
        <f t="shared" si="18"/>
        <v>0</v>
      </c>
      <c r="K127" s="83">
        <f t="shared" si="18"/>
        <v>930</v>
      </c>
      <c r="L127" s="83">
        <f t="shared" si="18"/>
        <v>5930</v>
      </c>
      <c r="M127" s="83">
        <f t="shared" si="18"/>
        <v>5930</v>
      </c>
      <c r="N127" s="85">
        <f t="shared" si="18"/>
        <v>12790</v>
      </c>
      <c r="O127" s="85">
        <f t="shared" si="18"/>
        <v>0</v>
      </c>
      <c r="P127" s="83">
        <f t="shared" si="18"/>
        <v>930</v>
      </c>
      <c r="Q127" s="83">
        <f t="shared" si="18"/>
        <v>5930</v>
      </c>
      <c r="R127" s="83">
        <f t="shared" si="18"/>
        <v>5930</v>
      </c>
      <c r="S127" s="85">
        <f t="shared" si="18"/>
        <v>12790</v>
      </c>
      <c r="T127" s="85">
        <f t="shared" si="18"/>
        <v>0</v>
      </c>
      <c r="U127" s="83">
        <f t="shared" si="18"/>
        <v>930</v>
      </c>
      <c r="V127" s="83">
        <f t="shared" si="18"/>
        <v>5930</v>
      </c>
      <c r="W127" s="83">
        <f t="shared" si="18"/>
        <v>14515</v>
      </c>
      <c r="X127" s="85">
        <f t="shared" si="18"/>
        <v>21375</v>
      </c>
      <c r="Y127" s="84">
        <f t="shared" si="18"/>
        <v>0</v>
      </c>
      <c r="Z127" s="85">
        <f t="shared" si="18"/>
        <v>61871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55941</v>
      </c>
      <c r="G128" s="88">
        <f>G43-G127</f>
        <v>-930</v>
      </c>
      <c r="H128" s="88">
        <f>H43-H127</f>
        <v>-8056</v>
      </c>
      <c r="I128" s="89">
        <f>I43-I127</f>
        <v>46955</v>
      </c>
      <c r="J128" s="89"/>
      <c r="K128" s="88">
        <f>K43-K127</f>
        <v>-930</v>
      </c>
      <c r="L128" s="88">
        <f>L43-L127</f>
        <v>-5930</v>
      </c>
      <c r="M128" s="88">
        <f>M43-M127</f>
        <v>-5930</v>
      </c>
      <c r="N128" s="89">
        <f>N43-N127</f>
        <v>-12790</v>
      </c>
      <c r="O128" s="89"/>
      <c r="P128" s="88">
        <f>P43-P127</f>
        <v>-930</v>
      </c>
      <c r="Q128" s="88">
        <f>Q43-Q127</f>
        <v>-5930</v>
      </c>
      <c r="R128" s="88">
        <f>R43-R127</f>
        <v>-5930</v>
      </c>
      <c r="S128" s="89">
        <f>S43-S127</f>
        <v>-12790</v>
      </c>
      <c r="T128" s="89"/>
      <c r="U128" s="88">
        <f>U43-U127</f>
        <v>-930</v>
      </c>
      <c r="V128" s="88">
        <f>V43-V127</f>
        <v>-5930</v>
      </c>
      <c r="W128" s="88">
        <f>W43-W127</f>
        <v>-14515</v>
      </c>
      <c r="X128" s="89">
        <f>X43-X127</f>
        <v>-21375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86"/>
      <c r="C130" s="2"/>
      <c r="D130" s="1"/>
      <c r="E130" s="1"/>
      <c r="F130" s="172"/>
      <c r="G130" s="172"/>
      <c r="H130" s="1"/>
      <c r="I130" s="219"/>
      <c r="J130" s="1"/>
      <c r="K130" s="1"/>
      <c r="L130" s="219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2" spans="1:26" x14ac:dyDescent="0.2">
      <c r="L132" s="229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35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00">
    <tabColor theme="1" tint="0.39997558519241921"/>
    <pageSetUpPr fitToPage="1"/>
  </sheetPr>
  <dimension ref="A1:Z131"/>
  <sheetViews>
    <sheetView zoomScale="80" zoomScaleNormal="80" workbookViewId="0">
      <pane xSplit="5" ySplit="10" topLeftCell="F11" activePane="bottomRight" state="frozen"/>
      <selection activeCell="AE31" sqref="AE31"/>
      <selection pane="topRight" activeCell="AE31" sqref="AE31"/>
      <selection pane="bottomLeft" activeCell="AE31" sqref="AE31"/>
      <selection pane="bottomRight" activeCell="B10" sqref="B10"/>
    </sheetView>
  </sheetViews>
  <sheetFormatPr defaultColWidth="9.140625" defaultRowHeight="12.75" x14ac:dyDescent="0.2"/>
  <cols>
    <col min="1" max="1" width="7.7109375" customWidth="1"/>
    <col min="2" max="2" width="40.140625" customWidth="1"/>
    <col min="3" max="4" width="9.140625" hidden="1" customWidth="1"/>
    <col min="5" max="5" width="29.7109375" customWidth="1"/>
    <col min="6" max="6" width="13.85546875" customWidth="1"/>
    <col min="7" max="8" width="11" bestFit="1" customWidth="1"/>
    <col min="9" max="9" width="14.28515625" bestFit="1" customWidth="1"/>
    <col min="10" max="10" width="2.7109375" customWidth="1"/>
    <col min="11" max="13" width="11" bestFit="1" customWidth="1"/>
    <col min="14" max="14" width="14.5703125" bestFit="1" customWidth="1"/>
    <col min="15" max="15" width="2.7109375" customWidth="1"/>
    <col min="16" max="18" width="11" bestFit="1" customWidth="1"/>
    <col min="19" max="19" width="14.5703125" bestFit="1" customWidth="1"/>
    <col min="20" max="20" width="2.7109375" customWidth="1"/>
    <col min="21" max="22" width="11" bestFit="1" customWidth="1"/>
    <col min="23" max="23" width="11.42578125" bestFit="1" customWidth="1"/>
    <col min="24" max="24" width="14.5703125" bestFit="1" customWidth="1"/>
    <col min="25" max="25" width="3.28515625" customWidth="1"/>
    <col min="26" max="26" width="13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338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268</v>
      </c>
      <c r="B11" s="66" t="str">
        <f>'LPFN SUMMARY - Results'!B11</f>
        <v>ISC</v>
      </c>
      <c r="C11" s="61"/>
      <c r="D11" s="61"/>
      <c r="E11" s="232" t="s">
        <v>352</v>
      </c>
      <c r="F11" s="22">
        <v>149791</v>
      </c>
      <c r="G11" s="22"/>
      <c r="H11" s="22"/>
      <c r="I11" s="94">
        <f>F11+G11+H11</f>
        <v>149791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149791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234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149791</v>
      </c>
      <c r="G43" s="83">
        <f>SUM(G11:G42)</f>
        <v>0</v>
      </c>
      <c r="H43" s="83">
        <f>SUM(H11:H42)</f>
        <v>0</v>
      </c>
      <c r="I43" s="85">
        <f>SUM(I8:I42)</f>
        <v>149791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149791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5839</v>
      </c>
      <c r="G46" s="22">
        <v>5839</v>
      </c>
      <c r="H46" s="22">
        <v>5839</v>
      </c>
      <c r="I46" s="94">
        <f t="shared" ref="I46:I126" si="5">F46+G46+H46</f>
        <v>17517</v>
      </c>
      <c r="J46" s="15"/>
      <c r="K46" s="22">
        <v>5839</v>
      </c>
      <c r="L46" s="22">
        <v>5839</v>
      </c>
      <c r="M46" s="22">
        <v>5839</v>
      </c>
      <c r="N46" s="94">
        <f t="shared" ref="N46:N126" si="6">K46+L46+M46</f>
        <v>17517</v>
      </c>
      <c r="O46" s="15"/>
      <c r="P46" s="22">
        <v>5839</v>
      </c>
      <c r="Q46" s="22">
        <v>5839</v>
      </c>
      <c r="R46" s="22">
        <v>5839</v>
      </c>
      <c r="S46" s="94">
        <f t="shared" ref="S46:S126" si="7">P46+Q46+R46</f>
        <v>17517</v>
      </c>
      <c r="T46" s="15"/>
      <c r="U46" s="22">
        <v>5839</v>
      </c>
      <c r="V46" s="22">
        <v>5839</v>
      </c>
      <c r="W46" s="22">
        <v>5839</v>
      </c>
      <c r="X46" s="94">
        <f t="shared" ref="X46:X126" si="8">U46+V46+W46</f>
        <v>17517</v>
      </c>
      <c r="Y46" s="97"/>
      <c r="Z46" s="94">
        <f t="shared" ref="Z46:Z126" si="9">X46+S46+N46+I46</f>
        <v>70068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725</v>
      </c>
      <c r="G48" s="22">
        <v>725</v>
      </c>
      <c r="H48" s="22">
        <v>725</v>
      </c>
      <c r="I48" s="94">
        <f t="shared" si="5"/>
        <v>2175</v>
      </c>
      <c r="J48" s="15"/>
      <c r="K48" s="22">
        <v>725</v>
      </c>
      <c r="L48" s="22">
        <v>725</v>
      </c>
      <c r="M48" s="22">
        <v>1500</v>
      </c>
      <c r="N48" s="94">
        <f t="shared" si="6"/>
        <v>2950</v>
      </c>
      <c r="O48" s="15"/>
      <c r="P48" s="22">
        <v>1500</v>
      </c>
      <c r="Q48" s="22">
        <v>1500</v>
      </c>
      <c r="R48" s="22">
        <v>1500</v>
      </c>
      <c r="S48" s="94">
        <f t="shared" si="7"/>
        <v>4500</v>
      </c>
      <c r="T48" s="15"/>
      <c r="U48" s="22">
        <v>1500</v>
      </c>
      <c r="V48" s="22">
        <v>1500</v>
      </c>
      <c r="W48" s="22">
        <v>1500</v>
      </c>
      <c r="X48" s="94">
        <f t="shared" si="8"/>
        <v>4500</v>
      </c>
      <c r="Y48" s="97"/>
      <c r="Z48" s="94">
        <f t="shared" si="9"/>
        <v>14125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I70" s="94">
        <f t="shared" si="5"/>
        <v>0</v>
      </c>
      <c r="J70" s="15"/>
      <c r="N70" s="94">
        <f t="shared" si="6"/>
        <v>0</v>
      </c>
      <c r="O70" s="15"/>
      <c r="S70" s="94">
        <f t="shared" si="7"/>
        <v>0</v>
      </c>
      <c r="T70" s="15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>
        <v>7889</v>
      </c>
      <c r="G72" s="22"/>
      <c r="H72" s="22"/>
      <c r="I72" s="94">
        <f t="shared" si="5"/>
        <v>7889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7889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 t="s">
        <v>250</v>
      </c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>
        <v>25000</v>
      </c>
      <c r="G89" s="22">
        <v>700</v>
      </c>
      <c r="H89" s="22">
        <v>700</v>
      </c>
      <c r="I89" s="94">
        <f t="shared" si="5"/>
        <v>26400</v>
      </c>
      <c r="J89" s="15"/>
      <c r="K89" s="22">
        <v>700</v>
      </c>
      <c r="L89" s="22">
        <v>700</v>
      </c>
      <c r="M89" s="22">
        <v>700</v>
      </c>
      <c r="N89" s="94">
        <f t="shared" si="6"/>
        <v>2100</v>
      </c>
      <c r="O89" s="15"/>
      <c r="P89" s="22">
        <v>700</v>
      </c>
      <c r="Q89" s="22">
        <v>700</v>
      </c>
      <c r="R89" s="22">
        <v>700</v>
      </c>
      <c r="S89" s="94">
        <f t="shared" si="7"/>
        <v>2100</v>
      </c>
      <c r="T89" s="15"/>
      <c r="U89" s="22">
        <v>700</v>
      </c>
      <c r="V89" s="22">
        <v>700</v>
      </c>
      <c r="W89" s="22">
        <v>709</v>
      </c>
      <c r="X89" s="94">
        <f t="shared" si="8"/>
        <v>2109</v>
      </c>
      <c r="Y89" s="97"/>
      <c r="Z89" s="94">
        <f t="shared" si="9"/>
        <v>32709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25000</v>
      </c>
      <c r="G96" s="22"/>
      <c r="H96" s="22"/>
      <c r="I96" s="94">
        <f t="shared" si="5"/>
        <v>25000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25000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64453</v>
      </c>
      <c r="G127" s="83">
        <f>SUM(G46:G126)</f>
        <v>7264</v>
      </c>
      <c r="H127" s="83">
        <f>SUM(H46:H126)</f>
        <v>7264</v>
      </c>
      <c r="I127" s="85">
        <f>SUM(I46:I126)</f>
        <v>78981</v>
      </c>
      <c r="J127" s="85"/>
      <c r="K127" s="83">
        <f>SUM(K46:K126)</f>
        <v>7264</v>
      </c>
      <c r="L127" s="83">
        <f>SUM(L46:L126)</f>
        <v>7264</v>
      </c>
      <c r="M127" s="83">
        <f>SUM(M46:M126)</f>
        <v>8039</v>
      </c>
      <c r="N127" s="85">
        <f>SUM(N46:N126)</f>
        <v>22567</v>
      </c>
      <c r="O127" s="85"/>
      <c r="P127" s="83">
        <f>SUM(P46:P126)</f>
        <v>8039</v>
      </c>
      <c r="Q127" s="83">
        <f>SUM(Q46:Q126)</f>
        <v>8039</v>
      </c>
      <c r="R127" s="83">
        <f>SUM(R46:R126)</f>
        <v>8039</v>
      </c>
      <c r="S127" s="85">
        <f>SUM(S46:S126)</f>
        <v>24117</v>
      </c>
      <c r="T127" s="85"/>
      <c r="U127" s="83">
        <f>SUM(U46:U126)</f>
        <v>8039</v>
      </c>
      <c r="V127" s="83">
        <f>SUM(V46:V126)</f>
        <v>8039</v>
      </c>
      <c r="W127" s="83">
        <f>SUM(W46:W126)</f>
        <v>8048</v>
      </c>
      <c r="X127" s="85">
        <f>SUM(X46:X126)</f>
        <v>24126</v>
      </c>
      <c r="Y127" s="84"/>
      <c r="Z127" s="85">
        <f>SUM(Z46:Z126)</f>
        <v>149791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85338</v>
      </c>
      <c r="G128" s="88">
        <f>G43-G127</f>
        <v>-7264</v>
      </c>
      <c r="H128" s="88">
        <f>H43-H127</f>
        <v>-7264</v>
      </c>
      <c r="I128" s="89">
        <f>I43-I127</f>
        <v>70810</v>
      </c>
      <c r="J128" s="89"/>
      <c r="K128" s="88">
        <f>K43-K127</f>
        <v>-7264</v>
      </c>
      <c r="L128" s="88">
        <f>L43-L127</f>
        <v>-7264</v>
      </c>
      <c r="M128" s="88">
        <f>M43-M127</f>
        <v>-8039</v>
      </c>
      <c r="N128" s="89">
        <f>N43-N127</f>
        <v>-22567</v>
      </c>
      <c r="O128" s="89"/>
      <c r="P128" s="88">
        <f>P43-P127</f>
        <v>-8039</v>
      </c>
      <c r="Q128" s="88">
        <f>Q43-Q127</f>
        <v>-8039</v>
      </c>
      <c r="R128" s="88">
        <f>R43-R127</f>
        <v>-8039</v>
      </c>
      <c r="S128" s="89">
        <f>S43-S127</f>
        <v>-24117</v>
      </c>
      <c r="T128" s="89"/>
      <c r="U128" s="88">
        <f>U43-U127</f>
        <v>-8039</v>
      </c>
      <c r="V128" s="88">
        <f>V43-V127</f>
        <v>-8039</v>
      </c>
      <c r="W128" s="88">
        <f>W43-W127</f>
        <v>-8048</v>
      </c>
      <c r="X128" s="89">
        <f>X43-X127</f>
        <v>-24126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E131" s="37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66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2D6FB-B7F3-42F2-82BB-F6EF654B4B5A}">
  <sheetPr codeName="Sheet101">
    <tabColor theme="1" tint="0.39997558519241921"/>
    <pageSetUpPr fitToPage="1"/>
  </sheetPr>
  <dimension ref="A1:Z130"/>
  <sheetViews>
    <sheetView zoomScale="80" zoomScaleNormal="80" workbookViewId="0">
      <pane xSplit="2" ySplit="10" topLeftCell="E11" activePane="bottomRight" state="frozen"/>
      <selection activeCell="M42" sqref="M42"/>
      <selection pane="topRight" activeCell="M42" sqref="M42"/>
      <selection pane="bottomLeft" activeCell="M42" sqref="M42"/>
      <selection pane="bottomRight" activeCell="A10" sqref="A10"/>
    </sheetView>
  </sheetViews>
  <sheetFormatPr defaultColWidth="9.140625" defaultRowHeight="12.75" x14ac:dyDescent="0.2"/>
  <cols>
    <col min="1" max="1" width="7.7109375" customWidth="1"/>
    <col min="2" max="2" width="40.140625" customWidth="1"/>
    <col min="3" max="4" width="9.140625" hidden="1" customWidth="1"/>
    <col min="5" max="5" width="28.42578125" customWidth="1"/>
    <col min="6" max="6" width="12.5703125" bestFit="1" customWidth="1"/>
    <col min="7" max="7" width="11.7109375" bestFit="1" customWidth="1"/>
    <col min="8" max="8" width="12.140625" bestFit="1" customWidth="1"/>
    <col min="9" max="9" width="14.28515625" bestFit="1" customWidth="1"/>
    <col min="10" max="10" width="2.7109375" customWidth="1"/>
    <col min="11" max="12" width="11.7109375" bestFit="1" customWidth="1"/>
    <col min="13" max="13" width="12.140625" bestFit="1" customWidth="1"/>
    <col min="14" max="14" width="14.5703125" bestFit="1" customWidth="1"/>
    <col min="15" max="15" width="2.7109375" customWidth="1"/>
    <col min="16" max="18" width="11.7109375" bestFit="1" customWidth="1"/>
    <col min="19" max="19" width="14.5703125" bestFit="1" customWidth="1"/>
    <col min="20" max="20" width="2.7109375" customWidth="1"/>
    <col min="21" max="23" width="11.7109375" bestFit="1" customWidth="1"/>
    <col min="24" max="24" width="14.5703125" bestFit="1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271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>
        <v>112461</v>
      </c>
      <c r="G11" s="22"/>
      <c r="H11" s="22"/>
      <c r="I11" s="94">
        <f>F11+G11+H11</f>
        <v>112461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112461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263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112461</v>
      </c>
      <c r="G43" s="83">
        <f>SUM(G11:G42)</f>
        <v>0</v>
      </c>
      <c r="H43" s="83">
        <f>SUM(H11:H42)</f>
        <v>0</v>
      </c>
      <c r="I43" s="85">
        <f>SUM(I8:I42)</f>
        <v>112461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112461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>
        <v>2000</v>
      </c>
      <c r="I48" s="94">
        <f t="shared" si="5"/>
        <v>2000</v>
      </c>
      <c r="J48" s="15"/>
      <c r="K48" s="22"/>
      <c r="L48" s="22"/>
      <c r="M48" s="22">
        <v>2000</v>
      </c>
      <c r="N48" s="94">
        <f t="shared" si="6"/>
        <v>2000</v>
      </c>
      <c r="O48" s="15"/>
      <c r="P48" s="22"/>
      <c r="Q48" s="22"/>
      <c r="R48" s="22">
        <v>2000</v>
      </c>
      <c r="S48" s="94">
        <f t="shared" si="7"/>
        <v>2000</v>
      </c>
      <c r="T48" s="15"/>
      <c r="U48" s="22"/>
      <c r="V48" s="22"/>
      <c r="W48" s="22">
        <v>5000</v>
      </c>
      <c r="X48" s="94">
        <f t="shared" si="8"/>
        <v>5000</v>
      </c>
      <c r="Y48" s="97"/>
      <c r="Z48" s="94">
        <f t="shared" si="9"/>
        <v>11000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>
        <v>11461</v>
      </c>
      <c r="G71" s="22"/>
      <c r="H71" s="22"/>
      <c r="I71" s="94">
        <f t="shared" si="5"/>
        <v>11461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11461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>
        <v>65000</v>
      </c>
      <c r="G83" s="22"/>
      <c r="H83" s="22"/>
      <c r="I83" s="94">
        <f t="shared" si="5"/>
        <v>65000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65000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>
        <v>5000</v>
      </c>
      <c r="G89" s="22"/>
      <c r="H89" s="22">
        <v>5000</v>
      </c>
      <c r="I89" s="94">
        <f t="shared" si="5"/>
        <v>10000</v>
      </c>
      <c r="J89" s="15"/>
      <c r="K89" s="22"/>
      <c r="L89" s="22"/>
      <c r="M89" s="22">
        <v>5000</v>
      </c>
      <c r="N89" s="94">
        <f t="shared" si="6"/>
        <v>5000</v>
      </c>
      <c r="O89" s="15"/>
      <c r="P89" s="22"/>
      <c r="Q89" s="22"/>
      <c r="R89" s="22">
        <v>5000</v>
      </c>
      <c r="S89" s="94">
        <f t="shared" si="7"/>
        <v>5000</v>
      </c>
      <c r="T89" s="15"/>
      <c r="U89" s="22"/>
      <c r="V89" s="22"/>
      <c r="W89" s="22">
        <v>5000</v>
      </c>
      <c r="X89" s="94">
        <f t="shared" si="8"/>
        <v>5000</v>
      </c>
      <c r="Y89" s="97"/>
      <c r="Z89" s="94">
        <f t="shared" si="9"/>
        <v>25000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81461</v>
      </c>
      <c r="G127" s="83">
        <f>SUM(G46:G126)</f>
        <v>0</v>
      </c>
      <c r="H127" s="83">
        <f>SUM(H46:H126)</f>
        <v>7000</v>
      </c>
      <c r="I127" s="85">
        <f>SUM(I46:I126)</f>
        <v>88461</v>
      </c>
      <c r="J127" s="85"/>
      <c r="K127" s="83">
        <f>SUM(K46:K126)</f>
        <v>0</v>
      </c>
      <c r="L127" s="83">
        <f>SUM(L46:L126)</f>
        <v>0</v>
      </c>
      <c r="M127" s="83">
        <f>SUM(M46:M126)</f>
        <v>7000</v>
      </c>
      <c r="N127" s="85">
        <f>SUM(N46:N126)</f>
        <v>7000</v>
      </c>
      <c r="O127" s="85"/>
      <c r="P127" s="83">
        <f>SUM(P46:P126)</f>
        <v>0</v>
      </c>
      <c r="Q127" s="83">
        <f>SUM(Q46:Q126)</f>
        <v>0</v>
      </c>
      <c r="R127" s="83">
        <f>SUM(R46:R126)</f>
        <v>7000</v>
      </c>
      <c r="S127" s="85">
        <f>SUM(S46:S126)</f>
        <v>7000</v>
      </c>
      <c r="T127" s="85"/>
      <c r="U127" s="83">
        <f>SUM(U46:U126)</f>
        <v>0</v>
      </c>
      <c r="V127" s="83">
        <f>SUM(V46:V126)</f>
        <v>0</v>
      </c>
      <c r="W127" s="83">
        <f>SUM(W46:W126)</f>
        <v>10000</v>
      </c>
      <c r="X127" s="85">
        <f>SUM(X46:X126)</f>
        <v>10000</v>
      </c>
      <c r="Y127" s="84"/>
      <c r="Z127" s="85">
        <f>SUM(Z46:Z126)</f>
        <v>112461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31000</v>
      </c>
      <c r="G128" s="88">
        <f>G43-G127</f>
        <v>0</v>
      </c>
      <c r="H128" s="88">
        <f>H43-H127</f>
        <v>-7000</v>
      </c>
      <c r="I128" s="89">
        <f>I43-I127</f>
        <v>24000</v>
      </c>
      <c r="J128" s="89"/>
      <c r="K128" s="88">
        <f>K43-K127</f>
        <v>0</v>
      </c>
      <c r="L128" s="88">
        <f>L43-L127</f>
        <v>0</v>
      </c>
      <c r="M128" s="88">
        <f>M43-M127</f>
        <v>-7000</v>
      </c>
      <c r="N128" s="89">
        <f>N43-N127</f>
        <v>-7000</v>
      </c>
      <c r="O128" s="89"/>
      <c r="P128" s="88">
        <f>P43-P127</f>
        <v>0</v>
      </c>
      <c r="Q128" s="88">
        <f>Q43-Q127</f>
        <v>0</v>
      </c>
      <c r="R128" s="88">
        <f>R43-R127</f>
        <v>-7000</v>
      </c>
      <c r="S128" s="89">
        <f>S43-S127</f>
        <v>-7000</v>
      </c>
      <c r="T128" s="89"/>
      <c r="U128" s="88">
        <f>U43-U127</f>
        <v>0</v>
      </c>
      <c r="V128" s="88">
        <f>V43-V127</f>
        <v>0</v>
      </c>
      <c r="W128" s="88">
        <f>W43-W127</f>
        <v>-10000</v>
      </c>
      <c r="X128" s="89">
        <f>X43-X127</f>
        <v>-10000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86"/>
      <c r="C130" s="2"/>
      <c r="D130" s="1"/>
      <c r="E130" s="1"/>
      <c r="F130" s="172"/>
      <c r="G130" s="17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64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46EB8-5B2F-496B-88FC-C9FDA11A410F}">
  <sheetPr codeName="Sheet102">
    <tabColor theme="1" tint="0.39997558519241921"/>
    <pageSetUpPr fitToPage="1"/>
  </sheetPr>
  <dimension ref="A1:Z130"/>
  <sheetViews>
    <sheetView zoomScale="70" zoomScaleNormal="70" workbookViewId="0">
      <pane xSplit="2" ySplit="10" topLeftCell="F11" activePane="bottomRight" state="frozen"/>
      <selection activeCell="M42" sqref="M42"/>
      <selection pane="topRight" activeCell="M42" sqref="M42"/>
      <selection pane="bottomLeft" activeCell="M42" sqref="M42"/>
      <selection pane="bottomRight" activeCell="Z11" sqref="Z11"/>
    </sheetView>
  </sheetViews>
  <sheetFormatPr defaultColWidth="9.140625" defaultRowHeight="12.75" x14ac:dyDescent="0.2"/>
  <cols>
    <col min="1" max="1" width="7.7109375" customWidth="1"/>
    <col min="2" max="2" width="40.140625" customWidth="1"/>
    <col min="3" max="4" width="9.140625" hidden="1" customWidth="1"/>
    <col min="5" max="5" width="36.28515625" hidden="1" customWidth="1"/>
    <col min="6" max="6" width="12.5703125" bestFit="1" customWidth="1"/>
    <col min="7" max="7" width="11.7109375" bestFit="1" customWidth="1"/>
    <col min="8" max="8" width="12.140625" bestFit="1" customWidth="1"/>
    <col min="9" max="9" width="14.28515625" bestFit="1" customWidth="1"/>
    <col min="10" max="10" width="2.7109375" customWidth="1"/>
    <col min="11" max="12" width="11.7109375" bestFit="1" customWidth="1"/>
    <col min="13" max="13" width="12.140625" bestFit="1" customWidth="1"/>
    <col min="14" max="14" width="14.5703125" bestFit="1" customWidth="1"/>
    <col min="15" max="15" width="2.7109375" customWidth="1"/>
    <col min="16" max="18" width="11.7109375" bestFit="1" customWidth="1"/>
    <col min="19" max="19" width="14.5703125" bestFit="1" customWidth="1"/>
    <col min="20" max="20" width="2.7109375" customWidth="1"/>
    <col min="21" max="23" width="11.7109375" bestFit="1" customWidth="1"/>
    <col min="24" max="24" width="14.5703125" bestFit="1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270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>
        <v>13920</v>
      </c>
      <c r="G11" s="22"/>
      <c r="H11" s="22"/>
      <c r="I11" s="94">
        <f>F11+G11+H11</f>
        <v>13920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13920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263</v>
      </c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13920</v>
      </c>
      <c r="G43" s="83">
        <f>SUM(G11:G42)</f>
        <v>0</v>
      </c>
      <c r="H43" s="83">
        <f>SUM(H11:H42)</f>
        <v>0</v>
      </c>
      <c r="I43" s="85">
        <f>SUM(I8:I42)</f>
        <v>13920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13920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>
        <v>1300</v>
      </c>
      <c r="G49" s="22"/>
      <c r="H49" s="22"/>
      <c r="I49" s="94">
        <f t="shared" si="5"/>
        <v>1300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1300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>
        <v>12620</v>
      </c>
      <c r="G102" s="22"/>
      <c r="H102" s="22"/>
      <c r="I102" s="94">
        <f t="shared" si="5"/>
        <v>12620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12620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13920</v>
      </c>
      <c r="G127" s="83">
        <f>SUM(G46:G126)</f>
        <v>0</v>
      </c>
      <c r="H127" s="83">
        <f>SUM(H46:H126)</f>
        <v>0</v>
      </c>
      <c r="I127" s="85">
        <f>SUM(I46:I126)</f>
        <v>13920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13920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0</v>
      </c>
      <c r="G128" s="88">
        <f>G43-G127</f>
        <v>0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72"/>
      <c r="G130" s="17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64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61A15-E7D3-4082-92BB-9CC4E478671E}">
  <sheetPr codeName="Sheet103">
    <tabColor theme="1" tint="0.39997558519241921"/>
    <pageSetUpPr fitToPage="1"/>
  </sheetPr>
  <dimension ref="A1:Z130"/>
  <sheetViews>
    <sheetView zoomScale="80" zoomScaleNormal="80" workbookViewId="0">
      <pane xSplit="2" ySplit="10" topLeftCell="F11" activePane="bottomRight" state="frozen"/>
      <selection activeCell="M42" sqref="M42"/>
      <selection pane="topRight" activeCell="M42" sqref="M42"/>
      <selection pane="bottomLeft" activeCell="M42" sqref="M42"/>
      <selection pane="bottomRight" activeCell="A10" sqref="A10"/>
    </sheetView>
  </sheetViews>
  <sheetFormatPr defaultColWidth="9.140625" defaultRowHeight="12.75" x14ac:dyDescent="0.2"/>
  <cols>
    <col min="1" max="1" width="7.7109375" customWidth="1"/>
    <col min="2" max="2" width="40.140625" customWidth="1"/>
    <col min="3" max="4" width="9.140625" hidden="1" customWidth="1"/>
    <col min="5" max="5" width="36.28515625" hidden="1" customWidth="1"/>
    <col min="6" max="6" width="12.5703125" bestFit="1" customWidth="1"/>
    <col min="7" max="7" width="11.7109375" bestFit="1" customWidth="1"/>
    <col min="8" max="8" width="12.140625" bestFit="1" customWidth="1"/>
    <col min="9" max="9" width="14.28515625" bestFit="1" customWidth="1"/>
    <col min="10" max="10" width="2.7109375" customWidth="1"/>
    <col min="11" max="12" width="11.7109375" bestFit="1" customWidth="1"/>
    <col min="13" max="13" width="12.140625" bestFit="1" customWidth="1"/>
    <col min="14" max="14" width="14.5703125" bestFit="1" customWidth="1"/>
    <col min="15" max="15" width="2.7109375" customWidth="1"/>
    <col min="16" max="18" width="11.7109375" bestFit="1" customWidth="1"/>
    <col min="19" max="19" width="14.5703125" bestFit="1" customWidth="1"/>
    <col min="20" max="20" width="2.7109375" customWidth="1"/>
    <col min="21" max="23" width="11.7109375" bestFit="1" customWidth="1"/>
    <col min="24" max="24" width="14.5703125" bestFit="1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342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 t="s">
        <v>263</v>
      </c>
      <c r="B20" s="66" t="str">
        <f>'LPFN SUMMARY - Results'!B20</f>
        <v>ISC - Health Canada</v>
      </c>
      <c r="C20" s="62"/>
      <c r="D20" s="62"/>
      <c r="E20" s="63"/>
      <c r="F20" s="22">
        <v>55902</v>
      </c>
      <c r="G20" s="22"/>
      <c r="H20" s="22"/>
      <c r="I20" s="94">
        <f t="shared" si="4"/>
        <v>55902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55902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55902</v>
      </c>
      <c r="G43" s="83">
        <f>SUM(G11:G42)</f>
        <v>0</v>
      </c>
      <c r="H43" s="83">
        <f>SUM(H11:H42)</f>
        <v>0</v>
      </c>
      <c r="I43" s="85">
        <f>SUM(I8:I42)</f>
        <v>55902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55902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5590</v>
      </c>
      <c r="G48" s="22"/>
      <c r="H48" s="22"/>
      <c r="I48" s="94">
        <f t="shared" si="5"/>
        <v>5590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5590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ref="I83" si="10">F83+G83+H83</f>
        <v>0</v>
      </c>
      <c r="J83" s="15"/>
      <c r="K83" s="22"/>
      <c r="L83" s="22"/>
      <c r="M83" s="22"/>
      <c r="N83" s="94">
        <f t="shared" ref="N83" si="11">K83+L83+M83</f>
        <v>0</v>
      </c>
      <c r="O83" s="15"/>
      <c r="P83" s="22"/>
      <c r="Q83" s="22"/>
      <c r="R83" s="22"/>
      <c r="S83" s="94">
        <f t="shared" ref="S83" si="12">P83+Q83+R83</f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>
        <v>15000</v>
      </c>
      <c r="G84" s="22"/>
      <c r="H84" s="22"/>
      <c r="I84" s="94">
        <f t="shared" si="5"/>
        <v>15000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15000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35312</v>
      </c>
      <c r="G96" s="22"/>
      <c r="H96" s="22"/>
      <c r="I96" s="94">
        <f t="shared" si="5"/>
        <v>35312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35312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55902</v>
      </c>
      <c r="G127" s="83">
        <f>SUM(G46:G126)</f>
        <v>0</v>
      </c>
      <c r="H127" s="83">
        <f>SUM(H46:H126)</f>
        <v>0</v>
      </c>
      <c r="I127" s="85">
        <f>SUM(I46:I126)</f>
        <v>55902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55902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0</v>
      </c>
      <c r="G128" s="88">
        <f>G43-G127</f>
        <v>0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72"/>
      <c r="G130" s="17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6" top="0.32" bottom="0.35" header="0.31496062992125984" footer="0.31496062992125984"/>
  <pageSetup paperSize="5" scale="64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04">
    <tabColor rgb="FFFFFF00"/>
    <pageSetUpPr fitToPage="1"/>
  </sheetPr>
  <dimension ref="A1:AC140"/>
  <sheetViews>
    <sheetView zoomScale="80" zoomScaleNormal="80" workbookViewId="0">
      <pane xSplit="5" ySplit="6" topLeftCell="F7" activePane="bottomRight" state="frozen"/>
      <selection activeCell="M42" sqref="M42"/>
      <selection pane="topRight" activeCell="M42" sqref="M42"/>
      <selection pane="bottomLeft" activeCell="M42" sqref="M42"/>
      <selection pane="bottomRight" activeCell="Z11" sqref="Z11"/>
    </sheetView>
  </sheetViews>
  <sheetFormatPr defaultColWidth="9.140625" defaultRowHeight="12.75" x14ac:dyDescent="0.2"/>
  <cols>
    <col min="1" max="1" width="8.5703125" customWidth="1"/>
    <col min="2" max="2" width="69.5703125" bestFit="1" customWidth="1"/>
    <col min="3" max="4" width="9.140625" hidden="1" customWidth="1"/>
    <col min="5" max="5" width="36.28515625" hidden="1" customWidth="1"/>
    <col min="6" max="6" width="15.7109375" bestFit="1" customWidth="1"/>
    <col min="7" max="8" width="14.5703125" bestFit="1" customWidth="1"/>
    <col min="9" max="9" width="15" bestFit="1" customWidth="1"/>
    <col min="10" max="10" width="3.28515625" customWidth="1"/>
    <col min="11" max="11" width="14.5703125" bestFit="1" customWidth="1"/>
    <col min="12" max="12" width="14" bestFit="1" customWidth="1"/>
    <col min="13" max="13" width="14.5703125" bestFit="1" customWidth="1"/>
    <col min="14" max="14" width="15.7109375" bestFit="1" customWidth="1"/>
    <col min="15" max="15" width="3.28515625" customWidth="1"/>
    <col min="16" max="16" width="14.5703125" bestFit="1" customWidth="1"/>
    <col min="17" max="17" width="14.28515625" bestFit="1" customWidth="1"/>
    <col min="18" max="18" width="14.5703125" bestFit="1" customWidth="1"/>
    <col min="19" max="19" width="16" bestFit="1" customWidth="1"/>
    <col min="20" max="20" width="3.5703125" customWidth="1"/>
    <col min="21" max="21" width="14.5703125" bestFit="1" customWidth="1"/>
    <col min="22" max="22" width="14.28515625" bestFit="1" customWidth="1"/>
    <col min="23" max="23" width="14.5703125" bestFit="1" customWidth="1"/>
    <col min="24" max="24" width="16" bestFit="1" customWidth="1"/>
    <col min="25" max="25" width="3.7109375" customWidth="1"/>
    <col min="26" max="26" width="15.7109375" bestFit="1" customWidth="1"/>
    <col min="27" max="27" width="4.140625" style="182" hidden="1" customWidth="1"/>
    <col min="29" max="29" width="10.85546875" bestFit="1" customWidth="1"/>
  </cols>
  <sheetData>
    <row r="1" spans="1:27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7" ht="19.5" customHeight="1" x14ac:dyDescent="0.2">
      <c r="A4" s="23" t="s">
        <v>71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7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7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11"/>
      <c r="K7" s="48" t="s">
        <v>9</v>
      </c>
      <c r="L7" s="48" t="s">
        <v>10</v>
      </c>
      <c r="M7" s="48" t="s">
        <v>11</v>
      </c>
      <c r="N7" s="104" t="s">
        <v>59</v>
      </c>
      <c r="O7" s="40"/>
      <c r="P7" s="48" t="s">
        <v>12</v>
      </c>
      <c r="Q7" s="48" t="s">
        <v>13</v>
      </c>
      <c r="R7" s="48" t="s">
        <v>14</v>
      </c>
      <c r="S7" s="104" t="s">
        <v>60</v>
      </c>
      <c r="T7" s="41"/>
      <c r="U7" s="48" t="s">
        <v>15</v>
      </c>
      <c r="V7" s="48" t="s">
        <v>16</v>
      </c>
      <c r="W7" s="48" t="s">
        <v>5</v>
      </c>
      <c r="X7" s="104" t="s">
        <v>61</v>
      </c>
      <c r="Y7" s="41"/>
      <c r="Z7" s="52" t="s">
        <v>100</v>
      </c>
    </row>
    <row r="8" spans="1:27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12"/>
      <c r="K8" s="53" t="s">
        <v>18</v>
      </c>
      <c r="L8" s="53" t="s">
        <v>18</v>
      </c>
      <c r="M8" s="53" t="s">
        <v>18</v>
      </c>
      <c r="N8" s="91"/>
      <c r="O8" s="12"/>
      <c r="P8" s="53" t="s">
        <v>18</v>
      </c>
      <c r="Q8" s="53" t="s">
        <v>18</v>
      </c>
      <c r="R8" s="53" t="s">
        <v>18</v>
      </c>
      <c r="S8" s="91"/>
      <c r="T8" s="12"/>
      <c r="U8" s="53" t="s">
        <v>18</v>
      </c>
      <c r="V8" s="53" t="s">
        <v>18</v>
      </c>
      <c r="W8" s="53" t="s">
        <v>18</v>
      </c>
      <c r="X8" s="91"/>
      <c r="Y8" s="95"/>
      <c r="Z8" s="105" t="s">
        <v>18</v>
      </c>
    </row>
    <row r="9" spans="1:27" s="214" customFormat="1" x14ac:dyDescent="0.2">
      <c r="A9" s="59"/>
      <c r="B9" s="62"/>
      <c r="C9" s="254"/>
      <c r="D9" s="62"/>
      <c r="E9" s="63"/>
      <c r="F9" s="264"/>
      <c r="G9" s="264"/>
      <c r="H9" s="264"/>
      <c r="I9" s="92"/>
      <c r="J9" s="265"/>
      <c r="K9" s="264"/>
      <c r="L9" s="264"/>
      <c r="M9" s="264"/>
      <c r="N9" s="92"/>
      <c r="O9" s="265"/>
      <c r="P9" s="264"/>
      <c r="Q9" s="264"/>
      <c r="R9" s="107"/>
      <c r="S9" s="93"/>
      <c r="T9" s="12"/>
      <c r="U9" s="107"/>
      <c r="V9" s="107"/>
      <c r="W9" s="107"/>
      <c r="X9" s="93"/>
      <c r="Y9" s="95"/>
      <c r="Z9" s="93"/>
      <c r="AA9" s="182"/>
    </row>
    <row r="10" spans="1:27" s="214" customFormat="1" ht="14.25" x14ac:dyDescent="0.2">
      <c r="A10" s="65" t="s">
        <v>19</v>
      </c>
      <c r="B10" s="62"/>
      <c r="C10" s="62"/>
      <c r="D10" s="62"/>
      <c r="E10" s="63"/>
      <c r="F10" s="107"/>
      <c r="G10" s="107"/>
      <c r="H10" s="107"/>
      <c r="I10" s="93"/>
      <c r="J10" s="12"/>
      <c r="K10" s="107"/>
      <c r="L10" s="107"/>
      <c r="M10" s="107"/>
      <c r="N10" s="94"/>
      <c r="O10" s="12"/>
      <c r="P10" s="107"/>
      <c r="Q10" s="107"/>
      <c r="R10" s="107"/>
      <c r="S10" s="93"/>
      <c r="T10" s="12"/>
      <c r="U10" s="107"/>
      <c r="V10" s="107"/>
      <c r="W10" s="107"/>
      <c r="X10" s="93"/>
      <c r="Y10" s="95"/>
      <c r="Z10" s="93"/>
      <c r="AA10" s="182"/>
    </row>
    <row r="11" spans="1:27" s="214" customFormat="1" ht="15" x14ac:dyDescent="0.25">
      <c r="A11" s="59"/>
      <c r="B11" s="67" t="str">
        <f>'LPFN SUMMARY - Results'!B11</f>
        <v>ISC</v>
      </c>
      <c r="C11" s="254"/>
      <c r="D11" s="254"/>
      <c r="E11" s="232"/>
      <c r="F11" s="255">
        <f>'2512'!F11+'2513'!F11+'2514'!F11+'2517'!F11+'2518'!F11+'4235'!F11+'8000'!F11+'8200'!F11+'8769'!F11+'8999'!F11+'4350'!F11</f>
        <v>1398046</v>
      </c>
      <c r="G11" s="255">
        <f>'2512'!G11+'2513'!G11+'2514'!G11+'2517'!G11+'2518'!G11+'4235'!G11+'8000'!G11+'8200'!G11+'8769'!G11+'8999'!G11+'4350'!G11</f>
        <v>0</v>
      </c>
      <c r="H11" s="255">
        <f>'2512'!H11+'2513'!H11+'2514'!H11+'2517'!H11+'2518'!H11+'4235'!H11+'8000'!H11+'8200'!H11+'8769'!H11+'8999'!H11+'4350'!H11</f>
        <v>0</v>
      </c>
      <c r="I11" s="94">
        <f>F11+G11+H11</f>
        <v>1398046</v>
      </c>
      <c r="J11" s="248"/>
      <c r="K11" s="255">
        <f>'2512'!K11+'2513'!K11+'2514'!K11+'2517'!K11+'2518'!K11+'4235'!K11+'8000'!K11+'8200'!K11+'8769'!K11+'8999'!K11+'4350'!K11</f>
        <v>0</v>
      </c>
      <c r="L11" s="255">
        <f>'2512'!L11+'2513'!L11+'2514'!L11+'2517'!L11+'2518'!L11+'4235'!L11+'8000'!L11+'8200'!L11+'8769'!L11+'8999'!L11+'4350'!L11</f>
        <v>0</v>
      </c>
      <c r="M11" s="255">
        <f>'2512'!M11+'2513'!M11+'2514'!M11+'2517'!M11+'2518'!M11+'4235'!M11+'8000'!M11+'8200'!M11+'8769'!M11+'8999'!M11+'4350'!M11</f>
        <v>0</v>
      </c>
      <c r="N11" s="94">
        <f>K11+L11+M11</f>
        <v>0</v>
      </c>
      <c r="O11" s="248"/>
      <c r="P11" s="255">
        <f>'2512'!P11+'2513'!P11+'2514'!P11+'2517'!P11+'2518'!P11+'4235'!P11+'8000'!P11+'8200'!P11+'8769'!P11+'8999'!P11+'4350'!P11</f>
        <v>0</v>
      </c>
      <c r="Q11" s="255">
        <f>'2512'!Q11+'2513'!Q11+'2514'!Q11+'2517'!Q11+'2518'!Q11+'4235'!Q11+'8000'!Q11+'8200'!Q11+'8769'!Q11+'8999'!Q11+'4350'!Q11</f>
        <v>0</v>
      </c>
      <c r="R11" s="255">
        <f>'2512'!R11+'2513'!R11+'2514'!R11+'2517'!R11+'2518'!R11+'4235'!R11+'8000'!R11+'8200'!R11+'8769'!R11+'8999'!R11+'4350'!R11</f>
        <v>0</v>
      </c>
      <c r="S11" s="94">
        <f>P11+Q11+R11</f>
        <v>0</v>
      </c>
      <c r="T11" s="248"/>
      <c r="U11" s="255">
        <f>'2512'!U11+'2513'!U11+'2514'!U11+'2517'!U11+'2518'!U11+'4235'!U11+'8000'!U11+'8200'!U11+'8769'!U11+'8999'!U11+'4350'!U11</f>
        <v>0</v>
      </c>
      <c r="V11" s="255">
        <f>'2512'!V11+'2513'!V11+'2514'!V11+'2517'!V11+'2518'!V11+'4235'!V11+'8000'!V11+'8200'!V11+'8769'!V11+'8999'!V11+'4350'!V11</f>
        <v>0</v>
      </c>
      <c r="W11" s="255">
        <f>'2512'!W11+'2513'!W11+'2514'!W11+'2517'!W11+'2518'!W11+'4235'!W11+'8000'!W11+'8200'!W11+'8769'!W11+'8999'!W11+'4350'!W11</f>
        <v>0</v>
      </c>
      <c r="X11" s="94">
        <f>U11+V11+W11</f>
        <v>0</v>
      </c>
      <c r="Y11" s="96"/>
      <c r="Z11" s="94">
        <f>X11+S11+N11+I11</f>
        <v>1398046</v>
      </c>
      <c r="AA11" s="182"/>
    </row>
    <row r="12" spans="1:27" s="214" customFormat="1" ht="15" x14ac:dyDescent="0.25">
      <c r="A12" s="59"/>
      <c r="B12" s="67" t="str">
        <f>'LPFN SUMMARY - Results'!B12</f>
        <v>Administration fees</v>
      </c>
      <c r="C12" s="62"/>
      <c r="D12" s="62"/>
      <c r="E12" s="63"/>
      <c r="F12" s="255">
        <f>'2512'!F12+'2513'!F12+'2514'!F12+'2517'!F12+'2518'!F12+'4235'!F12+'8000'!F12+'8200'!F12+'8769'!F12+'8999'!F12+'4350'!F12</f>
        <v>0</v>
      </c>
      <c r="G12" s="255">
        <f>'2512'!G12+'2513'!G12+'2514'!G12+'2517'!G12+'2518'!G12+'4235'!G12+'8000'!G12+'8200'!G12+'8769'!G12+'8999'!G12+'4350'!G12</f>
        <v>0</v>
      </c>
      <c r="H12" s="255">
        <f>'2512'!H12+'2513'!H12+'2514'!H12+'2517'!H12+'2518'!H12+'4235'!H12+'8000'!H12+'8200'!H12+'8769'!H12+'8999'!H12+'4350'!H12</f>
        <v>0</v>
      </c>
      <c r="I12" s="94">
        <f>F12+G12+H12</f>
        <v>0</v>
      </c>
      <c r="J12" s="224"/>
      <c r="K12" s="255">
        <f>'2512'!K12+'2513'!K12+'2514'!K12+'2517'!K12+'2518'!K12+'4235'!K12+'8000'!K12+'8200'!K12+'8769'!K12+'8999'!K12+'4350'!K12</f>
        <v>0</v>
      </c>
      <c r="L12" s="255">
        <f>'2512'!L12+'2513'!L12+'2514'!L12+'2517'!L12+'2518'!L12+'4235'!L12+'8000'!L12+'8200'!L12+'8769'!L12+'8999'!L12+'4350'!L12</f>
        <v>0</v>
      </c>
      <c r="M12" s="255">
        <f>'2512'!M12+'2513'!M12+'2514'!M12+'2517'!M12+'2518'!M12+'4235'!M12+'8000'!M12+'8200'!M12+'8769'!M12+'8999'!M12+'4350'!M12</f>
        <v>0</v>
      </c>
      <c r="N12" s="94">
        <f t="shared" ref="N12:N42" si="0">K12+L12+M12</f>
        <v>0</v>
      </c>
      <c r="O12" s="224"/>
      <c r="P12" s="255">
        <f>'2512'!P12+'2513'!P12+'2514'!P12+'2517'!P12+'2518'!P12+'4235'!P12+'8000'!P12+'8200'!P12+'8769'!P12+'8999'!P12+'4350'!P12</f>
        <v>0</v>
      </c>
      <c r="Q12" s="255">
        <f>'2512'!Q12+'2513'!Q12+'2514'!Q12+'2517'!Q12+'2518'!Q12+'4235'!Q12+'8000'!Q12+'8200'!Q12+'8769'!Q12+'8999'!Q12+'4350'!Q12</f>
        <v>0</v>
      </c>
      <c r="R12" s="255">
        <f>'2512'!R12+'2513'!R12+'2514'!R12+'2517'!R12+'2518'!R12+'4235'!R12+'8000'!R12+'8200'!R12+'8769'!R12+'8999'!R12+'4350'!R12</f>
        <v>0</v>
      </c>
      <c r="S12" s="94">
        <f t="shared" ref="S12:S42" si="1">P12+Q12+R12</f>
        <v>0</v>
      </c>
      <c r="T12" s="224"/>
      <c r="U12" s="255">
        <f>'2512'!U12+'2513'!U12+'2514'!U12+'2517'!U12+'2518'!U12+'4235'!U12+'8000'!U12+'8200'!U12+'8769'!U12+'8999'!U12+'4350'!U12</f>
        <v>0</v>
      </c>
      <c r="V12" s="255">
        <f>'2512'!V12+'2513'!V12+'2514'!V12+'2517'!V12+'2518'!V12+'4235'!V12+'8000'!V12+'8200'!V12+'8769'!V12+'8999'!V12+'4350'!V12</f>
        <v>0</v>
      </c>
      <c r="W12" s="255">
        <f>'2512'!W12+'2513'!W12+'2514'!W12+'2517'!W12+'2518'!W12+'4235'!W12+'8000'!W12+'8200'!W12+'8769'!W12+'8999'!W12+'4350'!W12</f>
        <v>0</v>
      </c>
      <c r="X12" s="94">
        <f t="shared" ref="X12:X26" si="2">U12+V12+W12</f>
        <v>0</v>
      </c>
      <c r="Y12" s="97"/>
      <c r="Z12" s="94">
        <f t="shared" ref="Z12:Z42" si="3">X12+S12+N12+I12</f>
        <v>0</v>
      </c>
      <c r="AA12" s="182"/>
    </row>
    <row r="13" spans="1:27" s="214" customFormat="1" ht="15" x14ac:dyDescent="0.25">
      <c r="A13" s="59"/>
      <c r="B13" s="67" t="str">
        <f>'LPFN SUMMARY - Results'!B13</f>
        <v>Canadian Mortgage and Housing Corporation</v>
      </c>
      <c r="C13" s="62"/>
      <c r="D13" s="62"/>
      <c r="E13" s="63"/>
      <c r="F13" s="255">
        <f>'2512'!F13+'2513'!F13+'2514'!F13+'2517'!F13+'2518'!F13+'4235'!F13+'8000'!F13+'8200'!F13+'8769'!F13+'8999'!F13+'4350'!F13</f>
        <v>0</v>
      </c>
      <c r="G13" s="255">
        <f>'2512'!G13+'2513'!G13+'2514'!G13+'2517'!G13+'2518'!G13+'4235'!G13+'8000'!G13+'8200'!G13+'8769'!G13+'8999'!G13+'4350'!G13</f>
        <v>0</v>
      </c>
      <c r="H13" s="255">
        <f>'2512'!H13+'2513'!H13+'2514'!H13+'2517'!H13+'2518'!H13+'4235'!H13+'8000'!H13+'8200'!H13+'8769'!H13+'8999'!H13+'4350'!H13</f>
        <v>0</v>
      </c>
      <c r="I13" s="94">
        <f>F13+G13+H13</f>
        <v>0</v>
      </c>
      <c r="J13" s="224"/>
      <c r="K13" s="255">
        <f>'2512'!K13+'2513'!K13+'2514'!K13+'2517'!K13+'2518'!K13+'4235'!K13+'8000'!K13+'8200'!K13+'8769'!K13+'8999'!K13+'4350'!K13</f>
        <v>0</v>
      </c>
      <c r="L13" s="255">
        <f>'2512'!L13+'2513'!L13+'2514'!L13+'2517'!L13+'2518'!L13+'4235'!L13+'8000'!L13+'8200'!L13+'8769'!L13+'8999'!L13+'4350'!L13</f>
        <v>0</v>
      </c>
      <c r="M13" s="255">
        <f>'2512'!M13+'2513'!M13+'2514'!M13+'2517'!M13+'2518'!M13+'4235'!M13+'8000'!M13+'8200'!M13+'8769'!M13+'8999'!M13+'4350'!M13</f>
        <v>0</v>
      </c>
      <c r="N13" s="94">
        <f t="shared" si="0"/>
        <v>0</v>
      </c>
      <c r="O13" s="224"/>
      <c r="P13" s="255">
        <f>'2512'!P13+'2513'!P13+'2514'!P13+'2517'!P13+'2518'!P13+'4235'!P13+'8000'!P13+'8200'!P13+'8769'!P13+'8999'!P13+'4350'!P13</f>
        <v>0</v>
      </c>
      <c r="Q13" s="255">
        <f>'2512'!Q13+'2513'!Q13+'2514'!Q13+'2517'!Q13+'2518'!Q13+'4235'!Q13+'8000'!Q13+'8200'!Q13+'8769'!Q13+'8999'!Q13+'4350'!Q13</f>
        <v>0</v>
      </c>
      <c r="R13" s="255">
        <f>'2512'!R13+'2513'!R13+'2514'!R13+'2517'!R13+'2518'!R13+'4235'!R13+'8000'!R13+'8200'!R13+'8769'!R13+'8999'!R13+'4350'!R13</f>
        <v>0</v>
      </c>
      <c r="S13" s="94">
        <f t="shared" si="1"/>
        <v>0</v>
      </c>
      <c r="T13" s="224"/>
      <c r="U13" s="255">
        <f>'2512'!U13+'2513'!U13+'2514'!U13+'2517'!U13+'2518'!U13+'4235'!U13+'8000'!U13+'8200'!U13+'8769'!U13+'8999'!U13+'4350'!U13</f>
        <v>0</v>
      </c>
      <c r="V13" s="255">
        <f>'2512'!V13+'2513'!V13+'2514'!V13+'2517'!V13+'2518'!V13+'4235'!V13+'8000'!V13+'8200'!V13+'8769'!V13+'8999'!V13+'4350'!V13</f>
        <v>0</v>
      </c>
      <c r="W13" s="255">
        <f>'2512'!W13+'2513'!W13+'2514'!W13+'2517'!W13+'2518'!W13+'4235'!W13+'8000'!W13+'8200'!W13+'8769'!W13+'8999'!W13+'4350'!W13</f>
        <v>0</v>
      </c>
      <c r="X13" s="94">
        <f t="shared" si="2"/>
        <v>0</v>
      </c>
      <c r="Y13" s="97"/>
      <c r="Z13" s="94">
        <f t="shared" si="3"/>
        <v>0</v>
      </c>
      <c r="AA13" s="182"/>
    </row>
    <row r="14" spans="1:27" s="214" customFormat="1" ht="15" x14ac:dyDescent="0.25">
      <c r="A14" s="59"/>
      <c r="B14" s="67" t="str">
        <f>'LPFN SUMMARY - Results'!B14</f>
        <v>Centre Jeunesse de l'Abitibi-Témiscamingue</v>
      </c>
      <c r="C14" s="62"/>
      <c r="D14" s="62"/>
      <c r="E14" s="63"/>
      <c r="F14" s="255">
        <f>'2512'!F14+'2513'!F14+'2514'!F14+'2517'!F14+'2518'!F14+'4235'!F14+'8000'!F14+'8200'!F14+'8769'!F14+'8999'!F14+'4350'!F14</f>
        <v>0</v>
      </c>
      <c r="G14" s="255">
        <f>'2512'!G14+'2513'!G14+'2514'!G14+'2517'!G14+'2518'!G14+'4235'!G14+'8000'!G14+'8200'!G14+'8769'!G14+'8999'!G14+'4350'!G14</f>
        <v>0</v>
      </c>
      <c r="H14" s="255">
        <f>'2512'!H14+'2513'!H14+'2514'!H14+'2517'!H14+'2518'!H14+'4235'!H14+'8000'!H14+'8200'!H14+'8769'!H14+'8999'!H14+'4350'!H14</f>
        <v>0</v>
      </c>
      <c r="I14" s="94">
        <f>F14+G14+H14</f>
        <v>0</v>
      </c>
      <c r="J14" s="224"/>
      <c r="K14" s="255">
        <f>'2512'!K14+'2513'!K14+'2514'!K14+'2517'!K14+'2518'!K14+'4235'!K14+'8000'!K14+'8200'!K14+'8769'!K14+'8999'!K14+'4350'!K14</f>
        <v>0</v>
      </c>
      <c r="L14" s="255">
        <f>'2512'!L14+'2513'!L14+'2514'!L14+'2517'!L14+'2518'!L14+'4235'!L14+'8000'!L14+'8200'!L14+'8769'!L14+'8999'!L14+'4350'!L14</f>
        <v>0</v>
      </c>
      <c r="M14" s="255">
        <f>'2512'!M14+'2513'!M14+'2514'!M14+'2517'!M14+'2518'!M14+'4235'!M14+'8000'!M14+'8200'!M14+'8769'!M14+'8999'!M14+'4350'!M14</f>
        <v>0</v>
      </c>
      <c r="N14" s="94">
        <f t="shared" si="0"/>
        <v>0</v>
      </c>
      <c r="O14" s="224"/>
      <c r="P14" s="255">
        <f>'2512'!P14+'2513'!P14+'2514'!P14+'2517'!P14+'2518'!P14+'4235'!P14+'8000'!P14+'8200'!P14+'8769'!P14+'8999'!P14+'4350'!P14</f>
        <v>0</v>
      </c>
      <c r="Q14" s="255">
        <f>'2512'!Q14+'2513'!Q14+'2514'!Q14+'2517'!Q14+'2518'!Q14+'4235'!Q14+'8000'!Q14+'8200'!Q14+'8769'!Q14+'8999'!Q14+'4350'!Q14</f>
        <v>0</v>
      </c>
      <c r="R14" s="255">
        <f>'2512'!R14+'2513'!R14+'2514'!R14+'2517'!R14+'2518'!R14+'4235'!R14+'8000'!R14+'8200'!R14+'8769'!R14+'8999'!R14+'4350'!R14</f>
        <v>0</v>
      </c>
      <c r="S14" s="94">
        <f t="shared" si="1"/>
        <v>0</v>
      </c>
      <c r="T14" s="224"/>
      <c r="U14" s="255">
        <f>'2512'!U14+'2513'!U14+'2514'!U14+'2517'!U14+'2518'!U14+'4235'!U14+'8000'!U14+'8200'!U14+'8769'!U14+'8999'!U14+'4350'!U14</f>
        <v>0</v>
      </c>
      <c r="V14" s="255">
        <f>'2512'!V14+'2513'!V14+'2514'!V14+'2517'!V14+'2518'!V14+'4235'!V14+'8000'!V14+'8200'!V14+'8769'!V14+'8999'!V14+'4350'!V14</f>
        <v>0</v>
      </c>
      <c r="W14" s="255">
        <f>'2512'!W14+'2513'!W14+'2514'!W14+'2517'!W14+'2518'!W14+'4235'!W14+'8000'!W14+'8200'!W14+'8769'!W14+'8999'!W14+'4350'!W14</f>
        <v>0</v>
      </c>
      <c r="X14" s="94">
        <f t="shared" si="2"/>
        <v>0</v>
      </c>
      <c r="Y14" s="97"/>
      <c r="Z14" s="94">
        <f t="shared" si="3"/>
        <v>0</v>
      </c>
      <c r="AA14" s="182"/>
    </row>
    <row r="15" spans="1:27" s="214" customFormat="1" ht="15" hidden="1" x14ac:dyDescent="0.25">
      <c r="A15" s="59"/>
      <c r="B15" s="67" t="str">
        <f>'LPFN SUMMARY - Results'!B15</f>
        <v>Unused</v>
      </c>
      <c r="C15" s="62"/>
      <c r="D15" s="62"/>
      <c r="E15" s="63"/>
      <c r="F15" s="255">
        <f>'2512'!F15+'2513'!F15+'2514'!F15+'2517'!F15+'2518'!F15+'4235'!F15+'8000'!F15+'8200'!F15+'8769'!F15+'8999'!F15+'4350'!F15</f>
        <v>0</v>
      </c>
      <c r="G15" s="255">
        <f>'2512'!G15+'2513'!G15+'2514'!G15+'2517'!G15+'2518'!G15+'4235'!G15+'8000'!G15+'8200'!G15+'8769'!G15+'8999'!G15+'4350'!G15</f>
        <v>0</v>
      </c>
      <c r="H15" s="255">
        <f>'2512'!H15+'2513'!H15+'2514'!H15+'2517'!H15+'2518'!H15+'4235'!H15+'8000'!H15+'8200'!H15+'8769'!H15+'8999'!H15+'4350'!H15</f>
        <v>0</v>
      </c>
      <c r="I15" s="94">
        <f t="shared" ref="I15:I42" si="4">F15+G15+H15</f>
        <v>0</v>
      </c>
      <c r="J15" s="224"/>
      <c r="K15" s="255">
        <f>'2512'!K15+'2513'!K15+'2514'!K15+'2517'!K15+'2518'!K15+'4235'!K15+'8000'!K15+'8200'!K15+'8769'!K15+'8999'!K15+'4350'!K15</f>
        <v>0</v>
      </c>
      <c r="L15" s="255">
        <f>'2512'!L15+'2513'!L15+'2514'!L15+'2517'!L15+'2518'!L15+'4235'!L15+'8000'!L15+'8200'!L15+'8769'!L15+'8999'!L15+'4350'!L15</f>
        <v>0</v>
      </c>
      <c r="M15" s="255">
        <f>'2512'!M15+'2513'!M15+'2514'!M15+'2517'!M15+'2518'!M15+'4235'!M15+'8000'!M15+'8200'!M15+'8769'!M15+'8999'!M15+'4350'!M15</f>
        <v>0</v>
      </c>
      <c r="N15" s="94">
        <f t="shared" si="0"/>
        <v>0</v>
      </c>
      <c r="O15" s="224"/>
      <c r="P15" s="255">
        <f>'2512'!P15+'2513'!P15+'2514'!P15+'2517'!P15+'2518'!P15+'4235'!P15+'8000'!P15+'8200'!P15+'8769'!P15+'8999'!P15+'4350'!P15</f>
        <v>0</v>
      </c>
      <c r="Q15" s="255">
        <f>'2512'!Q15+'2513'!Q15+'2514'!Q15+'2517'!Q15+'2518'!Q15+'4235'!Q15+'8000'!Q15+'8200'!Q15+'8769'!Q15+'8999'!Q15+'4350'!Q15</f>
        <v>0</v>
      </c>
      <c r="R15" s="255">
        <f>'2512'!R15+'2513'!R15+'2514'!R15+'2517'!R15+'2518'!R15+'4235'!R15+'8000'!R15+'8200'!R15+'8769'!R15+'8999'!R15+'4350'!R15</f>
        <v>0</v>
      </c>
      <c r="S15" s="94">
        <f t="shared" si="1"/>
        <v>0</v>
      </c>
      <c r="T15" s="224"/>
      <c r="U15" s="255">
        <f>'2512'!U15+'2513'!U15+'2514'!U15+'2517'!U15+'2518'!U15+'4235'!U15+'8000'!U15+'8200'!U15+'8769'!U15+'8999'!U15+'4350'!U15</f>
        <v>0</v>
      </c>
      <c r="V15" s="255">
        <f>'2512'!V15+'2513'!V15+'2514'!V15+'2517'!V15+'2518'!V15+'4235'!V15+'8000'!V15+'8200'!V15+'8769'!V15+'8999'!V15+'4350'!V15</f>
        <v>0</v>
      </c>
      <c r="W15" s="255">
        <f>'2512'!W15+'2513'!W15+'2514'!W15+'2517'!W15+'2518'!W15+'4235'!W15+'8000'!W15+'8200'!W15+'8769'!W15+'8999'!W15+'4350'!W15</f>
        <v>0</v>
      </c>
      <c r="X15" s="94">
        <f t="shared" si="2"/>
        <v>0</v>
      </c>
      <c r="Y15" s="97"/>
      <c r="Z15" s="94">
        <f t="shared" si="3"/>
        <v>0</v>
      </c>
      <c r="AA15" s="182"/>
    </row>
    <row r="16" spans="1:27" s="214" customFormat="1" ht="15" hidden="1" x14ac:dyDescent="0.25">
      <c r="A16" s="59"/>
      <c r="B16" s="67" t="str">
        <f>'LPFN SUMMARY - Results'!B16</f>
        <v>Unused</v>
      </c>
      <c r="C16" s="62"/>
      <c r="D16" s="62"/>
      <c r="E16" s="63"/>
      <c r="F16" s="255">
        <f>'2512'!F16+'2513'!F16+'2514'!F16+'2517'!F16+'2518'!F16+'4235'!F16+'8000'!F16+'8200'!F16+'8769'!F16+'8999'!F16+'4350'!F16</f>
        <v>0</v>
      </c>
      <c r="G16" s="255">
        <f>'2512'!G16+'2513'!G16+'2514'!G16+'2517'!G16+'2518'!G16+'4235'!G16+'8000'!G16+'8200'!G16+'8769'!G16+'8999'!G16+'4350'!G16</f>
        <v>0</v>
      </c>
      <c r="H16" s="255">
        <f>'2512'!H16+'2513'!H16+'2514'!H16+'2517'!H16+'2518'!H16+'4235'!H16+'8000'!H16+'8200'!H16+'8769'!H16+'8999'!H16+'4350'!H16</f>
        <v>0</v>
      </c>
      <c r="I16" s="94">
        <f t="shared" si="4"/>
        <v>0</v>
      </c>
      <c r="J16" s="224"/>
      <c r="K16" s="255">
        <f>'2512'!K16+'2513'!K16+'2514'!K16+'2517'!K16+'2518'!K16+'4235'!K16+'8000'!K16+'8200'!K16+'8769'!K16+'8999'!K16+'4350'!K16</f>
        <v>0</v>
      </c>
      <c r="L16" s="255">
        <f>'2512'!L16+'2513'!L16+'2514'!L16+'2517'!L16+'2518'!L16+'4235'!L16+'8000'!L16+'8200'!L16+'8769'!L16+'8999'!L16+'4350'!L16</f>
        <v>0</v>
      </c>
      <c r="M16" s="255">
        <f>'2512'!M16+'2513'!M16+'2514'!M16+'2517'!M16+'2518'!M16+'4235'!M16+'8000'!M16+'8200'!M16+'8769'!M16+'8999'!M16+'4350'!M16</f>
        <v>0</v>
      </c>
      <c r="N16" s="94">
        <f t="shared" si="0"/>
        <v>0</v>
      </c>
      <c r="O16" s="224"/>
      <c r="P16" s="255">
        <f>'2512'!P16+'2513'!P16+'2514'!P16+'2517'!P16+'2518'!P16+'4235'!P16+'8000'!P16+'8200'!P16+'8769'!P16+'8999'!P16+'4350'!P16</f>
        <v>0</v>
      </c>
      <c r="Q16" s="255">
        <f>'2512'!Q16+'2513'!Q16+'2514'!Q16+'2517'!Q16+'2518'!Q16+'4235'!Q16+'8000'!Q16+'8200'!Q16+'8769'!Q16+'8999'!Q16+'4350'!Q16</f>
        <v>0</v>
      </c>
      <c r="R16" s="255">
        <f>'2512'!R16+'2513'!R16+'2514'!R16+'2517'!R16+'2518'!R16+'4235'!R16+'8000'!R16+'8200'!R16+'8769'!R16+'8999'!R16+'4350'!R16</f>
        <v>0</v>
      </c>
      <c r="S16" s="94">
        <f t="shared" si="1"/>
        <v>0</v>
      </c>
      <c r="T16" s="224"/>
      <c r="U16" s="255">
        <f>'2512'!U16+'2513'!U16+'2514'!U16+'2517'!U16+'2518'!U16+'4235'!U16+'8000'!U16+'8200'!U16+'8769'!U16+'8999'!U16+'4350'!U16</f>
        <v>0</v>
      </c>
      <c r="V16" s="255">
        <f>'2512'!V16+'2513'!V16+'2514'!V16+'2517'!V16+'2518'!V16+'4235'!V16+'8000'!V16+'8200'!V16+'8769'!V16+'8999'!V16+'4350'!V16</f>
        <v>0</v>
      </c>
      <c r="W16" s="255">
        <f>'2512'!W16+'2513'!W16+'2514'!W16+'2517'!W16+'2518'!W16+'4235'!W16+'8000'!W16+'8200'!W16+'8769'!W16+'8999'!W16+'4350'!W16</f>
        <v>0</v>
      </c>
      <c r="X16" s="94">
        <f t="shared" si="2"/>
        <v>0</v>
      </c>
      <c r="Y16" s="97"/>
      <c r="Z16" s="94">
        <f t="shared" si="3"/>
        <v>0</v>
      </c>
      <c r="AA16" s="182"/>
    </row>
    <row r="17" spans="1:27" s="214" customFormat="1" ht="18" customHeight="1" x14ac:dyDescent="0.25">
      <c r="A17" s="59"/>
      <c r="B17" s="67" t="str">
        <f>'LPFN SUMMARY - Results'!B17</f>
        <v>First Nations Education Council</v>
      </c>
      <c r="C17" s="67"/>
      <c r="D17" s="67"/>
      <c r="E17" s="68"/>
      <c r="F17" s="255">
        <f>'2512'!F17+'2513'!F17+'2514'!F17+'2517'!F17+'2518'!F17+'4235'!F17+'8000'!F17+'8200'!F17+'8769'!F17+'8999'!F17+'4350'!F17</f>
        <v>0</v>
      </c>
      <c r="G17" s="255">
        <f>'2512'!G17+'2513'!G17+'2514'!G17+'2517'!G17+'2518'!G17+'4235'!G17+'8000'!G17+'8200'!G17+'8769'!G17+'8999'!G17+'4350'!G17</f>
        <v>0</v>
      </c>
      <c r="H17" s="255">
        <f>'2512'!H17+'2513'!H17+'2514'!H17+'2517'!H17+'2518'!H17+'4235'!H17+'8000'!H17+'8200'!H17+'8769'!H17+'8999'!H17+'4350'!H17</f>
        <v>0</v>
      </c>
      <c r="I17" s="94">
        <f t="shared" si="4"/>
        <v>0</v>
      </c>
      <c r="J17" s="224"/>
      <c r="K17" s="255">
        <f>'2512'!K17+'2513'!K17+'2514'!K17+'2517'!K17+'2518'!K17+'4235'!K17+'8000'!K17+'8200'!K17+'8769'!K17+'8999'!K17+'4350'!K17</f>
        <v>0</v>
      </c>
      <c r="L17" s="255">
        <f>'2512'!L17+'2513'!L17+'2514'!L17+'2517'!L17+'2518'!L17+'4235'!L17+'8000'!L17+'8200'!L17+'8769'!L17+'8999'!L17+'4350'!L17</f>
        <v>0</v>
      </c>
      <c r="M17" s="255">
        <f>'2512'!M17+'2513'!M17+'2514'!M17+'2517'!M17+'2518'!M17+'4235'!M17+'8000'!M17+'8200'!M17+'8769'!M17+'8999'!M17+'4350'!M17</f>
        <v>0</v>
      </c>
      <c r="N17" s="94">
        <f t="shared" si="0"/>
        <v>0</v>
      </c>
      <c r="O17" s="224"/>
      <c r="P17" s="255">
        <f>'2512'!P17+'2513'!P17+'2514'!P17+'2517'!P17+'2518'!P17+'4235'!P17+'8000'!P17+'8200'!P17+'8769'!P17+'8999'!P17+'4350'!P17</f>
        <v>0</v>
      </c>
      <c r="Q17" s="255">
        <f>'2512'!Q17+'2513'!Q17+'2514'!Q17+'2517'!Q17+'2518'!Q17+'4235'!Q17+'8000'!Q17+'8200'!Q17+'8769'!Q17+'8999'!Q17+'4350'!Q17</f>
        <v>0</v>
      </c>
      <c r="R17" s="255">
        <f>'2512'!R17+'2513'!R17+'2514'!R17+'2517'!R17+'2518'!R17+'4235'!R17+'8000'!R17+'8200'!R17+'8769'!R17+'8999'!R17+'4350'!R17</f>
        <v>0</v>
      </c>
      <c r="S17" s="94">
        <f t="shared" si="1"/>
        <v>0</v>
      </c>
      <c r="T17" s="224"/>
      <c r="U17" s="255">
        <f>'2512'!U17+'2513'!U17+'2514'!U17+'2517'!U17+'2518'!U17+'4235'!U17+'8000'!U17+'8200'!U17+'8769'!U17+'8999'!U17+'4350'!U17</f>
        <v>0</v>
      </c>
      <c r="V17" s="255">
        <f>'2512'!V17+'2513'!V17+'2514'!V17+'2517'!V17+'2518'!V17+'4235'!V17+'8000'!V17+'8200'!V17+'8769'!V17+'8999'!V17+'4350'!V17</f>
        <v>0</v>
      </c>
      <c r="W17" s="255">
        <f>'2512'!W17+'2513'!W17+'2514'!W17+'2517'!W17+'2518'!W17+'4235'!W17+'8000'!W17+'8200'!W17+'8769'!W17+'8999'!W17+'4350'!W17</f>
        <v>0</v>
      </c>
      <c r="X17" s="94">
        <f t="shared" si="2"/>
        <v>0</v>
      </c>
      <c r="Y17" s="97"/>
      <c r="Z17" s="94">
        <f t="shared" si="3"/>
        <v>0</v>
      </c>
      <c r="AA17" s="182"/>
    </row>
    <row r="18" spans="1:27" s="214" customFormat="1" ht="15" x14ac:dyDescent="0.25">
      <c r="A18" s="59"/>
      <c r="B18" s="67" t="str">
        <f>'LPFN SUMMARY - Results'!B18</f>
        <v>First Nations of Quebec and Labrador Health and Social Services Commission</v>
      </c>
      <c r="C18" s="62"/>
      <c r="D18" s="62"/>
      <c r="E18" s="63"/>
      <c r="F18" s="255">
        <f>'2512'!F18+'2513'!F18+'2514'!F18+'2517'!F18+'2518'!F18+'4235'!F18+'8000'!F18+'8200'!F18+'8769'!F18+'8999'!F18+'4350'!F18</f>
        <v>0</v>
      </c>
      <c r="G18" s="255">
        <f>'2512'!G18+'2513'!G18+'2514'!G18+'2517'!G18+'2518'!G18+'4235'!G18+'8000'!G18+'8200'!G18+'8769'!G18+'8999'!G18+'4350'!G18</f>
        <v>0</v>
      </c>
      <c r="H18" s="255">
        <f>'2512'!H18+'2513'!H18+'2514'!H18+'2517'!H18+'2518'!H18+'4235'!H18+'8000'!H18+'8200'!H18+'8769'!H18+'8999'!H18+'4350'!H18</f>
        <v>0</v>
      </c>
      <c r="I18" s="94">
        <f t="shared" si="4"/>
        <v>0</v>
      </c>
      <c r="J18" s="224"/>
      <c r="K18" s="255">
        <f>'2512'!K18+'2513'!K18+'2514'!K18+'2517'!K18+'2518'!K18+'4235'!K18+'8000'!K18+'8200'!K18+'8769'!K18+'8999'!K18+'4350'!K18</f>
        <v>0</v>
      </c>
      <c r="L18" s="255">
        <f>'2512'!L18+'2513'!L18+'2514'!L18+'2517'!L18+'2518'!L18+'4235'!L18+'8000'!L18+'8200'!L18+'8769'!L18+'8999'!L18+'4350'!L18</f>
        <v>0</v>
      </c>
      <c r="M18" s="255">
        <f>'2512'!M18+'2513'!M18+'2514'!M18+'2517'!M18+'2518'!M18+'4235'!M18+'8000'!M18+'8200'!M18+'8769'!M18+'8999'!M18+'4350'!M18</f>
        <v>0</v>
      </c>
      <c r="N18" s="94">
        <f t="shared" si="0"/>
        <v>0</v>
      </c>
      <c r="O18" s="224"/>
      <c r="P18" s="255">
        <f>'2512'!P18+'2513'!P18+'2514'!P18+'2517'!P18+'2518'!P18+'4235'!P18+'8000'!P18+'8200'!P18+'8769'!P18+'8999'!P18+'4350'!P18</f>
        <v>0</v>
      </c>
      <c r="Q18" s="255">
        <f>'2512'!Q18+'2513'!Q18+'2514'!Q18+'2517'!Q18+'2518'!Q18+'4235'!Q18+'8000'!Q18+'8200'!Q18+'8769'!Q18+'8999'!Q18+'4350'!Q18</f>
        <v>0</v>
      </c>
      <c r="R18" s="255">
        <f>'2512'!R18+'2513'!R18+'2514'!R18+'2517'!R18+'2518'!R18+'4235'!R18+'8000'!R18+'8200'!R18+'8769'!R18+'8999'!R18+'4350'!R18</f>
        <v>0</v>
      </c>
      <c r="S18" s="94">
        <f t="shared" si="1"/>
        <v>0</v>
      </c>
      <c r="T18" s="224"/>
      <c r="U18" s="255">
        <f>'2512'!U18+'2513'!U18+'2514'!U18+'2517'!U18+'2518'!U18+'4235'!U18+'8000'!U18+'8200'!U18+'8769'!U18+'8999'!U18+'4350'!U18</f>
        <v>0</v>
      </c>
      <c r="V18" s="255">
        <f>'2512'!V18+'2513'!V18+'2514'!V18+'2517'!V18+'2518'!V18+'4235'!V18+'8000'!V18+'8200'!V18+'8769'!V18+'8999'!V18+'4350'!V18</f>
        <v>0</v>
      </c>
      <c r="W18" s="255">
        <f>'2512'!W18+'2513'!W18+'2514'!W18+'2517'!W18+'2518'!W18+'4235'!W18+'8000'!W18+'8200'!W18+'8769'!W18+'8999'!W18+'4350'!W18</f>
        <v>0</v>
      </c>
      <c r="X18" s="94">
        <f t="shared" si="2"/>
        <v>0</v>
      </c>
      <c r="Y18" s="97"/>
      <c r="Z18" s="94">
        <f t="shared" si="3"/>
        <v>0</v>
      </c>
      <c r="AA18" s="182"/>
    </row>
    <row r="19" spans="1:27" s="214" customFormat="1" ht="15" x14ac:dyDescent="0.25">
      <c r="A19" s="59"/>
      <c r="B19" s="67" t="str">
        <f>'LPFN SUMMARY - Results'!B19</f>
        <v>Government of Quebec</v>
      </c>
      <c r="C19" s="62"/>
      <c r="D19" s="62"/>
      <c r="E19" s="63"/>
      <c r="F19" s="255">
        <f>'2512'!F19+'2513'!F19+'2514'!F19+'2517'!F19+'2518'!F19+'4235'!F19+'8000'!F19+'8200'!F19+'8769'!F19+'8999'!F19+'4350'!F19</f>
        <v>0</v>
      </c>
      <c r="G19" s="255">
        <f>'2512'!G19+'2513'!G19+'2514'!G19+'2517'!G19+'2518'!G19+'4235'!G19+'8000'!G19+'8200'!G19+'8769'!G19+'8999'!G19+'4350'!G19</f>
        <v>0</v>
      </c>
      <c r="H19" s="255">
        <f>'2512'!H19+'2513'!H19+'2514'!H19+'2517'!H19+'2518'!H19+'4235'!H19+'8000'!H19+'8200'!H19+'8769'!H19+'8999'!H19+'4350'!H19</f>
        <v>0</v>
      </c>
      <c r="I19" s="94">
        <f t="shared" si="4"/>
        <v>0</v>
      </c>
      <c r="J19" s="224"/>
      <c r="K19" s="255">
        <f>'2512'!K19+'2513'!K19+'2514'!K19+'2517'!K19+'2518'!K19+'4235'!K19+'8000'!K19+'8200'!K19+'8769'!K19+'8999'!K19+'4350'!K19</f>
        <v>0</v>
      </c>
      <c r="L19" s="255">
        <f>'2512'!L19+'2513'!L19+'2514'!L19+'2517'!L19+'2518'!L19+'4235'!L19+'8000'!L19+'8200'!L19+'8769'!L19+'8999'!L19+'4350'!L19</f>
        <v>0</v>
      </c>
      <c r="M19" s="255">
        <f>'2512'!M19+'2513'!M19+'2514'!M19+'2517'!M19+'2518'!M19+'4235'!M19+'8000'!M19+'8200'!M19+'8769'!M19+'8999'!M19+'4350'!M19</f>
        <v>0</v>
      </c>
      <c r="N19" s="94">
        <f t="shared" si="0"/>
        <v>0</v>
      </c>
      <c r="O19" s="224"/>
      <c r="P19" s="255">
        <f>'2512'!P19+'2513'!P19+'2514'!P19+'2517'!P19+'2518'!P19+'4235'!P19+'8000'!P19+'8200'!P19+'8769'!P19+'8999'!P19+'4350'!P19</f>
        <v>0</v>
      </c>
      <c r="Q19" s="255">
        <f>'2512'!Q19+'2513'!Q19+'2514'!Q19+'2517'!Q19+'2518'!Q19+'4235'!Q19+'8000'!Q19+'8200'!Q19+'8769'!Q19+'8999'!Q19+'4350'!Q19</f>
        <v>0</v>
      </c>
      <c r="R19" s="255">
        <f>'2512'!R19+'2513'!R19+'2514'!R19+'2517'!R19+'2518'!R19+'4235'!R19+'8000'!R19+'8200'!R19+'8769'!R19+'8999'!R19+'4350'!R19</f>
        <v>0</v>
      </c>
      <c r="S19" s="94">
        <f t="shared" si="1"/>
        <v>0</v>
      </c>
      <c r="T19" s="224"/>
      <c r="U19" s="255">
        <f>'2512'!U19+'2513'!U19+'2514'!U19+'2517'!U19+'2518'!U19+'4235'!U19+'8000'!U19+'8200'!U19+'8769'!U19+'8999'!U19+'4350'!U19</f>
        <v>0</v>
      </c>
      <c r="V19" s="255">
        <f>'2512'!V19+'2513'!V19+'2514'!V19+'2517'!V19+'2518'!V19+'4235'!V19+'8000'!V19+'8200'!V19+'8769'!V19+'8999'!V19+'4350'!V19</f>
        <v>0</v>
      </c>
      <c r="W19" s="255">
        <f>'2512'!W19+'2513'!W19+'2514'!W19+'2517'!W19+'2518'!W19+'4235'!W19+'8000'!W19+'8200'!W19+'8769'!W19+'8999'!W19+'4350'!W19</f>
        <v>0</v>
      </c>
      <c r="X19" s="94">
        <f t="shared" si="2"/>
        <v>0</v>
      </c>
      <c r="Y19" s="97"/>
      <c r="Z19" s="94">
        <f t="shared" si="3"/>
        <v>0</v>
      </c>
      <c r="AA19" s="182"/>
    </row>
    <row r="20" spans="1:27" s="214" customFormat="1" ht="15" x14ac:dyDescent="0.25">
      <c r="A20" s="59"/>
      <c r="B20" s="67" t="str">
        <f>'LPFN SUMMARY - Results'!B20</f>
        <v>ISC - Health Canada</v>
      </c>
      <c r="C20" s="62"/>
      <c r="D20" s="62"/>
      <c r="E20" s="63"/>
      <c r="F20" s="255">
        <f>'2512'!F20+'2513'!F20+'2514'!F20+'2517'!F20+'2518'!F20+'4235'!F20+'8000'!F20+'8200'!F20+'8769'!F20+'8999'!F20+'4350'!F20</f>
        <v>0</v>
      </c>
      <c r="G20" s="255">
        <f>'2512'!G20+'2513'!G20+'2514'!G20+'2517'!G20+'2518'!G20+'4235'!G20+'8000'!G20+'8200'!G20+'8769'!G20+'8999'!G20+'4350'!G20</f>
        <v>0</v>
      </c>
      <c r="H20" s="255">
        <f>'2512'!H20+'2513'!H20+'2514'!H20+'2517'!H20+'2518'!H20+'4235'!H20+'8000'!H20+'8200'!H20+'8769'!H20+'8999'!H20+'4350'!H20</f>
        <v>0</v>
      </c>
      <c r="I20" s="94">
        <f t="shared" si="4"/>
        <v>0</v>
      </c>
      <c r="J20" s="224"/>
      <c r="K20" s="255">
        <f>'2512'!K20+'2513'!K20+'2514'!K20+'2517'!K20+'2518'!K20+'4235'!K20+'8000'!K20+'8200'!K20+'8769'!K20+'8999'!K20+'4350'!K20</f>
        <v>0</v>
      </c>
      <c r="L20" s="255">
        <f>'2512'!L20+'2513'!L20+'2514'!L20+'2517'!L20+'2518'!L20+'4235'!L20+'8000'!L20+'8200'!L20+'8769'!L20+'8999'!L20+'4350'!L20</f>
        <v>0</v>
      </c>
      <c r="M20" s="255">
        <f>'2512'!M20+'2513'!M20+'2514'!M20+'2517'!M20+'2518'!M20+'4235'!M20+'8000'!M20+'8200'!M20+'8769'!M20+'8999'!M20+'4350'!M20</f>
        <v>0</v>
      </c>
      <c r="N20" s="94">
        <f t="shared" si="0"/>
        <v>0</v>
      </c>
      <c r="O20" s="224"/>
      <c r="P20" s="255">
        <f>'2512'!P20+'2513'!P20+'2514'!P20+'2517'!P20+'2518'!P20+'4235'!P20+'8000'!P20+'8200'!P20+'8769'!P20+'8999'!P20+'4350'!P20</f>
        <v>0</v>
      </c>
      <c r="Q20" s="255">
        <f>'2512'!Q20+'2513'!Q20+'2514'!Q20+'2517'!Q20+'2518'!Q20+'4235'!Q20+'8000'!Q20+'8200'!Q20+'8769'!Q20+'8999'!Q20+'4350'!Q20</f>
        <v>0</v>
      </c>
      <c r="R20" s="255">
        <f>'2512'!R20+'2513'!R20+'2514'!R20+'2517'!R20+'2518'!R20+'4235'!R20+'8000'!R20+'8200'!R20+'8769'!R20+'8999'!R20+'4350'!R20</f>
        <v>0</v>
      </c>
      <c r="S20" s="94">
        <f t="shared" si="1"/>
        <v>0</v>
      </c>
      <c r="T20" s="224"/>
      <c r="U20" s="255">
        <f>'2512'!U20+'2513'!U20+'2514'!U20+'2517'!U20+'2518'!U20+'4235'!U20+'8000'!U20+'8200'!U20+'8769'!U20+'8999'!U20+'4350'!U20</f>
        <v>0</v>
      </c>
      <c r="V20" s="255">
        <f>'2512'!V20+'2513'!V20+'2514'!V20+'2517'!V20+'2518'!V20+'4235'!V20+'8000'!V20+'8200'!V20+'8769'!V20+'8999'!V20+'4350'!V20</f>
        <v>0</v>
      </c>
      <c r="W20" s="255">
        <f>'2512'!W20+'2513'!W20+'2514'!W20+'2517'!W20+'2518'!W20+'4235'!W20+'8000'!W20+'8200'!W20+'8769'!W20+'8999'!W20+'4350'!W20</f>
        <v>0</v>
      </c>
      <c r="X20" s="94">
        <f t="shared" si="2"/>
        <v>0</v>
      </c>
      <c r="Y20" s="97"/>
      <c r="Z20" s="94">
        <f t="shared" si="3"/>
        <v>0</v>
      </c>
      <c r="AA20" s="182"/>
    </row>
    <row r="21" spans="1:27" s="214" customFormat="1" ht="15" x14ac:dyDescent="0.25">
      <c r="A21" s="59"/>
      <c r="B21" s="67" t="str">
        <f>'LPFN SUMMARY - Results'!B21</f>
        <v>Human Ressources Development Canada</v>
      </c>
      <c r="C21" s="62"/>
      <c r="D21" s="62"/>
      <c r="E21" s="63"/>
      <c r="F21" s="255">
        <f>'2512'!F21+'2513'!F21+'2514'!F21+'2517'!F21+'2518'!F21+'4235'!F21+'8000'!F21+'8200'!F21+'8769'!F21+'8999'!F21+'4350'!F21</f>
        <v>0</v>
      </c>
      <c r="G21" s="255">
        <f>'2512'!G21+'2513'!G21+'2514'!G21+'2517'!G21+'2518'!G21+'4235'!G21+'8000'!G21+'8200'!G21+'8769'!G21+'8999'!G21+'4350'!G21</f>
        <v>0</v>
      </c>
      <c r="H21" s="255">
        <f>'2512'!H21+'2513'!H21+'2514'!H21+'2517'!H21+'2518'!H21+'4235'!H21+'8000'!H21+'8200'!H21+'8769'!H21+'8999'!H21+'4350'!H21</f>
        <v>0</v>
      </c>
      <c r="I21" s="94">
        <f t="shared" si="4"/>
        <v>0</v>
      </c>
      <c r="J21" s="224"/>
      <c r="K21" s="255">
        <f>'2512'!K21+'2513'!K21+'2514'!K21+'2517'!K21+'2518'!K21+'4235'!K21+'8000'!K21+'8200'!K21+'8769'!K21+'8999'!K21+'4350'!K21</f>
        <v>0</v>
      </c>
      <c r="L21" s="255">
        <f>'2512'!L21+'2513'!L21+'2514'!L21+'2517'!L21+'2518'!L21+'4235'!L21+'8000'!L21+'8200'!L21+'8769'!L21+'8999'!L21+'4350'!L21</f>
        <v>0</v>
      </c>
      <c r="M21" s="255">
        <f>'2512'!M21+'2513'!M21+'2514'!M21+'2517'!M21+'2518'!M21+'4235'!M21+'8000'!M21+'8200'!M21+'8769'!M21+'8999'!M21+'4350'!M21</f>
        <v>0</v>
      </c>
      <c r="N21" s="94">
        <f t="shared" si="0"/>
        <v>0</v>
      </c>
      <c r="O21" s="224"/>
      <c r="P21" s="255">
        <f>'2512'!P21+'2513'!P21+'2514'!P21+'2517'!P21+'2518'!P21+'4235'!P21+'8000'!P21+'8200'!P21+'8769'!P21+'8999'!P21+'4350'!P21</f>
        <v>0</v>
      </c>
      <c r="Q21" s="255">
        <f>'2512'!Q21+'2513'!Q21+'2514'!Q21+'2517'!Q21+'2518'!Q21+'4235'!Q21+'8000'!Q21+'8200'!Q21+'8769'!Q21+'8999'!Q21+'4350'!Q21</f>
        <v>0</v>
      </c>
      <c r="R21" s="255">
        <f>'2512'!R21+'2513'!R21+'2514'!R21+'2517'!R21+'2518'!R21+'4235'!R21+'8000'!R21+'8200'!R21+'8769'!R21+'8999'!R21+'4350'!R21</f>
        <v>0</v>
      </c>
      <c r="S21" s="94">
        <f t="shared" si="1"/>
        <v>0</v>
      </c>
      <c r="T21" s="224"/>
      <c r="U21" s="255">
        <f>'2512'!U21+'2513'!U21+'2514'!U21+'2517'!U21+'2518'!U21+'4235'!U21+'8000'!U21+'8200'!U21+'8769'!U21+'8999'!U21+'4350'!U21</f>
        <v>0</v>
      </c>
      <c r="V21" s="255">
        <f>'2512'!V21+'2513'!V21+'2514'!V21+'2517'!V21+'2518'!V21+'4235'!V21+'8000'!V21+'8200'!V21+'8769'!V21+'8999'!V21+'4350'!V21</f>
        <v>0</v>
      </c>
      <c r="W21" s="255">
        <f>'2512'!W21+'2513'!W21+'2514'!W21+'2517'!W21+'2518'!W21+'4235'!W21+'8000'!W21+'8200'!W21+'8769'!W21+'8999'!W21+'4350'!W21</f>
        <v>0</v>
      </c>
      <c r="X21" s="94">
        <f t="shared" si="2"/>
        <v>0</v>
      </c>
      <c r="Y21" s="97"/>
      <c r="Z21" s="94">
        <f t="shared" si="3"/>
        <v>0</v>
      </c>
      <c r="AA21" s="182"/>
    </row>
    <row r="22" spans="1:27" s="214" customFormat="1" ht="15" x14ac:dyDescent="0.25">
      <c r="A22" s="59"/>
      <c r="B22" s="67" t="str">
        <f>'LPFN SUMMARY - Results'!B22</f>
        <v>Ministère de la culture et des communications</v>
      </c>
      <c r="C22" s="62"/>
      <c r="D22" s="62"/>
      <c r="E22" s="63"/>
      <c r="F22" s="255">
        <f>'2512'!F22+'2513'!F22+'2514'!F22+'2517'!F22+'2518'!F22+'4235'!F22+'8000'!F22+'8200'!F22+'8769'!F22+'8999'!F22+'4350'!F22</f>
        <v>0</v>
      </c>
      <c r="G22" s="255">
        <f>'2512'!G22+'2513'!G22+'2514'!G22+'2517'!G22+'2518'!G22+'4235'!G22+'8000'!G22+'8200'!G22+'8769'!G22+'8999'!G22+'4350'!G22</f>
        <v>0</v>
      </c>
      <c r="H22" s="255">
        <f>'2512'!H22+'2513'!H22+'2514'!H22+'2517'!H22+'2518'!H22+'4235'!H22+'8000'!H22+'8200'!H22+'8769'!H22+'8999'!H22+'4350'!H22</f>
        <v>0</v>
      </c>
      <c r="I22" s="94">
        <f t="shared" si="4"/>
        <v>0</v>
      </c>
      <c r="J22" s="224"/>
      <c r="K22" s="255">
        <f>'2512'!K22+'2513'!K22+'2514'!K22+'2517'!K22+'2518'!K22+'4235'!K22+'8000'!K22+'8200'!K22+'8769'!K22+'8999'!K22+'4350'!K22</f>
        <v>0</v>
      </c>
      <c r="L22" s="255">
        <f>'2512'!L22+'2513'!L22+'2514'!L22+'2517'!L22+'2518'!L22+'4235'!L22+'8000'!L22+'8200'!L22+'8769'!L22+'8999'!L22+'4350'!L22</f>
        <v>0</v>
      </c>
      <c r="M22" s="255">
        <f>'2512'!M22+'2513'!M22+'2514'!M22+'2517'!M22+'2518'!M22+'4235'!M22+'8000'!M22+'8200'!M22+'8769'!M22+'8999'!M22+'4350'!M22</f>
        <v>0</v>
      </c>
      <c r="N22" s="94">
        <f t="shared" si="0"/>
        <v>0</v>
      </c>
      <c r="O22" s="224"/>
      <c r="P22" s="255">
        <f>'2512'!P22+'2513'!P22+'2514'!P22+'2517'!P22+'2518'!P22+'4235'!P22+'8000'!P22+'8200'!P22+'8769'!P22+'8999'!P22+'4350'!P22</f>
        <v>0</v>
      </c>
      <c r="Q22" s="255">
        <f>'2512'!Q22+'2513'!Q22+'2514'!Q22+'2517'!Q22+'2518'!Q22+'4235'!Q22+'8000'!Q22+'8200'!Q22+'8769'!Q22+'8999'!Q22+'4350'!Q22</f>
        <v>0</v>
      </c>
      <c r="R22" s="255">
        <f>'2512'!R22+'2513'!R22+'2514'!R22+'2517'!R22+'2518'!R22+'4235'!R22+'8000'!R22+'8200'!R22+'8769'!R22+'8999'!R22+'4350'!R22</f>
        <v>0</v>
      </c>
      <c r="S22" s="94">
        <f t="shared" si="1"/>
        <v>0</v>
      </c>
      <c r="T22" s="224"/>
      <c r="U22" s="255">
        <f>'2512'!U22+'2513'!U22+'2514'!U22+'2517'!U22+'2518'!U22+'4235'!U22+'8000'!U22+'8200'!U22+'8769'!U22+'8999'!U22+'4350'!U22</f>
        <v>0</v>
      </c>
      <c r="V22" s="255">
        <f>'2512'!V22+'2513'!V22+'2514'!V22+'2517'!V22+'2518'!V22+'4235'!V22+'8000'!V22+'8200'!V22+'8769'!V22+'8999'!V22+'4350'!V22</f>
        <v>0</v>
      </c>
      <c r="W22" s="255">
        <f>'2512'!W22+'2513'!W22+'2514'!W22+'2517'!W22+'2518'!W22+'4235'!W22+'8000'!W22+'8200'!W22+'8769'!W22+'8999'!W22+'4350'!W22</f>
        <v>0</v>
      </c>
      <c r="X22" s="94">
        <f t="shared" si="2"/>
        <v>0</v>
      </c>
      <c r="Y22" s="97"/>
      <c r="Z22" s="94">
        <f t="shared" si="3"/>
        <v>0</v>
      </c>
      <c r="AA22" s="182"/>
    </row>
    <row r="23" spans="1:27" s="214" customFormat="1" ht="15" x14ac:dyDescent="0.25">
      <c r="A23" s="59"/>
      <c r="B23" s="67" t="str">
        <f>'LPFN SUMMARY - Results'!B23</f>
        <v>Natural Ressources</v>
      </c>
      <c r="C23" s="62"/>
      <c r="D23" s="62"/>
      <c r="E23" s="63"/>
      <c r="F23" s="255">
        <f>'2512'!F23+'2513'!F23+'2514'!F23+'2517'!F23+'2518'!F23+'4235'!F23+'8000'!F23+'8200'!F23+'8769'!F23+'8999'!F23+'4350'!F23</f>
        <v>0</v>
      </c>
      <c r="G23" s="255">
        <f>'2512'!G23+'2513'!G23+'2514'!G23+'2517'!G23+'2518'!G23+'4235'!G23+'8000'!G23+'8200'!G23+'8769'!G23+'8999'!G23+'4350'!G23</f>
        <v>0</v>
      </c>
      <c r="H23" s="255">
        <f>'2512'!H23+'2513'!H23+'2514'!H23+'2517'!H23+'2518'!H23+'4235'!H23+'8000'!H23+'8200'!H23+'8769'!H23+'8999'!H23+'4350'!H23</f>
        <v>0</v>
      </c>
      <c r="I23" s="94">
        <f t="shared" si="4"/>
        <v>0</v>
      </c>
      <c r="J23" s="224"/>
      <c r="K23" s="255">
        <f>'2512'!K23+'2513'!K23+'2514'!K23+'2517'!K23+'2518'!K23+'4235'!K23+'8000'!K23+'8200'!K23+'8769'!K23+'8999'!K23+'4350'!K23</f>
        <v>0</v>
      </c>
      <c r="L23" s="255">
        <f>'2512'!L23+'2513'!L23+'2514'!L23+'2517'!L23+'2518'!L23+'4235'!L23+'8000'!L23+'8200'!L23+'8769'!L23+'8999'!L23+'4350'!L23</f>
        <v>0</v>
      </c>
      <c r="M23" s="255">
        <f>'2512'!M23+'2513'!M23+'2514'!M23+'2517'!M23+'2518'!M23+'4235'!M23+'8000'!M23+'8200'!M23+'8769'!M23+'8999'!M23+'4350'!M23</f>
        <v>0</v>
      </c>
      <c r="N23" s="94">
        <f t="shared" si="0"/>
        <v>0</v>
      </c>
      <c r="O23" s="224"/>
      <c r="P23" s="255">
        <f>'2512'!P23+'2513'!P23+'2514'!P23+'2517'!P23+'2518'!P23+'4235'!P23+'8000'!P23+'8200'!P23+'8769'!P23+'8999'!P23+'4350'!P23</f>
        <v>0</v>
      </c>
      <c r="Q23" s="255">
        <f>'2512'!Q23+'2513'!Q23+'2514'!Q23+'2517'!Q23+'2518'!Q23+'4235'!Q23+'8000'!Q23+'8200'!Q23+'8769'!Q23+'8999'!Q23+'4350'!Q23</f>
        <v>0</v>
      </c>
      <c r="R23" s="255">
        <f>'2512'!R23+'2513'!R23+'2514'!R23+'2517'!R23+'2518'!R23+'4235'!R23+'8000'!R23+'8200'!R23+'8769'!R23+'8999'!R23+'4350'!R23</f>
        <v>0</v>
      </c>
      <c r="S23" s="94">
        <f t="shared" si="1"/>
        <v>0</v>
      </c>
      <c r="T23" s="224"/>
      <c r="U23" s="255">
        <f>'2512'!U23+'2513'!U23+'2514'!U23+'2517'!U23+'2518'!U23+'4235'!U23+'8000'!U23+'8200'!U23+'8769'!U23+'8999'!U23+'4350'!U23</f>
        <v>0</v>
      </c>
      <c r="V23" s="255">
        <f>'2512'!V23+'2513'!V23+'2514'!V23+'2517'!V23+'2518'!V23+'4235'!V23+'8000'!V23+'8200'!V23+'8769'!V23+'8999'!V23+'4350'!V23</f>
        <v>0</v>
      </c>
      <c r="W23" s="255">
        <f>'2512'!W23+'2513'!W23+'2514'!W23+'2517'!W23+'2518'!W23+'4235'!W23+'8000'!W23+'8200'!W23+'8769'!W23+'8999'!W23+'4350'!W23</f>
        <v>0</v>
      </c>
      <c r="X23" s="94">
        <f t="shared" si="2"/>
        <v>0</v>
      </c>
      <c r="Y23" s="97"/>
      <c r="Z23" s="94">
        <f t="shared" si="3"/>
        <v>0</v>
      </c>
      <c r="AA23" s="182"/>
    </row>
    <row r="24" spans="1:27" s="214" customFormat="1" ht="15" x14ac:dyDescent="0.25">
      <c r="A24" s="59"/>
      <c r="B24" s="67" t="str">
        <f>'LPFN SUMMARY - Results'!B24</f>
        <v>Other revenue</v>
      </c>
      <c r="C24" s="62"/>
      <c r="D24" s="62"/>
      <c r="E24" s="63"/>
      <c r="F24" s="255">
        <f>'2512'!F24+'2513'!F24+'2514'!F24+'2517'!F24+'2518'!F24+'4235'!F24+'8000'!F24+'8200'!F24+'8769'!F24+'8999'!F24+'4350'!F24</f>
        <v>54800</v>
      </c>
      <c r="G24" s="255">
        <f>'2512'!G24+'2513'!G24+'2514'!G24+'2517'!G24+'2518'!G24+'4235'!G24+'8000'!G24+'8200'!G24+'8769'!G24+'8999'!G24+'4350'!G24</f>
        <v>0</v>
      </c>
      <c r="H24" s="255">
        <f>'2512'!H24+'2513'!H24+'2514'!H24+'2517'!H24+'2518'!H24+'4235'!H24+'8000'!H24+'8200'!H24+'8769'!H24+'8999'!H24+'4350'!H24</f>
        <v>0</v>
      </c>
      <c r="I24" s="94">
        <f t="shared" si="4"/>
        <v>54800</v>
      </c>
      <c r="J24" s="224"/>
      <c r="K24" s="255">
        <f>'2512'!K24+'2513'!K24+'2514'!K24+'2517'!K24+'2518'!K24+'4235'!K24+'8000'!K24+'8200'!K24+'8769'!K24+'8999'!K24+'4350'!K24</f>
        <v>0</v>
      </c>
      <c r="L24" s="255">
        <f>'2512'!L24+'2513'!L24+'2514'!L24+'2517'!L24+'2518'!L24+'4235'!L24+'8000'!L24+'8200'!L24+'8769'!L24+'8999'!L24+'4350'!L24</f>
        <v>0</v>
      </c>
      <c r="M24" s="255">
        <f>'2512'!M24+'2513'!M24+'2514'!M24+'2517'!M24+'2518'!M24+'4235'!M24+'8000'!M24+'8200'!M24+'8769'!M24+'8999'!M24+'4350'!M24</f>
        <v>0</v>
      </c>
      <c r="N24" s="94">
        <f t="shared" si="0"/>
        <v>0</v>
      </c>
      <c r="O24" s="224"/>
      <c r="P24" s="255">
        <f>'2512'!P24+'2513'!P24+'2514'!P24+'2517'!P24+'2518'!P24+'4235'!P24+'8000'!P24+'8200'!P24+'8769'!P24+'8999'!P24+'4350'!P24</f>
        <v>0</v>
      </c>
      <c r="Q24" s="255">
        <f>'2512'!Q24+'2513'!Q24+'2514'!Q24+'2517'!Q24+'2518'!Q24+'4235'!Q24+'8000'!Q24+'8200'!Q24+'8769'!Q24+'8999'!Q24+'4350'!Q24</f>
        <v>0</v>
      </c>
      <c r="R24" s="255">
        <f>'2512'!R24+'2513'!R24+'2514'!R24+'2517'!R24+'2518'!R24+'4235'!R24+'8000'!R24+'8200'!R24+'8769'!R24+'8999'!R24+'4350'!R24</f>
        <v>0</v>
      </c>
      <c r="S24" s="94">
        <f t="shared" si="1"/>
        <v>0</v>
      </c>
      <c r="T24" s="224"/>
      <c r="U24" s="255">
        <f>'2512'!U24+'2513'!U24+'2514'!U24+'2517'!U24+'2518'!U24+'4235'!U24+'8000'!U24+'8200'!U24+'8769'!U24+'8999'!U24+'4350'!U24</f>
        <v>0</v>
      </c>
      <c r="V24" s="255">
        <f>'2512'!V24+'2513'!V24+'2514'!V24+'2517'!V24+'2518'!V24+'4235'!V24+'8000'!V24+'8200'!V24+'8769'!V24+'8999'!V24+'4350'!V24</f>
        <v>0</v>
      </c>
      <c r="W24" s="255">
        <f>'2512'!W24+'2513'!W24+'2514'!W24+'2517'!W24+'2518'!W24+'4235'!W24+'8000'!W24+'8200'!W24+'8769'!W24+'8999'!W24+'4350'!W24</f>
        <v>0</v>
      </c>
      <c r="X24" s="94">
        <f t="shared" si="2"/>
        <v>0</v>
      </c>
      <c r="Y24" s="97"/>
      <c r="Z24" s="94">
        <f t="shared" si="3"/>
        <v>54800</v>
      </c>
      <c r="AA24" s="182"/>
    </row>
    <row r="25" spans="1:27" s="214" customFormat="1" ht="15" x14ac:dyDescent="0.25">
      <c r="A25" s="59"/>
      <c r="B25" s="67" t="str">
        <f>'LPFN SUMMARY - Results'!B25</f>
        <v>Rent revenue</v>
      </c>
      <c r="C25" s="62"/>
      <c r="D25" s="62"/>
      <c r="E25" s="63"/>
      <c r="F25" s="255">
        <f>'2512'!F25+'2513'!F25+'2514'!F25+'2517'!F25+'2518'!F25+'4235'!F25+'8000'!F25+'8200'!F25+'8769'!F25+'8999'!F25+'4350'!F25</f>
        <v>3550</v>
      </c>
      <c r="G25" s="255">
        <f>'2512'!G25+'2513'!G25+'2514'!G25+'2517'!G25+'2518'!G25+'4235'!G25+'8000'!G25+'8200'!G25+'8769'!G25+'8999'!G25+'4350'!G25</f>
        <v>3550</v>
      </c>
      <c r="H25" s="255">
        <f>'2512'!H25+'2513'!H25+'2514'!H25+'2517'!H25+'2518'!H25+'4235'!H25+'8000'!H25+'8200'!H25+'8769'!H25+'8999'!H25+'4350'!H25</f>
        <v>3550</v>
      </c>
      <c r="I25" s="94">
        <f t="shared" si="4"/>
        <v>10650</v>
      </c>
      <c r="J25" s="224"/>
      <c r="K25" s="255">
        <f>'2512'!K25+'2513'!K25+'2514'!K25+'2517'!K25+'2518'!K25+'4235'!K25+'8000'!K25+'8200'!K25+'8769'!K25+'8999'!K25+'4350'!K25</f>
        <v>3550</v>
      </c>
      <c r="L25" s="255">
        <f>'2512'!L25+'2513'!L25+'2514'!L25+'2517'!L25+'2518'!L25+'4235'!L25+'8000'!L25+'8200'!L25+'8769'!L25+'8999'!L25+'4350'!L25</f>
        <v>3550</v>
      </c>
      <c r="M25" s="255">
        <f>'2512'!M25+'2513'!M25+'2514'!M25+'2517'!M25+'2518'!M25+'4235'!M25+'8000'!M25+'8200'!M25+'8769'!M25+'8999'!M25+'4350'!M25</f>
        <v>3550</v>
      </c>
      <c r="N25" s="94">
        <f t="shared" si="0"/>
        <v>10650</v>
      </c>
      <c r="O25" s="224"/>
      <c r="P25" s="255">
        <f>'2512'!P25+'2513'!P25+'2514'!P25+'2517'!P25+'2518'!P25+'4235'!P25+'8000'!P25+'8200'!P25+'8769'!P25+'8999'!P25+'4350'!P25</f>
        <v>3550</v>
      </c>
      <c r="Q25" s="255">
        <f>'2512'!Q25+'2513'!Q25+'2514'!Q25+'2517'!Q25+'2518'!Q25+'4235'!Q25+'8000'!Q25+'8200'!Q25+'8769'!Q25+'8999'!Q25+'4350'!Q25</f>
        <v>3550</v>
      </c>
      <c r="R25" s="255">
        <f>'2512'!R25+'2513'!R25+'2514'!R25+'2517'!R25+'2518'!R25+'4235'!R25+'8000'!R25+'8200'!R25+'8769'!R25+'8999'!R25+'4350'!R25</f>
        <v>3550</v>
      </c>
      <c r="S25" s="94">
        <f t="shared" si="1"/>
        <v>10650</v>
      </c>
      <c r="T25" s="224"/>
      <c r="U25" s="255">
        <f>'2512'!U25+'2513'!U25+'2514'!U25+'2517'!U25+'2518'!U25+'4235'!U25+'8000'!U25+'8200'!U25+'8769'!U25+'8999'!U25+'4350'!U25</f>
        <v>3550</v>
      </c>
      <c r="V25" s="255">
        <f>'2512'!V25+'2513'!V25+'2514'!V25+'2517'!V25+'2518'!V25+'4235'!V25+'8000'!V25+'8200'!V25+'8769'!V25+'8999'!V25+'4350'!V25</f>
        <v>3550</v>
      </c>
      <c r="W25" s="255">
        <f>'2512'!W25+'2513'!W25+'2514'!W25+'2517'!W25+'2518'!W25+'4235'!W25+'8000'!W25+'8200'!W25+'8769'!W25+'8999'!W25+'4350'!W25</f>
        <v>3550</v>
      </c>
      <c r="X25" s="94">
        <f t="shared" si="2"/>
        <v>10650</v>
      </c>
      <c r="Y25" s="97"/>
      <c r="Z25" s="94">
        <f t="shared" si="3"/>
        <v>42600</v>
      </c>
      <c r="AA25" s="182"/>
    </row>
    <row r="26" spans="1:27" s="214" customFormat="1" ht="15" x14ac:dyDescent="0.25">
      <c r="A26" s="59"/>
      <c r="B26" s="67" t="str">
        <f>'LPFN SUMMARY - Results'!B26</f>
        <v>SAT</v>
      </c>
      <c r="C26" s="62"/>
      <c r="D26" s="62"/>
      <c r="E26" s="63"/>
      <c r="F26" s="255">
        <f>'2512'!F26+'2513'!F26+'2514'!F26+'2517'!F26+'2518'!F26+'4235'!F26+'8000'!F26+'8200'!F26+'8769'!F26+'8999'!F26+'4350'!F26</f>
        <v>0</v>
      </c>
      <c r="G26" s="255">
        <f>'2512'!G26+'2513'!G26+'2514'!G26+'2517'!G26+'2518'!G26+'4235'!G26+'8000'!G26+'8200'!G26+'8769'!G26+'8999'!G26+'4350'!G26</f>
        <v>0</v>
      </c>
      <c r="H26" s="255">
        <f>'2512'!H26+'2513'!H26+'2514'!H26+'2517'!H26+'2518'!H26+'4235'!H26+'8000'!H26+'8200'!H26+'8769'!H26+'8999'!H26+'4350'!H26</f>
        <v>0</v>
      </c>
      <c r="I26" s="94">
        <f t="shared" si="4"/>
        <v>0</v>
      </c>
      <c r="J26" s="224"/>
      <c r="K26" s="255">
        <f>'2512'!K26+'2513'!K26+'2514'!K26+'2517'!K26+'2518'!K26+'4235'!K26+'8000'!K26+'8200'!K26+'8769'!K26+'8999'!K26+'4350'!K26</f>
        <v>0</v>
      </c>
      <c r="L26" s="255">
        <f>'2512'!L26+'2513'!L26+'2514'!L26+'2517'!L26+'2518'!L26+'4235'!L26+'8000'!L26+'8200'!L26+'8769'!L26+'8999'!L26+'4350'!L26</f>
        <v>0</v>
      </c>
      <c r="M26" s="255">
        <f>'2512'!M26+'2513'!M26+'2514'!M26+'2517'!M26+'2518'!M26+'4235'!M26+'8000'!M26+'8200'!M26+'8769'!M26+'8999'!M26+'4350'!M26</f>
        <v>0</v>
      </c>
      <c r="N26" s="94">
        <f t="shared" si="0"/>
        <v>0</v>
      </c>
      <c r="O26" s="224"/>
      <c r="P26" s="255">
        <f>'2512'!P26+'2513'!P26+'2514'!P26+'2517'!P26+'2518'!P26+'4235'!P26+'8000'!P26+'8200'!P26+'8769'!P26+'8999'!P26+'4350'!P26</f>
        <v>0</v>
      </c>
      <c r="Q26" s="255">
        <f>'2512'!Q26+'2513'!Q26+'2514'!Q26+'2517'!Q26+'2518'!Q26+'4235'!Q26+'8000'!Q26+'8200'!Q26+'8769'!Q26+'8999'!Q26+'4350'!Q26</f>
        <v>0</v>
      </c>
      <c r="R26" s="255">
        <f>'2512'!R26+'2513'!R26+'2514'!R26+'2517'!R26+'2518'!R26+'4235'!R26+'8000'!R26+'8200'!R26+'8769'!R26+'8999'!R26+'4350'!R26</f>
        <v>0</v>
      </c>
      <c r="S26" s="94">
        <f t="shared" si="1"/>
        <v>0</v>
      </c>
      <c r="T26" s="224"/>
      <c r="U26" s="255">
        <f>'2512'!U26+'2513'!U26+'2514'!U26+'2517'!U26+'2518'!U26+'4235'!U26+'8000'!U26+'8200'!U26+'8769'!U26+'8999'!U26+'4350'!U26</f>
        <v>0</v>
      </c>
      <c r="V26" s="255">
        <f>'2512'!V26+'2513'!V26+'2514'!V26+'2517'!V26+'2518'!V26+'4235'!V26+'8000'!V26+'8200'!V26+'8769'!V26+'8999'!V26+'4350'!V26</f>
        <v>0</v>
      </c>
      <c r="W26" s="255">
        <f>'2512'!W26+'2513'!W26+'2514'!W26+'2517'!W26+'2518'!W26+'4235'!W26+'8000'!W26+'8200'!W26+'8769'!W26+'8999'!W26+'4350'!W26</f>
        <v>0</v>
      </c>
      <c r="X26" s="94">
        <f t="shared" si="2"/>
        <v>0</v>
      </c>
      <c r="Y26" s="97"/>
      <c r="Z26" s="94">
        <f t="shared" si="3"/>
        <v>0</v>
      </c>
      <c r="AA26" s="182"/>
    </row>
    <row r="27" spans="1:27" s="214" customFormat="1" ht="15" hidden="1" x14ac:dyDescent="0.25">
      <c r="A27" s="59"/>
      <c r="B27" s="67" t="str">
        <f>'LPFN SUMMARY - Results'!B27</f>
        <v>Tax Reimbursement</v>
      </c>
      <c r="C27" s="62"/>
      <c r="D27" s="62"/>
      <c r="E27" s="63"/>
      <c r="F27" s="255">
        <f>'2512'!F27+'2513'!F27+'2514'!F27+'2517'!F27+'2518'!F27+'4235'!F27+'8000'!F27+'8200'!F27+'8769'!F27+'8999'!F27+'4350'!F27</f>
        <v>0</v>
      </c>
      <c r="G27" s="255">
        <f>'2512'!G27+'2513'!G27+'2514'!G27+'2517'!G27+'2518'!G27+'4235'!G27+'8000'!G27+'8200'!G27+'8769'!G27+'8999'!G27+'4350'!G27</f>
        <v>0</v>
      </c>
      <c r="H27" s="255">
        <f>'2512'!H27+'2513'!H27+'2514'!H27+'2517'!H27+'2518'!H27+'4235'!H27+'8000'!H27+'8200'!H27+'8769'!H27+'8999'!H27+'4350'!H27</f>
        <v>0</v>
      </c>
      <c r="I27" s="94">
        <f t="shared" si="4"/>
        <v>0</v>
      </c>
      <c r="J27" s="224"/>
      <c r="K27" s="255">
        <f>'2512'!K27+'2513'!K27+'2514'!K27+'2517'!K27+'2518'!K27+'4235'!K27+'8000'!K27+'8200'!K27+'8769'!K27+'8999'!K27+'4350'!K27</f>
        <v>0</v>
      </c>
      <c r="L27" s="255">
        <f>'2512'!L27+'2513'!L27+'2514'!L27+'2517'!L27+'2518'!L27+'4235'!L27+'8000'!L27+'8200'!L27+'8769'!L27+'8999'!L27+'4350'!L27</f>
        <v>0</v>
      </c>
      <c r="M27" s="255">
        <f>'2512'!M27+'2513'!M27+'2514'!M27+'2517'!M27+'2518'!M27+'4235'!M27+'8000'!M27+'8200'!M27+'8769'!M27+'8999'!M27+'4350'!M27</f>
        <v>0</v>
      </c>
      <c r="N27" s="94">
        <f t="shared" si="0"/>
        <v>0</v>
      </c>
      <c r="O27" s="224"/>
      <c r="P27" s="255">
        <f>'2512'!P27+'2513'!P27+'2514'!P27+'2517'!P27+'2518'!P27+'4235'!P27+'8000'!P27+'8200'!P27+'8769'!P27+'8999'!P27+'4350'!P27</f>
        <v>0</v>
      </c>
      <c r="Q27" s="255">
        <f>'2512'!Q27+'2513'!Q27+'2514'!Q27+'2517'!Q27+'2518'!Q27+'4235'!Q27+'8000'!Q27+'8200'!Q27+'8769'!Q27+'8999'!Q27+'4350'!Q27</f>
        <v>0</v>
      </c>
      <c r="R27" s="255">
        <f>'2512'!R27+'2513'!R27+'2514'!R27+'2517'!R27+'2518'!R27+'4235'!R27+'8000'!R27+'8200'!R27+'8769'!R27+'8999'!R27+'4350'!R27</f>
        <v>0</v>
      </c>
      <c r="S27" s="94">
        <f t="shared" si="1"/>
        <v>0</v>
      </c>
      <c r="T27" s="224"/>
      <c r="U27" s="255">
        <f>'2512'!U27+'2513'!U27+'2514'!U27+'2517'!U27+'2518'!U27+'4235'!U27+'8000'!U27+'8200'!U27+'8769'!U27+'8999'!U27+'4350'!U27</f>
        <v>0</v>
      </c>
      <c r="V27" s="255">
        <f>'2512'!V27+'2513'!V27+'2514'!V27+'2517'!V27+'2518'!V27+'4235'!V27+'8000'!V27+'8200'!V27+'8769'!V27+'8999'!V27+'4350'!V27</f>
        <v>0</v>
      </c>
      <c r="W27" s="255">
        <f>'2512'!W27+'2513'!W27+'2514'!W27+'2517'!W27+'2518'!W27+'4235'!W27+'8000'!W27+'8200'!W27+'8769'!W27+'8999'!W27+'4350'!W27</f>
        <v>0</v>
      </c>
      <c r="X27" s="94">
        <f t="shared" ref="X27:X42" si="5">U27+V27+W27</f>
        <v>0</v>
      </c>
      <c r="Y27" s="97"/>
      <c r="Z27" s="94">
        <f t="shared" si="3"/>
        <v>0</v>
      </c>
      <c r="AA27" s="182"/>
    </row>
    <row r="28" spans="1:27" s="214" customFormat="1" ht="15" x14ac:dyDescent="0.25">
      <c r="A28" s="59"/>
      <c r="B28" s="67" t="str">
        <f>'LPFN SUMMARY - Results'!B28</f>
        <v>Transfer from (to) other projects</v>
      </c>
      <c r="C28" s="62"/>
      <c r="D28" s="62"/>
      <c r="E28" s="63"/>
      <c r="F28" s="255">
        <f>'2512'!F28+'2513'!F28+'2514'!F28+'2517'!F28+'2518'!F28+'4235'!F28+'8000'!F28+'8200'!F28+'8769'!F28+'8999'!F28+'4350'!F28</f>
        <v>-50000</v>
      </c>
      <c r="G28" s="255">
        <f>'2512'!G28+'2513'!G28+'2514'!G28+'2517'!G28+'2518'!G28+'4235'!G28+'8000'!G28+'8200'!G28+'8769'!G28+'8999'!G28+'4350'!G28</f>
        <v>0</v>
      </c>
      <c r="H28" s="255">
        <f>'2512'!H28+'2513'!H28+'2514'!H28+'2517'!H28+'2518'!H28+'4235'!H28+'8000'!H28+'8200'!H28+'8769'!H28+'8999'!H28+'4350'!H28</f>
        <v>0</v>
      </c>
      <c r="I28" s="94">
        <f t="shared" si="4"/>
        <v>-50000</v>
      </c>
      <c r="J28" s="224"/>
      <c r="K28" s="255">
        <f>'2512'!K28+'2513'!K28+'2514'!K28+'2517'!K28+'2518'!K28+'4235'!K28+'8000'!K28+'8200'!K28+'8769'!K28+'8999'!K28+'4350'!K28</f>
        <v>0</v>
      </c>
      <c r="L28" s="255">
        <f>'2512'!L28+'2513'!L28+'2514'!L28+'2517'!L28+'2518'!L28+'4235'!L28+'8000'!L28+'8200'!L28+'8769'!L28+'8999'!L28+'4350'!L28</f>
        <v>0</v>
      </c>
      <c r="M28" s="255">
        <f>'2512'!M28+'2513'!M28+'2514'!M28+'2517'!M28+'2518'!M28+'4235'!M28+'8000'!M28+'8200'!M28+'8769'!M28+'8999'!M28+'4350'!M28</f>
        <v>0</v>
      </c>
      <c r="N28" s="94">
        <f t="shared" si="0"/>
        <v>0</v>
      </c>
      <c r="O28" s="224"/>
      <c r="P28" s="255">
        <f>'2512'!P28+'2513'!P28+'2514'!P28+'2517'!P28+'2518'!P28+'4235'!P28+'8000'!P28+'8200'!P28+'8769'!P28+'8999'!P28+'4350'!P28</f>
        <v>0</v>
      </c>
      <c r="Q28" s="255">
        <f>'2512'!Q28+'2513'!Q28+'2514'!Q28+'2517'!Q28+'2518'!Q28+'4235'!Q28+'8000'!Q28+'8200'!Q28+'8769'!Q28+'8999'!Q28+'4350'!Q28</f>
        <v>0</v>
      </c>
      <c r="R28" s="255">
        <f>'2512'!R28+'2513'!R28+'2514'!R28+'2517'!R28+'2518'!R28+'4235'!R28+'8000'!R28+'8200'!R28+'8769'!R28+'8999'!R28+'4350'!R28</f>
        <v>0</v>
      </c>
      <c r="S28" s="94">
        <f t="shared" si="1"/>
        <v>0</v>
      </c>
      <c r="T28" s="224"/>
      <c r="U28" s="255">
        <f>'2512'!U28+'2513'!U28+'2514'!U28+'2517'!U28+'2518'!U28+'4235'!U28+'8000'!U28+'8200'!U28+'8769'!U28+'8999'!U28+'4350'!U28</f>
        <v>0</v>
      </c>
      <c r="V28" s="255">
        <f>'2512'!V28+'2513'!V28+'2514'!V28+'2517'!V28+'2518'!V28+'4235'!V28+'8000'!V28+'8200'!V28+'8769'!V28+'8999'!V28+'4350'!V28</f>
        <v>0</v>
      </c>
      <c r="W28" s="255">
        <f>'2512'!W28+'2513'!W28+'2514'!W28+'2517'!W28+'2518'!W28+'4235'!W28+'8000'!W28+'8200'!W28+'8769'!W28+'8999'!W28+'4350'!W28</f>
        <v>0</v>
      </c>
      <c r="X28" s="94">
        <f t="shared" si="5"/>
        <v>0</v>
      </c>
      <c r="Y28" s="97"/>
      <c r="Z28" s="94">
        <f t="shared" si="3"/>
        <v>-50000</v>
      </c>
      <c r="AA28" s="182"/>
    </row>
    <row r="29" spans="1:27" s="214" customFormat="1" ht="15" x14ac:dyDescent="0.25">
      <c r="A29" s="59"/>
      <c r="B29" s="67" t="str">
        <f>'LPFN SUMMARY - Results'!B29</f>
        <v>Unexpended Funding</v>
      </c>
      <c r="C29" s="62"/>
      <c r="D29" s="62"/>
      <c r="E29" s="63"/>
      <c r="F29" s="255">
        <f>'2512'!F29+'2513'!F29+'2514'!F29+'2517'!F29+'2518'!F29+'4235'!F29+'8000'!F29+'8200'!F29+'8769'!F29+'8999'!F29+'4350'!F29</f>
        <v>0</v>
      </c>
      <c r="G29" s="255">
        <f>'2512'!G29+'2513'!G29+'2514'!G29+'2517'!G29+'2518'!G29+'4235'!G29+'8000'!G29+'8200'!G29+'8769'!G29+'8999'!G29+'4350'!G29</f>
        <v>0</v>
      </c>
      <c r="H29" s="255">
        <f>'2512'!H29+'2513'!H29+'2514'!H29+'2517'!H29+'2518'!H29+'4235'!H29+'8000'!H29+'8200'!H29+'8769'!H29+'8999'!H29+'4350'!H29</f>
        <v>0</v>
      </c>
      <c r="I29" s="94">
        <f t="shared" si="4"/>
        <v>0</v>
      </c>
      <c r="J29" s="224"/>
      <c r="K29" s="255">
        <f>'2512'!K29+'2513'!K29+'2514'!K29+'2517'!K29+'2518'!K29+'4235'!K29+'8000'!K29+'8200'!K29+'8769'!K29+'8999'!K29+'4350'!K29</f>
        <v>0</v>
      </c>
      <c r="L29" s="255">
        <f>'2512'!L29+'2513'!L29+'2514'!L29+'2517'!L29+'2518'!L29+'4235'!L29+'8000'!L29+'8200'!L29+'8769'!L29+'8999'!L29+'4350'!L29</f>
        <v>0</v>
      </c>
      <c r="M29" s="255">
        <f>'2512'!M29+'2513'!M29+'2514'!M29+'2517'!M29+'2518'!M29+'4235'!M29+'8000'!M29+'8200'!M29+'8769'!M29+'8999'!M29+'4350'!M29</f>
        <v>0</v>
      </c>
      <c r="N29" s="94">
        <f t="shared" si="0"/>
        <v>0</v>
      </c>
      <c r="O29" s="224"/>
      <c r="P29" s="255">
        <f>'2512'!P29+'2513'!P29+'2514'!P29+'2517'!P29+'2518'!P29+'4235'!P29+'8000'!P29+'8200'!P29+'8769'!P29+'8999'!P29+'4350'!P29</f>
        <v>0</v>
      </c>
      <c r="Q29" s="255">
        <f>'2512'!Q29+'2513'!Q29+'2514'!Q29+'2517'!Q29+'2518'!Q29+'4235'!Q29+'8000'!Q29+'8200'!Q29+'8769'!Q29+'8999'!Q29+'4350'!Q29</f>
        <v>0</v>
      </c>
      <c r="R29" s="255">
        <f>'2512'!R29+'2513'!R29+'2514'!R29+'2517'!R29+'2518'!R29+'4235'!R29+'8000'!R29+'8200'!R29+'8769'!R29+'8999'!R29+'4350'!R29</f>
        <v>0</v>
      </c>
      <c r="S29" s="94">
        <f t="shared" si="1"/>
        <v>0</v>
      </c>
      <c r="T29" s="224"/>
      <c r="U29" s="255">
        <f>'2512'!U29+'2513'!U29+'2514'!U29+'2517'!U29+'2518'!U29+'4235'!U29+'8000'!U29+'8200'!U29+'8769'!U29+'8999'!U29+'4350'!U29</f>
        <v>0</v>
      </c>
      <c r="V29" s="255">
        <f>'2512'!V29+'2513'!V29+'2514'!V29+'2517'!V29+'2518'!V29+'4235'!V29+'8000'!V29+'8200'!V29+'8769'!V29+'8999'!V29+'4350'!V29</f>
        <v>0</v>
      </c>
      <c r="W29" s="255">
        <f>'2512'!W29+'2513'!W29+'2514'!W29+'2517'!W29+'2518'!W29+'4235'!W29+'8000'!W29+'8200'!W29+'8769'!W29+'8999'!W29+'4350'!W29</f>
        <v>0</v>
      </c>
      <c r="X29" s="94">
        <f t="shared" si="5"/>
        <v>0</v>
      </c>
      <c r="Y29" s="97"/>
      <c r="Z29" s="94">
        <f t="shared" si="3"/>
        <v>0</v>
      </c>
      <c r="AA29" s="182"/>
    </row>
    <row r="30" spans="1:27" s="214" customFormat="1" ht="15" x14ac:dyDescent="0.25">
      <c r="A30" s="59"/>
      <c r="B30" s="67" t="str">
        <f>'LPFN SUMMARY - Results'!B30</f>
        <v>Deferred from last year</v>
      </c>
      <c r="C30" s="62"/>
      <c r="D30" s="62"/>
      <c r="E30" s="63"/>
      <c r="F30" s="255">
        <f>'2512'!F30+'2513'!F30+'2514'!F30+'2517'!F30+'2518'!F30+'4235'!F30+'8000'!F30+'8200'!F30+'8769'!F30+'8999'!F30+'4350'!F30</f>
        <v>0</v>
      </c>
      <c r="G30" s="255">
        <f>'2512'!G30+'2513'!G30+'2514'!G30+'2517'!G30+'2518'!G30+'4235'!G30+'8000'!G30+'8200'!G30+'8769'!G30+'8999'!G30+'4350'!G30</f>
        <v>0</v>
      </c>
      <c r="H30" s="255">
        <f>'2512'!H30+'2513'!H30+'2514'!H30+'2517'!H30+'2518'!H30+'4235'!H30+'8000'!H30+'8200'!H30+'8769'!H30+'8999'!H30+'4350'!H30</f>
        <v>0</v>
      </c>
      <c r="I30" s="94">
        <f t="shared" si="4"/>
        <v>0</v>
      </c>
      <c r="J30" s="224"/>
      <c r="K30" s="255">
        <f>'2512'!K30+'2513'!K30+'2514'!K30+'2517'!K30+'2518'!K30+'4235'!K30+'8000'!K30+'8200'!K30+'8769'!K30+'8999'!K30+'4350'!K30</f>
        <v>0</v>
      </c>
      <c r="L30" s="255">
        <f>'2512'!L30+'2513'!L30+'2514'!L30+'2517'!L30+'2518'!L30+'4235'!L30+'8000'!L30+'8200'!L30+'8769'!L30+'8999'!L30+'4350'!L30</f>
        <v>0</v>
      </c>
      <c r="M30" s="255">
        <f>'2512'!M30+'2513'!M30+'2514'!M30+'2517'!M30+'2518'!M30+'4235'!M30+'8000'!M30+'8200'!M30+'8769'!M30+'8999'!M30+'4350'!M30</f>
        <v>0</v>
      </c>
      <c r="N30" s="94">
        <f t="shared" si="0"/>
        <v>0</v>
      </c>
      <c r="O30" s="224"/>
      <c r="P30" s="255">
        <f>'2512'!P30+'2513'!P30+'2514'!P30+'2517'!P30+'2518'!P30+'4235'!P30+'8000'!P30+'8200'!P30+'8769'!P30+'8999'!P30+'4350'!P30</f>
        <v>0</v>
      </c>
      <c r="Q30" s="255">
        <f>'2512'!Q30+'2513'!Q30+'2514'!Q30+'2517'!Q30+'2518'!Q30+'4235'!Q30+'8000'!Q30+'8200'!Q30+'8769'!Q30+'8999'!Q30+'4350'!Q30</f>
        <v>0</v>
      </c>
      <c r="R30" s="255">
        <f>'2512'!R30+'2513'!R30+'2514'!R30+'2517'!R30+'2518'!R30+'4235'!R30+'8000'!R30+'8200'!R30+'8769'!R30+'8999'!R30+'4350'!R30</f>
        <v>0</v>
      </c>
      <c r="S30" s="94">
        <f t="shared" si="1"/>
        <v>0</v>
      </c>
      <c r="T30" s="224"/>
      <c r="U30" s="255">
        <f>'2512'!U30+'2513'!U30+'2514'!U30+'2517'!U30+'2518'!U30+'4235'!U30+'8000'!U30+'8200'!U30+'8769'!U30+'8999'!U30+'4350'!U30</f>
        <v>0</v>
      </c>
      <c r="V30" s="255">
        <f>'2512'!V30+'2513'!V30+'2514'!V30+'2517'!V30+'2518'!V30+'4235'!V30+'8000'!V30+'8200'!V30+'8769'!V30+'8999'!V30+'4350'!V30</f>
        <v>0</v>
      </c>
      <c r="W30" s="255">
        <f>'2512'!W30+'2513'!W30+'2514'!W30+'2517'!W30+'2518'!W30+'4235'!W30+'8000'!W30+'8200'!W30+'8769'!W30+'8999'!W30+'4350'!W30</f>
        <v>0</v>
      </c>
      <c r="X30" s="94">
        <f t="shared" si="5"/>
        <v>0</v>
      </c>
      <c r="Y30" s="97"/>
      <c r="Z30" s="94">
        <f t="shared" si="3"/>
        <v>0</v>
      </c>
      <c r="AA30" s="182"/>
    </row>
    <row r="31" spans="1:27" s="214" customFormat="1" ht="15" x14ac:dyDescent="0.25">
      <c r="A31" s="59"/>
      <c r="B31" s="67" t="str">
        <f>'LPFN SUMMARY - Results'!B31</f>
        <v>SAA</v>
      </c>
      <c r="C31" s="62"/>
      <c r="D31" s="62"/>
      <c r="E31" s="63"/>
      <c r="F31" s="255">
        <f>'2512'!F31+'2513'!F31+'2514'!F31+'2517'!F31+'2518'!F31+'4235'!F31+'8000'!F31+'8200'!F31+'8769'!F31+'8999'!F31+'4350'!F31</f>
        <v>0</v>
      </c>
      <c r="G31" s="255">
        <f>'2512'!G31+'2513'!G31+'2514'!G31+'2517'!G31+'2518'!G31+'4235'!G31+'8000'!G31+'8200'!G31+'8769'!G31+'8999'!G31+'4350'!G31</f>
        <v>0</v>
      </c>
      <c r="H31" s="255">
        <f>'2512'!H31+'2513'!H31+'2514'!H31+'2517'!H31+'2518'!H31+'4235'!H31+'8000'!H31+'8200'!H31+'8769'!H31+'8999'!H31+'4350'!H31</f>
        <v>0</v>
      </c>
      <c r="I31" s="94">
        <f t="shared" si="4"/>
        <v>0</v>
      </c>
      <c r="J31" s="224"/>
      <c r="K31" s="255">
        <f>'2512'!K31+'2513'!K31+'2514'!K31+'2517'!K31+'2518'!K31+'4235'!K31+'8000'!K31+'8200'!K31+'8769'!K31+'8999'!K31+'4350'!K31</f>
        <v>0</v>
      </c>
      <c r="L31" s="255">
        <f>'2512'!L31+'2513'!L31+'2514'!L31+'2517'!L31+'2518'!L31+'4235'!L31+'8000'!L31+'8200'!L31+'8769'!L31+'8999'!L31+'4350'!L31</f>
        <v>0</v>
      </c>
      <c r="M31" s="255">
        <f>'2512'!M31+'2513'!M31+'2514'!M31+'2517'!M31+'2518'!M31+'4235'!M31+'8000'!M31+'8200'!M31+'8769'!M31+'8999'!M31+'4350'!M31</f>
        <v>0</v>
      </c>
      <c r="N31" s="94">
        <f t="shared" si="0"/>
        <v>0</v>
      </c>
      <c r="O31" s="224"/>
      <c r="P31" s="255">
        <f>'2512'!P31+'2513'!P31+'2514'!P31+'2517'!P31+'2518'!P31+'4235'!P31+'8000'!P31+'8200'!P31+'8769'!P31+'8999'!P31+'4350'!P31</f>
        <v>0</v>
      </c>
      <c r="Q31" s="255">
        <f>'2512'!Q31+'2513'!Q31+'2514'!Q31+'2517'!Q31+'2518'!Q31+'4235'!Q31+'8000'!Q31+'8200'!Q31+'8769'!Q31+'8999'!Q31+'4350'!Q31</f>
        <v>0</v>
      </c>
      <c r="R31" s="255">
        <f>'2512'!R31+'2513'!R31+'2514'!R31+'2517'!R31+'2518'!R31+'4235'!R31+'8000'!R31+'8200'!R31+'8769'!R31+'8999'!R31+'4350'!R31</f>
        <v>0</v>
      </c>
      <c r="S31" s="94">
        <f t="shared" si="1"/>
        <v>0</v>
      </c>
      <c r="T31" s="224"/>
      <c r="U31" s="255">
        <f>'2512'!U31+'2513'!U31+'2514'!U31+'2517'!U31+'2518'!U31+'4235'!U31+'8000'!U31+'8200'!U31+'8769'!U31+'8999'!U31+'4350'!U31</f>
        <v>0</v>
      </c>
      <c r="V31" s="255">
        <f>'2512'!V31+'2513'!V31+'2514'!V31+'2517'!V31+'2518'!V31+'4235'!V31+'8000'!V31+'8200'!V31+'8769'!V31+'8999'!V31+'4350'!V31</f>
        <v>0</v>
      </c>
      <c r="W31" s="255">
        <f>'2512'!W31+'2513'!W31+'2514'!W31+'2517'!W31+'2518'!W31+'4235'!W31+'8000'!W31+'8200'!W31+'8769'!W31+'8999'!W31+'4350'!W31</f>
        <v>0</v>
      </c>
      <c r="X31" s="94">
        <f t="shared" si="5"/>
        <v>0</v>
      </c>
      <c r="Y31" s="97"/>
      <c r="Z31" s="94">
        <f t="shared" si="3"/>
        <v>0</v>
      </c>
      <c r="AA31" s="182"/>
    </row>
    <row r="32" spans="1:27" s="214" customFormat="1" ht="15" x14ac:dyDescent="0.25">
      <c r="A32" s="59"/>
      <c r="B32" s="67" t="str">
        <f>'LPFN SUMMARY - Results'!B32</f>
        <v>Recoverable Deficit</v>
      </c>
      <c r="C32" s="62"/>
      <c r="D32" s="62"/>
      <c r="E32" s="63"/>
      <c r="F32" s="255">
        <f>'2512'!F32+'2513'!F32+'2514'!F32+'2517'!F32+'2518'!F32+'4235'!F32+'8000'!F32+'8200'!F32+'8769'!F32+'8999'!F32+'4350'!F32</f>
        <v>0</v>
      </c>
      <c r="G32" s="255">
        <f>'2512'!G32+'2513'!G32+'2514'!G32+'2517'!G32+'2518'!G32+'4235'!G32+'8000'!G32+'8200'!G32+'8769'!G32+'8999'!G32+'4350'!G32</f>
        <v>0</v>
      </c>
      <c r="H32" s="255">
        <f>'2512'!H32+'2513'!H32+'2514'!H32+'2517'!H32+'2518'!H32+'4235'!H32+'8000'!H32+'8200'!H32+'8769'!H32+'8999'!H32+'4350'!H32</f>
        <v>0</v>
      </c>
      <c r="I32" s="94">
        <f t="shared" si="4"/>
        <v>0</v>
      </c>
      <c r="J32" s="224"/>
      <c r="K32" s="255">
        <f>'2512'!K32+'2513'!K32+'2514'!K32+'2517'!K32+'2518'!K32+'4235'!K32+'8000'!K32+'8200'!K32+'8769'!K32+'8999'!K32+'4350'!K32</f>
        <v>0</v>
      </c>
      <c r="L32" s="255">
        <f>'2512'!L32+'2513'!L32+'2514'!L32+'2517'!L32+'2518'!L32+'4235'!L32+'8000'!L32+'8200'!L32+'8769'!L32+'8999'!L32+'4350'!L32</f>
        <v>0</v>
      </c>
      <c r="M32" s="255">
        <f>'2512'!M32+'2513'!M32+'2514'!M32+'2517'!M32+'2518'!M32+'4235'!M32+'8000'!M32+'8200'!M32+'8769'!M32+'8999'!M32+'4350'!M32</f>
        <v>0</v>
      </c>
      <c r="N32" s="94">
        <f t="shared" si="0"/>
        <v>0</v>
      </c>
      <c r="O32" s="224"/>
      <c r="P32" s="255">
        <f>'2512'!P32+'2513'!P32+'2514'!P32+'2517'!P32+'2518'!P32+'4235'!P32+'8000'!P32+'8200'!P32+'8769'!P32+'8999'!P32+'4350'!P32</f>
        <v>0</v>
      </c>
      <c r="Q32" s="255">
        <f>'2512'!Q32+'2513'!Q32+'2514'!Q32+'2517'!Q32+'2518'!Q32+'4235'!Q32+'8000'!Q32+'8200'!Q32+'8769'!Q32+'8999'!Q32+'4350'!Q32</f>
        <v>0</v>
      </c>
      <c r="R32" s="255">
        <f>'2512'!R32+'2513'!R32+'2514'!R32+'2517'!R32+'2518'!R32+'4235'!R32+'8000'!R32+'8200'!R32+'8769'!R32+'8999'!R32+'4350'!R32</f>
        <v>0</v>
      </c>
      <c r="S32" s="94">
        <f t="shared" si="1"/>
        <v>0</v>
      </c>
      <c r="T32" s="224"/>
      <c r="U32" s="255">
        <f>'2512'!U32+'2513'!U32+'2514'!U32+'2517'!U32+'2518'!U32+'4235'!U32+'8000'!U32+'8200'!U32+'8769'!U32+'8999'!U32+'4350'!U32</f>
        <v>0</v>
      </c>
      <c r="V32" s="255">
        <f>'2512'!V32+'2513'!V32+'2514'!V32+'2517'!V32+'2518'!V32+'4235'!V32+'8000'!V32+'8200'!V32+'8769'!V32+'8999'!V32+'4350'!V32</f>
        <v>0</v>
      </c>
      <c r="W32" s="255">
        <f>'2512'!W32+'2513'!W32+'2514'!W32+'2517'!W32+'2518'!W32+'4235'!W32+'8000'!W32+'8200'!W32+'8769'!W32+'8999'!W32+'4350'!W32</f>
        <v>0</v>
      </c>
      <c r="X32" s="94">
        <f t="shared" si="5"/>
        <v>0</v>
      </c>
      <c r="Y32" s="97"/>
      <c r="Z32" s="94">
        <f t="shared" si="3"/>
        <v>0</v>
      </c>
      <c r="AA32" s="182"/>
    </row>
    <row r="33" spans="1:29" s="214" customFormat="1" ht="15" x14ac:dyDescent="0.25">
      <c r="A33" s="59"/>
      <c r="B33" s="67" t="str">
        <f>'LPFN SUMMARY - Results'!B33</f>
        <v>Interest</v>
      </c>
      <c r="C33" s="62"/>
      <c r="D33" s="62"/>
      <c r="E33" s="63"/>
      <c r="F33" s="255">
        <f>'2512'!F33+'2513'!F33+'2514'!F33+'2517'!F33+'2518'!F33+'4235'!F33+'8000'!F33+'8200'!F33+'8769'!F33+'8999'!F33+'4350'!F33</f>
        <v>0</v>
      </c>
      <c r="G33" s="255">
        <f>'2512'!G33+'2513'!G33+'2514'!G33+'2517'!G33+'2518'!G33+'4235'!G33+'8000'!G33+'8200'!G33+'8769'!G33+'8999'!G33+'4350'!G33</f>
        <v>0</v>
      </c>
      <c r="H33" s="255">
        <f>'2512'!H33+'2513'!H33+'2514'!H33+'2517'!H33+'2518'!H33+'4235'!H33+'8000'!H33+'8200'!H33+'8769'!H33+'8999'!H33+'4350'!H33</f>
        <v>0</v>
      </c>
      <c r="I33" s="94">
        <f t="shared" si="4"/>
        <v>0</v>
      </c>
      <c r="J33" s="224"/>
      <c r="K33" s="255">
        <f>'2512'!K33+'2513'!K33+'2514'!K33+'2517'!K33+'2518'!K33+'4235'!K33+'8000'!K33+'8200'!K33+'8769'!K33+'8999'!K33+'4350'!K33</f>
        <v>0</v>
      </c>
      <c r="L33" s="255">
        <f>'2512'!L33+'2513'!L33+'2514'!L33+'2517'!L33+'2518'!L33+'4235'!L33+'8000'!L33+'8200'!L33+'8769'!L33+'8999'!L33+'4350'!L33</f>
        <v>0</v>
      </c>
      <c r="M33" s="255">
        <f>'2512'!M33+'2513'!M33+'2514'!M33+'2517'!M33+'2518'!M33+'4235'!M33+'8000'!M33+'8200'!M33+'8769'!M33+'8999'!M33+'4350'!M33</f>
        <v>0</v>
      </c>
      <c r="N33" s="94">
        <f t="shared" si="0"/>
        <v>0</v>
      </c>
      <c r="O33" s="224"/>
      <c r="P33" s="255">
        <f>'2512'!P33+'2513'!P33+'2514'!P33+'2517'!P33+'2518'!P33+'4235'!P33+'8000'!P33+'8200'!P33+'8769'!P33+'8999'!P33+'4350'!P33</f>
        <v>0</v>
      </c>
      <c r="Q33" s="255">
        <f>'2512'!Q33+'2513'!Q33+'2514'!Q33+'2517'!Q33+'2518'!Q33+'4235'!Q33+'8000'!Q33+'8200'!Q33+'8769'!Q33+'8999'!Q33+'4350'!Q33</f>
        <v>0</v>
      </c>
      <c r="R33" s="255">
        <f>'2512'!R33+'2513'!R33+'2514'!R33+'2517'!R33+'2518'!R33+'4235'!R33+'8000'!R33+'8200'!R33+'8769'!R33+'8999'!R33+'4350'!R33</f>
        <v>0</v>
      </c>
      <c r="S33" s="94">
        <f t="shared" si="1"/>
        <v>0</v>
      </c>
      <c r="T33" s="224"/>
      <c r="U33" s="255">
        <f>'2512'!U33+'2513'!U33+'2514'!U33+'2517'!U33+'2518'!U33+'4235'!U33+'8000'!U33+'8200'!U33+'8769'!U33+'8999'!U33+'4350'!U33</f>
        <v>0</v>
      </c>
      <c r="V33" s="255">
        <f>'2512'!V33+'2513'!V33+'2514'!V33+'2517'!V33+'2518'!V33+'4235'!V33+'8000'!V33+'8200'!V33+'8769'!V33+'8999'!V33+'4350'!V33</f>
        <v>0</v>
      </c>
      <c r="W33" s="255">
        <f>'2512'!W33+'2513'!W33+'2514'!W33+'2517'!W33+'2518'!W33+'4235'!W33+'8000'!W33+'8200'!W33+'8769'!W33+'8999'!W33+'4350'!W33</f>
        <v>0</v>
      </c>
      <c r="X33" s="94">
        <f t="shared" si="5"/>
        <v>0</v>
      </c>
      <c r="Y33" s="97"/>
      <c r="Z33" s="94">
        <f t="shared" si="3"/>
        <v>0</v>
      </c>
      <c r="AA33" s="182"/>
    </row>
    <row r="34" spans="1:29" s="214" customFormat="1" ht="15" hidden="1" x14ac:dyDescent="0.25">
      <c r="A34" s="59"/>
      <c r="B34" s="67" t="str">
        <f>'LPFN SUMMARY - Results'!B34</f>
        <v>Unused</v>
      </c>
      <c r="C34" s="62"/>
      <c r="D34" s="62"/>
      <c r="E34" s="63"/>
      <c r="F34" s="255">
        <f>'2512'!F34+'2513'!F34+'2514'!F34+'2517'!F34+'2518'!F34+'4235'!F34+'8000'!F34+'8200'!F34+'8769'!F34+'8999'!F34+'4350'!F34</f>
        <v>0</v>
      </c>
      <c r="G34" s="255">
        <f>'2512'!G34+'2513'!G34+'2514'!G34+'2517'!G34+'2518'!G34+'4235'!G34+'8000'!G34+'8200'!G34+'8769'!G34+'8999'!G34+'4350'!G34</f>
        <v>0</v>
      </c>
      <c r="H34" s="255">
        <f>'2512'!H34+'2513'!H34+'2514'!H34+'2517'!H34+'2518'!H34+'4235'!H34+'8000'!H34+'8200'!H34+'8769'!H34+'8999'!H34+'4350'!H34</f>
        <v>0</v>
      </c>
      <c r="I34" s="94">
        <f t="shared" si="4"/>
        <v>0</v>
      </c>
      <c r="J34" s="224"/>
      <c r="K34" s="255">
        <f>'2512'!K34+'2513'!K34+'2514'!K34+'2517'!K34+'2518'!K34+'4235'!K34+'8000'!K34+'8200'!K34+'8769'!K34+'8999'!K34+'4350'!K34</f>
        <v>0</v>
      </c>
      <c r="L34" s="255">
        <f>'2512'!L34+'2513'!L34+'2514'!L34+'2517'!L34+'2518'!L34+'4235'!L34+'8000'!L34+'8200'!L34+'8769'!L34+'8999'!L34+'4350'!L34</f>
        <v>0</v>
      </c>
      <c r="M34" s="255">
        <f>'2512'!M34+'2513'!M34+'2514'!M34+'2517'!M34+'2518'!M34+'4235'!M34+'8000'!M34+'8200'!M34+'8769'!M34+'8999'!M34+'4350'!M34</f>
        <v>0</v>
      </c>
      <c r="N34" s="94">
        <f t="shared" si="0"/>
        <v>0</v>
      </c>
      <c r="O34" s="224"/>
      <c r="P34" s="255">
        <f>'2512'!P34+'2513'!P34+'2514'!P34+'2517'!P34+'2518'!P34+'4235'!P34+'8000'!P34+'8200'!P34+'8769'!P34+'8999'!P34+'4350'!P34</f>
        <v>0</v>
      </c>
      <c r="Q34" s="255">
        <f>'2512'!Q34+'2513'!Q34+'2514'!Q34+'2517'!Q34+'2518'!Q34+'4235'!Q34+'8000'!Q34+'8200'!Q34+'8769'!Q34+'8999'!Q34+'4350'!Q34</f>
        <v>0</v>
      </c>
      <c r="R34" s="255">
        <f>'2512'!R34+'2513'!R34+'2514'!R34+'2517'!R34+'2518'!R34+'4235'!R34+'8000'!R34+'8200'!R34+'8769'!R34+'8999'!R34+'4350'!R34</f>
        <v>0</v>
      </c>
      <c r="S34" s="94">
        <f t="shared" si="1"/>
        <v>0</v>
      </c>
      <c r="T34" s="224"/>
      <c r="U34" s="255">
        <f>'2512'!U34+'2513'!U34+'2514'!U34+'2517'!U34+'2518'!U34+'4235'!U34+'8000'!U34+'8200'!U34+'8769'!U34+'8999'!U34+'4350'!U34</f>
        <v>0</v>
      </c>
      <c r="V34" s="255">
        <f>'2512'!V34+'2513'!V34+'2514'!V34+'2517'!V34+'2518'!V34+'4235'!V34+'8000'!V34+'8200'!V34+'8769'!V34+'8999'!V34+'4350'!V34</f>
        <v>0</v>
      </c>
      <c r="W34" s="255">
        <f>'2512'!W34+'2513'!W34+'2514'!W34+'2517'!W34+'2518'!W34+'4235'!W34+'8000'!W34+'8200'!W34+'8769'!W34+'8999'!W34+'4350'!W34</f>
        <v>0</v>
      </c>
      <c r="X34" s="94">
        <f t="shared" si="5"/>
        <v>0</v>
      </c>
      <c r="Y34" s="97"/>
      <c r="Z34" s="94">
        <f t="shared" si="3"/>
        <v>0</v>
      </c>
      <c r="AA34" s="182"/>
    </row>
    <row r="35" spans="1:29" s="214" customFormat="1" ht="15" x14ac:dyDescent="0.25">
      <c r="A35" s="59"/>
      <c r="B35" s="67" t="str">
        <f>'LPFN SUMMARY - Results'!B35</f>
        <v>Eacom</v>
      </c>
      <c r="C35" s="62"/>
      <c r="D35" s="62"/>
      <c r="E35" s="63"/>
      <c r="F35" s="255">
        <f>'2512'!F35+'2513'!F35+'2514'!F35+'2517'!F35+'2518'!F35+'4235'!F35+'8000'!F35+'8200'!F35+'8769'!F35+'8999'!F35+'4350'!F35</f>
        <v>0</v>
      </c>
      <c r="G35" s="255">
        <f>'2512'!G35+'2513'!G35+'2514'!G35+'2517'!G35+'2518'!G35+'4235'!G35+'8000'!G35+'8200'!G35+'8769'!G35+'8999'!G35+'4350'!G35</f>
        <v>0</v>
      </c>
      <c r="H35" s="255">
        <f>'2512'!H35+'2513'!H35+'2514'!H35+'2517'!H35+'2518'!H35+'4235'!H35+'8000'!H35+'8200'!H35+'8769'!H35+'8999'!H35+'4350'!H35</f>
        <v>0</v>
      </c>
      <c r="I35" s="94">
        <f t="shared" si="4"/>
        <v>0</v>
      </c>
      <c r="J35" s="224"/>
      <c r="K35" s="255">
        <f>'2512'!K35+'2513'!K35+'2514'!K35+'2517'!K35+'2518'!K35+'4235'!K35+'8000'!K35+'8200'!K35+'8769'!K35+'8999'!K35+'4350'!K35</f>
        <v>0</v>
      </c>
      <c r="L35" s="255">
        <f>'2512'!L35+'2513'!L35+'2514'!L35+'2517'!L35+'2518'!L35+'4235'!L35+'8000'!L35+'8200'!L35+'8769'!L35+'8999'!L35+'4350'!L35</f>
        <v>0</v>
      </c>
      <c r="M35" s="255">
        <f>'2512'!M35+'2513'!M35+'2514'!M35+'2517'!M35+'2518'!M35+'4235'!M35+'8000'!M35+'8200'!M35+'8769'!M35+'8999'!M35+'4350'!M35</f>
        <v>0</v>
      </c>
      <c r="N35" s="94">
        <f t="shared" si="0"/>
        <v>0</v>
      </c>
      <c r="O35" s="224"/>
      <c r="P35" s="255">
        <f>'2512'!P35+'2513'!P35+'2514'!P35+'2517'!P35+'2518'!P35+'4235'!P35+'8000'!P35+'8200'!P35+'8769'!P35+'8999'!P35+'4350'!P35</f>
        <v>0</v>
      </c>
      <c r="Q35" s="255">
        <f>'2512'!Q35+'2513'!Q35+'2514'!Q35+'2517'!Q35+'2518'!Q35+'4235'!Q35+'8000'!Q35+'8200'!Q35+'8769'!Q35+'8999'!Q35+'4350'!Q35</f>
        <v>0</v>
      </c>
      <c r="R35" s="255">
        <f>'2512'!R35+'2513'!R35+'2514'!R35+'2517'!R35+'2518'!R35+'4235'!R35+'8000'!R35+'8200'!R35+'8769'!R35+'8999'!R35+'4350'!R35</f>
        <v>0</v>
      </c>
      <c r="S35" s="94">
        <f t="shared" si="1"/>
        <v>0</v>
      </c>
      <c r="T35" s="224"/>
      <c r="U35" s="255">
        <f>'2512'!U35+'2513'!U35+'2514'!U35+'2517'!U35+'2518'!U35+'4235'!U35+'8000'!U35+'8200'!U35+'8769'!U35+'8999'!U35+'4350'!U35</f>
        <v>0</v>
      </c>
      <c r="V35" s="255">
        <f>'2512'!V35+'2513'!V35+'2514'!V35+'2517'!V35+'2518'!V35+'4235'!V35+'8000'!V35+'8200'!V35+'8769'!V35+'8999'!V35+'4350'!V35</f>
        <v>0</v>
      </c>
      <c r="W35" s="255">
        <f>'2512'!W35+'2513'!W35+'2514'!W35+'2517'!W35+'2518'!W35+'4235'!W35+'8000'!W35+'8200'!W35+'8769'!W35+'8999'!W35+'4350'!W35</f>
        <v>0</v>
      </c>
      <c r="X35" s="94">
        <f t="shared" si="5"/>
        <v>0</v>
      </c>
      <c r="Y35" s="97"/>
      <c r="Z35" s="94">
        <f t="shared" si="3"/>
        <v>0</v>
      </c>
      <c r="AA35" s="182"/>
    </row>
    <row r="36" spans="1:29" s="214" customFormat="1" ht="15" hidden="1" x14ac:dyDescent="0.25">
      <c r="A36" s="59"/>
      <c r="B36" s="67" t="str">
        <f>'LPFN SUMMARY - Results'!B36</f>
        <v>Unused</v>
      </c>
      <c r="C36" s="62"/>
      <c r="D36" s="62"/>
      <c r="E36" s="63"/>
      <c r="F36" s="255">
        <f>'2512'!F36+'2513'!F36+'2514'!F36+'2517'!F36+'2518'!F36+'4235'!F36+'8000'!F36+'8200'!F36+'8769'!F36+'8999'!F36+'4350'!F36</f>
        <v>0</v>
      </c>
      <c r="G36" s="255">
        <f>'2512'!G36+'2513'!G36+'2514'!G36+'2517'!G36+'2518'!G36+'4235'!G36+'8000'!G36+'8200'!G36+'8769'!G36+'8999'!G36+'4350'!G36</f>
        <v>0</v>
      </c>
      <c r="H36" s="255">
        <f>'2512'!H36+'2513'!H36+'2514'!H36+'2517'!H36+'2518'!H36+'4235'!H36+'8000'!H36+'8200'!H36+'8769'!H36+'8999'!H36+'4350'!H36</f>
        <v>0</v>
      </c>
      <c r="I36" s="94">
        <f t="shared" si="4"/>
        <v>0</v>
      </c>
      <c r="J36" s="224"/>
      <c r="K36" s="255">
        <f>'2512'!K36+'2513'!K36+'2514'!K36+'2517'!K36+'2518'!K36+'4235'!K36+'8000'!K36+'8200'!K36+'8769'!K36+'8999'!K36+'4350'!K36</f>
        <v>0</v>
      </c>
      <c r="L36" s="255">
        <f>'2512'!L36+'2513'!L36+'2514'!L36+'2517'!L36+'2518'!L36+'4235'!L36+'8000'!L36+'8200'!L36+'8769'!L36+'8999'!L36+'4350'!L36</f>
        <v>0</v>
      </c>
      <c r="M36" s="255">
        <f>'2512'!M36+'2513'!M36+'2514'!M36+'2517'!M36+'2518'!M36+'4235'!M36+'8000'!M36+'8200'!M36+'8769'!M36+'8999'!M36+'4350'!M36</f>
        <v>0</v>
      </c>
      <c r="N36" s="94">
        <f t="shared" si="0"/>
        <v>0</v>
      </c>
      <c r="O36" s="224"/>
      <c r="P36" s="255">
        <f>'2512'!P36+'2513'!P36+'2514'!P36+'2517'!P36+'2518'!P36+'4235'!P36+'8000'!P36+'8200'!P36+'8769'!P36+'8999'!P36+'4350'!P36</f>
        <v>0</v>
      </c>
      <c r="Q36" s="255">
        <f>'2512'!Q36+'2513'!Q36+'2514'!Q36+'2517'!Q36+'2518'!Q36+'4235'!Q36+'8000'!Q36+'8200'!Q36+'8769'!Q36+'8999'!Q36+'4350'!Q36</f>
        <v>0</v>
      </c>
      <c r="R36" s="255">
        <f>'2512'!R36+'2513'!R36+'2514'!R36+'2517'!R36+'2518'!R36+'4235'!R36+'8000'!R36+'8200'!R36+'8769'!R36+'8999'!R36+'4350'!R36</f>
        <v>0</v>
      </c>
      <c r="S36" s="94">
        <f t="shared" si="1"/>
        <v>0</v>
      </c>
      <c r="T36" s="224"/>
      <c r="U36" s="255">
        <f>'2512'!U36+'2513'!U36+'2514'!U36+'2517'!U36+'2518'!U36+'4235'!U36+'8000'!U36+'8200'!U36+'8769'!U36+'8999'!U36+'4350'!U36</f>
        <v>0</v>
      </c>
      <c r="V36" s="255">
        <f>'2512'!V36+'2513'!V36+'2514'!V36+'2517'!V36+'2518'!V36+'4235'!V36+'8000'!V36+'8200'!V36+'8769'!V36+'8999'!V36+'4350'!V36</f>
        <v>0</v>
      </c>
      <c r="W36" s="255">
        <f>'2512'!W36+'2513'!W36+'2514'!W36+'2517'!W36+'2518'!W36+'4235'!W36+'8000'!W36+'8200'!W36+'8769'!W36+'8999'!W36+'4350'!W36</f>
        <v>0</v>
      </c>
      <c r="X36" s="94">
        <f t="shared" si="5"/>
        <v>0</v>
      </c>
      <c r="Y36" s="97"/>
      <c r="Z36" s="94">
        <f t="shared" si="3"/>
        <v>0</v>
      </c>
      <c r="AA36" s="182"/>
    </row>
    <row r="37" spans="1:29" s="214" customFormat="1" ht="15" x14ac:dyDescent="0.25">
      <c r="A37" s="59"/>
      <c r="B37" s="67" t="str">
        <f>'LPFN SUMMARY - Results'!B37</f>
        <v>Rayonier Advanced Material</v>
      </c>
      <c r="C37" s="62"/>
      <c r="D37" s="62"/>
      <c r="E37" s="63"/>
      <c r="F37" s="255">
        <f>'2512'!F37+'2513'!F37+'2514'!F37+'2517'!F37+'2518'!F37+'4235'!F37+'8000'!F37+'8200'!F37+'8769'!F37+'8999'!F37+'4350'!F37</f>
        <v>0</v>
      </c>
      <c r="G37" s="255">
        <f>'2512'!G37+'2513'!G37+'2514'!G37+'2517'!G37+'2518'!G37+'4235'!G37+'8000'!G37+'8200'!G37+'8769'!G37+'8999'!G37+'4350'!G37</f>
        <v>0</v>
      </c>
      <c r="H37" s="255">
        <f>'2512'!H37+'2513'!H37+'2514'!H37+'2517'!H37+'2518'!H37+'4235'!H37+'8000'!H37+'8200'!H37+'8769'!H37+'8999'!H37+'4350'!H37</f>
        <v>0</v>
      </c>
      <c r="I37" s="94">
        <f t="shared" si="4"/>
        <v>0</v>
      </c>
      <c r="J37" s="224"/>
      <c r="K37" s="255">
        <f>'2512'!K37+'2513'!K37+'2514'!K37+'2517'!K37+'2518'!K37+'4235'!K37+'8000'!K37+'8200'!K37+'8769'!K37+'8999'!K37+'4350'!K37</f>
        <v>0</v>
      </c>
      <c r="L37" s="255">
        <f>'2512'!L37+'2513'!L37+'2514'!L37+'2517'!L37+'2518'!L37+'4235'!L37+'8000'!L37+'8200'!L37+'8769'!L37+'8999'!L37+'4350'!L37</f>
        <v>0</v>
      </c>
      <c r="M37" s="255">
        <f>'2512'!M37+'2513'!M37+'2514'!M37+'2517'!M37+'2518'!M37+'4235'!M37+'8000'!M37+'8200'!M37+'8769'!M37+'8999'!M37+'4350'!M37</f>
        <v>0</v>
      </c>
      <c r="N37" s="94">
        <f t="shared" si="0"/>
        <v>0</v>
      </c>
      <c r="O37" s="224"/>
      <c r="P37" s="255">
        <f>'2512'!P37+'2513'!P37+'2514'!P37+'2517'!P37+'2518'!P37+'4235'!P37+'8000'!P37+'8200'!P37+'8769'!P37+'8999'!P37+'4350'!P37</f>
        <v>0</v>
      </c>
      <c r="Q37" s="255">
        <f>'2512'!Q37+'2513'!Q37+'2514'!Q37+'2517'!Q37+'2518'!Q37+'4235'!Q37+'8000'!Q37+'8200'!Q37+'8769'!Q37+'8999'!Q37+'4350'!Q37</f>
        <v>0</v>
      </c>
      <c r="R37" s="255">
        <f>'2512'!R37+'2513'!R37+'2514'!R37+'2517'!R37+'2518'!R37+'4235'!R37+'8000'!R37+'8200'!R37+'8769'!R37+'8999'!R37+'4350'!R37</f>
        <v>0</v>
      </c>
      <c r="S37" s="94">
        <f t="shared" si="1"/>
        <v>0</v>
      </c>
      <c r="T37" s="224"/>
      <c r="U37" s="255">
        <f>'2512'!U37+'2513'!U37+'2514'!U37+'2517'!U37+'2518'!U37+'4235'!U37+'8000'!U37+'8200'!U37+'8769'!U37+'8999'!U37+'4350'!U37</f>
        <v>0</v>
      </c>
      <c r="V37" s="255">
        <f>'2512'!V37+'2513'!V37+'2514'!V37+'2517'!V37+'2518'!V37+'4235'!V37+'8000'!V37+'8200'!V37+'8769'!V37+'8999'!V37+'4350'!V37</f>
        <v>0</v>
      </c>
      <c r="W37" s="255">
        <f>'2512'!W37+'2513'!W37+'2514'!W37+'2517'!W37+'2518'!W37+'4235'!W37+'8000'!W37+'8200'!W37+'8769'!W37+'8999'!W37+'4350'!W37</f>
        <v>0</v>
      </c>
      <c r="X37" s="94">
        <f t="shared" si="5"/>
        <v>0</v>
      </c>
      <c r="Y37" s="97"/>
      <c r="Z37" s="94">
        <f t="shared" si="3"/>
        <v>0</v>
      </c>
      <c r="AA37" s="182"/>
    </row>
    <row r="38" spans="1:29" s="214" customFormat="1" ht="15" x14ac:dyDescent="0.25">
      <c r="A38" s="59"/>
      <c r="B38" s="67" t="str">
        <f>'LPFN SUMMARY - Results'!B38</f>
        <v>Canadian Malartic</v>
      </c>
      <c r="C38" s="62"/>
      <c r="D38" s="62"/>
      <c r="E38" s="63"/>
      <c r="F38" s="255">
        <f>'2512'!F38+'2513'!F38+'2514'!F38+'2517'!F38+'2518'!F38+'4235'!F38+'8000'!F38+'8200'!F38+'8769'!F38+'8999'!F38+'4350'!F38</f>
        <v>0</v>
      </c>
      <c r="G38" s="255">
        <f>'2512'!G38+'2513'!G38+'2514'!G38+'2517'!G38+'2518'!G38+'4235'!G38+'8000'!G38+'8200'!G38+'8769'!G38+'8999'!G38+'4350'!G38</f>
        <v>0</v>
      </c>
      <c r="H38" s="255">
        <f>'2512'!H38+'2513'!H38+'2514'!H38+'2517'!H38+'2518'!H38+'4235'!H38+'8000'!H38+'8200'!H38+'8769'!H38+'8999'!H38+'4350'!H38</f>
        <v>0</v>
      </c>
      <c r="I38" s="94">
        <f t="shared" si="4"/>
        <v>0</v>
      </c>
      <c r="J38" s="224"/>
      <c r="K38" s="255">
        <f>'2512'!K38+'2513'!K38+'2514'!K38+'2517'!K38+'2518'!K38+'4235'!K38+'8000'!K38+'8200'!K38+'8769'!K38+'8999'!K38+'4350'!K38</f>
        <v>0</v>
      </c>
      <c r="L38" s="255">
        <f>'2512'!L38+'2513'!L38+'2514'!L38+'2517'!L38+'2518'!L38+'4235'!L38+'8000'!L38+'8200'!L38+'8769'!L38+'8999'!L38+'4350'!L38</f>
        <v>0</v>
      </c>
      <c r="M38" s="255">
        <f>'2512'!M38+'2513'!M38+'2514'!M38+'2517'!M38+'2518'!M38+'4235'!M38+'8000'!M38+'8200'!M38+'8769'!M38+'8999'!M38+'4350'!M38</f>
        <v>0</v>
      </c>
      <c r="N38" s="94">
        <f t="shared" si="0"/>
        <v>0</v>
      </c>
      <c r="O38" s="224"/>
      <c r="P38" s="255">
        <f>'2512'!P38+'2513'!P38+'2514'!P38+'2517'!P38+'2518'!P38+'4235'!P38+'8000'!P38+'8200'!P38+'8769'!P38+'8999'!P38+'4350'!P38</f>
        <v>0</v>
      </c>
      <c r="Q38" s="255">
        <f>'2512'!Q38+'2513'!Q38+'2514'!Q38+'2517'!Q38+'2518'!Q38+'4235'!Q38+'8000'!Q38+'8200'!Q38+'8769'!Q38+'8999'!Q38+'4350'!Q38</f>
        <v>0</v>
      </c>
      <c r="R38" s="255">
        <f>'2512'!R38+'2513'!R38+'2514'!R38+'2517'!R38+'2518'!R38+'4235'!R38+'8000'!R38+'8200'!R38+'8769'!R38+'8999'!R38+'4350'!R38</f>
        <v>0</v>
      </c>
      <c r="S38" s="94">
        <f t="shared" si="1"/>
        <v>0</v>
      </c>
      <c r="T38" s="224"/>
      <c r="U38" s="255">
        <f>'2512'!U38+'2513'!U38+'2514'!U38+'2517'!U38+'2518'!U38+'4235'!U38+'8000'!U38+'8200'!U38+'8769'!U38+'8999'!U38+'4350'!U38</f>
        <v>0</v>
      </c>
      <c r="V38" s="255">
        <f>'2512'!V38+'2513'!V38+'2514'!V38+'2517'!V38+'2518'!V38+'4235'!V38+'8000'!V38+'8200'!V38+'8769'!V38+'8999'!V38+'4350'!V38</f>
        <v>0</v>
      </c>
      <c r="W38" s="255">
        <f>'2512'!W38+'2513'!W38+'2514'!W38+'2517'!W38+'2518'!W38+'4235'!W38+'8000'!W38+'8200'!W38+'8769'!W38+'8999'!W38+'4350'!W38</f>
        <v>0</v>
      </c>
      <c r="X38" s="94">
        <f t="shared" si="5"/>
        <v>0</v>
      </c>
      <c r="Y38" s="97"/>
      <c r="Z38" s="94">
        <f t="shared" si="3"/>
        <v>0</v>
      </c>
      <c r="AA38" s="182"/>
    </row>
    <row r="39" spans="1:29" s="214" customFormat="1" ht="15" x14ac:dyDescent="0.25">
      <c r="A39" s="59"/>
      <c r="B39" s="67" t="str">
        <f>'LPFN SUMMARY - Results'!B39</f>
        <v>Breakfast club</v>
      </c>
      <c r="C39" s="62"/>
      <c r="D39" s="62"/>
      <c r="E39" s="63"/>
      <c r="F39" s="255">
        <f>'2512'!F39+'2513'!F39+'2514'!F39+'2517'!F39+'2518'!F39+'4235'!F39+'8000'!F39+'8200'!F39+'8769'!F39+'8999'!F39+'4350'!F39</f>
        <v>0</v>
      </c>
      <c r="G39" s="255">
        <f>'2512'!G39+'2513'!G39+'2514'!G39+'2517'!G39+'2518'!G39+'4235'!G39+'8000'!G39+'8200'!G39+'8769'!G39+'8999'!G39+'4350'!G39</f>
        <v>0</v>
      </c>
      <c r="H39" s="255">
        <f>'2512'!H39+'2513'!H39+'2514'!H39+'2517'!H39+'2518'!H39+'4235'!H39+'8000'!H39+'8200'!H39+'8769'!H39+'8999'!H39+'4350'!H39</f>
        <v>0</v>
      </c>
      <c r="I39" s="94">
        <f t="shared" si="4"/>
        <v>0</v>
      </c>
      <c r="J39" s="224"/>
      <c r="K39" s="255">
        <f>'2512'!K39+'2513'!K39+'2514'!K39+'2517'!K39+'2518'!K39+'4235'!K39+'8000'!K39+'8200'!K39+'8769'!K39+'8999'!K39+'4350'!K39</f>
        <v>0</v>
      </c>
      <c r="L39" s="255">
        <f>'2512'!L39+'2513'!L39+'2514'!L39+'2517'!L39+'2518'!L39+'4235'!L39+'8000'!L39+'8200'!L39+'8769'!L39+'8999'!L39+'4350'!L39</f>
        <v>0</v>
      </c>
      <c r="M39" s="255">
        <f>'2512'!M39+'2513'!M39+'2514'!M39+'2517'!M39+'2518'!M39+'4235'!M39+'8000'!M39+'8200'!M39+'8769'!M39+'8999'!M39+'4350'!M39</f>
        <v>0</v>
      </c>
      <c r="N39" s="94">
        <f t="shared" si="0"/>
        <v>0</v>
      </c>
      <c r="O39" s="224"/>
      <c r="P39" s="255">
        <f>'2512'!P39+'2513'!P39+'2514'!P39+'2517'!P39+'2518'!P39+'4235'!P39+'8000'!P39+'8200'!P39+'8769'!P39+'8999'!P39+'4350'!P39</f>
        <v>0</v>
      </c>
      <c r="Q39" s="255">
        <f>'2512'!Q39+'2513'!Q39+'2514'!Q39+'2517'!Q39+'2518'!Q39+'4235'!Q39+'8000'!Q39+'8200'!Q39+'8769'!Q39+'8999'!Q39+'4350'!Q39</f>
        <v>0</v>
      </c>
      <c r="R39" s="255">
        <f>'2512'!R39+'2513'!R39+'2514'!R39+'2517'!R39+'2518'!R39+'4235'!R39+'8000'!R39+'8200'!R39+'8769'!R39+'8999'!R39+'4350'!R39</f>
        <v>0</v>
      </c>
      <c r="S39" s="94">
        <f t="shared" si="1"/>
        <v>0</v>
      </c>
      <c r="T39" s="224"/>
      <c r="U39" s="255">
        <f>'2512'!U39+'2513'!U39+'2514'!U39+'2517'!U39+'2518'!U39+'4235'!U39+'8000'!U39+'8200'!U39+'8769'!U39+'8999'!U39+'4350'!U39</f>
        <v>0</v>
      </c>
      <c r="V39" s="255">
        <f>'2512'!V39+'2513'!V39+'2514'!V39+'2517'!V39+'2518'!V39+'4235'!V39+'8000'!V39+'8200'!V39+'8769'!V39+'8999'!V39+'4350'!V39</f>
        <v>0</v>
      </c>
      <c r="W39" s="255">
        <f>'2512'!W39+'2513'!W39+'2514'!W39+'2517'!W39+'2518'!W39+'4235'!W39+'8000'!W39+'8200'!W39+'8769'!W39+'8999'!W39+'4350'!W39</f>
        <v>0</v>
      </c>
      <c r="X39" s="94">
        <f t="shared" si="5"/>
        <v>0</v>
      </c>
      <c r="Y39" s="97"/>
      <c r="Z39" s="94">
        <f t="shared" si="3"/>
        <v>0</v>
      </c>
      <c r="AA39" s="182"/>
    </row>
    <row r="40" spans="1:29" s="214" customFormat="1" ht="15" x14ac:dyDescent="0.25">
      <c r="A40" s="59"/>
      <c r="B40" s="67" t="str">
        <f>'LPFN SUMMARY - Results'!B40</f>
        <v>Wasamac Mining</v>
      </c>
      <c r="C40" s="62"/>
      <c r="D40" s="62"/>
      <c r="E40" s="63"/>
      <c r="F40" s="255">
        <f>'2512'!F40+'2513'!F40+'2514'!F40+'2517'!F40+'2518'!F40+'4235'!F40+'8000'!F40+'8200'!F40+'8769'!F40+'8999'!F40+'4350'!F40</f>
        <v>0</v>
      </c>
      <c r="G40" s="255">
        <f>'2512'!G40+'2513'!G40+'2514'!G40+'2517'!G40+'2518'!G40+'4235'!G40+'8000'!G40+'8200'!G40+'8769'!G40+'8999'!G40+'4350'!G40</f>
        <v>0</v>
      </c>
      <c r="H40" s="255">
        <f>'2512'!H40+'2513'!H40+'2514'!H40+'2517'!H40+'2518'!H40+'4235'!H40+'8000'!H40+'8200'!H40+'8769'!H40+'8999'!H40+'4350'!H40</f>
        <v>0</v>
      </c>
      <c r="I40" s="94">
        <f t="shared" si="4"/>
        <v>0</v>
      </c>
      <c r="J40" s="224"/>
      <c r="K40" s="255">
        <f>'2512'!K40+'2513'!K40+'2514'!K40+'2517'!K40+'2518'!K40+'4235'!K40+'8000'!K40+'8200'!K40+'8769'!K40+'8999'!K40+'4350'!K40</f>
        <v>0</v>
      </c>
      <c r="L40" s="255">
        <f>'2512'!L40+'2513'!L40+'2514'!L40+'2517'!L40+'2518'!L40+'4235'!L40+'8000'!L40+'8200'!L40+'8769'!L40+'8999'!L40+'4350'!L40</f>
        <v>0</v>
      </c>
      <c r="M40" s="255">
        <f>'2512'!M40+'2513'!M40+'2514'!M40+'2517'!M40+'2518'!M40+'4235'!M40+'8000'!M40+'8200'!M40+'8769'!M40+'8999'!M40+'4350'!M40</f>
        <v>0</v>
      </c>
      <c r="N40" s="94">
        <f t="shared" si="0"/>
        <v>0</v>
      </c>
      <c r="O40" s="224"/>
      <c r="P40" s="255">
        <f>'2512'!P40+'2513'!P40+'2514'!P40+'2517'!P40+'2518'!P40+'4235'!P40+'8000'!P40+'8200'!P40+'8769'!P40+'8999'!P40+'4350'!P40</f>
        <v>0</v>
      </c>
      <c r="Q40" s="255">
        <f>'2512'!Q40+'2513'!Q40+'2514'!Q40+'2517'!Q40+'2518'!Q40+'4235'!Q40+'8000'!Q40+'8200'!Q40+'8769'!Q40+'8999'!Q40+'4350'!Q40</f>
        <v>0</v>
      </c>
      <c r="R40" s="255">
        <f>'2512'!R40+'2513'!R40+'2514'!R40+'2517'!R40+'2518'!R40+'4235'!R40+'8000'!R40+'8200'!R40+'8769'!R40+'8999'!R40+'4350'!R40</f>
        <v>0</v>
      </c>
      <c r="S40" s="94">
        <f t="shared" si="1"/>
        <v>0</v>
      </c>
      <c r="T40" s="224"/>
      <c r="U40" s="255">
        <f>'2512'!U40+'2513'!U40+'2514'!U40+'2517'!U40+'2518'!U40+'4235'!U40+'8000'!U40+'8200'!U40+'8769'!U40+'8999'!U40+'4350'!U40</f>
        <v>0</v>
      </c>
      <c r="V40" s="255">
        <f>'2512'!V40+'2513'!V40+'2514'!V40+'2517'!V40+'2518'!V40+'4235'!V40+'8000'!V40+'8200'!V40+'8769'!V40+'8999'!V40+'4350'!V40</f>
        <v>0</v>
      </c>
      <c r="W40" s="255">
        <f>'2512'!W40+'2513'!W40+'2514'!W40+'2517'!W40+'2518'!W40+'4235'!W40+'8000'!W40+'8200'!W40+'8769'!W40+'8999'!W40+'4350'!W40</f>
        <v>0</v>
      </c>
      <c r="X40" s="94">
        <f t="shared" si="5"/>
        <v>0</v>
      </c>
      <c r="Y40" s="97"/>
      <c r="Z40" s="94">
        <f t="shared" si="3"/>
        <v>0</v>
      </c>
      <c r="AA40" s="182"/>
    </row>
    <row r="41" spans="1:29" s="214" customFormat="1" ht="15" x14ac:dyDescent="0.25">
      <c r="A41" s="59"/>
      <c r="B41" s="67" t="str">
        <f>'LPFN SUMMARY - Results'!B41</f>
        <v>Grand conseil de la Nation Waban-Aki</v>
      </c>
      <c r="C41" s="62"/>
      <c r="D41" s="62"/>
      <c r="E41" s="63"/>
      <c r="F41" s="255">
        <f>'2512'!F41+'2513'!F41+'2514'!F41+'2517'!F41+'2518'!F41+'4235'!F41+'8000'!F41+'8200'!F41+'8769'!F41+'8999'!F41+'4350'!F41</f>
        <v>0</v>
      </c>
      <c r="G41" s="255">
        <f>'2512'!G41+'2513'!G41+'2514'!G41+'2517'!G41+'2518'!G41+'4235'!G41+'8000'!G41+'8200'!G41+'8769'!G41+'8999'!G41+'4350'!G41</f>
        <v>0</v>
      </c>
      <c r="H41" s="255">
        <f>'2512'!H41+'2513'!H41+'2514'!H41+'2517'!H41+'2518'!H41+'4235'!H41+'8000'!H41+'8200'!H41+'8769'!H41+'8999'!H41+'4350'!H41</f>
        <v>0</v>
      </c>
      <c r="I41" s="94">
        <f t="shared" si="4"/>
        <v>0</v>
      </c>
      <c r="J41" s="224"/>
      <c r="K41" s="255">
        <f>'2512'!K41+'2513'!K41+'2514'!K41+'2517'!K41+'2518'!K41+'4235'!K41+'8000'!K41+'8200'!K41+'8769'!K41+'8999'!K41+'4350'!K41</f>
        <v>0</v>
      </c>
      <c r="L41" s="255">
        <f>'2512'!L41+'2513'!L41+'2514'!L41+'2517'!L41+'2518'!L41+'4235'!L41+'8000'!L41+'8200'!L41+'8769'!L41+'8999'!L41+'4350'!L41</f>
        <v>0</v>
      </c>
      <c r="M41" s="255">
        <f>'2512'!M41+'2513'!M41+'2514'!M41+'2517'!M41+'2518'!M41+'4235'!M41+'8000'!M41+'8200'!M41+'8769'!M41+'8999'!M41+'4350'!M41</f>
        <v>0</v>
      </c>
      <c r="N41" s="94">
        <f t="shared" si="0"/>
        <v>0</v>
      </c>
      <c r="O41" s="224"/>
      <c r="P41" s="255">
        <f>'2512'!P41+'2513'!P41+'2514'!P41+'2517'!P41+'2518'!P41+'4235'!P41+'8000'!P41+'8200'!P41+'8769'!P41+'8999'!P41+'4350'!P41</f>
        <v>0</v>
      </c>
      <c r="Q41" s="255">
        <f>'2512'!Q41+'2513'!Q41+'2514'!Q41+'2517'!Q41+'2518'!Q41+'4235'!Q41+'8000'!Q41+'8200'!Q41+'8769'!Q41+'8999'!Q41+'4350'!Q41</f>
        <v>0</v>
      </c>
      <c r="R41" s="255">
        <f>'2512'!R41+'2513'!R41+'2514'!R41+'2517'!R41+'2518'!R41+'4235'!R41+'8000'!R41+'8200'!R41+'8769'!R41+'8999'!R41+'4350'!R41</f>
        <v>0</v>
      </c>
      <c r="S41" s="94">
        <f t="shared" si="1"/>
        <v>0</v>
      </c>
      <c r="T41" s="224"/>
      <c r="U41" s="255">
        <f>'2512'!U41+'2513'!U41+'2514'!U41+'2517'!U41+'2518'!U41+'4235'!U41+'8000'!U41+'8200'!U41+'8769'!U41+'8999'!U41+'4350'!U41</f>
        <v>0</v>
      </c>
      <c r="V41" s="255">
        <f>'2512'!V41+'2513'!V41+'2514'!V41+'2517'!V41+'2518'!V41+'4235'!V41+'8000'!V41+'8200'!V41+'8769'!V41+'8999'!V41+'4350'!V41</f>
        <v>0</v>
      </c>
      <c r="W41" s="255">
        <f>'2512'!W41+'2513'!W41+'2514'!W41+'2517'!W41+'2518'!W41+'4235'!W41+'8000'!W41+'8200'!W41+'8769'!W41+'8999'!W41+'4350'!W41</f>
        <v>0</v>
      </c>
      <c r="X41" s="94">
        <f t="shared" si="5"/>
        <v>0</v>
      </c>
      <c r="Y41" s="97"/>
      <c r="Z41" s="94">
        <f t="shared" si="3"/>
        <v>0</v>
      </c>
      <c r="AA41" s="182"/>
    </row>
    <row r="42" spans="1:29" s="214" customFormat="1" ht="15" x14ac:dyDescent="0.25">
      <c r="A42" s="59"/>
      <c r="B42" s="67" t="str">
        <f>'LPFN SUMMARY - Results'!B42</f>
        <v>Rexforet</v>
      </c>
      <c r="C42" s="62"/>
      <c r="D42" s="62"/>
      <c r="E42" s="63"/>
      <c r="F42" s="255">
        <f>'2512'!F42+'2513'!F42+'2514'!F42+'2517'!F42+'2518'!F42+'4235'!F42+'8000'!F42+'8200'!F42+'8769'!F42+'8999'!F42+'4350'!F42</f>
        <v>0</v>
      </c>
      <c r="G42" s="255">
        <f>'2512'!G42+'2513'!G42+'2514'!G42+'2517'!G42+'2518'!G42+'4235'!G42+'8000'!G42+'8200'!G42+'8769'!G42+'8999'!G42+'4350'!G42</f>
        <v>0</v>
      </c>
      <c r="H42" s="255">
        <f>'2512'!H42+'2513'!H42+'2514'!H42+'2517'!H42+'2518'!H42+'4235'!H42+'8000'!H42+'8200'!H42+'8769'!H42+'8999'!H42+'4350'!H42</f>
        <v>0</v>
      </c>
      <c r="I42" s="94">
        <f t="shared" si="4"/>
        <v>0</v>
      </c>
      <c r="J42" s="224"/>
      <c r="K42" s="255">
        <f>'2512'!K42+'2513'!K42+'2514'!K42+'2517'!K42+'2518'!K42+'4235'!K42+'8000'!K42+'8200'!K42+'8769'!K42+'8999'!K42+'4350'!K42</f>
        <v>0</v>
      </c>
      <c r="L42" s="255">
        <f>'2512'!L42+'2513'!L42+'2514'!L42+'2517'!L42+'2518'!L42+'4235'!L42+'8000'!L42+'8200'!L42+'8769'!L42+'8999'!L42+'4350'!L42</f>
        <v>0</v>
      </c>
      <c r="M42" s="255">
        <f>'2512'!M42+'2513'!M42+'2514'!M42+'2517'!M42+'2518'!M42+'4235'!M42+'8000'!M42+'8200'!M42+'8769'!M42+'8999'!M42+'4350'!M42</f>
        <v>0</v>
      </c>
      <c r="N42" s="94">
        <f t="shared" si="0"/>
        <v>0</v>
      </c>
      <c r="O42" s="224"/>
      <c r="P42" s="255">
        <f>'2512'!P42+'2513'!P42+'2514'!P42+'2517'!P42+'2518'!P42+'4235'!P42+'8000'!P42+'8200'!P42+'8769'!P42+'8999'!P42+'4350'!P42</f>
        <v>0</v>
      </c>
      <c r="Q42" s="255">
        <f>'2512'!Q42+'2513'!Q42+'2514'!Q42+'2517'!Q42+'2518'!Q42+'4235'!Q42+'8000'!Q42+'8200'!Q42+'8769'!Q42+'8999'!Q42+'4350'!Q42</f>
        <v>0</v>
      </c>
      <c r="R42" s="255">
        <f>'2512'!R42+'2513'!R42+'2514'!R42+'2517'!R42+'2518'!R42+'4235'!R42+'8000'!R42+'8200'!R42+'8769'!R42+'8999'!R42+'4350'!R42</f>
        <v>0</v>
      </c>
      <c r="S42" s="94">
        <f t="shared" si="1"/>
        <v>0</v>
      </c>
      <c r="T42" s="224"/>
      <c r="U42" s="255">
        <f>'2512'!U42+'2513'!U42+'2514'!U42+'2517'!U42+'2518'!U42+'4235'!U42+'8000'!U42+'8200'!U42+'8769'!U42+'8999'!U42+'4350'!U42</f>
        <v>0</v>
      </c>
      <c r="V42" s="255">
        <f>'2512'!V42+'2513'!V42+'2514'!V42+'2517'!V42+'2518'!V42+'4235'!V42+'8000'!V42+'8200'!V42+'8769'!V42+'8999'!V42+'4350'!V42</f>
        <v>0</v>
      </c>
      <c r="W42" s="255">
        <f>'2512'!W42+'2513'!W42+'2514'!W42+'2517'!W42+'2518'!W42+'4235'!W42+'8000'!W42+'8200'!W42+'8769'!W42+'8999'!W42+'4350'!W42</f>
        <v>0</v>
      </c>
      <c r="X42" s="94">
        <f t="shared" si="5"/>
        <v>0</v>
      </c>
      <c r="Y42" s="97"/>
      <c r="Z42" s="94">
        <f t="shared" si="3"/>
        <v>0</v>
      </c>
      <c r="AA42" s="182"/>
    </row>
    <row r="43" spans="1:29" s="214" customFormat="1" x14ac:dyDescent="0.2">
      <c r="A43" s="256"/>
      <c r="B43" s="199"/>
      <c r="C43" s="199"/>
      <c r="D43" s="257"/>
      <c r="E43" s="258"/>
      <c r="F43" s="83">
        <f>SUM(F11:F40)</f>
        <v>1406396</v>
      </c>
      <c r="G43" s="83">
        <f>SUM(G11:G40)</f>
        <v>3550</v>
      </c>
      <c r="H43" s="83">
        <f>SUM(H11:H40)</f>
        <v>3550</v>
      </c>
      <c r="I43" s="85">
        <f>SUM(I8:I40)</f>
        <v>1413496</v>
      </c>
      <c r="J43" s="85"/>
      <c r="K43" s="83">
        <f>SUM(K11:K40)</f>
        <v>3550</v>
      </c>
      <c r="L43" s="83">
        <f>SUM(L11:L40)</f>
        <v>3550</v>
      </c>
      <c r="M43" s="83">
        <f>SUM(M11:M40)</f>
        <v>3550</v>
      </c>
      <c r="N43" s="85">
        <f>SUM(N8:N40)</f>
        <v>10650</v>
      </c>
      <c r="O43" s="85"/>
      <c r="P43" s="83">
        <f>SUM(P11:P40)</f>
        <v>3550</v>
      </c>
      <c r="Q43" s="83">
        <f>SUM(Q11:Q40)</f>
        <v>3550</v>
      </c>
      <c r="R43" s="83">
        <f>SUM(R11:R40)</f>
        <v>3550</v>
      </c>
      <c r="S43" s="85">
        <f>SUM(S8:S40)</f>
        <v>10650</v>
      </c>
      <c r="T43" s="85"/>
      <c r="U43" s="83">
        <f>SUM(U11:U40)</f>
        <v>3550</v>
      </c>
      <c r="V43" s="83">
        <f>SUM(V11:V40)</f>
        <v>3550</v>
      </c>
      <c r="W43" s="83">
        <f>SUM(W11:W40)</f>
        <v>3550</v>
      </c>
      <c r="X43" s="85">
        <f>SUM(X8:X40)</f>
        <v>10650</v>
      </c>
      <c r="Y43" s="84"/>
      <c r="Z43" s="87">
        <f>SUM(Z8:Z40)</f>
        <v>1445446</v>
      </c>
      <c r="AA43" s="182" t="e">
        <f>#REF!+'2512'!Z43+'2513'!Z43+'2514'!Z43+'2518'!Z43+#REF!+'2522'!Z43+'2540'!Z43+'2600'!Z43+'2601'!Z43+'2602'!Z43+#REF!+'4235'!Z43+'8200'!Z43+#REF!+#REF!+#REF!+'8769'!Z43+'8999'!Z43-Z43</f>
        <v>#REF!</v>
      </c>
      <c r="AC43" s="243"/>
    </row>
    <row r="44" spans="1:29" s="214" customFormat="1" x14ac:dyDescent="0.2">
      <c r="A44" s="259"/>
      <c r="B44" s="254"/>
      <c r="C44" s="254"/>
      <c r="D44" s="254"/>
      <c r="E44" s="232"/>
      <c r="F44" s="240"/>
      <c r="G44" s="240"/>
      <c r="H44" s="240"/>
      <c r="I44" s="94"/>
      <c r="J44" s="224"/>
      <c r="K44" s="240"/>
      <c r="L44" s="240"/>
      <c r="M44" s="240"/>
      <c r="N44" s="94"/>
      <c r="O44" s="224"/>
      <c r="P44" s="240"/>
      <c r="Q44" s="240"/>
      <c r="R44" s="240"/>
      <c r="S44" s="94"/>
      <c r="T44" s="224"/>
      <c r="U44" s="240"/>
      <c r="V44" s="240"/>
      <c r="W44" s="240"/>
      <c r="X44" s="94"/>
      <c r="Y44" s="97"/>
      <c r="Z44" s="94"/>
      <c r="AA44" s="182"/>
    </row>
    <row r="45" spans="1:29" s="214" customFormat="1" ht="14.25" x14ac:dyDescent="0.2">
      <c r="A45" s="65" t="s">
        <v>21</v>
      </c>
      <c r="B45" s="62"/>
      <c r="C45" s="62"/>
      <c r="D45" s="62"/>
      <c r="E45" s="63"/>
      <c r="F45" s="255"/>
      <c r="G45" s="255"/>
      <c r="H45" s="255"/>
      <c r="I45" s="94"/>
      <c r="J45" s="224"/>
      <c r="K45" s="255"/>
      <c r="L45" s="255"/>
      <c r="M45" s="255"/>
      <c r="N45" s="94"/>
      <c r="O45" s="224"/>
      <c r="P45" s="255"/>
      <c r="Q45" s="255"/>
      <c r="R45" s="255"/>
      <c r="S45" s="94"/>
      <c r="T45" s="224"/>
      <c r="U45" s="255"/>
      <c r="V45" s="255"/>
      <c r="W45" s="255"/>
      <c r="X45" s="94"/>
      <c r="Y45" s="97"/>
      <c r="Z45" s="94"/>
      <c r="AA45" s="182"/>
    </row>
    <row r="46" spans="1:29" s="214" customFormat="1" ht="15" x14ac:dyDescent="0.25">
      <c r="A46" s="65"/>
      <c r="B46" s="262" t="str">
        <f>'LPFN SUMMARY - Results'!B46</f>
        <v>Salaries &amp; fringe benefits</v>
      </c>
      <c r="C46" s="71"/>
      <c r="D46" s="62"/>
      <c r="E46" s="63"/>
      <c r="F46" s="255">
        <f>'2512'!F46+'2513'!F46+'2514'!F46+'2517'!F46+'2518'!F46+'4235'!F46+'8000'!F46+'8200'!F46+'8769'!F46+'8999'!F46+'4350'!F46</f>
        <v>128073</v>
      </c>
      <c r="G46" s="255">
        <f>'2512'!G46+'2513'!G46+'2514'!G46+'2517'!G46+'2518'!G46+'4235'!G46+'8000'!G46+'8200'!G46+'8769'!G46+'8999'!G46+'4350'!G46</f>
        <v>33073</v>
      </c>
      <c r="H46" s="255">
        <f>'2512'!H46+'2513'!H46+'2514'!H46+'2517'!H46+'2518'!H46+'4235'!H46+'8000'!H46+'8200'!H46+'8769'!H46+'8999'!H46+'4350'!H46</f>
        <v>36198</v>
      </c>
      <c r="I46" s="94">
        <f>F46+G46+H46</f>
        <v>197344</v>
      </c>
      <c r="J46" s="224"/>
      <c r="K46" s="255">
        <f>'2512'!K46+'2513'!K46+'2514'!K46+'2517'!K46+'2518'!K46+'4235'!K46+'8000'!K46+'8200'!K46+'8769'!K46+'8999'!K46+'4350'!K46</f>
        <v>33073</v>
      </c>
      <c r="L46" s="255">
        <f>'2512'!L46+'2513'!L46+'2514'!L46+'2517'!L46+'2518'!L46+'4235'!L46+'8000'!L46+'8200'!L46+'8769'!L46+'8999'!L46+'4350'!L46</f>
        <v>33073</v>
      </c>
      <c r="M46" s="255">
        <f>'2512'!M46+'2513'!M46+'2514'!M46+'2517'!M46+'2518'!M46+'4235'!M46+'8000'!M46+'8200'!M46+'8769'!M46+'8999'!M46+'4350'!M46</f>
        <v>36198</v>
      </c>
      <c r="N46" s="94">
        <f>K46+L46+M46</f>
        <v>102344</v>
      </c>
      <c r="O46" s="224"/>
      <c r="P46" s="255">
        <f>'2512'!P46+'2513'!P46+'2514'!P46+'2517'!P46+'2518'!P46+'4235'!P46+'8000'!P46+'8200'!P46+'8769'!P46+'8999'!P46+'4350'!P46</f>
        <v>33073</v>
      </c>
      <c r="Q46" s="255">
        <f>'2512'!Q46+'2513'!Q46+'2514'!Q46+'2517'!Q46+'2518'!Q46+'4235'!Q46+'8000'!Q46+'8200'!Q46+'8769'!Q46+'8999'!Q46+'4350'!Q46</f>
        <v>33073</v>
      </c>
      <c r="R46" s="255">
        <f>'2512'!R46+'2513'!R46+'2514'!R46+'2517'!R46+'2518'!R46+'4235'!R46+'8000'!R46+'8200'!R46+'8769'!R46+'8999'!R46+'4350'!R46</f>
        <v>36198</v>
      </c>
      <c r="S46" s="94">
        <f>P46+Q46+R46</f>
        <v>102344</v>
      </c>
      <c r="T46" s="224"/>
      <c r="U46" s="255">
        <f>'2512'!U46+'2513'!U46+'2514'!U46+'2517'!U46+'2518'!U46+'4235'!U46+'8000'!U46+'8200'!U46+'8769'!U46+'8999'!U46+'4350'!U46</f>
        <v>33073</v>
      </c>
      <c r="V46" s="255">
        <f>'2512'!V46+'2513'!V46+'2514'!V46+'2517'!V46+'2518'!V46+'4235'!V46+'8000'!V46+'8200'!V46+'8769'!V46+'8999'!V46+'4350'!V46</f>
        <v>33073</v>
      </c>
      <c r="W46" s="255">
        <f>'2512'!W46+'2513'!W46+'2514'!W46+'2517'!W46+'2518'!W46+'4235'!W46+'8000'!W46+'8200'!W46+'8769'!W46+'8999'!W46+'4350'!W46</f>
        <v>36198</v>
      </c>
      <c r="X46" s="94">
        <f>U46+V46+W46</f>
        <v>102344</v>
      </c>
      <c r="Y46" s="97"/>
      <c r="Z46" s="94">
        <f>X46+S46+N46+I46</f>
        <v>504376</v>
      </c>
      <c r="AA46" s="182"/>
      <c r="AC46" s="243"/>
    </row>
    <row r="47" spans="1:29" s="214" customFormat="1" ht="15.75" customHeight="1" x14ac:dyDescent="0.25">
      <c r="A47" s="72"/>
      <c r="B47" s="262" t="str">
        <f>'LPFN SUMMARY - Results'!B47</f>
        <v>Accommodation and meals</v>
      </c>
      <c r="C47" s="71"/>
      <c r="D47" s="62"/>
      <c r="E47" s="63"/>
      <c r="F47" s="255">
        <f>'2512'!F47+'2513'!F47+'2514'!F47+'2517'!F47+'2518'!F47+'4235'!F47+'8000'!F47+'8200'!F47+'8769'!F47+'8999'!F47+'4350'!F47</f>
        <v>0</v>
      </c>
      <c r="G47" s="255">
        <f>'2512'!G47+'2513'!G47+'2514'!G47+'2517'!G47+'2518'!G47+'4235'!G47+'8000'!G47+'8200'!G47+'8769'!G47+'8999'!G47+'4350'!G47</f>
        <v>0</v>
      </c>
      <c r="H47" s="255">
        <f>'2512'!H47+'2513'!H47+'2514'!H47+'2517'!H47+'2518'!H47+'4235'!H47+'8000'!H47+'8200'!H47+'8769'!H47+'8999'!H47+'4350'!H47</f>
        <v>0</v>
      </c>
      <c r="I47" s="94">
        <f t="shared" ref="I47:I94" si="6">F47+G47+H47</f>
        <v>0</v>
      </c>
      <c r="J47" s="224"/>
      <c r="K47" s="255">
        <f>'2512'!K47+'2513'!K47+'2514'!K47+'2517'!K47+'2518'!K47+'4235'!K47+'8000'!K47+'8200'!K47+'8769'!K47+'8999'!K47+'4350'!K47</f>
        <v>0</v>
      </c>
      <c r="L47" s="255">
        <f>'2512'!L47+'2513'!L47+'2514'!L47+'2517'!L47+'2518'!L47+'4235'!L47+'8000'!L47+'8200'!L47+'8769'!L47+'8999'!L47+'4350'!L47</f>
        <v>0</v>
      </c>
      <c r="M47" s="255">
        <f>'2512'!M47+'2513'!M47+'2514'!M47+'2517'!M47+'2518'!M47+'4235'!M47+'8000'!M47+'8200'!M47+'8769'!M47+'8999'!M47+'4350'!M47</f>
        <v>0</v>
      </c>
      <c r="N47" s="94">
        <f t="shared" ref="N47:N94" si="7">K47+L47+M47</f>
        <v>0</v>
      </c>
      <c r="O47" s="224"/>
      <c r="P47" s="255">
        <f>'2512'!P47+'2513'!P47+'2514'!P47+'2517'!P47+'2518'!P47+'4235'!P47+'8000'!P47+'8200'!P47+'8769'!P47+'8999'!P47+'4350'!P47</f>
        <v>0</v>
      </c>
      <c r="Q47" s="255">
        <f>'2512'!Q47+'2513'!Q47+'2514'!Q47+'2517'!Q47+'2518'!Q47+'4235'!Q47+'8000'!Q47+'8200'!Q47+'8769'!Q47+'8999'!Q47+'4350'!Q47</f>
        <v>0</v>
      </c>
      <c r="R47" s="255">
        <f>'2512'!R47+'2513'!R47+'2514'!R47+'2517'!R47+'2518'!R47+'4235'!R47+'8000'!R47+'8200'!R47+'8769'!R47+'8999'!R47+'4350'!R47</f>
        <v>0</v>
      </c>
      <c r="S47" s="94">
        <f t="shared" ref="S47:S94" si="8">P47+Q47+R47</f>
        <v>0</v>
      </c>
      <c r="T47" s="224"/>
      <c r="U47" s="255">
        <f>'2512'!U47+'2513'!U47+'2514'!U47+'2517'!U47+'2518'!U47+'4235'!U47+'8000'!U47+'8200'!U47+'8769'!U47+'8999'!U47+'4350'!U47</f>
        <v>0</v>
      </c>
      <c r="V47" s="255">
        <f>'2512'!V47+'2513'!V47+'2514'!V47+'2517'!V47+'2518'!V47+'4235'!V47+'8000'!V47+'8200'!V47+'8769'!V47+'8999'!V47+'4350'!V47</f>
        <v>0</v>
      </c>
      <c r="W47" s="255">
        <f>'2512'!W47+'2513'!W47+'2514'!W47+'2517'!W47+'2518'!W47+'4235'!W47+'8000'!W47+'8200'!W47+'8769'!W47+'8999'!W47+'4350'!W47</f>
        <v>0</v>
      </c>
      <c r="X47" s="94">
        <f t="shared" ref="X47:X79" si="9">U47+V47+W47</f>
        <v>0</v>
      </c>
      <c r="Y47" s="97"/>
      <c r="Z47" s="94">
        <f t="shared" ref="Z47:Z79" si="10">X47+S47+N47+I47</f>
        <v>0</v>
      </c>
      <c r="AA47" s="182"/>
    </row>
    <row r="48" spans="1:29" s="214" customFormat="1" ht="15" x14ac:dyDescent="0.25">
      <c r="A48" s="72"/>
      <c r="B48" s="262" t="str">
        <f>'LPFN SUMMARY - Results'!B48</f>
        <v>Administration fees</v>
      </c>
      <c r="C48" s="71"/>
      <c r="D48" s="62"/>
      <c r="E48" s="63"/>
      <c r="F48" s="255">
        <f>'2512'!F48+'2513'!F48+'2514'!F48+'2517'!F48+'2518'!F48+'4235'!F48+'8000'!F48+'8200'!F48+'8769'!F48+'8999'!F48+'4350'!F48</f>
        <v>807</v>
      </c>
      <c r="G48" s="255">
        <f>'2512'!G48+'2513'!G48+'2514'!G48+'2517'!G48+'2518'!G48+'4235'!G48+'8000'!G48+'8200'!G48+'8769'!G48+'8999'!G48+'4350'!G48</f>
        <v>807</v>
      </c>
      <c r="H48" s="255">
        <f>'2512'!H48+'2513'!H48+'2514'!H48+'2517'!H48+'2518'!H48+'4235'!H48+'8000'!H48+'8200'!H48+'8769'!H48+'8999'!H48+'4350'!H48</f>
        <v>13900</v>
      </c>
      <c r="I48" s="94">
        <f t="shared" si="6"/>
        <v>15514</v>
      </c>
      <c r="J48" s="224"/>
      <c r="K48" s="255">
        <f>'2512'!K48+'2513'!K48+'2514'!K48+'2517'!K48+'2518'!K48+'4235'!K48+'8000'!K48+'8200'!K48+'8769'!K48+'8999'!K48+'4350'!K48</f>
        <v>807</v>
      </c>
      <c r="L48" s="255">
        <f>'2512'!L48+'2513'!L48+'2514'!L48+'2517'!L48+'2518'!L48+'4235'!L48+'8000'!L48+'8200'!L48+'8769'!L48+'8999'!L48+'4350'!L48</f>
        <v>807</v>
      </c>
      <c r="M48" s="255">
        <f>'2512'!M48+'2513'!M48+'2514'!M48+'2517'!M48+'2518'!M48+'4235'!M48+'8000'!M48+'8200'!M48+'8769'!M48+'8999'!M48+'4350'!M48</f>
        <v>14195</v>
      </c>
      <c r="N48" s="94">
        <f t="shared" si="7"/>
        <v>15809</v>
      </c>
      <c r="O48" s="224"/>
      <c r="P48" s="255">
        <f>'2512'!P48+'2513'!P48+'2514'!P48+'2517'!P48+'2518'!P48+'4235'!P48+'8000'!P48+'8200'!P48+'8769'!P48+'8999'!P48+'4350'!P48</f>
        <v>807</v>
      </c>
      <c r="Q48" s="255">
        <f>'2512'!Q48+'2513'!Q48+'2514'!Q48+'2517'!Q48+'2518'!Q48+'4235'!Q48+'8000'!Q48+'8200'!Q48+'8769'!Q48+'8999'!Q48+'4350'!Q48</f>
        <v>807</v>
      </c>
      <c r="R48" s="255">
        <f>'2512'!R48+'2513'!R48+'2514'!R48+'2517'!R48+'2518'!R48+'4235'!R48+'8000'!R48+'8200'!R48+'8769'!R48+'8999'!R48+'4350'!R48</f>
        <v>14195</v>
      </c>
      <c r="S48" s="94">
        <f t="shared" si="8"/>
        <v>15809</v>
      </c>
      <c r="T48" s="224"/>
      <c r="U48" s="255">
        <f>'2512'!U48+'2513'!U48+'2514'!U48+'2517'!U48+'2518'!U48+'4235'!U48+'8000'!U48+'8200'!U48+'8769'!U48+'8999'!U48+'4350'!U48</f>
        <v>807</v>
      </c>
      <c r="V48" s="255">
        <f>'2512'!V48+'2513'!V48+'2514'!V48+'2517'!V48+'2518'!V48+'4235'!V48+'8000'!V48+'8200'!V48+'8769'!V48+'8999'!V48+'4350'!V48</f>
        <v>807</v>
      </c>
      <c r="W48" s="255">
        <f>'2512'!W48+'2513'!W48+'2514'!W48+'2517'!W48+'2518'!W48+'4235'!W48+'8000'!W48+'8200'!W48+'8769'!W48+'8999'!W48+'4350'!W48</f>
        <v>13951</v>
      </c>
      <c r="X48" s="94">
        <f t="shared" si="9"/>
        <v>15565</v>
      </c>
      <c r="Y48" s="97"/>
      <c r="Z48" s="94">
        <f t="shared" si="10"/>
        <v>62697</v>
      </c>
      <c r="AA48" s="182"/>
    </row>
    <row r="49" spans="1:27" s="214" customFormat="1" ht="15" x14ac:dyDescent="0.25">
      <c r="A49" s="72"/>
      <c r="B49" s="262" t="str">
        <f>'LPFN SUMMARY - Results'!B49</f>
        <v>Allocations - Other</v>
      </c>
      <c r="C49" s="71"/>
      <c r="D49" s="62"/>
      <c r="E49" s="63"/>
      <c r="F49" s="255">
        <f>'2512'!F49+'2513'!F49+'2514'!F49+'2517'!F49+'2518'!F49+'4235'!F49+'8000'!F49+'8200'!F49+'8769'!F49+'8999'!F49+'4350'!F49</f>
        <v>0</v>
      </c>
      <c r="G49" s="255">
        <f>'2512'!G49+'2513'!G49+'2514'!G49+'2517'!G49+'2518'!G49+'4235'!G49+'8000'!G49+'8200'!G49+'8769'!G49+'8999'!G49+'4350'!G49</f>
        <v>0</v>
      </c>
      <c r="H49" s="255">
        <f>'2512'!H49+'2513'!H49+'2514'!H49+'2517'!H49+'2518'!H49+'4235'!H49+'8000'!H49+'8200'!H49+'8769'!H49+'8999'!H49+'4350'!H49</f>
        <v>0</v>
      </c>
      <c r="I49" s="94">
        <f t="shared" si="6"/>
        <v>0</v>
      </c>
      <c r="J49" s="224"/>
      <c r="K49" s="255">
        <f>'2512'!K49+'2513'!K49+'2514'!K49+'2517'!K49+'2518'!K49+'4235'!K49+'8000'!K49+'8200'!K49+'8769'!K49+'8999'!K49+'4350'!K49</f>
        <v>0</v>
      </c>
      <c r="L49" s="255">
        <f>'2512'!L49+'2513'!L49+'2514'!L49+'2517'!L49+'2518'!L49+'4235'!L49+'8000'!L49+'8200'!L49+'8769'!L49+'8999'!L49+'4350'!L49</f>
        <v>0</v>
      </c>
      <c r="M49" s="255">
        <f>'2512'!M49+'2513'!M49+'2514'!M49+'2517'!M49+'2518'!M49+'4235'!M49+'8000'!M49+'8200'!M49+'8769'!M49+'8999'!M49+'4350'!M49</f>
        <v>0</v>
      </c>
      <c r="N49" s="94">
        <f t="shared" si="7"/>
        <v>0</v>
      </c>
      <c r="O49" s="224"/>
      <c r="P49" s="255">
        <f>'2512'!P49+'2513'!P49+'2514'!P49+'2517'!P49+'2518'!P49+'4235'!P49+'8000'!P49+'8200'!P49+'8769'!P49+'8999'!P49+'4350'!P49</f>
        <v>0</v>
      </c>
      <c r="Q49" s="255">
        <f>'2512'!Q49+'2513'!Q49+'2514'!Q49+'2517'!Q49+'2518'!Q49+'4235'!Q49+'8000'!Q49+'8200'!Q49+'8769'!Q49+'8999'!Q49+'4350'!Q49</f>
        <v>0</v>
      </c>
      <c r="R49" s="255">
        <f>'2512'!R49+'2513'!R49+'2514'!R49+'2517'!R49+'2518'!R49+'4235'!R49+'8000'!R49+'8200'!R49+'8769'!R49+'8999'!R49+'4350'!R49</f>
        <v>0</v>
      </c>
      <c r="S49" s="94">
        <f t="shared" si="8"/>
        <v>0</v>
      </c>
      <c r="T49" s="224"/>
      <c r="U49" s="255">
        <f>'2512'!U49+'2513'!U49+'2514'!U49+'2517'!U49+'2518'!U49+'4235'!U49+'8000'!U49+'8200'!U49+'8769'!U49+'8999'!U49+'4350'!U49</f>
        <v>0</v>
      </c>
      <c r="V49" s="255">
        <f>'2512'!V49+'2513'!V49+'2514'!V49+'2517'!V49+'2518'!V49+'4235'!V49+'8000'!V49+'8200'!V49+'8769'!V49+'8999'!V49+'4350'!V49</f>
        <v>0</v>
      </c>
      <c r="W49" s="255">
        <f>'2512'!W49+'2513'!W49+'2514'!W49+'2517'!W49+'2518'!W49+'4235'!W49+'8000'!W49+'8200'!W49+'8769'!W49+'8999'!W49+'4350'!W49</f>
        <v>0</v>
      </c>
      <c r="X49" s="94">
        <f t="shared" si="9"/>
        <v>0</v>
      </c>
      <c r="Y49" s="97"/>
      <c r="Z49" s="94">
        <f t="shared" si="10"/>
        <v>0</v>
      </c>
      <c r="AA49" s="182"/>
    </row>
    <row r="50" spans="1:27" s="214" customFormat="1" ht="15" x14ac:dyDescent="0.25">
      <c r="A50" s="72"/>
      <c r="B50" s="262" t="str">
        <f>'LPFN SUMMARY - Results'!B50</f>
        <v>Allocations for Education</v>
      </c>
      <c r="C50" s="71"/>
      <c r="D50" s="62"/>
      <c r="E50" s="63"/>
      <c r="F50" s="255">
        <f>'2512'!F50+'2513'!F50+'2514'!F50+'2517'!F50+'2518'!F50+'4235'!F50+'8000'!F50+'8200'!F50+'8769'!F50+'8999'!F50+'4350'!F50</f>
        <v>0</v>
      </c>
      <c r="G50" s="255">
        <f>'2512'!G50+'2513'!G50+'2514'!G50+'2517'!G50+'2518'!G50+'4235'!G50+'8000'!G50+'8200'!G50+'8769'!G50+'8999'!G50+'4350'!G50</f>
        <v>0</v>
      </c>
      <c r="H50" s="255">
        <f>'2512'!H50+'2513'!H50+'2514'!H50+'2517'!H50+'2518'!H50+'4235'!H50+'8000'!H50+'8200'!H50+'8769'!H50+'8999'!H50+'4350'!H50</f>
        <v>0</v>
      </c>
      <c r="I50" s="94">
        <f t="shared" si="6"/>
        <v>0</v>
      </c>
      <c r="J50" s="224"/>
      <c r="K50" s="255">
        <f>'2512'!K50+'2513'!K50+'2514'!K50+'2517'!K50+'2518'!K50+'4235'!K50+'8000'!K50+'8200'!K50+'8769'!K50+'8999'!K50+'4350'!K50</f>
        <v>0</v>
      </c>
      <c r="L50" s="255">
        <f>'2512'!L50+'2513'!L50+'2514'!L50+'2517'!L50+'2518'!L50+'4235'!L50+'8000'!L50+'8200'!L50+'8769'!L50+'8999'!L50+'4350'!L50</f>
        <v>0</v>
      </c>
      <c r="M50" s="255">
        <f>'2512'!M50+'2513'!M50+'2514'!M50+'2517'!M50+'2518'!M50+'4235'!M50+'8000'!M50+'8200'!M50+'8769'!M50+'8999'!M50+'4350'!M50</f>
        <v>0</v>
      </c>
      <c r="N50" s="94">
        <f t="shared" si="7"/>
        <v>0</v>
      </c>
      <c r="O50" s="224"/>
      <c r="P50" s="255">
        <f>'2512'!P50+'2513'!P50+'2514'!P50+'2517'!P50+'2518'!P50+'4235'!P50+'8000'!P50+'8200'!P50+'8769'!P50+'8999'!P50+'4350'!P50</f>
        <v>0</v>
      </c>
      <c r="Q50" s="255">
        <f>'2512'!Q50+'2513'!Q50+'2514'!Q50+'2517'!Q50+'2518'!Q50+'4235'!Q50+'8000'!Q50+'8200'!Q50+'8769'!Q50+'8999'!Q50+'4350'!Q50</f>
        <v>0</v>
      </c>
      <c r="R50" s="255">
        <f>'2512'!R50+'2513'!R50+'2514'!R50+'2517'!R50+'2518'!R50+'4235'!R50+'8000'!R50+'8200'!R50+'8769'!R50+'8999'!R50+'4350'!R50</f>
        <v>0</v>
      </c>
      <c r="S50" s="94">
        <f t="shared" si="8"/>
        <v>0</v>
      </c>
      <c r="T50" s="224"/>
      <c r="U50" s="255">
        <f>'2512'!U50+'2513'!U50+'2514'!U50+'2517'!U50+'2518'!U50+'4235'!U50+'8000'!U50+'8200'!U50+'8769'!U50+'8999'!U50+'4350'!U50</f>
        <v>0</v>
      </c>
      <c r="V50" s="255">
        <f>'2512'!V50+'2513'!V50+'2514'!V50+'2517'!V50+'2518'!V50+'4235'!V50+'8000'!V50+'8200'!V50+'8769'!V50+'8999'!V50+'4350'!V50</f>
        <v>0</v>
      </c>
      <c r="W50" s="255">
        <f>'2512'!W50+'2513'!W50+'2514'!W50+'2517'!W50+'2518'!W50+'4235'!W50+'8000'!W50+'8200'!W50+'8769'!W50+'8999'!W50+'4350'!W50</f>
        <v>0</v>
      </c>
      <c r="X50" s="94">
        <f t="shared" si="9"/>
        <v>0</v>
      </c>
      <c r="Y50" s="97"/>
      <c r="Z50" s="94">
        <f t="shared" si="10"/>
        <v>0</v>
      </c>
      <c r="AA50" s="182"/>
    </row>
    <row r="51" spans="1:27" s="214" customFormat="1" ht="15" x14ac:dyDescent="0.25">
      <c r="A51" s="72"/>
      <c r="B51" s="262" t="str">
        <f>'LPFN SUMMARY - Results'!B51</f>
        <v>Allocations for Social Assistance</v>
      </c>
      <c r="C51" s="71"/>
      <c r="D51" s="62"/>
      <c r="E51" s="63"/>
      <c r="F51" s="255">
        <f>'2512'!F51+'2513'!F51+'2514'!F51+'2517'!F51+'2518'!F51+'4235'!F51+'8000'!F51+'8200'!F51+'8769'!F51+'8999'!F51+'4350'!F51</f>
        <v>0</v>
      </c>
      <c r="G51" s="255">
        <f>'2512'!G51+'2513'!G51+'2514'!G51+'2517'!G51+'2518'!G51+'4235'!G51+'8000'!G51+'8200'!G51+'8769'!G51+'8999'!G51+'4350'!G51</f>
        <v>0</v>
      </c>
      <c r="H51" s="255">
        <f>'2512'!H51+'2513'!H51+'2514'!H51+'2517'!H51+'2518'!H51+'4235'!H51+'8000'!H51+'8200'!H51+'8769'!H51+'8999'!H51+'4350'!H51</f>
        <v>0</v>
      </c>
      <c r="I51" s="94">
        <f t="shared" si="6"/>
        <v>0</v>
      </c>
      <c r="J51" s="224"/>
      <c r="K51" s="255">
        <f>'2512'!K51+'2513'!K51+'2514'!K51+'2517'!K51+'2518'!K51+'4235'!K51+'8000'!K51+'8200'!K51+'8769'!K51+'8999'!K51+'4350'!K51</f>
        <v>0</v>
      </c>
      <c r="L51" s="255">
        <f>'2512'!L51+'2513'!L51+'2514'!L51+'2517'!L51+'2518'!L51+'4235'!L51+'8000'!L51+'8200'!L51+'8769'!L51+'8999'!L51+'4350'!L51</f>
        <v>0</v>
      </c>
      <c r="M51" s="255">
        <f>'2512'!M51+'2513'!M51+'2514'!M51+'2517'!M51+'2518'!M51+'4235'!M51+'8000'!M51+'8200'!M51+'8769'!M51+'8999'!M51+'4350'!M51</f>
        <v>0</v>
      </c>
      <c r="N51" s="94">
        <f t="shared" si="7"/>
        <v>0</v>
      </c>
      <c r="O51" s="224"/>
      <c r="P51" s="255">
        <f>'2512'!P51+'2513'!P51+'2514'!P51+'2517'!P51+'2518'!P51+'4235'!P51+'8000'!P51+'8200'!P51+'8769'!P51+'8999'!P51+'4350'!P51</f>
        <v>0</v>
      </c>
      <c r="Q51" s="255">
        <f>'2512'!Q51+'2513'!Q51+'2514'!Q51+'2517'!Q51+'2518'!Q51+'4235'!Q51+'8000'!Q51+'8200'!Q51+'8769'!Q51+'8999'!Q51+'4350'!Q51</f>
        <v>0</v>
      </c>
      <c r="R51" s="255">
        <f>'2512'!R51+'2513'!R51+'2514'!R51+'2517'!R51+'2518'!R51+'4235'!R51+'8000'!R51+'8200'!R51+'8769'!R51+'8999'!R51+'4350'!R51</f>
        <v>0</v>
      </c>
      <c r="S51" s="94">
        <f t="shared" si="8"/>
        <v>0</v>
      </c>
      <c r="T51" s="224"/>
      <c r="U51" s="255">
        <f>'2512'!U51+'2513'!U51+'2514'!U51+'2517'!U51+'2518'!U51+'4235'!U51+'8000'!U51+'8200'!U51+'8769'!U51+'8999'!U51+'4350'!U51</f>
        <v>0</v>
      </c>
      <c r="V51" s="255">
        <f>'2512'!V51+'2513'!V51+'2514'!V51+'2517'!V51+'2518'!V51+'4235'!V51+'8000'!V51+'8200'!V51+'8769'!V51+'8999'!V51+'4350'!V51</f>
        <v>0</v>
      </c>
      <c r="W51" s="255">
        <f>'2512'!W51+'2513'!W51+'2514'!W51+'2517'!W51+'2518'!W51+'4235'!W51+'8000'!W51+'8200'!W51+'8769'!W51+'8999'!W51+'4350'!W51</f>
        <v>0</v>
      </c>
      <c r="X51" s="94">
        <f t="shared" si="9"/>
        <v>0</v>
      </c>
      <c r="Y51" s="97"/>
      <c r="Z51" s="94">
        <f t="shared" si="10"/>
        <v>0</v>
      </c>
      <c r="AA51" s="182"/>
    </row>
    <row r="52" spans="1:27" s="214" customFormat="1" ht="15" x14ac:dyDescent="0.25">
      <c r="A52" s="72"/>
      <c r="B52" s="262" t="str">
        <f>'LPFN SUMMARY - Results'!B52</f>
        <v>Allowance</v>
      </c>
      <c r="C52" s="71"/>
      <c r="D52" s="62"/>
      <c r="E52" s="63"/>
      <c r="F52" s="255">
        <f>'2512'!F52+'2513'!F52+'2514'!F52+'2517'!F52+'2518'!F52+'4235'!F52+'8000'!F52+'8200'!F52+'8769'!F52+'8999'!F52+'4350'!F52</f>
        <v>0</v>
      </c>
      <c r="G52" s="255">
        <f>'2512'!G52+'2513'!G52+'2514'!G52+'2517'!G52+'2518'!G52+'4235'!G52+'8000'!G52+'8200'!G52+'8769'!G52+'8999'!G52+'4350'!G52</f>
        <v>0</v>
      </c>
      <c r="H52" s="255">
        <f>'2512'!H52+'2513'!H52+'2514'!H52+'2517'!H52+'2518'!H52+'4235'!H52+'8000'!H52+'8200'!H52+'8769'!H52+'8999'!H52+'4350'!H52</f>
        <v>0</v>
      </c>
      <c r="I52" s="94">
        <f t="shared" si="6"/>
        <v>0</v>
      </c>
      <c r="J52" s="224"/>
      <c r="K52" s="255">
        <f>'2512'!K52+'2513'!K52+'2514'!K52+'2517'!K52+'2518'!K52+'4235'!K52+'8000'!K52+'8200'!K52+'8769'!K52+'8999'!K52+'4350'!K52</f>
        <v>0</v>
      </c>
      <c r="L52" s="255">
        <f>'2512'!L52+'2513'!L52+'2514'!L52+'2517'!L52+'2518'!L52+'4235'!L52+'8000'!L52+'8200'!L52+'8769'!L52+'8999'!L52+'4350'!L52</f>
        <v>0</v>
      </c>
      <c r="M52" s="255">
        <f>'2512'!M52+'2513'!M52+'2514'!M52+'2517'!M52+'2518'!M52+'4235'!M52+'8000'!M52+'8200'!M52+'8769'!M52+'8999'!M52+'4350'!M52</f>
        <v>0</v>
      </c>
      <c r="N52" s="94">
        <f t="shared" si="7"/>
        <v>0</v>
      </c>
      <c r="O52" s="224"/>
      <c r="P52" s="255">
        <f>'2512'!P52+'2513'!P52+'2514'!P52+'2517'!P52+'2518'!P52+'4235'!P52+'8000'!P52+'8200'!P52+'8769'!P52+'8999'!P52+'4350'!P52</f>
        <v>0</v>
      </c>
      <c r="Q52" s="255">
        <f>'2512'!Q52+'2513'!Q52+'2514'!Q52+'2517'!Q52+'2518'!Q52+'4235'!Q52+'8000'!Q52+'8200'!Q52+'8769'!Q52+'8999'!Q52+'4350'!Q52</f>
        <v>0</v>
      </c>
      <c r="R52" s="255">
        <f>'2512'!R52+'2513'!R52+'2514'!R52+'2517'!R52+'2518'!R52+'4235'!R52+'8000'!R52+'8200'!R52+'8769'!R52+'8999'!R52+'4350'!R52</f>
        <v>0</v>
      </c>
      <c r="S52" s="94">
        <f t="shared" si="8"/>
        <v>0</v>
      </c>
      <c r="T52" s="224"/>
      <c r="U52" s="255">
        <f>'2512'!U52+'2513'!U52+'2514'!U52+'2517'!U52+'2518'!U52+'4235'!U52+'8000'!U52+'8200'!U52+'8769'!U52+'8999'!U52+'4350'!U52</f>
        <v>0</v>
      </c>
      <c r="V52" s="255">
        <f>'2512'!V52+'2513'!V52+'2514'!V52+'2517'!V52+'2518'!V52+'4235'!V52+'8000'!V52+'8200'!V52+'8769'!V52+'8999'!V52+'4350'!V52</f>
        <v>0</v>
      </c>
      <c r="W52" s="255">
        <f>'2512'!W52+'2513'!W52+'2514'!W52+'2517'!W52+'2518'!W52+'4235'!W52+'8000'!W52+'8200'!W52+'8769'!W52+'8999'!W52+'4350'!W52</f>
        <v>0</v>
      </c>
      <c r="X52" s="94">
        <f t="shared" si="9"/>
        <v>0</v>
      </c>
      <c r="Y52" s="97"/>
      <c r="Z52" s="94">
        <f t="shared" si="10"/>
        <v>0</v>
      </c>
      <c r="AA52" s="182"/>
    </row>
    <row r="53" spans="1:27" s="214" customFormat="1" ht="15" x14ac:dyDescent="0.25">
      <c r="A53" s="72"/>
      <c r="B53" s="262" t="str">
        <f>'LPFN SUMMARY - Results'!B53</f>
        <v>Bad debts</v>
      </c>
      <c r="C53" s="71"/>
      <c r="D53" s="62"/>
      <c r="E53" s="63"/>
      <c r="F53" s="255">
        <f>'2512'!F53+'2513'!F53+'2514'!F53+'2517'!F53+'2518'!F53+'4235'!F53+'8000'!F53+'8200'!F53+'8769'!F53+'8999'!F53+'4350'!F53</f>
        <v>0</v>
      </c>
      <c r="G53" s="255">
        <f>'2512'!G53+'2513'!G53+'2514'!G53+'2517'!G53+'2518'!G53+'4235'!G53+'8000'!G53+'8200'!G53+'8769'!G53+'8999'!G53+'4350'!G53</f>
        <v>0</v>
      </c>
      <c r="H53" s="255">
        <f>'2512'!H53+'2513'!H53+'2514'!H53+'2517'!H53+'2518'!H53+'4235'!H53+'8000'!H53+'8200'!H53+'8769'!H53+'8999'!H53+'4350'!H53</f>
        <v>7832</v>
      </c>
      <c r="I53" s="94">
        <f t="shared" si="6"/>
        <v>7832</v>
      </c>
      <c r="J53" s="224"/>
      <c r="K53" s="255">
        <f>'2512'!K53+'2513'!K53+'2514'!K53+'2517'!K53+'2518'!K53+'4235'!K53+'8000'!K53+'8200'!K53+'8769'!K53+'8999'!K53+'4350'!K53</f>
        <v>0</v>
      </c>
      <c r="L53" s="255">
        <f>'2512'!L53+'2513'!L53+'2514'!L53+'2517'!L53+'2518'!L53+'4235'!L53+'8000'!L53+'8200'!L53+'8769'!L53+'8999'!L53+'4350'!L53</f>
        <v>0</v>
      </c>
      <c r="M53" s="255">
        <f>'2512'!M53+'2513'!M53+'2514'!M53+'2517'!M53+'2518'!M53+'4235'!M53+'8000'!M53+'8200'!M53+'8769'!M53+'8999'!M53+'4350'!M53</f>
        <v>0</v>
      </c>
      <c r="N53" s="94">
        <f t="shared" si="7"/>
        <v>0</v>
      </c>
      <c r="O53" s="224"/>
      <c r="P53" s="255">
        <f>'2512'!P53+'2513'!P53+'2514'!P53+'2517'!P53+'2518'!P53+'4235'!P53+'8000'!P53+'8200'!P53+'8769'!P53+'8999'!P53+'4350'!P53</f>
        <v>0</v>
      </c>
      <c r="Q53" s="255">
        <f>'2512'!Q53+'2513'!Q53+'2514'!Q53+'2517'!Q53+'2518'!Q53+'4235'!Q53+'8000'!Q53+'8200'!Q53+'8769'!Q53+'8999'!Q53+'4350'!Q53</f>
        <v>0</v>
      </c>
      <c r="R53" s="255">
        <f>'2512'!R53+'2513'!R53+'2514'!R53+'2517'!R53+'2518'!R53+'4235'!R53+'8000'!R53+'8200'!R53+'8769'!R53+'8999'!R53+'4350'!R53</f>
        <v>0</v>
      </c>
      <c r="S53" s="94">
        <f t="shared" si="8"/>
        <v>0</v>
      </c>
      <c r="T53" s="224"/>
      <c r="U53" s="255">
        <f>'2512'!U53+'2513'!U53+'2514'!U53+'2517'!U53+'2518'!U53+'4235'!U53+'8000'!U53+'8200'!U53+'8769'!U53+'8999'!U53+'4350'!U53</f>
        <v>0</v>
      </c>
      <c r="V53" s="255">
        <f>'2512'!V53+'2513'!V53+'2514'!V53+'2517'!V53+'2518'!V53+'4235'!V53+'8000'!V53+'8200'!V53+'8769'!V53+'8999'!V53+'4350'!V53</f>
        <v>0</v>
      </c>
      <c r="W53" s="255">
        <f>'2512'!W53+'2513'!W53+'2514'!W53+'2517'!W53+'2518'!W53+'4235'!W53+'8000'!W53+'8200'!W53+'8769'!W53+'8999'!W53+'4350'!W53</f>
        <v>0</v>
      </c>
      <c r="X53" s="94">
        <f t="shared" si="9"/>
        <v>0</v>
      </c>
      <c r="Y53" s="97"/>
      <c r="Z53" s="94">
        <f t="shared" si="10"/>
        <v>7832</v>
      </c>
      <c r="AA53" s="182"/>
    </row>
    <row r="54" spans="1:27" s="214" customFormat="1" ht="15" x14ac:dyDescent="0.25">
      <c r="A54" s="72"/>
      <c r="B54" s="262" t="str">
        <f>'LPFN SUMMARY - Results'!B54</f>
        <v>Contingency Funds</v>
      </c>
      <c r="C54" s="71"/>
      <c r="D54" s="62"/>
      <c r="E54" s="63"/>
      <c r="F54" s="255">
        <f>'2512'!F54+'2513'!F54+'2514'!F54+'2517'!F54+'2518'!F54+'4235'!F54+'8000'!F54+'8200'!F54+'8769'!F54+'8999'!F54+'4350'!F54</f>
        <v>0</v>
      </c>
      <c r="G54" s="255">
        <f>'2512'!G54+'2513'!G54+'2514'!G54+'2517'!G54+'2518'!G54+'4235'!G54+'8000'!G54+'8200'!G54+'8769'!G54+'8999'!G54+'4350'!G54</f>
        <v>0</v>
      </c>
      <c r="H54" s="255">
        <f>'2512'!H54+'2513'!H54+'2514'!H54+'2517'!H54+'2518'!H54+'4235'!H54+'8000'!H54+'8200'!H54+'8769'!H54+'8999'!H54+'4350'!H54</f>
        <v>0</v>
      </c>
      <c r="I54" s="94">
        <f t="shared" si="6"/>
        <v>0</v>
      </c>
      <c r="J54" s="224"/>
      <c r="K54" s="255">
        <f>'2512'!K54+'2513'!K54+'2514'!K54+'2517'!K54+'2518'!K54+'4235'!K54+'8000'!K54+'8200'!K54+'8769'!K54+'8999'!K54+'4350'!K54</f>
        <v>0</v>
      </c>
      <c r="L54" s="255">
        <f>'2512'!L54+'2513'!L54+'2514'!L54+'2517'!L54+'2518'!L54+'4235'!L54+'8000'!L54+'8200'!L54+'8769'!L54+'8999'!L54+'4350'!L54</f>
        <v>0</v>
      </c>
      <c r="M54" s="255">
        <f>'2512'!M54+'2513'!M54+'2514'!M54+'2517'!M54+'2518'!M54+'4235'!M54+'8000'!M54+'8200'!M54+'8769'!M54+'8999'!M54+'4350'!M54</f>
        <v>0</v>
      </c>
      <c r="N54" s="94">
        <f t="shared" si="7"/>
        <v>0</v>
      </c>
      <c r="O54" s="224"/>
      <c r="P54" s="255">
        <f>'2512'!P54+'2513'!P54+'2514'!P54+'2517'!P54+'2518'!P54+'4235'!P54+'8000'!P54+'8200'!P54+'8769'!P54+'8999'!P54+'4350'!P54</f>
        <v>0</v>
      </c>
      <c r="Q54" s="255">
        <f>'2512'!Q54+'2513'!Q54+'2514'!Q54+'2517'!Q54+'2518'!Q54+'4235'!Q54+'8000'!Q54+'8200'!Q54+'8769'!Q54+'8999'!Q54+'4350'!Q54</f>
        <v>0</v>
      </c>
      <c r="R54" s="255">
        <f>'2512'!R54+'2513'!R54+'2514'!R54+'2517'!R54+'2518'!R54+'4235'!R54+'8000'!R54+'8200'!R54+'8769'!R54+'8999'!R54+'4350'!R54</f>
        <v>0</v>
      </c>
      <c r="S54" s="94">
        <f t="shared" si="8"/>
        <v>0</v>
      </c>
      <c r="T54" s="224"/>
      <c r="U54" s="255">
        <f>'2512'!U54+'2513'!U54+'2514'!U54+'2517'!U54+'2518'!U54+'4235'!U54+'8000'!U54+'8200'!U54+'8769'!U54+'8999'!U54+'4350'!U54</f>
        <v>0</v>
      </c>
      <c r="V54" s="255">
        <f>'2512'!V54+'2513'!V54+'2514'!V54+'2517'!V54+'2518'!V54+'4235'!V54+'8000'!V54+'8200'!V54+'8769'!V54+'8999'!V54+'4350'!V54</f>
        <v>0</v>
      </c>
      <c r="W54" s="255">
        <f>'2512'!W54+'2513'!W54+'2514'!W54+'2517'!W54+'2518'!W54+'4235'!W54+'8000'!W54+'8200'!W54+'8769'!W54+'8999'!W54+'4350'!W54</f>
        <v>0</v>
      </c>
      <c r="X54" s="94">
        <f t="shared" si="9"/>
        <v>0</v>
      </c>
      <c r="Y54" s="97"/>
      <c r="Z54" s="94">
        <f t="shared" si="10"/>
        <v>0</v>
      </c>
      <c r="AA54" s="182"/>
    </row>
    <row r="55" spans="1:27" s="214" customFormat="1" ht="15" x14ac:dyDescent="0.25">
      <c r="A55" s="72"/>
      <c r="B55" s="262" t="str">
        <f>'LPFN SUMMARY - Results'!B55</f>
        <v>Contracts</v>
      </c>
      <c r="C55" s="71"/>
      <c r="D55" s="62"/>
      <c r="E55" s="63"/>
      <c r="F55" s="255">
        <f>'2512'!F55+'2513'!F55+'2514'!F55+'2517'!F55+'2518'!F55+'4235'!F55+'8000'!F55+'8200'!F55+'8769'!F55+'8999'!F55+'4350'!F55</f>
        <v>283800</v>
      </c>
      <c r="G55" s="255">
        <f>'2512'!G55+'2513'!G55+'2514'!G55+'2517'!G55+'2518'!G55+'4235'!G55+'8000'!G55+'8200'!G55+'8769'!G55+'8999'!G55+'4350'!G55</f>
        <v>3200</v>
      </c>
      <c r="H55" s="255">
        <f>'2512'!H55+'2513'!H55+'2514'!H55+'2517'!H55+'2518'!H55+'4235'!H55+'8000'!H55+'8200'!H55+'8769'!H55+'8999'!H55+'4350'!H55</f>
        <v>18325</v>
      </c>
      <c r="I55" s="94">
        <f t="shared" si="6"/>
        <v>305325</v>
      </c>
      <c r="J55" s="224"/>
      <c r="K55" s="255">
        <f>'2512'!K55+'2513'!K55+'2514'!K55+'2517'!K55+'2518'!K55+'4235'!K55+'8000'!K55+'8200'!K55+'8769'!K55+'8999'!K55+'4350'!K55</f>
        <v>3200</v>
      </c>
      <c r="L55" s="255">
        <f>'2512'!L55+'2513'!L55+'2514'!L55+'2517'!L55+'2518'!L55+'4235'!L55+'8000'!L55+'8200'!L55+'8769'!L55+'8999'!L55+'4350'!L55</f>
        <v>3200</v>
      </c>
      <c r="M55" s="255">
        <f>'2512'!M55+'2513'!M55+'2514'!M55+'2517'!M55+'2518'!M55+'4235'!M55+'8000'!M55+'8200'!M55+'8769'!M55+'8999'!M55+'4350'!M55</f>
        <v>18325</v>
      </c>
      <c r="N55" s="94">
        <f t="shared" si="7"/>
        <v>24725</v>
      </c>
      <c r="O55" s="224"/>
      <c r="P55" s="255">
        <f>'2512'!P55+'2513'!P55+'2514'!P55+'2517'!P55+'2518'!P55+'4235'!P55+'8000'!P55+'8200'!P55+'8769'!P55+'8999'!P55+'4350'!P55</f>
        <v>3200</v>
      </c>
      <c r="Q55" s="255">
        <f>'2512'!Q55+'2513'!Q55+'2514'!Q55+'2517'!Q55+'2518'!Q55+'4235'!Q55+'8000'!Q55+'8200'!Q55+'8769'!Q55+'8999'!Q55+'4350'!Q55</f>
        <v>3200</v>
      </c>
      <c r="R55" s="255">
        <f>'2512'!R55+'2513'!R55+'2514'!R55+'2517'!R55+'2518'!R55+'4235'!R55+'8000'!R55+'8200'!R55+'8769'!R55+'8999'!R55+'4350'!R55</f>
        <v>18325</v>
      </c>
      <c r="S55" s="94">
        <f t="shared" si="8"/>
        <v>24725</v>
      </c>
      <c r="T55" s="224"/>
      <c r="U55" s="255">
        <f>'2512'!U55+'2513'!U55+'2514'!U55+'2517'!U55+'2518'!U55+'4235'!U55+'8000'!U55+'8200'!U55+'8769'!U55+'8999'!U55+'4350'!U55</f>
        <v>3200</v>
      </c>
      <c r="V55" s="255">
        <f>'2512'!V55+'2513'!V55+'2514'!V55+'2517'!V55+'2518'!V55+'4235'!V55+'8000'!V55+'8200'!V55+'8769'!V55+'8999'!V55+'4350'!V55</f>
        <v>23200</v>
      </c>
      <c r="W55" s="255">
        <f>'2512'!W55+'2513'!W55+'2514'!W55+'2517'!W55+'2518'!W55+'4235'!W55+'8000'!W55+'8200'!W55+'8769'!W55+'8999'!W55+'4350'!W55</f>
        <v>18325</v>
      </c>
      <c r="X55" s="94">
        <f t="shared" si="9"/>
        <v>44725</v>
      </c>
      <c r="Y55" s="97"/>
      <c r="Z55" s="94">
        <f t="shared" si="10"/>
        <v>399500</v>
      </c>
      <c r="AA55" s="182"/>
    </row>
    <row r="56" spans="1:27" s="214" customFormat="1" ht="15" x14ac:dyDescent="0.25">
      <c r="A56" s="72"/>
      <c r="B56" s="262" t="str">
        <f>'LPFN SUMMARY - Results'!B56</f>
        <v>Cultural Activities</v>
      </c>
      <c r="C56" s="71"/>
      <c r="D56" s="62"/>
      <c r="E56" s="63"/>
      <c r="F56" s="255">
        <f>'2512'!F56+'2513'!F56+'2514'!F56+'2517'!F56+'2518'!F56+'4235'!F56+'8000'!F56+'8200'!F56+'8769'!F56+'8999'!F56+'4350'!F56</f>
        <v>0</v>
      </c>
      <c r="G56" s="255">
        <f>'2512'!G56+'2513'!G56+'2514'!G56+'2517'!G56+'2518'!G56+'4235'!G56+'8000'!G56+'8200'!G56+'8769'!G56+'8999'!G56+'4350'!G56</f>
        <v>0</v>
      </c>
      <c r="H56" s="255">
        <f>'2512'!H56+'2513'!H56+'2514'!H56+'2517'!H56+'2518'!H56+'4235'!H56+'8000'!H56+'8200'!H56+'8769'!H56+'8999'!H56+'4350'!H56</f>
        <v>0</v>
      </c>
      <c r="I56" s="94">
        <f t="shared" si="6"/>
        <v>0</v>
      </c>
      <c r="J56" s="224"/>
      <c r="K56" s="255">
        <f>'2512'!K56+'2513'!K56+'2514'!K56+'2517'!K56+'2518'!K56+'4235'!K56+'8000'!K56+'8200'!K56+'8769'!K56+'8999'!K56+'4350'!K56</f>
        <v>0</v>
      </c>
      <c r="L56" s="255">
        <f>'2512'!L56+'2513'!L56+'2514'!L56+'2517'!L56+'2518'!L56+'4235'!L56+'8000'!L56+'8200'!L56+'8769'!L56+'8999'!L56+'4350'!L56</f>
        <v>0</v>
      </c>
      <c r="M56" s="255">
        <f>'2512'!M56+'2513'!M56+'2514'!M56+'2517'!M56+'2518'!M56+'4235'!M56+'8000'!M56+'8200'!M56+'8769'!M56+'8999'!M56+'4350'!M56</f>
        <v>0</v>
      </c>
      <c r="N56" s="94">
        <f t="shared" si="7"/>
        <v>0</v>
      </c>
      <c r="O56" s="224"/>
      <c r="P56" s="255">
        <f>'2512'!P56+'2513'!P56+'2514'!P56+'2517'!P56+'2518'!P56+'4235'!P56+'8000'!P56+'8200'!P56+'8769'!P56+'8999'!P56+'4350'!P56</f>
        <v>0</v>
      </c>
      <c r="Q56" s="255">
        <f>'2512'!Q56+'2513'!Q56+'2514'!Q56+'2517'!Q56+'2518'!Q56+'4235'!Q56+'8000'!Q56+'8200'!Q56+'8769'!Q56+'8999'!Q56+'4350'!Q56</f>
        <v>0</v>
      </c>
      <c r="R56" s="255">
        <f>'2512'!R56+'2513'!R56+'2514'!R56+'2517'!R56+'2518'!R56+'4235'!R56+'8000'!R56+'8200'!R56+'8769'!R56+'8999'!R56+'4350'!R56</f>
        <v>0</v>
      </c>
      <c r="S56" s="94">
        <f t="shared" si="8"/>
        <v>0</v>
      </c>
      <c r="T56" s="224"/>
      <c r="U56" s="255">
        <f>'2512'!U56+'2513'!U56+'2514'!U56+'2517'!U56+'2518'!U56+'4235'!U56+'8000'!U56+'8200'!U56+'8769'!U56+'8999'!U56+'4350'!U56</f>
        <v>0</v>
      </c>
      <c r="V56" s="255">
        <f>'2512'!V56+'2513'!V56+'2514'!V56+'2517'!V56+'2518'!V56+'4235'!V56+'8000'!V56+'8200'!V56+'8769'!V56+'8999'!V56+'4350'!V56</f>
        <v>0</v>
      </c>
      <c r="W56" s="255">
        <f>'2512'!W56+'2513'!W56+'2514'!W56+'2517'!W56+'2518'!W56+'4235'!W56+'8000'!W56+'8200'!W56+'8769'!W56+'8999'!W56+'4350'!W56</f>
        <v>0</v>
      </c>
      <c r="X56" s="94">
        <f t="shared" si="9"/>
        <v>0</v>
      </c>
      <c r="Y56" s="97"/>
      <c r="Z56" s="94">
        <f t="shared" si="10"/>
        <v>0</v>
      </c>
      <c r="AA56" s="182"/>
    </row>
    <row r="57" spans="1:27" s="214" customFormat="1" ht="15" x14ac:dyDescent="0.25">
      <c r="A57" s="72"/>
      <c r="B57" s="262" t="str">
        <f>'LPFN SUMMARY - Results'!B57</f>
        <v>Cultural Week</v>
      </c>
      <c r="C57" s="71"/>
      <c r="D57" s="62"/>
      <c r="E57" s="63"/>
      <c r="F57" s="255">
        <f>'2512'!F57+'2513'!F57+'2514'!F57+'2517'!F57+'2518'!F57+'4235'!F57+'8000'!F57+'8200'!F57+'8769'!F57+'8999'!F57+'4350'!F57</f>
        <v>0</v>
      </c>
      <c r="G57" s="255">
        <f>'2512'!G57+'2513'!G57+'2514'!G57+'2517'!G57+'2518'!G57+'4235'!G57+'8000'!G57+'8200'!G57+'8769'!G57+'8999'!G57+'4350'!G57</f>
        <v>0</v>
      </c>
      <c r="H57" s="255">
        <f>'2512'!H57+'2513'!H57+'2514'!H57+'2517'!H57+'2518'!H57+'4235'!H57+'8000'!H57+'8200'!H57+'8769'!H57+'8999'!H57+'4350'!H57</f>
        <v>0</v>
      </c>
      <c r="I57" s="94">
        <f t="shared" si="6"/>
        <v>0</v>
      </c>
      <c r="J57" s="224"/>
      <c r="K57" s="255">
        <f>'2512'!K57+'2513'!K57+'2514'!K57+'2517'!K57+'2518'!K57+'4235'!K57+'8000'!K57+'8200'!K57+'8769'!K57+'8999'!K57+'4350'!K57</f>
        <v>0</v>
      </c>
      <c r="L57" s="255">
        <f>'2512'!L57+'2513'!L57+'2514'!L57+'2517'!L57+'2518'!L57+'4235'!L57+'8000'!L57+'8200'!L57+'8769'!L57+'8999'!L57+'4350'!L57</f>
        <v>0</v>
      </c>
      <c r="M57" s="255">
        <f>'2512'!M57+'2513'!M57+'2514'!M57+'2517'!M57+'2518'!M57+'4235'!M57+'8000'!M57+'8200'!M57+'8769'!M57+'8999'!M57+'4350'!M57</f>
        <v>0</v>
      </c>
      <c r="N57" s="94">
        <f t="shared" si="7"/>
        <v>0</v>
      </c>
      <c r="O57" s="224"/>
      <c r="P57" s="255">
        <f>'2512'!P57+'2513'!P57+'2514'!P57+'2517'!P57+'2518'!P57+'4235'!P57+'8000'!P57+'8200'!P57+'8769'!P57+'8999'!P57+'4350'!P57</f>
        <v>2000</v>
      </c>
      <c r="Q57" s="255">
        <f>'2512'!Q57+'2513'!Q57+'2514'!Q57+'2517'!Q57+'2518'!Q57+'4235'!Q57+'8000'!Q57+'8200'!Q57+'8769'!Q57+'8999'!Q57+'4350'!Q57</f>
        <v>0</v>
      </c>
      <c r="R57" s="255">
        <f>'2512'!R57+'2513'!R57+'2514'!R57+'2517'!R57+'2518'!R57+'4235'!R57+'8000'!R57+'8200'!R57+'8769'!R57+'8999'!R57+'4350'!R57</f>
        <v>0</v>
      </c>
      <c r="S57" s="94">
        <f t="shared" si="8"/>
        <v>2000</v>
      </c>
      <c r="T57" s="224"/>
      <c r="U57" s="255">
        <f>'2512'!U57+'2513'!U57+'2514'!U57+'2517'!U57+'2518'!U57+'4235'!U57+'8000'!U57+'8200'!U57+'8769'!U57+'8999'!U57+'4350'!U57</f>
        <v>0</v>
      </c>
      <c r="V57" s="255">
        <f>'2512'!V57+'2513'!V57+'2514'!V57+'2517'!V57+'2518'!V57+'4235'!V57+'8000'!V57+'8200'!V57+'8769'!V57+'8999'!V57+'4350'!V57</f>
        <v>0</v>
      </c>
      <c r="W57" s="255">
        <f>'2512'!W57+'2513'!W57+'2514'!W57+'2517'!W57+'2518'!W57+'4235'!W57+'8000'!W57+'8200'!W57+'8769'!W57+'8999'!W57+'4350'!W57</f>
        <v>0</v>
      </c>
      <c r="X57" s="94">
        <f t="shared" si="9"/>
        <v>0</v>
      </c>
      <c r="Y57" s="97"/>
      <c r="Z57" s="94">
        <f t="shared" si="10"/>
        <v>2000</v>
      </c>
      <c r="AA57" s="182"/>
    </row>
    <row r="58" spans="1:27" s="214" customFormat="1" ht="15" x14ac:dyDescent="0.25">
      <c r="A58" s="72"/>
      <c r="B58" s="262" t="str">
        <f>'LPFN SUMMARY - Results'!B58</f>
        <v>Daycare fees</v>
      </c>
      <c r="C58" s="71"/>
      <c r="D58" s="62"/>
      <c r="E58" s="63"/>
      <c r="F58" s="255">
        <f>'2512'!F58+'2513'!F58+'2514'!F58+'2517'!F58+'2518'!F58+'4235'!F58+'8000'!F58+'8200'!F58+'8769'!F58+'8999'!F58+'4350'!F58</f>
        <v>0</v>
      </c>
      <c r="G58" s="255">
        <f>'2512'!G58+'2513'!G58+'2514'!G58+'2517'!G58+'2518'!G58+'4235'!G58+'8000'!G58+'8200'!G58+'8769'!G58+'8999'!G58+'4350'!G58</f>
        <v>0</v>
      </c>
      <c r="H58" s="255">
        <f>'2512'!H58+'2513'!H58+'2514'!H58+'2517'!H58+'2518'!H58+'4235'!H58+'8000'!H58+'8200'!H58+'8769'!H58+'8999'!H58+'4350'!H58</f>
        <v>0</v>
      </c>
      <c r="I58" s="94"/>
      <c r="J58" s="224"/>
      <c r="K58" s="255">
        <f>'2512'!K58+'2513'!K58+'2514'!K58+'2517'!K58+'2518'!K58+'4235'!K58+'8000'!K58+'8200'!K58+'8769'!K58+'8999'!K58+'4350'!K58</f>
        <v>0</v>
      </c>
      <c r="L58" s="255">
        <f>'2512'!L58+'2513'!L58+'2514'!L58+'2517'!L58+'2518'!L58+'4235'!L58+'8000'!L58+'8200'!L58+'8769'!L58+'8999'!L58+'4350'!L58</f>
        <v>0</v>
      </c>
      <c r="M58" s="255">
        <f>'2512'!M58+'2513'!M58+'2514'!M58+'2517'!M58+'2518'!M58+'4235'!M58+'8000'!M58+'8200'!M58+'8769'!M58+'8999'!M58+'4350'!M58</f>
        <v>0</v>
      </c>
      <c r="N58" s="94"/>
      <c r="O58" s="224"/>
      <c r="P58" s="255">
        <f>'2512'!P58+'2513'!P58+'2514'!P58+'2517'!P58+'2518'!P58+'4235'!P58+'8000'!P58+'8200'!P58+'8769'!P58+'8999'!P58+'4350'!P58</f>
        <v>0</v>
      </c>
      <c r="Q58" s="255">
        <f>'2512'!Q58+'2513'!Q58+'2514'!Q58+'2517'!Q58+'2518'!Q58+'4235'!Q58+'8000'!Q58+'8200'!Q58+'8769'!Q58+'8999'!Q58+'4350'!Q58</f>
        <v>0</v>
      </c>
      <c r="R58" s="255">
        <f>'2512'!R58+'2513'!R58+'2514'!R58+'2517'!R58+'2518'!R58+'4235'!R58+'8000'!R58+'8200'!R58+'8769'!R58+'8999'!R58+'4350'!R58</f>
        <v>0</v>
      </c>
      <c r="S58" s="94"/>
      <c r="T58" s="224"/>
      <c r="U58" s="255">
        <f>'2512'!U58+'2513'!U58+'2514'!U58+'2517'!U58+'2518'!U58+'4235'!U58+'8000'!U58+'8200'!U58+'8769'!U58+'8999'!U58+'4350'!U58</f>
        <v>0</v>
      </c>
      <c r="V58" s="255">
        <f>'2512'!V58+'2513'!V58+'2514'!V58+'2517'!V58+'2518'!V58+'4235'!V58+'8000'!V58+'8200'!V58+'8769'!V58+'8999'!V58+'4350'!V58</f>
        <v>0</v>
      </c>
      <c r="W58" s="255">
        <f>'2512'!W58+'2513'!W58+'2514'!W58+'2517'!W58+'2518'!W58+'4235'!W58+'8000'!W58+'8200'!W58+'8769'!W58+'8999'!W58+'4350'!W58</f>
        <v>0</v>
      </c>
      <c r="X58" s="94"/>
      <c r="Y58" s="97"/>
      <c r="Z58" s="94"/>
      <c r="AA58" s="182"/>
    </row>
    <row r="59" spans="1:27" s="214" customFormat="1" ht="15" x14ac:dyDescent="0.25">
      <c r="A59" s="72"/>
      <c r="B59" s="262" t="str">
        <f>'LPFN SUMMARY - Results'!B59</f>
        <v>Election expenses</v>
      </c>
      <c r="C59" s="71"/>
      <c r="D59" s="62"/>
      <c r="E59" s="63"/>
      <c r="F59" s="255">
        <f>'2512'!F59+'2513'!F59+'2514'!F59+'2517'!F59+'2518'!F59+'4235'!F59+'8000'!F59+'8200'!F59+'8769'!F59+'8999'!F59+'4350'!F59</f>
        <v>0</v>
      </c>
      <c r="G59" s="255">
        <f>'2512'!G59+'2513'!G59+'2514'!G59+'2517'!G59+'2518'!G59+'4235'!G59+'8000'!G59+'8200'!G59+'8769'!G59+'8999'!G59+'4350'!G59</f>
        <v>0</v>
      </c>
      <c r="H59" s="255">
        <f>'2512'!H59+'2513'!H59+'2514'!H59+'2517'!H59+'2518'!H59+'4235'!H59+'8000'!H59+'8200'!H59+'8769'!H59+'8999'!H59+'4350'!H59</f>
        <v>0</v>
      </c>
      <c r="I59" s="94">
        <f t="shared" si="6"/>
        <v>0</v>
      </c>
      <c r="J59" s="224"/>
      <c r="K59" s="255">
        <f>'2512'!K59+'2513'!K59+'2514'!K59+'2517'!K59+'2518'!K59+'4235'!K59+'8000'!K59+'8200'!K59+'8769'!K59+'8999'!K59+'4350'!K59</f>
        <v>0</v>
      </c>
      <c r="L59" s="255">
        <f>'2512'!L59+'2513'!L59+'2514'!L59+'2517'!L59+'2518'!L59+'4235'!L59+'8000'!L59+'8200'!L59+'8769'!L59+'8999'!L59+'4350'!L59</f>
        <v>0</v>
      </c>
      <c r="M59" s="255">
        <f>'2512'!M59+'2513'!M59+'2514'!M59+'2517'!M59+'2518'!M59+'4235'!M59+'8000'!M59+'8200'!M59+'8769'!M59+'8999'!M59+'4350'!M59</f>
        <v>0</v>
      </c>
      <c r="N59" s="94">
        <f t="shared" si="7"/>
        <v>0</v>
      </c>
      <c r="O59" s="224"/>
      <c r="P59" s="255">
        <f>'2512'!P59+'2513'!P59+'2514'!P59+'2517'!P59+'2518'!P59+'4235'!P59+'8000'!P59+'8200'!P59+'8769'!P59+'8999'!P59+'4350'!P59</f>
        <v>0</v>
      </c>
      <c r="Q59" s="255">
        <f>'2512'!Q59+'2513'!Q59+'2514'!Q59+'2517'!Q59+'2518'!Q59+'4235'!Q59+'8000'!Q59+'8200'!Q59+'8769'!Q59+'8999'!Q59+'4350'!Q59</f>
        <v>0</v>
      </c>
      <c r="R59" s="255">
        <f>'2512'!R59+'2513'!R59+'2514'!R59+'2517'!R59+'2518'!R59+'4235'!R59+'8000'!R59+'8200'!R59+'8769'!R59+'8999'!R59+'4350'!R59</f>
        <v>0</v>
      </c>
      <c r="S59" s="94">
        <f t="shared" si="8"/>
        <v>0</v>
      </c>
      <c r="T59" s="224"/>
      <c r="U59" s="255">
        <f>'2512'!U59+'2513'!U59+'2514'!U59+'2517'!U59+'2518'!U59+'4235'!U59+'8000'!U59+'8200'!U59+'8769'!U59+'8999'!U59+'4350'!U59</f>
        <v>0</v>
      </c>
      <c r="V59" s="255">
        <f>'2512'!V59+'2513'!V59+'2514'!V59+'2517'!V59+'2518'!V59+'4235'!V59+'8000'!V59+'8200'!V59+'8769'!V59+'8999'!V59+'4350'!V59</f>
        <v>0</v>
      </c>
      <c r="W59" s="255">
        <f>'2512'!W59+'2513'!W59+'2514'!W59+'2517'!W59+'2518'!W59+'4235'!W59+'8000'!W59+'8200'!W59+'8769'!W59+'8999'!W59+'4350'!W59</f>
        <v>0</v>
      </c>
      <c r="X59" s="94">
        <f t="shared" si="9"/>
        <v>0</v>
      </c>
      <c r="Y59" s="97"/>
      <c r="Z59" s="94">
        <f t="shared" si="10"/>
        <v>0</v>
      </c>
      <c r="AA59" s="182"/>
    </row>
    <row r="60" spans="1:27" s="214" customFormat="1" ht="15" x14ac:dyDescent="0.25">
      <c r="A60" s="72"/>
      <c r="B60" s="262" t="str">
        <f>'LPFN SUMMARY - Results'!B60</f>
        <v>Electricity</v>
      </c>
      <c r="C60" s="71"/>
      <c r="D60" s="62"/>
      <c r="E60" s="63"/>
      <c r="F60" s="255">
        <f>'2512'!F60+'2513'!F60+'2514'!F60+'2517'!F60+'2518'!F60+'4235'!F60+'8000'!F60+'8200'!F60+'8769'!F60+'8999'!F60+'4350'!F60</f>
        <v>4257</v>
      </c>
      <c r="G60" s="255">
        <f>'2512'!G60+'2513'!G60+'2514'!G60+'2517'!G60+'2518'!G60+'4235'!G60+'8000'!G60+'8200'!G60+'8769'!G60+'8999'!G60+'4350'!G60</f>
        <v>4257</v>
      </c>
      <c r="H60" s="255">
        <f>'2512'!H60+'2513'!H60+'2514'!H60+'2517'!H60+'2518'!H60+'4235'!H60+'8000'!H60+'8200'!H60+'8769'!H60+'8999'!H60+'4350'!H60</f>
        <v>4257</v>
      </c>
      <c r="I60" s="94">
        <f t="shared" si="6"/>
        <v>12771</v>
      </c>
      <c r="J60" s="224"/>
      <c r="K60" s="255">
        <f>'2512'!K60+'2513'!K60+'2514'!K60+'2517'!K60+'2518'!K60+'4235'!K60+'8000'!K60+'8200'!K60+'8769'!K60+'8999'!K60+'4350'!K60</f>
        <v>4257</v>
      </c>
      <c r="L60" s="255">
        <f>'2512'!L60+'2513'!L60+'2514'!L60+'2517'!L60+'2518'!L60+'4235'!L60+'8000'!L60+'8200'!L60+'8769'!L60+'8999'!L60+'4350'!L60</f>
        <v>4257</v>
      </c>
      <c r="M60" s="255">
        <f>'2512'!M60+'2513'!M60+'2514'!M60+'2517'!M60+'2518'!M60+'4235'!M60+'8000'!M60+'8200'!M60+'8769'!M60+'8999'!M60+'4350'!M60</f>
        <v>4257</v>
      </c>
      <c r="N60" s="94">
        <f t="shared" si="7"/>
        <v>12771</v>
      </c>
      <c r="O60" s="224"/>
      <c r="P60" s="255">
        <f>'2512'!P60+'2513'!P60+'2514'!P60+'2517'!P60+'2518'!P60+'4235'!P60+'8000'!P60+'8200'!P60+'8769'!P60+'8999'!P60+'4350'!P60</f>
        <v>4257</v>
      </c>
      <c r="Q60" s="255">
        <f>'2512'!Q60+'2513'!Q60+'2514'!Q60+'2517'!Q60+'2518'!Q60+'4235'!Q60+'8000'!Q60+'8200'!Q60+'8769'!Q60+'8999'!Q60+'4350'!Q60</f>
        <v>4257</v>
      </c>
      <c r="R60" s="255">
        <f>'2512'!R60+'2513'!R60+'2514'!R60+'2517'!R60+'2518'!R60+'4235'!R60+'8000'!R60+'8200'!R60+'8769'!R60+'8999'!R60+'4350'!R60</f>
        <v>4257</v>
      </c>
      <c r="S60" s="94">
        <f t="shared" si="8"/>
        <v>12771</v>
      </c>
      <c r="T60" s="224"/>
      <c r="U60" s="255">
        <f>'2512'!U60+'2513'!U60+'2514'!U60+'2517'!U60+'2518'!U60+'4235'!U60+'8000'!U60+'8200'!U60+'8769'!U60+'8999'!U60+'4350'!U60</f>
        <v>4257</v>
      </c>
      <c r="V60" s="255">
        <f>'2512'!V60+'2513'!V60+'2514'!V60+'2517'!V60+'2518'!V60+'4235'!V60+'8000'!V60+'8200'!V60+'8769'!V60+'8999'!V60+'4350'!V60</f>
        <v>4257</v>
      </c>
      <c r="W60" s="255">
        <f>'2512'!W60+'2513'!W60+'2514'!W60+'2517'!W60+'2518'!W60+'4235'!W60+'8000'!W60+'8200'!W60+'8769'!W60+'8999'!W60+'4350'!W60</f>
        <v>6257</v>
      </c>
      <c r="X60" s="94">
        <f t="shared" si="9"/>
        <v>14771</v>
      </c>
      <c r="Y60" s="97"/>
      <c r="Z60" s="94">
        <f t="shared" si="10"/>
        <v>53084</v>
      </c>
      <c r="AA60" s="182"/>
    </row>
    <row r="61" spans="1:27" s="214" customFormat="1" ht="15" x14ac:dyDescent="0.25">
      <c r="A61" s="72"/>
      <c r="B61" s="262" t="str">
        <f>'LPFN SUMMARY - Results'!B61</f>
        <v>Facility Rental</v>
      </c>
      <c r="C61" s="71"/>
      <c r="D61" s="62"/>
      <c r="E61" s="63"/>
      <c r="F61" s="255">
        <f>'2512'!F61+'2513'!F61+'2514'!F61+'2517'!F61+'2518'!F61+'4235'!F61+'8000'!F61+'8200'!F61+'8769'!F61+'8999'!F61+'4350'!F61</f>
        <v>0</v>
      </c>
      <c r="G61" s="255">
        <f>'2512'!G61+'2513'!G61+'2514'!G61+'2517'!G61+'2518'!G61+'4235'!G61+'8000'!G61+'8200'!G61+'8769'!G61+'8999'!G61+'4350'!G61</f>
        <v>0</v>
      </c>
      <c r="H61" s="255">
        <f>'2512'!H61+'2513'!H61+'2514'!H61+'2517'!H61+'2518'!H61+'4235'!H61+'8000'!H61+'8200'!H61+'8769'!H61+'8999'!H61+'4350'!H61</f>
        <v>0</v>
      </c>
      <c r="I61" s="94">
        <f t="shared" si="6"/>
        <v>0</v>
      </c>
      <c r="J61" s="224"/>
      <c r="K61" s="255">
        <f>'2512'!K61+'2513'!K61+'2514'!K61+'2517'!K61+'2518'!K61+'4235'!K61+'8000'!K61+'8200'!K61+'8769'!K61+'8999'!K61+'4350'!K61</f>
        <v>0</v>
      </c>
      <c r="L61" s="255">
        <f>'2512'!L61+'2513'!L61+'2514'!L61+'2517'!L61+'2518'!L61+'4235'!L61+'8000'!L61+'8200'!L61+'8769'!L61+'8999'!L61+'4350'!L61</f>
        <v>0</v>
      </c>
      <c r="M61" s="255">
        <f>'2512'!M61+'2513'!M61+'2514'!M61+'2517'!M61+'2518'!M61+'4235'!M61+'8000'!M61+'8200'!M61+'8769'!M61+'8999'!M61+'4350'!M61</f>
        <v>0</v>
      </c>
      <c r="N61" s="94">
        <f t="shared" si="7"/>
        <v>0</v>
      </c>
      <c r="O61" s="224"/>
      <c r="P61" s="255">
        <f>'2512'!P61+'2513'!P61+'2514'!P61+'2517'!P61+'2518'!P61+'4235'!P61+'8000'!P61+'8200'!P61+'8769'!P61+'8999'!P61+'4350'!P61</f>
        <v>0</v>
      </c>
      <c r="Q61" s="255">
        <f>'2512'!Q61+'2513'!Q61+'2514'!Q61+'2517'!Q61+'2518'!Q61+'4235'!Q61+'8000'!Q61+'8200'!Q61+'8769'!Q61+'8999'!Q61+'4350'!Q61</f>
        <v>0</v>
      </c>
      <c r="R61" s="255">
        <f>'2512'!R61+'2513'!R61+'2514'!R61+'2517'!R61+'2518'!R61+'4235'!R61+'8000'!R61+'8200'!R61+'8769'!R61+'8999'!R61+'4350'!R61</f>
        <v>0</v>
      </c>
      <c r="S61" s="94">
        <f t="shared" si="8"/>
        <v>0</v>
      </c>
      <c r="T61" s="224"/>
      <c r="U61" s="255">
        <f>'2512'!U61+'2513'!U61+'2514'!U61+'2517'!U61+'2518'!U61+'4235'!U61+'8000'!U61+'8200'!U61+'8769'!U61+'8999'!U61+'4350'!U61</f>
        <v>0</v>
      </c>
      <c r="V61" s="255">
        <f>'2512'!V61+'2513'!V61+'2514'!V61+'2517'!V61+'2518'!V61+'4235'!V61+'8000'!V61+'8200'!V61+'8769'!V61+'8999'!V61+'4350'!V61</f>
        <v>0</v>
      </c>
      <c r="W61" s="255">
        <f>'2512'!W61+'2513'!W61+'2514'!W61+'2517'!W61+'2518'!W61+'4235'!W61+'8000'!W61+'8200'!W61+'8769'!W61+'8999'!W61+'4350'!W61</f>
        <v>0</v>
      </c>
      <c r="X61" s="94">
        <f t="shared" si="9"/>
        <v>0</v>
      </c>
      <c r="Y61" s="97"/>
      <c r="Z61" s="94">
        <f t="shared" si="10"/>
        <v>0</v>
      </c>
      <c r="AA61" s="182"/>
    </row>
    <row r="62" spans="1:27" s="214" customFormat="1" ht="15" x14ac:dyDescent="0.25">
      <c r="A62" s="72"/>
      <c r="B62" s="262" t="str">
        <f>'LPFN SUMMARY - Results'!B62</f>
        <v>Field Trip</v>
      </c>
      <c r="C62" s="71"/>
      <c r="D62" s="62"/>
      <c r="E62" s="63"/>
      <c r="F62" s="255">
        <f>'2512'!F62+'2513'!F62+'2514'!F62+'2517'!F62+'2518'!F62+'4235'!F62+'8000'!F62+'8200'!F62+'8769'!F62+'8999'!F62+'4350'!F62</f>
        <v>0</v>
      </c>
      <c r="G62" s="255">
        <f>'2512'!G62+'2513'!G62+'2514'!G62+'2517'!G62+'2518'!G62+'4235'!G62+'8000'!G62+'8200'!G62+'8769'!G62+'8999'!G62+'4350'!G62</f>
        <v>0</v>
      </c>
      <c r="H62" s="255">
        <f>'2512'!H62+'2513'!H62+'2514'!H62+'2517'!H62+'2518'!H62+'4235'!H62+'8000'!H62+'8200'!H62+'8769'!H62+'8999'!H62+'4350'!H62</f>
        <v>0</v>
      </c>
      <c r="I62" s="94">
        <f t="shared" si="6"/>
        <v>0</v>
      </c>
      <c r="J62" s="224"/>
      <c r="K62" s="255">
        <f>'2512'!K62+'2513'!K62+'2514'!K62+'2517'!K62+'2518'!K62+'4235'!K62+'8000'!K62+'8200'!K62+'8769'!K62+'8999'!K62+'4350'!K62</f>
        <v>0</v>
      </c>
      <c r="L62" s="255">
        <f>'2512'!L62+'2513'!L62+'2514'!L62+'2517'!L62+'2518'!L62+'4235'!L62+'8000'!L62+'8200'!L62+'8769'!L62+'8999'!L62+'4350'!L62</f>
        <v>0</v>
      </c>
      <c r="M62" s="255">
        <f>'2512'!M62+'2513'!M62+'2514'!M62+'2517'!M62+'2518'!M62+'4235'!M62+'8000'!M62+'8200'!M62+'8769'!M62+'8999'!M62+'4350'!M62</f>
        <v>0</v>
      </c>
      <c r="N62" s="94">
        <f t="shared" si="7"/>
        <v>0</v>
      </c>
      <c r="O62" s="224"/>
      <c r="P62" s="255">
        <f>'2512'!P62+'2513'!P62+'2514'!P62+'2517'!P62+'2518'!P62+'4235'!P62+'8000'!P62+'8200'!P62+'8769'!P62+'8999'!P62+'4350'!P62</f>
        <v>0</v>
      </c>
      <c r="Q62" s="255">
        <f>'2512'!Q62+'2513'!Q62+'2514'!Q62+'2517'!Q62+'2518'!Q62+'4235'!Q62+'8000'!Q62+'8200'!Q62+'8769'!Q62+'8999'!Q62+'4350'!Q62</f>
        <v>0</v>
      </c>
      <c r="R62" s="255">
        <f>'2512'!R62+'2513'!R62+'2514'!R62+'2517'!R62+'2518'!R62+'4235'!R62+'8000'!R62+'8200'!R62+'8769'!R62+'8999'!R62+'4350'!R62</f>
        <v>0</v>
      </c>
      <c r="S62" s="94">
        <f t="shared" si="8"/>
        <v>0</v>
      </c>
      <c r="T62" s="224"/>
      <c r="U62" s="255">
        <f>'2512'!U62+'2513'!U62+'2514'!U62+'2517'!U62+'2518'!U62+'4235'!U62+'8000'!U62+'8200'!U62+'8769'!U62+'8999'!U62+'4350'!U62</f>
        <v>0</v>
      </c>
      <c r="V62" s="255">
        <f>'2512'!V62+'2513'!V62+'2514'!V62+'2517'!V62+'2518'!V62+'4235'!V62+'8000'!V62+'8200'!V62+'8769'!V62+'8999'!V62+'4350'!V62</f>
        <v>0</v>
      </c>
      <c r="W62" s="255">
        <f>'2512'!W62+'2513'!W62+'2514'!W62+'2517'!W62+'2518'!W62+'4235'!W62+'8000'!W62+'8200'!W62+'8769'!W62+'8999'!W62+'4350'!W62</f>
        <v>0</v>
      </c>
      <c r="X62" s="94">
        <f t="shared" si="9"/>
        <v>0</v>
      </c>
      <c r="Y62" s="97"/>
      <c r="Z62" s="94">
        <f t="shared" si="10"/>
        <v>0</v>
      </c>
      <c r="AA62" s="182"/>
    </row>
    <row r="63" spans="1:27" s="214" customFormat="1" ht="15" x14ac:dyDescent="0.25">
      <c r="A63" s="72"/>
      <c r="B63" s="262" t="str">
        <f>'LPFN SUMMARY - Results'!B63</f>
        <v>Graduation</v>
      </c>
      <c r="C63" s="71"/>
      <c r="D63" s="62"/>
      <c r="E63" s="63"/>
      <c r="F63" s="255">
        <f>'2512'!F63+'2513'!F63+'2514'!F63+'2517'!F63+'2518'!F63+'4235'!F63+'8000'!F63+'8200'!F63+'8769'!F63+'8999'!F63+'4350'!F63</f>
        <v>0</v>
      </c>
      <c r="G63" s="255">
        <f>'2512'!G63+'2513'!G63+'2514'!G63+'2517'!G63+'2518'!G63+'4235'!G63+'8000'!G63+'8200'!G63+'8769'!G63+'8999'!G63+'4350'!G63</f>
        <v>0</v>
      </c>
      <c r="H63" s="255">
        <f>'2512'!H63+'2513'!H63+'2514'!H63+'2517'!H63+'2518'!H63+'4235'!H63+'8000'!H63+'8200'!H63+'8769'!H63+'8999'!H63+'4350'!H63</f>
        <v>0</v>
      </c>
      <c r="I63" s="94">
        <f t="shared" si="6"/>
        <v>0</v>
      </c>
      <c r="J63" s="224"/>
      <c r="K63" s="255">
        <f>'2512'!K63+'2513'!K63+'2514'!K63+'2517'!K63+'2518'!K63+'4235'!K63+'8000'!K63+'8200'!K63+'8769'!K63+'8999'!K63+'4350'!K63</f>
        <v>0</v>
      </c>
      <c r="L63" s="255">
        <f>'2512'!L63+'2513'!L63+'2514'!L63+'2517'!L63+'2518'!L63+'4235'!L63+'8000'!L63+'8200'!L63+'8769'!L63+'8999'!L63+'4350'!L63</f>
        <v>0</v>
      </c>
      <c r="M63" s="255">
        <f>'2512'!M63+'2513'!M63+'2514'!M63+'2517'!M63+'2518'!M63+'4235'!M63+'8000'!M63+'8200'!M63+'8769'!M63+'8999'!M63+'4350'!M63</f>
        <v>0</v>
      </c>
      <c r="N63" s="94">
        <f t="shared" si="7"/>
        <v>0</v>
      </c>
      <c r="O63" s="224"/>
      <c r="P63" s="255">
        <f>'2512'!P63+'2513'!P63+'2514'!P63+'2517'!P63+'2518'!P63+'4235'!P63+'8000'!P63+'8200'!P63+'8769'!P63+'8999'!P63+'4350'!P63</f>
        <v>0</v>
      </c>
      <c r="Q63" s="255">
        <f>'2512'!Q63+'2513'!Q63+'2514'!Q63+'2517'!Q63+'2518'!Q63+'4235'!Q63+'8000'!Q63+'8200'!Q63+'8769'!Q63+'8999'!Q63+'4350'!Q63</f>
        <v>0</v>
      </c>
      <c r="R63" s="255">
        <f>'2512'!R63+'2513'!R63+'2514'!R63+'2517'!R63+'2518'!R63+'4235'!R63+'8000'!R63+'8200'!R63+'8769'!R63+'8999'!R63+'4350'!R63</f>
        <v>0</v>
      </c>
      <c r="S63" s="94">
        <f t="shared" si="8"/>
        <v>0</v>
      </c>
      <c r="T63" s="224"/>
      <c r="U63" s="255">
        <f>'2512'!U63+'2513'!U63+'2514'!U63+'2517'!U63+'2518'!U63+'4235'!U63+'8000'!U63+'8200'!U63+'8769'!U63+'8999'!U63+'4350'!U63</f>
        <v>0</v>
      </c>
      <c r="V63" s="255">
        <f>'2512'!V63+'2513'!V63+'2514'!V63+'2517'!V63+'2518'!V63+'4235'!V63+'8000'!V63+'8200'!V63+'8769'!V63+'8999'!V63+'4350'!V63</f>
        <v>0</v>
      </c>
      <c r="W63" s="255">
        <f>'2512'!W63+'2513'!W63+'2514'!W63+'2517'!W63+'2518'!W63+'4235'!W63+'8000'!W63+'8200'!W63+'8769'!W63+'8999'!W63+'4350'!W63</f>
        <v>0</v>
      </c>
      <c r="X63" s="94">
        <f t="shared" si="9"/>
        <v>0</v>
      </c>
      <c r="Y63" s="97"/>
      <c r="Z63" s="94">
        <f t="shared" si="10"/>
        <v>0</v>
      </c>
      <c r="AA63" s="182"/>
    </row>
    <row r="64" spans="1:27" s="214" customFormat="1" ht="15" x14ac:dyDescent="0.25">
      <c r="A64" s="72"/>
      <c r="B64" s="262" t="str">
        <f>'LPFN SUMMARY - Results'!B64</f>
        <v>Guest Speakers</v>
      </c>
      <c r="C64" s="71"/>
      <c r="D64" s="62"/>
      <c r="E64" s="63"/>
      <c r="F64" s="255">
        <f>'2512'!F64+'2513'!F64+'2514'!F64+'2517'!F64+'2518'!F64+'4235'!F64+'8000'!F64+'8200'!F64+'8769'!F64+'8999'!F64+'4350'!F64</f>
        <v>0</v>
      </c>
      <c r="G64" s="255">
        <f>'2512'!G64+'2513'!G64+'2514'!G64+'2517'!G64+'2518'!G64+'4235'!G64+'8000'!G64+'8200'!G64+'8769'!G64+'8999'!G64+'4350'!G64</f>
        <v>0</v>
      </c>
      <c r="H64" s="255">
        <f>'2512'!H64+'2513'!H64+'2514'!H64+'2517'!H64+'2518'!H64+'4235'!H64+'8000'!H64+'8200'!H64+'8769'!H64+'8999'!H64+'4350'!H64</f>
        <v>0</v>
      </c>
      <c r="I64" s="94">
        <f t="shared" si="6"/>
        <v>0</v>
      </c>
      <c r="J64" s="224"/>
      <c r="K64" s="255">
        <f>'2512'!K64+'2513'!K64+'2514'!K64+'2517'!K64+'2518'!K64+'4235'!K64+'8000'!K64+'8200'!K64+'8769'!K64+'8999'!K64+'4350'!K64</f>
        <v>0</v>
      </c>
      <c r="L64" s="255">
        <f>'2512'!L64+'2513'!L64+'2514'!L64+'2517'!L64+'2518'!L64+'4235'!L64+'8000'!L64+'8200'!L64+'8769'!L64+'8999'!L64+'4350'!L64</f>
        <v>0</v>
      </c>
      <c r="M64" s="255">
        <f>'2512'!M64+'2513'!M64+'2514'!M64+'2517'!M64+'2518'!M64+'4235'!M64+'8000'!M64+'8200'!M64+'8769'!M64+'8999'!M64+'4350'!M64</f>
        <v>0</v>
      </c>
      <c r="N64" s="94">
        <f t="shared" si="7"/>
        <v>0</v>
      </c>
      <c r="O64" s="224"/>
      <c r="P64" s="255">
        <f>'2512'!P64+'2513'!P64+'2514'!P64+'2517'!P64+'2518'!P64+'4235'!P64+'8000'!P64+'8200'!P64+'8769'!P64+'8999'!P64+'4350'!P64</f>
        <v>0</v>
      </c>
      <c r="Q64" s="255">
        <f>'2512'!Q64+'2513'!Q64+'2514'!Q64+'2517'!Q64+'2518'!Q64+'4235'!Q64+'8000'!Q64+'8200'!Q64+'8769'!Q64+'8999'!Q64+'4350'!Q64</f>
        <v>0</v>
      </c>
      <c r="R64" s="255">
        <f>'2512'!R64+'2513'!R64+'2514'!R64+'2517'!R64+'2518'!R64+'4235'!R64+'8000'!R64+'8200'!R64+'8769'!R64+'8999'!R64+'4350'!R64</f>
        <v>0</v>
      </c>
      <c r="S64" s="94">
        <f t="shared" si="8"/>
        <v>0</v>
      </c>
      <c r="T64" s="224"/>
      <c r="U64" s="255">
        <f>'2512'!U64+'2513'!U64+'2514'!U64+'2517'!U64+'2518'!U64+'4235'!U64+'8000'!U64+'8200'!U64+'8769'!U64+'8999'!U64+'4350'!U64</f>
        <v>0</v>
      </c>
      <c r="V64" s="255">
        <f>'2512'!V64+'2513'!V64+'2514'!V64+'2517'!V64+'2518'!V64+'4235'!V64+'8000'!V64+'8200'!V64+'8769'!V64+'8999'!V64+'4350'!V64</f>
        <v>0</v>
      </c>
      <c r="W64" s="255">
        <f>'2512'!W64+'2513'!W64+'2514'!W64+'2517'!W64+'2518'!W64+'4235'!W64+'8000'!W64+'8200'!W64+'8769'!W64+'8999'!W64+'4350'!W64</f>
        <v>0</v>
      </c>
      <c r="X64" s="94">
        <f t="shared" si="9"/>
        <v>0</v>
      </c>
      <c r="Y64" s="97"/>
      <c r="Z64" s="94">
        <f t="shared" si="10"/>
        <v>0</v>
      </c>
      <c r="AA64" s="182"/>
    </row>
    <row r="65" spans="1:27" s="214" customFormat="1" ht="15" x14ac:dyDescent="0.25">
      <c r="A65" s="72"/>
      <c r="B65" s="262" t="str">
        <f>'LPFN SUMMARY - Results'!B65</f>
        <v>Honoraria</v>
      </c>
      <c r="C65" s="71"/>
      <c r="D65" s="62"/>
      <c r="E65" s="63"/>
      <c r="F65" s="255">
        <f>'2512'!F65+'2513'!F65+'2514'!F65+'2517'!F65+'2518'!F65+'4235'!F65+'8000'!F65+'8200'!F65+'8769'!F65+'8999'!F65+'4350'!F65</f>
        <v>0</v>
      </c>
      <c r="G65" s="255">
        <f>'2512'!G65+'2513'!G65+'2514'!G65+'2517'!G65+'2518'!G65+'4235'!G65+'8000'!G65+'8200'!G65+'8769'!G65+'8999'!G65+'4350'!G65</f>
        <v>0</v>
      </c>
      <c r="H65" s="255">
        <f>'2512'!H65+'2513'!H65+'2514'!H65+'2517'!H65+'2518'!H65+'4235'!H65+'8000'!H65+'8200'!H65+'8769'!H65+'8999'!H65+'4350'!H65</f>
        <v>0</v>
      </c>
      <c r="I65" s="94">
        <f t="shared" si="6"/>
        <v>0</v>
      </c>
      <c r="J65" s="224"/>
      <c r="K65" s="255">
        <f>'2512'!K65+'2513'!K65+'2514'!K65+'2517'!K65+'2518'!K65+'4235'!K65+'8000'!K65+'8200'!K65+'8769'!K65+'8999'!K65+'4350'!K65</f>
        <v>0</v>
      </c>
      <c r="L65" s="255">
        <f>'2512'!L65+'2513'!L65+'2514'!L65+'2517'!L65+'2518'!L65+'4235'!L65+'8000'!L65+'8200'!L65+'8769'!L65+'8999'!L65+'4350'!L65</f>
        <v>0</v>
      </c>
      <c r="M65" s="255">
        <f>'2512'!M65+'2513'!M65+'2514'!M65+'2517'!M65+'2518'!M65+'4235'!M65+'8000'!M65+'8200'!M65+'8769'!M65+'8999'!M65+'4350'!M65</f>
        <v>0</v>
      </c>
      <c r="N65" s="94">
        <f t="shared" si="7"/>
        <v>0</v>
      </c>
      <c r="O65" s="224"/>
      <c r="P65" s="255">
        <f>'2512'!P65+'2513'!P65+'2514'!P65+'2517'!P65+'2518'!P65+'4235'!P65+'8000'!P65+'8200'!P65+'8769'!P65+'8999'!P65+'4350'!P65</f>
        <v>0</v>
      </c>
      <c r="Q65" s="255">
        <f>'2512'!Q65+'2513'!Q65+'2514'!Q65+'2517'!Q65+'2518'!Q65+'4235'!Q65+'8000'!Q65+'8200'!Q65+'8769'!Q65+'8999'!Q65+'4350'!Q65</f>
        <v>0</v>
      </c>
      <c r="R65" s="255">
        <f>'2512'!R65+'2513'!R65+'2514'!R65+'2517'!R65+'2518'!R65+'4235'!R65+'8000'!R65+'8200'!R65+'8769'!R65+'8999'!R65+'4350'!R65</f>
        <v>0</v>
      </c>
      <c r="S65" s="94">
        <f t="shared" si="8"/>
        <v>0</v>
      </c>
      <c r="T65" s="224"/>
      <c r="U65" s="255">
        <f>'2512'!U65+'2513'!U65+'2514'!U65+'2517'!U65+'2518'!U65+'4235'!U65+'8000'!U65+'8200'!U65+'8769'!U65+'8999'!U65+'4350'!U65</f>
        <v>0</v>
      </c>
      <c r="V65" s="255">
        <f>'2512'!V65+'2513'!V65+'2514'!V65+'2517'!V65+'2518'!V65+'4235'!V65+'8000'!V65+'8200'!V65+'8769'!V65+'8999'!V65+'4350'!V65</f>
        <v>0</v>
      </c>
      <c r="W65" s="255">
        <f>'2512'!W65+'2513'!W65+'2514'!W65+'2517'!W65+'2518'!W65+'4235'!W65+'8000'!W65+'8200'!W65+'8769'!W65+'8999'!W65+'4350'!W65</f>
        <v>0</v>
      </c>
      <c r="X65" s="94">
        <f t="shared" si="9"/>
        <v>0</v>
      </c>
      <c r="Y65" s="97"/>
      <c r="Z65" s="94">
        <f t="shared" si="10"/>
        <v>0</v>
      </c>
      <c r="AA65" s="182"/>
    </row>
    <row r="66" spans="1:27" s="214" customFormat="1" ht="15" x14ac:dyDescent="0.25">
      <c r="A66" s="72"/>
      <c r="B66" s="262" t="str">
        <f>'LPFN SUMMARY - Results'!B66</f>
        <v>Insurances</v>
      </c>
      <c r="C66" s="71"/>
      <c r="D66" s="62"/>
      <c r="E66" s="63"/>
      <c r="F66" s="255">
        <f>'2512'!F66+'2513'!F66+'2514'!F66+'2517'!F66+'2518'!F66+'4235'!F66+'8000'!F66+'8200'!F66+'8769'!F66+'8999'!F66+'4350'!F66</f>
        <v>2887</v>
      </c>
      <c r="G66" s="255">
        <f>'2512'!G66+'2513'!G66+'2514'!G66+'2517'!G66+'2518'!G66+'4235'!G66+'8000'!G66+'8200'!G66+'8769'!G66+'8999'!G66+'4350'!G66</f>
        <v>2887</v>
      </c>
      <c r="H66" s="255">
        <f>'2512'!H66+'2513'!H66+'2514'!H66+'2517'!H66+'2518'!H66+'4235'!H66+'8000'!H66+'8200'!H66+'8769'!H66+'8999'!H66+'4350'!H66</f>
        <v>9172</v>
      </c>
      <c r="I66" s="94">
        <f t="shared" si="6"/>
        <v>14946</v>
      </c>
      <c r="J66" s="224"/>
      <c r="K66" s="255">
        <f>'2512'!K66+'2513'!K66+'2514'!K66+'2517'!K66+'2518'!K66+'4235'!K66+'8000'!K66+'8200'!K66+'8769'!K66+'8999'!K66+'4350'!K66</f>
        <v>2887</v>
      </c>
      <c r="L66" s="255">
        <f>'2512'!L66+'2513'!L66+'2514'!L66+'2517'!L66+'2518'!L66+'4235'!L66+'8000'!L66+'8200'!L66+'8769'!L66+'8999'!L66+'4350'!L66</f>
        <v>2887</v>
      </c>
      <c r="M66" s="255">
        <f>'2512'!M66+'2513'!M66+'2514'!M66+'2517'!M66+'2518'!M66+'4235'!M66+'8000'!M66+'8200'!M66+'8769'!M66+'8999'!M66+'4350'!M66</f>
        <v>9172</v>
      </c>
      <c r="N66" s="94">
        <f t="shared" si="7"/>
        <v>14946</v>
      </c>
      <c r="O66" s="224"/>
      <c r="P66" s="255">
        <f>'2512'!P66+'2513'!P66+'2514'!P66+'2517'!P66+'2518'!P66+'4235'!P66+'8000'!P66+'8200'!P66+'8769'!P66+'8999'!P66+'4350'!P66</f>
        <v>2887</v>
      </c>
      <c r="Q66" s="255">
        <f>'2512'!Q66+'2513'!Q66+'2514'!Q66+'2517'!Q66+'2518'!Q66+'4235'!Q66+'8000'!Q66+'8200'!Q66+'8769'!Q66+'8999'!Q66+'4350'!Q66</f>
        <v>2887</v>
      </c>
      <c r="R66" s="255">
        <f>'2512'!R66+'2513'!R66+'2514'!R66+'2517'!R66+'2518'!R66+'4235'!R66+'8000'!R66+'8200'!R66+'8769'!R66+'8999'!R66+'4350'!R66</f>
        <v>9172</v>
      </c>
      <c r="S66" s="94">
        <f t="shared" si="8"/>
        <v>14946</v>
      </c>
      <c r="T66" s="224"/>
      <c r="U66" s="255">
        <f>'2512'!U66+'2513'!U66+'2514'!U66+'2517'!U66+'2518'!U66+'4235'!U66+'8000'!U66+'8200'!U66+'8769'!U66+'8999'!U66+'4350'!U66</f>
        <v>2887</v>
      </c>
      <c r="V66" s="255">
        <f>'2512'!V66+'2513'!V66+'2514'!V66+'2517'!V66+'2518'!V66+'4235'!V66+'8000'!V66+'8200'!V66+'8769'!V66+'8999'!V66+'4350'!V66</f>
        <v>2887</v>
      </c>
      <c r="W66" s="255">
        <f>'2512'!W66+'2513'!W66+'2514'!W66+'2517'!W66+'2518'!W66+'4235'!W66+'8000'!W66+'8200'!W66+'8769'!W66+'8999'!W66+'4350'!W66</f>
        <v>9172</v>
      </c>
      <c r="X66" s="94">
        <f t="shared" si="9"/>
        <v>14946</v>
      </c>
      <c r="Y66" s="97"/>
      <c r="Z66" s="94">
        <f t="shared" si="10"/>
        <v>59784</v>
      </c>
      <c r="AA66" s="182"/>
    </row>
    <row r="67" spans="1:27" s="214" customFormat="1" ht="15" x14ac:dyDescent="0.25">
      <c r="A67" s="72"/>
      <c r="B67" s="262" t="str">
        <f>'LPFN SUMMARY - Results'!B67</f>
        <v>Interests and bank charges</v>
      </c>
      <c r="C67" s="71"/>
      <c r="D67" s="62"/>
      <c r="E67" s="63"/>
      <c r="F67" s="255">
        <f>'2512'!F67+'2513'!F67+'2514'!F67+'2517'!F67+'2518'!F67+'4235'!F67+'8000'!F67+'8200'!F67+'8769'!F67+'8999'!F67+'4350'!F67</f>
        <v>0</v>
      </c>
      <c r="G67" s="255">
        <f>'2512'!G67+'2513'!G67+'2514'!G67+'2517'!G67+'2518'!G67+'4235'!G67+'8000'!G67+'8200'!G67+'8769'!G67+'8999'!G67+'4350'!G67</f>
        <v>0</v>
      </c>
      <c r="H67" s="255">
        <f>'2512'!H67+'2513'!H67+'2514'!H67+'2517'!H67+'2518'!H67+'4235'!H67+'8000'!H67+'8200'!H67+'8769'!H67+'8999'!H67+'4350'!H67</f>
        <v>0</v>
      </c>
      <c r="I67" s="94">
        <f t="shared" si="6"/>
        <v>0</v>
      </c>
      <c r="J67" s="224"/>
      <c r="K67" s="255">
        <f>'2512'!K67+'2513'!K67+'2514'!K67+'2517'!K67+'2518'!K67+'4235'!K67+'8000'!K67+'8200'!K67+'8769'!K67+'8999'!K67+'4350'!K67</f>
        <v>0</v>
      </c>
      <c r="L67" s="255">
        <f>'2512'!L67+'2513'!L67+'2514'!L67+'2517'!L67+'2518'!L67+'4235'!L67+'8000'!L67+'8200'!L67+'8769'!L67+'8999'!L67+'4350'!L67</f>
        <v>0</v>
      </c>
      <c r="M67" s="255">
        <f>'2512'!M67+'2513'!M67+'2514'!M67+'2517'!M67+'2518'!M67+'4235'!M67+'8000'!M67+'8200'!M67+'8769'!M67+'8999'!M67+'4350'!M67</f>
        <v>0</v>
      </c>
      <c r="N67" s="94">
        <f t="shared" si="7"/>
        <v>0</v>
      </c>
      <c r="O67" s="224"/>
      <c r="P67" s="255">
        <f>'2512'!P67+'2513'!P67+'2514'!P67+'2517'!P67+'2518'!P67+'4235'!P67+'8000'!P67+'8200'!P67+'8769'!P67+'8999'!P67+'4350'!P67</f>
        <v>0</v>
      </c>
      <c r="Q67" s="255">
        <f>'2512'!Q67+'2513'!Q67+'2514'!Q67+'2517'!Q67+'2518'!Q67+'4235'!Q67+'8000'!Q67+'8200'!Q67+'8769'!Q67+'8999'!Q67+'4350'!Q67</f>
        <v>0</v>
      </c>
      <c r="R67" s="255">
        <f>'2512'!R67+'2513'!R67+'2514'!R67+'2517'!R67+'2518'!R67+'4235'!R67+'8000'!R67+'8200'!R67+'8769'!R67+'8999'!R67+'4350'!R67</f>
        <v>0</v>
      </c>
      <c r="S67" s="94">
        <f t="shared" si="8"/>
        <v>0</v>
      </c>
      <c r="T67" s="224"/>
      <c r="U67" s="255">
        <f>'2512'!U67+'2513'!U67+'2514'!U67+'2517'!U67+'2518'!U67+'4235'!U67+'8000'!U67+'8200'!U67+'8769'!U67+'8999'!U67+'4350'!U67</f>
        <v>0</v>
      </c>
      <c r="V67" s="255">
        <f>'2512'!V67+'2513'!V67+'2514'!V67+'2517'!V67+'2518'!V67+'4235'!V67+'8000'!V67+'8200'!V67+'8769'!V67+'8999'!V67+'4350'!V67</f>
        <v>0</v>
      </c>
      <c r="W67" s="255">
        <f>'2512'!W67+'2513'!W67+'2514'!W67+'2517'!W67+'2518'!W67+'4235'!W67+'8000'!W67+'8200'!W67+'8769'!W67+'8999'!W67+'4350'!W67</f>
        <v>0</v>
      </c>
      <c r="X67" s="94">
        <f t="shared" si="9"/>
        <v>0</v>
      </c>
      <c r="Y67" s="97"/>
      <c r="Z67" s="94">
        <f t="shared" si="10"/>
        <v>0</v>
      </c>
      <c r="AA67" s="182"/>
    </row>
    <row r="68" spans="1:27" s="214" customFormat="1" ht="15" hidden="1" x14ac:dyDescent="0.25">
      <c r="A68" s="72"/>
      <c r="B68" s="262" t="str">
        <f>'LPFN SUMMARY - Results'!B68</f>
        <v>Unused</v>
      </c>
      <c r="C68" s="71"/>
      <c r="D68" s="62"/>
      <c r="E68" s="63"/>
      <c r="F68" s="255">
        <f>'2512'!F68+'2513'!F68+'2514'!F68+'2517'!F68+'2518'!F68+'4235'!F68+'8000'!F68+'8200'!F68+'8769'!F68+'8999'!F68+'4350'!F68</f>
        <v>0</v>
      </c>
      <c r="G68" s="255">
        <f>'2512'!G68+'2513'!G68+'2514'!G68+'2517'!G68+'2518'!G68+'4235'!G68+'8000'!G68+'8200'!G68+'8769'!G68+'8999'!G68+'4350'!G68</f>
        <v>0</v>
      </c>
      <c r="H68" s="255">
        <f>'2512'!H68+'2513'!H68+'2514'!H68+'2517'!H68+'2518'!H68+'4235'!H68+'8000'!H68+'8200'!H68+'8769'!H68+'8999'!H68+'4350'!H68</f>
        <v>0</v>
      </c>
      <c r="I68" s="94">
        <f t="shared" si="6"/>
        <v>0</v>
      </c>
      <c r="J68" s="224"/>
      <c r="K68" s="255">
        <f>'2512'!K68+'2513'!K68+'2514'!K68+'2517'!K68+'2518'!K68+'4235'!K68+'8000'!K68+'8200'!K68+'8769'!K68+'8999'!K68+'4350'!K68</f>
        <v>0</v>
      </c>
      <c r="L68" s="255">
        <f>'2512'!L68+'2513'!L68+'2514'!L68+'2517'!L68+'2518'!L68+'4235'!L68+'8000'!L68+'8200'!L68+'8769'!L68+'8999'!L68+'4350'!L68</f>
        <v>0</v>
      </c>
      <c r="M68" s="255">
        <f>'2512'!M68+'2513'!M68+'2514'!M68+'2517'!M68+'2518'!M68+'4235'!M68+'8000'!M68+'8200'!M68+'8769'!M68+'8999'!M68+'4350'!M68</f>
        <v>0</v>
      </c>
      <c r="N68" s="94">
        <f t="shared" si="7"/>
        <v>0</v>
      </c>
      <c r="O68" s="224"/>
      <c r="P68" s="255">
        <f>'2512'!P68+'2513'!P68+'2514'!P68+'2517'!P68+'2518'!P68+'4235'!P68+'8000'!P68+'8200'!P68+'8769'!P68+'8999'!P68+'4350'!P68</f>
        <v>0</v>
      </c>
      <c r="Q68" s="255">
        <f>'2512'!Q68+'2513'!Q68+'2514'!Q68+'2517'!Q68+'2518'!Q68+'4235'!Q68+'8000'!Q68+'8200'!Q68+'8769'!Q68+'8999'!Q68+'4350'!Q68</f>
        <v>0</v>
      </c>
      <c r="R68" s="255">
        <f>'2512'!R68+'2513'!R68+'2514'!R68+'2517'!R68+'2518'!R68+'4235'!R68+'8000'!R68+'8200'!R68+'8769'!R68+'8999'!R68+'4350'!R68</f>
        <v>0</v>
      </c>
      <c r="S68" s="94">
        <f t="shared" si="8"/>
        <v>0</v>
      </c>
      <c r="T68" s="224"/>
      <c r="U68" s="255">
        <f>'2512'!U68+'2513'!U68+'2514'!U68+'2517'!U68+'2518'!U68+'4235'!U68+'8000'!U68+'8200'!U68+'8769'!U68+'8999'!U68+'4350'!U68</f>
        <v>0</v>
      </c>
      <c r="V68" s="255">
        <f>'2512'!V68+'2513'!V68+'2514'!V68+'2517'!V68+'2518'!V68+'4235'!V68+'8000'!V68+'8200'!V68+'8769'!V68+'8999'!V68+'4350'!V68</f>
        <v>0</v>
      </c>
      <c r="W68" s="255">
        <f>'2512'!W68+'2513'!W68+'2514'!W68+'2517'!W68+'2518'!W68+'4235'!W68+'8000'!W68+'8200'!W68+'8769'!W68+'8999'!W68+'4350'!W68</f>
        <v>0</v>
      </c>
      <c r="X68" s="94">
        <f t="shared" si="9"/>
        <v>0</v>
      </c>
      <c r="Y68" s="97"/>
      <c r="Z68" s="94">
        <f t="shared" si="10"/>
        <v>0</v>
      </c>
      <c r="AA68" s="182"/>
    </row>
    <row r="69" spans="1:27" s="214" customFormat="1" ht="15" x14ac:dyDescent="0.25">
      <c r="A69" s="72"/>
      <c r="B69" s="262" t="str">
        <f>'LPFN SUMMARY - Results'!B69</f>
        <v>Licence fees</v>
      </c>
      <c r="C69" s="71"/>
      <c r="D69" s="62"/>
      <c r="E69" s="63"/>
      <c r="F69" s="255">
        <f>'2512'!F69+'2513'!F69+'2514'!F69+'2517'!F69+'2518'!F69+'4235'!F69+'8000'!F69+'8200'!F69+'8769'!F69+'8999'!F69+'4350'!F69</f>
        <v>0</v>
      </c>
      <c r="G69" s="255">
        <f>'2512'!G69+'2513'!G69+'2514'!G69+'2517'!G69+'2518'!G69+'4235'!G69+'8000'!G69+'8200'!G69+'8769'!G69+'8999'!G69+'4350'!G69</f>
        <v>0</v>
      </c>
      <c r="H69" s="255">
        <f>'2512'!H69+'2513'!H69+'2514'!H69+'2517'!H69+'2518'!H69+'4235'!H69+'8000'!H69+'8200'!H69+'8769'!H69+'8999'!H69+'4350'!H69</f>
        <v>2700</v>
      </c>
      <c r="I69" s="94">
        <f t="shared" si="6"/>
        <v>2700</v>
      </c>
      <c r="J69" s="224"/>
      <c r="K69" s="255">
        <f>'2512'!K69+'2513'!K69+'2514'!K69+'2517'!K69+'2518'!K69+'4235'!K69+'8000'!K69+'8200'!K69+'8769'!K69+'8999'!K69+'4350'!K69</f>
        <v>0</v>
      </c>
      <c r="L69" s="255">
        <f>'2512'!L69+'2513'!L69+'2514'!L69+'2517'!L69+'2518'!L69+'4235'!L69+'8000'!L69+'8200'!L69+'8769'!L69+'8999'!L69+'4350'!L69</f>
        <v>0</v>
      </c>
      <c r="M69" s="255">
        <f>'2512'!M69+'2513'!M69+'2514'!M69+'2517'!M69+'2518'!M69+'4235'!M69+'8000'!M69+'8200'!M69+'8769'!M69+'8999'!M69+'4350'!M69</f>
        <v>0</v>
      </c>
      <c r="N69" s="94">
        <f t="shared" si="7"/>
        <v>0</v>
      </c>
      <c r="O69" s="224"/>
      <c r="P69" s="255">
        <f>'2512'!P69+'2513'!P69+'2514'!P69+'2517'!P69+'2518'!P69+'4235'!P69+'8000'!P69+'8200'!P69+'8769'!P69+'8999'!P69+'4350'!P69</f>
        <v>0</v>
      </c>
      <c r="Q69" s="255">
        <f>'2512'!Q69+'2513'!Q69+'2514'!Q69+'2517'!Q69+'2518'!Q69+'4235'!Q69+'8000'!Q69+'8200'!Q69+'8769'!Q69+'8999'!Q69+'4350'!Q69</f>
        <v>0</v>
      </c>
      <c r="R69" s="255">
        <f>'2512'!R69+'2513'!R69+'2514'!R69+'2517'!R69+'2518'!R69+'4235'!R69+'8000'!R69+'8200'!R69+'8769'!R69+'8999'!R69+'4350'!R69</f>
        <v>0</v>
      </c>
      <c r="S69" s="94">
        <f t="shared" si="8"/>
        <v>0</v>
      </c>
      <c r="T69" s="224"/>
      <c r="U69" s="255">
        <f>'2512'!U69+'2513'!U69+'2514'!U69+'2517'!U69+'2518'!U69+'4235'!U69+'8000'!U69+'8200'!U69+'8769'!U69+'8999'!U69+'4350'!U69</f>
        <v>0</v>
      </c>
      <c r="V69" s="255">
        <f>'2512'!V69+'2513'!V69+'2514'!V69+'2517'!V69+'2518'!V69+'4235'!V69+'8000'!V69+'8200'!V69+'8769'!V69+'8999'!V69+'4350'!V69</f>
        <v>0</v>
      </c>
      <c r="W69" s="255">
        <f>'2512'!W69+'2513'!W69+'2514'!W69+'2517'!W69+'2518'!W69+'4235'!W69+'8000'!W69+'8200'!W69+'8769'!W69+'8999'!W69+'4350'!W69</f>
        <v>0</v>
      </c>
      <c r="X69" s="94">
        <f t="shared" si="9"/>
        <v>0</v>
      </c>
      <c r="Y69" s="97"/>
      <c r="Z69" s="94">
        <f t="shared" si="10"/>
        <v>2700</v>
      </c>
      <c r="AA69" s="182"/>
    </row>
    <row r="70" spans="1:27" s="214" customFormat="1" ht="15" x14ac:dyDescent="0.25">
      <c r="A70" s="72"/>
      <c r="B70" s="262" t="str">
        <f>'LPFN SUMMARY - Results'!B70</f>
        <v>Maintenance</v>
      </c>
      <c r="C70" s="71"/>
      <c r="D70" s="62"/>
      <c r="E70" s="63"/>
      <c r="F70" s="255">
        <f>'2512'!F70+'2513'!F70+'2514'!F70+'2517'!F70+'2518'!F70+'4235'!F70+'8000'!F70+'8200'!F70+'8769'!F70+'8999'!F70+'4350'!F70</f>
        <v>0</v>
      </c>
      <c r="G70" s="255">
        <f>'2512'!G70+'2513'!G70+'2514'!G70+'2517'!G70+'2518'!G70+'4235'!G70+'8000'!G70+'8200'!G70+'8769'!G70+'8999'!G70+'4350'!G70</f>
        <v>0</v>
      </c>
      <c r="H70" s="255">
        <f>'2512'!H70+'2513'!H70+'2514'!H70+'2517'!H70+'2518'!H70+'4235'!H70+'8000'!H70+'8200'!H70+'8769'!H70+'8999'!H70+'4350'!H70</f>
        <v>22500</v>
      </c>
      <c r="I70" s="94">
        <f t="shared" si="6"/>
        <v>22500</v>
      </c>
      <c r="J70" s="224"/>
      <c r="K70" s="255">
        <f>'2512'!K70+'2513'!K70+'2514'!K70+'2517'!K70+'2518'!K70+'4235'!K70+'8000'!K70+'8200'!K70+'8769'!K70+'8999'!K70+'4350'!K70</f>
        <v>0</v>
      </c>
      <c r="L70" s="255">
        <f>'2512'!L70+'2513'!L70+'2514'!L70+'2517'!L70+'2518'!L70+'4235'!L70+'8000'!L70+'8200'!L70+'8769'!L70+'8999'!L70+'4350'!L70</f>
        <v>0</v>
      </c>
      <c r="M70" s="255">
        <f>'2512'!M70+'2513'!M70+'2514'!M70+'2517'!M70+'2518'!M70+'4235'!M70+'8000'!M70+'8200'!M70+'8769'!M70+'8999'!M70+'4350'!M70</f>
        <v>7500</v>
      </c>
      <c r="N70" s="94">
        <f t="shared" si="7"/>
        <v>7500</v>
      </c>
      <c r="O70" s="224"/>
      <c r="P70" s="255">
        <f>'2512'!P70+'2513'!P70+'2514'!P70+'2517'!P70+'2518'!P70+'4235'!P70+'8000'!P70+'8200'!P70+'8769'!P70+'8999'!P70+'4350'!P70</f>
        <v>0</v>
      </c>
      <c r="Q70" s="255">
        <f>'2512'!Q70+'2513'!Q70+'2514'!Q70+'2517'!Q70+'2518'!Q70+'4235'!Q70+'8000'!Q70+'8200'!Q70+'8769'!Q70+'8999'!Q70+'4350'!Q70</f>
        <v>0</v>
      </c>
      <c r="R70" s="255">
        <f>'2512'!R70+'2513'!R70+'2514'!R70+'2517'!R70+'2518'!R70+'4235'!R70+'8000'!R70+'8200'!R70+'8769'!R70+'8999'!R70+'4350'!R70</f>
        <v>7500</v>
      </c>
      <c r="S70" s="94">
        <f t="shared" si="8"/>
        <v>7500</v>
      </c>
      <c r="T70" s="224"/>
      <c r="U70" s="255">
        <f>'2512'!U70+'2513'!U70+'2514'!U70+'2517'!U70+'2518'!U70+'4235'!U70+'8000'!U70+'8200'!U70+'8769'!U70+'8999'!U70+'4350'!U70</f>
        <v>0</v>
      </c>
      <c r="V70" s="255">
        <f>'2512'!V70+'2513'!V70+'2514'!V70+'2517'!V70+'2518'!V70+'4235'!V70+'8000'!V70+'8200'!V70+'8769'!V70+'8999'!V70+'4350'!V70</f>
        <v>0</v>
      </c>
      <c r="W70" s="255">
        <f>'2512'!W70+'2513'!W70+'2514'!W70+'2517'!W70+'2518'!W70+'4235'!W70+'8000'!W70+'8200'!W70+'8769'!W70+'8999'!W70+'4350'!W70</f>
        <v>9000</v>
      </c>
      <c r="X70" s="94">
        <f t="shared" si="9"/>
        <v>9000</v>
      </c>
      <c r="Y70" s="97"/>
      <c r="Z70" s="94">
        <f t="shared" si="10"/>
        <v>46500</v>
      </c>
      <c r="AA70" s="182"/>
    </row>
    <row r="71" spans="1:27" s="214" customFormat="1" ht="15" x14ac:dyDescent="0.25">
      <c r="A71" s="72"/>
      <c r="B71" s="262" t="str">
        <f>'LPFN SUMMARY - Results'!B71</f>
        <v>Material and supplies</v>
      </c>
      <c r="C71" s="71"/>
      <c r="D71" s="62"/>
      <c r="E71" s="63"/>
      <c r="F71" s="255">
        <f>'2512'!F71+'2513'!F71+'2514'!F71+'2517'!F71+'2518'!F71+'4235'!F71+'8000'!F71+'8200'!F71+'8769'!F71+'8999'!F71+'4350'!F71</f>
        <v>0</v>
      </c>
      <c r="G71" s="255">
        <f>'2512'!G71+'2513'!G71+'2514'!G71+'2517'!G71+'2518'!G71+'4235'!G71+'8000'!G71+'8200'!G71+'8769'!G71+'8999'!G71+'4350'!G71</f>
        <v>0</v>
      </c>
      <c r="H71" s="255">
        <f>'2512'!H71+'2513'!H71+'2514'!H71+'2517'!H71+'2518'!H71+'4235'!H71+'8000'!H71+'8200'!H71+'8769'!H71+'8999'!H71+'4350'!H71</f>
        <v>11000</v>
      </c>
      <c r="I71" s="94">
        <f t="shared" si="6"/>
        <v>11000</v>
      </c>
      <c r="J71" s="224"/>
      <c r="K71" s="255">
        <f>'2512'!K71+'2513'!K71+'2514'!K71+'2517'!K71+'2518'!K71+'4235'!K71+'8000'!K71+'8200'!K71+'8769'!K71+'8999'!K71+'4350'!K71</f>
        <v>0</v>
      </c>
      <c r="L71" s="255">
        <f>'2512'!L71+'2513'!L71+'2514'!L71+'2517'!L71+'2518'!L71+'4235'!L71+'8000'!L71+'8200'!L71+'8769'!L71+'8999'!L71+'4350'!L71</f>
        <v>0</v>
      </c>
      <c r="M71" s="255">
        <f>'2512'!M71+'2513'!M71+'2514'!M71+'2517'!M71+'2518'!M71+'4235'!M71+'8000'!M71+'8200'!M71+'8769'!M71+'8999'!M71+'4350'!M71</f>
        <v>11000</v>
      </c>
      <c r="N71" s="94">
        <f t="shared" si="7"/>
        <v>11000</v>
      </c>
      <c r="O71" s="224"/>
      <c r="P71" s="255">
        <f>'2512'!P71+'2513'!P71+'2514'!P71+'2517'!P71+'2518'!P71+'4235'!P71+'8000'!P71+'8200'!P71+'8769'!P71+'8999'!P71+'4350'!P71</f>
        <v>0</v>
      </c>
      <c r="Q71" s="255">
        <f>'2512'!Q71+'2513'!Q71+'2514'!Q71+'2517'!Q71+'2518'!Q71+'4235'!Q71+'8000'!Q71+'8200'!Q71+'8769'!Q71+'8999'!Q71+'4350'!Q71</f>
        <v>0</v>
      </c>
      <c r="R71" s="255">
        <f>'2512'!R71+'2513'!R71+'2514'!R71+'2517'!R71+'2518'!R71+'4235'!R71+'8000'!R71+'8200'!R71+'8769'!R71+'8999'!R71+'4350'!R71</f>
        <v>16000</v>
      </c>
      <c r="S71" s="94">
        <f t="shared" si="8"/>
        <v>16000</v>
      </c>
      <c r="T71" s="224"/>
      <c r="U71" s="255">
        <f>'2512'!U71+'2513'!U71+'2514'!U71+'2517'!U71+'2518'!U71+'4235'!U71+'8000'!U71+'8200'!U71+'8769'!U71+'8999'!U71+'4350'!U71</f>
        <v>0</v>
      </c>
      <c r="V71" s="255">
        <f>'2512'!V71+'2513'!V71+'2514'!V71+'2517'!V71+'2518'!V71+'4235'!V71+'8000'!V71+'8200'!V71+'8769'!V71+'8999'!V71+'4350'!V71</f>
        <v>0</v>
      </c>
      <c r="W71" s="255">
        <f>'2512'!W71+'2513'!W71+'2514'!W71+'2517'!W71+'2518'!W71+'4235'!W71+'8000'!W71+'8200'!W71+'8769'!W71+'8999'!W71+'4350'!W71</f>
        <v>21000</v>
      </c>
      <c r="X71" s="94">
        <f t="shared" si="9"/>
        <v>21000</v>
      </c>
      <c r="Y71" s="97"/>
      <c r="Z71" s="94">
        <f t="shared" si="10"/>
        <v>59000</v>
      </c>
      <c r="AA71" s="182"/>
    </row>
    <row r="72" spans="1:27" s="214" customFormat="1" ht="15" x14ac:dyDescent="0.25">
      <c r="A72" s="72"/>
      <c r="B72" s="262" t="str">
        <f>'LPFN SUMMARY - Results'!B72</f>
        <v>Medical transportation</v>
      </c>
      <c r="C72" s="71"/>
      <c r="D72" s="62"/>
      <c r="E72" s="63"/>
      <c r="F72" s="255">
        <f>'2512'!F72+'2513'!F72+'2514'!F72+'2517'!F72+'2518'!F72+'4235'!F72+'8000'!F72+'8200'!F72+'8769'!F72+'8999'!F72+'4350'!F72</f>
        <v>0</v>
      </c>
      <c r="G72" s="255">
        <f>'2512'!G72+'2513'!G72+'2514'!G72+'2517'!G72+'2518'!G72+'4235'!G72+'8000'!G72+'8200'!G72+'8769'!G72+'8999'!G72+'4350'!G72</f>
        <v>0</v>
      </c>
      <c r="H72" s="255">
        <f>'2512'!H72+'2513'!H72+'2514'!H72+'2517'!H72+'2518'!H72+'4235'!H72+'8000'!H72+'8200'!H72+'8769'!H72+'8999'!H72+'4350'!H72</f>
        <v>0</v>
      </c>
      <c r="I72" s="94">
        <f t="shared" si="6"/>
        <v>0</v>
      </c>
      <c r="J72" s="224"/>
      <c r="K72" s="255">
        <f>'2512'!K72+'2513'!K72+'2514'!K72+'2517'!K72+'2518'!K72+'4235'!K72+'8000'!K72+'8200'!K72+'8769'!K72+'8999'!K72+'4350'!K72</f>
        <v>0</v>
      </c>
      <c r="L72" s="255">
        <f>'2512'!L72+'2513'!L72+'2514'!L72+'2517'!L72+'2518'!L72+'4235'!L72+'8000'!L72+'8200'!L72+'8769'!L72+'8999'!L72+'4350'!L72</f>
        <v>0</v>
      </c>
      <c r="M72" s="255">
        <f>'2512'!M72+'2513'!M72+'2514'!M72+'2517'!M72+'2518'!M72+'4235'!M72+'8000'!M72+'8200'!M72+'8769'!M72+'8999'!M72+'4350'!M72</f>
        <v>0</v>
      </c>
      <c r="N72" s="94">
        <f t="shared" si="7"/>
        <v>0</v>
      </c>
      <c r="O72" s="224"/>
      <c r="P72" s="255">
        <f>'2512'!P72+'2513'!P72+'2514'!P72+'2517'!P72+'2518'!P72+'4235'!P72+'8000'!P72+'8200'!P72+'8769'!P72+'8999'!P72+'4350'!P72</f>
        <v>0</v>
      </c>
      <c r="Q72" s="255">
        <f>'2512'!Q72+'2513'!Q72+'2514'!Q72+'2517'!Q72+'2518'!Q72+'4235'!Q72+'8000'!Q72+'8200'!Q72+'8769'!Q72+'8999'!Q72+'4350'!Q72</f>
        <v>0</v>
      </c>
      <c r="R72" s="255">
        <f>'2512'!R72+'2513'!R72+'2514'!R72+'2517'!R72+'2518'!R72+'4235'!R72+'8000'!R72+'8200'!R72+'8769'!R72+'8999'!R72+'4350'!R72</f>
        <v>0</v>
      </c>
      <c r="S72" s="94">
        <f t="shared" si="8"/>
        <v>0</v>
      </c>
      <c r="T72" s="224"/>
      <c r="U72" s="255">
        <f>'2512'!U72+'2513'!U72+'2514'!U72+'2517'!U72+'2518'!U72+'4235'!U72+'8000'!U72+'8200'!U72+'8769'!U72+'8999'!U72+'4350'!U72</f>
        <v>0</v>
      </c>
      <c r="V72" s="255">
        <f>'2512'!V72+'2513'!V72+'2514'!V72+'2517'!V72+'2518'!V72+'4235'!V72+'8000'!V72+'8200'!V72+'8769'!V72+'8999'!V72+'4350'!V72</f>
        <v>0</v>
      </c>
      <c r="W72" s="255">
        <f>'2512'!W72+'2513'!W72+'2514'!W72+'2517'!W72+'2518'!W72+'4235'!W72+'8000'!W72+'8200'!W72+'8769'!W72+'8999'!W72+'4350'!W72</f>
        <v>0</v>
      </c>
      <c r="X72" s="94">
        <f t="shared" si="9"/>
        <v>0</v>
      </c>
      <c r="Y72" s="97"/>
      <c r="Z72" s="94">
        <f t="shared" si="10"/>
        <v>0</v>
      </c>
      <c r="AA72" s="182"/>
    </row>
    <row r="73" spans="1:27" s="214" customFormat="1" ht="15" hidden="1" x14ac:dyDescent="0.25">
      <c r="A73" s="72"/>
      <c r="B73" s="262" t="str">
        <f>'LPFN SUMMARY - Results'!B73</f>
        <v>Unused</v>
      </c>
      <c r="C73" s="71"/>
      <c r="D73" s="62"/>
      <c r="E73" s="63"/>
      <c r="F73" s="255">
        <f>'2512'!F73+'2513'!F73+'2514'!F73+'2517'!F73+'2518'!F73+'4235'!F73+'8000'!F73+'8200'!F73+'8769'!F73+'8999'!F73+'4350'!F73</f>
        <v>0</v>
      </c>
      <c r="G73" s="255">
        <f>'2512'!G73+'2513'!G73+'2514'!G73+'2517'!G73+'2518'!G73+'4235'!G73+'8000'!G73+'8200'!G73+'8769'!G73+'8999'!G73+'4350'!G73</f>
        <v>0</v>
      </c>
      <c r="H73" s="255">
        <f>'2512'!H73+'2513'!H73+'2514'!H73+'2517'!H73+'2518'!H73+'4235'!H73+'8000'!H73+'8200'!H73+'8769'!H73+'8999'!H73+'4350'!H73</f>
        <v>0</v>
      </c>
      <c r="I73" s="94">
        <f t="shared" si="6"/>
        <v>0</v>
      </c>
      <c r="J73" s="224"/>
      <c r="K73" s="255">
        <f>'2512'!K73+'2513'!K73+'2514'!K73+'2517'!K73+'2518'!K73+'4235'!K73+'8000'!K73+'8200'!K73+'8769'!K73+'8999'!K73+'4350'!K73</f>
        <v>0</v>
      </c>
      <c r="L73" s="255">
        <f>'2512'!L73+'2513'!L73+'2514'!L73+'2517'!L73+'2518'!L73+'4235'!L73+'8000'!L73+'8200'!L73+'8769'!L73+'8999'!L73+'4350'!L73</f>
        <v>0</v>
      </c>
      <c r="M73" s="255">
        <f>'2512'!M73+'2513'!M73+'2514'!M73+'2517'!M73+'2518'!M73+'4235'!M73+'8000'!M73+'8200'!M73+'8769'!M73+'8999'!M73+'4350'!M73</f>
        <v>0</v>
      </c>
      <c r="N73" s="94">
        <f t="shared" si="7"/>
        <v>0</v>
      </c>
      <c r="O73" s="224"/>
      <c r="P73" s="255">
        <f>'2512'!P73+'2513'!P73+'2514'!P73+'2517'!P73+'2518'!P73+'4235'!P73+'8000'!P73+'8200'!P73+'8769'!P73+'8999'!P73+'4350'!P73</f>
        <v>0</v>
      </c>
      <c r="Q73" s="255">
        <f>'2512'!Q73+'2513'!Q73+'2514'!Q73+'2517'!Q73+'2518'!Q73+'4235'!Q73+'8000'!Q73+'8200'!Q73+'8769'!Q73+'8999'!Q73+'4350'!Q73</f>
        <v>0</v>
      </c>
      <c r="R73" s="255">
        <f>'2512'!R73+'2513'!R73+'2514'!R73+'2517'!R73+'2518'!R73+'4235'!R73+'8000'!R73+'8200'!R73+'8769'!R73+'8999'!R73+'4350'!R73</f>
        <v>0</v>
      </c>
      <c r="S73" s="94">
        <f t="shared" si="8"/>
        <v>0</v>
      </c>
      <c r="T73" s="224"/>
      <c r="U73" s="255">
        <f>'2512'!U73+'2513'!U73+'2514'!U73+'2517'!U73+'2518'!U73+'4235'!U73+'8000'!U73+'8200'!U73+'8769'!U73+'8999'!U73+'4350'!U73</f>
        <v>0</v>
      </c>
      <c r="V73" s="255">
        <f>'2512'!V73+'2513'!V73+'2514'!V73+'2517'!V73+'2518'!V73+'4235'!V73+'8000'!V73+'8200'!V73+'8769'!V73+'8999'!V73+'4350'!V73</f>
        <v>0</v>
      </c>
      <c r="W73" s="255">
        <f>'2512'!W73+'2513'!W73+'2514'!W73+'2517'!W73+'2518'!W73+'4235'!W73+'8000'!W73+'8200'!W73+'8769'!W73+'8999'!W73+'4350'!W73</f>
        <v>0</v>
      </c>
      <c r="X73" s="94">
        <f t="shared" si="9"/>
        <v>0</v>
      </c>
      <c r="Y73" s="97"/>
      <c r="Z73" s="94">
        <f t="shared" si="10"/>
        <v>0</v>
      </c>
      <c r="AA73" s="182"/>
    </row>
    <row r="74" spans="1:27" s="214" customFormat="1" ht="15" x14ac:dyDescent="0.25">
      <c r="A74" s="72"/>
      <c r="B74" s="262" t="str">
        <f>'LPFN SUMMARY - Results'!B74</f>
        <v>NNADAP Certification</v>
      </c>
      <c r="C74" s="71"/>
      <c r="D74" s="62"/>
      <c r="E74" s="63"/>
      <c r="F74" s="255">
        <f>'2512'!F74+'2513'!F74+'2514'!F74+'2517'!F74+'2518'!F74+'4235'!F74+'8000'!F74+'8200'!F74+'8769'!F74+'8999'!F74+'4350'!F74</f>
        <v>0</v>
      </c>
      <c r="G74" s="255">
        <f>'2512'!G74+'2513'!G74+'2514'!G74+'2517'!G74+'2518'!G74+'4235'!G74+'8000'!G74+'8200'!G74+'8769'!G74+'8999'!G74+'4350'!G74</f>
        <v>0</v>
      </c>
      <c r="H74" s="255">
        <f>'2512'!H74+'2513'!H74+'2514'!H74+'2517'!H74+'2518'!H74+'4235'!H74+'8000'!H74+'8200'!H74+'8769'!H74+'8999'!H74+'4350'!H74</f>
        <v>0</v>
      </c>
      <c r="I74" s="94">
        <f t="shared" si="6"/>
        <v>0</v>
      </c>
      <c r="J74" s="224"/>
      <c r="K74" s="255">
        <f>'2512'!K74+'2513'!K74+'2514'!K74+'2517'!K74+'2518'!K74+'4235'!K74+'8000'!K74+'8200'!K74+'8769'!K74+'8999'!K74+'4350'!K74</f>
        <v>0</v>
      </c>
      <c r="L74" s="255">
        <f>'2512'!L74+'2513'!L74+'2514'!L74+'2517'!L74+'2518'!L74+'4235'!L74+'8000'!L74+'8200'!L74+'8769'!L74+'8999'!L74+'4350'!L74</f>
        <v>0</v>
      </c>
      <c r="M74" s="255">
        <f>'2512'!M74+'2513'!M74+'2514'!M74+'2517'!M74+'2518'!M74+'4235'!M74+'8000'!M74+'8200'!M74+'8769'!M74+'8999'!M74+'4350'!M74</f>
        <v>0</v>
      </c>
      <c r="N74" s="94">
        <f t="shared" si="7"/>
        <v>0</v>
      </c>
      <c r="O74" s="224"/>
      <c r="P74" s="255">
        <f>'2512'!P74+'2513'!P74+'2514'!P74+'2517'!P74+'2518'!P74+'4235'!P74+'8000'!P74+'8200'!P74+'8769'!P74+'8999'!P74+'4350'!P74</f>
        <v>0</v>
      </c>
      <c r="Q74" s="255">
        <f>'2512'!Q74+'2513'!Q74+'2514'!Q74+'2517'!Q74+'2518'!Q74+'4235'!Q74+'8000'!Q74+'8200'!Q74+'8769'!Q74+'8999'!Q74+'4350'!Q74</f>
        <v>0</v>
      </c>
      <c r="R74" s="255">
        <f>'2512'!R74+'2513'!R74+'2514'!R74+'2517'!R74+'2518'!R74+'4235'!R74+'8000'!R74+'8200'!R74+'8769'!R74+'8999'!R74+'4350'!R74</f>
        <v>0</v>
      </c>
      <c r="S74" s="94">
        <f t="shared" si="8"/>
        <v>0</v>
      </c>
      <c r="T74" s="224"/>
      <c r="U74" s="255">
        <f>'2512'!U74+'2513'!U74+'2514'!U74+'2517'!U74+'2518'!U74+'4235'!U74+'8000'!U74+'8200'!U74+'8769'!U74+'8999'!U74+'4350'!U74</f>
        <v>0</v>
      </c>
      <c r="V74" s="255">
        <f>'2512'!V74+'2513'!V74+'2514'!V74+'2517'!V74+'2518'!V74+'4235'!V74+'8000'!V74+'8200'!V74+'8769'!V74+'8999'!V74+'4350'!V74</f>
        <v>0</v>
      </c>
      <c r="W74" s="255">
        <f>'2512'!W74+'2513'!W74+'2514'!W74+'2517'!W74+'2518'!W74+'4235'!W74+'8000'!W74+'8200'!W74+'8769'!W74+'8999'!W74+'4350'!W74</f>
        <v>0</v>
      </c>
      <c r="X74" s="94">
        <f t="shared" si="9"/>
        <v>0</v>
      </c>
      <c r="Y74" s="97"/>
      <c r="Z74" s="94">
        <f t="shared" si="10"/>
        <v>0</v>
      </c>
      <c r="AA74" s="182"/>
    </row>
    <row r="75" spans="1:27" s="214" customFormat="1" ht="15" x14ac:dyDescent="0.25">
      <c r="A75" s="72"/>
      <c r="B75" s="262" t="str">
        <f>'LPFN SUMMARY - Results'!B75</f>
        <v>Other expenses</v>
      </c>
      <c r="C75" s="71"/>
      <c r="D75" s="62"/>
      <c r="E75" s="63"/>
      <c r="F75" s="255">
        <f>'2512'!F75+'2513'!F75+'2514'!F75+'2517'!F75+'2518'!F75+'4235'!F75+'8000'!F75+'8200'!F75+'8769'!F75+'8999'!F75+'4350'!F75</f>
        <v>0</v>
      </c>
      <c r="G75" s="255">
        <f>'2512'!G75+'2513'!G75+'2514'!G75+'2517'!G75+'2518'!G75+'4235'!G75+'8000'!G75+'8200'!G75+'8769'!G75+'8999'!G75+'4350'!G75</f>
        <v>0</v>
      </c>
      <c r="H75" s="255">
        <f>'2512'!H75+'2513'!H75+'2514'!H75+'2517'!H75+'2518'!H75+'4235'!H75+'8000'!H75+'8200'!H75+'8769'!H75+'8999'!H75+'4350'!H75</f>
        <v>2681</v>
      </c>
      <c r="I75" s="94">
        <f t="shared" si="6"/>
        <v>2681</v>
      </c>
      <c r="J75" s="224"/>
      <c r="K75" s="255">
        <f>'2512'!K75+'2513'!K75+'2514'!K75+'2517'!K75+'2518'!K75+'4235'!K75+'8000'!K75+'8200'!K75+'8769'!K75+'8999'!K75+'4350'!K75</f>
        <v>0</v>
      </c>
      <c r="L75" s="255">
        <f>'2512'!L75+'2513'!L75+'2514'!L75+'2517'!L75+'2518'!L75+'4235'!L75+'8000'!L75+'8200'!L75+'8769'!L75+'8999'!L75+'4350'!L75</f>
        <v>0</v>
      </c>
      <c r="M75" s="255">
        <f>'2512'!M75+'2513'!M75+'2514'!M75+'2517'!M75+'2518'!M75+'4235'!M75+'8000'!M75+'8200'!M75+'8769'!M75+'8999'!M75+'4350'!M75</f>
        <v>2681</v>
      </c>
      <c r="N75" s="94">
        <f t="shared" si="7"/>
        <v>2681</v>
      </c>
      <c r="O75" s="224"/>
      <c r="P75" s="255">
        <f>'2512'!P75+'2513'!P75+'2514'!P75+'2517'!P75+'2518'!P75+'4235'!P75+'8000'!P75+'8200'!P75+'8769'!P75+'8999'!P75+'4350'!P75</f>
        <v>0</v>
      </c>
      <c r="Q75" s="255">
        <f>'2512'!Q75+'2513'!Q75+'2514'!Q75+'2517'!Q75+'2518'!Q75+'4235'!Q75+'8000'!Q75+'8200'!Q75+'8769'!Q75+'8999'!Q75+'4350'!Q75</f>
        <v>0</v>
      </c>
      <c r="R75" s="255">
        <f>'2512'!R75+'2513'!R75+'2514'!R75+'2517'!R75+'2518'!R75+'4235'!R75+'8000'!R75+'8200'!R75+'8769'!R75+'8999'!R75+'4350'!R75</f>
        <v>2681</v>
      </c>
      <c r="S75" s="94">
        <f t="shared" si="8"/>
        <v>2681</v>
      </c>
      <c r="T75" s="224"/>
      <c r="U75" s="255">
        <f>'2512'!U75+'2513'!U75+'2514'!U75+'2517'!U75+'2518'!U75+'4235'!U75+'8000'!U75+'8200'!U75+'8769'!U75+'8999'!U75+'4350'!U75</f>
        <v>0</v>
      </c>
      <c r="V75" s="255">
        <f>'2512'!V75+'2513'!V75+'2514'!V75+'2517'!V75+'2518'!V75+'4235'!V75+'8000'!V75+'8200'!V75+'8769'!V75+'8999'!V75+'4350'!V75</f>
        <v>0</v>
      </c>
      <c r="W75" s="255">
        <f>'2512'!W75+'2513'!W75+'2514'!W75+'2517'!W75+'2518'!W75+'4235'!W75+'8000'!W75+'8200'!W75+'8769'!W75+'8999'!W75+'4350'!W75</f>
        <v>2681</v>
      </c>
      <c r="X75" s="94">
        <f t="shared" si="9"/>
        <v>2681</v>
      </c>
      <c r="Y75" s="97"/>
      <c r="Z75" s="94">
        <f t="shared" si="10"/>
        <v>10724</v>
      </c>
      <c r="AA75" s="182"/>
    </row>
    <row r="76" spans="1:27" s="214" customFormat="1" ht="15" x14ac:dyDescent="0.25">
      <c r="A76" s="72"/>
      <c r="B76" s="262" t="str">
        <f>'LPFN SUMMARY - Results'!B76</f>
        <v>Prevention General</v>
      </c>
      <c r="C76" s="71"/>
      <c r="D76" s="62"/>
      <c r="E76" s="63"/>
      <c r="F76" s="255">
        <f>'2512'!F76+'2513'!F76+'2514'!F76+'2517'!F76+'2518'!F76+'4235'!F76+'8000'!F76+'8200'!F76+'8769'!F76+'8999'!F76+'4350'!F76</f>
        <v>0</v>
      </c>
      <c r="G76" s="255">
        <f>'2512'!G76+'2513'!G76+'2514'!G76+'2517'!G76+'2518'!G76+'4235'!G76+'8000'!G76+'8200'!G76+'8769'!G76+'8999'!G76+'4350'!G76</f>
        <v>0</v>
      </c>
      <c r="H76" s="255">
        <f>'2512'!H76+'2513'!H76+'2514'!H76+'2517'!H76+'2518'!H76+'4235'!H76+'8000'!H76+'8200'!H76+'8769'!H76+'8999'!H76+'4350'!H76</f>
        <v>500</v>
      </c>
      <c r="I76" s="94">
        <f t="shared" si="6"/>
        <v>500</v>
      </c>
      <c r="J76" s="224"/>
      <c r="K76" s="255">
        <f>'2512'!K76+'2513'!K76+'2514'!K76+'2517'!K76+'2518'!K76+'4235'!K76+'8000'!K76+'8200'!K76+'8769'!K76+'8999'!K76+'4350'!K76</f>
        <v>0</v>
      </c>
      <c r="L76" s="255">
        <f>'2512'!L76+'2513'!L76+'2514'!L76+'2517'!L76+'2518'!L76+'4235'!L76+'8000'!L76+'8200'!L76+'8769'!L76+'8999'!L76+'4350'!L76</f>
        <v>0</v>
      </c>
      <c r="M76" s="255">
        <f>'2512'!M76+'2513'!M76+'2514'!M76+'2517'!M76+'2518'!M76+'4235'!M76+'8000'!M76+'8200'!M76+'8769'!M76+'8999'!M76+'4350'!M76</f>
        <v>500</v>
      </c>
      <c r="N76" s="94">
        <f t="shared" si="7"/>
        <v>500</v>
      </c>
      <c r="O76" s="224"/>
      <c r="P76" s="255">
        <f>'2512'!P76+'2513'!P76+'2514'!P76+'2517'!P76+'2518'!P76+'4235'!P76+'8000'!P76+'8200'!P76+'8769'!P76+'8999'!P76+'4350'!P76</f>
        <v>0</v>
      </c>
      <c r="Q76" s="255">
        <f>'2512'!Q76+'2513'!Q76+'2514'!Q76+'2517'!Q76+'2518'!Q76+'4235'!Q76+'8000'!Q76+'8200'!Q76+'8769'!Q76+'8999'!Q76+'4350'!Q76</f>
        <v>0</v>
      </c>
      <c r="R76" s="255">
        <f>'2512'!R76+'2513'!R76+'2514'!R76+'2517'!R76+'2518'!R76+'4235'!R76+'8000'!R76+'8200'!R76+'8769'!R76+'8999'!R76+'4350'!R76</f>
        <v>500</v>
      </c>
      <c r="S76" s="94">
        <f t="shared" si="8"/>
        <v>500</v>
      </c>
      <c r="T76" s="224"/>
      <c r="U76" s="255">
        <f>'2512'!U76+'2513'!U76+'2514'!U76+'2517'!U76+'2518'!U76+'4235'!U76+'8000'!U76+'8200'!U76+'8769'!U76+'8999'!U76+'4350'!U76</f>
        <v>0</v>
      </c>
      <c r="V76" s="255">
        <f>'2512'!V76+'2513'!V76+'2514'!V76+'2517'!V76+'2518'!V76+'4235'!V76+'8000'!V76+'8200'!V76+'8769'!V76+'8999'!V76+'4350'!V76</f>
        <v>0</v>
      </c>
      <c r="W76" s="255">
        <f>'2512'!W76+'2513'!W76+'2514'!W76+'2517'!W76+'2518'!W76+'4235'!W76+'8000'!W76+'8200'!W76+'8769'!W76+'8999'!W76+'4350'!W76</f>
        <v>500</v>
      </c>
      <c r="X76" s="94">
        <f t="shared" si="9"/>
        <v>500</v>
      </c>
      <c r="Y76" s="97"/>
      <c r="Z76" s="94">
        <f t="shared" si="10"/>
        <v>2000</v>
      </c>
      <c r="AA76" s="182"/>
    </row>
    <row r="77" spans="1:27" s="214" customFormat="1" ht="15" hidden="1" x14ac:dyDescent="0.25">
      <c r="A77" s="72"/>
      <c r="B77" s="262" t="str">
        <f>'LPFN SUMMARY - Results'!B77</f>
        <v>Unused</v>
      </c>
      <c r="C77" s="71"/>
      <c r="D77" s="62"/>
      <c r="E77" s="63"/>
      <c r="F77" s="255">
        <f>'2512'!F77+'2513'!F77+'2514'!F77+'2517'!F77+'2518'!F77+'4235'!F77+'8000'!F77+'8200'!F77+'8769'!F77+'8999'!F77+'4350'!F77</f>
        <v>0</v>
      </c>
      <c r="G77" s="255">
        <f>'2512'!G77+'2513'!G77+'2514'!G77+'2517'!G77+'2518'!G77+'4235'!G77+'8000'!G77+'8200'!G77+'8769'!G77+'8999'!G77+'4350'!G77</f>
        <v>0</v>
      </c>
      <c r="H77" s="255">
        <f>'2512'!H77+'2513'!H77+'2514'!H77+'2517'!H77+'2518'!H77+'4235'!H77+'8000'!H77+'8200'!H77+'8769'!H77+'8999'!H77+'4350'!H77</f>
        <v>0</v>
      </c>
      <c r="I77" s="94">
        <f t="shared" si="6"/>
        <v>0</v>
      </c>
      <c r="J77" s="224"/>
      <c r="K77" s="255">
        <f>'2512'!K77+'2513'!K77+'2514'!K77+'2517'!K77+'2518'!K77+'4235'!K77+'8000'!K77+'8200'!K77+'8769'!K77+'8999'!K77+'4350'!K77</f>
        <v>0</v>
      </c>
      <c r="L77" s="255">
        <f>'2512'!L77+'2513'!L77+'2514'!L77+'2517'!L77+'2518'!L77+'4235'!L77+'8000'!L77+'8200'!L77+'8769'!L77+'8999'!L77+'4350'!L77</f>
        <v>0</v>
      </c>
      <c r="M77" s="255">
        <f>'2512'!M77+'2513'!M77+'2514'!M77+'2517'!M77+'2518'!M77+'4235'!M77+'8000'!M77+'8200'!M77+'8769'!M77+'8999'!M77+'4350'!M77</f>
        <v>0</v>
      </c>
      <c r="N77" s="94">
        <f t="shared" si="7"/>
        <v>0</v>
      </c>
      <c r="O77" s="224"/>
      <c r="P77" s="255">
        <f>'2512'!P77+'2513'!P77+'2514'!P77+'2517'!P77+'2518'!P77+'4235'!P77+'8000'!P77+'8200'!P77+'8769'!P77+'8999'!P77+'4350'!P77</f>
        <v>0</v>
      </c>
      <c r="Q77" s="255">
        <f>'2512'!Q77+'2513'!Q77+'2514'!Q77+'2517'!Q77+'2518'!Q77+'4235'!Q77+'8000'!Q77+'8200'!Q77+'8769'!Q77+'8999'!Q77+'4350'!Q77</f>
        <v>0</v>
      </c>
      <c r="R77" s="255">
        <f>'2512'!R77+'2513'!R77+'2514'!R77+'2517'!R77+'2518'!R77+'4235'!R77+'8000'!R77+'8200'!R77+'8769'!R77+'8999'!R77+'4350'!R77</f>
        <v>0</v>
      </c>
      <c r="S77" s="94">
        <f t="shared" si="8"/>
        <v>0</v>
      </c>
      <c r="T77" s="224"/>
      <c r="U77" s="255">
        <f>'2512'!U77+'2513'!U77+'2514'!U77+'2517'!U77+'2518'!U77+'4235'!U77+'8000'!U77+'8200'!U77+'8769'!U77+'8999'!U77+'4350'!U77</f>
        <v>0</v>
      </c>
      <c r="V77" s="255">
        <f>'2512'!V77+'2513'!V77+'2514'!V77+'2517'!V77+'2518'!V77+'4235'!V77+'8000'!V77+'8200'!V77+'8769'!V77+'8999'!V77+'4350'!V77</f>
        <v>0</v>
      </c>
      <c r="W77" s="255">
        <f>'2512'!W77+'2513'!W77+'2514'!W77+'2517'!W77+'2518'!W77+'4235'!W77+'8000'!W77+'8200'!W77+'8769'!W77+'8999'!W77+'4350'!W77</f>
        <v>0</v>
      </c>
      <c r="X77" s="94">
        <f t="shared" si="9"/>
        <v>0</v>
      </c>
      <c r="Y77" s="97"/>
      <c r="Z77" s="94">
        <f t="shared" si="10"/>
        <v>0</v>
      </c>
      <c r="AA77" s="182"/>
    </row>
    <row r="78" spans="1:27" s="214" customFormat="1" ht="15" x14ac:dyDescent="0.25">
      <c r="A78" s="72"/>
      <c r="B78" s="262" t="str">
        <f>'LPFN SUMMARY - Results'!B78</f>
        <v>Preventitive Measures</v>
      </c>
      <c r="C78" s="71"/>
      <c r="D78" s="62"/>
      <c r="E78" s="63"/>
      <c r="F78" s="255">
        <f>'2512'!F78+'2513'!F78+'2514'!F78+'2517'!F78+'2518'!F78+'4235'!F78+'8000'!F78+'8200'!F78+'8769'!F78+'8999'!F78+'4350'!F78</f>
        <v>0</v>
      </c>
      <c r="G78" s="255">
        <f>'2512'!G78+'2513'!G78+'2514'!G78+'2517'!G78+'2518'!G78+'4235'!G78+'8000'!G78+'8200'!G78+'8769'!G78+'8999'!G78+'4350'!G78</f>
        <v>0</v>
      </c>
      <c r="H78" s="255">
        <f>'2512'!H78+'2513'!H78+'2514'!H78+'2517'!H78+'2518'!H78+'4235'!H78+'8000'!H78+'8200'!H78+'8769'!H78+'8999'!H78+'4350'!H78</f>
        <v>0</v>
      </c>
      <c r="I78" s="94">
        <f t="shared" si="6"/>
        <v>0</v>
      </c>
      <c r="J78" s="224"/>
      <c r="K78" s="255">
        <f>'2512'!K78+'2513'!K78+'2514'!K78+'2517'!K78+'2518'!K78+'4235'!K78+'8000'!K78+'8200'!K78+'8769'!K78+'8999'!K78+'4350'!K78</f>
        <v>0</v>
      </c>
      <c r="L78" s="255">
        <f>'2512'!L78+'2513'!L78+'2514'!L78+'2517'!L78+'2518'!L78+'4235'!L78+'8000'!L78+'8200'!L78+'8769'!L78+'8999'!L78+'4350'!L78</f>
        <v>0</v>
      </c>
      <c r="M78" s="255">
        <f>'2512'!M78+'2513'!M78+'2514'!M78+'2517'!M78+'2518'!M78+'4235'!M78+'8000'!M78+'8200'!M78+'8769'!M78+'8999'!M78+'4350'!M78</f>
        <v>0</v>
      </c>
      <c r="N78" s="94">
        <f t="shared" si="7"/>
        <v>0</v>
      </c>
      <c r="O78" s="224"/>
      <c r="P78" s="255">
        <f>'2512'!P78+'2513'!P78+'2514'!P78+'2517'!P78+'2518'!P78+'4235'!P78+'8000'!P78+'8200'!P78+'8769'!P78+'8999'!P78+'4350'!P78</f>
        <v>0</v>
      </c>
      <c r="Q78" s="255">
        <f>'2512'!Q78+'2513'!Q78+'2514'!Q78+'2517'!Q78+'2518'!Q78+'4235'!Q78+'8000'!Q78+'8200'!Q78+'8769'!Q78+'8999'!Q78+'4350'!Q78</f>
        <v>0</v>
      </c>
      <c r="R78" s="255">
        <f>'2512'!R78+'2513'!R78+'2514'!R78+'2517'!R78+'2518'!R78+'4235'!R78+'8000'!R78+'8200'!R78+'8769'!R78+'8999'!R78+'4350'!R78</f>
        <v>0</v>
      </c>
      <c r="S78" s="94">
        <f t="shared" si="8"/>
        <v>0</v>
      </c>
      <c r="T78" s="224"/>
      <c r="U78" s="255">
        <f>'2512'!U78+'2513'!U78+'2514'!U78+'2517'!U78+'2518'!U78+'4235'!U78+'8000'!U78+'8200'!U78+'8769'!U78+'8999'!U78+'4350'!U78</f>
        <v>0</v>
      </c>
      <c r="V78" s="255">
        <f>'2512'!V78+'2513'!V78+'2514'!V78+'2517'!V78+'2518'!V78+'4235'!V78+'8000'!V78+'8200'!V78+'8769'!V78+'8999'!V78+'4350'!V78</f>
        <v>0</v>
      </c>
      <c r="W78" s="255">
        <f>'2512'!W78+'2513'!W78+'2514'!W78+'2517'!W78+'2518'!W78+'4235'!W78+'8000'!W78+'8200'!W78+'8769'!W78+'8999'!W78+'4350'!W78</f>
        <v>0</v>
      </c>
      <c r="X78" s="94">
        <f t="shared" si="9"/>
        <v>0</v>
      </c>
      <c r="Y78" s="97"/>
      <c r="Z78" s="94">
        <f t="shared" si="10"/>
        <v>0</v>
      </c>
      <c r="AA78" s="182"/>
    </row>
    <row r="79" spans="1:27" s="214" customFormat="1" ht="15" hidden="1" x14ac:dyDescent="0.25">
      <c r="A79" s="72"/>
      <c r="B79" s="262" t="str">
        <f>'LPFN SUMMARY - Results'!B79</f>
        <v>Unused</v>
      </c>
      <c r="C79" s="71"/>
      <c r="D79" s="62"/>
      <c r="E79" s="63"/>
      <c r="F79" s="255">
        <f>'2512'!F79+'2513'!F79+'2514'!F79+'2517'!F79+'2518'!F79+'4235'!F79+'8000'!F79+'8200'!F79+'8769'!F79+'8999'!F79+'4350'!F79</f>
        <v>0</v>
      </c>
      <c r="G79" s="255">
        <f>'2512'!G79+'2513'!G79+'2514'!G79+'2517'!G79+'2518'!G79+'4235'!G79+'8000'!G79+'8200'!G79+'8769'!G79+'8999'!G79+'4350'!G79</f>
        <v>0</v>
      </c>
      <c r="H79" s="255">
        <f>'2512'!H79+'2513'!H79+'2514'!H79+'2517'!H79+'2518'!H79+'4235'!H79+'8000'!H79+'8200'!H79+'8769'!H79+'8999'!H79+'4350'!H79</f>
        <v>0</v>
      </c>
      <c r="I79" s="94">
        <f t="shared" si="6"/>
        <v>0</v>
      </c>
      <c r="J79" s="224"/>
      <c r="K79" s="255">
        <f>'2512'!K79+'2513'!K79+'2514'!K79+'2517'!K79+'2518'!K79+'4235'!K79+'8000'!K79+'8200'!K79+'8769'!K79+'8999'!K79+'4350'!K79</f>
        <v>0</v>
      </c>
      <c r="L79" s="255">
        <f>'2512'!L79+'2513'!L79+'2514'!L79+'2517'!L79+'2518'!L79+'4235'!L79+'8000'!L79+'8200'!L79+'8769'!L79+'8999'!L79+'4350'!L79</f>
        <v>0</v>
      </c>
      <c r="M79" s="255">
        <f>'2512'!M79+'2513'!M79+'2514'!M79+'2517'!M79+'2518'!M79+'4235'!M79+'8000'!M79+'8200'!M79+'8769'!M79+'8999'!M79+'4350'!M79</f>
        <v>0</v>
      </c>
      <c r="N79" s="94">
        <f t="shared" si="7"/>
        <v>0</v>
      </c>
      <c r="O79" s="224"/>
      <c r="P79" s="255">
        <f>'2512'!P79+'2513'!P79+'2514'!P79+'2517'!P79+'2518'!P79+'4235'!P79+'8000'!P79+'8200'!P79+'8769'!P79+'8999'!P79+'4350'!P79</f>
        <v>0</v>
      </c>
      <c r="Q79" s="255">
        <f>'2512'!Q79+'2513'!Q79+'2514'!Q79+'2517'!Q79+'2518'!Q79+'4235'!Q79+'8000'!Q79+'8200'!Q79+'8769'!Q79+'8999'!Q79+'4350'!Q79</f>
        <v>0</v>
      </c>
      <c r="R79" s="255">
        <f>'2512'!R79+'2513'!R79+'2514'!R79+'2517'!R79+'2518'!R79+'4235'!R79+'8000'!R79+'8200'!R79+'8769'!R79+'8999'!R79+'4350'!R79</f>
        <v>0</v>
      </c>
      <c r="S79" s="94">
        <f t="shared" si="8"/>
        <v>0</v>
      </c>
      <c r="T79" s="224"/>
      <c r="U79" s="255">
        <f>'2512'!U79+'2513'!U79+'2514'!U79+'2517'!U79+'2518'!U79+'4235'!U79+'8000'!U79+'8200'!U79+'8769'!U79+'8999'!U79+'4350'!U79</f>
        <v>0</v>
      </c>
      <c r="V79" s="255">
        <f>'2512'!V79+'2513'!V79+'2514'!V79+'2517'!V79+'2518'!V79+'4235'!V79+'8000'!V79+'8200'!V79+'8769'!V79+'8999'!V79+'4350'!V79</f>
        <v>0</v>
      </c>
      <c r="W79" s="255">
        <f>'2512'!W79+'2513'!W79+'2514'!W79+'2517'!W79+'2518'!W79+'4235'!W79+'8000'!W79+'8200'!W79+'8769'!W79+'8999'!W79+'4350'!W79</f>
        <v>0</v>
      </c>
      <c r="X79" s="94">
        <f t="shared" si="9"/>
        <v>0</v>
      </c>
      <c r="Y79" s="97"/>
      <c r="Z79" s="94">
        <f t="shared" si="10"/>
        <v>0</v>
      </c>
      <c r="AA79" s="182"/>
    </row>
    <row r="80" spans="1:27" s="214" customFormat="1" ht="15" hidden="1" x14ac:dyDescent="0.25">
      <c r="A80" s="72"/>
      <c r="B80" s="262" t="str">
        <f>'LPFN SUMMARY - Results'!B80</f>
        <v>Unused</v>
      </c>
      <c r="C80" s="71"/>
      <c r="D80" s="62"/>
      <c r="E80" s="63"/>
      <c r="F80" s="255">
        <f>'2512'!F80+'2513'!F80+'2514'!F80+'2517'!F80+'2518'!F80+'4235'!F80+'8000'!F80+'8200'!F80+'8769'!F80+'8999'!F80+'4350'!F80</f>
        <v>0</v>
      </c>
      <c r="G80" s="255">
        <f>'2512'!G80+'2513'!G80+'2514'!G80+'2517'!G80+'2518'!G80+'4235'!G80+'8000'!G80+'8200'!G80+'8769'!G80+'8999'!G80+'4350'!G80</f>
        <v>0</v>
      </c>
      <c r="H80" s="255">
        <f>'2512'!H80+'2513'!H80+'2514'!H80+'2517'!H80+'2518'!H80+'4235'!H80+'8000'!H80+'8200'!H80+'8769'!H80+'8999'!H80+'4350'!H80</f>
        <v>0</v>
      </c>
      <c r="I80" s="94">
        <f t="shared" si="6"/>
        <v>0</v>
      </c>
      <c r="J80" s="224"/>
      <c r="K80" s="255">
        <f>'2512'!K80+'2513'!K80+'2514'!K80+'2517'!K80+'2518'!K80+'4235'!K80+'8000'!K80+'8200'!K80+'8769'!K80+'8999'!K80+'4350'!K80</f>
        <v>0</v>
      </c>
      <c r="L80" s="255">
        <f>'2512'!L80+'2513'!L80+'2514'!L80+'2517'!L80+'2518'!L80+'4235'!L80+'8000'!L80+'8200'!L80+'8769'!L80+'8999'!L80+'4350'!L80</f>
        <v>0</v>
      </c>
      <c r="M80" s="255">
        <f>'2512'!M80+'2513'!M80+'2514'!M80+'2517'!M80+'2518'!M80+'4235'!M80+'8000'!M80+'8200'!M80+'8769'!M80+'8999'!M80+'4350'!M80</f>
        <v>0</v>
      </c>
      <c r="N80" s="94">
        <f t="shared" si="7"/>
        <v>0</v>
      </c>
      <c r="O80" s="224"/>
      <c r="P80" s="255">
        <f>'2512'!P80+'2513'!P80+'2514'!P80+'2517'!P80+'2518'!P80+'4235'!P80+'8000'!P80+'8200'!P80+'8769'!P80+'8999'!P80+'4350'!P80</f>
        <v>0</v>
      </c>
      <c r="Q80" s="255">
        <f>'2512'!Q80+'2513'!Q80+'2514'!Q80+'2517'!Q80+'2518'!Q80+'4235'!Q80+'8000'!Q80+'8200'!Q80+'8769'!Q80+'8999'!Q80+'4350'!Q80</f>
        <v>0</v>
      </c>
      <c r="R80" s="255">
        <f>'2512'!R80+'2513'!R80+'2514'!R80+'2517'!R80+'2518'!R80+'4235'!R80+'8000'!R80+'8200'!R80+'8769'!R80+'8999'!R80+'4350'!R80</f>
        <v>0</v>
      </c>
      <c r="S80" s="94">
        <f t="shared" si="8"/>
        <v>0</v>
      </c>
      <c r="T80" s="224"/>
      <c r="U80" s="255">
        <f>'2512'!U80+'2513'!U80+'2514'!U80+'2517'!U80+'2518'!U80+'4235'!U80+'8000'!U80+'8200'!U80+'8769'!U80+'8999'!U80+'4350'!U80</f>
        <v>0</v>
      </c>
      <c r="V80" s="255">
        <f>'2512'!V80+'2513'!V80+'2514'!V80+'2517'!V80+'2518'!V80+'4235'!V80+'8000'!V80+'8200'!V80+'8769'!V80+'8999'!V80+'4350'!V80</f>
        <v>0</v>
      </c>
      <c r="W80" s="255">
        <f>'2512'!W80+'2513'!W80+'2514'!W80+'2517'!W80+'2518'!W80+'4235'!W80+'8000'!W80+'8200'!W80+'8769'!W80+'8999'!W80+'4350'!W80</f>
        <v>0</v>
      </c>
      <c r="X80" s="94">
        <f t="shared" ref="X80:X94" si="11">U80+V80+W80</f>
        <v>0</v>
      </c>
      <c r="Y80" s="97"/>
      <c r="Z80" s="94">
        <f t="shared" ref="Z80:Z94" si="12">X80+S80+N80+I80</f>
        <v>0</v>
      </c>
      <c r="AA80" s="182"/>
    </row>
    <row r="81" spans="1:27" s="214" customFormat="1" ht="15" hidden="1" x14ac:dyDescent="0.25">
      <c r="A81" s="72"/>
      <c r="B81" s="262" t="str">
        <f>'LPFN SUMMARY - Results'!B81</f>
        <v>Unused</v>
      </c>
      <c r="C81" s="71"/>
      <c r="D81" s="62"/>
      <c r="E81" s="63"/>
      <c r="F81" s="255">
        <f>'2512'!F81+'2513'!F81+'2514'!F81+'2517'!F81+'2518'!F81+'4235'!F81+'8000'!F81+'8200'!F81+'8769'!F81+'8999'!F81+'4350'!F81</f>
        <v>0</v>
      </c>
      <c r="G81" s="255">
        <f>'2512'!G81+'2513'!G81+'2514'!G81+'2517'!G81+'2518'!G81+'4235'!G81+'8000'!G81+'8200'!G81+'8769'!G81+'8999'!G81+'4350'!G81</f>
        <v>0</v>
      </c>
      <c r="H81" s="255">
        <f>'2512'!H81+'2513'!H81+'2514'!H81+'2517'!H81+'2518'!H81+'4235'!H81+'8000'!H81+'8200'!H81+'8769'!H81+'8999'!H81+'4350'!H81</f>
        <v>0</v>
      </c>
      <c r="I81" s="94">
        <f t="shared" si="6"/>
        <v>0</v>
      </c>
      <c r="J81" s="224"/>
      <c r="K81" s="255">
        <f>'2512'!K81+'2513'!K81+'2514'!K81+'2517'!K81+'2518'!K81+'4235'!K81+'8000'!K81+'8200'!K81+'8769'!K81+'8999'!K81+'4350'!K81</f>
        <v>0</v>
      </c>
      <c r="L81" s="255">
        <f>'2512'!L81+'2513'!L81+'2514'!L81+'2517'!L81+'2518'!L81+'4235'!L81+'8000'!L81+'8200'!L81+'8769'!L81+'8999'!L81+'4350'!L81</f>
        <v>0</v>
      </c>
      <c r="M81" s="255">
        <f>'2512'!M81+'2513'!M81+'2514'!M81+'2517'!M81+'2518'!M81+'4235'!M81+'8000'!M81+'8200'!M81+'8769'!M81+'8999'!M81+'4350'!M81</f>
        <v>0</v>
      </c>
      <c r="N81" s="94">
        <f t="shared" si="7"/>
        <v>0</v>
      </c>
      <c r="O81" s="224"/>
      <c r="P81" s="255">
        <f>'2512'!P81+'2513'!P81+'2514'!P81+'2517'!P81+'2518'!P81+'4235'!P81+'8000'!P81+'8200'!P81+'8769'!P81+'8999'!P81+'4350'!P81</f>
        <v>0</v>
      </c>
      <c r="Q81" s="255">
        <f>'2512'!Q81+'2513'!Q81+'2514'!Q81+'2517'!Q81+'2518'!Q81+'4235'!Q81+'8000'!Q81+'8200'!Q81+'8769'!Q81+'8999'!Q81+'4350'!Q81</f>
        <v>0</v>
      </c>
      <c r="R81" s="255">
        <f>'2512'!R81+'2513'!R81+'2514'!R81+'2517'!R81+'2518'!R81+'4235'!R81+'8000'!R81+'8200'!R81+'8769'!R81+'8999'!R81+'4350'!R81</f>
        <v>0</v>
      </c>
      <c r="S81" s="94">
        <f t="shared" si="8"/>
        <v>0</v>
      </c>
      <c r="T81" s="224"/>
      <c r="U81" s="255">
        <f>'2512'!U81+'2513'!U81+'2514'!U81+'2517'!U81+'2518'!U81+'4235'!U81+'8000'!U81+'8200'!U81+'8769'!U81+'8999'!U81+'4350'!U81</f>
        <v>0</v>
      </c>
      <c r="V81" s="255">
        <f>'2512'!V81+'2513'!V81+'2514'!V81+'2517'!V81+'2518'!V81+'4235'!V81+'8000'!V81+'8200'!V81+'8769'!V81+'8999'!V81+'4350'!V81</f>
        <v>0</v>
      </c>
      <c r="W81" s="255">
        <f>'2512'!W81+'2513'!W81+'2514'!W81+'2517'!W81+'2518'!W81+'4235'!W81+'8000'!W81+'8200'!W81+'8769'!W81+'8999'!W81+'4350'!W81</f>
        <v>0</v>
      </c>
      <c r="X81" s="94">
        <f t="shared" si="11"/>
        <v>0</v>
      </c>
      <c r="Y81" s="97"/>
      <c r="Z81" s="94">
        <f t="shared" si="12"/>
        <v>0</v>
      </c>
      <c r="AA81" s="182"/>
    </row>
    <row r="82" spans="1:27" s="214" customFormat="1" ht="15" hidden="1" x14ac:dyDescent="0.25">
      <c r="A82" s="72"/>
      <c r="B82" s="262" t="str">
        <f>'LPFN SUMMARY - Results'!B82</f>
        <v>Unused</v>
      </c>
      <c r="C82" s="71"/>
      <c r="D82" s="62"/>
      <c r="E82" s="63"/>
      <c r="F82" s="255">
        <f>'2512'!F82+'2513'!F82+'2514'!F82+'2517'!F82+'2518'!F82+'4235'!F82+'8000'!F82+'8200'!F82+'8769'!F82+'8999'!F82+'4350'!F82</f>
        <v>0</v>
      </c>
      <c r="G82" s="255">
        <f>'2512'!G82+'2513'!G82+'2514'!G82+'2517'!G82+'2518'!G82+'4235'!G82+'8000'!G82+'8200'!G82+'8769'!G82+'8999'!G82+'4350'!G82</f>
        <v>0</v>
      </c>
      <c r="H82" s="255">
        <f>'2512'!H82+'2513'!H82+'2514'!H82+'2517'!H82+'2518'!H82+'4235'!H82+'8000'!H82+'8200'!H82+'8769'!H82+'8999'!H82+'4350'!H82</f>
        <v>0</v>
      </c>
      <c r="I82" s="94">
        <f t="shared" si="6"/>
        <v>0</v>
      </c>
      <c r="J82" s="224"/>
      <c r="K82" s="255">
        <f>'2512'!K82+'2513'!K82+'2514'!K82+'2517'!K82+'2518'!K82+'4235'!K82+'8000'!K82+'8200'!K82+'8769'!K82+'8999'!K82+'4350'!K82</f>
        <v>0</v>
      </c>
      <c r="L82" s="255">
        <f>'2512'!L82+'2513'!L82+'2514'!L82+'2517'!L82+'2518'!L82+'4235'!L82+'8000'!L82+'8200'!L82+'8769'!L82+'8999'!L82+'4350'!L82</f>
        <v>0</v>
      </c>
      <c r="M82" s="255">
        <f>'2512'!M82+'2513'!M82+'2514'!M82+'2517'!M82+'2518'!M82+'4235'!M82+'8000'!M82+'8200'!M82+'8769'!M82+'8999'!M82+'4350'!M82</f>
        <v>0</v>
      </c>
      <c r="N82" s="94">
        <f t="shared" si="7"/>
        <v>0</v>
      </c>
      <c r="O82" s="224"/>
      <c r="P82" s="255">
        <f>'2512'!P82+'2513'!P82+'2514'!P82+'2517'!P82+'2518'!P82+'4235'!P82+'8000'!P82+'8200'!P82+'8769'!P82+'8999'!P82+'4350'!P82</f>
        <v>0</v>
      </c>
      <c r="Q82" s="255">
        <f>'2512'!Q82+'2513'!Q82+'2514'!Q82+'2517'!Q82+'2518'!Q82+'4235'!Q82+'8000'!Q82+'8200'!Q82+'8769'!Q82+'8999'!Q82+'4350'!Q82</f>
        <v>0</v>
      </c>
      <c r="R82" s="255">
        <f>'2512'!R82+'2513'!R82+'2514'!R82+'2517'!R82+'2518'!R82+'4235'!R82+'8000'!R82+'8200'!R82+'8769'!R82+'8999'!R82+'4350'!R82</f>
        <v>0</v>
      </c>
      <c r="S82" s="94">
        <f t="shared" si="8"/>
        <v>0</v>
      </c>
      <c r="T82" s="224"/>
      <c r="U82" s="255">
        <f>'2512'!U82+'2513'!U82+'2514'!U82+'2517'!U82+'2518'!U82+'4235'!U82+'8000'!U82+'8200'!U82+'8769'!U82+'8999'!U82+'4350'!U82</f>
        <v>0</v>
      </c>
      <c r="V82" s="255">
        <f>'2512'!V82+'2513'!V82+'2514'!V82+'2517'!V82+'2518'!V82+'4235'!V82+'8000'!V82+'8200'!V82+'8769'!V82+'8999'!V82+'4350'!V82</f>
        <v>0</v>
      </c>
      <c r="W82" s="255">
        <f>'2512'!W82+'2513'!W82+'2514'!W82+'2517'!W82+'2518'!W82+'4235'!W82+'8000'!W82+'8200'!W82+'8769'!W82+'8999'!W82+'4350'!W82</f>
        <v>0</v>
      </c>
      <c r="X82" s="94">
        <f t="shared" si="11"/>
        <v>0</v>
      </c>
      <c r="Y82" s="97"/>
      <c r="Z82" s="94">
        <f t="shared" si="12"/>
        <v>0</v>
      </c>
      <c r="AA82" s="182"/>
    </row>
    <row r="83" spans="1:27" s="214" customFormat="1" ht="15" x14ac:dyDescent="0.25">
      <c r="A83" s="72"/>
      <c r="B83" s="262" t="str">
        <f>'LPFN SUMMARY - Results'!B83</f>
        <v>Professional fees</v>
      </c>
      <c r="C83" s="71"/>
      <c r="D83" s="62"/>
      <c r="E83" s="63"/>
      <c r="F83" s="255">
        <f>'2512'!F83+'2513'!F83+'2514'!F83+'2517'!F83+'2518'!F83+'4235'!F83+'8000'!F83+'8200'!F83+'8769'!F83+'8999'!F83+'4350'!F83</f>
        <v>6000</v>
      </c>
      <c r="G83" s="255">
        <f>'2512'!G83+'2513'!G83+'2514'!G83+'2517'!G83+'2518'!G83+'4235'!G83+'8000'!G83+'8200'!G83+'8769'!G83+'8999'!G83+'4350'!G83</f>
        <v>0</v>
      </c>
      <c r="H83" s="255">
        <f>'2512'!H83+'2513'!H83+'2514'!H83+'2517'!H83+'2518'!H83+'4235'!H83+'8000'!H83+'8200'!H83+'8769'!H83+'8999'!H83+'4350'!H83</f>
        <v>6000</v>
      </c>
      <c r="I83" s="94">
        <f t="shared" si="6"/>
        <v>12000</v>
      </c>
      <c r="J83" s="224"/>
      <c r="K83" s="255">
        <f>'2512'!K83+'2513'!K83+'2514'!K83+'2517'!K83+'2518'!K83+'4235'!K83+'8000'!K83+'8200'!K83+'8769'!K83+'8999'!K83+'4350'!K83</f>
        <v>0</v>
      </c>
      <c r="L83" s="255">
        <f>'2512'!L83+'2513'!L83+'2514'!L83+'2517'!L83+'2518'!L83+'4235'!L83+'8000'!L83+'8200'!L83+'8769'!L83+'8999'!L83+'4350'!L83</f>
        <v>0</v>
      </c>
      <c r="M83" s="255">
        <f>'2512'!M83+'2513'!M83+'2514'!M83+'2517'!M83+'2518'!M83+'4235'!M83+'8000'!M83+'8200'!M83+'8769'!M83+'8999'!M83+'4350'!M83</f>
        <v>6000</v>
      </c>
      <c r="N83" s="94">
        <f t="shared" si="7"/>
        <v>6000</v>
      </c>
      <c r="O83" s="224"/>
      <c r="P83" s="255">
        <f>'2512'!P83+'2513'!P83+'2514'!P83+'2517'!P83+'2518'!P83+'4235'!P83+'8000'!P83+'8200'!P83+'8769'!P83+'8999'!P83+'4350'!P83</f>
        <v>0</v>
      </c>
      <c r="Q83" s="255">
        <f>'2512'!Q83+'2513'!Q83+'2514'!Q83+'2517'!Q83+'2518'!Q83+'4235'!Q83+'8000'!Q83+'8200'!Q83+'8769'!Q83+'8999'!Q83+'4350'!Q83</f>
        <v>0</v>
      </c>
      <c r="R83" s="255">
        <f>'2512'!R83+'2513'!R83+'2514'!R83+'2517'!R83+'2518'!R83+'4235'!R83+'8000'!R83+'8200'!R83+'8769'!R83+'8999'!R83+'4350'!R83</f>
        <v>6000</v>
      </c>
      <c r="S83" s="94">
        <f t="shared" si="8"/>
        <v>6000</v>
      </c>
      <c r="T83" s="224"/>
      <c r="U83" s="255">
        <f>'2512'!U83+'2513'!U83+'2514'!U83+'2517'!U83+'2518'!U83+'4235'!U83+'8000'!U83+'8200'!U83+'8769'!U83+'8999'!U83+'4350'!U83</f>
        <v>0</v>
      </c>
      <c r="V83" s="255">
        <f>'2512'!V83+'2513'!V83+'2514'!V83+'2517'!V83+'2518'!V83+'4235'!V83+'8000'!V83+'8200'!V83+'8769'!V83+'8999'!V83+'4350'!V83</f>
        <v>0</v>
      </c>
      <c r="W83" s="255">
        <f>'2512'!W83+'2513'!W83+'2514'!W83+'2517'!W83+'2518'!W83+'4235'!W83+'8000'!W83+'8200'!W83+'8769'!W83+'8999'!W83+'4350'!W83</f>
        <v>6000</v>
      </c>
      <c r="X83" s="94">
        <f t="shared" si="11"/>
        <v>6000</v>
      </c>
      <c r="Y83" s="97"/>
      <c r="Z83" s="94">
        <f t="shared" si="12"/>
        <v>30000</v>
      </c>
      <c r="AA83" s="182"/>
    </row>
    <row r="84" spans="1:27" s="214" customFormat="1" ht="15" x14ac:dyDescent="0.25">
      <c r="A84" s="72"/>
      <c r="B84" s="262" t="str">
        <f>'LPFN SUMMARY - Results'!B84</f>
        <v>Promotional Awareness/Material</v>
      </c>
      <c r="C84" s="71"/>
      <c r="D84" s="62"/>
      <c r="E84" s="63"/>
      <c r="F84" s="255">
        <f>'2512'!F84+'2513'!F84+'2514'!F84+'2517'!F84+'2518'!F84+'4235'!F84+'8000'!F84+'8200'!F84+'8769'!F84+'8999'!F84+'4350'!F84</f>
        <v>0</v>
      </c>
      <c r="G84" s="255">
        <f>'2512'!G84+'2513'!G84+'2514'!G84+'2517'!G84+'2518'!G84+'4235'!G84+'8000'!G84+'8200'!G84+'8769'!G84+'8999'!G84+'4350'!G84</f>
        <v>0</v>
      </c>
      <c r="H84" s="255">
        <f>'2512'!H84+'2513'!H84+'2514'!H84+'2517'!H84+'2518'!H84+'4235'!H84+'8000'!H84+'8200'!H84+'8769'!H84+'8999'!H84+'4350'!H84</f>
        <v>0</v>
      </c>
      <c r="I84" s="94">
        <f t="shared" si="6"/>
        <v>0</v>
      </c>
      <c r="J84" s="224"/>
      <c r="K84" s="255">
        <f>'2512'!K84+'2513'!K84+'2514'!K84+'2517'!K84+'2518'!K84+'4235'!K84+'8000'!K84+'8200'!K84+'8769'!K84+'8999'!K84+'4350'!K84</f>
        <v>0</v>
      </c>
      <c r="L84" s="255">
        <f>'2512'!L84+'2513'!L84+'2514'!L84+'2517'!L84+'2518'!L84+'4235'!L84+'8000'!L84+'8200'!L84+'8769'!L84+'8999'!L84+'4350'!L84</f>
        <v>0</v>
      </c>
      <c r="M84" s="255">
        <f>'2512'!M84+'2513'!M84+'2514'!M84+'2517'!M84+'2518'!M84+'4235'!M84+'8000'!M84+'8200'!M84+'8769'!M84+'8999'!M84+'4350'!M84</f>
        <v>0</v>
      </c>
      <c r="N84" s="94">
        <f t="shared" si="7"/>
        <v>0</v>
      </c>
      <c r="O84" s="224"/>
      <c r="P84" s="255">
        <f>'2512'!P84+'2513'!P84+'2514'!P84+'2517'!P84+'2518'!P84+'4235'!P84+'8000'!P84+'8200'!P84+'8769'!P84+'8999'!P84+'4350'!P84</f>
        <v>0</v>
      </c>
      <c r="Q84" s="255">
        <f>'2512'!Q84+'2513'!Q84+'2514'!Q84+'2517'!Q84+'2518'!Q84+'4235'!Q84+'8000'!Q84+'8200'!Q84+'8769'!Q84+'8999'!Q84+'4350'!Q84</f>
        <v>0</v>
      </c>
      <c r="R84" s="255">
        <f>'2512'!R84+'2513'!R84+'2514'!R84+'2517'!R84+'2518'!R84+'4235'!R84+'8000'!R84+'8200'!R84+'8769'!R84+'8999'!R84+'4350'!R84</f>
        <v>0</v>
      </c>
      <c r="S84" s="94">
        <f t="shared" si="8"/>
        <v>0</v>
      </c>
      <c r="T84" s="224"/>
      <c r="U84" s="255">
        <f>'2512'!U84+'2513'!U84+'2514'!U84+'2517'!U84+'2518'!U84+'4235'!U84+'8000'!U84+'8200'!U84+'8769'!U84+'8999'!U84+'4350'!U84</f>
        <v>0</v>
      </c>
      <c r="V84" s="255">
        <f>'2512'!V84+'2513'!V84+'2514'!V84+'2517'!V84+'2518'!V84+'4235'!V84+'8000'!V84+'8200'!V84+'8769'!V84+'8999'!V84+'4350'!V84</f>
        <v>0</v>
      </c>
      <c r="W84" s="255">
        <f>'2512'!W84+'2513'!W84+'2514'!W84+'2517'!W84+'2518'!W84+'4235'!W84+'8000'!W84+'8200'!W84+'8769'!W84+'8999'!W84+'4350'!W84</f>
        <v>0</v>
      </c>
      <c r="X84" s="94">
        <f t="shared" si="11"/>
        <v>0</v>
      </c>
      <c r="Y84" s="97"/>
      <c r="Z84" s="94">
        <f t="shared" si="12"/>
        <v>0</v>
      </c>
      <c r="AA84" s="182"/>
    </row>
    <row r="85" spans="1:27" s="214" customFormat="1" ht="15" x14ac:dyDescent="0.25">
      <c r="A85" s="72"/>
      <c r="B85" s="262" t="str">
        <f>'LPFN SUMMARY - Results'!B85</f>
        <v>Purchase of capital assets</v>
      </c>
      <c r="C85" s="71"/>
      <c r="D85" s="62"/>
      <c r="E85" s="63"/>
      <c r="F85" s="255">
        <f>'2512'!F85+'2513'!F85+'2514'!F85+'2517'!F85+'2518'!F85+'4235'!F85+'8000'!F85+'8200'!F85+'8769'!F85+'8999'!F85+'4350'!F85</f>
        <v>0</v>
      </c>
      <c r="G85" s="255">
        <f>'2512'!G85+'2513'!G85+'2514'!G85+'2517'!G85+'2518'!G85+'4235'!G85+'8000'!G85+'8200'!G85+'8769'!G85+'8999'!G85+'4350'!G85</f>
        <v>0</v>
      </c>
      <c r="H85" s="255">
        <f>'2512'!H85+'2513'!H85+'2514'!H85+'2517'!H85+'2518'!H85+'4235'!H85+'8000'!H85+'8200'!H85+'8769'!H85+'8999'!H85+'4350'!H85</f>
        <v>0</v>
      </c>
      <c r="I85" s="94">
        <f t="shared" si="6"/>
        <v>0</v>
      </c>
      <c r="J85" s="224"/>
      <c r="K85" s="255">
        <f>'2512'!K85+'2513'!K85+'2514'!K85+'2517'!K85+'2518'!K85+'4235'!K85+'8000'!K85+'8200'!K85+'8769'!K85+'8999'!K85+'4350'!K85</f>
        <v>0</v>
      </c>
      <c r="L85" s="255">
        <f>'2512'!L85+'2513'!L85+'2514'!L85+'2517'!L85+'2518'!L85+'4235'!L85+'8000'!L85+'8200'!L85+'8769'!L85+'8999'!L85+'4350'!L85</f>
        <v>0</v>
      </c>
      <c r="M85" s="255">
        <f>'2512'!M85+'2513'!M85+'2514'!M85+'2517'!M85+'2518'!M85+'4235'!M85+'8000'!M85+'8200'!M85+'8769'!M85+'8999'!M85+'4350'!M85</f>
        <v>0</v>
      </c>
      <c r="N85" s="94">
        <f t="shared" si="7"/>
        <v>0</v>
      </c>
      <c r="O85" s="224"/>
      <c r="P85" s="255">
        <f>'2512'!P85+'2513'!P85+'2514'!P85+'2517'!P85+'2518'!P85+'4235'!P85+'8000'!P85+'8200'!P85+'8769'!P85+'8999'!P85+'4350'!P85</f>
        <v>0</v>
      </c>
      <c r="Q85" s="255">
        <f>'2512'!Q85+'2513'!Q85+'2514'!Q85+'2517'!Q85+'2518'!Q85+'4235'!Q85+'8000'!Q85+'8200'!Q85+'8769'!Q85+'8999'!Q85+'4350'!Q85</f>
        <v>0</v>
      </c>
      <c r="R85" s="255">
        <f>'2512'!R85+'2513'!R85+'2514'!R85+'2517'!R85+'2518'!R85+'4235'!R85+'8000'!R85+'8200'!R85+'8769'!R85+'8999'!R85+'4350'!R85</f>
        <v>0</v>
      </c>
      <c r="S85" s="94">
        <f t="shared" si="8"/>
        <v>0</v>
      </c>
      <c r="T85" s="224"/>
      <c r="U85" s="255">
        <f>'2512'!U85+'2513'!U85+'2514'!U85+'2517'!U85+'2518'!U85+'4235'!U85+'8000'!U85+'8200'!U85+'8769'!U85+'8999'!U85+'4350'!U85</f>
        <v>0</v>
      </c>
      <c r="V85" s="255">
        <f>'2512'!V85+'2513'!V85+'2514'!V85+'2517'!V85+'2518'!V85+'4235'!V85+'8000'!V85+'8200'!V85+'8769'!V85+'8999'!V85+'4350'!V85</f>
        <v>0</v>
      </c>
      <c r="W85" s="255">
        <f>'2512'!W85+'2513'!W85+'2514'!W85+'2517'!W85+'2518'!W85+'4235'!W85+'8000'!W85+'8200'!W85+'8769'!W85+'8999'!W85+'4350'!W85</f>
        <v>0</v>
      </c>
      <c r="X85" s="94">
        <f t="shared" si="11"/>
        <v>0</v>
      </c>
      <c r="Y85" s="97"/>
      <c r="Z85" s="94">
        <f t="shared" si="12"/>
        <v>0</v>
      </c>
      <c r="AA85" s="182"/>
    </row>
    <row r="86" spans="1:27" s="214" customFormat="1" ht="15" x14ac:dyDescent="0.25">
      <c r="A86" s="72"/>
      <c r="B86" s="262" t="str">
        <f>'LPFN SUMMARY - Results'!B86</f>
        <v>Purchase of fuel</v>
      </c>
      <c r="C86" s="71"/>
      <c r="D86" s="62"/>
      <c r="E86" s="63"/>
      <c r="F86" s="255">
        <f>'2512'!F86+'2513'!F86+'2514'!F86+'2517'!F86+'2518'!F86+'4235'!F86+'8000'!F86+'8200'!F86+'8769'!F86+'8999'!F86+'4350'!F86</f>
        <v>7000</v>
      </c>
      <c r="G86" s="255">
        <f>'2512'!G86+'2513'!G86+'2514'!G86+'2517'!G86+'2518'!G86+'4235'!G86+'8000'!G86+'8200'!G86+'8769'!G86+'8999'!G86+'4350'!G86</f>
        <v>1000</v>
      </c>
      <c r="H86" s="255">
        <f>'2512'!H86+'2513'!H86+'2514'!H86+'2517'!H86+'2518'!H86+'4235'!H86+'8000'!H86+'8200'!H86+'8769'!H86+'8999'!H86+'4350'!H86</f>
        <v>29130</v>
      </c>
      <c r="I86" s="94">
        <f t="shared" si="6"/>
        <v>37130</v>
      </c>
      <c r="J86" s="224"/>
      <c r="K86" s="255">
        <f>'2512'!K86+'2513'!K86+'2514'!K86+'2517'!K86+'2518'!K86+'4235'!K86+'8000'!K86+'8200'!K86+'8769'!K86+'8999'!K86+'4350'!K86</f>
        <v>1000</v>
      </c>
      <c r="L86" s="255">
        <f>'2512'!L86+'2513'!L86+'2514'!L86+'2517'!L86+'2518'!L86+'4235'!L86+'8000'!L86+'8200'!L86+'8769'!L86+'8999'!L86+'4350'!L86</f>
        <v>1000</v>
      </c>
      <c r="M86" s="255">
        <f>'2512'!M86+'2513'!M86+'2514'!M86+'2517'!M86+'2518'!M86+'4235'!M86+'8000'!M86+'8200'!M86+'8769'!M86+'8999'!M86+'4350'!M86</f>
        <v>4130</v>
      </c>
      <c r="N86" s="94">
        <f t="shared" si="7"/>
        <v>6130</v>
      </c>
      <c r="O86" s="224"/>
      <c r="P86" s="255">
        <f>'2512'!P86+'2513'!P86+'2514'!P86+'2517'!P86+'2518'!P86+'4235'!P86+'8000'!P86+'8200'!P86+'8769'!P86+'8999'!P86+'4350'!P86</f>
        <v>1000</v>
      </c>
      <c r="Q86" s="255">
        <f>'2512'!Q86+'2513'!Q86+'2514'!Q86+'2517'!Q86+'2518'!Q86+'4235'!Q86+'8000'!Q86+'8200'!Q86+'8769'!Q86+'8999'!Q86+'4350'!Q86</f>
        <v>1000</v>
      </c>
      <c r="R86" s="255">
        <f>'2512'!R86+'2513'!R86+'2514'!R86+'2517'!R86+'2518'!R86+'4235'!R86+'8000'!R86+'8200'!R86+'8769'!R86+'8999'!R86+'4350'!R86</f>
        <v>4130</v>
      </c>
      <c r="S86" s="94">
        <f t="shared" si="8"/>
        <v>6130</v>
      </c>
      <c r="T86" s="224"/>
      <c r="U86" s="255">
        <f>'2512'!U86+'2513'!U86+'2514'!U86+'2517'!U86+'2518'!U86+'4235'!U86+'8000'!U86+'8200'!U86+'8769'!U86+'8999'!U86+'4350'!U86</f>
        <v>1000</v>
      </c>
      <c r="V86" s="255">
        <f>'2512'!V86+'2513'!V86+'2514'!V86+'2517'!V86+'2518'!V86+'4235'!V86+'8000'!V86+'8200'!V86+'8769'!V86+'8999'!V86+'4350'!V86</f>
        <v>1500</v>
      </c>
      <c r="W86" s="255">
        <f>'2512'!W86+'2513'!W86+'2514'!W86+'2517'!W86+'2518'!W86+'4235'!W86+'8000'!W86+'8200'!W86+'8769'!W86+'8999'!W86+'4350'!W86</f>
        <v>4632</v>
      </c>
      <c r="X86" s="94">
        <f t="shared" si="11"/>
        <v>7132</v>
      </c>
      <c r="Y86" s="97"/>
      <c r="Z86" s="94">
        <f t="shared" si="12"/>
        <v>56522</v>
      </c>
      <c r="AA86" s="182"/>
    </row>
    <row r="87" spans="1:27" s="214" customFormat="1" ht="15" x14ac:dyDescent="0.25">
      <c r="A87" s="72"/>
      <c r="B87" s="262" t="str">
        <f>'LPFN SUMMARY - Results'!B87</f>
        <v>Reimbursement of long-term debt (capital and interests)</v>
      </c>
      <c r="C87" s="71"/>
      <c r="D87" s="62"/>
      <c r="E87" s="63"/>
      <c r="F87" s="255">
        <f>'2512'!F87+'2513'!F87+'2514'!F87+'2517'!F87+'2518'!F87+'4235'!F87+'8000'!F87+'8200'!F87+'8769'!F87+'8999'!F87+'4350'!F87</f>
        <v>0</v>
      </c>
      <c r="G87" s="255">
        <f>'2512'!G87+'2513'!G87+'2514'!G87+'2517'!G87+'2518'!G87+'4235'!G87+'8000'!G87+'8200'!G87+'8769'!G87+'8999'!G87+'4350'!G87</f>
        <v>0</v>
      </c>
      <c r="H87" s="255">
        <f>'2512'!H87+'2513'!H87+'2514'!H87+'2517'!H87+'2518'!H87+'4235'!H87+'8000'!H87+'8200'!H87+'8769'!H87+'8999'!H87+'4350'!H87</f>
        <v>10000</v>
      </c>
      <c r="I87" s="94">
        <f t="shared" si="6"/>
        <v>10000</v>
      </c>
      <c r="J87" s="224"/>
      <c r="K87" s="255">
        <f>'2512'!K87+'2513'!K87+'2514'!K87+'2517'!K87+'2518'!K87+'4235'!K87+'8000'!K87+'8200'!K87+'8769'!K87+'8999'!K87+'4350'!K87</f>
        <v>0</v>
      </c>
      <c r="L87" s="255">
        <f>'2512'!L87+'2513'!L87+'2514'!L87+'2517'!L87+'2518'!L87+'4235'!L87+'8000'!L87+'8200'!L87+'8769'!L87+'8999'!L87+'4350'!L87</f>
        <v>0</v>
      </c>
      <c r="M87" s="255">
        <f>'2512'!M87+'2513'!M87+'2514'!M87+'2517'!M87+'2518'!M87+'4235'!M87+'8000'!M87+'8200'!M87+'8769'!M87+'8999'!M87+'4350'!M87</f>
        <v>0</v>
      </c>
      <c r="N87" s="94">
        <f t="shared" si="7"/>
        <v>0</v>
      </c>
      <c r="O87" s="224"/>
      <c r="P87" s="255">
        <f>'2512'!P87+'2513'!P87+'2514'!P87+'2517'!P87+'2518'!P87+'4235'!P87+'8000'!P87+'8200'!P87+'8769'!P87+'8999'!P87+'4350'!P87</f>
        <v>0</v>
      </c>
      <c r="Q87" s="255">
        <f>'2512'!Q87+'2513'!Q87+'2514'!Q87+'2517'!Q87+'2518'!Q87+'4235'!Q87+'8000'!Q87+'8200'!Q87+'8769'!Q87+'8999'!Q87+'4350'!Q87</f>
        <v>0</v>
      </c>
      <c r="R87" s="255">
        <f>'2512'!R87+'2513'!R87+'2514'!R87+'2517'!R87+'2518'!R87+'4235'!R87+'8000'!R87+'8200'!R87+'8769'!R87+'8999'!R87+'4350'!R87</f>
        <v>0</v>
      </c>
      <c r="S87" s="94">
        <f t="shared" si="8"/>
        <v>0</v>
      </c>
      <c r="T87" s="224"/>
      <c r="U87" s="255">
        <f>'2512'!U87+'2513'!U87+'2514'!U87+'2517'!U87+'2518'!U87+'4235'!U87+'8000'!U87+'8200'!U87+'8769'!U87+'8999'!U87+'4350'!U87</f>
        <v>0</v>
      </c>
      <c r="V87" s="255">
        <f>'2512'!V87+'2513'!V87+'2514'!V87+'2517'!V87+'2518'!V87+'4235'!V87+'8000'!V87+'8200'!V87+'8769'!V87+'8999'!V87+'4350'!V87</f>
        <v>0</v>
      </c>
      <c r="W87" s="255">
        <f>'2512'!W87+'2513'!W87+'2514'!W87+'2517'!W87+'2518'!W87+'4235'!W87+'8000'!W87+'8200'!W87+'8769'!W87+'8999'!W87+'4350'!W87</f>
        <v>0</v>
      </c>
      <c r="X87" s="94">
        <f t="shared" si="11"/>
        <v>0</v>
      </c>
      <c r="Y87" s="97"/>
      <c r="Z87" s="94">
        <f t="shared" si="12"/>
        <v>10000</v>
      </c>
      <c r="AA87" s="182"/>
    </row>
    <row r="88" spans="1:27" s="214" customFormat="1" ht="15" x14ac:dyDescent="0.25">
      <c r="A88" s="72"/>
      <c r="B88" s="262" t="str">
        <f>'LPFN SUMMARY - Results'!B88</f>
        <v xml:space="preserve">Rental expense-facility/equipment </v>
      </c>
      <c r="C88" s="71"/>
      <c r="D88" s="62"/>
      <c r="E88" s="63"/>
      <c r="F88" s="255">
        <f>'2512'!F88+'2513'!F88+'2514'!F88+'2517'!F88+'2518'!F88+'4235'!F88+'8000'!F88+'8200'!F88+'8769'!F88+'8999'!F88+'4350'!F88</f>
        <v>417</v>
      </c>
      <c r="G88" s="255">
        <f>'2512'!G88+'2513'!G88+'2514'!G88+'2517'!G88+'2518'!G88+'4235'!G88+'8000'!G88+'8200'!G88+'8769'!G88+'8999'!G88+'4350'!G88</f>
        <v>417</v>
      </c>
      <c r="H88" s="255">
        <f>'2512'!H88+'2513'!H88+'2514'!H88+'2517'!H88+'2518'!H88+'4235'!H88+'8000'!H88+'8200'!H88+'8769'!H88+'8999'!H88+'4350'!H88</f>
        <v>417</v>
      </c>
      <c r="I88" s="94">
        <f t="shared" si="6"/>
        <v>1251</v>
      </c>
      <c r="J88" s="224"/>
      <c r="K88" s="255">
        <f>'2512'!K88+'2513'!K88+'2514'!K88+'2517'!K88+'2518'!K88+'4235'!K88+'8000'!K88+'8200'!K88+'8769'!K88+'8999'!K88+'4350'!K88</f>
        <v>417</v>
      </c>
      <c r="L88" s="255">
        <f>'2512'!L88+'2513'!L88+'2514'!L88+'2517'!L88+'2518'!L88+'4235'!L88+'8000'!L88+'8200'!L88+'8769'!L88+'8999'!L88+'4350'!L88</f>
        <v>417</v>
      </c>
      <c r="M88" s="255">
        <f>'2512'!M88+'2513'!M88+'2514'!M88+'2517'!M88+'2518'!M88+'4235'!M88+'8000'!M88+'8200'!M88+'8769'!M88+'8999'!M88+'4350'!M88</f>
        <v>417</v>
      </c>
      <c r="N88" s="94">
        <f t="shared" si="7"/>
        <v>1251</v>
      </c>
      <c r="O88" s="224"/>
      <c r="P88" s="255">
        <f>'2512'!P88+'2513'!P88+'2514'!P88+'2517'!P88+'2518'!P88+'4235'!P88+'8000'!P88+'8200'!P88+'8769'!P88+'8999'!P88+'4350'!P88</f>
        <v>417</v>
      </c>
      <c r="Q88" s="255">
        <f>'2512'!Q88+'2513'!Q88+'2514'!Q88+'2517'!Q88+'2518'!Q88+'4235'!Q88+'8000'!Q88+'8200'!Q88+'8769'!Q88+'8999'!Q88+'4350'!Q88</f>
        <v>417</v>
      </c>
      <c r="R88" s="255">
        <f>'2512'!R88+'2513'!R88+'2514'!R88+'2517'!R88+'2518'!R88+'4235'!R88+'8000'!R88+'8200'!R88+'8769'!R88+'8999'!R88+'4350'!R88</f>
        <v>417</v>
      </c>
      <c r="S88" s="94">
        <f t="shared" si="8"/>
        <v>1251</v>
      </c>
      <c r="T88" s="224"/>
      <c r="U88" s="255">
        <f>'2512'!U88+'2513'!U88+'2514'!U88+'2517'!U88+'2518'!U88+'4235'!U88+'8000'!U88+'8200'!U88+'8769'!U88+'8999'!U88+'4350'!U88</f>
        <v>417</v>
      </c>
      <c r="V88" s="255">
        <f>'2512'!V88+'2513'!V88+'2514'!V88+'2517'!V88+'2518'!V88+'4235'!V88+'8000'!V88+'8200'!V88+'8769'!V88+'8999'!V88+'4350'!V88</f>
        <v>417</v>
      </c>
      <c r="W88" s="255">
        <f>'2512'!W88+'2513'!W88+'2514'!W88+'2517'!W88+'2518'!W88+'4235'!W88+'8000'!W88+'8200'!W88+'8769'!W88+'8999'!W88+'4350'!W88</f>
        <v>417</v>
      </c>
      <c r="X88" s="94">
        <f t="shared" si="11"/>
        <v>1251</v>
      </c>
      <c r="Y88" s="97"/>
      <c r="Z88" s="94">
        <f t="shared" si="12"/>
        <v>5004</v>
      </c>
      <c r="AA88" s="182"/>
    </row>
    <row r="89" spans="1:27" s="214" customFormat="1" ht="15" x14ac:dyDescent="0.25">
      <c r="A89" s="72"/>
      <c r="B89" s="262" t="str">
        <f>'LPFN SUMMARY - Results'!B89</f>
        <v>Social Events/Programs</v>
      </c>
      <c r="C89" s="71"/>
      <c r="D89" s="62"/>
      <c r="E89" s="63"/>
      <c r="F89" s="255">
        <f>'2512'!F89+'2513'!F89+'2514'!F89+'2517'!F89+'2518'!F89+'4235'!F89+'8000'!F89+'8200'!F89+'8769'!F89+'8999'!F89+'4350'!F89</f>
        <v>0</v>
      </c>
      <c r="G89" s="255">
        <f>'2512'!G89+'2513'!G89+'2514'!G89+'2517'!G89+'2518'!G89+'4235'!G89+'8000'!G89+'8200'!G89+'8769'!G89+'8999'!G89+'4350'!G89</f>
        <v>0</v>
      </c>
      <c r="H89" s="255">
        <f>'2512'!H89+'2513'!H89+'2514'!H89+'2517'!H89+'2518'!H89+'4235'!H89+'8000'!H89+'8200'!H89+'8769'!H89+'8999'!H89+'4350'!H89</f>
        <v>0</v>
      </c>
      <c r="I89" s="94">
        <f t="shared" si="6"/>
        <v>0</v>
      </c>
      <c r="J89" s="224"/>
      <c r="K89" s="255">
        <f>'2512'!K89+'2513'!K89+'2514'!K89+'2517'!K89+'2518'!K89+'4235'!K89+'8000'!K89+'8200'!K89+'8769'!K89+'8999'!K89+'4350'!K89</f>
        <v>0</v>
      </c>
      <c r="L89" s="255">
        <f>'2512'!L89+'2513'!L89+'2514'!L89+'2517'!L89+'2518'!L89+'4235'!L89+'8000'!L89+'8200'!L89+'8769'!L89+'8999'!L89+'4350'!L89</f>
        <v>0</v>
      </c>
      <c r="M89" s="255">
        <f>'2512'!M89+'2513'!M89+'2514'!M89+'2517'!M89+'2518'!M89+'4235'!M89+'8000'!M89+'8200'!M89+'8769'!M89+'8999'!M89+'4350'!M89</f>
        <v>0</v>
      </c>
      <c r="N89" s="94">
        <f t="shared" si="7"/>
        <v>0</v>
      </c>
      <c r="O89" s="224"/>
      <c r="P89" s="255">
        <f>'2512'!P89+'2513'!P89+'2514'!P89+'2517'!P89+'2518'!P89+'4235'!P89+'8000'!P89+'8200'!P89+'8769'!P89+'8999'!P89+'4350'!P89</f>
        <v>0</v>
      </c>
      <c r="Q89" s="255">
        <f>'2512'!Q89+'2513'!Q89+'2514'!Q89+'2517'!Q89+'2518'!Q89+'4235'!Q89+'8000'!Q89+'8200'!Q89+'8769'!Q89+'8999'!Q89+'4350'!Q89</f>
        <v>0</v>
      </c>
      <c r="R89" s="255">
        <f>'2512'!R89+'2513'!R89+'2514'!R89+'2517'!R89+'2518'!R89+'4235'!R89+'8000'!R89+'8200'!R89+'8769'!R89+'8999'!R89+'4350'!R89</f>
        <v>0</v>
      </c>
      <c r="S89" s="94">
        <f t="shared" si="8"/>
        <v>0</v>
      </c>
      <c r="T89" s="224"/>
      <c r="U89" s="255">
        <f>'2512'!U89+'2513'!U89+'2514'!U89+'2517'!U89+'2518'!U89+'4235'!U89+'8000'!U89+'8200'!U89+'8769'!U89+'8999'!U89+'4350'!U89</f>
        <v>0</v>
      </c>
      <c r="V89" s="255">
        <f>'2512'!V89+'2513'!V89+'2514'!V89+'2517'!V89+'2518'!V89+'4235'!V89+'8000'!V89+'8200'!V89+'8769'!V89+'8999'!V89+'4350'!V89</f>
        <v>0</v>
      </c>
      <c r="W89" s="255">
        <f>'2512'!W89+'2513'!W89+'2514'!W89+'2517'!W89+'2518'!W89+'4235'!W89+'8000'!W89+'8200'!W89+'8769'!W89+'8999'!W89+'4350'!W89</f>
        <v>0</v>
      </c>
      <c r="X89" s="94">
        <f t="shared" si="11"/>
        <v>0</v>
      </c>
      <c r="Y89" s="97"/>
      <c r="Z89" s="94">
        <f t="shared" si="12"/>
        <v>0</v>
      </c>
      <c r="AA89" s="182"/>
    </row>
    <row r="90" spans="1:27" s="214" customFormat="1" ht="15" x14ac:dyDescent="0.25">
      <c r="A90" s="72"/>
      <c r="B90" s="262" t="str">
        <f>'LPFN SUMMARY - Results'!B90</f>
        <v>Telephone</v>
      </c>
      <c r="C90" s="71"/>
      <c r="D90" s="62"/>
      <c r="E90" s="63"/>
      <c r="F90" s="255">
        <f>'2512'!F90+'2513'!F90+'2514'!F90+'2517'!F90+'2518'!F90+'4235'!F90+'8000'!F90+'8200'!F90+'8769'!F90+'8999'!F90+'4350'!F90</f>
        <v>540</v>
      </c>
      <c r="G90" s="255">
        <f>'2512'!G90+'2513'!G90+'2514'!G90+'2517'!G90+'2518'!G90+'4235'!G90+'8000'!G90+'8200'!G90+'8769'!G90+'8999'!G90+'4350'!G90</f>
        <v>540</v>
      </c>
      <c r="H90" s="255">
        <f>'2512'!H90+'2513'!H90+'2514'!H90+'2517'!H90+'2518'!H90+'4235'!H90+'8000'!H90+'8200'!H90+'8769'!H90+'8999'!H90+'4350'!H90</f>
        <v>540</v>
      </c>
      <c r="I90" s="94">
        <f t="shared" si="6"/>
        <v>1620</v>
      </c>
      <c r="J90" s="224"/>
      <c r="K90" s="255">
        <f>'2512'!K90+'2513'!K90+'2514'!K90+'2517'!K90+'2518'!K90+'4235'!K90+'8000'!K90+'8200'!K90+'8769'!K90+'8999'!K90+'4350'!K90</f>
        <v>540</v>
      </c>
      <c r="L90" s="255">
        <f>'2512'!L90+'2513'!L90+'2514'!L90+'2517'!L90+'2518'!L90+'4235'!L90+'8000'!L90+'8200'!L90+'8769'!L90+'8999'!L90+'4350'!L90</f>
        <v>540</v>
      </c>
      <c r="M90" s="255">
        <f>'2512'!M90+'2513'!M90+'2514'!M90+'2517'!M90+'2518'!M90+'4235'!M90+'8000'!M90+'8200'!M90+'8769'!M90+'8999'!M90+'4350'!M90</f>
        <v>540</v>
      </c>
      <c r="N90" s="94">
        <f t="shared" si="7"/>
        <v>1620</v>
      </c>
      <c r="O90" s="224"/>
      <c r="P90" s="255">
        <f>'2512'!P90+'2513'!P90+'2514'!P90+'2517'!P90+'2518'!P90+'4235'!P90+'8000'!P90+'8200'!P90+'8769'!P90+'8999'!P90+'4350'!P90</f>
        <v>540</v>
      </c>
      <c r="Q90" s="255">
        <f>'2512'!Q90+'2513'!Q90+'2514'!Q90+'2517'!Q90+'2518'!Q90+'4235'!Q90+'8000'!Q90+'8200'!Q90+'8769'!Q90+'8999'!Q90+'4350'!Q90</f>
        <v>540</v>
      </c>
      <c r="R90" s="255">
        <f>'2512'!R90+'2513'!R90+'2514'!R90+'2517'!R90+'2518'!R90+'4235'!R90+'8000'!R90+'8200'!R90+'8769'!R90+'8999'!R90+'4350'!R90</f>
        <v>540</v>
      </c>
      <c r="S90" s="94">
        <f t="shared" si="8"/>
        <v>1620</v>
      </c>
      <c r="T90" s="224"/>
      <c r="U90" s="255">
        <f>'2512'!U90+'2513'!U90+'2514'!U90+'2517'!U90+'2518'!U90+'4235'!U90+'8000'!U90+'8200'!U90+'8769'!U90+'8999'!U90+'4350'!U90</f>
        <v>540</v>
      </c>
      <c r="V90" s="255">
        <f>'2512'!V90+'2513'!V90+'2514'!V90+'2517'!V90+'2518'!V90+'4235'!V90+'8000'!V90+'8200'!V90+'8769'!V90+'8999'!V90+'4350'!V90</f>
        <v>880</v>
      </c>
      <c r="W90" s="255">
        <f>'2512'!W90+'2513'!W90+'2514'!W90+'2517'!W90+'2518'!W90+'4235'!W90+'8000'!W90+'8200'!W90+'8769'!W90+'8999'!W90+'4350'!W90</f>
        <v>4120</v>
      </c>
      <c r="X90" s="94">
        <f t="shared" si="11"/>
        <v>5540</v>
      </c>
      <c r="Y90" s="97"/>
      <c r="Z90" s="94">
        <f t="shared" si="12"/>
        <v>10400</v>
      </c>
      <c r="AA90" s="182"/>
    </row>
    <row r="91" spans="1:27" s="214" customFormat="1" ht="15" x14ac:dyDescent="0.25">
      <c r="A91" s="72"/>
      <c r="B91" s="262" t="str">
        <f>'LPFN SUMMARY - Results'!B91</f>
        <v>Training</v>
      </c>
      <c r="C91" s="71"/>
      <c r="D91" s="62"/>
      <c r="E91" s="63"/>
      <c r="F91" s="255">
        <f>'2512'!F91+'2513'!F91+'2514'!F91+'2517'!F91+'2518'!F91+'4235'!F91+'8000'!F91+'8200'!F91+'8769'!F91+'8999'!F91+'4350'!F91</f>
        <v>2312</v>
      </c>
      <c r="G91" s="255">
        <f>'2512'!G91+'2513'!G91+'2514'!G91+'2517'!G91+'2518'!G91+'4235'!G91+'8000'!G91+'8200'!G91+'8769'!G91+'8999'!G91+'4350'!G91</f>
        <v>0</v>
      </c>
      <c r="H91" s="255">
        <f>'2512'!H91+'2513'!H91+'2514'!H91+'2517'!H91+'2518'!H91+'4235'!H91+'8000'!H91+'8200'!H91+'8769'!H91+'8999'!H91+'4350'!H91</f>
        <v>0</v>
      </c>
      <c r="I91" s="94">
        <f t="shared" si="6"/>
        <v>2312</v>
      </c>
      <c r="J91" s="224"/>
      <c r="K91" s="255">
        <f>'2512'!K91+'2513'!K91+'2514'!K91+'2517'!K91+'2518'!K91+'4235'!K91+'8000'!K91+'8200'!K91+'8769'!K91+'8999'!K91+'4350'!K91</f>
        <v>0</v>
      </c>
      <c r="L91" s="255">
        <f>'2512'!L91+'2513'!L91+'2514'!L91+'2517'!L91+'2518'!L91+'4235'!L91+'8000'!L91+'8200'!L91+'8769'!L91+'8999'!L91+'4350'!L91</f>
        <v>0</v>
      </c>
      <c r="M91" s="255">
        <f>'2512'!M91+'2513'!M91+'2514'!M91+'2517'!M91+'2518'!M91+'4235'!M91+'8000'!M91+'8200'!M91+'8769'!M91+'8999'!M91+'4350'!M91</f>
        <v>0</v>
      </c>
      <c r="N91" s="94">
        <f t="shared" si="7"/>
        <v>0</v>
      </c>
      <c r="O91" s="224"/>
      <c r="P91" s="255">
        <f>'2512'!P91+'2513'!P91+'2514'!P91+'2517'!P91+'2518'!P91+'4235'!P91+'8000'!P91+'8200'!P91+'8769'!P91+'8999'!P91+'4350'!P91</f>
        <v>0</v>
      </c>
      <c r="Q91" s="255">
        <f>'2512'!Q91+'2513'!Q91+'2514'!Q91+'2517'!Q91+'2518'!Q91+'4235'!Q91+'8000'!Q91+'8200'!Q91+'8769'!Q91+'8999'!Q91+'4350'!Q91</f>
        <v>0</v>
      </c>
      <c r="R91" s="255">
        <f>'2512'!R91+'2513'!R91+'2514'!R91+'2517'!R91+'2518'!R91+'4235'!R91+'8000'!R91+'8200'!R91+'8769'!R91+'8999'!R91+'4350'!R91</f>
        <v>0</v>
      </c>
      <c r="S91" s="94">
        <f t="shared" si="8"/>
        <v>0</v>
      </c>
      <c r="T91" s="224"/>
      <c r="U91" s="255">
        <f>'2512'!U91+'2513'!U91+'2514'!U91+'2517'!U91+'2518'!U91+'4235'!U91+'8000'!U91+'8200'!U91+'8769'!U91+'8999'!U91+'4350'!U91</f>
        <v>0</v>
      </c>
      <c r="V91" s="255">
        <f>'2512'!V91+'2513'!V91+'2514'!V91+'2517'!V91+'2518'!V91+'4235'!V91+'8000'!V91+'8200'!V91+'8769'!V91+'8999'!V91+'4350'!V91</f>
        <v>0</v>
      </c>
      <c r="W91" s="255">
        <f>'2512'!W91+'2513'!W91+'2514'!W91+'2517'!W91+'2518'!W91+'4235'!W91+'8000'!W91+'8200'!W91+'8769'!W91+'8999'!W91+'4350'!W91</f>
        <v>0</v>
      </c>
      <c r="X91" s="94">
        <f t="shared" si="11"/>
        <v>0</v>
      </c>
      <c r="Y91" s="97"/>
      <c r="Z91" s="94">
        <f t="shared" si="12"/>
        <v>2312</v>
      </c>
      <c r="AA91" s="182"/>
    </row>
    <row r="92" spans="1:27" s="214" customFormat="1" ht="15" x14ac:dyDescent="0.25">
      <c r="A92" s="72"/>
      <c r="B92" s="262" t="str">
        <f>'LPFN SUMMARY - Results'!B92</f>
        <v>Transfer to Amosesag Child Care Centre</v>
      </c>
      <c r="C92" s="71"/>
      <c r="D92" s="62"/>
      <c r="E92" s="63"/>
      <c r="F92" s="255">
        <f>'2512'!F92+'2513'!F92+'2514'!F92+'2517'!F92+'2518'!F92+'4235'!F92+'8000'!F92+'8200'!F92+'8769'!F92+'8999'!F92+'4350'!F92</f>
        <v>0</v>
      </c>
      <c r="G92" s="255">
        <f>'2512'!G92+'2513'!G92+'2514'!G92+'2517'!G92+'2518'!G92+'4235'!G92+'8000'!G92+'8200'!G92+'8769'!G92+'8999'!G92+'4350'!G92</f>
        <v>0</v>
      </c>
      <c r="H92" s="255">
        <f>'2512'!H92+'2513'!H92+'2514'!H92+'2517'!H92+'2518'!H92+'4235'!H92+'8000'!H92+'8200'!H92+'8769'!H92+'8999'!H92+'4350'!H92</f>
        <v>0</v>
      </c>
      <c r="I92" s="94">
        <f t="shared" si="6"/>
        <v>0</v>
      </c>
      <c r="J92" s="224"/>
      <c r="K92" s="255">
        <f>'2512'!K92+'2513'!K92+'2514'!K92+'2517'!K92+'2518'!K92+'4235'!K92+'8000'!K92+'8200'!K92+'8769'!K92+'8999'!K92+'4350'!K92</f>
        <v>0</v>
      </c>
      <c r="L92" s="255">
        <f>'2512'!L92+'2513'!L92+'2514'!L92+'2517'!L92+'2518'!L92+'4235'!L92+'8000'!L92+'8200'!L92+'8769'!L92+'8999'!L92+'4350'!L92</f>
        <v>0</v>
      </c>
      <c r="M92" s="255">
        <f>'2512'!M92+'2513'!M92+'2514'!M92+'2517'!M92+'2518'!M92+'4235'!M92+'8000'!M92+'8200'!M92+'8769'!M92+'8999'!M92+'4350'!M92</f>
        <v>0</v>
      </c>
      <c r="N92" s="94">
        <f t="shared" si="7"/>
        <v>0</v>
      </c>
      <c r="O92" s="224"/>
      <c r="P92" s="255">
        <f>'2512'!P92+'2513'!P92+'2514'!P92+'2517'!P92+'2518'!P92+'4235'!P92+'8000'!P92+'8200'!P92+'8769'!P92+'8999'!P92+'4350'!P92</f>
        <v>0</v>
      </c>
      <c r="Q92" s="255">
        <f>'2512'!Q92+'2513'!Q92+'2514'!Q92+'2517'!Q92+'2518'!Q92+'4235'!Q92+'8000'!Q92+'8200'!Q92+'8769'!Q92+'8999'!Q92+'4350'!Q92</f>
        <v>0</v>
      </c>
      <c r="R92" s="255">
        <f>'2512'!R92+'2513'!R92+'2514'!R92+'2517'!R92+'2518'!R92+'4235'!R92+'8000'!R92+'8200'!R92+'8769'!R92+'8999'!R92+'4350'!R92</f>
        <v>0</v>
      </c>
      <c r="S92" s="94">
        <f t="shared" si="8"/>
        <v>0</v>
      </c>
      <c r="T92" s="224"/>
      <c r="U92" s="255">
        <f>'2512'!U92+'2513'!U92+'2514'!U92+'2517'!U92+'2518'!U92+'4235'!U92+'8000'!U92+'8200'!U92+'8769'!U92+'8999'!U92+'4350'!U92</f>
        <v>0</v>
      </c>
      <c r="V92" s="255">
        <f>'2512'!V92+'2513'!V92+'2514'!V92+'2517'!V92+'2518'!V92+'4235'!V92+'8000'!V92+'8200'!V92+'8769'!V92+'8999'!V92+'4350'!V92</f>
        <v>0</v>
      </c>
      <c r="W92" s="255">
        <f>'2512'!W92+'2513'!W92+'2514'!W92+'2517'!W92+'2518'!W92+'4235'!W92+'8000'!W92+'8200'!W92+'8769'!W92+'8999'!W92+'4350'!W92</f>
        <v>0</v>
      </c>
      <c r="X92" s="94">
        <f t="shared" si="11"/>
        <v>0</v>
      </c>
      <c r="Y92" s="97"/>
      <c r="Z92" s="94">
        <f t="shared" si="12"/>
        <v>0</v>
      </c>
      <c r="AA92" s="182"/>
    </row>
    <row r="93" spans="1:27" s="214" customFormat="1" ht="15" x14ac:dyDescent="0.25">
      <c r="A93" s="72"/>
      <c r="B93" s="262" t="str">
        <f>'LPFN SUMMARY - Results'!B93</f>
        <v>Transfer to Businesses</v>
      </c>
      <c r="C93" s="71"/>
      <c r="D93" s="62"/>
      <c r="E93" s="63"/>
      <c r="F93" s="255">
        <f>'2512'!F93+'2513'!F93+'2514'!F93+'2517'!F93+'2518'!F93+'4235'!F93+'8000'!F93+'8200'!F93+'8769'!F93+'8999'!F93+'4350'!F93</f>
        <v>0</v>
      </c>
      <c r="G93" s="255">
        <f>'2512'!G93+'2513'!G93+'2514'!G93+'2517'!G93+'2518'!G93+'4235'!G93+'8000'!G93+'8200'!G93+'8769'!G93+'8999'!G93+'4350'!G93</f>
        <v>0</v>
      </c>
      <c r="H93" s="255">
        <f>'2512'!H93+'2513'!H93+'2514'!H93+'2517'!H93+'2518'!H93+'4235'!H93+'8000'!H93+'8200'!H93+'8769'!H93+'8999'!H93+'4350'!H93</f>
        <v>0</v>
      </c>
      <c r="I93" s="94">
        <f t="shared" si="6"/>
        <v>0</v>
      </c>
      <c r="J93" s="224"/>
      <c r="K93" s="255">
        <f>'2512'!K93+'2513'!K93+'2514'!K93+'2517'!K93+'2518'!K93+'4235'!K93+'8000'!K93+'8200'!K93+'8769'!K93+'8999'!K93+'4350'!K93</f>
        <v>0</v>
      </c>
      <c r="L93" s="255">
        <f>'2512'!L93+'2513'!L93+'2514'!L93+'2517'!L93+'2518'!L93+'4235'!L93+'8000'!L93+'8200'!L93+'8769'!L93+'8999'!L93+'4350'!L93</f>
        <v>0</v>
      </c>
      <c r="M93" s="255">
        <f>'2512'!M93+'2513'!M93+'2514'!M93+'2517'!M93+'2518'!M93+'4235'!M93+'8000'!M93+'8200'!M93+'8769'!M93+'8999'!M93+'4350'!M93</f>
        <v>0</v>
      </c>
      <c r="N93" s="94">
        <f t="shared" si="7"/>
        <v>0</v>
      </c>
      <c r="O93" s="224"/>
      <c r="P93" s="255">
        <f>'2512'!P93+'2513'!P93+'2514'!P93+'2517'!P93+'2518'!P93+'4235'!P93+'8000'!P93+'8200'!P93+'8769'!P93+'8999'!P93+'4350'!P93</f>
        <v>0</v>
      </c>
      <c r="Q93" s="255">
        <f>'2512'!Q93+'2513'!Q93+'2514'!Q93+'2517'!Q93+'2518'!Q93+'4235'!Q93+'8000'!Q93+'8200'!Q93+'8769'!Q93+'8999'!Q93+'4350'!Q93</f>
        <v>0</v>
      </c>
      <c r="R93" s="255">
        <f>'2512'!R93+'2513'!R93+'2514'!R93+'2517'!R93+'2518'!R93+'4235'!R93+'8000'!R93+'8200'!R93+'8769'!R93+'8999'!R93+'4350'!R93</f>
        <v>0</v>
      </c>
      <c r="S93" s="94">
        <f t="shared" si="8"/>
        <v>0</v>
      </c>
      <c r="T93" s="224"/>
      <c r="U93" s="255">
        <f>'2512'!U93+'2513'!U93+'2514'!U93+'2517'!U93+'2518'!U93+'4235'!U93+'8000'!U93+'8200'!U93+'8769'!U93+'8999'!U93+'4350'!U93</f>
        <v>0</v>
      </c>
      <c r="V93" s="255">
        <f>'2512'!V93+'2513'!V93+'2514'!V93+'2517'!V93+'2518'!V93+'4235'!V93+'8000'!V93+'8200'!V93+'8769'!V93+'8999'!V93+'4350'!V93</f>
        <v>0</v>
      </c>
      <c r="W93" s="255">
        <f>'2512'!W93+'2513'!W93+'2514'!W93+'2517'!W93+'2518'!W93+'4235'!W93+'8000'!W93+'8200'!W93+'8769'!W93+'8999'!W93+'4350'!W93</f>
        <v>0</v>
      </c>
      <c r="X93" s="94">
        <f t="shared" si="11"/>
        <v>0</v>
      </c>
      <c r="Y93" s="97"/>
      <c r="Z93" s="94">
        <f t="shared" si="12"/>
        <v>0</v>
      </c>
      <c r="AA93" s="182"/>
    </row>
    <row r="94" spans="1:27" s="214" customFormat="1" ht="15" x14ac:dyDescent="0.25">
      <c r="A94" s="72"/>
      <c r="B94" s="262" t="str">
        <f>'LPFN SUMMARY - Results'!B94</f>
        <v>Transfer to Replacement Reserve/Algonquin Anishinabeg Nation</v>
      </c>
      <c r="C94" s="71"/>
      <c r="D94" s="62"/>
      <c r="E94" s="63"/>
      <c r="F94" s="255">
        <f>'2512'!F94+'2513'!F94+'2514'!F94+'2517'!F94+'2518'!F94+'4235'!F94+'8000'!F94+'8200'!F94+'8769'!F94+'8999'!F94+'4350'!F94</f>
        <v>0</v>
      </c>
      <c r="G94" s="255">
        <f>'2512'!G94+'2513'!G94+'2514'!G94+'2517'!G94+'2518'!G94+'4235'!G94+'8000'!G94+'8200'!G94+'8769'!G94+'8999'!G94+'4350'!G94</f>
        <v>0</v>
      </c>
      <c r="H94" s="255">
        <f>'2512'!H94+'2513'!H94+'2514'!H94+'2517'!H94+'2518'!H94+'4235'!H94+'8000'!H94+'8200'!H94+'8769'!H94+'8999'!H94+'4350'!H94</f>
        <v>0</v>
      </c>
      <c r="I94" s="94">
        <f t="shared" si="6"/>
        <v>0</v>
      </c>
      <c r="J94" s="224"/>
      <c r="K94" s="255">
        <f>'2512'!K94+'2513'!K94+'2514'!K94+'2517'!K94+'2518'!K94+'4235'!K94+'8000'!K94+'8200'!K94+'8769'!K94+'8999'!K94+'4350'!K94</f>
        <v>0</v>
      </c>
      <c r="L94" s="255">
        <f>'2512'!L94+'2513'!L94+'2514'!L94+'2517'!L94+'2518'!L94+'4235'!L94+'8000'!L94+'8200'!L94+'8769'!L94+'8999'!L94+'4350'!L94</f>
        <v>0</v>
      </c>
      <c r="M94" s="255">
        <f>'2512'!M94+'2513'!M94+'2514'!M94+'2517'!M94+'2518'!M94+'4235'!M94+'8000'!M94+'8200'!M94+'8769'!M94+'8999'!M94+'4350'!M94</f>
        <v>0</v>
      </c>
      <c r="N94" s="94">
        <f t="shared" si="7"/>
        <v>0</v>
      </c>
      <c r="O94" s="224"/>
      <c r="P94" s="255">
        <f>'2512'!P94+'2513'!P94+'2514'!P94+'2517'!P94+'2518'!P94+'4235'!P94+'8000'!P94+'8200'!P94+'8769'!P94+'8999'!P94+'4350'!P94</f>
        <v>0</v>
      </c>
      <c r="Q94" s="255">
        <f>'2512'!Q94+'2513'!Q94+'2514'!Q94+'2517'!Q94+'2518'!Q94+'4235'!Q94+'8000'!Q94+'8200'!Q94+'8769'!Q94+'8999'!Q94+'4350'!Q94</f>
        <v>0</v>
      </c>
      <c r="R94" s="255">
        <f>'2512'!R94+'2513'!R94+'2514'!R94+'2517'!R94+'2518'!R94+'4235'!R94+'8000'!R94+'8200'!R94+'8769'!R94+'8999'!R94+'4350'!R94</f>
        <v>0</v>
      </c>
      <c r="S94" s="94">
        <f t="shared" si="8"/>
        <v>0</v>
      </c>
      <c r="T94" s="224"/>
      <c r="U94" s="255">
        <f>'2512'!U94+'2513'!U94+'2514'!U94+'2517'!U94+'2518'!U94+'4235'!U94+'8000'!U94+'8200'!U94+'8769'!U94+'8999'!U94+'4350'!U94</f>
        <v>0</v>
      </c>
      <c r="V94" s="255">
        <f>'2512'!V94+'2513'!V94+'2514'!V94+'2517'!V94+'2518'!V94+'4235'!V94+'8000'!V94+'8200'!V94+'8769'!V94+'8999'!V94+'4350'!V94</f>
        <v>0</v>
      </c>
      <c r="W94" s="255">
        <f>'2512'!W94+'2513'!W94+'2514'!W94+'2517'!W94+'2518'!W94+'4235'!W94+'8000'!W94+'8200'!W94+'8769'!W94+'8999'!W94+'4350'!W94</f>
        <v>0</v>
      </c>
      <c r="X94" s="94">
        <f t="shared" si="11"/>
        <v>0</v>
      </c>
      <c r="Y94" s="97"/>
      <c r="Z94" s="94">
        <f t="shared" si="12"/>
        <v>0</v>
      </c>
      <c r="AA94" s="182"/>
    </row>
    <row r="95" spans="1:27" s="214" customFormat="1" ht="15" x14ac:dyDescent="0.25">
      <c r="A95" s="72"/>
      <c r="B95" s="262" t="str">
        <f>'LPFN SUMMARY - Results'!B95</f>
        <v>Transportation expenses</v>
      </c>
      <c r="C95" s="71"/>
      <c r="D95" s="62"/>
      <c r="E95" s="63"/>
      <c r="F95" s="255">
        <f>'2512'!F95+'2513'!F95+'2514'!F95+'2517'!F95+'2518'!F95+'4235'!F95+'8000'!F95+'8200'!F95+'8769'!F95+'8999'!F95+'4350'!F95</f>
        <v>0</v>
      </c>
      <c r="G95" s="255">
        <f>'2512'!G95+'2513'!G95+'2514'!G95+'2517'!G95+'2518'!G95+'4235'!G95+'8000'!G95+'8200'!G95+'8769'!G95+'8999'!G95+'4350'!G95</f>
        <v>0</v>
      </c>
      <c r="H95" s="255">
        <f>'2512'!H95+'2513'!H95+'2514'!H95+'2517'!H95+'2518'!H95+'4235'!H95+'8000'!H95+'8200'!H95+'8769'!H95+'8999'!H95+'4350'!H95</f>
        <v>0</v>
      </c>
      <c r="I95" s="94">
        <f t="shared" ref="I95:I126" si="13">F95+G95+H95</f>
        <v>0</v>
      </c>
      <c r="J95" s="224"/>
      <c r="K95" s="255">
        <f>'2512'!K95+'2513'!K95+'2514'!K95+'2517'!K95+'2518'!K95+'4235'!K95+'8000'!K95+'8200'!K95+'8769'!K95+'8999'!K95+'4350'!K95</f>
        <v>0</v>
      </c>
      <c r="L95" s="255">
        <f>'2512'!L95+'2513'!L95+'2514'!L95+'2517'!L95+'2518'!L95+'4235'!L95+'8000'!L95+'8200'!L95+'8769'!L95+'8999'!L95+'4350'!L95</f>
        <v>0</v>
      </c>
      <c r="M95" s="255">
        <f>'2512'!M95+'2513'!M95+'2514'!M95+'2517'!M95+'2518'!M95+'4235'!M95+'8000'!M95+'8200'!M95+'8769'!M95+'8999'!M95+'4350'!M95</f>
        <v>0</v>
      </c>
      <c r="N95" s="94">
        <f t="shared" ref="N95:N126" si="14">K95+L95+M95</f>
        <v>0</v>
      </c>
      <c r="O95" s="224"/>
      <c r="P95" s="255">
        <f>'2512'!P95+'2513'!P95+'2514'!P95+'2517'!P95+'2518'!P95+'4235'!P95+'8000'!P95+'8200'!P95+'8769'!P95+'8999'!P95+'4350'!P95</f>
        <v>0</v>
      </c>
      <c r="Q95" s="255">
        <f>'2512'!Q95+'2513'!Q95+'2514'!Q95+'2517'!Q95+'2518'!Q95+'4235'!Q95+'8000'!Q95+'8200'!Q95+'8769'!Q95+'8999'!Q95+'4350'!Q95</f>
        <v>0</v>
      </c>
      <c r="R95" s="255">
        <f>'2512'!R95+'2513'!R95+'2514'!R95+'2517'!R95+'2518'!R95+'4235'!R95+'8000'!R95+'8200'!R95+'8769'!R95+'8999'!R95+'4350'!R95</f>
        <v>0</v>
      </c>
      <c r="S95" s="94">
        <f t="shared" ref="S95:S126" si="15">P95+Q95+R95</f>
        <v>0</v>
      </c>
      <c r="T95" s="224"/>
      <c r="U95" s="255">
        <f>'2512'!U95+'2513'!U95+'2514'!U95+'2517'!U95+'2518'!U95+'4235'!U95+'8000'!U95+'8200'!U95+'8769'!U95+'8999'!U95+'4350'!U95</f>
        <v>0</v>
      </c>
      <c r="V95" s="255">
        <f>'2512'!V95+'2513'!V95+'2514'!V95+'2517'!V95+'2518'!V95+'4235'!V95+'8000'!V95+'8200'!V95+'8769'!V95+'8999'!V95+'4350'!V95</f>
        <v>0</v>
      </c>
      <c r="W95" s="255">
        <f>'2512'!W95+'2513'!W95+'2514'!W95+'2517'!W95+'2518'!W95+'4235'!W95+'8000'!W95+'8200'!W95+'8769'!W95+'8999'!W95+'4350'!W95</f>
        <v>0</v>
      </c>
      <c r="X95" s="94">
        <f t="shared" ref="X95:X126" si="16">U95+V95+W95</f>
        <v>0</v>
      </c>
      <c r="Y95" s="97"/>
      <c r="Z95" s="94">
        <f t="shared" ref="Z95:Z126" si="17">X95+S95+N95+I95</f>
        <v>0</v>
      </c>
      <c r="AA95" s="182"/>
    </row>
    <row r="96" spans="1:27" s="214" customFormat="1" ht="15" x14ac:dyDescent="0.25">
      <c r="A96" s="72"/>
      <c r="B96" s="262" t="str">
        <f>'LPFN SUMMARY - Results'!B96</f>
        <v>Travel expenses</v>
      </c>
      <c r="C96" s="71"/>
      <c r="D96" s="62"/>
      <c r="E96" s="63"/>
      <c r="F96" s="255">
        <f>'2512'!F96+'2513'!F96+'2514'!F96+'2517'!F96+'2518'!F96+'4235'!F96+'8000'!F96+'8200'!F96+'8769'!F96+'8999'!F96+'4350'!F96</f>
        <v>1039</v>
      </c>
      <c r="G96" s="255">
        <f>'2512'!G96+'2513'!G96+'2514'!G96+'2517'!G96+'2518'!G96+'4235'!G96+'8000'!G96+'8200'!G96+'8769'!G96+'8999'!G96+'4350'!G96</f>
        <v>250</v>
      </c>
      <c r="H96" s="255">
        <f>'2512'!H96+'2513'!H96+'2514'!H96+'2517'!H96+'2518'!H96+'4235'!H96+'8000'!H96+'8200'!H96+'8769'!H96+'8999'!H96+'4350'!H96</f>
        <v>4500</v>
      </c>
      <c r="I96" s="94">
        <f t="shared" si="13"/>
        <v>5789</v>
      </c>
      <c r="J96" s="224"/>
      <c r="K96" s="255">
        <f>'2512'!K96+'2513'!K96+'2514'!K96+'2517'!K96+'2518'!K96+'4235'!K96+'8000'!K96+'8200'!K96+'8769'!K96+'8999'!K96+'4350'!K96</f>
        <v>250</v>
      </c>
      <c r="L96" s="255">
        <f>'2512'!L96+'2513'!L96+'2514'!L96+'2517'!L96+'2518'!L96+'4235'!L96+'8000'!L96+'8200'!L96+'8769'!L96+'8999'!L96+'4350'!L96</f>
        <v>250</v>
      </c>
      <c r="M96" s="255">
        <f>'2512'!M96+'2513'!M96+'2514'!M96+'2517'!M96+'2518'!M96+'4235'!M96+'8000'!M96+'8200'!M96+'8769'!M96+'8999'!M96+'4350'!M96</f>
        <v>4500</v>
      </c>
      <c r="N96" s="94">
        <f t="shared" si="14"/>
        <v>5000</v>
      </c>
      <c r="O96" s="224"/>
      <c r="P96" s="255">
        <f>'2512'!P96+'2513'!P96+'2514'!P96+'2517'!P96+'2518'!P96+'4235'!P96+'8000'!P96+'8200'!P96+'8769'!P96+'8999'!P96+'4350'!P96</f>
        <v>250</v>
      </c>
      <c r="Q96" s="255">
        <f>'2512'!Q96+'2513'!Q96+'2514'!Q96+'2517'!Q96+'2518'!Q96+'4235'!Q96+'8000'!Q96+'8200'!Q96+'8769'!Q96+'8999'!Q96+'4350'!Q96</f>
        <v>250</v>
      </c>
      <c r="R96" s="255">
        <f>'2512'!R96+'2513'!R96+'2514'!R96+'2517'!R96+'2518'!R96+'4235'!R96+'8000'!R96+'8200'!R96+'8769'!R96+'8999'!R96+'4350'!R96</f>
        <v>4500</v>
      </c>
      <c r="S96" s="94">
        <f t="shared" si="15"/>
        <v>5000</v>
      </c>
      <c r="T96" s="224"/>
      <c r="U96" s="255">
        <f>'2512'!U96+'2513'!U96+'2514'!U96+'2517'!U96+'2518'!U96+'4235'!U96+'8000'!U96+'8200'!U96+'8769'!U96+'8999'!U96+'4350'!U96</f>
        <v>250</v>
      </c>
      <c r="V96" s="255">
        <f>'2512'!V96+'2513'!V96+'2514'!V96+'2517'!V96+'2518'!V96+'4235'!V96+'8000'!V96+'8200'!V96+'8769'!V96+'8999'!V96+'4350'!V96</f>
        <v>250</v>
      </c>
      <c r="W96" s="255">
        <f>'2512'!W96+'2513'!W96+'2514'!W96+'2517'!W96+'2518'!W96+'4235'!W96+'8000'!W96+'8200'!W96+'8769'!W96+'8999'!W96+'4350'!W96</f>
        <v>4500</v>
      </c>
      <c r="X96" s="94">
        <f t="shared" si="16"/>
        <v>5000</v>
      </c>
      <c r="Y96" s="97"/>
      <c r="Z96" s="94">
        <f t="shared" si="17"/>
        <v>20789</v>
      </c>
      <c r="AA96" s="182"/>
    </row>
    <row r="97" spans="1:27" s="214" customFormat="1" ht="15" x14ac:dyDescent="0.25">
      <c r="A97" s="72"/>
      <c r="B97" s="262" t="str">
        <f>'LPFN SUMMARY - Results'!B97</f>
        <v>Tuition fees</v>
      </c>
      <c r="C97" s="71"/>
      <c r="D97" s="62"/>
      <c r="E97" s="63"/>
      <c r="F97" s="255">
        <f>'2512'!F97+'2513'!F97+'2514'!F97+'2517'!F97+'2518'!F97+'4235'!F97+'8000'!F97+'8200'!F97+'8769'!F97+'8999'!F97+'4350'!F97</f>
        <v>0</v>
      </c>
      <c r="G97" s="255">
        <f>'2512'!G97+'2513'!G97+'2514'!G97+'2517'!G97+'2518'!G97+'4235'!G97+'8000'!G97+'8200'!G97+'8769'!G97+'8999'!G97+'4350'!G97</f>
        <v>0</v>
      </c>
      <c r="H97" s="255">
        <f>'2512'!H97+'2513'!H97+'2514'!H97+'2517'!H97+'2518'!H97+'4235'!H97+'8000'!H97+'8200'!H97+'8769'!H97+'8999'!H97+'4350'!H97</f>
        <v>0</v>
      </c>
      <c r="I97" s="94">
        <f t="shared" si="13"/>
        <v>0</v>
      </c>
      <c r="J97" s="224"/>
      <c r="K97" s="255">
        <f>'2512'!K97+'2513'!K97+'2514'!K97+'2517'!K97+'2518'!K97+'4235'!K97+'8000'!K97+'8200'!K97+'8769'!K97+'8999'!K97+'4350'!K97</f>
        <v>0</v>
      </c>
      <c r="L97" s="255">
        <f>'2512'!L97+'2513'!L97+'2514'!L97+'2517'!L97+'2518'!L97+'4235'!L97+'8000'!L97+'8200'!L97+'8769'!L97+'8999'!L97+'4350'!L97</f>
        <v>0</v>
      </c>
      <c r="M97" s="255">
        <f>'2512'!M97+'2513'!M97+'2514'!M97+'2517'!M97+'2518'!M97+'4235'!M97+'8000'!M97+'8200'!M97+'8769'!M97+'8999'!M97+'4350'!M97</f>
        <v>0</v>
      </c>
      <c r="N97" s="94">
        <f t="shared" si="14"/>
        <v>0</v>
      </c>
      <c r="O97" s="224"/>
      <c r="P97" s="255">
        <f>'2512'!P97+'2513'!P97+'2514'!P97+'2517'!P97+'2518'!P97+'4235'!P97+'8000'!P97+'8200'!P97+'8769'!P97+'8999'!P97+'4350'!P97</f>
        <v>0</v>
      </c>
      <c r="Q97" s="255">
        <f>'2512'!Q97+'2513'!Q97+'2514'!Q97+'2517'!Q97+'2518'!Q97+'4235'!Q97+'8000'!Q97+'8200'!Q97+'8769'!Q97+'8999'!Q97+'4350'!Q97</f>
        <v>0</v>
      </c>
      <c r="R97" s="255">
        <f>'2512'!R97+'2513'!R97+'2514'!R97+'2517'!R97+'2518'!R97+'4235'!R97+'8000'!R97+'8200'!R97+'8769'!R97+'8999'!R97+'4350'!R97</f>
        <v>0</v>
      </c>
      <c r="S97" s="94">
        <f t="shared" si="15"/>
        <v>0</v>
      </c>
      <c r="T97" s="224"/>
      <c r="U97" s="255">
        <f>'2512'!U97+'2513'!U97+'2514'!U97+'2517'!U97+'2518'!U97+'4235'!U97+'8000'!U97+'8200'!U97+'8769'!U97+'8999'!U97+'4350'!U97</f>
        <v>0</v>
      </c>
      <c r="V97" s="255">
        <f>'2512'!V97+'2513'!V97+'2514'!V97+'2517'!V97+'2518'!V97+'4235'!V97+'8000'!V97+'8200'!V97+'8769'!V97+'8999'!V97+'4350'!V97</f>
        <v>0</v>
      </c>
      <c r="W97" s="255">
        <f>'2512'!W97+'2513'!W97+'2514'!W97+'2517'!W97+'2518'!W97+'4235'!W97+'8000'!W97+'8200'!W97+'8769'!W97+'8999'!W97+'4350'!W97</f>
        <v>0</v>
      </c>
      <c r="X97" s="94">
        <f t="shared" si="16"/>
        <v>0</v>
      </c>
      <c r="Y97" s="97"/>
      <c r="Z97" s="94">
        <f t="shared" si="17"/>
        <v>0</v>
      </c>
      <c r="AA97" s="182"/>
    </row>
    <row r="98" spans="1:27" s="214" customFormat="1" ht="15" x14ac:dyDescent="0.25">
      <c r="A98" s="72"/>
      <c r="B98" s="262" t="str">
        <f>'LPFN SUMMARY - Results'!B98</f>
        <v>Vehicle Registration</v>
      </c>
      <c r="C98" s="71"/>
      <c r="D98" s="62"/>
      <c r="E98" s="63"/>
      <c r="F98" s="255">
        <f>'2512'!F98+'2513'!F98+'2514'!F98+'2517'!F98+'2518'!F98+'4235'!F98+'8000'!F98+'8200'!F98+'8769'!F98+'8999'!F98+'4350'!F98</f>
        <v>0</v>
      </c>
      <c r="G98" s="255">
        <f>'2512'!G98+'2513'!G98+'2514'!G98+'2517'!G98+'2518'!G98+'4235'!G98+'8000'!G98+'8200'!G98+'8769'!G98+'8999'!G98+'4350'!G98</f>
        <v>0</v>
      </c>
      <c r="H98" s="255">
        <f>'2512'!H98+'2513'!H98+'2514'!H98+'2517'!H98+'2518'!H98+'4235'!H98+'8000'!H98+'8200'!H98+'8769'!H98+'8999'!H98+'4350'!H98</f>
        <v>0</v>
      </c>
      <c r="I98" s="94">
        <f t="shared" si="13"/>
        <v>0</v>
      </c>
      <c r="J98" s="224"/>
      <c r="K98" s="255">
        <f>'2512'!K98+'2513'!K98+'2514'!K98+'2517'!K98+'2518'!K98+'4235'!K98+'8000'!K98+'8200'!K98+'8769'!K98+'8999'!K98+'4350'!K98</f>
        <v>0</v>
      </c>
      <c r="L98" s="255">
        <f>'2512'!L98+'2513'!L98+'2514'!L98+'2517'!L98+'2518'!L98+'4235'!L98+'8000'!L98+'8200'!L98+'8769'!L98+'8999'!L98+'4350'!L98</f>
        <v>0</v>
      </c>
      <c r="M98" s="255">
        <f>'2512'!M98+'2513'!M98+'2514'!M98+'2517'!M98+'2518'!M98+'4235'!M98+'8000'!M98+'8200'!M98+'8769'!M98+'8999'!M98+'4350'!M98</f>
        <v>0</v>
      </c>
      <c r="N98" s="94">
        <f t="shared" si="14"/>
        <v>0</v>
      </c>
      <c r="O98" s="224"/>
      <c r="P98" s="255">
        <f>'2512'!P98+'2513'!P98+'2514'!P98+'2517'!P98+'2518'!P98+'4235'!P98+'8000'!P98+'8200'!P98+'8769'!P98+'8999'!P98+'4350'!P98</f>
        <v>0</v>
      </c>
      <c r="Q98" s="255">
        <f>'2512'!Q98+'2513'!Q98+'2514'!Q98+'2517'!Q98+'2518'!Q98+'4235'!Q98+'8000'!Q98+'8200'!Q98+'8769'!Q98+'8999'!Q98+'4350'!Q98</f>
        <v>0</v>
      </c>
      <c r="R98" s="255">
        <f>'2512'!R98+'2513'!R98+'2514'!R98+'2517'!R98+'2518'!R98+'4235'!R98+'8000'!R98+'8200'!R98+'8769'!R98+'8999'!R98+'4350'!R98</f>
        <v>0</v>
      </c>
      <c r="S98" s="94">
        <f t="shared" si="15"/>
        <v>0</v>
      </c>
      <c r="T98" s="224"/>
      <c r="U98" s="255">
        <f>'2512'!U98+'2513'!U98+'2514'!U98+'2517'!U98+'2518'!U98+'4235'!U98+'8000'!U98+'8200'!U98+'8769'!U98+'8999'!U98+'4350'!U98</f>
        <v>0</v>
      </c>
      <c r="V98" s="255">
        <f>'2512'!V98+'2513'!V98+'2514'!V98+'2517'!V98+'2518'!V98+'4235'!V98+'8000'!V98+'8200'!V98+'8769'!V98+'8999'!V98+'4350'!V98</f>
        <v>0</v>
      </c>
      <c r="W98" s="255">
        <f>'2512'!W98+'2513'!W98+'2514'!W98+'2517'!W98+'2518'!W98+'4235'!W98+'8000'!W98+'8200'!W98+'8769'!W98+'8999'!W98+'4350'!W98</f>
        <v>0</v>
      </c>
      <c r="X98" s="94">
        <f t="shared" si="16"/>
        <v>0</v>
      </c>
      <c r="Y98" s="97"/>
      <c r="Z98" s="94">
        <f t="shared" si="17"/>
        <v>0</v>
      </c>
      <c r="AA98" s="182"/>
    </row>
    <row r="99" spans="1:27" s="214" customFormat="1" ht="15" x14ac:dyDescent="0.25">
      <c r="A99" s="72"/>
      <c r="B99" s="262" t="str">
        <f>'LPFN SUMMARY - Results'!B99</f>
        <v>Workshops</v>
      </c>
      <c r="C99" s="71"/>
      <c r="D99" s="62"/>
      <c r="E99" s="63"/>
      <c r="F99" s="255">
        <f>'2512'!F99+'2513'!F99+'2514'!F99+'2517'!F99+'2518'!F99+'4235'!F99+'8000'!F99+'8200'!F99+'8769'!F99+'8999'!F99+'4350'!F99</f>
        <v>663</v>
      </c>
      <c r="G99" s="255">
        <f>'2512'!G99+'2513'!G99+'2514'!G99+'2517'!G99+'2518'!G99+'4235'!G99+'8000'!G99+'8200'!G99+'8769'!G99+'8999'!G99+'4350'!G99</f>
        <v>0</v>
      </c>
      <c r="H99" s="255">
        <f>'2512'!H99+'2513'!H99+'2514'!H99+'2517'!H99+'2518'!H99+'4235'!H99+'8000'!H99+'8200'!H99+'8769'!H99+'8999'!H99+'4350'!H99</f>
        <v>0</v>
      </c>
      <c r="I99" s="94">
        <f t="shared" si="13"/>
        <v>663</v>
      </c>
      <c r="J99" s="224"/>
      <c r="K99" s="255">
        <f>'2512'!K99+'2513'!K99+'2514'!K99+'2517'!K99+'2518'!K99+'4235'!K99+'8000'!K99+'8200'!K99+'8769'!K99+'8999'!K99+'4350'!K99</f>
        <v>0</v>
      </c>
      <c r="L99" s="255">
        <f>'2512'!L99+'2513'!L99+'2514'!L99+'2517'!L99+'2518'!L99+'4235'!L99+'8000'!L99+'8200'!L99+'8769'!L99+'8999'!L99+'4350'!L99</f>
        <v>0</v>
      </c>
      <c r="M99" s="255">
        <f>'2512'!M99+'2513'!M99+'2514'!M99+'2517'!M99+'2518'!M99+'4235'!M99+'8000'!M99+'8200'!M99+'8769'!M99+'8999'!M99+'4350'!M99</f>
        <v>0</v>
      </c>
      <c r="N99" s="94">
        <f t="shared" si="14"/>
        <v>0</v>
      </c>
      <c r="O99" s="224"/>
      <c r="P99" s="255">
        <f>'2512'!P99+'2513'!P99+'2514'!P99+'2517'!P99+'2518'!P99+'4235'!P99+'8000'!P99+'8200'!P99+'8769'!P99+'8999'!P99+'4350'!P99</f>
        <v>0</v>
      </c>
      <c r="Q99" s="255">
        <f>'2512'!Q99+'2513'!Q99+'2514'!Q99+'2517'!Q99+'2518'!Q99+'4235'!Q99+'8000'!Q99+'8200'!Q99+'8769'!Q99+'8999'!Q99+'4350'!Q99</f>
        <v>0</v>
      </c>
      <c r="R99" s="255">
        <f>'2512'!R99+'2513'!R99+'2514'!R99+'2517'!R99+'2518'!R99+'4235'!R99+'8000'!R99+'8200'!R99+'8769'!R99+'8999'!R99+'4350'!R99</f>
        <v>0</v>
      </c>
      <c r="S99" s="94">
        <f t="shared" si="15"/>
        <v>0</v>
      </c>
      <c r="T99" s="224"/>
      <c r="U99" s="255">
        <f>'2512'!U99+'2513'!U99+'2514'!U99+'2517'!U99+'2518'!U99+'4235'!U99+'8000'!U99+'8200'!U99+'8769'!U99+'8999'!U99+'4350'!U99</f>
        <v>0</v>
      </c>
      <c r="V99" s="255">
        <f>'2512'!V99+'2513'!V99+'2514'!V99+'2517'!V99+'2518'!V99+'4235'!V99+'8000'!V99+'8200'!V99+'8769'!V99+'8999'!V99+'4350'!V99</f>
        <v>0</v>
      </c>
      <c r="W99" s="255">
        <f>'2512'!W99+'2513'!W99+'2514'!W99+'2517'!W99+'2518'!W99+'4235'!W99+'8000'!W99+'8200'!W99+'8769'!W99+'8999'!W99+'4350'!W99</f>
        <v>0</v>
      </c>
      <c r="X99" s="94">
        <f t="shared" si="16"/>
        <v>0</v>
      </c>
      <c r="Y99" s="97"/>
      <c r="Z99" s="94">
        <f t="shared" si="17"/>
        <v>663</v>
      </c>
      <c r="AA99" s="182"/>
    </row>
    <row r="100" spans="1:27" s="214" customFormat="1" ht="15" x14ac:dyDescent="0.25">
      <c r="A100" s="72"/>
      <c r="B100" s="262" t="str">
        <f>'LPFN SUMMARY - Results'!B100</f>
        <v>Equipment</v>
      </c>
      <c r="C100" s="71"/>
      <c r="D100" s="62"/>
      <c r="E100" s="63"/>
      <c r="F100" s="255">
        <f>'2512'!F100+'2513'!F100+'2514'!F100+'2517'!F100+'2518'!F100+'4235'!F100+'8000'!F100+'8200'!F100+'8769'!F100+'8999'!F100+'4350'!F100</f>
        <v>0</v>
      </c>
      <c r="G100" s="255">
        <f>'2512'!G100+'2513'!G100+'2514'!G100+'2517'!G100+'2518'!G100+'4235'!G100+'8000'!G100+'8200'!G100+'8769'!G100+'8999'!G100+'4350'!G100</f>
        <v>0</v>
      </c>
      <c r="H100" s="255">
        <f>'2512'!H100+'2513'!H100+'2514'!H100+'2517'!H100+'2518'!H100+'4235'!H100+'8000'!H100+'8200'!H100+'8769'!H100+'8999'!H100+'4350'!H100</f>
        <v>0</v>
      </c>
      <c r="I100" s="94">
        <f t="shared" si="13"/>
        <v>0</v>
      </c>
      <c r="J100" s="224"/>
      <c r="K100" s="255">
        <f>'2512'!K100+'2513'!K100+'2514'!K100+'2517'!K100+'2518'!K100+'4235'!K100+'8000'!K100+'8200'!K100+'8769'!K100+'8999'!K100+'4350'!K100</f>
        <v>0</v>
      </c>
      <c r="L100" s="255">
        <f>'2512'!L100+'2513'!L100+'2514'!L100+'2517'!L100+'2518'!L100+'4235'!L100+'8000'!L100+'8200'!L100+'8769'!L100+'8999'!L100+'4350'!L100</f>
        <v>0</v>
      </c>
      <c r="M100" s="255">
        <f>'2512'!M100+'2513'!M100+'2514'!M100+'2517'!M100+'2518'!M100+'4235'!M100+'8000'!M100+'8200'!M100+'8769'!M100+'8999'!M100+'4350'!M100</f>
        <v>0</v>
      </c>
      <c r="N100" s="94">
        <f t="shared" si="14"/>
        <v>0</v>
      </c>
      <c r="O100" s="224"/>
      <c r="P100" s="255">
        <f>'2512'!P100+'2513'!P100+'2514'!P100+'2517'!P100+'2518'!P100+'4235'!P100+'8000'!P100+'8200'!P100+'8769'!P100+'8999'!P100+'4350'!P100</f>
        <v>0</v>
      </c>
      <c r="Q100" s="255">
        <f>'2512'!Q100+'2513'!Q100+'2514'!Q100+'2517'!Q100+'2518'!Q100+'4235'!Q100+'8000'!Q100+'8200'!Q100+'8769'!Q100+'8999'!Q100+'4350'!Q100</f>
        <v>0</v>
      </c>
      <c r="R100" s="255">
        <f>'2512'!R100+'2513'!R100+'2514'!R100+'2517'!R100+'2518'!R100+'4235'!R100+'8000'!R100+'8200'!R100+'8769'!R100+'8999'!R100+'4350'!R100</f>
        <v>0</v>
      </c>
      <c r="S100" s="94">
        <f t="shared" si="15"/>
        <v>0</v>
      </c>
      <c r="T100" s="224"/>
      <c r="U100" s="255">
        <f>'2512'!U100+'2513'!U100+'2514'!U100+'2517'!U100+'2518'!U100+'4235'!U100+'8000'!U100+'8200'!U100+'8769'!U100+'8999'!U100+'4350'!U100</f>
        <v>0</v>
      </c>
      <c r="V100" s="255">
        <f>'2512'!V100+'2513'!V100+'2514'!V100+'2517'!V100+'2518'!V100+'4235'!V100+'8000'!V100+'8200'!V100+'8769'!V100+'8999'!V100+'4350'!V100</f>
        <v>0</v>
      </c>
      <c r="W100" s="255">
        <f>'2512'!W100+'2513'!W100+'2514'!W100+'2517'!W100+'2518'!W100+'4235'!W100+'8000'!W100+'8200'!W100+'8769'!W100+'8999'!W100+'4350'!W100</f>
        <v>0</v>
      </c>
      <c r="X100" s="94">
        <f t="shared" si="16"/>
        <v>0</v>
      </c>
      <c r="Y100" s="97"/>
      <c r="Z100" s="94">
        <f t="shared" si="17"/>
        <v>0</v>
      </c>
      <c r="AA100" s="182"/>
    </row>
    <row r="101" spans="1:27" s="214" customFormat="1" ht="15" hidden="1" x14ac:dyDescent="0.25">
      <c r="A101" s="72"/>
      <c r="B101" s="262" t="str">
        <f>'LPFN SUMMARY - Results'!B101</f>
        <v>Unused</v>
      </c>
      <c r="C101" s="71"/>
      <c r="D101" s="62"/>
      <c r="E101" s="63"/>
      <c r="F101" s="255">
        <f>'2512'!F101+'2513'!F101+'2514'!F101+'2517'!F101+'2518'!F101+'4235'!F101+'8000'!F101+'8200'!F101+'8769'!F101+'8999'!F101+'4350'!F101</f>
        <v>0</v>
      </c>
      <c r="G101" s="255">
        <f>'2512'!G101+'2513'!G101+'2514'!G101+'2517'!G101+'2518'!G101+'4235'!G101+'8000'!G101+'8200'!G101+'8769'!G101+'8999'!G101+'4350'!G101</f>
        <v>0</v>
      </c>
      <c r="H101" s="255">
        <f>'2512'!H101+'2513'!H101+'2514'!H101+'2517'!H101+'2518'!H101+'4235'!H101+'8000'!H101+'8200'!H101+'8769'!H101+'8999'!H101+'4350'!H101</f>
        <v>0</v>
      </c>
      <c r="I101" s="94">
        <f t="shared" si="13"/>
        <v>0</v>
      </c>
      <c r="J101" s="224"/>
      <c r="K101" s="255">
        <f>'2512'!K101+'2513'!K101+'2514'!K101+'2517'!K101+'2518'!K101+'4235'!K101+'8000'!K101+'8200'!K101+'8769'!K101+'8999'!K101+'4350'!K101</f>
        <v>0</v>
      </c>
      <c r="L101" s="255">
        <f>'2512'!L101+'2513'!L101+'2514'!L101+'2517'!L101+'2518'!L101+'4235'!L101+'8000'!L101+'8200'!L101+'8769'!L101+'8999'!L101+'4350'!L101</f>
        <v>0</v>
      </c>
      <c r="M101" s="255">
        <f>'2512'!M101+'2513'!M101+'2514'!M101+'2517'!M101+'2518'!M101+'4235'!M101+'8000'!M101+'8200'!M101+'8769'!M101+'8999'!M101+'4350'!M101</f>
        <v>0</v>
      </c>
      <c r="N101" s="94">
        <f t="shared" si="14"/>
        <v>0</v>
      </c>
      <c r="O101" s="224"/>
      <c r="P101" s="255">
        <f>'2512'!P101+'2513'!P101+'2514'!P101+'2517'!P101+'2518'!P101+'4235'!P101+'8000'!P101+'8200'!P101+'8769'!P101+'8999'!P101+'4350'!P101</f>
        <v>0</v>
      </c>
      <c r="Q101" s="255">
        <f>'2512'!Q101+'2513'!Q101+'2514'!Q101+'2517'!Q101+'2518'!Q101+'4235'!Q101+'8000'!Q101+'8200'!Q101+'8769'!Q101+'8999'!Q101+'4350'!Q101</f>
        <v>0</v>
      </c>
      <c r="R101" s="255">
        <f>'2512'!R101+'2513'!R101+'2514'!R101+'2517'!R101+'2518'!R101+'4235'!R101+'8000'!R101+'8200'!R101+'8769'!R101+'8999'!R101+'4350'!R101</f>
        <v>0</v>
      </c>
      <c r="S101" s="94">
        <f t="shared" si="15"/>
        <v>0</v>
      </c>
      <c r="T101" s="224"/>
      <c r="U101" s="255">
        <f>'2512'!U101+'2513'!U101+'2514'!U101+'2517'!U101+'2518'!U101+'4235'!U101+'8000'!U101+'8200'!U101+'8769'!U101+'8999'!U101+'4350'!U101</f>
        <v>0</v>
      </c>
      <c r="V101" s="255">
        <f>'2512'!V101+'2513'!V101+'2514'!V101+'2517'!V101+'2518'!V101+'4235'!V101+'8000'!V101+'8200'!V101+'8769'!V101+'8999'!V101+'4350'!V101</f>
        <v>0</v>
      </c>
      <c r="W101" s="255">
        <f>'2512'!W101+'2513'!W101+'2514'!W101+'2517'!W101+'2518'!W101+'4235'!W101+'8000'!W101+'8200'!W101+'8769'!W101+'8999'!W101+'4350'!W101</f>
        <v>0</v>
      </c>
      <c r="X101" s="94">
        <f t="shared" si="16"/>
        <v>0</v>
      </c>
      <c r="Y101" s="97"/>
      <c r="Z101" s="94">
        <f t="shared" si="17"/>
        <v>0</v>
      </c>
      <c r="AA101" s="182"/>
    </row>
    <row r="102" spans="1:27" s="214" customFormat="1" ht="15" x14ac:dyDescent="0.25">
      <c r="A102" s="72"/>
      <c r="B102" s="262" t="str">
        <f>'LPFN SUMMARY - Results'!B102</f>
        <v>Legal Fees</v>
      </c>
      <c r="C102" s="71"/>
      <c r="D102" s="62"/>
      <c r="E102" s="63"/>
      <c r="F102" s="255">
        <f>'2512'!F102+'2513'!F102+'2514'!F102+'2517'!F102+'2518'!F102+'4235'!F102+'8000'!F102+'8200'!F102+'8769'!F102+'8999'!F102+'4350'!F102</f>
        <v>0</v>
      </c>
      <c r="G102" s="255">
        <f>'2512'!G102+'2513'!G102+'2514'!G102+'2517'!G102+'2518'!G102+'4235'!G102+'8000'!G102+'8200'!G102+'8769'!G102+'8999'!G102+'4350'!G102</f>
        <v>0</v>
      </c>
      <c r="H102" s="255">
        <f>'2512'!H102+'2513'!H102+'2514'!H102+'2517'!H102+'2518'!H102+'4235'!H102+'8000'!H102+'8200'!H102+'8769'!H102+'8999'!H102+'4350'!H102</f>
        <v>0</v>
      </c>
      <c r="I102" s="94">
        <f t="shared" si="13"/>
        <v>0</v>
      </c>
      <c r="J102" s="224"/>
      <c r="K102" s="255">
        <f>'2512'!K102+'2513'!K102+'2514'!K102+'2517'!K102+'2518'!K102+'4235'!K102+'8000'!K102+'8200'!K102+'8769'!K102+'8999'!K102+'4350'!K102</f>
        <v>0</v>
      </c>
      <c r="L102" s="255">
        <f>'2512'!L102+'2513'!L102+'2514'!L102+'2517'!L102+'2518'!L102+'4235'!L102+'8000'!L102+'8200'!L102+'8769'!L102+'8999'!L102+'4350'!L102</f>
        <v>0</v>
      </c>
      <c r="M102" s="255">
        <f>'2512'!M102+'2513'!M102+'2514'!M102+'2517'!M102+'2518'!M102+'4235'!M102+'8000'!M102+'8200'!M102+'8769'!M102+'8999'!M102+'4350'!M102</f>
        <v>0</v>
      </c>
      <c r="N102" s="94">
        <f t="shared" si="14"/>
        <v>0</v>
      </c>
      <c r="O102" s="224"/>
      <c r="P102" s="255">
        <f>'2512'!P102+'2513'!P102+'2514'!P102+'2517'!P102+'2518'!P102+'4235'!P102+'8000'!P102+'8200'!P102+'8769'!P102+'8999'!P102+'4350'!P102</f>
        <v>0</v>
      </c>
      <c r="Q102" s="255">
        <f>'2512'!Q102+'2513'!Q102+'2514'!Q102+'2517'!Q102+'2518'!Q102+'4235'!Q102+'8000'!Q102+'8200'!Q102+'8769'!Q102+'8999'!Q102+'4350'!Q102</f>
        <v>0</v>
      </c>
      <c r="R102" s="255">
        <f>'2512'!R102+'2513'!R102+'2514'!R102+'2517'!R102+'2518'!R102+'4235'!R102+'8000'!R102+'8200'!R102+'8769'!R102+'8999'!R102+'4350'!R102</f>
        <v>0</v>
      </c>
      <c r="S102" s="94">
        <f t="shared" si="15"/>
        <v>0</v>
      </c>
      <c r="T102" s="224"/>
      <c r="U102" s="255">
        <f>'2512'!U102+'2513'!U102+'2514'!U102+'2517'!U102+'2518'!U102+'4235'!U102+'8000'!U102+'8200'!U102+'8769'!U102+'8999'!U102+'4350'!U102</f>
        <v>0</v>
      </c>
      <c r="V102" s="255">
        <f>'2512'!V102+'2513'!V102+'2514'!V102+'2517'!V102+'2518'!V102+'4235'!V102+'8000'!V102+'8200'!V102+'8769'!V102+'8999'!V102+'4350'!V102</f>
        <v>0</v>
      </c>
      <c r="W102" s="255">
        <f>'2512'!W102+'2513'!W102+'2514'!W102+'2517'!W102+'2518'!W102+'4235'!W102+'8000'!W102+'8200'!W102+'8769'!W102+'8999'!W102+'4350'!W102</f>
        <v>0</v>
      </c>
      <c r="X102" s="94">
        <f t="shared" si="16"/>
        <v>0</v>
      </c>
      <c r="Y102" s="97"/>
      <c r="Z102" s="94">
        <f t="shared" si="17"/>
        <v>0</v>
      </c>
      <c r="AA102" s="182"/>
    </row>
    <row r="103" spans="1:27" s="214" customFormat="1" ht="15" hidden="1" x14ac:dyDescent="0.25">
      <c r="A103" s="72"/>
      <c r="B103" s="262" t="str">
        <f>'LPFN SUMMARY - Results'!B103</f>
        <v>Unused</v>
      </c>
      <c r="C103" s="71"/>
      <c r="D103" s="62"/>
      <c r="E103" s="63"/>
      <c r="F103" s="255">
        <f>'2512'!F103+'2513'!F103+'2514'!F103+'2517'!F103+'2518'!F103+'4235'!F103+'8000'!F103+'8200'!F103+'8769'!F103+'8999'!F103+'4350'!F103</f>
        <v>0</v>
      </c>
      <c r="G103" s="255">
        <f>'2512'!G103+'2513'!G103+'2514'!G103+'2517'!G103+'2518'!G103+'4235'!G103+'8000'!G103+'8200'!G103+'8769'!G103+'8999'!G103+'4350'!G103</f>
        <v>0</v>
      </c>
      <c r="H103" s="255">
        <f>'2512'!H103+'2513'!H103+'2514'!H103+'2517'!H103+'2518'!H103+'4235'!H103+'8000'!H103+'8200'!H103+'8769'!H103+'8999'!H103+'4350'!H103</f>
        <v>0</v>
      </c>
      <c r="I103" s="94">
        <f t="shared" si="13"/>
        <v>0</v>
      </c>
      <c r="J103" s="224"/>
      <c r="K103" s="255">
        <f>'2512'!K103+'2513'!K103+'2514'!K103+'2517'!K103+'2518'!K103+'4235'!K103+'8000'!K103+'8200'!K103+'8769'!K103+'8999'!K103+'4350'!K103</f>
        <v>0</v>
      </c>
      <c r="L103" s="255">
        <f>'2512'!L103+'2513'!L103+'2514'!L103+'2517'!L103+'2518'!L103+'4235'!L103+'8000'!L103+'8200'!L103+'8769'!L103+'8999'!L103+'4350'!L103</f>
        <v>0</v>
      </c>
      <c r="M103" s="255">
        <f>'2512'!M103+'2513'!M103+'2514'!M103+'2517'!M103+'2518'!M103+'4235'!M103+'8000'!M103+'8200'!M103+'8769'!M103+'8999'!M103+'4350'!M103</f>
        <v>0</v>
      </c>
      <c r="N103" s="94">
        <f t="shared" si="14"/>
        <v>0</v>
      </c>
      <c r="O103" s="224"/>
      <c r="P103" s="255">
        <f>'2512'!P103+'2513'!P103+'2514'!P103+'2517'!P103+'2518'!P103+'4235'!P103+'8000'!P103+'8200'!P103+'8769'!P103+'8999'!P103+'4350'!P103</f>
        <v>0</v>
      </c>
      <c r="Q103" s="255">
        <f>'2512'!Q103+'2513'!Q103+'2514'!Q103+'2517'!Q103+'2518'!Q103+'4235'!Q103+'8000'!Q103+'8200'!Q103+'8769'!Q103+'8999'!Q103+'4350'!Q103</f>
        <v>0</v>
      </c>
      <c r="R103" s="255">
        <f>'2512'!R103+'2513'!R103+'2514'!R103+'2517'!R103+'2518'!R103+'4235'!R103+'8000'!R103+'8200'!R103+'8769'!R103+'8999'!R103+'4350'!R103</f>
        <v>0</v>
      </c>
      <c r="S103" s="94">
        <f t="shared" si="15"/>
        <v>0</v>
      </c>
      <c r="T103" s="224"/>
      <c r="U103" s="255">
        <f>'2512'!U103+'2513'!U103+'2514'!U103+'2517'!U103+'2518'!U103+'4235'!U103+'8000'!U103+'8200'!U103+'8769'!U103+'8999'!U103+'4350'!U103</f>
        <v>0</v>
      </c>
      <c r="V103" s="255">
        <f>'2512'!V103+'2513'!V103+'2514'!V103+'2517'!V103+'2518'!V103+'4235'!V103+'8000'!V103+'8200'!V103+'8769'!V103+'8999'!V103+'4350'!V103</f>
        <v>0</v>
      </c>
      <c r="W103" s="255">
        <f>'2512'!W103+'2513'!W103+'2514'!W103+'2517'!W103+'2518'!W103+'4235'!W103+'8000'!W103+'8200'!W103+'8769'!W103+'8999'!W103+'4350'!W103</f>
        <v>0</v>
      </c>
      <c r="X103" s="94">
        <f t="shared" si="16"/>
        <v>0</v>
      </c>
      <c r="Y103" s="97"/>
      <c r="Z103" s="94">
        <f t="shared" si="17"/>
        <v>0</v>
      </c>
      <c r="AA103" s="182"/>
    </row>
    <row r="104" spans="1:27" s="214" customFormat="1" ht="15" x14ac:dyDescent="0.25">
      <c r="A104" s="72"/>
      <c r="B104" s="262" t="str">
        <f>'LPFN SUMMARY - Results'!B104</f>
        <v>Living allowance</v>
      </c>
      <c r="C104" s="71"/>
      <c r="D104" s="62"/>
      <c r="E104" s="63"/>
      <c r="F104" s="255">
        <f>'2512'!F104+'2513'!F104+'2514'!F104+'2517'!F104+'2518'!F104+'4235'!F104+'8000'!F104+'8200'!F104+'8769'!F104+'8999'!F104+'4350'!F104</f>
        <v>0</v>
      </c>
      <c r="G104" s="255">
        <f>'2512'!G104+'2513'!G104+'2514'!G104+'2517'!G104+'2518'!G104+'4235'!G104+'8000'!G104+'8200'!G104+'8769'!G104+'8999'!G104+'4350'!G104</f>
        <v>0</v>
      </c>
      <c r="H104" s="255">
        <f>'2512'!H104+'2513'!H104+'2514'!H104+'2517'!H104+'2518'!H104+'4235'!H104+'8000'!H104+'8200'!H104+'8769'!H104+'8999'!H104+'4350'!H104</f>
        <v>0</v>
      </c>
      <c r="I104" s="94">
        <f t="shared" si="13"/>
        <v>0</v>
      </c>
      <c r="J104" s="224"/>
      <c r="K104" s="255">
        <f>'2512'!K104+'2513'!K104+'2514'!K104+'2517'!K104+'2518'!K104+'4235'!K104+'8000'!K104+'8200'!K104+'8769'!K104+'8999'!K104+'4350'!K104</f>
        <v>0</v>
      </c>
      <c r="L104" s="255">
        <f>'2512'!L104+'2513'!L104+'2514'!L104+'2517'!L104+'2518'!L104+'4235'!L104+'8000'!L104+'8200'!L104+'8769'!L104+'8999'!L104+'4350'!L104</f>
        <v>0</v>
      </c>
      <c r="M104" s="255">
        <f>'2512'!M104+'2513'!M104+'2514'!M104+'2517'!M104+'2518'!M104+'4235'!M104+'8000'!M104+'8200'!M104+'8769'!M104+'8999'!M104+'4350'!M104</f>
        <v>0</v>
      </c>
      <c r="N104" s="94">
        <f t="shared" si="14"/>
        <v>0</v>
      </c>
      <c r="O104" s="224"/>
      <c r="P104" s="255">
        <f>'2512'!P104+'2513'!P104+'2514'!P104+'2517'!P104+'2518'!P104+'4235'!P104+'8000'!P104+'8200'!P104+'8769'!P104+'8999'!P104+'4350'!P104</f>
        <v>0</v>
      </c>
      <c r="Q104" s="255">
        <f>'2512'!Q104+'2513'!Q104+'2514'!Q104+'2517'!Q104+'2518'!Q104+'4235'!Q104+'8000'!Q104+'8200'!Q104+'8769'!Q104+'8999'!Q104+'4350'!Q104</f>
        <v>0</v>
      </c>
      <c r="R104" s="255">
        <f>'2512'!R104+'2513'!R104+'2514'!R104+'2517'!R104+'2518'!R104+'4235'!R104+'8000'!R104+'8200'!R104+'8769'!R104+'8999'!R104+'4350'!R104</f>
        <v>0</v>
      </c>
      <c r="S104" s="94">
        <f t="shared" si="15"/>
        <v>0</v>
      </c>
      <c r="T104" s="224"/>
      <c r="U104" s="255">
        <f>'2512'!U104+'2513'!U104+'2514'!U104+'2517'!U104+'2518'!U104+'4235'!U104+'8000'!U104+'8200'!U104+'8769'!U104+'8999'!U104+'4350'!U104</f>
        <v>0</v>
      </c>
      <c r="V104" s="255">
        <f>'2512'!V104+'2513'!V104+'2514'!V104+'2517'!V104+'2518'!V104+'4235'!V104+'8000'!V104+'8200'!V104+'8769'!V104+'8999'!V104+'4350'!V104</f>
        <v>0</v>
      </c>
      <c r="W104" s="255">
        <f>'2512'!W104+'2513'!W104+'2514'!W104+'2517'!W104+'2518'!W104+'4235'!W104+'8000'!W104+'8200'!W104+'8769'!W104+'8999'!W104+'4350'!W104</f>
        <v>0</v>
      </c>
      <c r="X104" s="94">
        <f t="shared" si="16"/>
        <v>0</v>
      </c>
      <c r="Y104" s="97"/>
      <c r="Z104" s="94">
        <f t="shared" si="17"/>
        <v>0</v>
      </c>
      <c r="AA104" s="182"/>
    </row>
    <row r="105" spans="1:27" s="214" customFormat="1" ht="15" hidden="1" x14ac:dyDescent="0.25">
      <c r="A105" s="72"/>
      <c r="B105" s="262" t="str">
        <f>'LPFN SUMMARY - Results'!B105</f>
        <v>Unused</v>
      </c>
      <c r="C105" s="71"/>
      <c r="D105" s="62"/>
      <c r="E105" s="63"/>
      <c r="F105" s="255">
        <f>'2512'!F105+'2513'!F105+'2514'!F105+'2517'!F105+'2518'!F105+'4235'!F105+'8000'!F105+'8200'!F105+'8769'!F105+'8999'!F105+'4350'!F105</f>
        <v>0</v>
      </c>
      <c r="G105" s="255">
        <f>'2512'!G105+'2513'!G105+'2514'!G105+'2517'!G105+'2518'!G105+'4235'!G105+'8000'!G105+'8200'!G105+'8769'!G105+'8999'!G105+'4350'!G105</f>
        <v>0</v>
      </c>
      <c r="H105" s="255">
        <f>'2512'!H105+'2513'!H105+'2514'!H105+'2517'!H105+'2518'!H105+'4235'!H105+'8000'!H105+'8200'!H105+'8769'!H105+'8999'!H105+'4350'!H105</f>
        <v>0</v>
      </c>
      <c r="I105" s="94">
        <f t="shared" si="13"/>
        <v>0</v>
      </c>
      <c r="J105" s="224"/>
      <c r="K105" s="255">
        <f>'2512'!K105+'2513'!K105+'2514'!K105+'2517'!K105+'2518'!K105+'4235'!K105+'8000'!K105+'8200'!K105+'8769'!K105+'8999'!K105+'4350'!K105</f>
        <v>0</v>
      </c>
      <c r="L105" s="255">
        <f>'2512'!L105+'2513'!L105+'2514'!L105+'2517'!L105+'2518'!L105+'4235'!L105+'8000'!L105+'8200'!L105+'8769'!L105+'8999'!L105+'4350'!L105</f>
        <v>0</v>
      </c>
      <c r="M105" s="255">
        <f>'2512'!M105+'2513'!M105+'2514'!M105+'2517'!M105+'2518'!M105+'4235'!M105+'8000'!M105+'8200'!M105+'8769'!M105+'8999'!M105+'4350'!M105</f>
        <v>0</v>
      </c>
      <c r="N105" s="94">
        <f t="shared" si="14"/>
        <v>0</v>
      </c>
      <c r="O105" s="224"/>
      <c r="P105" s="255">
        <f>'2512'!P105+'2513'!P105+'2514'!P105+'2517'!P105+'2518'!P105+'4235'!P105+'8000'!P105+'8200'!P105+'8769'!P105+'8999'!P105+'4350'!P105</f>
        <v>0</v>
      </c>
      <c r="Q105" s="255">
        <f>'2512'!Q105+'2513'!Q105+'2514'!Q105+'2517'!Q105+'2518'!Q105+'4235'!Q105+'8000'!Q105+'8200'!Q105+'8769'!Q105+'8999'!Q105+'4350'!Q105</f>
        <v>0</v>
      </c>
      <c r="R105" s="255">
        <f>'2512'!R105+'2513'!R105+'2514'!R105+'2517'!R105+'2518'!R105+'4235'!R105+'8000'!R105+'8200'!R105+'8769'!R105+'8999'!R105+'4350'!R105</f>
        <v>0</v>
      </c>
      <c r="S105" s="94">
        <f t="shared" si="15"/>
        <v>0</v>
      </c>
      <c r="T105" s="224"/>
      <c r="U105" s="255">
        <f>'2512'!U105+'2513'!U105+'2514'!U105+'2517'!U105+'2518'!U105+'4235'!U105+'8000'!U105+'8200'!U105+'8769'!U105+'8999'!U105+'4350'!U105</f>
        <v>0</v>
      </c>
      <c r="V105" s="255">
        <f>'2512'!V105+'2513'!V105+'2514'!V105+'2517'!V105+'2518'!V105+'4235'!V105+'8000'!V105+'8200'!V105+'8769'!V105+'8999'!V105+'4350'!V105</f>
        <v>0</v>
      </c>
      <c r="W105" s="255">
        <f>'2512'!W105+'2513'!W105+'2514'!W105+'2517'!W105+'2518'!W105+'4235'!W105+'8000'!W105+'8200'!W105+'8769'!W105+'8999'!W105+'4350'!W105</f>
        <v>0</v>
      </c>
      <c r="X105" s="94">
        <f t="shared" si="16"/>
        <v>0</v>
      </c>
      <c r="Y105" s="97"/>
      <c r="Z105" s="94">
        <f t="shared" si="17"/>
        <v>0</v>
      </c>
      <c r="AA105" s="182"/>
    </row>
    <row r="106" spans="1:27" s="214" customFormat="1" ht="15" hidden="1" x14ac:dyDescent="0.25">
      <c r="A106" s="72"/>
      <c r="B106" s="262" t="str">
        <f>'LPFN SUMMARY - Results'!B106</f>
        <v>Unused</v>
      </c>
      <c r="C106" s="71"/>
      <c r="D106" s="62"/>
      <c r="E106" s="63"/>
      <c r="F106" s="255">
        <f>'2512'!F106+'2513'!F106+'2514'!F106+'2517'!F106+'2518'!F106+'4235'!F106+'8000'!F106+'8200'!F106+'8769'!F106+'8999'!F106+'4350'!F106</f>
        <v>0</v>
      </c>
      <c r="G106" s="255">
        <f>'2512'!G106+'2513'!G106+'2514'!G106+'2517'!G106+'2518'!G106+'4235'!G106+'8000'!G106+'8200'!G106+'8769'!G106+'8999'!G106+'4350'!G106</f>
        <v>0</v>
      </c>
      <c r="H106" s="255">
        <f>'2512'!H106+'2513'!H106+'2514'!H106+'2517'!H106+'2518'!H106+'4235'!H106+'8000'!H106+'8200'!H106+'8769'!H106+'8999'!H106+'4350'!H106</f>
        <v>0</v>
      </c>
      <c r="I106" s="94">
        <f t="shared" si="13"/>
        <v>0</v>
      </c>
      <c r="J106" s="224"/>
      <c r="K106" s="255">
        <f>'2512'!K106+'2513'!K106+'2514'!K106+'2517'!K106+'2518'!K106+'4235'!K106+'8000'!K106+'8200'!K106+'8769'!K106+'8999'!K106+'4350'!K106</f>
        <v>0</v>
      </c>
      <c r="L106" s="255">
        <f>'2512'!L106+'2513'!L106+'2514'!L106+'2517'!L106+'2518'!L106+'4235'!L106+'8000'!L106+'8200'!L106+'8769'!L106+'8999'!L106+'4350'!L106</f>
        <v>0</v>
      </c>
      <c r="M106" s="255">
        <f>'2512'!M106+'2513'!M106+'2514'!M106+'2517'!M106+'2518'!M106+'4235'!M106+'8000'!M106+'8200'!M106+'8769'!M106+'8999'!M106+'4350'!M106</f>
        <v>0</v>
      </c>
      <c r="N106" s="94">
        <f t="shared" si="14"/>
        <v>0</v>
      </c>
      <c r="O106" s="224"/>
      <c r="P106" s="255">
        <f>'2512'!P106+'2513'!P106+'2514'!P106+'2517'!P106+'2518'!P106+'4235'!P106+'8000'!P106+'8200'!P106+'8769'!P106+'8999'!P106+'4350'!P106</f>
        <v>0</v>
      </c>
      <c r="Q106" s="255">
        <f>'2512'!Q106+'2513'!Q106+'2514'!Q106+'2517'!Q106+'2518'!Q106+'4235'!Q106+'8000'!Q106+'8200'!Q106+'8769'!Q106+'8999'!Q106+'4350'!Q106</f>
        <v>0</v>
      </c>
      <c r="R106" s="255">
        <f>'2512'!R106+'2513'!R106+'2514'!R106+'2517'!R106+'2518'!R106+'4235'!R106+'8000'!R106+'8200'!R106+'8769'!R106+'8999'!R106+'4350'!R106</f>
        <v>0</v>
      </c>
      <c r="S106" s="94">
        <f t="shared" si="15"/>
        <v>0</v>
      </c>
      <c r="T106" s="224"/>
      <c r="U106" s="255">
        <f>'2512'!U106+'2513'!U106+'2514'!U106+'2517'!U106+'2518'!U106+'4235'!U106+'8000'!U106+'8200'!U106+'8769'!U106+'8999'!U106+'4350'!U106</f>
        <v>0</v>
      </c>
      <c r="V106" s="255">
        <f>'2512'!V106+'2513'!V106+'2514'!V106+'2517'!V106+'2518'!V106+'4235'!V106+'8000'!V106+'8200'!V106+'8769'!V106+'8999'!V106+'4350'!V106</f>
        <v>0</v>
      </c>
      <c r="W106" s="255">
        <f>'2512'!W106+'2513'!W106+'2514'!W106+'2517'!W106+'2518'!W106+'4235'!W106+'8000'!W106+'8200'!W106+'8769'!W106+'8999'!W106+'4350'!W106</f>
        <v>0</v>
      </c>
      <c r="X106" s="94">
        <f t="shared" si="16"/>
        <v>0</v>
      </c>
      <c r="Y106" s="97"/>
      <c r="Z106" s="94">
        <f t="shared" si="17"/>
        <v>0</v>
      </c>
      <c r="AA106" s="182"/>
    </row>
    <row r="107" spans="1:27" s="214" customFormat="1" ht="15" hidden="1" x14ac:dyDescent="0.25">
      <c r="A107" s="72"/>
      <c r="B107" s="262" t="str">
        <f>'LPFN SUMMARY - Results'!B107</f>
        <v>Unused</v>
      </c>
      <c r="C107" s="71"/>
      <c r="D107" s="62"/>
      <c r="E107" s="63"/>
      <c r="F107" s="255">
        <f>'2512'!F107+'2513'!F107+'2514'!F107+'2517'!F107+'2518'!F107+'4235'!F107+'8000'!F107+'8200'!F107+'8769'!F107+'8999'!F107+'4350'!F107</f>
        <v>0</v>
      </c>
      <c r="G107" s="255">
        <f>'2512'!G107+'2513'!G107+'2514'!G107+'2517'!G107+'2518'!G107+'4235'!G107+'8000'!G107+'8200'!G107+'8769'!G107+'8999'!G107+'4350'!G107</f>
        <v>0</v>
      </c>
      <c r="H107" s="255">
        <f>'2512'!H107+'2513'!H107+'2514'!H107+'2517'!H107+'2518'!H107+'4235'!H107+'8000'!H107+'8200'!H107+'8769'!H107+'8999'!H107+'4350'!H107</f>
        <v>0</v>
      </c>
      <c r="I107" s="94">
        <f t="shared" si="13"/>
        <v>0</v>
      </c>
      <c r="J107" s="224"/>
      <c r="K107" s="255">
        <f>'2512'!K107+'2513'!K107+'2514'!K107+'2517'!K107+'2518'!K107+'4235'!K107+'8000'!K107+'8200'!K107+'8769'!K107+'8999'!K107+'4350'!K107</f>
        <v>0</v>
      </c>
      <c r="L107" s="255">
        <f>'2512'!L107+'2513'!L107+'2514'!L107+'2517'!L107+'2518'!L107+'4235'!L107+'8000'!L107+'8200'!L107+'8769'!L107+'8999'!L107+'4350'!L107</f>
        <v>0</v>
      </c>
      <c r="M107" s="255">
        <f>'2512'!M107+'2513'!M107+'2514'!M107+'2517'!M107+'2518'!M107+'4235'!M107+'8000'!M107+'8200'!M107+'8769'!M107+'8999'!M107+'4350'!M107</f>
        <v>0</v>
      </c>
      <c r="N107" s="94">
        <f t="shared" si="14"/>
        <v>0</v>
      </c>
      <c r="O107" s="224"/>
      <c r="P107" s="255">
        <f>'2512'!P107+'2513'!P107+'2514'!P107+'2517'!P107+'2518'!P107+'4235'!P107+'8000'!P107+'8200'!P107+'8769'!P107+'8999'!P107+'4350'!P107</f>
        <v>0</v>
      </c>
      <c r="Q107" s="255">
        <f>'2512'!Q107+'2513'!Q107+'2514'!Q107+'2517'!Q107+'2518'!Q107+'4235'!Q107+'8000'!Q107+'8200'!Q107+'8769'!Q107+'8999'!Q107+'4350'!Q107</f>
        <v>0</v>
      </c>
      <c r="R107" s="255">
        <f>'2512'!R107+'2513'!R107+'2514'!R107+'2517'!R107+'2518'!R107+'4235'!R107+'8000'!R107+'8200'!R107+'8769'!R107+'8999'!R107+'4350'!R107</f>
        <v>0</v>
      </c>
      <c r="S107" s="94">
        <f t="shared" si="15"/>
        <v>0</v>
      </c>
      <c r="T107" s="224"/>
      <c r="U107" s="255">
        <f>'2512'!U107+'2513'!U107+'2514'!U107+'2517'!U107+'2518'!U107+'4235'!U107+'8000'!U107+'8200'!U107+'8769'!U107+'8999'!U107+'4350'!U107</f>
        <v>0</v>
      </c>
      <c r="V107" s="255">
        <f>'2512'!V107+'2513'!V107+'2514'!V107+'2517'!V107+'2518'!V107+'4235'!V107+'8000'!V107+'8200'!V107+'8769'!V107+'8999'!V107+'4350'!V107</f>
        <v>0</v>
      </c>
      <c r="W107" s="255">
        <f>'2512'!W107+'2513'!W107+'2514'!W107+'2517'!W107+'2518'!W107+'4235'!W107+'8000'!W107+'8200'!W107+'8769'!W107+'8999'!W107+'4350'!W107</f>
        <v>0</v>
      </c>
      <c r="X107" s="94">
        <f t="shared" si="16"/>
        <v>0</v>
      </c>
      <c r="Y107" s="97"/>
      <c r="Z107" s="94">
        <f t="shared" si="17"/>
        <v>0</v>
      </c>
      <c r="AA107" s="182"/>
    </row>
    <row r="108" spans="1:27" s="214" customFormat="1" ht="15" x14ac:dyDescent="0.25">
      <c r="A108" s="72"/>
      <c r="B108" s="262" t="str">
        <f>'LPFN SUMMARY - Results'!B108</f>
        <v>Job creation initiative</v>
      </c>
      <c r="C108" s="71"/>
      <c r="D108" s="62"/>
      <c r="E108" s="63"/>
      <c r="F108" s="255">
        <f>'2512'!F108+'2513'!F108+'2514'!F108+'2517'!F108+'2518'!F108+'4235'!F108+'8000'!F108+'8200'!F108+'8769'!F108+'8999'!F108+'4350'!F108</f>
        <v>0</v>
      </c>
      <c r="G108" s="255">
        <f>'2512'!G108+'2513'!G108+'2514'!G108+'2517'!G108+'2518'!G108+'4235'!G108+'8000'!G108+'8200'!G108+'8769'!G108+'8999'!G108+'4350'!G108</f>
        <v>0</v>
      </c>
      <c r="H108" s="255">
        <f>'2512'!H108+'2513'!H108+'2514'!H108+'2517'!H108+'2518'!H108+'4235'!H108+'8000'!H108+'8200'!H108+'8769'!H108+'8999'!H108+'4350'!H108</f>
        <v>0</v>
      </c>
      <c r="I108" s="94">
        <f t="shared" si="13"/>
        <v>0</v>
      </c>
      <c r="J108" s="224"/>
      <c r="K108" s="255">
        <f>'2512'!K108+'2513'!K108+'2514'!K108+'2517'!K108+'2518'!K108+'4235'!K108+'8000'!K108+'8200'!K108+'8769'!K108+'8999'!K108+'4350'!K108</f>
        <v>0</v>
      </c>
      <c r="L108" s="255">
        <f>'2512'!L108+'2513'!L108+'2514'!L108+'2517'!L108+'2518'!L108+'4235'!L108+'8000'!L108+'8200'!L108+'8769'!L108+'8999'!L108+'4350'!L108</f>
        <v>0</v>
      </c>
      <c r="M108" s="255">
        <f>'2512'!M108+'2513'!M108+'2514'!M108+'2517'!M108+'2518'!M108+'4235'!M108+'8000'!M108+'8200'!M108+'8769'!M108+'8999'!M108+'4350'!M108</f>
        <v>0</v>
      </c>
      <c r="N108" s="94">
        <f t="shared" si="14"/>
        <v>0</v>
      </c>
      <c r="O108" s="224"/>
      <c r="P108" s="255">
        <f>'2512'!P108+'2513'!P108+'2514'!P108+'2517'!P108+'2518'!P108+'4235'!P108+'8000'!P108+'8200'!P108+'8769'!P108+'8999'!P108+'4350'!P108</f>
        <v>0</v>
      </c>
      <c r="Q108" s="255">
        <f>'2512'!Q108+'2513'!Q108+'2514'!Q108+'2517'!Q108+'2518'!Q108+'4235'!Q108+'8000'!Q108+'8200'!Q108+'8769'!Q108+'8999'!Q108+'4350'!Q108</f>
        <v>0</v>
      </c>
      <c r="R108" s="255">
        <f>'2512'!R108+'2513'!R108+'2514'!R108+'2517'!R108+'2518'!R108+'4235'!R108+'8000'!R108+'8200'!R108+'8769'!R108+'8999'!R108+'4350'!R108</f>
        <v>0</v>
      </c>
      <c r="S108" s="94">
        <f t="shared" si="15"/>
        <v>0</v>
      </c>
      <c r="T108" s="224"/>
      <c r="U108" s="255">
        <f>'2512'!U108+'2513'!U108+'2514'!U108+'2517'!U108+'2518'!U108+'4235'!U108+'8000'!U108+'8200'!U108+'8769'!U108+'8999'!U108+'4350'!U108</f>
        <v>0</v>
      </c>
      <c r="V108" s="255">
        <f>'2512'!V108+'2513'!V108+'2514'!V108+'2517'!V108+'2518'!V108+'4235'!V108+'8000'!V108+'8200'!V108+'8769'!V108+'8999'!V108+'4350'!V108</f>
        <v>0</v>
      </c>
      <c r="W108" s="255">
        <f>'2512'!W108+'2513'!W108+'2514'!W108+'2517'!W108+'2518'!W108+'4235'!W108+'8000'!W108+'8200'!W108+'8769'!W108+'8999'!W108+'4350'!W108</f>
        <v>0</v>
      </c>
      <c r="X108" s="94">
        <f t="shared" si="16"/>
        <v>0</v>
      </c>
      <c r="Y108" s="97"/>
      <c r="Z108" s="94">
        <f t="shared" si="17"/>
        <v>0</v>
      </c>
      <c r="AA108" s="182"/>
    </row>
    <row r="109" spans="1:27" s="214" customFormat="1" ht="15" x14ac:dyDescent="0.25">
      <c r="A109" s="72"/>
      <c r="B109" s="262" t="str">
        <f>'LPFN SUMMARY - Results'!B109</f>
        <v>Training vocationnal</v>
      </c>
      <c r="C109" s="71"/>
      <c r="D109" s="62"/>
      <c r="E109" s="63"/>
      <c r="F109" s="255">
        <f>'2512'!F109+'2513'!F109+'2514'!F109+'2517'!F109+'2518'!F109+'4235'!F109+'8000'!F109+'8200'!F109+'8769'!F109+'8999'!F109+'4350'!F109</f>
        <v>0</v>
      </c>
      <c r="G109" s="255">
        <f>'2512'!G109+'2513'!G109+'2514'!G109+'2517'!G109+'2518'!G109+'4235'!G109+'8000'!G109+'8200'!G109+'8769'!G109+'8999'!G109+'4350'!G109</f>
        <v>0</v>
      </c>
      <c r="H109" s="255">
        <f>'2512'!H109+'2513'!H109+'2514'!H109+'2517'!H109+'2518'!H109+'4235'!H109+'8000'!H109+'8200'!H109+'8769'!H109+'8999'!H109+'4350'!H109</f>
        <v>0</v>
      </c>
      <c r="I109" s="94">
        <f t="shared" si="13"/>
        <v>0</v>
      </c>
      <c r="J109" s="224"/>
      <c r="K109" s="255">
        <f>'2512'!K109+'2513'!K109+'2514'!K109+'2517'!K109+'2518'!K109+'4235'!K109+'8000'!K109+'8200'!K109+'8769'!K109+'8999'!K109+'4350'!K109</f>
        <v>0</v>
      </c>
      <c r="L109" s="255">
        <f>'2512'!L109+'2513'!L109+'2514'!L109+'2517'!L109+'2518'!L109+'4235'!L109+'8000'!L109+'8200'!L109+'8769'!L109+'8999'!L109+'4350'!L109</f>
        <v>0</v>
      </c>
      <c r="M109" s="255">
        <f>'2512'!M109+'2513'!M109+'2514'!M109+'2517'!M109+'2518'!M109+'4235'!M109+'8000'!M109+'8200'!M109+'8769'!M109+'8999'!M109+'4350'!M109</f>
        <v>0</v>
      </c>
      <c r="N109" s="94">
        <f t="shared" si="14"/>
        <v>0</v>
      </c>
      <c r="O109" s="224"/>
      <c r="P109" s="255">
        <f>'2512'!P109+'2513'!P109+'2514'!P109+'2517'!P109+'2518'!P109+'4235'!P109+'8000'!P109+'8200'!P109+'8769'!P109+'8999'!P109+'4350'!P109</f>
        <v>0</v>
      </c>
      <c r="Q109" s="255">
        <f>'2512'!Q109+'2513'!Q109+'2514'!Q109+'2517'!Q109+'2518'!Q109+'4235'!Q109+'8000'!Q109+'8200'!Q109+'8769'!Q109+'8999'!Q109+'4350'!Q109</f>
        <v>0</v>
      </c>
      <c r="R109" s="255">
        <f>'2512'!R109+'2513'!R109+'2514'!R109+'2517'!R109+'2518'!R109+'4235'!R109+'8000'!R109+'8200'!R109+'8769'!R109+'8999'!R109+'4350'!R109</f>
        <v>0</v>
      </c>
      <c r="S109" s="94">
        <f t="shared" si="15"/>
        <v>0</v>
      </c>
      <c r="T109" s="224"/>
      <c r="U109" s="255">
        <f>'2512'!U109+'2513'!U109+'2514'!U109+'2517'!U109+'2518'!U109+'4235'!U109+'8000'!U109+'8200'!U109+'8769'!U109+'8999'!U109+'4350'!U109</f>
        <v>0</v>
      </c>
      <c r="V109" s="255">
        <f>'2512'!V109+'2513'!V109+'2514'!V109+'2517'!V109+'2518'!V109+'4235'!V109+'8000'!V109+'8200'!V109+'8769'!V109+'8999'!V109+'4350'!V109</f>
        <v>0</v>
      </c>
      <c r="W109" s="255">
        <f>'2512'!W109+'2513'!W109+'2514'!W109+'2517'!W109+'2518'!W109+'4235'!W109+'8000'!W109+'8200'!W109+'8769'!W109+'8999'!W109+'4350'!W109</f>
        <v>0</v>
      </c>
      <c r="X109" s="94">
        <f t="shared" si="16"/>
        <v>0</v>
      </c>
      <c r="Y109" s="97"/>
      <c r="Z109" s="94">
        <f t="shared" si="17"/>
        <v>0</v>
      </c>
      <c r="AA109" s="182"/>
    </row>
    <row r="110" spans="1:27" s="214" customFormat="1" ht="15" x14ac:dyDescent="0.25">
      <c r="A110" s="72"/>
      <c r="B110" s="262" t="str">
        <f>'LPFN SUMMARY - Results'!B110</f>
        <v>Activities</v>
      </c>
      <c r="C110" s="71"/>
      <c r="D110" s="62"/>
      <c r="E110" s="63"/>
      <c r="F110" s="255">
        <f>'2512'!F110+'2513'!F110+'2514'!F110+'2517'!F110+'2518'!F110+'4235'!F110+'8000'!F110+'8200'!F110+'8769'!F110+'8999'!F110+'4350'!F110</f>
        <v>0</v>
      </c>
      <c r="G110" s="255">
        <f>'2512'!G110+'2513'!G110+'2514'!G110+'2517'!G110+'2518'!G110+'4235'!G110+'8000'!G110+'8200'!G110+'8769'!G110+'8999'!G110+'4350'!G110</f>
        <v>0</v>
      </c>
      <c r="H110" s="255">
        <f>'2512'!H110+'2513'!H110+'2514'!H110+'2517'!H110+'2518'!H110+'4235'!H110+'8000'!H110+'8200'!H110+'8769'!H110+'8999'!H110+'4350'!H110</f>
        <v>0</v>
      </c>
      <c r="I110" s="94">
        <f t="shared" si="13"/>
        <v>0</v>
      </c>
      <c r="J110" s="224"/>
      <c r="K110" s="255">
        <f>'2512'!K110+'2513'!K110+'2514'!K110+'2517'!K110+'2518'!K110+'4235'!K110+'8000'!K110+'8200'!K110+'8769'!K110+'8999'!K110+'4350'!K110</f>
        <v>0</v>
      </c>
      <c r="L110" s="255">
        <f>'2512'!L110+'2513'!L110+'2514'!L110+'2517'!L110+'2518'!L110+'4235'!L110+'8000'!L110+'8200'!L110+'8769'!L110+'8999'!L110+'4350'!L110</f>
        <v>0</v>
      </c>
      <c r="M110" s="255">
        <f>'2512'!M110+'2513'!M110+'2514'!M110+'2517'!M110+'2518'!M110+'4235'!M110+'8000'!M110+'8200'!M110+'8769'!M110+'8999'!M110+'4350'!M110</f>
        <v>0</v>
      </c>
      <c r="N110" s="94">
        <f t="shared" si="14"/>
        <v>0</v>
      </c>
      <c r="O110" s="224"/>
      <c r="P110" s="255">
        <f>'2512'!P110+'2513'!P110+'2514'!P110+'2517'!P110+'2518'!P110+'4235'!P110+'8000'!P110+'8200'!P110+'8769'!P110+'8999'!P110+'4350'!P110</f>
        <v>0</v>
      </c>
      <c r="Q110" s="255">
        <f>'2512'!Q110+'2513'!Q110+'2514'!Q110+'2517'!Q110+'2518'!Q110+'4235'!Q110+'8000'!Q110+'8200'!Q110+'8769'!Q110+'8999'!Q110+'4350'!Q110</f>
        <v>0</v>
      </c>
      <c r="R110" s="255">
        <f>'2512'!R110+'2513'!R110+'2514'!R110+'2517'!R110+'2518'!R110+'4235'!R110+'8000'!R110+'8200'!R110+'8769'!R110+'8999'!R110+'4350'!R110</f>
        <v>0</v>
      </c>
      <c r="S110" s="94">
        <f t="shared" si="15"/>
        <v>0</v>
      </c>
      <c r="T110" s="224"/>
      <c r="U110" s="255">
        <f>'2512'!U110+'2513'!U110+'2514'!U110+'2517'!U110+'2518'!U110+'4235'!U110+'8000'!U110+'8200'!U110+'8769'!U110+'8999'!U110+'4350'!U110</f>
        <v>0</v>
      </c>
      <c r="V110" s="255">
        <f>'2512'!V110+'2513'!V110+'2514'!V110+'2517'!V110+'2518'!V110+'4235'!V110+'8000'!V110+'8200'!V110+'8769'!V110+'8999'!V110+'4350'!V110</f>
        <v>0</v>
      </c>
      <c r="W110" s="255">
        <f>'2512'!W110+'2513'!W110+'2514'!W110+'2517'!W110+'2518'!W110+'4235'!W110+'8000'!W110+'8200'!W110+'8769'!W110+'8999'!W110+'4350'!W110</f>
        <v>0</v>
      </c>
      <c r="X110" s="94">
        <f t="shared" si="16"/>
        <v>0</v>
      </c>
      <c r="Y110" s="97"/>
      <c r="Z110" s="94">
        <f t="shared" si="17"/>
        <v>0</v>
      </c>
      <c r="AA110" s="182"/>
    </row>
    <row r="111" spans="1:27" s="214" customFormat="1" ht="15" x14ac:dyDescent="0.25">
      <c r="A111" s="72"/>
      <c r="B111" s="262" t="str">
        <f>'LPFN SUMMARY - Results'!B111</f>
        <v>Contingency funds</v>
      </c>
      <c r="C111" s="71"/>
      <c r="D111" s="62"/>
      <c r="E111" s="63"/>
      <c r="F111" s="255">
        <f>'2512'!F111+'2513'!F111+'2514'!F111+'2517'!F111+'2518'!F111+'4235'!F111+'8000'!F111+'8200'!F111+'8769'!F111+'8999'!F111+'4350'!F111</f>
        <v>0</v>
      </c>
      <c r="G111" s="255">
        <f>'2512'!G111+'2513'!G111+'2514'!G111+'2517'!G111+'2518'!G111+'4235'!G111+'8000'!G111+'8200'!G111+'8769'!G111+'8999'!G111+'4350'!G111</f>
        <v>0</v>
      </c>
      <c r="H111" s="255">
        <f>'2512'!H111+'2513'!H111+'2514'!H111+'2517'!H111+'2518'!H111+'4235'!H111+'8000'!H111+'8200'!H111+'8769'!H111+'8999'!H111+'4350'!H111</f>
        <v>0</v>
      </c>
      <c r="I111" s="94">
        <f t="shared" si="13"/>
        <v>0</v>
      </c>
      <c r="J111" s="224"/>
      <c r="K111" s="255">
        <f>'2512'!K111+'2513'!K111+'2514'!K111+'2517'!K111+'2518'!K111+'4235'!K111+'8000'!K111+'8200'!K111+'8769'!K111+'8999'!K111+'4350'!K111</f>
        <v>0</v>
      </c>
      <c r="L111" s="255">
        <f>'2512'!L111+'2513'!L111+'2514'!L111+'2517'!L111+'2518'!L111+'4235'!L111+'8000'!L111+'8200'!L111+'8769'!L111+'8999'!L111+'4350'!L111</f>
        <v>0</v>
      </c>
      <c r="M111" s="255">
        <f>'2512'!M111+'2513'!M111+'2514'!M111+'2517'!M111+'2518'!M111+'4235'!M111+'8000'!M111+'8200'!M111+'8769'!M111+'8999'!M111+'4350'!M111</f>
        <v>0</v>
      </c>
      <c r="N111" s="94">
        <f t="shared" si="14"/>
        <v>0</v>
      </c>
      <c r="O111" s="224"/>
      <c r="P111" s="255">
        <f>'2512'!P111+'2513'!P111+'2514'!P111+'2517'!P111+'2518'!P111+'4235'!P111+'8000'!P111+'8200'!P111+'8769'!P111+'8999'!P111+'4350'!P111</f>
        <v>0</v>
      </c>
      <c r="Q111" s="255">
        <f>'2512'!Q111+'2513'!Q111+'2514'!Q111+'2517'!Q111+'2518'!Q111+'4235'!Q111+'8000'!Q111+'8200'!Q111+'8769'!Q111+'8999'!Q111+'4350'!Q111</f>
        <v>0</v>
      </c>
      <c r="R111" s="255">
        <f>'2512'!R111+'2513'!R111+'2514'!R111+'2517'!R111+'2518'!R111+'4235'!R111+'8000'!R111+'8200'!R111+'8769'!R111+'8999'!R111+'4350'!R111</f>
        <v>0</v>
      </c>
      <c r="S111" s="94">
        <f t="shared" si="15"/>
        <v>0</v>
      </c>
      <c r="T111" s="224"/>
      <c r="U111" s="255">
        <f>'2512'!U111+'2513'!U111+'2514'!U111+'2517'!U111+'2518'!U111+'4235'!U111+'8000'!U111+'8200'!U111+'8769'!U111+'8999'!U111+'4350'!U111</f>
        <v>0</v>
      </c>
      <c r="V111" s="255">
        <f>'2512'!V111+'2513'!V111+'2514'!V111+'2517'!V111+'2518'!V111+'4235'!V111+'8000'!V111+'8200'!V111+'8769'!V111+'8999'!V111+'4350'!V111</f>
        <v>0</v>
      </c>
      <c r="W111" s="255">
        <f>'2512'!W111+'2513'!W111+'2514'!W111+'2517'!W111+'2518'!W111+'4235'!W111+'8000'!W111+'8200'!W111+'8769'!W111+'8999'!W111+'4350'!W111</f>
        <v>0</v>
      </c>
      <c r="X111" s="94">
        <f t="shared" si="16"/>
        <v>0</v>
      </c>
      <c r="Y111" s="97"/>
      <c r="Z111" s="94">
        <f t="shared" si="17"/>
        <v>0</v>
      </c>
      <c r="AA111" s="182"/>
    </row>
    <row r="112" spans="1:27" s="214" customFormat="1" ht="15" x14ac:dyDescent="0.25">
      <c r="A112" s="72"/>
      <c r="B112" s="262" t="str">
        <f>'LPFN SUMMARY - Results'!B112</f>
        <v>Food</v>
      </c>
      <c r="C112" s="71"/>
      <c r="D112" s="62"/>
      <c r="E112" s="63"/>
      <c r="F112" s="255">
        <f>'2512'!F112+'2513'!F112+'2514'!F112+'2517'!F112+'2518'!F112+'4235'!F112+'8000'!F112+'8200'!F112+'8769'!F112+'8999'!F112+'4350'!F112</f>
        <v>0</v>
      </c>
      <c r="G112" s="255">
        <f>'2512'!G112+'2513'!G112+'2514'!G112+'2517'!G112+'2518'!G112+'4235'!G112+'8000'!G112+'8200'!G112+'8769'!G112+'8999'!G112+'4350'!G112</f>
        <v>0</v>
      </c>
      <c r="H112" s="255">
        <f>'2512'!H112+'2513'!H112+'2514'!H112+'2517'!H112+'2518'!H112+'4235'!H112+'8000'!H112+'8200'!H112+'8769'!H112+'8999'!H112+'4350'!H112</f>
        <v>0</v>
      </c>
      <c r="I112" s="94">
        <f t="shared" si="13"/>
        <v>0</v>
      </c>
      <c r="J112" s="224"/>
      <c r="K112" s="255">
        <f>'2512'!K112+'2513'!K112+'2514'!K112+'2517'!K112+'2518'!K112+'4235'!K112+'8000'!K112+'8200'!K112+'8769'!K112+'8999'!K112+'4350'!K112</f>
        <v>0</v>
      </c>
      <c r="L112" s="255">
        <f>'2512'!L112+'2513'!L112+'2514'!L112+'2517'!L112+'2518'!L112+'4235'!L112+'8000'!L112+'8200'!L112+'8769'!L112+'8999'!L112+'4350'!L112</f>
        <v>0</v>
      </c>
      <c r="M112" s="255">
        <f>'2512'!M112+'2513'!M112+'2514'!M112+'2517'!M112+'2518'!M112+'4235'!M112+'8000'!M112+'8200'!M112+'8769'!M112+'8999'!M112+'4350'!M112</f>
        <v>0</v>
      </c>
      <c r="N112" s="94">
        <f t="shared" si="14"/>
        <v>0</v>
      </c>
      <c r="O112" s="224"/>
      <c r="P112" s="255">
        <f>'2512'!P112+'2513'!P112+'2514'!P112+'2517'!P112+'2518'!P112+'4235'!P112+'8000'!P112+'8200'!P112+'8769'!P112+'8999'!P112+'4350'!P112</f>
        <v>0</v>
      </c>
      <c r="Q112" s="255">
        <f>'2512'!Q112+'2513'!Q112+'2514'!Q112+'2517'!Q112+'2518'!Q112+'4235'!Q112+'8000'!Q112+'8200'!Q112+'8769'!Q112+'8999'!Q112+'4350'!Q112</f>
        <v>0</v>
      </c>
      <c r="R112" s="255">
        <f>'2512'!R112+'2513'!R112+'2514'!R112+'2517'!R112+'2518'!R112+'4235'!R112+'8000'!R112+'8200'!R112+'8769'!R112+'8999'!R112+'4350'!R112</f>
        <v>0</v>
      </c>
      <c r="S112" s="94">
        <f t="shared" si="15"/>
        <v>0</v>
      </c>
      <c r="T112" s="224"/>
      <c r="U112" s="255">
        <f>'2512'!U112+'2513'!U112+'2514'!U112+'2517'!U112+'2518'!U112+'4235'!U112+'8000'!U112+'8200'!U112+'8769'!U112+'8999'!U112+'4350'!U112</f>
        <v>0</v>
      </c>
      <c r="V112" s="255">
        <f>'2512'!V112+'2513'!V112+'2514'!V112+'2517'!V112+'2518'!V112+'4235'!V112+'8000'!V112+'8200'!V112+'8769'!V112+'8999'!V112+'4350'!V112</f>
        <v>0</v>
      </c>
      <c r="W112" s="255">
        <f>'2512'!W112+'2513'!W112+'2514'!W112+'2517'!W112+'2518'!W112+'4235'!W112+'8000'!W112+'8200'!W112+'8769'!W112+'8999'!W112+'4350'!W112</f>
        <v>0</v>
      </c>
      <c r="X112" s="94">
        <f t="shared" si="16"/>
        <v>0</v>
      </c>
      <c r="Y112" s="97"/>
      <c r="Z112" s="94">
        <f t="shared" si="17"/>
        <v>0</v>
      </c>
      <c r="AA112" s="182"/>
    </row>
    <row r="113" spans="1:29" s="214" customFormat="1" ht="15" x14ac:dyDescent="0.25">
      <c r="A113" s="72"/>
      <c r="B113" s="262" t="str">
        <f>'LPFN SUMMARY - Results'!B113</f>
        <v>Emergency preparedness plan</v>
      </c>
      <c r="C113" s="71"/>
      <c r="D113" s="62"/>
      <c r="E113" s="63"/>
      <c r="F113" s="255">
        <f>'2512'!F113+'2513'!F113+'2514'!F113+'2517'!F113+'2518'!F113+'4235'!F113+'8000'!F113+'8200'!F113+'8769'!F113+'8999'!F113+'4350'!F113</f>
        <v>0</v>
      </c>
      <c r="G113" s="255">
        <f>'2512'!G113+'2513'!G113+'2514'!G113+'2517'!G113+'2518'!G113+'4235'!G113+'8000'!G113+'8200'!G113+'8769'!G113+'8999'!G113+'4350'!G113</f>
        <v>0</v>
      </c>
      <c r="H113" s="255">
        <f>'2512'!H113+'2513'!H113+'2514'!H113+'2517'!H113+'2518'!H113+'4235'!H113+'8000'!H113+'8200'!H113+'8769'!H113+'8999'!H113+'4350'!H113</f>
        <v>0</v>
      </c>
      <c r="I113" s="94">
        <f t="shared" si="13"/>
        <v>0</v>
      </c>
      <c r="J113" s="224"/>
      <c r="K113" s="255">
        <f>'2512'!K113+'2513'!K113+'2514'!K113+'2517'!K113+'2518'!K113+'4235'!K113+'8000'!K113+'8200'!K113+'8769'!K113+'8999'!K113+'4350'!K113</f>
        <v>0</v>
      </c>
      <c r="L113" s="255">
        <f>'2512'!L113+'2513'!L113+'2514'!L113+'2517'!L113+'2518'!L113+'4235'!L113+'8000'!L113+'8200'!L113+'8769'!L113+'8999'!L113+'4350'!L113</f>
        <v>0</v>
      </c>
      <c r="M113" s="255">
        <f>'2512'!M113+'2513'!M113+'2514'!M113+'2517'!M113+'2518'!M113+'4235'!M113+'8000'!M113+'8200'!M113+'8769'!M113+'8999'!M113+'4350'!M113</f>
        <v>0</v>
      </c>
      <c r="N113" s="94">
        <f t="shared" si="14"/>
        <v>0</v>
      </c>
      <c r="O113" s="224"/>
      <c r="P113" s="255">
        <f>'2512'!P113+'2513'!P113+'2514'!P113+'2517'!P113+'2518'!P113+'4235'!P113+'8000'!P113+'8200'!P113+'8769'!P113+'8999'!P113+'4350'!P113</f>
        <v>0</v>
      </c>
      <c r="Q113" s="255">
        <f>'2512'!Q113+'2513'!Q113+'2514'!Q113+'2517'!Q113+'2518'!Q113+'4235'!Q113+'8000'!Q113+'8200'!Q113+'8769'!Q113+'8999'!Q113+'4350'!Q113</f>
        <v>0</v>
      </c>
      <c r="R113" s="255">
        <f>'2512'!R113+'2513'!R113+'2514'!R113+'2517'!R113+'2518'!R113+'4235'!R113+'8000'!R113+'8200'!R113+'8769'!R113+'8999'!R113+'4350'!R113</f>
        <v>0</v>
      </c>
      <c r="S113" s="94">
        <f t="shared" si="15"/>
        <v>0</v>
      </c>
      <c r="T113" s="224"/>
      <c r="U113" s="255">
        <f>'2512'!U113+'2513'!U113+'2514'!U113+'2517'!U113+'2518'!U113+'4235'!U113+'8000'!U113+'8200'!U113+'8769'!U113+'8999'!U113+'4350'!U113</f>
        <v>0</v>
      </c>
      <c r="V113" s="255">
        <f>'2512'!V113+'2513'!V113+'2514'!V113+'2517'!V113+'2518'!V113+'4235'!V113+'8000'!V113+'8200'!V113+'8769'!V113+'8999'!V113+'4350'!V113</f>
        <v>0</v>
      </c>
      <c r="W113" s="255">
        <f>'2512'!W113+'2513'!W113+'2514'!W113+'2517'!W113+'2518'!W113+'4235'!W113+'8000'!W113+'8200'!W113+'8769'!W113+'8999'!W113+'4350'!W113</f>
        <v>0</v>
      </c>
      <c r="X113" s="94">
        <f t="shared" si="16"/>
        <v>0</v>
      </c>
      <c r="Y113" s="97"/>
      <c r="Z113" s="94">
        <f t="shared" si="17"/>
        <v>0</v>
      </c>
      <c r="AA113" s="182"/>
    </row>
    <row r="114" spans="1:29" s="214" customFormat="1" ht="15" x14ac:dyDescent="0.25">
      <c r="A114" s="72"/>
      <c r="B114" s="262" t="str">
        <f>'LPFN SUMMARY - Results'!B114</f>
        <v>Governance support</v>
      </c>
      <c r="C114" s="71"/>
      <c r="D114" s="62"/>
      <c r="E114" s="63"/>
      <c r="F114" s="255">
        <f>'2512'!F114+'2513'!F114+'2514'!F114+'2517'!F114+'2518'!F114+'4235'!F114+'8000'!F114+'8200'!F114+'8769'!F114+'8999'!F114+'4350'!F114</f>
        <v>0</v>
      </c>
      <c r="G114" s="255">
        <f>'2512'!G114+'2513'!G114+'2514'!G114+'2517'!G114+'2518'!G114+'4235'!G114+'8000'!G114+'8200'!G114+'8769'!G114+'8999'!G114+'4350'!G114</f>
        <v>0</v>
      </c>
      <c r="H114" s="255">
        <f>'2512'!H114+'2513'!H114+'2514'!H114+'2517'!H114+'2518'!H114+'4235'!H114+'8000'!H114+'8200'!H114+'8769'!H114+'8999'!H114+'4350'!H114</f>
        <v>0</v>
      </c>
      <c r="I114" s="94">
        <f t="shared" si="13"/>
        <v>0</v>
      </c>
      <c r="J114" s="224"/>
      <c r="K114" s="255">
        <f>'2512'!K114+'2513'!K114+'2514'!K114+'2517'!K114+'2518'!K114+'4235'!K114+'8000'!K114+'8200'!K114+'8769'!K114+'8999'!K114+'4350'!K114</f>
        <v>0</v>
      </c>
      <c r="L114" s="255">
        <f>'2512'!L114+'2513'!L114+'2514'!L114+'2517'!L114+'2518'!L114+'4235'!L114+'8000'!L114+'8200'!L114+'8769'!L114+'8999'!L114+'4350'!L114</f>
        <v>0</v>
      </c>
      <c r="M114" s="255">
        <f>'2512'!M114+'2513'!M114+'2514'!M114+'2517'!M114+'2518'!M114+'4235'!M114+'8000'!M114+'8200'!M114+'8769'!M114+'8999'!M114+'4350'!M114</f>
        <v>0</v>
      </c>
      <c r="N114" s="94">
        <f t="shared" si="14"/>
        <v>0</v>
      </c>
      <c r="O114" s="224"/>
      <c r="P114" s="255">
        <f>'2512'!P114+'2513'!P114+'2514'!P114+'2517'!P114+'2518'!P114+'4235'!P114+'8000'!P114+'8200'!P114+'8769'!P114+'8999'!P114+'4350'!P114</f>
        <v>0</v>
      </c>
      <c r="Q114" s="255">
        <f>'2512'!Q114+'2513'!Q114+'2514'!Q114+'2517'!Q114+'2518'!Q114+'4235'!Q114+'8000'!Q114+'8200'!Q114+'8769'!Q114+'8999'!Q114+'4350'!Q114</f>
        <v>0</v>
      </c>
      <c r="R114" s="255">
        <f>'2512'!R114+'2513'!R114+'2514'!R114+'2517'!R114+'2518'!R114+'4235'!R114+'8000'!R114+'8200'!R114+'8769'!R114+'8999'!R114+'4350'!R114</f>
        <v>0</v>
      </c>
      <c r="S114" s="94">
        <f t="shared" si="15"/>
        <v>0</v>
      </c>
      <c r="T114" s="224"/>
      <c r="U114" s="255">
        <f>'2512'!U114+'2513'!U114+'2514'!U114+'2517'!U114+'2518'!U114+'4235'!U114+'8000'!U114+'8200'!U114+'8769'!U114+'8999'!U114+'4350'!U114</f>
        <v>0</v>
      </c>
      <c r="V114" s="255">
        <f>'2512'!V114+'2513'!V114+'2514'!V114+'2517'!V114+'2518'!V114+'4235'!V114+'8000'!V114+'8200'!V114+'8769'!V114+'8999'!V114+'4350'!V114</f>
        <v>0</v>
      </c>
      <c r="W114" s="255">
        <f>'2512'!W114+'2513'!W114+'2514'!W114+'2517'!W114+'2518'!W114+'4235'!W114+'8000'!W114+'8200'!W114+'8769'!W114+'8999'!W114+'4350'!W114</f>
        <v>0</v>
      </c>
      <c r="X114" s="94">
        <f t="shared" si="16"/>
        <v>0</v>
      </c>
      <c r="Y114" s="97"/>
      <c r="Z114" s="94">
        <f t="shared" si="17"/>
        <v>0</v>
      </c>
      <c r="AA114" s="182"/>
    </row>
    <row r="115" spans="1:29" s="214" customFormat="1" ht="15" x14ac:dyDescent="0.25">
      <c r="A115" s="72"/>
      <c r="B115" s="262" t="str">
        <f>'LPFN SUMMARY - Results'!B115</f>
        <v>Need assesment and priority</v>
      </c>
      <c r="C115" s="71"/>
      <c r="D115" s="62"/>
      <c r="E115" s="63"/>
      <c r="F115" s="255">
        <f>'2512'!F115+'2513'!F115+'2514'!F115+'2517'!F115+'2518'!F115+'4235'!F115+'8000'!F115+'8200'!F115+'8769'!F115+'8999'!F115+'4350'!F115</f>
        <v>0</v>
      </c>
      <c r="G115" s="255">
        <f>'2512'!G115+'2513'!G115+'2514'!G115+'2517'!G115+'2518'!G115+'4235'!G115+'8000'!G115+'8200'!G115+'8769'!G115+'8999'!G115+'4350'!G115</f>
        <v>0</v>
      </c>
      <c r="H115" s="255">
        <f>'2512'!H115+'2513'!H115+'2514'!H115+'2517'!H115+'2518'!H115+'4235'!H115+'8000'!H115+'8200'!H115+'8769'!H115+'8999'!H115+'4350'!H115</f>
        <v>0</v>
      </c>
      <c r="I115" s="94">
        <f t="shared" si="13"/>
        <v>0</v>
      </c>
      <c r="J115" s="224"/>
      <c r="K115" s="255">
        <f>'2512'!K115+'2513'!K115+'2514'!K115+'2517'!K115+'2518'!K115+'4235'!K115+'8000'!K115+'8200'!K115+'8769'!K115+'8999'!K115+'4350'!K115</f>
        <v>0</v>
      </c>
      <c r="L115" s="255">
        <f>'2512'!L115+'2513'!L115+'2514'!L115+'2517'!L115+'2518'!L115+'4235'!L115+'8000'!L115+'8200'!L115+'8769'!L115+'8999'!L115+'4350'!L115</f>
        <v>0</v>
      </c>
      <c r="M115" s="255">
        <f>'2512'!M115+'2513'!M115+'2514'!M115+'2517'!M115+'2518'!M115+'4235'!M115+'8000'!M115+'8200'!M115+'8769'!M115+'8999'!M115+'4350'!M115</f>
        <v>0</v>
      </c>
      <c r="N115" s="94">
        <f t="shared" si="14"/>
        <v>0</v>
      </c>
      <c r="O115" s="224"/>
      <c r="P115" s="255">
        <f>'2512'!P115+'2513'!P115+'2514'!P115+'2517'!P115+'2518'!P115+'4235'!P115+'8000'!P115+'8200'!P115+'8769'!P115+'8999'!P115+'4350'!P115</f>
        <v>0</v>
      </c>
      <c r="Q115" s="255">
        <f>'2512'!Q115+'2513'!Q115+'2514'!Q115+'2517'!Q115+'2518'!Q115+'4235'!Q115+'8000'!Q115+'8200'!Q115+'8769'!Q115+'8999'!Q115+'4350'!Q115</f>
        <v>0</v>
      </c>
      <c r="R115" s="255">
        <f>'2512'!R115+'2513'!R115+'2514'!R115+'2517'!R115+'2518'!R115+'4235'!R115+'8000'!R115+'8200'!R115+'8769'!R115+'8999'!R115+'4350'!R115</f>
        <v>0</v>
      </c>
      <c r="S115" s="94">
        <f t="shared" si="15"/>
        <v>0</v>
      </c>
      <c r="T115" s="224"/>
      <c r="U115" s="255">
        <f>'2512'!U115+'2513'!U115+'2514'!U115+'2517'!U115+'2518'!U115+'4235'!U115+'8000'!U115+'8200'!U115+'8769'!U115+'8999'!U115+'4350'!U115</f>
        <v>0</v>
      </c>
      <c r="V115" s="255">
        <f>'2512'!V115+'2513'!V115+'2514'!V115+'2517'!V115+'2518'!V115+'4235'!V115+'8000'!V115+'8200'!V115+'8769'!V115+'8999'!V115+'4350'!V115</f>
        <v>0</v>
      </c>
      <c r="W115" s="255">
        <f>'2512'!W115+'2513'!W115+'2514'!W115+'2517'!W115+'2518'!W115+'4235'!W115+'8000'!W115+'8200'!W115+'8769'!W115+'8999'!W115+'4350'!W115</f>
        <v>0</v>
      </c>
      <c r="X115" s="94">
        <f t="shared" si="16"/>
        <v>0</v>
      </c>
      <c r="Y115" s="97"/>
      <c r="Z115" s="94">
        <f t="shared" si="17"/>
        <v>0</v>
      </c>
      <c r="AA115" s="182"/>
    </row>
    <row r="116" spans="1:29" s="214" customFormat="1" ht="15" x14ac:dyDescent="0.25">
      <c r="A116" s="72"/>
      <c r="B116" s="262" t="str">
        <f>'LPFN SUMMARY - Results'!B116</f>
        <v>Evaluation plan</v>
      </c>
      <c r="C116" s="71"/>
      <c r="D116" s="62"/>
      <c r="E116" s="63"/>
      <c r="F116" s="255">
        <f>'2512'!F116+'2513'!F116+'2514'!F116+'2517'!F116+'2518'!F116+'4235'!F116+'8000'!F116+'8200'!F116+'8769'!F116+'8999'!F116+'4350'!F116</f>
        <v>0</v>
      </c>
      <c r="G116" s="255">
        <f>'2512'!G116+'2513'!G116+'2514'!G116+'2517'!G116+'2518'!G116+'4235'!G116+'8000'!G116+'8200'!G116+'8769'!G116+'8999'!G116+'4350'!G116</f>
        <v>0</v>
      </c>
      <c r="H116" s="255">
        <f>'2512'!H116+'2513'!H116+'2514'!H116+'2517'!H116+'2518'!H116+'4235'!H116+'8000'!H116+'8200'!H116+'8769'!H116+'8999'!H116+'4350'!H116</f>
        <v>0</v>
      </c>
      <c r="I116" s="94">
        <f t="shared" si="13"/>
        <v>0</v>
      </c>
      <c r="J116" s="224"/>
      <c r="K116" s="255">
        <f>'2512'!K116+'2513'!K116+'2514'!K116+'2517'!K116+'2518'!K116+'4235'!K116+'8000'!K116+'8200'!K116+'8769'!K116+'8999'!K116+'4350'!K116</f>
        <v>0</v>
      </c>
      <c r="L116" s="255">
        <f>'2512'!L116+'2513'!L116+'2514'!L116+'2517'!L116+'2518'!L116+'4235'!L116+'8000'!L116+'8200'!L116+'8769'!L116+'8999'!L116+'4350'!L116</f>
        <v>0</v>
      </c>
      <c r="M116" s="255">
        <f>'2512'!M116+'2513'!M116+'2514'!M116+'2517'!M116+'2518'!M116+'4235'!M116+'8000'!M116+'8200'!M116+'8769'!M116+'8999'!M116+'4350'!M116</f>
        <v>0</v>
      </c>
      <c r="N116" s="94">
        <f t="shared" si="14"/>
        <v>0</v>
      </c>
      <c r="O116" s="224"/>
      <c r="P116" s="255">
        <f>'2512'!P116+'2513'!P116+'2514'!P116+'2517'!P116+'2518'!P116+'4235'!P116+'8000'!P116+'8200'!P116+'8769'!P116+'8999'!P116+'4350'!P116</f>
        <v>0</v>
      </c>
      <c r="Q116" s="255">
        <f>'2512'!Q116+'2513'!Q116+'2514'!Q116+'2517'!Q116+'2518'!Q116+'4235'!Q116+'8000'!Q116+'8200'!Q116+'8769'!Q116+'8999'!Q116+'4350'!Q116</f>
        <v>0</v>
      </c>
      <c r="R116" s="255">
        <f>'2512'!R116+'2513'!R116+'2514'!R116+'2517'!R116+'2518'!R116+'4235'!R116+'8000'!R116+'8200'!R116+'8769'!R116+'8999'!R116+'4350'!R116</f>
        <v>0</v>
      </c>
      <c r="S116" s="94">
        <f t="shared" si="15"/>
        <v>0</v>
      </c>
      <c r="T116" s="224"/>
      <c r="U116" s="255">
        <f>'2512'!U116+'2513'!U116+'2514'!U116+'2517'!U116+'2518'!U116+'4235'!U116+'8000'!U116+'8200'!U116+'8769'!U116+'8999'!U116+'4350'!U116</f>
        <v>0</v>
      </c>
      <c r="V116" s="255">
        <f>'2512'!V116+'2513'!V116+'2514'!V116+'2517'!V116+'2518'!V116+'4235'!V116+'8000'!V116+'8200'!V116+'8769'!V116+'8999'!V116+'4350'!V116</f>
        <v>0</v>
      </c>
      <c r="W116" s="255">
        <f>'2512'!W116+'2513'!W116+'2514'!W116+'2517'!W116+'2518'!W116+'4235'!W116+'8000'!W116+'8200'!W116+'8769'!W116+'8999'!W116+'4350'!W116</f>
        <v>0</v>
      </c>
      <c r="X116" s="94">
        <f t="shared" si="16"/>
        <v>0</v>
      </c>
      <c r="Y116" s="97"/>
      <c r="Z116" s="94">
        <f t="shared" si="17"/>
        <v>0</v>
      </c>
      <c r="AA116" s="182"/>
    </row>
    <row r="117" spans="1:29" s="214" customFormat="1" ht="15" x14ac:dyDescent="0.25">
      <c r="A117" s="72"/>
      <c r="B117" s="262" t="str">
        <f>'LPFN SUMMARY - Results'!B117</f>
        <v>Renovations</v>
      </c>
      <c r="C117" s="71"/>
      <c r="D117" s="62"/>
      <c r="E117" s="63"/>
      <c r="F117" s="255">
        <f>'2512'!F117+'2513'!F117+'2514'!F117+'2517'!F117+'2518'!F117+'4235'!F117+'8000'!F117+'8200'!F117+'8769'!F117+'8999'!F117+'4350'!F117</f>
        <v>0</v>
      </c>
      <c r="G117" s="255">
        <f>'2512'!G117+'2513'!G117+'2514'!G117+'2517'!G117+'2518'!G117+'4235'!G117+'8000'!G117+'8200'!G117+'8769'!G117+'8999'!G117+'4350'!G117</f>
        <v>0</v>
      </c>
      <c r="H117" s="255">
        <f>'2512'!H117+'2513'!H117+'2514'!H117+'2517'!H117+'2518'!H117+'4235'!H117+'8000'!H117+'8200'!H117+'8769'!H117+'8999'!H117+'4350'!H117</f>
        <v>0</v>
      </c>
      <c r="I117" s="94">
        <f t="shared" si="13"/>
        <v>0</v>
      </c>
      <c r="J117" s="224"/>
      <c r="K117" s="255">
        <f>'2512'!K117+'2513'!K117+'2514'!K117+'2517'!K117+'2518'!K117+'4235'!K117+'8000'!K117+'8200'!K117+'8769'!K117+'8999'!K117+'4350'!K117</f>
        <v>0</v>
      </c>
      <c r="L117" s="255">
        <f>'2512'!L117+'2513'!L117+'2514'!L117+'2517'!L117+'2518'!L117+'4235'!L117+'8000'!L117+'8200'!L117+'8769'!L117+'8999'!L117+'4350'!L117</f>
        <v>0</v>
      </c>
      <c r="M117" s="255">
        <f>'2512'!M117+'2513'!M117+'2514'!M117+'2517'!M117+'2518'!M117+'4235'!M117+'8000'!M117+'8200'!M117+'8769'!M117+'8999'!M117+'4350'!M117</f>
        <v>0</v>
      </c>
      <c r="N117" s="94">
        <f t="shared" si="14"/>
        <v>0</v>
      </c>
      <c r="O117" s="224"/>
      <c r="P117" s="255">
        <f>'2512'!P117+'2513'!P117+'2514'!P117+'2517'!P117+'2518'!P117+'4235'!P117+'8000'!P117+'8200'!P117+'8769'!P117+'8999'!P117+'4350'!P117</f>
        <v>0</v>
      </c>
      <c r="Q117" s="255">
        <f>'2512'!Q117+'2513'!Q117+'2514'!Q117+'2517'!Q117+'2518'!Q117+'4235'!Q117+'8000'!Q117+'8200'!Q117+'8769'!Q117+'8999'!Q117+'4350'!Q117</f>
        <v>0</v>
      </c>
      <c r="R117" s="255">
        <f>'2512'!R117+'2513'!R117+'2514'!R117+'2517'!R117+'2518'!R117+'4235'!R117+'8000'!R117+'8200'!R117+'8769'!R117+'8999'!R117+'4350'!R117</f>
        <v>0</v>
      </c>
      <c r="S117" s="94">
        <f t="shared" si="15"/>
        <v>0</v>
      </c>
      <c r="T117" s="224"/>
      <c r="U117" s="255">
        <f>'2512'!U117+'2513'!U117+'2514'!U117+'2517'!U117+'2518'!U117+'4235'!U117+'8000'!U117+'8200'!U117+'8769'!U117+'8999'!U117+'4350'!U117</f>
        <v>0</v>
      </c>
      <c r="V117" s="255">
        <f>'2512'!V117+'2513'!V117+'2514'!V117+'2517'!V117+'2518'!V117+'4235'!V117+'8000'!V117+'8200'!V117+'8769'!V117+'8999'!V117+'4350'!V117</f>
        <v>0</v>
      </c>
      <c r="W117" s="255">
        <f>'2512'!W117+'2513'!W117+'2514'!W117+'2517'!W117+'2518'!W117+'4235'!W117+'8000'!W117+'8200'!W117+'8769'!W117+'8999'!W117+'4350'!W117</f>
        <v>0</v>
      </c>
      <c r="X117" s="94">
        <f t="shared" si="16"/>
        <v>0</v>
      </c>
      <c r="Y117" s="97"/>
      <c r="Z117" s="94">
        <f t="shared" si="17"/>
        <v>0</v>
      </c>
      <c r="AA117" s="182"/>
    </row>
    <row r="118" spans="1:29" s="214" customFormat="1" ht="15" x14ac:dyDescent="0.25">
      <c r="A118" s="72"/>
      <c r="B118" s="262" t="str">
        <f>'LPFN SUMMARY - Results'!B118</f>
        <v>Consultant</v>
      </c>
      <c r="C118" s="71"/>
      <c r="D118" s="62"/>
      <c r="E118" s="63"/>
      <c r="F118" s="255">
        <f>'2512'!F118+'2513'!F118+'2514'!F118+'2517'!F118+'2518'!F118+'4235'!F118+'8000'!F118+'8200'!F118+'8769'!F118+'8999'!F118+'4350'!F118</f>
        <v>1000</v>
      </c>
      <c r="G118" s="255">
        <f>'2512'!G118+'2513'!G118+'2514'!G118+'2517'!G118+'2518'!G118+'4235'!G118+'8000'!G118+'8200'!G118+'8769'!G118+'8999'!G118+'4350'!G118</f>
        <v>1000</v>
      </c>
      <c r="H118" s="255">
        <f>'2512'!H118+'2513'!H118+'2514'!H118+'2517'!H118+'2518'!H118+'4235'!H118+'8000'!H118+'8200'!H118+'8769'!H118+'8999'!H118+'4350'!H118</f>
        <v>1000</v>
      </c>
      <c r="I118" s="94">
        <f t="shared" si="13"/>
        <v>3000</v>
      </c>
      <c r="J118" s="224"/>
      <c r="K118" s="255">
        <f>'2512'!K118+'2513'!K118+'2514'!K118+'2517'!K118+'2518'!K118+'4235'!K118+'8000'!K118+'8200'!K118+'8769'!K118+'8999'!K118+'4350'!K118</f>
        <v>0</v>
      </c>
      <c r="L118" s="255">
        <f>'2512'!L118+'2513'!L118+'2514'!L118+'2517'!L118+'2518'!L118+'4235'!L118+'8000'!L118+'8200'!L118+'8769'!L118+'8999'!L118+'4350'!L118</f>
        <v>1000</v>
      </c>
      <c r="M118" s="255">
        <f>'2512'!M118+'2513'!M118+'2514'!M118+'2517'!M118+'2518'!M118+'4235'!M118+'8000'!M118+'8200'!M118+'8769'!M118+'8999'!M118+'4350'!M118</f>
        <v>0</v>
      </c>
      <c r="N118" s="94">
        <f t="shared" si="14"/>
        <v>1000</v>
      </c>
      <c r="O118" s="224"/>
      <c r="P118" s="255">
        <f>'2512'!P118+'2513'!P118+'2514'!P118+'2517'!P118+'2518'!P118+'4235'!P118+'8000'!P118+'8200'!P118+'8769'!P118+'8999'!P118+'4350'!P118</f>
        <v>0</v>
      </c>
      <c r="Q118" s="255">
        <f>'2512'!Q118+'2513'!Q118+'2514'!Q118+'2517'!Q118+'2518'!Q118+'4235'!Q118+'8000'!Q118+'8200'!Q118+'8769'!Q118+'8999'!Q118+'4350'!Q118</f>
        <v>0</v>
      </c>
      <c r="R118" s="255">
        <f>'2512'!R118+'2513'!R118+'2514'!R118+'2517'!R118+'2518'!R118+'4235'!R118+'8000'!R118+'8200'!R118+'8769'!R118+'8999'!R118+'4350'!R118</f>
        <v>0</v>
      </c>
      <c r="S118" s="94">
        <f t="shared" si="15"/>
        <v>0</v>
      </c>
      <c r="T118" s="224"/>
      <c r="U118" s="255">
        <f>'2512'!U118+'2513'!U118+'2514'!U118+'2517'!U118+'2518'!U118+'4235'!U118+'8000'!U118+'8200'!U118+'8769'!U118+'8999'!U118+'4350'!U118</f>
        <v>0</v>
      </c>
      <c r="V118" s="255">
        <f>'2512'!V118+'2513'!V118+'2514'!V118+'2517'!V118+'2518'!V118+'4235'!V118+'8000'!V118+'8200'!V118+'8769'!V118+'8999'!V118+'4350'!V118</f>
        <v>0</v>
      </c>
      <c r="W118" s="255">
        <f>'2512'!W118+'2513'!W118+'2514'!W118+'2517'!W118+'2518'!W118+'4235'!W118+'8000'!W118+'8200'!W118+'8769'!W118+'8999'!W118+'4350'!W118</f>
        <v>995</v>
      </c>
      <c r="X118" s="94">
        <f t="shared" si="16"/>
        <v>995</v>
      </c>
      <c r="Y118" s="97"/>
      <c r="Z118" s="94">
        <f t="shared" si="17"/>
        <v>4995</v>
      </c>
      <c r="AA118" s="182"/>
    </row>
    <row r="119" spans="1:29" s="214" customFormat="1" ht="15" hidden="1" x14ac:dyDescent="0.25">
      <c r="A119" s="72"/>
      <c r="B119" s="262" t="str">
        <f>'LPFN SUMMARY - Results'!B119</f>
        <v>Unused</v>
      </c>
      <c r="C119" s="71"/>
      <c r="D119" s="62"/>
      <c r="E119" s="63"/>
      <c r="F119" s="255">
        <f>'2512'!F119+'2513'!F119+'2514'!F119+'2517'!F119+'2518'!F119+'4235'!F119+'8000'!F119+'8200'!F119+'8769'!F119+'8999'!F119+'4350'!F119</f>
        <v>0</v>
      </c>
      <c r="G119" s="255">
        <f>'2512'!G119+'2513'!G119+'2514'!G119+'2517'!G119+'2518'!G119+'4235'!G119+'8000'!G119+'8200'!G119+'8769'!G119+'8999'!G119+'4350'!G119</f>
        <v>0</v>
      </c>
      <c r="H119" s="255">
        <f>'2512'!H119+'2513'!H119+'2514'!H119+'2517'!H119+'2518'!H119+'4235'!H119+'8000'!H119+'8200'!H119+'8769'!H119+'8999'!H119+'4350'!H119</f>
        <v>0</v>
      </c>
      <c r="I119" s="94">
        <f t="shared" si="13"/>
        <v>0</v>
      </c>
      <c r="J119" s="224"/>
      <c r="K119" s="255">
        <f>'2512'!K119+'2513'!K119+'2514'!K119+'2517'!K119+'2518'!K119+'4235'!K119+'8000'!K119+'8200'!K119+'8769'!K119+'8999'!K119+'4350'!K119</f>
        <v>0</v>
      </c>
      <c r="L119" s="255">
        <f>'2512'!L119+'2513'!L119+'2514'!L119+'2517'!L119+'2518'!L119+'4235'!L119+'8000'!L119+'8200'!L119+'8769'!L119+'8999'!L119+'4350'!L119</f>
        <v>0</v>
      </c>
      <c r="M119" s="255">
        <f>'2512'!M119+'2513'!M119+'2514'!M119+'2517'!M119+'2518'!M119+'4235'!M119+'8000'!M119+'8200'!M119+'8769'!M119+'8999'!M119+'4350'!M119</f>
        <v>0</v>
      </c>
      <c r="N119" s="94">
        <f t="shared" si="14"/>
        <v>0</v>
      </c>
      <c r="O119" s="224"/>
      <c r="P119" s="255">
        <f>'2512'!P119+'2513'!P119+'2514'!P119+'2517'!P119+'2518'!P119+'4235'!P119+'8000'!P119+'8200'!P119+'8769'!P119+'8999'!P119+'4350'!P119</f>
        <v>0</v>
      </c>
      <c r="Q119" s="255">
        <f>'2512'!Q119+'2513'!Q119+'2514'!Q119+'2517'!Q119+'2518'!Q119+'4235'!Q119+'8000'!Q119+'8200'!Q119+'8769'!Q119+'8999'!Q119+'4350'!Q119</f>
        <v>0</v>
      </c>
      <c r="R119" s="255">
        <f>'2512'!R119+'2513'!R119+'2514'!R119+'2517'!R119+'2518'!R119+'4235'!R119+'8000'!R119+'8200'!R119+'8769'!R119+'8999'!R119+'4350'!R119</f>
        <v>0</v>
      </c>
      <c r="S119" s="94">
        <f t="shared" si="15"/>
        <v>0</v>
      </c>
      <c r="T119" s="224"/>
      <c r="U119" s="255">
        <f>'2512'!U119+'2513'!U119+'2514'!U119+'2517'!U119+'2518'!U119+'4235'!U119+'8000'!U119+'8200'!U119+'8769'!U119+'8999'!U119+'4350'!U119</f>
        <v>0</v>
      </c>
      <c r="V119" s="255">
        <f>'2512'!V119+'2513'!V119+'2514'!V119+'2517'!V119+'2518'!V119+'4235'!V119+'8000'!V119+'8200'!V119+'8769'!V119+'8999'!V119+'4350'!V119</f>
        <v>0</v>
      </c>
      <c r="W119" s="255">
        <f>'2512'!W119+'2513'!W119+'2514'!W119+'2517'!W119+'2518'!W119+'4235'!W119+'8000'!W119+'8200'!W119+'8769'!W119+'8999'!W119+'4350'!W119</f>
        <v>0</v>
      </c>
      <c r="X119" s="94">
        <f t="shared" si="16"/>
        <v>0</v>
      </c>
      <c r="Y119" s="97"/>
      <c r="Z119" s="94">
        <f t="shared" si="17"/>
        <v>0</v>
      </c>
      <c r="AA119" s="182"/>
    </row>
    <row r="120" spans="1:29" s="214" customFormat="1" ht="15" hidden="1" x14ac:dyDescent="0.25">
      <c r="A120" s="72"/>
      <c r="B120" s="262" t="str">
        <f>'LPFN SUMMARY - Results'!B120</f>
        <v>Unused</v>
      </c>
      <c r="C120" s="71"/>
      <c r="D120" s="62"/>
      <c r="E120" s="63"/>
      <c r="F120" s="255">
        <f>'2512'!F120+'2513'!F120+'2514'!F120+'2517'!F120+'2518'!F120+'4235'!F120+'8000'!F120+'8200'!F120+'8769'!F120+'8999'!F120+'4350'!F120</f>
        <v>0</v>
      </c>
      <c r="G120" s="255">
        <f>'2512'!G120+'2513'!G120+'2514'!G120+'2517'!G120+'2518'!G120+'4235'!G120+'8000'!G120+'8200'!G120+'8769'!G120+'8999'!G120+'4350'!G120</f>
        <v>0</v>
      </c>
      <c r="H120" s="255">
        <f>'2512'!H120+'2513'!H120+'2514'!H120+'2517'!H120+'2518'!H120+'4235'!H120+'8000'!H120+'8200'!H120+'8769'!H120+'8999'!H120+'4350'!H120</f>
        <v>0</v>
      </c>
      <c r="I120" s="94">
        <f t="shared" si="13"/>
        <v>0</v>
      </c>
      <c r="J120" s="224"/>
      <c r="K120" s="255">
        <f>'2512'!K120+'2513'!K120+'2514'!K120+'2517'!K120+'2518'!K120+'4235'!K120+'8000'!K120+'8200'!K120+'8769'!K120+'8999'!K120+'4350'!K120</f>
        <v>0</v>
      </c>
      <c r="L120" s="255">
        <f>'2512'!L120+'2513'!L120+'2514'!L120+'2517'!L120+'2518'!L120+'4235'!L120+'8000'!L120+'8200'!L120+'8769'!L120+'8999'!L120+'4350'!L120</f>
        <v>0</v>
      </c>
      <c r="M120" s="255">
        <f>'2512'!M120+'2513'!M120+'2514'!M120+'2517'!M120+'2518'!M120+'4235'!M120+'8000'!M120+'8200'!M120+'8769'!M120+'8999'!M120+'4350'!M120</f>
        <v>0</v>
      </c>
      <c r="N120" s="94">
        <f t="shared" si="14"/>
        <v>0</v>
      </c>
      <c r="O120" s="224"/>
      <c r="P120" s="255">
        <f>'2512'!P120+'2513'!P120+'2514'!P120+'2517'!P120+'2518'!P120+'4235'!P120+'8000'!P120+'8200'!P120+'8769'!P120+'8999'!P120+'4350'!P120</f>
        <v>0</v>
      </c>
      <c r="Q120" s="255">
        <f>'2512'!Q120+'2513'!Q120+'2514'!Q120+'2517'!Q120+'2518'!Q120+'4235'!Q120+'8000'!Q120+'8200'!Q120+'8769'!Q120+'8999'!Q120+'4350'!Q120</f>
        <v>0</v>
      </c>
      <c r="R120" s="255">
        <f>'2512'!R120+'2513'!R120+'2514'!R120+'2517'!R120+'2518'!R120+'4235'!R120+'8000'!R120+'8200'!R120+'8769'!R120+'8999'!R120+'4350'!R120</f>
        <v>0</v>
      </c>
      <c r="S120" s="94">
        <f t="shared" si="15"/>
        <v>0</v>
      </c>
      <c r="T120" s="224"/>
      <c r="U120" s="255">
        <f>'2512'!U120+'2513'!U120+'2514'!U120+'2517'!U120+'2518'!U120+'4235'!U120+'8000'!U120+'8200'!U120+'8769'!U120+'8999'!U120+'4350'!U120</f>
        <v>0</v>
      </c>
      <c r="V120" s="255">
        <f>'2512'!V120+'2513'!V120+'2514'!V120+'2517'!V120+'2518'!V120+'4235'!V120+'8000'!V120+'8200'!V120+'8769'!V120+'8999'!V120+'4350'!V120</f>
        <v>0</v>
      </c>
      <c r="W120" s="255">
        <f>'2512'!W120+'2513'!W120+'2514'!W120+'2517'!W120+'2518'!W120+'4235'!W120+'8000'!W120+'8200'!W120+'8769'!W120+'8999'!W120+'4350'!W120</f>
        <v>0</v>
      </c>
      <c r="X120" s="94">
        <f t="shared" si="16"/>
        <v>0</v>
      </c>
      <c r="Y120" s="97"/>
      <c r="Z120" s="94">
        <f t="shared" si="17"/>
        <v>0</v>
      </c>
      <c r="AA120" s="182"/>
    </row>
    <row r="121" spans="1:29" s="214" customFormat="1" ht="15" hidden="1" x14ac:dyDescent="0.25">
      <c r="A121" s="72"/>
      <c r="B121" s="262" t="str">
        <f>'LPFN SUMMARY - Results'!B121</f>
        <v>Unused</v>
      </c>
      <c r="C121" s="71"/>
      <c r="D121" s="62"/>
      <c r="E121" s="63"/>
      <c r="F121" s="255">
        <f>'2512'!F121+'2513'!F121+'2514'!F121+'2517'!F121+'2518'!F121+'4235'!F121+'8000'!F121+'8200'!F121+'8769'!F121+'8999'!F121+'4350'!F121</f>
        <v>0</v>
      </c>
      <c r="G121" s="255">
        <f>'2512'!G121+'2513'!G121+'2514'!G121+'2517'!G121+'2518'!G121+'4235'!G121+'8000'!G121+'8200'!G121+'8769'!G121+'8999'!G121+'4350'!G121</f>
        <v>0</v>
      </c>
      <c r="H121" s="255">
        <f>'2512'!H121+'2513'!H121+'2514'!H121+'2517'!H121+'2518'!H121+'4235'!H121+'8000'!H121+'8200'!H121+'8769'!H121+'8999'!H121+'4350'!H121</f>
        <v>0</v>
      </c>
      <c r="I121" s="94">
        <f t="shared" si="13"/>
        <v>0</v>
      </c>
      <c r="J121" s="224"/>
      <c r="K121" s="255">
        <f>'2512'!K121+'2513'!K121+'2514'!K121+'2517'!K121+'2518'!K121+'4235'!K121+'8000'!K121+'8200'!K121+'8769'!K121+'8999'!K121+'4350'!K121</f>
        <v>0</v>
      </c>
      <c r="L121" s="255">
        <f>'2512'!L121+'2513'!L121+'2514'!L121+'2517'!L121+'2518'!L121+'4235'!L121+'8000'!L121+'8200'!L121+'8769'!L121+'8999'!L121+'4350'!L121</f>
        <v>0</v>
      </c>
      <c r="M121" s="255">
        <f>'2512'!M121+'2513'!M121+'2514'!M121+'2517'!M121+'2518'!M121+'4235'!M121+'8000'!M121+'8200'!M121+'8769'!M121+'8999'!M121+'4350'!M121</f>
        <v>0</v>
      </c>
      <c r="N121" s="94">
        <f t="shared" si="14"/>
        <v>0</v>
      </c>
      <c r="O121" s="224"/>
      <c r="P121" s="255">
        <f>'2512'!P121+'2513'!P121+'2514'!P121+'2517'!P121+'2518'!P121+'4235'!P121+'8000'!P121+'8200'!P121+'8769'!P121+'8999'!P121+'4350'!P121</f>
        <v>0</v>
      </c>
      <c r="Q121" s="255">
        <f>'2512'!Q121+'2513'!Q121+'2514'!Q121+'2517'!Q121+'2518'!Q121+'4235'!Q121+'8000'!Q121+'8200'!Q121+'8769'!Q121+'8999'!Q121+'4350'!Q121</f>
        <v>0</v>
      </c>
      <c r="R121" s="255">
        <f>'2512'!R121+'2513'!R121+'2514'!R121+'2517'!R121+'2518'!R121+'4235'!R121+'8000'!R121+'8200'!R121+'8769'!R121+'8999'!R121+'4350'!R121</f>
        <v>0</v>
      </c>
      <c r="S121" s="94">
        <f t="shared" si="15"/>
        <v>0</v>
      </c>
      <c r="T121" s="224"/>
      <c r="U121" s="255">
        <f>'2512'!U121+'2513'!U121+'2514'!U121+'2517'!U121+'2518'!U121+'4235'!U121+'8000'!U121+'8200'!U121+'8769'!U121+'8999'!U121+'4350'!U121</f>
        <v>0</v>
      </c>
      <c r="V121" s="255">
        <f>'2512'!V121+'2513'!V121+'2514'!V121+'2517'!V121+'2518'!V121+'4235'!V121+'8000'!V121+'8200'!V121+'8769'!V121+'8999'!V121+'4350'!V121</f>
        <v>0</v>
      </c>
      <c r="W121" s="255">
        <f>'2512'!W121+'2513'!W121+'2514'!W121+'2517'!W121+'2518'!W121+'4235'!W121+'8000'!W121+'8200'!W121+'8769'!W121+'8999'!W121+'4350'!W121</f>
        <v>0</v>
      </c>
      <c r="X121" s="94">
        <f t="shared" si="16"/>
        <v>0</v>
      </c>
      <c r="Y121" s="97"/>
      <c r="Z121" s="94">
        <f t="shared" si="17"/>
        <v>0</v>
      </c>
      <c r="AA121" s="182"/>
    </row>
    <row r="122" spans="1:29" s="214" customFormat="1" ht="15" hidden="1" x14ac:dyDescent="0.25">
      <c r="A122" s="72"/>
      <c r="B122" s="262" t="str">
        <f>'LPFN SUMMARY - Results'!B122</f>
        <v>Unused</v>
      </c>
      <c r="C122" s="71"/>
      <c r="D122" s="62"/>
      <c r="E122" s="63"/>
      <c r="F122" s="255">
        <f>'2512'!F122+'2513'!F122+'2514'!F122+'2517'!F122+'2518'!F122+'4235'!F122+'8000'!F122+'8200'!F122+'8769'!F122+'8999'!F122+'4350'!F122</f>
        <v>0</v>
      </c>
      <c r="G122" s="255">
        <f>'2512'!G122+'2513'!G122+'2514'!G122+'2517'!G122+'2518'!G122+'4235'!G122+'8000'!G122+'8200'!G122+'8769'!G122+'8999'!G122+'4350'!G122</f>
        <v>0</v>
      </c>
      <c r="H122" s="255">
        <f>'2512'!H122+'2513'!H122+'2514'!H122+'2517'!H122+'2518'!H122+'4235'!H122+'8000'!H122+'8200'!H122+'8769'!H122+'8999'!H122+'4350'!H122</f>
        <v>0</v>
      </c>
      <c r="I122" s="94">
        <f t="shared" si="13"/>
        <v>0</v>
      </c>
      <c r="J122" s="224"/>
      <c r="K122" s="255">
        <f>'2512'!K122+'2513'!K122+'2514'!K122+'2517'!K122+'2518'!K122+'4235'!K122+'8000'!K122+'8200'!K122+'8769'!K122+'8999'!K122+'4350'!K122</f>
        <v>0</v>
      </c>
      <c r="L122" s="255">
        <f>'2512'!L122+'2513'!L122+'2514'!L122+'2517'!L122+'2518'!L122+'4235'!L122+'8000'!L122+'8200'!L122+'8769'!L122+'8999'!L122+'4350'!L122</f>
        <v>0</v>
      </c>
      <c r="M122" s="255">
        <f>'2512'!M122+'2513'!M122+'2514'!M122+'2517'!M122+'2518'!M122+'4235'!M122+'8000'!M122+'8200'!M122+'8769'!M122+'8999'!M122+'4350'!M122</f>
        <v>0</v>
      </c>
      <c r="N122" s="94">
        <f t="shared" si="14"/>
        <v>0</v>
      </c>
      <c r="O122" s="224"/>
      <c r="P122" s="255">
        <f>'2512'!P122+'2513'!P122+'2514'!P122+'2517'!P122+'2518'!P122+'4235'!P122+'8000'!P122+'8200'!P122+'8769'!P122+'8999'!P122+'4350'!P122</f>
        <v>0</v>
      </c>
      <c r="Q122" s="255">
        <f>'2512'!Q122+'2513'!Q122+'2514'!Q122+'2517'!Q122+'2518'!Q122+'4235'!Q122+'8000'!Q122+'8200'!Q122+'8769'!Q122+'8999'!Q122+'4350'!Q122</f>
        <v>0</v>
      </c>
      <c r="R122" s="255">
        <f>'2512'!R122+'2513'!R122+'2514'!R122+'2517'!R122+'2518'!R122+'4235'!R122+'8000'!R122+'8200'!R122+'8769'!R122+'8999'!R122+'4350'!R122</f>
        <v>0</v>
      </c>
      <c r="S122" s="94">
        <f t="shared" si="15"/>
        <v>0</v>
      </c>
      <c r="T122" s="224"/>
      <c r="U122" s="255">
        <f>'2512'!U122+'2513'!U122+'2514'!U122+'2517'!U122+'2518'!U122+'4235'!U122+'8000'!U122+'8200'!U122+'8769'!U122+'8999'!U122+'4350'!U122</f>
        <v>0</v>
      </c>
      <c r="V122" s="255">
        <f>'2512'!V122+'2513'!V122+'2514'!V122+'2517'!V122+'2518'!V122+'4235'!V122+'8000'!V122+'8200'!V122+'8769'!V122+'8999'!V122+'4350'!V122</f>
        <v>0</v>
      </c>
      <c r="W122" s="255">
        <f>'2512'!W122+'2513'!W122+'2514'!W122+'2517'!W122+'2518'!W122+'4235'!W122+'8000'!W122+'8200'!W122+'8769'!W122+'8999'!W122+'4350'!W122</f>
        <v>0</v>
      </c>
      <c r="X122" s="94">
        <f t="shared" si="16"/>
        <v>0</v>
      </c>
      <c r="Y122" s="97"/>
      <c r="Z122" s="94">
        <f t="shared" si="17"/>
        <v>0</v>
      </c>
      <c r="AA122" s="182"/>
    </row>
    <row r="123" spans="1:29" s="214" customFormat="1" ht="15" hidden="1" x14ac:dyDescent="0.25">
      <c r="A123" s="72"/>
      <c r="B123" s="262" t="str">
        <f>'LPFN SUMMARY - Results'!B123</f>
        <v>Unused</v>
      </c>
      <c r="C123" s="71"/>
      <c r="D123" s="62"/>
      <c r="E123" s="63"/>
      <c r="F123" s="255">
        <f>'2512'!F123+'2513'!F123+'2514'!F123+'2517'!F123+'2518'!F123+'4235'!F123+'8000'!F123+'8200'!F123+'8769'!F123+'8999'!F123+'4350'!F123</f>
        <v>0</v>
      </c>
      <c r="G123" s="255">
        <f>'2512'!G123+'2513'!G123+'2514'!G123+'2517'!G123+'2518'!G123+'4235'!G123+'8000'!G123+'8200'!G123+'8769'!G123+'8999'!G123+'4350'!G123</f>
        <v>0</v>
      </c>
      <c r="H123" s="255">
        <f>'2512'!H123+'2513'!H123+'2514'!H123+'2517'!H123+'2518'!H123+'4235'!H123+'8000'!H123+'8200'!H123+'8769'!H123+'8999'!H123+'4350'!H123</f>
        <v>0</v>
      </c>
      <c r="I123" s="94">
        <f t="shared" si="13"/>
        <v>0</v>
      </c>
      <c r="J123" s="224"/>
      <c r="K123" s="255">
        <f>'2512'!K123+'2513'!K123+'2514'!K123+'2517'!K123+'2518'!K123+'4235'!K123+'8000'!K123+'8200'!K123+'8769'!K123+'8999'!K123+'4350'!K123</f>
        <v>0</v>
      </c>
      <c r="L123" s="255">
        <f>'2512'!L123+'2513'!L123+'2514'!L123+'2517'!L123+'2518'!L123+'4235'!L123+'8000'!L123+'8200'!L123+'8769'!L123+'8999'!L123+'4350'!L123</f>
        <v>0</v>
      </c>
      <c r="M123" s="255">
        <f>'2512'!M123+'2513'!M123+'2514'!M123+'2517'!M123+'2518'!M123+'4235'!M123+'8000'!M123+'8200'!M123+'8769'!M123+'8999'!M123+'4350'!M123</f>
        <v>0</v>
      </c>
      <c r="N123" s="94">
        <f t="shared" si="14"/>
        <v>0</v>
      </c>
      <c r="O123" s="224"/>
      <c r="P123" s="255">
        <f>'2512'!P123+'2513'!P123+'2514'!P123+'2517'!P123+'2518'!P123+'4235'!P123+'8000'!P123+'8200'!P123+'8769'!P123+'8999'!P123+'4350'!P123</f>
        <v>0</v>
      </c>
      <c r="Q123" s="255">
        <f>'2512'!Q123+'2513'!Q123+'2514'!Q123+'2517'!Q123+'2518'!Q123+'4235'!Q123+'8000'!Q123+'8200'!Q123+'8769'!Q123+'8999'!Q123+'4350'!Q123</f>
        <v>0</v>
      </c>
      <c r="R123" s="255">
        <f>'2512'!R123+'2513'!R123+'2514'!R123+'2517'!R123+'2518'!R123+'4235'!R123+'8000'!R123+'8200'!R123+'8769'!R123+'8999'!R123+'4350'!R123</f>
        <v>0</v>
      </c>
      <c r="S123" s="94">
        <f t="shared" si="15"/>
        <v>0</v>
      </c>
      <c r="T123" s="224"/>
      <c r="U123" s="255">
        <f>'2512'!U123+'2513'!U123+'2514'!U123+'2517'!U123+'2518'!U123+'4235'!U123+'8000'!U123+'8200'!U123+'8769'!U123+'8999'!U123+'4350'!U123</f>
        <v>0</v>
      </c>
      <c r="V123" s="255">
        <f>'2512'!V123+'2513'!V123+'2514'!V123+'2517'!V123+'2518'!V123+'4235'!V123+'8000'!V123+'8200'!V123+'8769'!V123+'8999'!V123+'4350'!V123</f>
        <v>0</v>
      </c>
      <c r="W123" s="255">
        <f>'2512'!W123+'2513'!W123+'2514'!W123+'2517'!W123+'2518'!W123+'4235'!W123+'8000'!W123+'8200'!W123+'8769'!W123+'8999'!W123+'4350'!W123</f>
        <v>0</v>
      </c>
      <c r="X123" s="94">
        <f t="shared" si="16"/>
        <v>0</v>
      </c>
      <c r="Y123" s="97"/>
      <c r="Z123" s="94">
        <f t="shared" si="17"/>
        <v>0</v>
      </c>
      <c r="AA123" s="182"/>
    </row>
    <row r="124" spans="1:29" s="214" customFormat="1" ht="15" hidden="1" x14ac:dyDescent="0.25">
      <c r="A124" s="72"/>
      <c r="B124" s="262" t="str">
        <f>'LPFN SUMMARY - Results'!B124</f>
        <v>Unused</v>
      </c>
      <c r="C124" s="71"/>
      <c r="D124" s="62"/>
      <c r="E124" s="63"/>
      <c r="F124" s="255">
        <f>'2512'!F124+'2513'!F124+'2514'!F124+'2517'!F124+'2518'!F124+'4235'!F124+'8000'!F124+'8200'!F124+'8769'!F124+'8999'!F124+'4350'!F124</f>
        <v>0</v>
      </c>
      <c r="G124" s="255">
        <f>'2512'!G124+'2513'!G124+'2514'!G124+'2517'!G124+'2518'!G124+'4235'!G124+'8000'!G124+'8200'!G124+'8769'!G124+'8999'!G124+'4350'!G124</f>
        <v>0</v>
      </c>
      <c r="H124" s="255">
        <f>'2512'!H124+'2513'!H124+'2514'!H124+'2517'!H124+'2518'!H124+'4235'!H124+'8000'!H124+'8200'!H124+'8769'!H124+'8999'!H124+'4350'!H124</f>
        <v>0</v>
      </c>
      <c r="I124" s="94">
        <f t="shared" si="13"/>
        <v>0</v>
      </c>
      <c r="J124" s="224"/>
      <c r="K124" s="255">
        <f>'2512'!K124+'2513'!K124+'2514'!K124+'2517'!K124+'2518'!K124+'4235'!K124+'8000'!K124+'8200'!K124+'8769'!K124+'8999'!K124+'4350'!K124</f>
        <v>0</v>
      </c>
      <c r="L124" s="255">
        <f>'2512'!L124+'2513'!L124+'2514'!L124+'2517'!L124+'2518'!L124+'4235'!L124+'8000'!L124+'8200'!L124+'8769'!L124+'8999'!L124+'4350'!L124</f>
        <v>0</v>
      </c>
      <c r="M124" s="255">
        <f>'2512'!M124+'2513'!M124+'2514'!M124+'2517'!M124+'2518'!M124+'4235'!M124+'8000'!M124+'8200'!M124+'8769'!M124+'8999'!M124+'4350'!M124</f>
        <v>0</v>
      </c>
      <c r="N124" s="94">
        <f t="shared" si="14"/>
        <v>0</v>
      </c>
      <c r="O124" s="224"/>
      <c r="P124" s="255">
        <f>'2512'!P124+'2513'!P124+'2514'!P124+'2517'!P124+'2518'!P124+'4235'!P124+'8000'!P124+'8200'!P124+'8769'!P124+'8999'!P124+'4350'!P124</f>
        <v>0</v>
      </c>
      <c r="Q124" s="255">
        <f>'2512'!Q124+'2513'!Q124+'2514'!Q124+'2517'!Q124+'2518'!Q124+'4235'!Q124+'8000'!Q124+'8200'!Q124+'8769'!Q124+'8999'!Q124+'4350'!Q124</f>
        <v>0</v>
      </c>
      <c r="R124" s="255">
        <f>'2512'!R124+'2513'!R124+'2514'!R124+'2517'!R124+'2518'!R124+'4235'!R124+'8000'!R124+'8200'!R124+'8769'!R124+'8999'!R124+'4350'!R124</f>
        <v>0</v>
      </c>
      <c r="S124" s="94">
        <f t="shared" si="15"/>
        <v>0</v>
      </c>
      <c r="T124" s="224"/>
      <c r="U124" s="255">
        <f>'2512'!U124+'2513'!U124+'2514'!U124+'2517'!U124+'2518'!U124+'4235'!U124+'8000'!U124+'8200'!U124+'8769'!U124+'8999'!U124+'4350'!U124</f>
        <v>0</v>
      </c>
      <c r="V124" s="255">
        <f>'2512'!V124+'2513'!V124+'2514'!V124+'2517'!V124+'2518'!V124+'4235'!V124+'8000'!V124+'8200'!V124+'8769'!V124+'8999'!V124+'4350'!V124</f>
        <v>0</v>
      </c>
      <c r="W124" s="255">
        <f>'2512'!W124+'2513'!W124+'2514'!W124+'2517'!W124+'2518'!W124+'4235'!W124+'8000'!W124+'8200'!W124+'8769'!W124+'8999'!W124+'4350'!W124</f>
        <v>0</v>
      </c>
      <c r="X124" s="94">
        <f t="shared" si="16"/>
        <v>0</v>
      </c>
      <c r="Y124" s="97"/>
      <c r="Z124" s="94">
        <f t="shared" si="17"/>
        <v>0</v>
      </c>
      <c r="AA124" s="182"/>
    </row>
    <row r="125" spans="1:29" s="214" customFormat="1" ht="15" hidden="1" x14ac:dyDescent="0.25">
      <c r="A125" s="72"/>
      <c r="B125" s="262" t="str">
        <f>'LPFN SUMMARY - Results'!B125</f>
        <v>Unused</v>
      </c>
      <c r="C125" s="71"/>
      <c r="D125" s="62"/>
      <c r="E125" s="63"/>
      <c r="F125" s="255">
        <f>'2512'!F125+'2513'!F125+'2514'!F125+'2517'!F125+'2518'!F125+'4235'!F125+'8000'!F125+'8200'!F125+'8769'!F125+'8999'!F125+'4350'!F125</f>
        <v>0</v>
      </c>
      <c r="G125" s="255">
        <f>'2512'!G125+'2513'!G125+'2514'!G125+'2517'!G125+'2518'!G125+'4235'!G125+'8000'!G125+'8200'!G125+'8769'!G125+'8999'!G125+'4350'!G125</f>
        <v>0</v>
      </c>
      <c r="H125" s="255">
        <f>'2512'!H125+'2513'!H125+'2514'!H125+'2517'!H125+'2518'!H125+'4235'!H125+'8000'!H125+'8200'!H125+'8769'!H125+'8999'!H125+'4350'!H125</f>
        <v>0</v>
      </c>
      <c r="I125" s="94">
        <f t="shared" si="13"/>
        <v>0</v>
      </c>
      <c r="J125" s="224"/>
      <c r="K125" s="255">
        <f>'2512'!K125+'2513'!K125+'2514'!K125+'2517'!K125+'2518'!K125+'4235'!K125+'8000'!K125+'8200'!K125+'8769'!K125+'8999'!K125+'4350'!K125</f>
        <v>0</v>
      </c>
      <c r="L125" s="255">
        <f>'2512'!L125+'2513'!L125+'2514'!L125+'2517'!L125+'2518'!L125+'4235'!L125+'8000'!L125+'8200'!L125+'8769'!L125+'8999'!L125+'4350'!L125</f>
        <v>0</v>
      </c>
      <c r="M125" s="255">
        <f>'2512'!M125+'2513'!M125+'2514'!M125+'2517'!M125+'2518'!M125+'4235'!M125+'8000'!M125+'8200'!M125+'8769'!M125+'8999'!M125+'4350'!M125</f>
        <v>0</v>
      </c>
      <c r="N125" s="94">
        <f t="shared" si="14"/>
        <v>0</v>
      </c>
      <c r="O125" s="224"/>
      <c r="P125" s="255">
        <f>'2512'!P125+'2513'!P125+'2514'!P125+'2517'!P125+'2518'!P125+'4235'!P125+'8000'!P125+'8200'!P125+'8769'!P125+'8999'!P125+'4350'!P125</f>
        <v>0</v>
      </c>
      <c r="Q125" s="255">
        <f>'2512'!Q125+'2513'!Q125+'2514'!Q125+'2517'!Q125+'2518'!Q125+'4235'!Q125+'8000'!Q125+'8200'!Q125+'8769'!Q125+'8999'!Q125+'4350'!Q125</f>
        <v>0</v>
      </c>
      <c r="R125" s="255">
        <f>'2512'!R125+'2513'!R125+'2514'!R125+'2517'!R125+'2518'!R125+'4235'!R125+'8000'!R125+'8200'!R125+'8769'!R125+'8999'!R125+'4350'!R125</f>
        <v>0</v>
      </c>
      <c r="S125" s="94">
        <f t="shared" si="15"/>
        <v>0</v>
      </c>
      <c r="T125" s="224"/>
      <c r="U125" s="255">
        <f>'2512'!U125+'2513'!U125+'2514'!U125+'2517'!U125+'2518'!U125+'4235'!U125+'8000'!U125+'8200'!U125+'8769'!U125+'8999'!U125+'4350'!U125</f>
        <v>0</v>
      </c>
      <c r="V125" s="255">
        <f>'2512'!V125+'2513'!V125+'2514'!V125+'2517'!V125+'2518'!V125+'4235'!V125+'8000'!V125+'8200'!V125+'8769'!V125+'8999'!V125+'4350'!V125</f>
        <v>0</v>
      </c>
      <c r="W125" s="255">
        <f>'2512'!W125+'2513'!W125+'2514'!W125+'2517'!W125+'2518'!W125+'4235'!W125+'8000'!W125+'8200'!W125+'8769'!W125+'8999'!W125+'4350'!W125</f>
        <v>0</v>
      </c>
      <c r="X125" s="94">
        <f t="shared" si="16"/>
        <v>0</v>
      </c>
      <c r="Y125" s="97"/>
      <c r="Z125" s="94">
        <f t="shared" si="17"/>
        <v>0</v>
      </c>
      <c r="AA125" s="182"/>
    </row>
    <row r="126" spans="1:29" s="214" customFormat="1" ht="15" hidden="1" x14ac:dyDescent="0.25">
      <c r="A126" s="72"/>
      <c r="B126" s="262" t="str">
        <f>'LPFN SUMMARY - Results'!B126</f>
        <v>Unused</v>
      </c>
      <c r="C126" s="73"/>
      <c r="D126" s="62"/>
      <c r="E126" s="63"/>
      <c r="F126" s="255">
        <f>'2512'!F126+'2513'!F126+'2514'!F126+'2517'!F126+'2518'!F126+'4235'!F126+'8000'!F126+'8200'!F126+'8769'!F126+'8999'!F126+'4350'!F126</f>
        <v>0</v>
      </c>
      <c r="G126" s="255">
        <f>'2512'!G126+'2513'!G126+'2514'!G126+'2517'!G126+'2518'!G126+'4235'!G126+'8000'!G126+'8200'!G126+'8769'!G126+'8999'!G126+'4350'!G126</f>
        <v>0</v>
      </c>
      <c r="H126" s="255">
        <f>'2512'!H126+'2513'!H126+'2514'!H126+'2517'!H126+'2518'!H126+'4235'!H126+'8000'!H126+'8200'!H126+'8769'!H126+'8999'!H126+'4350'!H126</f>
        <v>0</v>
      </c>
      <c r="I126" s="94">
        <f t="shared" si="13"/>
        <v>0</v>
      </c>
      <c r="J126" s="224"/>
      <c r="K126" s="255">
        <f>'2512'!K126+'2513'!K126+'2514'!K126+'2517'!K126+'2518'!K126+'4235'!K126+'8000'!K126+'8200'!K126+'8769'!K126+'8999'!K126+'4350'!K126</f>
        <v>0</v>
      </c>
      <c r="L126" s="255">
        <f>'2512'!L126+'2513'!L126+'2514'!L126+'2517'!L126+'2518'!L126+'4235'!L126+'8000'!L126+'8200'!L126+'8769'!L126+'8999'!L126+'4350'!L126</f>
        <v>0</v>
      </c>
      <c r="M126" s="255">
        <f>'2512'!M126+'2513'!M126+'2514'!M126+'2517'!M126+'2518'!M126+'4235'!M126+'8000'!M126+'8200'!M126+'8769'!M126+'8999'!M126+'4350'!M126</f>
        <v>0</v>
      </c>
      <c r="N126" s="94">
        <f t="shared" si="14"/>
        <v>0</v>
      </c>
      <c r="O126" s="224"/>
      <c r="P126" s="255">
        <f>'2512'!P126+'2513'!P126+'2514'!P126+'2517'!P126+'2518'!P126+'4235'!P126+'8000'!P126+'8200'!P126+'8769'!P126+'8999'!P126+'4350'!P126</f>
        <v>0</v>
      </c>
      <c r="Q126" s="255">
        <f>'2512'!Q126+'2513'!Q126+'2514'!Q126+'2517'!Q126+'2518'!Q126+'4235'!Q126+'8000'!Q126+'8200'!Q126+'8769'!Q126+'8999'!Q126+'4350'!Q126</f>
        <v>0</v>
      </c>
      <c r="R126" s="255">
        <f>'2512'!R126+'2513'!R126+'2514'!R126+'2517'!R126+'2518'!R126+'4235'!R126+'8000'!R126+'8200'!R126+'8769'!R126+'8999'!R126+'4350'!R126</f>
        <v>0</v>
      </c>
      <c r="S126" s="94">
        <f t="shared" si="15"/>
        <v>0</v>
      </c>
      <c r="T126" s="224"/>
      <c r="U126" s="255">
        <f>'2512'!U126+'2513'!U126+'2514'!U126+'2517'!U126+'2518'!U126+'4235'!U126+'8000'!U126+'8200'!U126+'8769'!U126+'8999'!U126+'4350'!U126</f>
        <v>0</v>
      </c>
      <c r="V126" s="255">
        <f>'2512'!V126+'2513'!V126+'2514'!V126+'2517'!V126+'2518'!V126+'4235'!V126+'8000'!V126+'8200'!V126+'8769'!V126+'8999'!V126+'4350'!V126</f>
        <v>0</v>
      </c>
      <c r="W126" s="255">
        <f>'2512'!W126+'2513'!W126+'2514'!W126+'2517'!W126+'2518'!W126+'4235'!W126+'8000'!W126+'8200'!W126+'8769'!W126+'8999'!W126+'4350'!W126</f>
        <v>0</v>
      </c>
      <c r="X126" s="94">
        <f t="shared" si="16"/>
        <v>0</v>
      </c>
      <c r="Y126" s="97"/>
      <c r="Z126" s="94">
        <f t="shared" si="17"/>
        <v>0</v>
      </c>
      <c r="AA126" s="182"/>
    </row>
    <row r="127" spans="1:29" s="214" customFormat="1" ht="15" x14ac:dyDescent="0.25">
      <c r="A127" s="77"/>
      <c r="B127" s="78"/>
      <c r="C127" s="78"/>
      <c r="D127" s="78"/>
      <c r="E127" s="79"/>
      <c r="F127" s="85">
        <f>SUM(F46:F118)</f>
        <v>438795</v>
      </c>
      <c r="G127" s="85">
        <f t="shared" ref="G127:H127" si="18">SUM(G46:G118)</f>
        <v>47431</v>
      </c>
      <c r="H127" s="85">
        <f t="shared" si="18"/>
        <v>180652</v>
      </c>
      <c r="I127" s="85">
        <f>SUM(I46:I118)</f>
        <v>666878</v>
      </c>
      <c r="J127" s="85"/>
      <c r="K127" s="85">
        <f>SUM(K46:K118)</f>
        <v>46431</v>
      </c>
      <c r="L127" s="85">
        <f t="shared" ref="L127:M127" si="19">SUM(L46:L118)</f>
        <v>47431</v>
      </c>
      <c r="M127" s="85">
        <f t="shared" si="19"/>
        <v>119415</v>
      </c>
      <c r="N127" s="85">
        <f>SUM(N46:N118)</f>
        <v>213277</v>
      </c>
      <c r="O127" s="85"/>
      <c r="P127" s="85">
        <f>SUM(P46:P118)</f>
        <v>48431</v>
      </c>
      <c r="Q127" s="85">
        <f t="shared" ref="Q127:R127" si="20">SUM(Q46:Q118)</f>
        <v>46431</v>
      </c>
      <c r="R127" s="85">
        <f t="shared" si="20"/>
        <v>124415</v>
      </c>
      <c r="S127" s="85">
        <f>SUM(S46:S118)</f>
        <v>219277</v>
      </c>
      <c r="T127" s="85"/>
      <c r="U127" s="85">
        <f>SUM(U46:U118)</f>
        <v>46431</v>
      </c>
      <c r="V127" s="85">
        <f t="shared" ref="V127:W127" si="21">SUM(V46:V118)</f>
        <v>67271</v>
      </c>
      <c r="W127" s="85">
        <f t="shared" si="21"/>
        <v>137748</v>
      </c>
      <c r="X127" s="85">
        <f>SUM(X46:X118)</f>
        <v>251450</v>
      </c>
      <c r="Y127" s="84"/>
      <c r="Z127" s="85">
        <f>SUM(Z46:Z118)</f>
        <v>1350882</v>
      </c>
      <c r="AA127" s="182" t="e">
        <f>#REF!+'2512'!Z127+'2513'!Z127+'2514'!Z127+'2518'!Z127+#REF!+'2522'!Z127+'2540'!Z127+'2600'!Z127+'2601'!Z127+'2602'!Z127+#REF!+'4235'!Z127+'8200'!Z127+#REF!+#REF!+#REF!+'8769'!Z127+'8999'!Z127-Z127</f>
        <v>#REF!</v>
      </c>
      <c r="AC127" s="243"/>
    </row>
    <row r="128" spans="1:29" s="214" customFormat="1" ht="15.75" thickBot="1" x14ac:dyDescent="0.3">
      <c r="A128" s="80" t="s">
        <v>24</v>
      </c>
      <c r="B128" s="81"/>
      <c r="C128" s="260"/>
      <c r="D128" s="260"/>
      <c r="E128" s="261"/>
      <c r="F128" s="88">
        <f>F43-F127</f>
        <v>967601</v>
      </c>
      <c r="G128" s="88">
        <f>G43-G127</f>
        <v>-43881</v>
      </c>
      <c r="H128" s="88">
        <f>H43-H127</f>
        <v>-177102</v>
      </c>
      <c r="I128" s="89">
        <f>I43-I127</f>
        <v>746618</v>
      </c>
      <c r="J128" s="89"/>
      <c r="K128" s="88">
        <f>K43-K127</f>
        <v>-42881</v>
      </c>
      <c r="L128" s="88">
        <f>L43-L127</f>
        <v>-43881</v>
      </c>
      <c r="M128" s="88">
        <f>M43-M127</f>
        <v>-115865</v>
      </c>
      <c r="N128" s="89">
        <f>N43-N127</f>
        <v>-202627</v>
      </c>
      <c r="O128" s="89"/>
      <c r="P128" s="88">
        <f>P43-P127</f>
        <v>-44881</v>
      </c>
      <c r="Q128" s="88">
        <f>Q43-Q127</f>
        <v>-42881</v>
      </c>
      <c r="R128" s="88">
        <f>R43-R127</f>
        <v>-120865</v>
      </c>
      <c r="S128" s="89">
        <f>S43-S127</f>
        <v>-208627</v>
      </c>
      <c r="T128" s="89"/>
      <c r="U128" s="88">
        <f>U43-U127</f>
        <v>-42881</v>
      </c>
      <c r="V128" s="88">
        <f>V43-V127</f>
        <v>-63721</v>
      </c>
      <c r="W128" s="88">
        <f>W43-W127</f>
        <v>-134198</v>
      </c>
      <c r="X128" s="89">
        <f>X43-X127</f>
        <v>-240800</v>
      </c>
      <c r="Y128" s="90"/>
      <c r="Z128" s="89">
        <f>Z43-Z127</f>
        <v>94564</v>
      </c>
      <c r="AA128" s="182"/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219"/>
      <c r="Y130" s="1"/>
      <c r="Z130" s="219"/>
    </row>
    <row r="131" spans="1:26" x14ac:dyDescent="0.2">
      <c r="Z131" s="137"/>
    </row>
    <row r="132" spans="1:26" x14ac:dyDescent="0.2">
      <c r="Z132" s="137"/>
    </row>
    <row r="133" spans="1:26" x14ac:dyDescent="0.2">
      <c r="X133" s="137"/>
      <c r="Z133" s="137"/>
    </row>
    <row r="134" spans="1:26" x14ac:dyDescent="0.2">
      <c r="Z134" s="137"/>
    </row>
    <row r="136" spans="1:26" x14ac:dyDescent="0.2">
      <c r="X136" s="137"/>
    </row>
    <row r="137" spans="1:26" x14ac:dyDescent="0.2">
      <c r="Z137" s="137"/>
    </row>
    <row r="140" spans="1:26" x14ac:dyDescent="0.2">
      <c r="X140" s="137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42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06">
    <tabColor theme="1" tint="0.39997558519241921"/>
    <pageSetUpPr fitToPage="1"/>
  </sheetPr>
  <dimension ref="A1:Z130"/>
  <sheetViews>
    <sheetView zoomScale="80" zoomScaleNormal="80" workbookViewId="0">
      <selection activeCell="A5" sqref="A5"/>
    </sheetView>
  </sheetViews>
  <sheetFormatPr defaultColWidth="9.140625" defaultRowHeight="12.75" x14ac:dyDescent="0.2"/>
  <cols>
    <col min="1" max="1" width="8.5703125" customWidth="1"/>
    <col min="2" max="2" width="68.140625" customWidth="1"/>
    <col min="3" max="4" width="9.140625" hidden="1" customWidth="1"/>
    <col min="5" max="5" width="36.28515625" hidden="1" customWidth="1"/>
    <col min="6" max="6" width="13.85546875" customWidth="1"/>
    <col min="7" max="8" width="11.42578125" bestFit="1" customWidth="1"/>
    <col min="9" max="9" width="14.28515625" bestFit="1" customWidth="1"/>
    <col min="10" max="10" width="2.7109375" customWidth="1"/>
    <col min="11" max="13" width="11.42578125" bestFit="1" customWidth="1"/>
    <col min="14" max="14" width="14.5703125" bestFit="1" customWidth="1"/>
    <col min="15" max="15" width="2.7109375" customWidth="1"/>
    <col min="16" max="18" width="11.42578125" bestFit="1" customWidth="1"/>
    <col min="19" max="19" width="14.5703125" bestFit="1" customWidth="1"/>
    <col min="20" max="20" width="2.7109375" customWidth="1"/>
    <col min="21" max="23" width="11.42578125" bestFit="1" customWidth="1"/>
    <col min="24" max="24" width="14.5703125" bestFit="1" customWidth="1"/>
    <col min="25" max="25" width="3.28515625" customWidth="1"/>
    <col min="26" max="26" width="12.1406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72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>
        <v>36614</v>
      </c>
      <c r="G11" s="22"/>
      <c r="H11" s="22"/>
      <c r="I11" s="94">
        <f>F11+G11+H11</f>
        <v>36614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36614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36614</v>
      </c>
      <c r="G43" s="83">
        <f>SUM(G11:G42)</f>
        <v>0</v>
      </c>
      <c r="H43" s="83">
        <f>SUM(H11:H42)</f>
        <v>0</v>
      </c>
      <c r="I43" s="85">
        <f>SUM(I8:I42)</f>
        <v>36614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36614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>
        <v>3125</v>
      </c>
      <c r="I46" s="94">
        <f t="shared" ref="I46:I126" si="5">F46+G46+H46</f>
        <v>3125</v>
      </c>
      <c r="J46" s="15"/>
      <c r="K46" s="22"/>
      <c r="L46" s="22"/>
      <c r="M46" s="22">
        <v>3125</v>
      </c>
      <c r="N46" s="94">
        <f t="shared" ref="N46:N126" si="6">K46+L46+M46</f>
        <v>3125</v>
      </c>
      <c r="O46" s="15"/>
      <c r="P46" s="22"/>
      <c r="Q46" s="22"/>
      <c r="R46" s="22">
        <v>3125</v>
      </c>
      <c r="S46" s="94">
        <f t="shared" ref="S46:S126" si="7">P46+Q46+R46</f>
        <v>3125</v>
      </c>
      <c r="T46" s="15"/>
      <c r="U46" s="22"/>
      <c r="V46" s="22"/>
      <c r="W46" s="22">
        <v>3125</v>
      </c>
      <c r="X46" s="94">
        <f t="shared" ref="X46:X126" si="8">U46+V46+W46</f>
        <v>3125</v>
      </c>
      <c r="Y46" s="97"/>
      <c r="Z46" s="94">
        <f t="shared" ref="Z46:Z126" si="9">X46+S46+N46+I46</f>
        <v>12500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>
        <v>900</v>
      </c>
      <c r="I48" s="94">
        <f t="shared" si="5"/>
        <v>900</v>
      </c>
      <c r="J48" s="15"/>
      <c r="K48" s="22"/>
      <c r="L48" s="22"/>
      <c r="M48" s="22">
        <v>900</v>
      </c>
      <c r="N48" s="94">
        <f t="shared" si="6"/>
        <v>900</v>
      </c>
      <c r="O48" s="15"/>
      <c r="P48" s="22"/>
      <c r="Q48" s="22"/>
      <c r="R48" s="22">
        <v>900</v>
      </c>
      <c r="S48" s="94">
        <f t="shared" si="7"/>
        <v>900</v>
      </c>
      <c r="T48" s="15"/>
      <c r="U48" s="22"/>
      <c r="V48" s="22"/>
      <c r="W48" s="22">
        <v>900</v>
      </c>
      <c r="X48" s="94">
        <f t="shared" si="8"/>
        <v>900</v>
      </c>
      <c r="Y48" s="97"/>
      <c r="Z48" s="94">
        <f t="shared" si="9"/>
        <v>3600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>
        <v>3125</v>
      </c>
      <c r="I55" s="94">
        <f t="shared" si="5"/>
        <v>3125</v>
      </c>
      <c r="J55" s="15"/>
      <c r="K55" s="22"/>
      <c r="L55" s="22"/>
      <c r="M55" s="22">
        <v>3125</v>
      </c>
      <c r="N55" s="94">
        <f t="shared" si="6"/>
        <v>3125</v>
      </c>
      <c r="O55" s="15"/>
      <c r="P55" s="22"/>
      <c r="Q55" s="22"/>
      <c r="R55" s="22">
        <v>3125</v>
      </c>
      <c r="S55" s="94">
        <f t="shared" si="7"/>
        <v>3125</v>
      </c>
      <c r="T55" s="15"/>
      <c r="U55" s="22"/>
      <c r="V55" s="22"/>
      <c r="W55" s="22">
        <v>3125</v>
      </c>
      <c r="X55" s="94">
        <f t="shared" si="8"/>
        <v>3125</v>
      </c>
      <c r="Y55" s="97"/>
      <c r="Z55" s="94">
        <f t="shared" si="9"/>
        <v>12500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I59" s="94">
        <f t="shared" si="5"/>
        <v>0</v>
      </c>
      <c r="J59" s="15"/>
      <c r="N59" s="94">
        <f t="shared" si="6"/>
        <v>0</v>
      </c>
      <c r="O59" s="15"/>
      <c r="S59" s="94">
        <f t="shared" si="7"/>
        <v>0</v>
      </c>
      <c r="T59" s="15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>
        <v>291</v>
      </c>
      <c r="G60" s="22">
        <v>291</v>
      </c>
      <c r="H60" s="22">
        <v>291</v>
      </c>
      <c r="I60" s="94">
        <f t="shared" si="5"/>
        <v>873</v>
      </c>
      <c r="J60" s="15"/>
      <c r="K60" s="22">
        <v>291</v>
      </c>
      <c r="L60" s="22">
        <v>291</v>
      </c>
      <c r="M60" s="22">
        <v>291</v>
      </c>
      <c r="N60" s="94">
        <f t="shared" si="6"/>
        <v>873</v>
      </c>
      <c r="O60" s="15"/>
      <c r="P60" s="22">
        <v>291</v>
      </c>
      <c r="Q60" s="22">
        <v>291</v>
      </c>
      <c r="R60" s="22">
        <v>291</v>
      </c>
      <c r="S60" s="94">
        <f t="shared" si="7"/>
        <v>873</v>
      </c>
      <c r="T60" s="15"/>
      <c r="U60" s="22">
        <v>291</v>
      </c>
      <c r="V60" s="22">
        <v>291</v>
      </c>
      <c r="W60" s="22">
        <v>291</v>
      </c>
      <c r="X60" s="94">
        <f t="shared" si="8"/>
        <v>873</v>
      </c>
      <c r="Y60" s="97"/>
      <c r="Z60" s="94">
        <f t="shared" si="9"/>
        <v>3492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I70" s="94">
        <f t="shared" si="5"/>
        <v>0</v>
      </c>
      <c r="J70" s="15"/>
      <c r="N70" s="94">
        <f t="shared" si="6"/>
        <v>0</v>
      </c>
      <c r="O70" s="15"/>
      <c r="S70" s="94">
        <f t="shared" si="7"/>
        <v>0</v>
      </c>
      <c r="T70" s="15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I85" s="94">
        <f t="shared" si="5"/>
        <v>0</v>
      </c>
      <c r="J85" s="15"/>
      <c r="N85" s="94">
        <f t="shared" si="6"/>
        <v>0</v>
      </c>
      <c r="O85" s="15"/>
      <c r="S85" s="94">
        <f t="shared" si="7"/>
        <v>0</v>
      </c>
      <c r="T85" s="15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>
        <v>1130</v>
      </c>
      <c r="I86" s="94">
        <f t="shared" si="5"/>
        <v>1130</v>
      </c>
      <c r="J86" s="15"/>
      <c r="K86" s="22"/>
      <c r="L86" s="22"/>
      <c r="M86" s="22">
        <v>1130</v>
      </c>
      <c r="N86" s="94">
        <f t="shared" si="6"/>
        <v>1130</v>
      </c>
      <c r="O86" s="15"/>
      <c r="P86" s="22"/>
      <c r="Q86" s="22"/>
      <c r="R86" s="22">
        <v>1130</v>
      </c>
      <c r="S86" s="94">
        <f t="shared" si="7"/>
        <v>1130</v>
      </c>
      <c r="T86" s="15"/>
      <c r="U86" s="22"/>
      <c r="V86" s="22"/>
      <c r="W86" s="22">
        <v>1132</v>
      </c>
      <c r="X86" s="94">
        <f t="shared" si="8"/>
        <v>1132</v>
      </c>
      <c r="Y86" s="97"/>
      <c r="Z86" s="94">
        <f t="shared" si="9"/>
        <v>4522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291</v>
      </c>
      <c r="G127" s="83">
        <f>SUM(G46:G126)</f>
        <v>291</v>
      </c>
      <c r="H127" s="83">
        <f>SUM(H46:H126)</f>
        <v>8571</v>
      </c>
      <c r="I127" s="85">
        <f>SUM(I46:I126)</f>
        <v>9153</v>
      </c>
      <c r="J127" s="85"/>
      <c r="K127" s="83">
        <f>SUM(K46:K126)</f>
        <v>291</v>
      </c>
      <c r="L127" s="83">
        <f>SUM(L46:L126)</f>
        <v>291</v>
      </c>
      <c r="M127" s="83">
        <f>SUM(M46:M126)</f>
        <v>8571</v>
      </c>
      <c r="N127" s="85">
        <f>SUM(N46:N126)</f>
        <v>9153</v>
      </c>
      <c r="O127" s="85"/>
      <c r="P127" s="83">
        <f>SUM(P46:P126)</f>
        <v>291</v>
      </c>
      <c r="Q127" s="83">
        <f>SUM(Q46:Q126)</f>
        <v>291</v>
      </c>
      <c r="R127" s="83">
        <f>SUM(R46:R126)</f>
        <v>8571</v>
      </c>
      <c r="S127" s="85">
        <f>SUM(S46:S126)</f>
        <v>9153</v>
      </c>
      <c r="T127" s="85"/>
      <c r="U127" s="83">
        <f>SUM(U46:U126)</f>
        <v>291</v>
      </c>
      <c r="V127" s="83">
        <f>SUM(V46:V126)</f>
        <v>291</v>
      </c>
      <c r="W127" s="83">
        <f>SUM(W46:W126)</f>
        <v>8573</v>
      </c>
      <c r="X127" s="85">
        <f>SUM(X46:X126)</f>
        <v>9155</v>
      </c>
      <c r="Y127" s="84"/>
      <c r="Z127" s="85">
        <f>SUM(Z46:Z126)</f>
        <v>36614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36323</v>
      </c>
      <c r="G128" s="88">
        <f>G43-G127</f>
        <v>-291</v>
      </c>
      <c r="H128" s="88">
        <f>H43-H127</f>
        <v>-8571</v>
      </c>
      <c r="I128" s="89">
        <f>I43-I127</f>
        <v>27461</v>
      </c>
      <c r="J128" s="89"/>
      <c r="K128" s="88">
        <f>K43-K127</f>
        <v>-291</v>
      </c>
      <c r="L128" s="88">
        <f>L43-L127</f>
        <v>-291</v>
      </c>
      <c r="M128" s="88">
        <f>M43-M127</f>
        <v>-8571</v>
      </c>
      <c r="N128" s="89">
        <f>N43-N127</f>
        <v>-9153</v>
      </c>
      <c r="O128" s="89"/>
      <c r="P128" s="88">
        <f>P43-P127</f>
        <v>-291</v>
      </c>
      <c r="Q128" s="88">
        <f>Q43-Q127</f>
        <v>-291</v>
      </c>
      <c r="R128" s="88">
        <f>R43-R127</f>
        <v>-8571</v>
      </c>
      <c r="S128" s="89">
        <f>S43-S127</f>
        <v>-9153</v>
      </c>
      <c r="T128" s="89"/>
      <c r="U128" s="88">
        <f>U43-U127</f>
        <v>-291</v>
      </c>
      <c r="V128" s="88">
        <f>V43-V127</f>
        <v>-291</v>
      </c>
      <c r="W128" s="88">
        <f>W43-W127</f>
        <v>-8573</v>
      </c>
      <c r="X128" s="89">
        <f>X43-X127</f>
        <v>-9155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19"/>
    </row>
  </sheetData>
  <mergeCells count="2">
    <mergeCell ref="U5:Z5"/>
    <mergeCell ref="A6:B6"/>
  </mergeCells>
  <pageMargins left="0.23" right="0.2" top="0.35" bottom="0.37" header="0.31496062992125984" footer="0.31496062992125984"/>
  <pageSetup paperSize="5" scale="66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07">
    <tabColor theme="1" tint="0.39997558519241921"/>
    <pageSetUpPr fitToPage="1"/>
  </sheetPr>
  <dimension ref="A1:AA137"/>
  <sheetViews>
    <sheetView topLeftCell="A4" zoomScale="80" zoomScaleNormal="80" workbookViewId="0">
      <pane xSplit="2" ySplit="7" topLeftCell="E11" activePane="bottomRight" state="frozen"/>
      <selection activeCell="M42" sqref="M42"/>
      <selection pane="topRight" activeCell="M42" sqref="M42"/>
      <selection pane="bottomLeft" activeCell="M42" sqref="M42"/>
      <selection pane="bottomRight" activeCell="A129" sqref="A129"/>
    </sheetView>
  </sheetViews>
  <sheetFormatPr defaultColWidth="9.140625" defaultRowHeight="12.75" x14ac:dyDescent="0.2"/>
  <cols>
    <col min="1" max="1" width="8.5703125" customWidth="1"/>
    <col min="2" max="2" width="35.140625" customWidth="1"/>
    <col min="3" max="4" width="9.140625" hidden="1" customWidth="1"/>
    <col min="5" max="5" width="33.28515625" customWidth="1"/>
    <col min="6" max="6" width="14.28515625" customWidth="1"/>
    <col min="7" max="7" width="12.140625" bestFit="1" customWidth="1"/>
    <col min="8" max="8" width="12.42578125" bestFit="1" customWidth="1"/>
    <col min="9" max="9" width="14.28515625" bestFit="1" customWidth="1"/>
    <col min="10" max="10" width="2.7109375" customWidth="1"/>
    <col min="11" max="11" width="12.42578125" bestFit="1" customWidth="1"/>
    <col min="12" max="13" width="11.42578125" bestFit="1" customWidth="1"/>
    <col min="14" max="14" width="14.5703125" bestFit="1" customWidth="1"/>
    <col min="15" max="15" width="2.7109375" customWidth="1"/>
    <col min="16" max="18" width="11.42578125" bestFit="1" customWidth="1"/>
    <col min="19" max="19" width="14.5703125" bestFit="1" customWidth="1"/>
    <col min="20" max="20" width="2.7109375" customWidth="1"/>
    <col min="21" max="23" width="11.42578125" bestFit="1" customWidth="1"/>
    <col min="24" max="24" width="14.5703125" bestFit="1" customWidth="1"/>
    <col min="25" max="25" width="3.28515625" customWidth="1"/>
    <col min="26" max="26" width="13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146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268</v>
      </c>
      <c r="B11" s="66" t="str">
        <f>'LPFN SUMMARY - Results'!B11</f>
        <v>ISC</v>
      </c>
      <c r="C11" s="61"/>
      <c r="D11" s="61"/>
      <c r="E11" s="64"/>
      <c r="F11" s="22">
        <v>96887</v>
      </c>
      <c r="G11" s="22"/>
      <c r="H11" s="22"/>
      <c r="I11" s="94">
        <f>F11+G11+H11</f>
        <v>96887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96887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I25" s="94">
        <f t="shared" si="4"/>
        <v>0</v>
      </c>
      <c r="J25" s="15"/>
      <c r="N25" s="94">
        <f t="shared" si="0"/>
        <v>0</v>
      </c>
      <c r="O25" s="15"/>
      <c r="S25" s="94">
        <f t="shared" si="1"/>
        <v>0</v>
      </c>
      <c r="T25" s="15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96887</v>
      </c>
      <c r="G43" s="83">
        <f>SUM(G11:G42)</f>
        <v>0</v>
      </c>
      <c r="H43" s="83">
        <f>SUM(H11:H42)</f>
        <v>0</v>
      </c>
      <c r="I43" s="85">
        <f>SUM(I8:I42)</f>
        <v>96887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96887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3740</v>
      </c>
      <c r="G46" s="22">
        <v>3740</v>
      </c>
      <c r="H46" s="22">
        <v>3740</v>
      </c>
      <c r="I46" s="94">
        <f t="shared" ref="I46:I126" si="5">F46+G46+H46</f>
        <v>11220</v>
      </c>
      <c r="J46" s="15"/>
      <c r="K46" s="22">
        <v>3740</v>
      </c>
      <c r="L46" s="22">
        <v>3740</v>
      </c>
      <c r="M46" s="22">
        <v>3740</v>
      </c>
      <c r="N46" s="94">
        <f t="shared" ref="N46:N126" si="6">K46+L46+M46</f>
        <v>11220</v>
      </c>
      <c r="O46" s="15"/>
      <c r="P46" s="22">
        <v>3740</v>
      </c>
      <c r="Q46" s="22">
        <v>3740</v>
      </c>
      <c r="R46" s="22">
        <v>3740</v>
      </c>
      <c r="S46" s="94">
        <f t="shared" ref="S46:S126" si="7">P46+Q46+R46</f>
        <v>11220</v>
      </c>
      <c r="T46" s="15"/>
      <c r="U46" s="22">
        <v>3740</v>
      </c>
      <c r="V46" s="22">
        <v>3740</v>
      </c>
      <c r="W46" s="22">
        <v>3740</v>
      </c>
      <c r="X46" s="94">
        <f t="shared" ref="X46:X126" si="8">U46+V46+W46</f>
        <v>11220</v>
      </c>
      <c r="Y46" s="97"/>
      <c r="Z46" s="94">
        <f t="shared" ref="Z46:Z126" si="9">X46+S46+N46+I46</f>
        <v>44880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807</v>
      </c>
      <c r="G48" s="22">
        <v>807</v>
      </c>
      <c r="H48" s="22">
        <v>512</v>
      </c>
      <c r="I48" s="94">
        <f t="shared" si="5"/>
        <v>2126</v>
      </c>
      <c r="J48" s="15"/>
      <c r="K48" s="22">
        <v>807</v>
      </c>
      <c r="L48" s="22">
        <v>807</v>
      </c>
      <c r="M48" s="22">
        <v>807</v>
      </c>
      <c r="N48" s="94">
        <f t="shared" si="6"/>
        <v>2421</v>
      </c>
      <c r="O48" s="15"/>
      <c r="P48" s="22">
        <v>807</v>
      </c>
      <c r="Q48" s="22">
        <v>807</v>
      </c>
      <c r="R48" s="22">
        <v>807</v>
      </c>
      <c r="S48" s="94">
        <f t="shared" si="7"/>
        <v>2421</v>
      </c>
      <c r="T48" s="15"/>
      <c r="U48" s="22">
        <v>807</v>
      </c>
      <c r="V48" s="22">
        <v>807</v>
      </c>
      <c r="W48" s="22">
        <v>807</v>
      </c>
      <c r="X48" s="94">
        <f t="shared" si="8"/>
        <v>2421</v>
      </c>
      <c r="Y48" s="97"/>
      <c r="Z48" s="94">
        <f t="shared" si="9"/>
        <v>9389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>
        <v>500</v>
      </c>
      <c r="G55" s="22">
        <v>500</v>
      </c>
      <c r="H55" s="22">
        <v>500</v>
      </c>
      <c r="I55" s="94">
        <f t="shared" si="5"/>
        <v>1500</v>
      </c>
      <c r="J55" s="15"/>
      <c r="K55" s="22">
        <v>500</v>
      </c>
      <c r="L55" s="22">
        <v>500</v>
      </c>
      <c r="M55" s="22">
        <v>500</v>
      </c>
      <c r="N55" s="94">
        <f t="shared" si="6"/>
        <v>1500</v>
      </c>
      <c r="O55" s="15"/>
      <c r="P55" s="22">
        <v>500</v>
      </c>
      <c r="Q55" s="22">
        <v>500</v>
      </c>
      <c r="R55" s="22">
        <v>500</v>
      </c>
      <c r="S55" s="94">
        <f t="shared" si="7"/>
        <v>1500</v>
      </c>
      <c r="T55" s="15"/>
      <c r="U55" s="22">
        <v>500</v>
      </c>
      <c r="V55" s="22">
        <v>500</v>
      </c>
      <c r="W55" s="22">
        <v>500</v>
      </c>
      <c r="X55" s="94">
        <f t="shared" si="8"/>
        <v>1500</v>
      </c>
      <c r="Y55" s="97"/>
      <c r="Z55" s="94">
        <f t="shared" si="9"/>
        <v>6000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>
        <v>2000</v>
      </c>
      <c r="Q57" s="22"/>
      <c r="R57" s="22"/>
      <c r="S57" s="94">
        <f t="shared" si="7"/>
        <v>2000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2000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>U58+V58+W58</f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I59" s="94">
        <f t="shared" si="5"/>
        <v>0</v>
      </c>
      <c r="J59" s="15"/>
      <c r="N59" s="94">
        <f t="shared" si="6"/>
        <v>0</v>
      </c>
      <c r="O59" s="15"/>
      <c r="S59" s="94">
        <f t="shared" si="7"/>
        <v>0</v>
      </c>
      <c r="T59" s="15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>
        <v>300</v>
      </c>
      <c r="G60" s="22">
        <v>300</v>
      </c>
      <c r="H60" s="22">
        <v>300</v>
      </c>
      <c r="I60" s="94">
        <f t="shared" si="5"/>
        <v>900</v>
      </c>
      <c r="J60" s="15"/>
      <c r="K60" s="22">
        <v>300</v>
      </c>
      <c r="L60" s="22">
        <v>300</v>
      </c>
      <c r="M60" s="22">
        <v>300</v>
      </c>
      <c r="N60" s="94">
        <f t="shared" si="6"/>
        <v>900</v>
      </c>
      <c r="O60" s="15"/>
      <c r="P60" s="22">
        <v>300</v>
      </c>
      <c r="Q60" s="22">
        <v>300</v>
      </c>
      <c r="R60" s="22">
        <v>300</v>
      </c>
      <c r="S60" s="94">
        <f t="shared" si="7"/>
        <v>900</v>
      </c>
      <c r="T60" s="15"/>
      <c r="U60" s="22">
        <v>300</v>
      </c>
      <c r="V60" s="22">
        <v>300</v>
      </c>
      <c r="W60" s="22">
        <v>300</v>
      </c>
      <c r="X60" s="94">
        <f t="shared" si="8"/>
        <v>900</v>
      </c>
      <c r="Y60" s="97"/>
      <c r="Z60" s="94">
        <f t="shared" si="9"/>
        <v>3600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7" ht="15" x14ac:dyDescent="0.25">
      <c r="A65" s="72"/>
      <c r="B65" s="70" t="str">
        <f>'LPFN SUMMARY - Results'!B65</f>
        <v>Honoraria</v>
      </c>
      <c r="C65" s="71"/>
      <c r="D65" s="62"/>
      <c r="E65" s="63"/>
      <c r="I65" s="94">
        <f t="shared" si="5"/>
        <v>0</v>
      </c>
      <c r="J65" s="15"/>
      <c r="N65" s="94">
        <f t="shared" si="6"/>
        <v>0</v>
      </c>
      <c r="O65" s="15"/>
      <c r="S65" s="94">
        <f t="shared" si="7"/>
        <v>0</v>
      </c>
      <c r="T65" s="15"/>
      <c r="X65" s="94">
        <f t="shared" si="8"/>
        <v>0</v>
      </c>
      <c r="Y65" s="97"/>
      <c r="Z65" s="94">
        <f t="shared" si="9"/>
        <v>0</v>
      </c>
    </row>
    <row r="66" spans="1:27" ht="15" x14ac:dyDescent="0.25">
      <c r="A66" s="72"/>
      <c r="B66" s="70" t="str">
        <f>'LPFN SUMMARY - Results'!B66</f>
        <v>Insurances</v>
      </c>
      <c r="C66" s="71"/>
      <c r="D66" s="62"/>
      <c r="E66" s="63"/>
      <c r="F66" s="22">
        <v>387</v>
      </c>
      <c r="G66" s="22">
        <v>387</v>
      </c>
      <c r="H66" s="22">
        <v>387</v>
      </c>
      <c r="I66" s="94">
        <f t="shared" si="5"/>
        <v>1161</v>
      </c>
      <c r="J66" s="15"/>
      <c r="K66" s="22">
        <v>387</v>
      </c>
      <c r="L66" s="22">
        <v>387</v>
      </c>
      <c r="M66" s="22">
        <v>387</v>
      </c>
      <c r="N66" s="94">
        <f t="shared" si="6"/>
        <v>1161</v>
      </c>
      <c r="O66" s="15"/>
      <c r="P66" s="22">
        <v>387</v>
      </c>
      <c r="Q66" s="22">
        <v>387</v>
      </c>
      <c r="R66" s="22">
        <v>387</v>
      </c>
      <c r="S66" s="94">
        <f t="shared" si="7"/>
        <v>1161</v>
      </c>
      <c r="T66" s="15"/>
      <c r="U66" s="22">
        <v>387</v>
      </c>
      <c r="V66" s="22">
        <v>387</v>
      </c>
      <c r="W66" s="22">
        <v>387</v>
      </c>
      <c r="X66" s="94">
        <f t="shared" si="8"/>
        <v>1161</v>
      </c>
      <c r="Y66" s="97"/>
      <c r="Z66" s="94">
        <f t="shared" si="9"/>
        <v>4644</v>
      </c>
    </row>
    <row r="67" spans="1:27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7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7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7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7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  <c r="AA71" s="229">
        <f>W71/2</f>
        <v>0</v>
      </c>
    </row>
    <row r="72" spans="1:27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7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7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7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7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>
        <v>500</v>
      </c>
      <c r="I76" s="94">
        <f t="shared" si="5"/>
        <v>500</v>
      </c>
      <c r="J76" s="15"/>
      <c r="K76" s="22"/>
      <c r="L76" s="22"/>
      <c r="M76" s="22">
        <v>500</v>
      </c>
      <c r="N76" s="94">
        <f t="shared" si="6"/>
        <v>500</v>
      </c>
      <c r="O76" s="15"/>
      <c r="P76" s="22"/>
      <c r="Q76" s="22"/>
      <c r="R76" s="22">
        <v>500</v>
      </c>
      <c r="S76" s="94">
        <f t="shared" si="7"/>
        <v>500</v>
      </c>
      <c r="T76" s="15"/>
      <c r="U76" s="22"/>
      <c r="V76" s="22"/>
      <c r="W76" s="22">
        <v>500</v>
      </c>
      <c r="X76" s="94">
        <f t="shared" si="8"/>
        <v>500</v>
      </c>
      <c r="Y76" s="97"/>
      <c r="Z76" s="94">
        <f t="shared" si="9"/>
        <v>2000</v>
      </c>
    </row>
    <row r="77" spans="1:27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7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7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7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I85" s="94">
        <f t="shared" si="5"/>
        <v>0</v>
      </c>
      <c r="J85" s="15"/>
      <c r="N85" s="94">
        <f t="shared" si="6"/>
        <v>0</v>
      </c>
      <c r="O85" s="15"/>
      <c r="S85" s="94">
        <f t="shared" si="7"/>
        <v>0</v>
      </c>
      <c r="T85" s="15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>
        <v>6000</v>
      </c>
      <c r="G86" s="22"/>
      <c r="H86" s="22"/>
      <c r="I86" s="94">
        <f t="shared" si="5"/>
        <v>6000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6000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>
        <v>417</v>
      </c>
      <c r="G88" s="22">
        <v>417</v>
      </c>
      <c r="H88" s="22">
        <v>417</v>
      </c>
      <c r="I88" s="94">
        <f t="shared" si="5"/>
        <v>1251</v>
      </c>
      <c r="J88" s="15"/>
      <c r="K88" s="22">
        <v>417</v>
      </c>
      <c r="L88" s="22">
        <v>417</v>
      </c>
      <c r="M88" s="22">
        <v>417</v>
      </c>
      <c r="N88" s="94">
        <f t="shared" si="6"/>
        <v>1251</v>
      </c>
      <c r="O88" s="15"/>
      <c r="P88" s="22">
        <v>417</v>
      </c>
      <c r="Q88" s="22">
        <v>417</v>
      </c>
      <c r="R88" s="22">
        <v>417</v>
      </c>
      <c r="S88" s="94">
        <f t="shared" si="7"/>
        <v>1251</v>
      </c>
      <c r="T88" s="15"/>
      <c r="U88" s="22">
        <v>417</v>
      </c>
      <c r="V88" s="22">
        <v>417</v>
      </c>
      <c r="W88" s="22">
        <v>417</v>
      </c>
      <c r="X88" s="94">
        <f t="shared" si="8"/>
        <v>1251</v>
      </c>
      <c r="Y88" s="97"/>
      <c r="Z88" s="94">
        <f t="shared" si="9"/>
        <v>5004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>
        <v>200</v>
      </c>
      <c r="G90" s="22">
        <v>200</v>
      </c>
      <c r="H90" s="22">
        <v>200</v>
      </c>
      <c r="I90" s="94">
        <f t="shared" si="5"/>
        <v>600</v>
      </c>
      <c r="J90" s="15"/>
      <c r="K90" s="22">
        <v>200</v>
      </c>
      <c r="L90" s="22">
        <v>200</v>
      </c>
      <c r="M90" s="22">
        <v>200</v>
      </c>
      <c r="N90" s="94">
        <f t="shared" si="6"/>
        <v>600</v>
      </c>
      <c r="O90" s="15"/>
      <c r="P90" s="22">
        <v>200</v>
      </c>
      <c r="Q90" s="22">
        <v>200</v>
      </c>
      <c r="R90" s="22">
        <v>200</v>
      </c>
      <c r="S90" s="94">
        <f t="shared" si="7"/>
        <v>600</v>
      </c>
      <c r="T90" s="15"/>
      <c r="U90" s="22">
        <v>200</v>
      </c>
      <c r="V90" s="22">
        <v>200</v>
      </c>
      <c r="W90" s="22">
        <v>200</v>
      </c>
      <c r="X90" s="94">
        <f t="shared" si="8"/>
        <v>600</v>
      </c>
      <c r="Y90" s="97"/>
      <c r="Z90" s="94">
        <f t="shared" si="9"/>
        <v>2400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>
        <v>2312</v>
      </c>
      <c r="G91" s="22"/>
      <c r="H91" s="22"/>
      <c r="I91" s="94">
        <f t="shared" si="5"/>
        <v>2312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2312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250</v>
      </c>
      <c r="G96" s="22">
        <v>250</v>
      </c>
      <c r="H96" s="22">
        <v>250</v>
      </c>
      <c r="I96" s="94">
        <f t="shared" si="5"/>
        <v>750</v>
      </c>
      <c r="J96" s="15"/>
      <c r="K96" s="22">
        <v>250</v>
      </c>
      <c r="L96" s="22">
        <v>250</v>
      </c>
      <c r="M96" s="22">
        <v>250</v>
      </c>
      <c r="N96" s="94">
        <f t="shared" si="6"/>
        <v>750</v>
      </c>
      <c r="O96" s="15"/>
      <c r="P96" s="22">
        <v>250</v>
      </c>
      <c r="Q96" s="22">
        <v>250</v>
      </c>
      <c r="R96" s="22">
        <v>250</v>
      </c>
      <c r="S96" s="94">
        <f t="shared" si="7"/>
        <v>750</v>
      </c>
      <c r="T96" s="15"/>
      <c r="U96" s="22">
        <v>250</v>
      </c>
      <c r="V96" s="22">
        <v>250</v>
      </c>
      <c r="W96" s="22">
        <v>250</v>
      </c>
      <c r="X96" s="94">
        <f t="shared" si="8"/>
        <v>750</v>
      </c>
      <c r="Y96" s="97"/>
      <c r="Z96" s="94">
        <f t="shared" si="9"/>
        <v>3000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>
        <v>663</v>
      </c>
      <c r="G99" s="22"/>
      <c r="H99" s="22"/>
      <c r="I99" s="94">
        <f t="shared" si="5"/>
        <v>663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663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>
        <v>1000</v>
      </c>
      <c r="G118" s="22">
        <v>1000</v>
      </c>
      <c r="H118" s="22">
        <v>1000</v>
      </c>
      <c r="I118" s="94">
        <f t="shared" si="5"/>
        <v>3000</v>
      </c>
      <c r="J118" s="15"/>
      <c r="K118" s="22"/>
      <c r="L118" s="22">
        <v>1000</v>
      </c>
      <c r="M118" s="22"/>
      <c r="N118" s="94">
        <f t="shared" si="6"/>
        <v>1000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>
        <v>995</v>
      </c>
      <c r="X118" s="94">
        <f t="shared" si="8"/>
        <v>995</v>
      </c>
      <c r="Y118" s="97"/>
      <c r="Z118" s="94">
        <f t="shared" si="9"/>
        <v>4995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/>
      <c r="J124" s="15"/>
      <c r="K124" s="22"/>
      <c r="L124" s="22"/>
      <c r="M124" s="22"/>
      <c r="N124" s="94"/>
      <c r="O124" s="15"/>
      <c r="P124" s="22"/>
      <c r="Q124" s="22"/>
      <c r="R124" s="22"/>
      <c r="S124" s="94"/>
      <c r="T124" s="15"/>
      <c r="U124" s="22"/>
      <c r="V124" s="22"/>
      <c r="W124" s="22"/>
      <c r="X124" s="94"/>
      <c r="Y124" s="97"/>
      <c r="Z124" s="94"/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Results'!B126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16576</v>
      </c>
      <c r="G127" s="83">
        <f>SUM(G46:G126)</f>
        <v>7601</v>
      </c>
      <c r="H127" s="83">
        <f>SUM(H46:H126)</f>
        <v>7806</v>
      </c>
      <c r="I127" s="85">
        <f>SUM(I46:I126)</f>
        <v>31983</v>
      </c>
      <c r="J127" s="85"/>
      <c r="K127" s="83">
        <f>SUM(K46:K126)</f>
        <v>6601</v>
      </c>
      <c r="L127" s="83">
        <f>SUM(L46:L126)</f>
        <v>7601</v>
      </c>
      <c r="M127" s="83">
        <f>SUM(M46:M126)</f>
        <v>7101</v>
      </c>
      <c r="N127" s="85">
        <f>SUM(N46:N126)</f>
        <v>21303</v>
      </c>
      <c r="O127" s="85"/>
      <c r="P127" s="83">
        <f>SUM(P46:P126)</f>
        <v>8601</v>
      </c>
      <c r="Q127" s="83">
        <f>SUM(Q46:Q126)</f>
        <v>6601</v>
      </c>
      <c r="R127" s="83">
        <f>SUM(R46:R126)</f>
        <v>7101</v>
      </c>
      <c r="S127" s="85">
        <f>SUM(S46:S126)</f>
        <v>22303</v>
      </c>
      <c r="T127" s="85"/>
      <c r="U127" s="83">
        <f>SUM(U46:U126)</f>
        <v>6601</v>
      </c>
      <c r="V127" s="83">
        <f>SUM(V46:V126)</f>
        <v>6601</v>
      </c>
      <c r="W127" s="83">
        <f>SUM(W46:W126)</f>
        <v>8096</v>
      </c>
      <c r="X127" s="85">
        <f>SUM(X46:X126)</f>
        <v>21298</v>
      </c>
      <c r="Y127" s="84"/>
      <c r="Z127" s="85">
        <f>SUM(Z46:Z126)</f>
        <v>96887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80311</v>
      </c>
      <c r="G128" s="88">
        <f>G43-G127</f>
        <v>-7601</v>
      </c>
      <c r="H128" s="88">
        <f>H43-H127</f>
        <v>-7806</v>
      </c>
      <c r="I128" s="89">
        <f>I43-I127</f>
        <v>64904</v>
      </c>
      <c r="J128" s="89"/>
      <c r="K128" s="88">
        <f>K43-K127</f>
        <v>-6601</v>
      </c>
      <c r="L128" s="88">
        <f>L43-L127</f>
        <v>-7601</v>
      </c>
      <c r="M128" s="88">
        <f>M43-M127</f>
        <v>-7101</v>
      </c>
      <c r="N128" s="89">
        <f>N43-N127</f>
        <v>-21303</v>
      </c>
      <c r="O128" s="89"/>
      <c r="P128" s="88">
        <f>P43-P127</f>
        <v>-8601</v>
      </c>
      <c r="Q128" s="88">
        <f>Q43-Q127</f>
        <v>-6601</v>
      </c>
      <c r="R128" s="88">
        <f>R43-R127</f>
        <v>-7101</v>
      </c>
      <c r="S128" s="89">
        <f>S43-S127</f>
        <v>-22303</v>
      </c>
      <c r="T128" s="89"/>
      <c r="U128" s="88">
        <f>U43-U127</f>
        <v>-6601</v>
      </c>
      <c r="V128" s="88">
        <f>V43-V127</f>
        <v>-6601</v>
      </c>
      <c r="W128" s="88">
        <f>W43-W127</f>
        <v>-8096</v>
      </c>
      <c r="X128" s="89">
        <f>X43-X127</f>
        <v>-21298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173"/>
      <c r="G129" s="173"/>
      <c r="H129" s="17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172"/>
      <c r="D130" s="1"/>
      <c r="E130" s="1"/>
      <c r="F130" s="1"/>
      <c r="G130" s="1"/>
      <c r="H130" s="1"/>
      <c r="I130" s="1"/>
      <c r="J130" s="1"/>
      <c r="K130" s="22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K131" s="22"/>
    </row>
    <row r="132" spans="1:26" x14ac:dyDescent="0.2">
      <c r="B132" s="37"/>
      <c r="K132" s="22"/>
    </row>
    <row r="133" spans="1:26" x14ac:dyDescent="0.2">
      <c r="K133" s="22"/>
    </row>
    <row r="134" spans="1:26" x14ac:dyDescent="0.2">
      <c r="H134" s="175"/>
      <c r="K134" s="22"/>
    </row>
    <row r="135" spans="1:26" x14ac:dyDescent="0.2">
      <c r="K135" s="22"/>
    </row>
    <row r="137" spans="1:26" x14ac:dyDescent="0.2">
      <c r="K137" s="137"/>
    </row>
  </sheetData>
  <mergeCells count="2">
    <mergeCell ref="U5:Z5"/>
    <mergeCell ref="A6:B6"/>
  </mergeCells>
  <pageMargins left="0.23" right="0.2" top="0.35" bottom="0.37" header="0.31496062992125984" footer="0.31496062992125984"/>
  <pageSetup paperSize="5" scale="65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08">
    <tabColor theme="1" tint="0.39997558519241921"/>
    <pageSetUpPr fitToPage="1"/>
  </sheetPr>
  <dimension ref="A1:Z137"/>
  <sheetViews>
    <sheetView zoomScale="70" zoomScaleNormal="70" workbookViewId="0">
      <pane xSplit="2" ySplit="10" topLeftCell="F11" activePane="bottomRight" state="frozen"/>
      <selection activeCell="M42" sqref="M42"/>
      <selection pane="topRight" activeCell="M42" sqref="M42"/>
      <selection pane="bottomLeft" activeCell="M42" sqref="M42"/>
      <selection pane="bottomRight" activeCell="A10" sqref="A10"/>
    </sheetView>
  </sheetViews>
  <sheetFormatPr defaultColWidth="9.140625" defaultRowHeight="12.75" x14ac:dyDescent="0.2"/>
  <cols>
    <col min="1" max="1" width="8.5703125" customWidth="1"/>
    <col min="2" max="2" width="75" customWidth="1"/>
    <col min="3" max="4" width="9.140625" hidden="1" customWidth="1"/>
    <col min="5" max="5" width="36.28515625" hidden="1" customWidth="1"/>
    <col min="6" max="6" width="12.5703125" bestFit="1" customWidth="1"/>
    <col min="7" max="7" width="12.140625" bestFit="1" customWidth="1"/>
    <col min="8" max="8" width="12.42578125" bestFit="1" customWidth="1"/>
    <col min="9" max="9" width="14.28515625" bestFit="1" customWidth="1"/>
    <col min="10" max="10" width="2.7109375" customWidth="1"/>
    <col min="11" max="11" width="12.42578125" bestFit="1" customWidth="1"/>
    <col min="12" max="12" width="12.140625" bestFit="1" customWidth="1"/>
    <col min="13" max="13" width="11.42578125" bestFit="1" customWidth="1"/>
    <col min="14" max="14" width="14.5703125" bestFit="1" customWidth="1"/>
    <col min="15" max="15" width="2.7109375" customWidth="1"/>
    <col min="16" max="17" width="12.140625" bestFit="1" customWidth="1"/>
    <col min="18" max="18" width="11.42578125" bestFit="1" customWidth="1"/>
    <col min="19" max="19" width="14.5703125" bestFit="1" customWidth="1"/>
    <col min="20" max="20" width="2.7109375" customWidth="1"/>
    <col min="21" max="22" width="12.140625" bestFit="1" customWidth="1"/>
    <col min="23" max="23" width="11.42578125" bestFit="1" customWidth="1"/>
    <col min="24" max="24" width="14.5703125" bestFit="1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147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268</v>
      </c>
      <c r="B11" s="66" t="str">
        <f>'LPFN SUMMARY - Results'!B11</f>
        <v>ISC</v>
      </c>
      <c r="C11" s="61"/>
      <c r="D11" s="61"/>
      <c r="E11" s="64"/>
      <c r="F11" s="22">
        <v>48694</v>
      </c>
      <c r="G11" s="22"/>
      <c r="H11" s="22"/>
      <c r="I11" s="94">
        <f>F11+G11+H11</f>
        <v>48694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48694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48694</v>
      </c>
      <c r="G43" s="83">
        <f>SUM(G11:G42)</f>
        <v>0</v>
      </c>
      <c r="H43" s="83">
        <f>SUM(H11:H42)</f>
        <v>0</v>
      </c>
      <c r="I43" s="85">
        <f>SUM(I8:I42)</f>
        <v>48694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48694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187">
        <v>3878</v>
      </c>
      <c r="G46" s="22">
        <v>3878</v>
      </c>
      <c r="H46" s="22">
        <v>3878</v>
      </c>
      <c r="I46" s="94">
        <f t="shared" ref="I46:I126" si="5">F46+G46+H46</f>
        <v>11634</v>
      </c>
      <c r="J46" s="15"/>
      <c r="K46" s="22">
        <v>3878</v>
      </c>
      <c r="L46" s="22">
        <v>3878</v>
      </c>
      <c r="M46" s="22">
        <v>3878</v>
      </c>
      <c r="N46" s="94">
        <f t="shared" ref="N46:N126" si="6">K46+L46+M46</f>
        <v>11634</v>
      </c>
      <c r="O46" s="15"/>
      <c r="P46" s="22">
        <v>3878</v>
      </c>
      <c r="Q46" s="22">
        <v>3878</v>
      </c>
      <c r="R46" s="22">
        <v>3878</v>
      </c>
      <c r="S46" s="94">
        <f t="shared" ref="S46:S126" si="7">P46+Q46+R46</f>
        <v>11634</v>
      </c>
      <c r="T46" s="15"/>
      <c r="U46" s="22">
        <v>3878</v>
      </c>
      <c r="V46" s="22">
        <v>3878</v>
      </c>
      <c r="W46" s="22">
        <v>3878</v>
      </c>
      <c r="X46" s="94">
        <f t="shared" ref="X46:X126" si="8">U46+V46+W46</f>
        <v>11634</v>
      </c>
      <c r="Y46" s="97"/>
      <c r="Z46" s="94">
        <f t="shared" ref="Z46:Z126" si="9">X46+S46+N46+I46</f>
        <v>46536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>
        <v>629</v>
      </c>
      <c r="I48" s="94">
        <f t="shared" si="5"/>
        <v>629</v>
      </c>
      <c r="J48" s="15"/>
      <c r="K48" s="22"/>
      <c r="L48" s="22"/>
      <c r="M48" s="22">
        <v>629</v>
      </c>
      <c r="N48" s="94">
        <f t="shared" si="6"/>
        <v>629</v>
      </c>
      <c r="O48" s="15"/>
      <c r="P48" s="22"/>
      <c r="Q48" s="22"/>
      <c r="R48" s="22">
        <v>629</v>
      </c>
      <c r="S48" s="94">
        <f t="shared" si="7"/>
        <v>629</v>
      </c>
      <c r="T48" s="15"/>
      <c r="U48" s="22"/>
      <c r="V48" s="22"/>
      <c r="W48" s="22">
        <v>271</v>
      </c>
      <c r="X48" s="94">
        <f t="shared" si="8"/>
        <v>271</v>
      </c>
      <c r="Y48" s="97"/>
      <c r="Z48" s="94">
        <f t="shared" si="9"/>
        <v>2158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ref="I66" si="10">F66+G66+H66</f>
        <v>0</v>
      </c>
      <c r="J66" s="15"/>
      <c r="K66" s="22"/>
      <c r="L66" s="22"/>
      <c r="M66" s="22"/>
      <c r="N66" s="94">
        <f t="shared" ref="N66" si="11">K66+L66+M66</f>
        <v>0</v>
      </c>
      <c r="O66" s="15"/>
      <c r="P66" s="22"/>
      <c r="Q66" s="22"/>
      <c r="R66" s="22"/>
      <c r="S66" s="94">
        <f t="shared" ref="S66" si="12">P66+Q66+R66</f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ref="I71" si="13">F71+G71+H71</f>
        <v>0</v>
      </c>
      <c r="J71" s="15"/>
      <c r="K71" s="22"/>
      <c r="L71" s="22"/>
      <c r="M71" s="22"/>
      <c r="N71" s="94">
        <f t="shared" ref="N71" si="14">K71+L71+M71</f>
        <v>0</v>
      </c>
      <c r="O71" s="15"/>
      <c r="P71" s="22"/>
      <c r="Q71" s="22"/>
      <c r="R71" s="22"/>
      <c r="S71" s="94">
        <f t="shared" ref="S71" si="15">P71+Q71+R71</f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/>
      <c r="J125" s="15"/>
      <c r="K125" s="22"/>
      <c r="L125" s="22"/>
      <c r="M125" s="22"/>
      <c r="N125" s="94"/>
      <c r="O125" s="15"/>
      <c r="P125" s="22"/>
      <c r="Q125" s="22"/>
      <c r="R125" s="22"/>
      <c r="S125" s="94"/>
      <c r="T125" s="15"/>
      <c r="U125" s="22"/>
      <c r="V125" s="22"/>
      <c r="W125" s="22"/>
      <c r="X125" s="94"/>
      <c r="Y125" s="97"/>
      <c r="Z125" s="94"/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3878</v>
      </c>
      <c r="G127" s="83">
        <f>SUM(G46:G126)</f>
        <v>3878</v>
      </c>
      <c r="H127" s="83">
        <f>SUM(H46:H126)</f>
        <v>4507</v>
      </c>
      <c r="I127" s="85">
        <f>SUM(I46:I126)</f>
        <v>12263</v>
      </c>
      <c r="J127" s="85"/>
      <c r="K127" s="83">
        <f>SUM(K46:K126)</f>
        <v>3878</v>
      </c>
      <c r="L127" s="83">
        <f>SUM(L46:L126)</f>
        <v>3878</v>
      </c>
      <c r="M127" s="83">
        <f>SUM(M46:M126)</f>
        <v>4507</v>
      </c>
      <c r="N127" s="85">
        <f>SUM(N46:N126)</f>
        <v>12263</v>
      </c>
      <c r="O127" s="85"/>
      <c r="P127" s="83">
        <f>SUM(P46:P126)</f>
        <v>3878</v>
      </c>
      <c r="Q127" s="83">
        <f>SUM(Q46:Q126)</f>
        <v>3878</v>
      </c>
      <c r="R127" s="83">
        <f>SUM(R46:R126)</f>
        <v>4507</v>
      </c>
      <c r="S127" s="85">
        <f>SUM(S46:S126)</f>
        <v>12263</v>
      </c>
      <c r="T127" s="85"/>
      <c r="U127" s="83">
        <f>SUM(U46:U126)</f>
        <v>3878</v>
      </c>
      <c r="V127" s="83">
        <f>SUM(V46:V126)</f>
        <v>3878</v>
      </c>
      <c r="W127" s="83">
        <f>SUM(W46:W126)</f>
        <v>4149</v>
      </c>
      <c r="X127" s="85">
        <f>SUM(X46:X126)</f>
        <v>11905</v>
      </c>
      <c r="Y127" s="84"/>
      <c r="Z127" s="85">
        <f>SUM(Z46:Z126)</f>
        <v>48694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44816</v>
      </c>
      <c r="G128" s="88">
        <f>G43-G127</f>
        <v>-3878</v>
      </c>
      <c r="H128" s="88">
        <f>H43-H127</f>
        <v>-4507</v>
      </c>
      <c r="I128" s="89">
        <f>I43-I127</f>
        <v>36431</v>
      </c>
      <c r="J128" s="89"/>
      <c r="K128" s="88">
        <f>K43-K127</f>
        <v>-3878</v>
      </c>
      <c r="L128" s="88">
        <f>L43-L127</f>
        <v>-3878</v>
      </c>
      <c r="M128" s="88">
        <f>M43-M127</f>
        <v>-4507</v>
      </c>
      <c r="N128" s="89">
        <f>N43-N127</f>
        <v>-12263</v>
      </c>
      <c r="O128" s="89"/>
      <c r="P128" s="88">
        <f>P43-P127</f>
        <v>-3878</v>
      </c>
      <c r="Q128" s="88">
        <f>Q43-Q127</f>
        <v>-3878</v>
      </c>
      <c r="R128" s="88">
        <f>R43-R127</f>
        <v>-4507</v>
      </c>
      <c r="S128" s="89">
        <f>S43-S127</f>
        <v>-12263</v>
      </c>
      <c r="T128" s="89"/>
      <c r="U128" s="88">
        <f>U43-U127</f>
        <v>-3878</v>
      </c>
      <c r="V128" s="88">
        <f>V43-V127</f>
        <v>-3878</v>
      </c>
      <c r="W128" s="88">
        <f>W43-W127</f>
        <v>-4149</v>
      </c>
      <c r="X128" s="89">
        <f>X43-X127</f>
        <v>-11905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172"/>
      <c r="D130" s="1"/>
      <c r="E130" s="1"/>
      <c r="F130" s="1"/>
      <c r="G130" s="1"/>
      <c r="H130" s="1"/>
      <c r="I130" s="1"/>
      <c r="J130" s="1"/>
      <c r="K130" s="22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A131" s="2"/>
      <c r="B131" s="172"/>
      <c r="C131" s="172"/>
      <c r="D131" s="1"/>
      <c r="E131" s="1"/>
      <c r="F131" s="1"/>
      <c r="G131" s="1"/>
      <c r="H131" s="1"/>
      <c r="I131" s="1"/>
      <c r="J131" s="1"/>
      <c r="K131" s="22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x14ac:dyDescent="0.2">
      <c r="K132" s="269"/>
    </row>
    <row r="133" spans="1:26" x14ac:dyDescent="0.2">
      <c r="H133" s="269"/>
    </row>
    <row r="134" spans="1:26" x14ac:dyDescent="0.2">
      <c r="H134" s="269"/>
    </row>
    <row r="135" spans="1:26" x14ac:dyDescent="0.2">
      <c r="K135" s="178"/>
    </row>
    <row r="137" spans="1:26" x14ac:dyDescent="0.2">
      <c r="K137" s="178"/>
    </row>
  </sheetData>
  <mergeCells count="2">
    <mergeCell ref="U5:Z5"/>
    <mergeCell ref="A6:B6"/>
  </mergeCells>
  <pageMargins left="0.23" right="0.2" top="0.35" bottom="0.37" header="0.31496062992125984" footer="0.31496062992125984"/>
  <pageSetup paperSize="5" scale="66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00B050"/>
    <pageSetUpPr fitToPage="1"/>
  </sheetPr>
  <dimension ref="A1:Z130"/>
  <sheetViews>
    <sheetView zoomScale="80" zoomScaleNormal="80" workbookViewId="0">
      <pane xSplit="2" ySplit="10" topLeftCell="F11" activePane="bottomRight" state="frozen"/>
      <selection activeCell="P142" sqref="P142"/>
      <selection pane="topRight" activeCell="P142" sqref="P142"/>
      <selection pane="bottomLeft" activeCell="P142" sqref="P142"/>
      <selection pane="bottomRight" activeCell="A10" sqref="A10"/>
    </sheetView>
  </sheetViews>
  <sheetFormatPr defaultColWidth="9.140625" defaultRowHeight="12.75" x14ac:dyDescent="0.2"/>
  <cols>
    <col min="1" max="1" width="7.42578125" customWidth="1"/>
    <col min="2" max="2" width="67.85546875" customWidth="1"/>
    <col min="3" max="4" width="9.140625" hidden="1" customWidth="1"/>
    <col min="5" max="5" width="36.28515625" hidden="1" customWidth="1"/>
    <col min="6" max="6" width="13.85546875" bestFit="1" customWidth="1"/>
    <col min="7" max="8" width="12.140625" bestFit="1" customWidth="1"/>
    <col min="9" max="9" width="14.28515625" bestFit="1" customWidth="1"/>
    <col min="10" max="10" width="2.7109375" customWidth="1"/>
    <col min="11" max="12" width="12.140625" bestFit="1" customWidth="1"/>
    <col min="13" max="13" width="12.140625" customWidth="1"/>
    <col min="14" max="14" width="14.5703125" bestFit="1" customWidth="1"/>
    <col min="15" max="15" width="2.7109375" customWidth="1"/>
    <col min="16" max="16" width="12.140625" bestFit="1" customWidth="1"/>
    <col min="17" max="17" width="13" bestFit="1" customWidth="1"/>
    <col min="18" max="18" width="12.140625" bestFit="1" customWidth="1"/>
    <col min="19" max="19" width="14.5703125" bestFit="1" customWidth="1"/>
    <col min="20" max="20" width="2.7109375" customWidth="1"/>
    <col min="21" max="22" width="12.140625" bestFit="1" customWidth="1"/>
    <col min="23" max="23" width="13" bestFit="1" customWidth="1"/>
    <col min="24" max="24" width="14.5703125" bestFit="1" customWidth="1"/>
    <col min="25" max="25" width="3.28515625" customWidth="1"/>
    <col min="26" max="26" width="13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93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183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09" si="5">F46+G46+H46</f>
        <v>0</v>
      </c>
      <c r="J46" s="15"/>
      <c r="K46" s="22"/>
      <c r="L46" s="22"/>
      <c r="M46" s="22"/>
      <c r="N46" s="94">
        <f t="shared" ref="N46:N109" si="6">K46+L46+M46</f>
        <v>0</v>
      </c>
      <c r="O46" s="15"/>
      <c r="P46" s="22"/>
      <c r="Q46" s="22"/>
      <c r="R46" s="22"/>
      <c r="S46" s="94">
        <f t="shared" ref="S46:S109" si="7">P46+Q46+R46</f>
        <v>0</v>
      </c>
      <c r="T46" s="15"/>
      <c r="U46" s="22"/>
      <c r="V46" s="22"/>
      <c r="W46" s="22"/>
      <c r="X46" s="94">
        <f t="shared" ref="X46:X109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ref="I110:I126" si="10">F110+G110+H110</f>
        <v>0</v>
      </c>
      <c r="J110" s="15"/>
      <c r="K110" s="22"/>
      <c r="L110" s="22"/>
      <c r="M110" s="22"/>
      <c r="N110" s="94">
        <f t="shared" ref="N110:N126" si="11">K110+L110+M110</f>
        <v>0</v>
      </c>
      <c r="O110" s="15"/>
      <c r="P110" s="22"/>
      <c r="Q110" s="22"/>
      <c r="R110" s="22"/>
      <c r="S110" s="94">
        <f t="shared" ref="S110:S126" si="12">P110+Q110+R110</f>
        <v>0</v>
      </c>
      <c r="T110" s="15"/>
      <c r="U110" s="22"/>
      <c r="V110" s="22"/>
      <c r="W110" s="22"/>
      <c r="X110" s="94">
        <f t="shared" ref="X110:X126" si="13">U110+V110+W110</f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10"/>
        <v>0</v>
      </c>
      <c r="J111" s="15"/>
      <c r="K111" s="22"/>
      <c r="L111" s="22"/>
      <c r="M111" s="22"/>
      <c r="N111" s="94">
        <f t="shared" si="11"/>
        <v>0</v>
      </c>
      <c r="O111" s="15"/>
      <c r="P111" s="22"/>
      <c r="Q111" s="22"/>
      <c r="R111" s="22"/>
      <c r="S111" s="94">
        <f t="shared" si="12"/>
        <v>0</v>
      </c>
      <c r="T111" s="15"/>
      <c r="U111" s="22"/>
      <c r="V111" s="22"/>
      <c r="W111" s="22"/>
      <c r="X111" s="94">
        <f t="shared" si="13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10"/>
        <v>0</v>
      </c>
      <c r="J112" s="15"/>
      <c r="K112" s="22"/>
      <c r="L112" s="22"/>
      <c r="M112" s="22"/>
      <c r="N112" s="94">
        <f t="shared" si="11"/>
        <v>0</v>
      </c>
      <c r="O112" s="15"/>
      <c r="P112" s="22"/>
      <c r="Q112" s="22"/>
      <c r="R112" s="22"/>
      <c r="S112" s="94">
        <f t="shared" si="12"/>
        <v>0</v>
      </c>
      <c r="T112" s="15"/>
      <c r="U112" s="22"/>
      <c r="V112" s="22"/>
      <c r="W112" s="22"/>
      <c r="X112" s="94">
        <f t="shared" si="13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10"/>
        <v>0</v>
      </c>
      <c r="J113" s="15"/>
      <c r="K113" s="22"/>
      <c r="L113" s="22"/>
      <c r="M113" s="22"/>
      <c r="N113" s="94">
        <f t="shared" si="11"/>
        <v>0</v>
      </c>
      <c r="O113" s="15"/>
      <c r="P113" s="22"/>
      <c r="Q113" s="22"/>
      <c r="R113" s="22"/>
      <c r="S113" s="94">
        <f t="shared" si="12"/>
        <v>0</v>
      </c>
      <c r="T113" s="15"/>
      <c r="U113" s="22"/>
      <c r="V113" s="22"/>
      <c r="W113" s="22"/>
      <c r="X113" s="94">
        <f t="shared" si="13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10"/>
        <v>0</v>
      </c>
      <c r="J114" s="15"/>
      <c r="K114" s="22"/>
      <c r="L114" s="22"/>
      <c r="M114" s="22"/>
      <c r="N114" s="94">
        <f t="shared" si="11"/>
        <v>0</v>
      </c>
      <c r="O114" s="15"/>
      <c r="P114" s="22"/>
      <c r="Q114" s="22"/>
      <c r="R114" s="22"/>
      <c r="S114" s="94">
        <f t="shared" si="12"/>
        <v>0</v>
      </c>
      <c r="T114" s="15"/>
      <c r="U114" s="22"/>
      <c r="V114" s="22"/>
      <c r="W114" s="22"/>
      <c r="X114" s="94">
        <f t="shared" si="13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10"/>
        <v>0</v>
      </c>
      <c r="J115" s="15"/>
      <c r="K115" s="22"/>
      <c r="L115" s="22"/>
      <c r="M115" s="22"/>
      <c r="N115" s="94">
        <f t="shared" si="11"/>
        <v>0</v>
      </c>
      <c r="O115" s="15"/>
      <c r="P115" s="22"/>
      <c r="Q115" s="22"/>
      <c r="R115" s="22"/>
      <c r="S115" s="94">
        <f t="shared" si="12"/>
        <v>0</v>
      </c>
      <c r="T115" s="15"/>
      <c r="U115" s="22"/>
      <c r="V115" s="22"/>
      <c r="W115" s="22"/>
      <c r="X115" s="94">
        <f t="shared" si="13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10"/>
        <v>0</v>
      </c>
      <c r="J116" s="15"/>
      <c r="K116" s="22"/>
      <c r="L116" s="22"/>
      <c r="M116" s="22"/>
      <c r="N116" s="94">
        <f t="shared" si="11"/>
        <v>0</v>
      </c>
      <c r="O116" s="15"/>
      <c r="P116" s="22"/>
      <c r="Q116" s="22"/>
      <c r="R116" s="22"/>
      <c r="S116" s="94">
        <f t="shared" si="12"/>
        <v>0</v>
      </c>
      <c r="T116" s="15"/>
      <c r="U116" s="22"/>
      <c r="V116" s="22"/>
      <c r="W116" s="22"/>
      <c r="X116" s="94">
        <f t="shared" si="13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10"/>
        <v>0</v>
      </c>
      <c r="J117" s="15"/>
      <c r="K117" s="22"/>
      <c r="L117" s="22"/>
      <c r="M117" s="22"/>
      <c r="N117" s="94">
        <f t="shared" si="11"/>
        <v>0</v>
      </c>
      <c r="O117" s="15"/>
      <c r="P117" s="22"/>
      <c r="Q117" s="22"/>
      <c r="R117" s="22"/>
      <c r="S117" s="94">
        <f t="shared" si="12"/>
        <v>0</v>
      </c>
      <c r="T117" s="15"/>
      <c r="U117" s="22"/>
      <c r="V117" s="22"/>
      <c r="W117" s="22"/>
      <c r="X117" s="94">
        <f t="shared" si="13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10"/>
        <v>0</v>
      </c>
      <c r="J118" s="15"/>
      <c r="K118" s="22"/>
      <c r="L118" s="22"/>
      <c r="M118" s="22"/>
      <c r="N118" s="94">
        <f t="shared" si="11"/>
        <v>0</v>
      </c>
      <c r="O118" s="15"/>
      <c r="P118" s="22"/>
      <c r="Q118" s="22"/>
      <c r="R118" s="22"/>
      <c r="S118" s="94">
        <f t="shared" si="12"/>
        <v>0</v>
      </c>
      <c r="T118" s="15"/>
      <c r="U118" s="22"/>
      <c r="V118" s="22"/>
      <c r="W118" s="22"/>
      <c r="X118" s="94">
        <f t="shared" si="13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10"/>
        <v>0</v>
      </c>
      <c r="J119" s="15"/>
      <c r="K119" s="22"/>
      <c r="L119" s="22"/>
      <c r="M119" s="22"/>
      <c r="N119" s="94">
        <f t="shared" si="11"/>
        <v>0</v>
      </c>
      <c r="O119" s="15"/>
      <c r="P119" s="22"/>
      <c r="Q119" s="22"/>
      <c r="R119" s="22"/>
      <c r="S119" s="94">
        <f t="shared" si="12"/>
        <v>0</v>
      </c>
      <c r="T119" s="15"/>
      <c r="U119" s="22"/>
      <c r="V119" s="22"/>
      <c r="W119" s="22"/>
      <c r="X119" s="94">
        <f t="shared" si="13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10"/>
        <v>0</v>
      </c>
      <c r="J120" s="15"/>
      <c r="K120" s="22"/>
      <c r="L120" s="22"/>
      <c r="M120" s="22"/>
      <c r="N120" s="94">
        <f t="shared" si="11"/>
        <v>0</v>
      </c>
      <c r="O120" s="15"/>
      <c r="P120" s="22"/>
      <c r="Q120" s="22"/>
      <c r="R120" s="22"/>
      <c r="S120" s="94">
        <f t="shared" si="12"/>
        <v>0</v>
      </c>
      <c r="T120" s="15"/>
      <c r="U120" s="22"/>
      <c r="V120" s="22"/>
      <c r="W120" s="22"/>
      <c r="X120" s="94">
        <f t="shared" si="13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10"/>
        <v>0</v>
      </c>
      <c r="J121" s="15"/>
      <c r="K121" s="22"/>
      <c r="L121" s="22"/>
      <c r="M121" s="22"/>
      <c r="N121" s="94">
        <f t="shared" si="11"/>
        <v>0</v>
      </c>
      <c r="O121" s="15"/>
      <c r="P121" s="22"/>
      <c r="Q121" s="22"/>
      <c r="R121" s="22"/>
      <c r="S121" s="94">
        <f t="shared" si="12"/>
        <v>0</v>
      </c>
      <c r="T121" s="15"/>
      <c r="U121" s="22"/>
      <c r="V121" s="22"/>
      <c r="W121" s="22"/>
      <c r="X121" s="94">
        <f t="shared" si="13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10"/>
        <v>0</v>
      </c>
      <c r="J122" s="15"/>
      <c r="K122" s="22"/>
      <c r="L122" s="22"/>
      <c r="M122" s="22"/>
      <c r="N122" s="94">
        <f t="shared" si="11"/>
        <v>0</v>
      </c>
      <c r="O122" s="15"/>
      <c r="P122" s="22"/>
      <c r="Q122" s="22"/>
      <c r="R122" s="22"/>
      <c r="S122" s="94">
        <f t="shared" si="12"/>
        <v>0</v>
      </c>
      <c r="T122" s="15"/>
      <c r="U122" s="22"/>
      <c r="V122" s="22"/>
      <c r="W122" s="22"/>
      <c r="X122" s="94">
        <f t="shared" si="13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10"/>
        <v>0</v>
      </c>
      <c r="J123" s="15"/>
      <c r="K123" s="22"/>
      <c r="L123" s="22"/>
      <c r="M123" s="22"/>
      <c r="N123" s="94">
        <f t="shared" si="11"/>
        <v>0</v>
      </c>
      <c r="O123" s="15"/>
      <c r="P123" s="22"/>
      <c r="Q123" s="22"/>
      <c r="R123" s="22"/>
      <c r="S123" s="94">
        <f t="shared" si="12"/>
        <v>0</v>
      </c>
      <c r="T123" s="15"/>
      <c r="U123" s="22"/>
      <c r="V123" s="22"/>
      <c r="W123" s="22"/>
      <c r="X123" s="94">
        <f t="shared" si="13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ref="I124" si="14">F124+G124+H124</f>
        <v>0</v>
      </c>
      <c r="J124" s="15"/>
      <c r="K124" s="22"/>
      <c r="L124" s="22"/>
      <c r="M124" s="22"/>
      <c r="N124" s="94">
        <f t="shared" ref="N124" si="15">K124+L124+M124</f>
        <v>0</v>
      </c>
      <c r="O124" s="15"/>
      <c r="P124" s="22"/>
      <c r="Q124" s="22"/>
      <c r="R124" s="22"/>
      <c r="S124" s="94">
        <f t="shared" ref="S124" si="16">P124+Q124+R124</f>
        <v>0</v>
      </c>
      <c r="T124" s="15"/>
      <c r="U124" s="22"/>
      <c r="V124" s="22"/>
      <c r="W124" s="22"/>
      <c r="X124" s="94">
        <f t="shared" ref="X124" si="17">U124+V124+W124</f>
        <v>0</v>
      </c>
      <c r="Y124" s="97"/>
      <c r="Z124" s="94">
        <f t="shared" ref="Z124" si="18">X124+S124+N124+I124</f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10"/>
        <v>0</v>
      </c>
      <c r="J125" s="15"/>
      <c r="K125" s="22"/>
      <c r="L125" s="22"/>
      <c r="M125" s="22"/>
      <c r="N125" s="94">
        <f t="shared" si="11"/>
        <v>0</v>
      </c>
      <c r="O125" s="15"/>
      <c r="P125" s="22"/>
      <c r="Q125" s="22"/>
      <c r="R125" s="22"/>
      <c r="S125" s="94">
        <f t="shared" si="12"/>
        <v>0</v>
      </c>
      <c r="T125" s="15"/>
      <c r="U125" s="22"/>
      <c r="V125" s="22"/>
      <c r="W125" s="22"/>
      <c r="X125" s="94">
        <f t="shared" si="13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Results'!B126</f>
        <v>Unused</v>
      </c>
      <c r="C126" s="73"/>
      <c r="D126" s="62"/>
      <c r="E126" s="63"/>
      <c r="F126" s="22"/>
      <c r="G126" s="22"/>
      <c r="H126" s="22"/>
      <c r="I126" s="94">
        <f t="shared" si="10"/>
        <v>0</v>
      </c>
      <c r="J126" s="15"/>
      <c r="K126" s="22"/>
      <c r="L126" s="22"/>
      <c r="M126" s="22"/>
      <c r="N126" s="94">
        <f t="shared" si="11"/>
        <v>0</v>
      </c>
      <c r="O126" s="15"/>
      <c r="P126" s="22"/>
      <c r="Q126" s="22"/>
      <c r="R126" s="22"/>
      <c r="S126" s="94">
        <f t="shared" si="12"/>
        <v>0</v>
      </c>
      <c r="T126" s="15"/>
      <c r="U126" s="22"/>
      <c r="V126" s="22"/>
      <c r="W126" s="22"/>
      <c r="X126" s="94">
        <f t="shared" si="13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0</v>
      </c>
      <c r="I127" s="85">
        <f>SUM(I46:I126)</f>
        <v>0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0</v>
      </c>
      <c r="G128" s="88">
        <f>G43-G127</f>
        <v>0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173"/>
      <c r="I129" s="173"/>
      <c r="J129" s="173"/>
      <c r="K129" s="173"/>
      <c r="L129" s="173"/>
      <c r="M129" s="173"/>
      <c r="N129" s="17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42" right="0.23" top="0.35" bottom="0.38" header="0.31496062992125984" footer="0.31496062992125984"/>
  <pageSetup paperSize="5" scale="35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730AE-4C44-4451-A74F-B61F20CDC3E4}">
  <sheetPr codeName="Sheet109">
    <tabColor theme="1" tint="0.39997558519241921"/>
    <pageSetUpPr fitToPage="1"/>
  </sheetPr>
  <dimension ref="A1:AA136"/>
  <sheetViews>
    <sheetView zoomScale="70" zoomScaleNormal="70" workbookViewId="0">
      <pane xSplit="2" ySplit="10" topLeftCell="E11" activePane="bottomRight" state="frozen"/>
      <selection activeCell="M42" sqref="M42"/>
      <selection pane="topRight" activeCell="M42" sqref="M42"/>
      <selection pane="bottomLeft" activeCell="M42" sqref="M42"/>
      <selection pane="bottomRight" activeCell="A10" sqref="A10"/>
    </sheetView>
  </sheetViews>
  <sheetFormatPr defaultColWidth="9.140625" defaultRowHeight="12.75" x14ac:dyDescent="0.2"/>
  <cols>
    <col min="1" max="1" width="8.5703125" customWidth="1"/>
    <col min="2" max="2" width="35.140625" customWidth="1"/>
    <col min="3" max="4" width="9.140625" hidden="1" customWidth="1"/>
    <col min="5" max="5" width="38.42578125" customWidth="1"/>
    <col min="6" max="6" width="13.42578125" bestFit="1" customWidth="1"/>
    <col min="7" max="7" width="12.140625" bestFit="1" customWidth="1"/>
    <col min="8" max="8" width="13.5703125" bestFit="1" customWidth="1"/>
    <col min="9" max="9" width="14.28515625" bestFit="1" customWidth="1"/>
    <col min="10" max="10" width="2.7109375" customWidth="1"/>
    <col min="11" max="13" width="12.140625" bestFit="1" customWidth="1"/>
    <col min="14" max="14" width="14.5703125" bestFit="1" customWidth="1"/>
    <col min="15" max="15" width="2.7109375" customWidth="1"/>
    <col min="16" max="18" width="12.140625" bestFit="1" customWidth="1"/>
    <col min="19" max="19" width="14.5703125" bestFit="1" customWidth="1"/>
    <col min="20" max="20" width="2.7109375" customWidth="1"/>
    <col min="21" max="23" width="12.140625" bestFit="1" customWidth="1"/>
    <col min="24" max="24" width="14.5703125" bestFit="1" customWidth="1"/>
    <col min="25" max="25" width="3.28515625" customWidth="1"/>
    <col min="26" max="26" width="13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73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>
        <v>151900</v>
      </c>
      <c r="G11" s="22"/>
      <c r="H11" s="22"/>
      <c r="I11" s="94">
        <f>F11+G11+H11</f>
        <v>151900</v>
      </c>
      <c r="J11" s="14"/>
      <c r="K11" s="22"/>
      <c r="L11" s="22"/>
      <c r="M11" s="22"/>
      <c r="N11" s="94">
        <f t="shared" ref="N11:N42" si="0">K11+L11+M11</f>
        <v>0</v>
      </c>
      <c r="O11" s="14"/>
      <c r="P11" s="22"/>
      <c r="Q11" s="22"/>
      <c r="R11" s="22"/>
      <c r="S11" s="94">
        <f t="shared" ref="S11:S23" si="1">P11+Q11+R11</f>
        <v>0</v>
      </c>
      <c r="T11" s="94">
        <f t="shared" ref="T11:T23" si="2">Q11+R11+S11</f>
        <v>0</v>
      </c>
      <c r="U11" s="22"/>
      <c r="V11" s="22"/>
      <c r="W11" s="22"/>
      <c r="X11" s="94">
        <f>U11+V11+W11</f>
        <v>0</v>
      </c>
      <c r="Y11" s="96"/>
      <c r="Z11" s="94">
        <f>X11+S11+N11+I11</f>
        <v>151900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si="0"/>
        <v>0</v>
      </c>
      <c r="O12" s="15"/>
      <c r="P12" s="22"/>
      <c r="Q12" s="22"/>
      <c r="R12" s="22"/>
      <c r="S12" s="94">
        <f t="shared" si="1"/>
        <v>0</v>
      </c>
      <c r="T12" s="94">
        <f t="shared" si="2"/>
        <v>0</v>
      </c>
      <c r="U12" s="22"/>
      <c r="V12" s="22"/>
      <c r="W12" s="22"/>
      <c r="X12" s="94">
        <f t="shared" ref="X12:X42" si="3">U12+V12+W12</f>
        <v>0</v>
      </c>
      <c r="Y12" s="97"/>
      <c r="Z12" s="94">
        <f t="shared" ref="Z12:Z42" si="4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94">
        <f t="shared" si="2"/>
        <v>0</v>
      </c>
      <c r="U13" s="22"/>
      <c r="V13" s="22"/>
      <c r="W13" s="22"/>
      <c r="X13" s="94">
        <f t="shared" si="3"/>
        <v>0</v>
      </c>
      <c r="Y13" s="97"/>
      <c r="Z13" s="94">
        <f t="shared" si="4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94">
        <f t="shared" si="2"/>
        <v>0</v>
      </c>
      <c r="U14" s="22"/>
      <c r="V14" s="22"/>
      <c r="W14" s="22"/>
      <c r="X14" s="94">
        <f t="shared" si="3"/>
        <v>0</v>
      </c>
      <c r="Y14" s="97"/>
      <c r="Z14" s="94">
        <f t="shared" si="4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5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94">
        <f t="shared" si="2"/>
        <v>0</v>
      </c>
      <c r="U15" s="22"/>
      <c r="V15" s="22"/>
      <c r="W15" s="22"/>
      <c r="X15" s="94">
        <f t="shared" si="3"/>
        <v>0</v>
      </c>
      <c r="Y15" s="97"/>
      <c r="Z15" s="94">
        <f t="shared" si="4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5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94">
        <f t="shared" si="2"/>
        <v>0</v>
      </c>
      <c r="U16" s="22"/>
      <c r="V16" s="22"/>
      <c r="W16" s="22"/>
      <c r="X16" s="94">
        <f t="shared" si="3"/>
        <v>0</v>
      </c>
      <c r="Y16" s="97"/>
      <c r="Z16" s="94">
        <f t="shared" si="4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5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94">
        <f t="shared" si="2"/>
        <v>0</v>
      </c>
      <c r="U17" s="22"/>
      <c r="V17" s="22"/>
      <c r="W17" s="22"/>
      <c r="X17" s="94">
        <f t="shared" si="3"/>
        <v>0</v>
      </c>
      <c r="Y17" s="97"/>
      <c r="Z17" s="94">
        <f t="shared" si="4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5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94">
        <f t="shared" si="2"/>
        <v>0</v>
      </c>
      <c r="U18" s="22"/>
      <c r="V18" s="22"/>
      <c r="W18" s="22"/>
      <c r="X18" s="94">
        <f t="shared" si="3"/>
        <v>0</v>
      </c>
      <c r="Y18" s="97"/>
      <c r="Z18" s="94">
        <f t="shared" si="4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5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94">
        <f t="shared" si="2"/>
        <v>0</v>
      </c>
      <c r="U19" s="22"/>
      <c r="V19" s="22"/>
      <c r="W19" s="22"/>
      <c r="X19" s="94">
        <f t="shared" si="3"/>
        <v>0</v>
      </c>
      <c r="Y19" s="97"/>
      <c r="Z19" s="94">
        <f t="shared" si="4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5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94">
        <f t="shared" si="2"/>
        <v>0</v>
      </c>
      <c r="U20" s="22"/>
      <c r="V20" s="22"/>
      <c r="W20" s="22"/>
      <c r="X20" s="94">
        <f t="shared" si="3"/>
        <v>0</v>
      </c>
      <c r="Y20" s="97"/>
      <c r="Z20" s="94">
        <f t="shared" si="4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5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94">
        <f t="shared" si="2"/>
        <v>0</v>
      </c>
      <c r="U21" s="22"/>
      <c r="V21" s="22"/>
      <c r="W21" s="22"/>
      <c r="X21" s="94">
        <f t="shared" si="3"/>
        <v>0</v>
      </c>
      <c r="Y21" s="97"/>
      <c r="Z21" s="94">
        <f t="shared" si="4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5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94">
        <f t="shared" si="2"/>
        <v>0</v>
      </c>
      <c r="U22" s="22"/>
      <c r="V22" s="22"/>
      <c r="W22" s="22"/>
      <c r="X22" s="94">
        <f t="shared" si="3"/>
        <v>0</v>
      </c>
      <c r="Y22" s="97"/>
      <c r="Z22" s="94">
        <f t="shared" si="4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5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94">
        <f t="shared" si="2"/>
        <v>0</v>
      </c>
      <c r="U23" s="22"/>
      <c r="V23" s="22"/>
      <c r="W23" s="22"/>
      <c r="X23" s="94">
        <f t="shared" si="3"/>
        <v>0</v>
      </c>
      <c r="Y23" s="97"/>
      <c r="Z23" s="94">
        <f t="shared" si="4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183">
        <v>4800</v>
      </c>
      <c r="G24" s="187"/>
      <c r="H24" s="22"/>
      <c r="I24" s="94">
        <f t="shared" si="5"/>
        <v>4800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ref="S24:S42" si="6">P24+Q24+R24</f>
        <v>0</v>
      </c>
      <c r="T24" s="15"/>
      <c r="U24" s="22"/>
      <c r="V24" s="22"/>
      <c r="W24" s="22"/>
      <c r="X24" s="94">
        <f t="shared" si="3"/>
        <v>0</v>
      </c>
      <c r="Y24" s="97"/>
      <c r="Z24" s="94">
        <f t="shared" si="4"/>
        <v>4800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183">
        <v>3550</v>
      </c>
      <c r="G25" s="22">
        <v>3550</v>
      </c>
      <c r="H25" s="22">
        <v>3550</v>
      </c>
      <c r="I25" s="94">
        <f t="shared" si="5"/>
        <v>10650</v>
      </c>
      <c r="J25" s="15"/>
      <c r="K25" s="22">
        <v>3550</v>
      </c>
      <c r="L25" s="22">
        <v>3550</v>
      </c>
      <c r="M25" s="22">
        <v>3550</v>
      </c>
      <c r="N25" s="94">
        <f t="shared" si="0"/>
        <v>10650</v>
      </c>
      <c r="O25" s="15"/>
      <c r="P25" s="22">
        <v>3550</v>
      </c>
      <c r="Q25" s="187">
        <v>3550</v>
      </c>
      <c r="R25" s="22">
        <v>3550</v>
      </c>
      <c r="S25" s="94">
        <f t="shared" si="6"/>
        <v>10650</v>
      </c>
      <c r="T25" s="15"/>
      <c r="U25" s="22">
        <v>3550</v>
      </c>
      <c r="V25" s="22">
        <v>3550</v>
      </c>
      <c r="W25" s="22">
        <v>3550</v>
      </c>
      <c r="X25" s="94">
        <f t="shared" si="3"/>
        <v>10650</v>
      </c>
      <c r="Y25" s="97"/>
      <c r="Z25" s="94">
        <f t="shared" si="4"/>
        <v>42600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5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6"/>
        <v>0</v>
      </c>
      <c r="T26" s="15"/>
      <c r="U26" s="22"/>
      <c r="V26" s="22"/>
      <c r="W26" s="22"/>
      <c r="X26" s="94">
        <f t="shared" si="3"/>
        <v>0</v>
      </c>
      <c r="Y26" s="97"/>
      <c r="Z26" s="94">
        <f t="shared" si="4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5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6"/>
        <v>0</v>
      </c>
      <c r="T27" s="15"/>
      <c r="U27" s="22"/>
      <c r="V27" s="22"/>
      <c r="W27" s="22"/>
      <c r="X27" s="94">
        <f t="shared" si="3"/>
        <v>0</v>
      </c>
      <c r="Y27" s="97"/>
      <c r="Z27" s="94">
        <f t="shared" si="4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5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6"/>
        <v>0</v>
      </c>
      <c r="T28" s="15"/>
      <c r="U28" s="22"/>
      <c r="V28" s="22"/>
      <c r="W28" s="22"/>
      <c r="X28" s="94">
        <f t="shared" si="3"/>
        <v>0</v>
      </c>
      <c r="Y28" s="97"/>
      <c r="Z28" s="94">
        <f t="shared" si="4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5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6"/>
        <v>0</v>
      </c>
      <c r="T29" s="15"/>
      <c r="U29" s="22"/>
      <c r="V29" s="22"/>
      <c r="W29" s="22"/>
      <c r="X29" s="94">
        <f t="shared" si="3"/>
        <v>0</v>
      </c>
      <c r="Y29" s="97"/>
      <c r="Z29" s="94">
        <f t="shared" si="4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5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6"/>
        <v>0</v>
      </c>
      <c r="T30" s="15"/>
      <c r="U30" s="22"/>
      <c r="V30" s="22"/>
      <c r="W30" s="22"/>
      <c r="X30" s="94">
        <f t="shared" si="3"/>
        <v>0</v>
      </c>
      <c r="Y30" s="97"/>
      <c r="Z30" s="94">
        <f t="shared" si="4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5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6"/>
        <v>0</v>
      </c>
      <c r="T31" s="15"/>
      <c r="U31" s="22"/>
      <c r="V31" s="22"/>
      <c r="W31" s="22"/>
      <c r="X31" s="94">
        <f t="shared" si="3"/>
        <v>0</v>
      </c>
      <c r="Y31" s="97"/>
      <c r="Z31" s="94">
        <f t="shared" si="4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5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6"/>
        <v>0</v>
      </c>
      <c r="T32" s="15"/>
      <c r="U32" s="22"/>
      <c r="V32" s="22"/>
      <c r="W32" s="22"/>
      <c r="X32" s="94">
        <f t="shared" si="3"/>
        <v>0</v>
      </c>
      <c r="Y32" s="97"/>
      <c r="Z32" s="94">
        <f t="shared" si="4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5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6"/>
        <v>0</v>
      </c>
      <c r="T33" s="15"/>
      <c r="U33" s="22"/>
      <c r="V33" s="22"/>
      <c r="W33" s="22"/>
      <c r="X33" s="94">
        <f t="shared" si="3"/>
        <v>0</v>
      </c>
      <c r="Y33" s="97"/>
      <c r="Z33" s="94">
        <f t="shared" si="4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5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6"/>
        <v>0</v>
      </c>
      <c r="T34" s="15"/>
      <c r="U34" s="22"/>
      <c r="V34" s="22"/>
      <c r="W34" s="22"/>
      <c r="X34" s="94">
        <f t="shared" si="3"/>
        <v>0</v>
      </c>
      <c r="Y34" s="97"/>
      <c r="Z34" s="94">
        <f t="shared" si="4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5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6"/>
        <v>0</v>
      </c>
      <c r="T35" s="15"/>
      <c r="U35" s="22"/>
      <c r="V35" s="22"/>
      <c r="W35" s="22"/>
      <c r="X35" s="94">
        <f t="shared" si="3"/>
        <v>0</v>
      </c>
      <c r="Y35" s="97"/>
      <c r="Z35" s="94">
        <f t="shared" si="4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5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6"/>
        <v>0</v>
      </c>
      <c r="T36" s="15"/>
      <c r="U36" s="22"/>
      <c r="V36" s="22"/>
      <c r="W36" s="22"/>
      <c r="X36" s="94">
        <f t="shared" si="3"/>
        <v>0</v>
      </c>
      <c r="Y36" s="97"/>
      <c r="Z36" s="94">
        <f t="shared" si="4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5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6"/>
        <v>0</v>
      </c>
      <c r="T37" s="15"/>
      <c r="U37" s="22"/>
      <c r="V37" s="22"/>
      <c r="W37" s="22"/>
      <c r="X37" s="94">
        <f t="shared" si="3"/>
        <v>0</v>
      </c>
      <c r="Y37" s="97"/>
      <c r="Z37" s="94">
        <f t="shared" si="4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5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6"/>
        <v>0</v>
      </c>
      <c r="T38" s="15"/>
      <c r="U38" s="22"/>
      <c r="V38" s="22"/>
      <c r="W38" s="22"/>
      <c r="X38" s="94">
        <f t="shared" si="3"/>
        <v>0</v>
      </c>
      <c r="Y38" s="97"/>
      <c r="Z38" s="94">
        <f t="shared" si="4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5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6"/>
        <v>0</v>
      </c>
      <c r="T39" s="15"/>
      <c r="U39" s="22"/>
      <c r="V39" s="22"/>
      <c r="W39" s="22"/>
      <c r="X39" s="94">
        <f t="shared" si="3"/>
        <v>0</v>
      </c>
      <c r="Y39" s="97"/>
      <c r="Z39" s="94">
        <f t="shared" si="4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5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6"/>
        <v>0</v>
      </c>
      <c r="T40" s="15"/>
      <c r="U40" s="22"/>
      <c r="V40" s="22"/>
      <c r="W40" s="22"/>
      <c r="X40" s="94">
        <f t="shared" si="3"/>
        <v>0</v>
      </c>
      <c r="Y40" s="97"/>
      <c r="Z40" s="94">
        <f t="shared" si="4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5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6"/>
        <v>0</v>
      </c>
      <c r="T41" s="15"/>
      <c r="U41" s="22"/>
      <c r="V41" s="22"/>
      <c r="W41" s="22"/>
      <c r="X41" s="94">
        <f t="shared" si="3"/>
        <v>0</v>
      </c>
      <c r="Y41" s="97"/>
      <c r="Z41" s="94">
        <f t="shared" si="4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5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6"/>
        <v>0</v>
      </c>
      <c r="T42" s="15"/>
      <c r="U42" s="22"/>
      <c r="V42" s="22"/>
      <c r="W42" s="22"/>
      <c r="X42" s="94">
        <f t="shared" si="3"/>
        <v>0</v>
      </c>
      <c r="Y42" s="97"/>
      <c r="Z42" s="94">
        <f t="shared" si="4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160250</v>
      </c>
      <c r="G43" s="83">
        <f>SUM(G11:G42)</f>
        <v>3550</v>
      </c>
      <c r="H43" s="83">
        <f>SUM(H11:H42)</f>
        <v>3550</v>
      </c>
      <c r="I43" s="85">
        <f>SUM(I8:I42)</f>
        <v>167350</v>
      </c>
      <c r="J43" s="85"/>
      <c r="K43" s="83">
        <f>SUM(K11:K42)</f>
        <v>3550</v>
      </c>
      <c r="L43" s="83">
        <f>SUM(L11:L42)</f>
        <v>3550</v>
      </c>
      <c r="M43" s="83">
        <f>SUM(M11:M42)</f>
        <v>3550</v>
      </c>
      <c r="N43" s="85">
        <f>SUM(N8:N42)</f>
        <v>10650</v>
      </c>
      <c r="O43" s="85"/>
      <c r="P43" s="83">
        <f>SUM(P11:P42)</f>
        <v>3550</v>
      </c>
      <c r="Q43" s="83">
        <f>SUM(Q11:Q42)</f>
        <v>3550</v>
      </c>
      <c r="R43" s="83">
        <f>SUM(R11:R42)</f>
        <v>3550</v>
      </c>
      <c r="S43" s="85">
        <f>SUM(S8:S42)</f>
        <v>10650</v>
      </c>
      <c r="T43" s="85"/>
      <c r="U43" s="83">
        <f>SUM(U11:U42)</f>
        <v>3550</v>
      </c>
      <c r="V43" s="83">
        <f>SUM(V11:V42)</f>
        <v>3550</v>
      </c>
      <c r="W43" s="83">
        <f>SUM(W11:W42)</f>
        <v>3550</v>
      </c>
      <c r="X43" s="85">
        <f>SUM(X8:X42)</f>
        <v>10650</v>
      </c>
      <c r="Y43" s="84"/>
      <c r="Z43" s="87">
        <f>SUM(Z8:Z42)</f>
        <v>199300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9565</v>
      </c>
      <c r="G46" s="22">
        <v>9565</v>
      </c>
      <c r="H46" s="22">
        <v>9565</v>
      </c>
      <c r="I46" s="94">
        <f t="shared" ref="I46:I113" si="7">F46+G46+H46</f>
        <v>28695</v>
      </c>
      <c r="J46" s="15"/>
      <c r="K46" s="187">
        <v>9565</v>
      </c>
      <c r="L46" s="22">
        <v>9565</v>
      </c>
      <c r="M46" s="22">
        <v>9565</v>
      </c>
      <c r="N46" s="94">
        <f t="shared" ref="N46:N113" si="8">K46+L46+M46</f>
        <v>28695</v>
      </c>
      <c r="O46" s="15"/>
      <c r="P46" s="22">
        <v>9565</v>
      </c>
      <c r="Q46" s="22">
        <v>9565</v>
      </c>
      <c r="R46" s="22">
        <v>9565</v>
      </c>
      <c r="S46" s="94">
        <f t="shared" ref="S46:S113" si="9">P46+Q46+R46</f>
        <v>28695</v>
      </c>
      <c r="T46" s="15"/>
      <c r="U46" s="22">
        <v>9565</v>
      </c>
      <c r="V46" s="22">
        <v>9565</v>
      </c>
      <c r="W46" s="22">
        <v>9565</v>
      </c>
      <c r="X46" s="94">
        <f t="shared" ref="X46:X126" si="10">U46+V46+W46</f>
        <v>28695</v>
      </c>
      <c r="Y46" s="97"/>
      <c r="Z46" s="94">
        <f t="shared" ref="Z46:Z126" si="11">X46+S46+N46+I46</f>
        <v>114780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7"/>
        <v>0</v>
      </c>
      <c r="J47" s="15"/>
      <c r="K47" s="22"/>
      <c r="L47" s="22"/>
      <c r="M47" s="22"/>
      <c r="N47" s="94">
        <f t="shared" si="8"/>
        <v>0</v>
      </c>
      <c r="O47" s="15"/>
      <c r="P47" s="22"/>
      <c r="Q47" s="22"/>
      <c r="R47" s="22"/>
      <c r="S47" s="94">
        <f t="shared" si="9"/>
        <v>0</v>
      </c>
      <c r="T47" s="15"/>
      <c r="U47" s="22"/>
      <c r="V47" s="22"/>
      <c r="W47" s="22"/>
      <c r="X47" s="94">
        <f t="shared" si="10"/>
        <v>0</v>
      </c>
      <c r="Y47" s="97"/>
      <c r="Z47" s="94">
        <f t="shared" si="11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7"/>
        <v>0</v>
      </c>
      <c r="J48" s="15"/>
      <c r="K48" s="22"/>
      <c r="L48" s="22"/>
      <c r="M48" s="22"/>
      <c r="N48" s="94">
        <f t="shared" si="8"/>
        <v>0</v>
      </c>
      <c r="O48" s="15"/>
      <c r="P48" s="22"/>
      <c r="Q48" s="22"/>
      <c r="R48" s="22"/>
      <c r="S48" s="94">
        <f t="shared" si="9"/>
        <v>0</v>
      </c>
      <c r="T48" s="15"/>
      <c r="U48" s="22"/>
      <c r="V48" s="22"/>
      <c r="W48" s="22"/>
      <c r="X48" s="94">
        <f t="shared" si="10"/>
        <v>0</v>
      </c>
      <c r="Y48" s="97"/>
      <c r="Z48" s="94">
        <f t="shared" si="11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7"/>
        <v>0</v>
      </c>
      <c r="J49" s="15"/>
      <c r="K49" s="22"/>
      <c r="L49" s="22"/>
      <c r="M49" s="22"/>
      <c r="N49" s="94">
        <f t="shared" si="8"/>
        <v>0</v>
      </c>
      <c r="O49" s="15"/>
      <c r="P49" s="22"/>
      <c r="Q49" s="22"/>
      <c r="R49" s="22"/>
      <c r="S49" s="94">
        <f t="shared" si="9"/>
        <v>0</v>
      </c>
      <c r="T49" s="15"/>
      <c r="U49" s="22"/>
      <c r="V49" s="22"/>
      <c r="W49" s="22"/>
      <c r="X49" s="94">
        <f t="shared" si="10"/>
        <v>0</v>
      </c>
      <c r="Y49" s="97"/>
      <c r="Z49" s="94">
        <f t="shared" si="11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7"/>
        <v>0</v>
      </c>
      <c r="J50" s="15"/>
      <c r="K50" s="22"/>
      <c r="L50" s="22"/>
      <c r="M50" s="22"/>
      <c r="N50" s="94">
        <f t="shared" si="8"/>
        <v>0</v>
      </c>
      <c r="O50" s="15"/>
      <c r="P50" s="22"/>
      <c r="Q50" s="22"/>
      <c r="R50" s="22"/>
      <c r="S50" s="94">
        <f t="shared" si="9"/>
        <v>0</v>
      </c>
      <c r="T50" s="15"/>
      <c r="U50" s="22"/>
      <c r="V50" s="22"/>
      <c r="W50" s="22"/>
      <c r="X50" s="94">
        <f t="shared" si="10"/>
        <v>0</v>
      </c>
      <c r="Y50" s="97"/>
      <c r="Z50" s="94">
        <f t="shared" si="11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7"/>
        <v>0</v>
      </c>
      <c r="J51" s="15"/>
      <c r="K51" s="22"/>
      <c r="L51" s="22"/>
      <c r="M51" s="22"/>
      <c r="N51" s="94">
        <f t="shared" si="8"/>
        <v>0</v>
      </c>
      <c r="O51" s="15"/>
      <c r="P51" s="22"/>
      <c r="Q51" s="22"/>
      <c r="R51" s="22"/>
      <c r="S51" s="94">
        <f t="shared" si="9"/>
        <v>0</v>
      </c>
      <c r="T51" s="15"/>
      <c r="U51" s="22"/>
      <c r="V51" s="22"/>
      <c r="W51" s="22"/>
      <c r="X51" s="94">
        <f t="shared" si="10"/>
        <v>0</v>
      </c>
      <c r="Y51" s="97"/>
      <c r="Z51" s="94">
        <f t="shared" si="11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7"/>
        <v>0</v>
      </c>
      <c r="J52" s="15"/>
      <c r="K52" s="22"/>
      <c r="L52" s="22"/>
      <c r="M52" s="22"/>
      <c r="N52" s="94">
        <f t="shared" si="8"/>
        <v>0</v>
      </c>
      <c r="O52" s="15"/>
      <c r="P52" s="22"/>
      <c r="Q52" s="22"/>
      <c r="R52" s="22"/>
      <c r="S52" s="94">
        <f t="shared" si="9"/>
        <v>0</v>
      </c>
      <c r="T52" s="15"/>
      <c r="U52" s="22"/>
      <c r="V52" s="22"/>
      <c r="W52" s="22"/>
      <c r="X52" s="94">
        <f t="shared" si="10"/>
        <v>0</v>
      </c>
      <c r="Y52" s="97"/>
      <c r="Z52" s="94">
        <f t="shared" si="11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7"/>
        <v>0</v>
      </c>
      <c r="J53" s="15"/>
      <c r="K53" s="22"/>
      <c r="L53" s="22"/>
      <c r="M53" s="22"/>
      <c r="N53" s="94">
        <f t="shared" si="8"/>
        <v>0</v>
      </c>
      <c r="O53" s="15"/>
      <c r="P53" s="22"/>
      <c r="Q53" s="22"/>
      <c r="R53" s="22"/>
      <c r="S53" s="94">
        <f t="shared" si="9"/>
        <v>0</v>
      </c>
      <c r="T53" s="15"/>
      <c r="U53" s="22"/>
      <c r="V53" s="22"/>
      <c r="W53" s="22"/>
      <c r="X53" s="94">
        <f t="shared" si="10"/>
        <v>0</v>
      </c>
      <c r="Y53" s="97"/>
      <c r="Z53" s="94">
        <f t="shared" si="11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7"/>
        <v>0</v>
      </c>
      <c r="J54" s="15"/>
      <c r="K54" s="22"/>
      <c r="L54" s="22"/>
      <c r="M54" s="22"/>
      <c r="N54" s="94">
        <f t="shared" si="8"/>
        <v>0</v>
      </c>
      <c r="O54" s="15"/>
      <c r="P54" s="22"/>
      <c r="Q54" s="22"/>
      <c r="R54" s="22"/>
      <c r="S54" s="94">
        <f t="shared" si="9"/>
        <v>0</v>
      </c>
      <c r="T54" s="15"/>
      <c r="U54" s="22"/>
      <c r="V54" s="22"/>
      <c r="W54" s="22"/>
      <c r="X54" s="94">
        <f t="shared" si="10"/>
        <v>0</v>
      </c>
      <c r="Y54" s="97"/>
      <c r="Z54" s="94">
        <f t="shared" si="11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>
        <v>28600</v>
      </c>
      <c r="G55" s="22"/>
      <c r="H55" s="22"/>
      <c r="I55" s="94">
        <f t="shared" si="7"/>
        <v>28600</v>
      </c>
      <c r="J55" s="15"/>
      <c r="K55" s="22"/>
      <c r="L55" s="22"/>
      <c r="M55" s="22"/>
      <c r="N55" s="94">
        <f t="shared" si="8"/>
        <v>0</v>
      </c>
      <c r="O55" s="15"/>
      <c r="P55" s="22"/>
      <c r="Q55" s="22"/>
      <c r="R55" s="22"/>
      <c r="S55" s="94">
        <f t="shared" si="9"/>
        <v>0</v>
      </c>
      <c r="T55" s="15"/>
      <c r="U55" s="22"/>
      <c r="V55" s="22">
        <v>20000</v>
      </c>
      <c r="W55" s="22"/>
      <c r="X55" s="94">
        <f t="shared" si="10"/>
        <v>20000</v>
      </c>
      <c r="Y55" s="97"/>
      <c r="Z55" s="94">
        <f t="shared" si="11"/>
        <v>48600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7"/>
        <v>0</v>
      </c>
      <c r="J56" s="15"/>
      <c r="K56" s="22"/>
      <c r="L56" s="22"/>
      <c r="M56" s="22"/>
      <c r="N56" s="94">
        <f t="shared" si="8"/>
        <v>0</v>
      </c>
      <c r="O56" s="15"/>
      <c r="P56" s="22"/>
      <c r="Q56" s="22"/>
      <c r="R56" s="22"/>
      <c r="S56" s="94">
        <f t="shared" si="9"/>
        <v>0</v>
      </c>
      <c r="T56" s="15"/>
      <c r="U56" s="22"/>
      <c r="V56" s="22"/>
      <c r="W56" s="22"/>
      <c r="X56" s="94">
        <f t="shared" si="10"/>
        <v>0</v>
      </c>
      <c r="Y56" s="97"/>
      <c r="Z56" s="94">
        <f t="shared" si="11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7"/>
        <v>0</v>
      </c>
      <c r="J57" s="15"/>
      <c r="K57" s="22"/>
      <c r="L57" s="22"/>
      <c r="M57" s="22"/>
      <c r="N57" s="94">
        <f t="shared" si="8"/>
        <v>0</v>
      </c>
      <c r="O57" s="15"/>
      <c r="P57" s="22"/>
      <c r="Q57" s="22"/>
      <c r="R57" s="22"/>
      <c r="S57" s="94">
        <f t="shared" si="9"/>
        <v>0</v>
      </c>
      <c r="T57" s="15"/>
      <c r="U57" s="22"/>
      <c r="V57" s="22"/>
      <c r="W57" s="22"/>
      <c r="X57" s="94">
        <f t="shared" si="10"/>
        <v>0</v>
      </c>
      <c r="Y57" s="97"/>
      <c r="Z57" s="94">
        <f t="shared" si="11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7"/>
        <v>0</v>
      </c>
      <c r="J58" s="15"/>
      <c r="K58" s="22"/>
      <c r="L58" s="22"/>
      <c r="M58" s="22"/>
      <c r="N58" s="94">
        <f t="shared" si="8"/>
        <v>0</v>
      </c>
      <c r="O58" s="15"/>
      <c r="P58" s="22"/>
      <c r="Q58" s="22"/>
      <c r="R58" s="22"/>
      <c r="S58" s="94">
        <f t="shared" si="9"/>
        <v>0</v>
      </c>
      <c r="T58" s="15"/>
      <c r="U58" s="22"/>
      <c r="V58" s="22"/>
      <c r="W58" s="22"/>
      <c r="X58" s="94">
        <f t="shared" si="10"/>
        <v>0</v>
      </c>
      <c r="Y58" s="97"/>
      <c r="Z58" s="94">
        <f t="shared" si="11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7"/>
        <v>0</v>
      </c>
      <c r="J59" s="15"/>
      <c r="K59" s="22"/>
      <c r="L59" s="22"/>
      <c r="M59" s="22"/>
      <c r="N59" s="94">
        <f t="shared" si="8"/>
        <v>0</v>
      </c>
      <c r="O59" s="15"/>
      <c r="P59" s="22"/>
      <c r="Q59" s="22"/>
      <c r="R59" s="22"/>
      <c r="S59" s="94">
        <f t="shared" si="9"/>
        <v>0</v>
      </c>
      <c r="T59" s="15"/>
      <c r="U59" s="22"/>
      <c r="V59" s="22"/>
      <c r="W59" s="22"/>
      <c r="X59" s="94">
        <f t="shared" si="10"/>
        <v>0</v>
      </c>
      <c r="Y59" s="97"/>
      <c r="Z59" s="94">
        <f t="shared" si="11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>
        <v>1500</v>
      </c>
      <c r="G60" s="22">
        <v>1500</v>
      </c>
      <c r="H60" s="22">
        <v>1500</v>
      </c>
      <c r="I60" s="94">
        <f t="shared" si="7"/>
        <v>4500</v>
      </c>
      <c r="J60" s="15"/>
      <c r="K60" s="22">
        <v>1500</v>
      </c>
      <c r="L60" s="22">
        <v>1500</v>
      </c>
      <c r="M60" s="22">
        <v>1500</v>
      </c>
      <c r="N60" s="94">
        <f t="shared" si="8"/>
        <v>4500</v>
      </c>
      <c r="O60" s="15"/>
      <c r="P60" s="22">
        <v>1500</v>
      </c>
      <c r="Q60" s="22">
        <v>1500</v>
      </c>
      <c r="R60" s="22">
        <v>1500</v>
      </c>
      <c r="S60" s="94">
        <f t="shared" si="9"/>
        <v>4500</v>
      </c>
      <c r="T60" s="15"/>
      <c r="U60" s="22">
        <v>1500</v>
      </c>
      <c r="V60" s="22">
        <v>1500</v>
      </c>
      <c r="W60" s="22">
        <v>3500</v>
      </c>
      <c r="X60" s="94">
        <f t="shared" si="10"/>
        <v>6500</v>
      </c>
      <c r="Y60" s="97"/>
      <c r="Z60" s="94">
        <f t="shared" si="11"/>
        <v>20000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7"/>
        <v>0</v>
      </c>
      <c r="J61" s="15"/>
      <c r="K61" s="22"/>
      <c r="L61" s="22"/>
      <c r="M61" s="22"/>
      <c r="N61" s="94">
        <f t="shared" si="8"/>
        <v>0</v>
      </c>
      <c r="O61" s="15"/>
      <c r="P61" s="22"/>
      <c r="Q61" s="22"/>
      <c r="R61" s="22"/>
      <c r="S61" s="94">
        <f t="shared" si="9"/>
        <v>0</v>
      </c>
      <c r="T61" s="15"/>
      <c r="U61" s="22"/>
      <c r="V61" s="22"/>
      <c r="W61" s="22"/>
      <c r="X61" s="94">
        <f t="shared" si="10"/>
        <v>0</v>
      </c>
      <c r="Y61" s="97"/>
      <c r="Z61" s="94">
        <f t="shared" si="11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7"/>
        <v>0</v>
      </c>
      <c r="J62" s="15"/>
      <c r="K62" s="22"/>
      <c r="L62" s="22"/>
      <c r="M62" s="22"/>
      <c r="N62" s="94">
        <f t="shared" si="8"/>
        <v>0</v>
      </c>
      <c r="O62" s="15"/>
      <c r="P62" s="22"/>
      <c r="Q62" s="22"/>
      <c r="R62" s="22"/>
      <c r="S62" s="94">
        <f t="shared" si="9"/>
        <v>0</v>
      </c>
      <c r="T62" s="15"/>
      <c r="U62" s="22"/>
      <c r="V62" s="22"/>
      <c r="W62" s="22"/>
      <c r="X62" s="94">
        <f t="shared" si="10"/>
        <v>0</v>
      </c>
      <c r="Y62" s="97"/>
      <c r="Z62" s="94">
        <f t="shared" si="11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7"/>
        <v>0</v>
      </c>
      <c r="J63" s="15"/>
      <c r="K63" s="22"/>
      <c r="L63" s="22"/>
      <c r="M63" s="22"/>
      <c r="N63" s="94">
        <f t="shared" si="8"/>
        <v>0</v>
      </c>
      <c r="O63" s="15"/>
      <c r="P63" s="22"/>
      <c r="Q63" s="22"/>
      <c r="R63" s="22"/>
      <c r="S63" s="94">
        <f t="shared" si="9"/>
        <v>0</v>
      </c>
      <c r="T63" s="15"/>
      <c r="U63" s="22"/>
      <c r="V63" s="22"/>
      <c r="W63" s="22"/>
      <c r="X63" s="94">
        <f t="shared" si="10"/>
        <v>0</v>
      </c>
      <c r="Y63" s="97"/>
      <c r="Z63" s="94">
        <f t="shared" si="11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7"/>
        <v>0</v>
      </c>
      <c r="J64" s="15"/>
      <c r="K64" s="22"/>
      <c r="L64" s="22"/>
      <c r="M64" s="22"/>
      <c r="N64" s="94">
        <f t="shared" si="8"/>
        <v>0</v>
      </c>
      <c r="O64" s="15"/>
      <c r="P64" s="22"/>
      <c r="Q64" s="22"/>
      <c r="R64" s="22"/>
      <c r="S64" s="94">
        <f t="shared" si="9"/>
        <v>0</v>
      </c>
      <c r="T64" s="15"/>
      <c r="U64" s="22"/>
      <c r="V64" s="22"/>
      <c r="W64" s="22"/>
      <c r="X64" s="94">
        <f t="shared" si="10"/>
        <v>0</v>
      </c>
      <c r="Y64" s="97"/>
      <c r="Z64" s="94">
        <f t="shared" si="11"/>
        <v>0</v>
      </c>
    </row>
    <row r="65" spans="1:27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7"/>
        <v>0</v>
      </c>
      <c r="J65" s="15"/>
      <c r="K65" s="22"/>
      <c r="L65" s="22"/>
      <c r="M65" s="22"/>
      <c r="N65" s="94">
        <f t="shared" si="8"/>
        <v>0</v>
      </c>
      <c r="O65" s="15"/>
      <c r="P65" s="22"/>
      <c r="Q65" s="22"/>
      <c r="R65" s="22"/>
      <c r="S65" s="94">
        <f t="shared" si="9"/>
        <v>0</v>
      </c>
      <c r="T65" s="15"/>
      <c r="U65" s="22"/>
      <c r="V65" s="22"/>
      <c r="W65" s="22"/>
      <c r="X65" s="94">
        <f t="shared" si="10"/>
        <v>0</v>
      </c>
      <c r="Y65" s="97"/>
      <c r="Z65" s="94">
        <f t="shared" si="11"/>
        <v>0</v>
      </c>
    </row>
    <row r="66" spans="1:27" ht="15" x14ac:dyDescent="0.25">
      <c r="A66" s="72"/>
      <c r="B66" s="70" t="str">
        <f>'LPFN SUMMARY - Results'!B66</f>
        <v>Insurances</v>
      </c>
      <c r="C66" s="71"/>
      <c r="D66" s="62"/>
      <c r="E66" s="63"/>
      <c r="F66" s="22">
        <v>2500</v>
      </c>
      <c r="G66" s="22">
        <v>2500</v>
      </c>
      <c r="H66" s="22">
        <v>2500</v>
      </c>
      <c r="I66" s="94">
        <f t="shared" si="7"/>
        <v>7500</v>
      </c>
      <c r="J66" s="15"/>
      <c r="K66" s="22">
        <v>2500</v>
      </c>
      <c r="L66" s="22">
        <v>2500</v>
      </c>
      <c r="M66" s="22">
        <v>2500</v>
      </c>
      <c r="N66" s="94">
        <f t="shared" si="8"/>
        <v>7500</v>
      </c>
      <c r="O66" s="15"/>
      <c r="P66" s="22">
        <v>2500</v>
      </c>
      <c r="Q66" s="22">
        <v>2500</v>
      </c>
      <c r="R66" s="22">
        <v>2500</v>
      </c>
      <c r="S66" s="94">
        <f t="shared" si="9"/>
        <v>7500</v>
      </c>
      <c r="T66" s="15"/>
      <c r="U66" s="22">
        <v>2500</v>
      </c>
      <c r="V66" s="22">
        <v>2500</v>
      </c>
      <c r="W66" s="22">
        <v>2500</v>
      </c>
      <c r="X66" s="94">
        <f t="shared" si="10"/>
        <v>7500</v>
      </c>
      <c r="Y66" s="97"/>
      <c r="Z66" s="94">
        <f t="shared" si="11"/>
        <v>30000</v>
      </c>
    </row>
    <row r="67" spans="1:27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7"/>
        <v>0</v>
      </c>
      <c r="J67" s="15"/>
      <c r="K67" s="22"/>
      <c r="L67" s="22"/>
      <c r="M67" s="22"/>
      <c r="N67" s="94">
        <f t="shared" si="8"/>
        <v>0</v>
      </c>
      <c r="O67" s="15"/>
      <c r="P67" s="22"/>
      <c r="Q67" s="22"/>
      <c r="R67" s="22"/>
      <c r="S67" s="94">
        <f t="shared" si="9"/>
        <v>0</v>
      </c>
      <c r="T67" s="15"/>
      <c r="U67" s="22"/>
      <c r="V67" s="22"/>
      <c r="W67" s="22"/>
      <c r="X67" s="94">
        <f t="shared" si="10"/>
        <v>0</v>
      </c>
      <c r="Y67" s="97"/>
      <c r="Z67" s="94">
        <f t="shared" si="11"/>
        <v>0</v>
      </c>
    </row>
    <row r="68" spans="1:27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7"/>
        <v>0</v>
      </c>
      <c r="J68" s="15"/>
      <c r="K68" s="22"/>
      <c r="L68" s="22"/>
      <c r="M68" s="22"/>
      <c r="N68" s="94">
        <f t="shared" si="8"/>
        <v>0</v>
      </c>
      <c r="O68" s="15"/>
      <c r="P68" s="22"/>
      <c r="Q68" s="22"/>
      <c r="R68" s="22"/>
      <c r="S68" s="94">
        <f t="shared" si="9"/>
        <v>0</v>
      </c>
      <c r="T68" s="15"/>
      <c r="U68" s="22"/>
      <c r="V68" s="22"/>
      <c r="W68" s="22"/>
      <c r="X68" s="94">
        <f t="shared" si="10"/>
        <v>0</v>
      </c>
      <c r="Y68" s="97"/>
      <c r="Z68" s="94">
        <f t="shared" si="11"/>
        <v>0</v>
      </c>
    </row>
    <row r="69" spans="1:27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7"/>
        <v>0</v>
      </c>
      <c r="J69" s="15"/>
      <c r="K69" s="22"/>
      <c r="L69" s="22"/>
      <c r="M69" s="22"/>
      <c r="N69" s="94">
        <f t="shared" si="8"/>
        <v>0</v>
      </c>
      <c r="O69" s="15"/>
      <c r="P69" s="22"/>
      <c r="Q69" s="22"/>
      <c r="R69" s="22"/>
      <c r="S69" s="94">
        <f t="shared" si="9"/>
        <v>0</v>
      </c>
      <c r="T69" s="15"/>
      <c r="U69" s="22"/>
      <c r="V69" s="22"/>
      <c r="W69" s="22"/>
      <c r="X69" s="94">
        <f t="shared" si="10"/>
        <v>0</v>
      </c>
      <c r="Y69" s="97"/>
      <c r="Z69" s="94">
        <f t="shared" si="11"/>
        <v>0</v>
      </c>
    </row>
    <row r="70" spans="1:27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7"/>
        <v>0</v>
      </c>
      <c r="J70" s="15"/>
      <c r="K70" s="22"/>
      <c r="L70" s="22"/>
      <c r="M70" s="22"/>
      <c r="N70" s="94">
        <f t="shared" si="8"/>
        <v>0</v>
      </c>
      <c r="O70" s="15"/>
      <c r="P70" s="22"/>
      <c r="Q70" s="22"/>
      <c r="R70" s="22"/>
      <c r="S70" s="94">
        <f t="shared" si="9"/>
        <v>0</v>
      </c>
      <c r="T70" s="15"/>
      <c r="U70" s="22"/>
      <c r="V70" s="22"/>
      <c r="W70" s="22"/>
      <c r="X70" s="94">
        <f t="shared" si="10"/>
        <v>0</v>
      </c>
      <c r="Y70" s="97"/>
      <c r="Z70" s="94">
        <f t="shared" si="11"/>
        <v>0</v>
      </c>
    </row>
    <row r="71" spans="1:27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>
        <v>5000</v>
      </c>
      <c r="I71" s="94">
        <f t="shared" si="7"/>
        <v>5000</v>
      </c>
      <c r="J71" s="15"/>
      <c r="K71" s="22"/>
      <c r="L71" s="22"/>
      <c r="M71" s="22">
        <v>5000</v>
      </c>
      <c r="N71" s="94">
        <f t="shared" si="8"/>
        <v>5000</v>
      </c>
      <c r="O71" s="15"/>
      <c r="P71" s="22"/>
      <c r="Q71" s="22"/>
      <c r="R71" s="22">
        <v>5000</v>
      </c>
      <c r="S71" s="94">
        <f t="shared" si="9"/>
        <v>5000</v>
      </c>
      <c r="T71" s="15"/>
      <c r="U71" s="22"/>
      <c r="V71" s="22"/>
      <c r="W71" s="22">
        <v>5000</v>
      </c>
      <c r="X71" s="94">
        <f t="shared" si="10"/>
        <v>5000</v>
      </c>
      <c r="Y71" s="97"/>
      <c r="Z71" s="94">
        <f t="shared" si="11"/>
        <v>20000</v>
      </c>
      <c r="AA71" s="137"/>
    </row>
    <row r="72" spans="1:27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7"/>
        <v>0</v>
      </c>
      <c r="J72" s="15"/>
      <c r="K72" s="22"/>
      <c r="L72" s="22"/>
      <c r="M72" s="22"/>
      <c r="N72" s="94">
        <f t="shared" si="8"/>
        <v>0</v>
      </c>
      <c r="O72" s="15"/>
      <c r="P72" s="22"/>
      <c r="Q72" s="22"/>
      <c r="R72" s="22"/>
      <c r="S72" s="94">
        <f t="shared" si="9"/>
        <v>0</v>
      </c>
      <c r="T72" s="15"/>
      <c r="U72" s="22"/>
      <c r="V72" s="22"/>
      <c r="W72" s="22"/>
      <c r="X72" s="94">
        <f t="shared" si="10"/>
        <v>0</v>
      </c>
      <c r="Y72" s="97"/>
      <c r="Z72" s="94">
        <f t="shared" si="11"/>
        <v>0</v>
      </c>
    </row>
    <row r="73" spans="1:27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7"/>
        <v>0</v>
      </c>
      <c r="J73" s="15"/>
      <c r="K73" s="22"/>
      <c r="L73" s="22"/>
      <c r="M73" s="22"/>
      <c r="N73" s="94">
        <f t="shared" si="8"/>
        <v>0</v>
      </c>
      <c r="O73" s="15"/>
      <c r="P73" s="22"/>
      <c r="Q73" s="22"/>
      <c r="R73" s="22"/>
      <c r="S73" s="94">
        <f t="shared" si="9"/>
        <v>0</v>
      </c>
      <c r="T73" s="15"/>
      <c r="U73" s="22"/>
      <c r="V73" s="22"/>
      <c r="W73" s="22"/>
      <c r="X73" s="94">
        <f t="shared" si="10"/>
        <v>0</v>
      </c>
      <c r="Y73" s="97"/>
      <c r="Z73" s="94">
        <f t="shared" si="11"/>
        <v>0</v>
      </c>
    </row>
    <row r="74" spans="1:27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7"/>
        <v>0</v>
      </c>
      <c r="J74" s="15"/>
      <c r="K74" s="22"/>
      <c r="L74" s="22"/>
      <c r="M74" s="22"/>
      <c r="N74" s="94">
        <f t="shared" si="8"/>
        <v>0</v>
      </c>
      <c r="O74" s="15"/>
      <c r="P74" s="22"/>
      <c r="Q74" s="22"/>
      <c r="R74" s="22"/>
      <c r="S74" s="94">
        <f t="shared" si="9"/>
        <v>0</v>
      </c>
      <c r="T74" s="15"/>
      <c r="U74" s="22"/>
      <c r="V74" s="22"/>
      <c r="W74" s="22"/>
      <c r="X74" s="94">
        <f t="shared" si="10"/>
        <v>0</v>
      </c>
      <c r="Y74" s="97"/>
      <c r="Z74" s="94">
        <f t="shared" si="11"/>
        <v>0</v>
      </c>
    </row>
    <row r="75" spans="1:27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7"/>
        <v>0</v>
      </c>
      <c r="J75" s="15"/>
      <c r="K75" s="22"/>
      <c r="L75" s="22"/>
      <c r="M75" s="22"/>
      <c r="N75" s="94">
        <f t="shared" si="8"/>
        <v>0</v>
      </c>
      <c r="O75" s="15"/>
      <c r="P75" s="22"/>
      <c r="Q75" s="22"/>
      <c r="R75" s="22"/>
      <c r="S75" s="94">
        <f t="shared" si="9"/>
        <v>0</v>
      </c>
      <c r="T75" s="15"/>
      <c r="U75" s="22"/>
      <c r="V75" s="22"/>
      <c r="W75" s="22"/>
      <c r="X75" s="94">
        <f t="shared" si="10"/>
        <v>0</v>
      </c>
      <c r="Y75" s="97"/>
      <c r="Z75" s="94">
        <f t="shared" si="11"/>
        <v>0</v>
      </c>
    </row>
    <row r="76" spans="1:27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7"/>
        <v>0</v>
      </c>
      <c r="J76" s="15"/>
      <c r="K76" s="22"/>
      <c r="L76" s="22"/>
      <c r="M76" s="22"/>
      <c r="N76" s="94">
        <f t="shared" si="8"/>
        <v>0</v>
      </c>
      <c r="O76" s="15"/>
      <c r="P76" s="22"/>
      <c r="Q76" s="22"/>
      <c r="R76" s="22"/>
      <c r="S76" s="94">
        <f t="shared" si="9"/>
        <v>0</v>
      </c>
      <c r="T76" s="15"/>
      <c r="U76" s="22"/>
      <c r="V76" s="22"/>
      <c r="W76" s="22"/>
      <c r="X76" s="94">
        <f t="shared" si="10"/>
        <v>0</v>
      </c>
      <c r="Y76" s="97"/>
      <c r="Z76" s="94">
        <f t="shared" si="11"/>
        <v>0</v>
      </c>
    </row>
    <row r="77" spans="1:27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7"/>
        <v>0</v>
      </c>
      <c r="J77" s="15"/>
      <c r="K77" s="22"/>
      <c r="L77" s="22"/>
      <c r="M77" s="22"/>
      <c r="N77" s="94">
        <f t="shared" si="8"/>
        <v>0</v>
      </c>
      <c r="O77" s="15"/>
      <c r="P77" s="22"/>
      <c r="Q77" s="22"/>
      <c r="R77" s="22"/>
      <c r="S77" s="94">
        <f t="shared" si="9"/>
        <v>0</v>
      </c>
      <c r="T77" s="15"/>
      <c r="U77" s="22"/>
      <c r="V77" s="22"/>
      <c r="W77" s="22"/>
      <c r="X77" s="94">
        <f t="shared" si="10"/>
        <v>0</v>
      </c>
      <c r="Y77" s="97"/>
      <c r="Z77" s="94">
        <f t="shared" si="11"/>
        <v>0</v>
      </c>
    </row>
    <row r="78" spans="1:27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7"/>
        <v>0</v>
      </c>
      <c r="J78" s="15"/>
      <c r="K78" s="22"/>
      <c r="L78" s="22"/>
      <c r="M78" s="22"/>
      <c r="N78" s="94">
        <f t="shared" si="8"/>
        <v>0</v>
      </c>
      <c r="O78" s="15"/>
      <c r="P78" s="22"/>
      <c r="Q78" s="22"/>
      <c r="R78" s="22"/>
      <c r="S78" s="94">
        <f t="shared" si="9"/>
        <v>0</v>
      </c>
      <c r="T78" s="15"/>
      <c r="U78" s="22"/>
      <c r="V78" s="22"/>
      <c r="W78" s="22"/>
      <c r="X78" s="94">
        <f t="shared" si="10"/>
        <v>0</v>
      </c>
      <c r="Y78" s="97"/>
      <c r="Z78" s="94">
        <f t="shared" si="11"/>
        <v>0</v>
      </c>
    </row>
    <row r="79" spans="1:27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7"/>
        <v>0</v>
      </c>
      <c r="J79" s="15"/>
      <c r="K79" s="22"/>
      <c r="L79" s="22"/>
      <c r="M79" s="22"/>
      <c r="N79" s="94">
        <f t="shared" si="8"/>
        <v>0</v>
      </c>
      <c r="O79" s="15"/>
      <c r="P79" s="22"/>
      <c r="Q79" s="22"/>
      <c r="R79" s="22"/>
      <c r="S79" s="94">
        <f t="shared" si="9"/>
        <v>0</v>
      </c>
      <c r="T79" s="15"/>
      <c r="U79" s="22"/>
      <c r="V79" s="22"/>
      <c r="W79" s="22"/>
      <c r="X79" s="94">
        <f t="shared" si="10"/>
        <v>0</v>
      </c>
      <c r="Y79" s="97"/>
      <c r="Z79" s="94">
        <f t="shared" si="11"/>
        <v>0</v>
      </c>
    </row>
    <row r="80" spans="1:27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7"/>
        <v>0</v>
      </c>
      <c r="J80" s="15"/>
      <c r="K80" s="22"/>
      <c r="L80" s="22"/>
      <c r="M80" s="22"/>
      <c r="N80" s="94">
        <f t="shared" si="8"/>
        <v>0</v>
      </c>
      <c r="O80" s="15"/>
      <c r="P80" s="22"/>
      <c r="Q80" s="22"/>
      <c r="R80" s="22"/>
      <c r="S80" s="94">
        <f t="shared" si="9"/>
        <v>0</v>
      </c>
      <c r="T80" s="15"/>
      <c r="U80" s="22"/>
      <c r="V80" s="22"/>
      <c r="W80" s="22"/>
      <c r="X80" s="94">
        <f t="shared" si="10"/>
        <v>0</v>
      </c>
      <c r="Y80" s="97"/>
      <c r="Z80" s="94">
        <f t="shared" si="11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7"/>
        <v>0</v>
      </c>
      <c r="J81" s="15"/>
      <c r="K81" s="22"/>
      <c r="L81" s="22"/>
      <c r="M81" s="22"/>
      <c r="N81" s="94">
        <f t="shared" si="8"/>
        <v>0</v>
      </c>
      <c r="O81" s="15"/>
      <c r="P81" s="22"/>
      <c r="Q81" s="22"/>
      <c r="R81" s="22"/>
      <c r="S81" s="94">
        <f t="shared" si="9"/>
        <v>0</v>
      </c>
      <c r="T81" s="15"/>
      <c r="U81" s="22"/>
      <c r="V81" s="22"/>
      <c r="W81" s="22"/>
      <c r="X81" s="94">
        <f t="shared" si="10"/>
        <v>0</v>
      </c>
      <c r="Y81" s="97"/>
      <c r="Z81" s="94">
        <f t="shared" si="11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7"/>
        <v>0</v>
      </c>
      <c r="J82" s="15"/>
      <c r="K82" s="22"/>
      <c r="L82" s="22"/>
      <c r="M82" s="22"/>
      <c r="N82" s="94">
        <f t="shared" si="8"/>
        <v>0</v>
      </c>
      <c r="O82" s="15"/>
      <c r="P82" s="22"/>
      <c r="Q82" s="22"/>
      <c r="R82" s="22"/>
      <c r="S82" s="94">
        <f t="shared" si="9"/>
        <v>0</v>
      </c>
      <c r="T82" s="15"/>
      <c r="U82" s="22"/>
      <c r="V82" s="22"/>
      <c r="W82" s="22"/>
      <c r="X82" s="94">
        <f t="shared" si="10"/>
        <v>0</v>
      </c>
      <c r="Y82" s="97"/>
      <c r="Z82" s="94">
        <f t="shared" si="11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7"/>
        <v>0</v>
      </c>
      <c r="J83" s="15"/>
      <c r="K83" s="22"/>
      <c r="L83" s="22"/>
      <c r="M83" s="22"/>
      <c r="N83" s="94">
        <f t="shared" si="8"/>
        <v>0</v>
      </c>
      <c r="O83" s="15"/>
      <c r="P83" s="22"/>
      <c r="Q83" s="22"/>
      <c r="R83" s="22"/>
      <c r="S83" s="94">
        <f t="shared" si="9"/>
        <v>0</v>
      </c>
      <c r="T83" s="15"/>
      <c r="U83" s="22"/>
      <c r="V83" s="22"/>
      <c r="W83" s="22"/>
      <c r="X83" s="94">
        <f t="shared" si="10"/>
        <v>0</v>
      </c>
      <c r="Y83" s="97"/>
      <c r="Z83" s="94">
        <f t="shared" si="11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7"/>
        <v>0</v>
      </c>
      <c r="J84" s="15"/>
      <c r="K84" s="22"/>
      <c r="L84" s="22"/>
      <c r="M84" s="22"/>
      <c r="N84" s="94">
        <f t="shared" si="8"/>
        <v>0</v>
      </c>
      <c r="O84" s="15"/>
      <c r="P84" s="22"/>
      <c r="Q84" s="22"/>
      <c r="R84" s="22"/>
      <c r="S84" s="94">
        <f t="shared" si="9"/>
        <v>0</v>
      </c>
      <c r="T84" s="15"/>
      <c r="U84" s="22"/>
      <c r="V84" s="22"/>
      <c r="W84" s="22"/>
      <c r="X84" s="94">
        <f t="shared" si="10"/>
        <v>0</v>
      </c>
      <c r="Y84" s="97"/>
      <c r="Z84" s="94">
        <f t="shared" si="11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7"/>
        <v>0</v>
      </c>
      <c r="J85" s="15"/>
      <c r="K85" s="22"/>
      <c r="L85" s="22"/>
      <c r="M85" s="22"/>
      <c r="N85" s="94">
        <f t="shared" si="8"/>
        <v>0</v>
      </c>
      <c r="O85" s="15"/>
      <c r="P85" s="22"/>
      <c r="Q85" s="22"/>
      <c r="R85" s="22"/>
      <c r="S85" s="94">
        <f t="shared" si="9"/>
        <v>0</v>
      </c>
      <c r="T85" s="15"/>
      <c r="U85" s="22"/>
      <c r="V85" s="22"/>
      <c r="W85" s="22"/>
      <c r="X85" s="94">
        <f t="shared" si="10"/>
        <v>0</v>
      </c>
      <c r="Y85" s="97"/>
      <c r="Z85" s="94">
        <f t="shared" si="11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7"/>
        <v>0</v>
      </c>
      <c r="J86" s="15"/>
      <c r="K86" s="22"/>
      <c r="L86" s="22"/>
      <c r="M86" s="22"/>
      <c r="N86" s="94">
        <f t="shared" si="8"/>
        <v>0</v>
      </c>
      <c r="O86" s="15"/>
      <c r="P86" s="22"/>
      <c r="Q86" s="22"/>
      <c r="R86" s="22"/>
      <c r="S86" s="94">
        <f t="shared" si="9"/>
        <v>0</v>
      </c>
      <c r="T86" s="15"/>
      <c r="U86" s="22"/>
      <c r="V86" s="22"/>
      <c r="W86" s="22"/>
      <c r="X86" s="94">
        <f t="shared" si="10"/>
        <v>0</v>
      </c>
      <c r="Y86" s="97"/>
      <c r="Z86" s="94">
        <f t="shared" si="11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7"/>
        <v>0</v>
      </c>
      <c r="J87" s="15"/>
      <c r="K87" s="22"/>
      <c r="L87" s="22"/>
      <c r="M87" s="22"/>
      <c r="N87" s="94">
        <f t="shared" si="8"/>
        <v>0</v>
      </c>
      <c r="O87" s="15"/>
      <c r="P87" s="22"/>
      <c r="Q87" s="22"/>
      <c r="R87" s="22"/>
      <c r="S87" s="94">
        <f t="shared" si="9"/>
        <v>0</v>
      </c>
      <c r="T87" s="15"/>
      <c r="U87" s="22"/>
      <c r="V87" s="22"/>
      <c r="W87" s="22"/>
      <c r="X87" s="94">
        <f t="shared" si="10"/>
        <v>0</v>
      </c>
      <c r="Y87" s="97"/>
      <c r="Z87" s="94">
        <f t="shared" si="11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7"/>
        <v>0</v>
      </c>
      <c r="J88" s="15"/>
      <c r="K88" s="22"/>
      <c r="L88" s="22"/>
      <c r="M88" s="22"/>
      <c r="N88" s="94">
        <f t="shared" si="8"/>
        <v>0</v>
      </c>
      <c r="O88" s="15"/>
      <c r="P88" s="22"/>
      <c r="Q88" s="22"/>
      <c r="R88" s="22"/>
      <c r="S88" s="94">
        <f t="shared" si="9"/>
        <v>0</v>
      </c>
      <c r="T88" s="15"/>
      <c r="U88" s="22"/>
      <c r="V88" s="22"/>
      <c r="W88" s="22"/>
      <c r="X88" s="94">
        <f t="shared" si="10"/>
        <v>0</v>
      </c>
      <c r="Y88" s="97"/>
      <c r="Z88" s="94">
        <f t="shared" si="11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7"/>
        <v>0</v>
      </c>
      <c r="J89" s="15"/>
      <c r="K89" s="22"/>
      <c r="L89" s="22"/>
      <c r="M89" s="22"/>
      <c r="N89" s="94">
        <f t="shared" si="8"/>
        <v>0</v>
      </c>
      <c r="O89" s="15"/>
      <c r="P89" s="22"/>
      <c r="Q89" s="22"/>
      <c r="R89" s="22"/>
      <c r="S89" s="94">
        <f t="shared" si="9"/>
        <v>0</v>
      </c>
      <c r="T89" s="15"/>
      <c r="U89" s="22"/>
      <c r="V89" s="22"/>
      <c r="W89" s="22"/>
      <c r="X89" s="94">
        <f t="shared" si="10"/>
        <v>0</v>
      </c>
      <c r="Y89" s="97"/>
      <c r="Z89" s="94">
        <f t="shared" si="11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>
        <v>340</v>
      </c>
      <c r="G90" s="22">
        <v>340</v>
      </c>
      <c r="H90" s="22">
        <v>340</v>
      </c>
      <c r="I90" s="94">
        <f t="shared" si="7"/>
        <v>1020</v>
      </c>
      <c r="J90" s="15"/>
      <c r="K90" s="22">
        <v>340</v>
      </c>
      <c r="L90" s="22">
        <v>340</v>
      </c>
      <c r="M90" s="22">
        <v>340</v>
      </c>
      <c r="N90" s="94">
        <f t="shared" si="8"/>
        <v>1020</v>
      </c>
      <c r="O90" s="15"/>
      <c r="P90" s="22">
        <v>340</v>
      </c>
      <c r="Q90" s="22">
        <v>340</v>
      </c>
      <c r="R90" s="22">
        <v>340</v>
      </c>
      <c r="S90" s="94">
        <f t="shared" si="9"/>
        <v>1020</v>
      </c>
      <c r="T90" s="15"/>
      <c r="U90" s="22">
        <v>340</v>
      </c>
      <c r="V90" s="22">
        <v>680</v>
      </c>
      <c r="W90" s="22">
        <v>3920</v>
      </c>
      <c r="X90" s="94">
        <f t="shared" si="10"/>
        <v>4940</v>
      </c>
      <c r="Y90" s="97"/>
      <c r="Z90" s="94">
        <f t="shared" si="11"/>
        <v>8000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7"/>
        <v>0</v>
      </c>
      <c r="J91" s="15"/>
      <c r="K91" s="22"/>
      <c r="L91" s="22"/>
      <c r="M91" s="22"/>
      <c r="N91" s="94">
        <f t="shared" si="8"/>
        <v>0</v>
      </c>
      <c r="O91" s="15"/>
      <c r="P91" s="22"/>
      <c r="Q91" s="22"/>
      <c r="R91" s="22"/>
      <c r="S91" s="94">
        <f t="shared" si="9"/>
        <v>0</v>
      </c>
      <c r="T91" s="15"/>
      <c r="U91" s="22"/>
      <c r="V91" s="22"/>
      <c r="W91" s="22"/>
      <c r="X91" s="94">
        <f t="shared" si="10"/>
        <v>0</v>
      </c>
      <c r="Y91" s="97"/>
      <c r="Z91" s="94">
        <f t="shared" si="11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7"/>
        <v>0</v>
      </c>
      <c r="J92" s="15"/>
      <c r="K92" s="22"/>
      <c r="L92" s="22"/>
      <c r="M92" s="22"/>
      <c r="N92" s="94">
        <f t="shared" si="8"/>
        <v>0</v>
      </c>
      <c r="O92" s="15"/>
      <c r="P92" s="22"/>
      <c r="Q92" s="22"/>
      <c r="R92" s="22"/>
      <c r="S92" s="94">
        <f t="shared" si="9"/>
        <v>0</v>
      </c>
      <c r="T92" s="15"/>
      <c r="U92" s="22"/>
      <c r="V92" s="22"/>
      <c r="W92" s="22"/>
      <c r="X92" s="94">
        <f t="shared" si="10"/>
        <v>0</v>
      </c>
      <c r="Y92" s="97"/>
      <c r="Z92" s="94">
        <f t="shared" si="11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7"/>
        <v>0</v>
      </c>
      <c r="J93" s="15"/>
      <c r="K93" s="22"/>
      <c r="L93" s="22"/>
      <c r="M93" s="22"/>
      <c r="N93" s="94">
        <f t="shared" si="8"/>
        <v>0</v>
      </c>
      <c r="O93" s="15"/>
      <c r="P93" s="22"/>
      <c r="Q93" s="22"/>
      <c r="R93" s="22"/>
      <c r="S93" s="94">
        <f t="shared" si="9"/>
        <v>0</v>
      </c>
      <c r="T93" s="15"/>
      <c r="U93" s="22"/>
      <c r="V93" s="22"/>
      <c r="W93" s="22"/>
      <c r="X93" s="94">
        <f t="shared" si="10"/>
        <v>0</v>
      </c>
      <c r="Y93" s="97"/>
      <c r="Z93" s="94">
        <f t="shared" si="11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7"/>
        <v>0</v>
      </c>
      <c r="J94" s="15"/>
      <c r="K94" s="22"/>
      <c r="L94" s="22"/>
      <c r="M94" s="22"/>
      <c r="N94" s="94">
        <f t="shared" si="8"/>
        <v>0</v>
      </c>
      <c r="O94" s="15"/>
      <c r="P94" s="22"/>
      <c r="Q94" s="22"/>
      <c r="R94" s="22"/>
      <c r="S94" s="94">
        <f t="shared" si="9"/>
        <v>0</v>
      </c>
      <c r="T94" s="15"/>
      <c r="U94" s="22"/>
      <c r="V94" s="22"/>
      <c r="W94" s="22"/>
      <c r="X94" s="94">
        <f t="shared" si="10"/>
        <v>0</v>
      </c>
      <c r="Y94" s="97"/>
      <c r="Z94" s="94">
        <f t="shared" si="11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7"/>
        <v>0</v>
      </c>
      <c r="J95" s="15"/>
      <c r="K95" s="22"/>
      <c r="L95" s="22"/>
      <c r="M95" s="22"/>
      <c r="N95" s="94">
        <f t="shared" si="8"/>
        <v>0</v>
      </c>
      <c r="O95" s="15"/>
      <c r="P95" s="22"/>
      <c r="Q95" s="22"/>
      <c r="R95" s="22"/>
      <c r="S95" s="94">
        <f t="shared" si="9"/>
        <v>0</v>
      </c>
      <c r="T95" s="15"/>
      <c r="U95" s="22"/>
      <c r="V95" s="22"/>
      <c r="W95" s="22"/>
      <c r="X95" s="94">
        <f t="shared" si="10"/>
        <v>0</v>
      </c>
      <c r="Y95" s="97"/>
      <c r="Z95" s="94">
        <f t="shared" si="11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7"/>
        <v>0</v>
      </c>
      <c r="J96" s="15"/>
      <c r="K96" s="22"/>
      <c r="L96" s="22"/>
      <c r="M96" s="22"/>
      <c r="N96" s="94">
        <f t="shared" si="8"/>
        <v>0</v>
      </c>
      <c r="O96" s="15"/>
      <c r="P96" s="22"/>
      <c r="Q96" s="22"/>
      <c r="R96" s="22"/>
      <c r="S96" s="94">
        <f t="shared" si="9"/>
        <v>0</v>
      </c>
      <c r="T96" s="15"/>
      <c r="U96" s="22"/>
      <c r="V96" s="22"/>
      <c r="W96" s="22"/>
      <c r="X96" s="94">
        <f t="shared" si="10"/>
        <v>0</v>
      </c>
      <c r="Y96" s="97"/>
      <c r="Z96" s="94">
        <f t="shared" si="11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7"/>
        <v>0</v>
      </c>
      <c r="J97" s="15"/>
      <c r="K97" s="22"/>
      <c r="L97" s="22"/>
      <c r="M97" s="22"/>
      <c r="N97" s="94">
        <f t="shared" si="8"/>
        <v>0</v>
      </c>
      <c r="O97" s="15"/>
      <c r="P97" s="22"/>
      <c r="Q97" s="22"/>
      <c r="R97" s="22"/>
      <c r="S97" s="94">
        <f t="shared" si="9"/>
        <v>0</v>
      </c>
      <c r="T97" s="15"/>
      <c r="U97" s="22"/>
      <c r="V97" s="22"/>
      <c r="W97" s="22"/>
      <c r="X97" s="94">
        <f t="shared" si="10"/>
        <v>0</v>
      </c>
      <c r="Y97" s="97"/>
      <c r="Z97" s="94">
        <f t="shared" si="11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7"/>
        <v>0</v>
      </c>
      <c r="J98" s="15"/>
      <c r="K98" s="22"/>
      <c r="L98" s="22"/>
      <c r="M98" s="22"/>
      <c r="N98" s="94">
        <f t="shared" si="8"/>
        <v>0</v>
      </c>
      <c r="O98" s="15"/>
      <c r="P98" s="22"/>
      <c r="Q98" s="22"/>
      <c r="R98" s="22"/>
      <c r="S98" s="94">
        <f t="shared" si="9"/>
        <v>0</v>
      </c>
      <c r="T98" s="15"/>
      <c r="U98" s="22"/>
      <c r="V98" s="22"/>
      <c r="W98" s="22"/>
      <c r="X98" s="94">
        <f t="shared" si="10"/>
        <v>0</v>
      </c>
      <c r="Y98" s="97"/>
      <c r="Z98" s="94">
        <f t="shared" si="11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7"/>
        <v>0</v>
      </c>
      <c r="J99" s="15"/>
      <c r="K99" s="22"/>
      <c r="L99" s="22"/>
      <c r="M99" s="22"/>
      <c r="N99" s="94">
        <f t="shared" si="8"/>
        <v>0</v>
      </c>
      <c r="O99" s="15"/>
      <c r="P99" s="22"/>
      <c r="Q99" s="22"/>
      <c r="R99" s="22"/>
      <c r="S99" s="94">
        <f t="shared" si="9"/>
        <v>0</v>
      </c>
      <c r="T99" s="15"/>
      <c r="U99" s="22"/>
      <c r="V99" s="22"/>
      <c r="W99" s="22"/>
      <c r="X99" s="94">
        <f t="shared" si="10"/>
        <v>0</v>
      </c>
      <c r="Y99" s="97"/>
      <c r="Z99" s="94">
        <f t="shared" si="11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7"/>
        <v>0</v>
      </c>
      <c r="J100" s="15"/>
      <c r="K100" s="22"/>
      <c r="L100" s="22"/>
      <c r="M100" s="22"/>
      <c r="N100" s="94">
        <f t="shared" si="8"/>
        <v>0</v>
      </c>
      <c r="O100" s="15"/>
      <c r="P100" s="22"/>
      <c r="Q100" s="22"/>
      <c r="R100" s="22"/>
      <c r="S100" s="94">
        <f t="shared" si="9"/>
        <v>0</v>
      </c>
      <c r="T100" s="15"/>
      <c r="U100" s="22"/>
      <c r="V100" s="22"/>
      <c r="W100" s="22"/>
      <c r="X100" s="94">
        <f t="shared" si="10"/>
        <v>0</v>
      </c>
      <c r="Y100" s="97"/>
      <c r="Z100" s="94">
        <f t="shared" si="11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7"/>
        <v>0</v>
      </c>
      <c r="J101" s="15"/>
      <c r="K101" s="22"/>
      <c r="L101" s="22"/>
      <c r="M101" s="22"/>
      <c r="N101" s="94">
        <f t="shared" si="8"/>
        <v>0</v>
      </c>
      <c r="O101" s="15"/>
      <c r="P101" s="22"/>
      <c r="Q101" s="22"/>
      <c r="R101" s="22"/>
      <c r="S101" s="94">
        <f t="shared" si="9"/>
        <v>0</v>
      </c>
      <c r="T101" s="15"/>
      <c r="U101" s="22"/>
      <c r="V101" s="22"/>
      <c r="W101" s="22"/>
      <c r="X101" s="94">
        <f t="shared" si="10"/>
        <v>0</v>
      </c>
      <c r="Y101" s="97"/>
      <c r="Z101" s="94">
        <f t="shared" si="11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7"/>
        <v>0</v>
      </c>
      <c r="J102" s="15"/>
      <c r="K102" s="22"/>
      <c r="L102" s="22"/>
      <c r="M102" s="22"/>
      <c r="N102" s="94">
        <f t="shared" si="8"/>
        <v>0</v>
      </c>
      <c r="O102" s="15"/>
      <c r="P102" s="22"/>
      <c r="Q102" s="22"/>
      <c r="R102" s="22"/>
      <c r="S102" s="94">
        <f t="shared" si="9"/>
        <v>0</v>
      </c>
      <c r="T102" s="15"/>
      <c r="U102" s="22"/>
      <c r="V102" s="22"/>
      <c r="W102" s="22"/>
      <c r="X102" s="94">
        <f t="shared" si="10"/>
        <v>0</v>
      </c>
      <c r="Y102" s="97"/>
      <c r="Z102" s="94">
        <f t="shared" si="11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7"/>
        <v>0</v>
      </c>
      <c r="J103" s="15"/>
      <c r="K103" s="22"/>
      <c r="L103" s="22"/>
      <c r="M103" s="22"/>
      <c r="N103" s="94">
        <f t="shared" si="8"/>
        <v>0</v>
      </c>
      <c r="O103" s="15"/>
      <c r="P103" s="22"/>
      <c r="Q103" s="22"/>
      <c r="R103" s="22"/>
      <c r="S103" s="94">
        <f t="shared" si="9"/>
        <v>0</v>
      </c>
      <c r="T103" s="15"/>
      <c r="U103" s="22"/>
      <c r="V103" s="22"/>
      <c r="W103" s="22"/>
      <c r="X103" s="94">
        <f t="shared" si="10"/>
        <v>0</v>
      </c>
      <c r="Y103" s="97"/>
      <c r="Z103" s="94">
        <f t="shared" si="11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7"/>
        <v>0</v>
      </c>
      <c r="J104" s="15"/>
      <c r="K104" s="22"/>
      <c r="L104" s="22"/>
      <c r="M104" s="22"/>
      <c r="N104" s="94">
        <f t="shared" si="8"/>
        <v>0</v>
      </c>
      <c r="O104" s="15"/>
      <c r="P104" s="22"/>
      <c r="Q104" s="22"/>
      <c r="R104" s="22"/>
      <c r="S104" s="94">
        <f t="shared" si="9"/>
        <v>0</v>
      </c>
      <c r="T104" s="15"/>
      <c r="U104" s="22"/>
      <c r="V104" s="22"/>
      <c r="W104" s="22"/>
      <c r="X104" s="94">
        <f t="shared" si="10"/>
        <v>0</v>
      </c>
      <c r="Y104" s="97"/>
      <c r="Z104" s="94">
        <f t="shared" si="11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7"/>
        <v>0</v>
      </c>
      <c r="J105" s="15"/>
      <c r="K105" s="22"/>
      <c r="L105" s="22"/>
      <c r="M105" s="22"/>
      <c r="N105" s="94">
        <f t="shared" si="8"/>
        <v>0</v>
      </c>
      <c r="O105" s="15"/>
      <c r="P105" s="22"/>
      <c r="Q105" s="22"/>
      <c r="R105" s="22"/>
      <c r="S105" s="94">
        <f t="shared" si="9"/>
        <v>0</v>
      </c>
      <c r="T105" s="15"/>
      <c r="U105" s="22"/>
      <c r="V105" s="22"/>
      <c r="W105" s="22"/>
      <c r="X105" s="94">
        <f t="shared" si="10"/>
        <v>0</v>
      </c>
      <c r="Y105" s="97"/>
      <c r="Z105" s="94">
        <f t="shared" si="11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7"/>
        <v>0</v>
      </c>
      <c r="J106" s="15"/>
      <c r="K106" s="22"/>
      <c r="L106" s="22"/>
      <c r="M106" s="22"/>
      <c r="N106" s="94">
        <f t="shared" si="8"/>
        <v>0</v>
      </c>
      <c r="O106" s="15"/>
      <c r="P106" s="22"/>
      <c r="Q106" s="22"/>
      <c r="R106" s="22"/>
      <c r="S106" s="94">
        <f t="shared" si="9"/>
        <v>0</v>
      </c>
      <c r="T106" s="15"/>
      <c r="U106" s="22"/>
      <c r="V106" s="22"/>
      <c r="W106" s="22"/>
      <c r="X106" s="94">
        <f t="shared" si="10"/>
        <v>0</v>
      </c>
      <c r="Y106" s="97"/>
      <c r="Z106" s="94">
        <f t="shared" si="11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7"/>
        <v>0</v>
      </c>
      <c r="J107" s="15"/>
      <c r="K107" s="22"/>
      <c r="L107" s="22"/>
      <c r="M107" s="22"/>
      <c r="N107" s="94">
        <f t="shared" si="8"/>
        <v>0</v>
      </c>
      <c r="O107" s="15"/>
      <c r="P107" s="22"/>
      <c r="Q107" s="22"/>
      <c r="R107" s="22"/>
      <c r="S107" s="94">
        <f t="shared" si="9"/>
        <v>0</v>
      </c>
      <c r="T107" s="15"/>
      <c r="U107" s="22"/>
      <c r="V107" s="22"/>
      <c r="W107" s="22"/>
      <c r="X107" s="94">
        <f t="shared" si="10"/>
        <v>0</v>
      </c>
      <c r="Y107" s="97"/>
      <c r="Z107" s="94">
        <f t="shared" si="11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7"/>
        <v>0</v>
      </c>
      <c r="J108" s="15"/>
      <c r="K108" s="22"/>
      <c r="L108" s="22"/>
      <c r="M108" s="22"/>
      <c r="N108" s="94">
        <f t="shared" si="8"/>
        <v>0</v>
      </c>
      <c r="O108" s="15"/>
      <c r="P108" s="22"/>
      <c r="Q108" s="22"/>
      <c r="R108" s="22"/>
      <c r="S108" s="94">
        <f t="shared" si="9"/>
        <v>0</v>
      </c>
      <c r="T108" s="15"/>
      <c r="U108" s="22"/>
      <c r="V108" s="22"/>
      <c r="W108" s="22"/>
      <c r="X108" s="94">
        <f t="shared" si="10"/>
        <v>0</v>
      </c>
      <c r="Y108" s="97"/>
      <c r="Z108" s="94">
        <f t="shared" si="11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7"/>
        <v>0</v>
      </c>
      <c r="J109" s="15"/>
      <c r="K109" s="22"/>
      <c r="L109" s="22"/>
      <c r="M109" s="22"/>
      <c r="N109" s="94">
        <f t="shared" si="8"/>
        <v>0</v>
      </c>
      <c r="O109" s="15"/>
      <c r="P109" s="22"/>
      <c r="Q109" s="22"/>
      <c r="R109" s="22"/>
      <c r="S109" s="94">
        <f t="shared" si="9"/>
        <v>0</v>
      </c>
      <c r="T109" s="15"/>
      <c r="U109" s="22"/>
      <c r="V109" s="22"/>
      <c r="W109" s="22"/>
      <c r="X109" s="94">
        <f t="shared" si="10"/>
        <v>0</v>
      </c>
      <c r="Y109" s="97"/>
      <c r="Z109" s="94">
        <f t="shared" si="11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7"/>
        <v>0</v>
      </c>
      <c r="J110" s="15"/>
      <c r="K110" s="22"/>
      <c r="L110" s="22"/>
      <c r="M110" s="22"/>
      <c r="N110" s="94">
        <f t="shared" si="8"/>
        <v>0</v>
      </c>
      <c r="O110" s="15"/>
      <c r="P110" s="22"/>
      <c r="Q110" s="22"/>
      <c r="R110" s="22"/>
      <c r="S110" s="94">
        <f t="shared" si="9"/>
        <v>0</v>
      </c>
      <c r="T110" s="15"/>
      <c r="U110" s="22"/>
      <c r="V110" s="22"/>
      <c r="W110" s="22"/>
      <c r="X110" s="94">
        <f t="shared" si="10"/>
        <v>0</v>
      </c>
      <c r="Y110" s="97"/>
      <c r="Z110" s="94">
        <f t="shared" si="11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7"/>
        <v>0</v>
      </c>
      <c r="J111" s="15"/>
      <c r="K111" s="22"/>
      <c r="L111" s="22"/>
      <c r="M111" s="22"/>
      <c r="N111" s="94">
        <f t="shared" si="8"/>
        <v>0</v>
      </c>
      <c r="O111" s="15"/>
      <c r="P111" s="22"/>
      <c r="Q111" s="22"/>
      <c r="R111" s="22"/>
      <c r="S111" s="94">
        <f t="shared" si="9"/>
        <v>0</v>
      </c>
      <c r="T111" s="15"/>
      <c r="U111" s="22"/>
      <c r="V111" s="22"/>
      <c r="W111" s="22"/>
      <c r="X111" s="94">
        <f t="shared" si="10"/>
        <v>0</v>
      </c>
      <c r="Y111" s="97"/>
      <c r="Z111" s="94">
        <f t="shared" si="11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7"/>
        <v>0</v>
      </c>
      <c r="J112" s="15"/>
      <c r="K112" s="22"/>
      <c r="L112" s="22"/>
      <c r="M112" s="22"/>
      <c r="N112" s="94">
        <f t="shared" si="8"/>
        <v>0</v>
      </c>
      <c r="O112" s="15"/>
      <c r="P112" s="22"/>
      <c r="Q112" s="22"/>
      <c r="R112" s="22"/>
      <c r="S112" s="94">
        <f t="shared" si="9"/>
        <v>0</v>
      </c>
      <c r="T112" s="15"/>
      <c r="U112" s="22"/>
      <c r="V112" s="22"/>
      <c r="W112" s="22"/>
      <c r="X112" s="94">
        <f t="shared" si="10"/>
        <v>0</v>
      </c>
      <c r="Y112" s="97"/>
      <c r="Z112" s="94">
        <f t="shared" si="11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7"/>
        <v>0</v>
      </c>
      <c r="J113" s="15"/>
      <c r="K113" s="22"/>
      <c r="L113" s="22"/>
      <c r="M113" s="22"/>
      <c r="N113" s="94">
        <f t="shared" si="8"/>
        <v>0</v>
      </c>
      <c r="O113" s="15"/>
      <c r="P113" s="22"/>
      <c r="Q113" s="22"/>
      <c r="R113" s="22"/>
      <c r="S113" s="94">
        <f t="shared" si="9"/>
        <v>0</v>
      </c>
      <c r="T113" s="15"/>
      <c r="U113" s="22"/>
      <c r="V113" s="22"/>
      <c r="W113" s="22"/>
      <c r="X113" s="94">
        <f t="shared" si="10"/>
        <v>0</v>
      </c>
      <c r="Y113" s="97"/>
      <c r="Z113" s="94">
        <f t="shared" si="11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ref="I114:I126" si="12">F114+G114+H114</f>
        <v>0</v>
      </c>
      <c r="J114" s="15"/>
      <c r="K114" s="22"/>
      <c r="L114" s="22"/>
      <c r="M114" s="22"/>
      <c r="N114" s="94">
        <f t="shared" ref="N114:N126" si="13">K114+L114+M114</f>
        <v>0</v>
      </c>
      <c r="O114" s="15"/>
      <c r="P114" s="22"/>
      <c r="Q114" s="22"/>
      <c r="R114" s="22"/>
      <c r="S114" s="94">
        <f t="shared" ref="S114:S126" si="14">P114+Q114+R114</f>
        <v>0</v>
      </c>
      <c r="T114" s="15"/>
      <c r="U114" s="22"/>
      <c r="V114" s="22"/>
      <c r="W114" s="22"/>
      <c r="X114" s="94">
        <f t="shared" si="10"/>
        <v>0</v>
      </c>
      <c r="Y114" s="97"/>
      <c r="Z114" s="94">
        <f t="shared" si="11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12"/>
        <v>0</v>
      </c>
      <c r="J115" s="15"/>
      <c r="K115" s="22"/>
      <c r="L115" s="22"/>
      <c r="M115" s="22"/>
      <c r="N115" s="94">
        <f t="shared" si="13"/>
        <v>0</v>
      </c>
      <c r="O115" s="15"/>
      <c r="P115" s="22"/>
      <c r="Q115" s="22"/>
      <c r="R115" s="22"/>
      <c r="S115" s="94">
        <f t="shared" si="14"/>
        <v>0</v>
      </c>
      <c r="T115" s="15"/>
      <c r="U115" s="22"/>
      <c r="V115" s="22"/>
      <c r="W115" s="22"/>
      <c r="X115" s="94">
        <f t="shared" si="10"/>
        <v>0</v>
      </c>
      <c r="Y115" s="97"/>
      <c r="Z115" s="94">
        <f t="shared" si="11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12"/>
        <v>0</v>
      </c>
      <c r="J116" s="15"/>
      <c r="K116" s="22"/>
      <c r="L116" s="22"/>
      <c r="M116" s="22"/>
      <c r="N116" s="94">
        <f t="shared" si="13"/>
        <v>0</v>
      </c>
      <c r="O116" s="15"/>
      <c r="P116" s="22"/>
      <c r="Q116" s="22"/>
      <c r="R116" s="22"/>
      <c r="S116" s="94">
        <f t="shared" si="14"/>
        <v>0</v>
      </c>
      <c r="T116" s="15"/>
      <c r="U116" s="22"/>
      <c r="V116" s="22"/>
      <c r="W116" s="22"/>
      <c r="X116" s="94">
        <f t="shared" si="10"/>
        <v>0</v>
      </c>
      <c r="Y116" s="97"/>
      <c r="Z116" s="94">
        <f t="shared" si="11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12"/>
        <v>0</v>
      </c>
      <c r="J117" s="15"/>
      <c r="K117" s="22"/>
      <c r="L117" s="22"/>
      <c r="M117" s="22"/>
      <c r="N117" s="94">
        <f t="shared" si="13"/>
        <v>0</v>
      </c>
      <c r="O117" s="15"/>
      <c r="P117" s="22"/>
      <c r="Q117" s="22"/>
      <c r="R117" s="22"/>
      <c r="S117" s="94">
        <f t="shared" si="14"/>
        <v>0</v>
      </c>
      <c r="T117" s="15"/>
      <c r="U117" s="22"/>
      <c r="V117" s="22"/>
      <c r="W117" s="22"/>
      <c r="X117" s="94">
        <f t="shared" si="10"/>
        <v>0</v>
      </c>
      <c r="Y117" s="97"/>
      <c r="Z117" s="94">
        <f t="shared" si="11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12"/>
        <v>0</v>
      </c>
      <c r="J118" s="15"/>
      <c r="K118" s="22"/>
      <c r="L118" s="22"/>
      <c r="M118" s="22"/>
      <c r="N118" s="94">
        <f t="shared" si="13"/>
        <v>0</v>
      </c>
      <c r="O118" s="15"/>
      <c r="P118" s="22"/>
      <c r="Q118" s="22"/>
      <c r="R118" s="22"/>
      <c r="S118" s="94">
        <f t="shared" si="14"/>
        <v>0</v>
      </c>
      <c r="T118" s="15"/>
      <c r="U118" s="22"/>
      <c r="V118" s="22"/>
      <c r="W118" s="22"/>
      <c r="X118" s="94">
        <f t="shared" si="10"/>
        <v>0</v>
      </c>
      <c r="Y118" s="97"/>
      <c r="Z118" s="94">
        <f t="shared" si="11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12"/>
        <v>0</v>
      </c>
      <c r="J119" s="15"/>
      <c r="K119" s="22"/>
      <c r="L119" s="22"/>
      <c r="M119" s="22"/>
      <c r="N119" s="94">
        <f t="shared" si="13"/>
        <v>0</v>
      </c>
      <c r="O119" s="15"/>
      <c r="P119" s="22"/>
      <c r="Q119" s="22"/>
      <c r="R119" s="22"/>
      <c r="S119" s="94">
        <f t="shared" si="14"/>
        <v>0</v>
      </c>
      <c r="T119" s="15"/>
      <c r="U119" s="22"/>
      <c r="V119" s="22"/>
      <c r="W119" s="22"/>
      <c r="X119" s="94">
        <f t="shared" si="10"/>
        <v>0</v>
      </c>
      <c r="Y119" s="97"/>
      <c r="Z119" s="94">
        <f t="shared" si="11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12"/>
        <v>0</v>
      </c>
      <c r="J120" s="15"/>
      <c r="K120" s="22"/>
      <c r="L120" s="22"/>
      <c r="M120" s="22"/>
      <c r="N120" s="94">
        <f t="shared" si="13"/>
        <v>0</v>
      </c>
      <c r="O120" s="15"/>
      <c r="P120" s="22"/>
      <c r="Q120" s="22"/>
      <c r="R120" s="22"/>
      <c r="S120" s="94">
        <f t="shared" si="14"/>
        <v>0</v>
      </c>
      <c r="T120" s="15"/>
      <c r="U120" s="22"/>
      <c r="V120" s="22"/>
      <c r="W120" s="22"/>
      <c r="X120" s="94">
        <f t="shared" si="10"/>
        <v>0</v>
      </c>
      <c r="Y120" s="97"/>
      <c r="Z120" s="94">
        <f t="shared" si="11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12"/>
        <v>0</v>
      </c>
      <c r="J121" s="15"/>
      <c r="K121" s="22"/>
      <c r="L121" s="22"/>
      <c r="M121" s="22"/>
      <c r="N121" s="94">
        <f t="shared" si="13"/>
        <v>0</v>
      </c>
      <c r="O121" s="15"/>
      <c r="P121" s="22"/>
      <c r="Q121" s="22"/>
      <c r="R121" s="22"/>
      <c r="S121" s="94">
        <f t="shared" si="14"/>
        <v>0</v>
      </c>
      <c r="T121" s="15"/>
      <c r="U121" s="22"/>
      <c r="V121" s="22"/>
      <c r="W121" s="22"/>
      <c r="X121" s="94">
        <f t="shared" si="10"/>
        <v>0</v>
      </c>
      <c r="Y121" s="97"/>
      <c r="Z121" s="94">
        <f t="shared" si="11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12"/>
        <v>0</v>
      </c>
      <c r="J122" s="15"/>
      <c r="K122" s="22"/>
      <c r="L122" s="22"/>
      <c r="M122" s="22"/>
      <c r="N122" s="94">
        <f t="shared" si="13"/>
        <v>0</v>
      </c>
      <c r="O122" s="15"/>
      <c r="P122" s="22"/>
      <c r="Q122" s="22"/>
      <c r="R122" s="22"/>
      <c r="S122" s="94">
        <f t="shared" si="14"/>
        <v>0</v>
      </c>
      <c r="T122" s="15"/>
      <c r="U122" s="22"/>
      <c r="V122" s="22"/>
      <c r="W122" s="22"/>
      <c r="X122" s="94">
        <f t="shared" si="10"/>
        <v>0</v>
      </c>
      <c r="Y122" s="97"/>
      <c r="Z122" s="94">
        <f t="shared" si="11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12"/>
        <v>0</v>
      </c>
      <c r="J123" s="15"/>
      <c r="K123" s="22"/>
      <c r="L123" s="22"/>
      <c r="M123" s="22"/>
      <c r="N123" s="94">
        <f t="shared" si="13"/>
        <v>0</v>
      </c>
      <c r="O123" s="15"/>
      <c r="P123" s="22"/>
      <c r="Q123" s="22"/>
      <c r="R123" s="22"/>
      <c r="S123" s="94">
        <f t="shared" si="14"/>
        <v>0</v>
      </c>
      <c r="T123" s="15"/>
      <c r="U123" s="22"/>
      <c r="V123" s="22"/>
      <c r="W123" s="22"/>
      <c r="X123" s="94">
        <f t="shared" si="10"/>
        <v>0</v>
      </c>
      <c r="Y123" s="97"/>
      <c r="Z123" s="94">
        <f t="shared" si="11"/>
        <v>0</v>
      </c>
    </row>
    <row r="124" spans="1:26" ht="15" hidden="1" x14ac:dyDescent="0.25">
      <c r="A124" s="72"/>
      <c r="B124" s="70" t="str">
        <f>'LPFN SUMMARY - Results'!B123</f>
        <v>Unused</v>
      </c>
      <c r="C124" s="71"/>
      <c r="D124" s="62"/>
      <c r="E124" s="63"/>
      <c r="F124" s="22"/>
      <c r="G124" s="22"/>
      <c r="H124" s="22"/>
      <c r="I124" s="94">
        <f t="shared" si="12"/>
        <v>0</v>
      </c>
      <c r="J124" s="15"/>
      <c r="K124" s="22"/>
      <c r="L124" s="22"/>
      <c r="M124" s="22"/>
      <c r="N124" s="94">
        <f t="shared" si="13"/>
        <v>0</v>
      </c>
      <c r="O124" s="15"/>
      <c r="P124" s="22"/>
      <c r="Q124" s="22"/>
      <c r="R124" s="22"/>
      <c r="S124" s="94">
        <f t="shared" si="14"/>
        <v>0</v>
      </c>
      <c r="T124" s="15"/>
      <c r="U124" s="22"/>
      <c r="V124" s="22"/>
      <c r="W124" s="22"/>
      <c r="X124" s="94">
        <f t="shared" si="10"/>
        <v>0</v>
      </c>
      <c r="Y124" s="97"/>
      <c r="Z124" s="94">
        <f t="shared" si="11"/>
        <v>0</v>
      </c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12"/>
        <v>0</v>
      </c>
      <c r="J125" s="15"/>
      <c r="K125" s="22"/>
      <c r="L125" s="22"/>
      <c r="M125" s="22"/>
      <c r="N125" s="94">
        <f t="shared" si="13"/>
        <v>0</v>
      </c>
      <c r="O125" s="15"/>
      <c r="P125" s="22"/>
      <c r="Q125" s="22"/>
      <c r="R125" s="22"/>
      <c r="S125" s="94">
        <f t="shared" si="14"/>
        <v>0</v>
      </c>
      <c r="T125" s="15"/>
      <c r="U125" s="22"/>
      <c r="V125" s="22"/>
      <c r="W125" s="22"/>
      <c r="X125" s="94">
        <f t="shared" si="10"/>
        <v>0</v>
      </c>
      <c r="Y125" s="97"/>
      <c r="Z125" s="94">
        <f t="shared" si="11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12"/>
        <v>0</v>
      </c>
      <c r="J126" s="15"/>
      <c r="K126" s="22"/>
      <c r="L126" s="22"/>
      <c r="M126" s="22"/>
      <c r="N126" s="94">
        <f t="shared" si="13"/>
        <v>0</v>
      </c>
      <c r="O126" s="15"/>
      <c r="P126" s="22"/>
      <c r="Q126" s="22"/>
      <c r="R126" s="22"/>
      <c r="S126" s="94">
        <f t="shared" si="14"/>
        <v>0</v>
      </c>
      <c r="T126" s="15"/>
      <c r="U126" s="22"/>
      <c r="V126" s="22"/>
      <c r="W126" s="22"/>
      <c r="X126" s="94">
        <f t="shared" si="10"/>
        <v>0</v>
      </c>
      <c r="Y126" s="97"/>
      <c r="Z126" s="94">
        <f t="shared" si="11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42505</v>
      </c>
      <c r="G127" s="83">
        <f>SUM(G46:G126)</f>
        <v>13905</v>
      </c>
      <c r="H127" s="83">
        <f>SUM(H46:H126)</f>
        <v>18905</v>
      </c>
      <c r="I127" s="85">
        <f>SUM(I46:I126)</f>
        <v>75315</v>
      </c>
      <c r="J127" s="85"/>
      <c r="K127" s="83">
        <f>SUM(K46:K126)</f>
        <v>13905</v>
      </c>
      <c r="L127" s="83">
        <f>SUM(L46:L126)</f>
        <v>13905</v>
      </c>
      <c r="M127" s="83">
        <f>SUM(M46:M126)</f>
        <v>18905</v>
      </c>
      <c r="N127" s="85">
        <f>SUM(N46:N126)</f>
        <v>46715</v>
      </c>
      <c r="O127" s="85"/>
      <c r="P127" s="83">
        <f>SUM(P46:P126)</f>
        <v>13905</v>
      </c>
      <c r="Q127" s="83">
        <f>SUM(Q46:Q126)</f>
        <v>13905</v>
      </c>
      <c r="R127" s="83">
        <f>SUM(R46:R126)</f>
        <v>18905</v>
      </c>
      <c r="S127" s="85">
        <f>SUM(S46:S126)</f>
        <v>46715</v>
      </c>
      <c r="T127" s="85"/>
      <c r="U127" s="83">
        <f>SUM(U46:U126)</f>
        <v>13905</v>
      </c>
      <c r="V127" s="83">
        <f>SUM(V46:V126)</f>
        <v>34245</v>
      </c>
      <c r="W127" s="83">
        <f>SUM(W46:W126)</f>
        <v>24485</v>
      </c>
      <c r="X127" s="85">
        <f>SUM(X46:X126)</f>
        <v>72635</v>
      </c>
      <c r="Y127" s="84"/>
      <c r="Z127" s="85">
        <f>SUM(Z46:Z126)</f>
        <v>241380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117745</v>
      </c>
      <c r="G128" s="88">
        <f>G43-G127</f>
        <v>-10355</v>
      </c>
      <c r="H128" s="88">
        <f>H43-H127</f>
        <v>-15355</v>
      </c>
      <c r="I128" s="89">
        <f>I43-I127</f>
        <v>92035</v>
      </c>
      <c r="J128" s="89"/>
      <c r="K128" s="88">
        <f>K43-K127</f>
        <v>-10355</v>
      </c>
      <c r="L128" s="88">
        <f>L43-L127</f>
        <v>-10355</v>
      </c>
      <c r="M128" s="88">
        <f>M43-M127</f>
        <v>-15355</v>
      </c>
      <c r="N128" s="89">
        <f>N43-N127</f>
        <v>-36065</v>
      </c>
      <c r="O128" s="89"/>
      <c r="P128" s="88">
        <f>P43-P127</f>
        <v>-10355</v>
      </c>
      <c r="Q128" s="88">
        <f>Q43-Q127</f>
        <v>-10355</v>
      </c>
      <c r="R128" s="88">
        <f>R43-R127</f>
        <v>-15355</v>
      </c>
      <c r="S128" s="89">
        <f>S43-S127</f>
        <v>-36065</v>
      </c>
      <c r="T128" s="89"/>
      <c r="U128" s="88">
        <f>U43-U127</f>
        <v>-10355</v>
      </c>
      <c r="V128" s="88">
        <f>V43-V127</f>
        <v>-30695</v>
      </c>
      <c r="W128" s="88">
        <f>W43-W127</f>
        <v>-20935</v>
      </c>
      <c r="X128" s="89">
        <f>X43-X127</f>
        <v>-61985</v>
      </c>
      <c r="Y128" s="90"/>
      <c r="Z128" s="89">
        <f>SUM(+Z43-Z127)</f>
        <v>-42080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1"/>
      <c r="B130" s="1"/>
      <c r="C130" s="1"/>
      <c r="D130" s="1"/>
      <c r="E130" s="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x14ac:dyDescent="0.2">
      <c r="A131" s="1"/>
      <c r="B131" s="1"/>
      <c r="C131" s="1"/>
      <c r="D131" s="1"/>
      <c r="E131" s="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x14ac:dyDescent="0.2">
      <c r="A132" s="2"/>
      <c r="B132" s="172"/>
      <c r="C132" s="172"/>
      <c r="D132" s="1"/>
      <c r="E132" s="1"/>
      <c r="F132" s="1"/>
      <c r="G132" s="1"/>
      <c r="H132" s="228"/>
      <c r="I132" s="1"/>
      <c r="J132" s="1"/>
      <c r="K132" s="177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219"/>
    </row>
    <row r="133" spans="1:26" x14ac:dyDescent="0.2">
      <c r="B133" s="37"/>
      <c r="H133" s="269"/>
      <c r="K133" s="179"/>
    </row>
    <row r="134" spans="1:26" x14ac:dyDescent="0.2">
      <c r="B134" s="186"/>
      <c r="H134" s="269"/>
      <c r="K134" s="179"/>
    </row>
    <row r="135" spans="1:26" x14ac:dyDescent="0.2">
      <c r="B135" s="37"/>
      <c r="H135" s="269"/>
      <c r="K135" s="179"/>
    </row>
    <row r="136" spans="1:26" x14ac:dyDescent="0.2">
      <c r="H136" s="269"/>
      <c r="K136" s="179"/>
      <c r="L136" s="179"/>
      <c r="M136" s="179"/>
    </row>
  </sheetData>
  <mergeCells count="2">
    <mergeCell ref="U5:Z5"/>
    <mergeCell ref="A6:B6"/>
  </mergeCells>
  <pageMargins left="0.23" right="0.2" top="0.35" bottom="0.37" header="0.31496062992125984" footer="0.31496062992125984"/>
  <pageSetup paperSize="5" scale="66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10">
    <tabColor theme="1" tint="0.39997558519241921"/>
    <pageSetUpPr fitToPage="1"/>
  </sheetPr>
  <dimension ref="A1:Z136"/>
  <sheetViews>
    <sheetView zoomScale="70" zoomScaleNormal="70" workbookViewId="0">
      <pane xSplit="2" ySplit="10" topLeftCell="F11" activePane="bottomRight" state="frozen"/>
      <selection activeCell="M42" sqref="M42"/>
      <selection pane="topRight" activeCell="M42" sqref="M42"/>
      <selection pane="bottomLeft" activeCell="M42" sqref="M42"/>
      <selection pane="bottomRight" activeCell="A10" sqref="A10"/>
    </sheetView>
  </sheetViews>
  <sheetFormatPr defaultColWidth="9.140625" defaultRowHeight="12.75" x14ac:dyDescent="0.2"/>
  <cols>
    <col min="1" max="1" width="8.5703125" customWidth="1"/>
    <col min="2" max="2" width="74.5703125" customWidth="1"/>
    <col min="3" max="4" width="9.140625" hidden="1" customWidth="1"/>
    <col min="5" max="5" width="36.28515625" hidden="1" customWidth="1"/>
    <col min="6" max="6" width="14" bestFit="1" customWidth="1"/>
    <col min="7" max="7" width="13" bestFit="1" customWidth="1"/>
    <col min="8" max="8" width="13.5703125" bestFit="1" customWidth="1"/>
    <col min="9" max="9" width="14.28515625" bestFit="1" customWidth="1"/>
    <col min="10" max="10" width="2.7109375" customWidth="1"/>
    <col min="11" max="12" width="13" bestFit="1" customWidth="1"/>
    <col min="13" max="13" width="13.42578125" bestFit="1" customWidth="1"/>
    <col min="14" max="14" width="14.5703125" bestFit="1" customWidth="1"/>
    <col min="15" max="15" width="2.7109375" customWidth="1"/>
    <col min="16" max="17" width="13" bestFit="1" customWidth="1"/>
    <col min="18" max="18" width="13.42578125" bestFit="1" customWidth="1"/>
    <col min="19" max="19" width="14.5703125" bestFit="1" customWidth="1"/>
    <col min="20" max="20" width="2.7109375" customWidth="1"/>
    <col min="21" max="22" width="13" bestFit="1" customWidth="1"/>
    <col min="23" max="23" width="13.42578125" bestFit="1" customWidth="1"/>
    <col min="24" max="24" width="14.5703125" bestFit="1" customWidth="1"/>
    <col min="25" max="25" width="3.28515625" customWidth="1"/>
    <col min="26" max="26" width="17.5703125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319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233</v>
      </c>
      <c r="B11" s="66" t="str">
        <f>'LPFN SUMMARY - Results'!B11</f>
        <v>ISC</v>
      </c>
      <c r="C11" s="61"/>
      <c r="D11" s="61"/>
      <c r="E11" s="64"/>
      <c r="F11" s="22">
        <v>487170</v>
      </c>
      <c r="G11" s="22"/>
      <c r="H11" s="22"/>
      <c r="I11" s="94">
        <f>F11+G11+H11</f>
        <v>487170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487170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ref="I24" si="5">F24+G24+H24</f>
        <v>0</v>
      </c>
      <c r="J24" s="15"/>
      <c r="K24" s="22"/>
      <c r="L24" s="22"/>
      <c r="M24" s="22"/>
      <c r="N24" s="94">
        <f t="shared" ref="N24" si="6">K24+L24+M24</f>
        <v>0</v>
      </c>
      <c r="O24" s="15"/>
      <c r="P24" s="22"/>
      <c r="Q24" s="22"/>
      <c r="R24" s="22"/>
      <c r="S24" s="94">
        <f t="shared" ref="S24" si="7">P24+Q24+R24</f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487170</v>
      </c>
      <c r="G43" s="83">
        <f>SUM(G11:G42)</f>
        <v>0</v>
      </c>
      <c r="H43" s="83">
        <f>SUM(H11:H42)</f>
        <v>0</v>
      </c>
      <c r="I43" s="85">
        <f>SUM(I8:I42)</f>
        <v>487170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487170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I45" s="94"/>
      <c r="J45" s="15"/>
      <c r="N45" s="94"/>
      <c r="O45" s="15"/>
      <c r="S45" s="94"/>
      <c r="T45" s="15"/>
      <c r="X45" s="94"/>
      <c r="Y45" s="97"/>
      <c r="Z45" s="94">
        <f t="shared" ref="Z45:Z108" si="8">X45+S45+N45+I45</f>
        <v>0</v>
      </c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15890</v>
      </c>
      <c r="G46" s="22">
        <v>15890</v>
      </c>
      <c r="H46" s="22">
        <v>15890</v>
      </c>
      <c r="I46" s="94">
        <f>SUM(F46:H46)</f>
        <v>47670</v>
      </c>
      <c r="J46" s="15"/>
      <c r="K46" s="22">
        <v>15890</v>
      </c>
      <c r="L46" s="22">
        <v>15890</v>
      </c>
      <c r="M46" s="22">
        <v>15890</v>
      </c>
      <c r="N46" s="94">
        <f>SUM(K46:M46)</f>
        <v>47670</v>
      </c>
      <c r="O46" s="15"/>
      <c r="P46" s="22">
        <v>15890</v>
      </c>
      <c r="Q46" s="22">
        <v>15890</v>
      </c>
      <c r="R46" s="22">
        <v>15890</v>
      </c>
      <c r="S46" s="94">
        <f>SUM(P46:R46)</f>
        <v>47670</v>
      </c>
      <c r="T46" s="15"/>
      <c r="U46" s="22">
        <v>15890</v>
      </c>
      <c r="V46" s="22">
        <v>15890</v>
      </c>
      <c r="W46" s="22">
        <v>15890</v>
      </c>
      <c r="X46" s="94">
        <f>SUM(U46:W46)</f>
        <v>47670</v>
      </c>
      <c r="Y46" s="97"/>
      <c r="Z46" s="94">
        <f t="shared" si="8"/>
        <v>190680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ref="I47:I113" si="9">F47+G47+H47</f>
        <v>0</v>
      </c>
      <c r="J47" s="15"/>
      <c r="K47" s="22"/>
      <c r="L47" s="22"/>
      <c r="M47" s="22"/>
      <c r="N47" s="94">
        <f t="shared" ref="N47:N113" si="10">K47+L47+M47</f>
        <v>0</v>
      </c>
      <c r="O47" s="15"/>
      <c r="P47" s="22"/>
      <c r="Q47" s="22"/>
      <c r="R47" s="22"/>
      <c r="S47" s="94">
        <f t="shared" ref="S47:S113" si="11">P47+Q47+R47</f>
        <v>0</v>
      </c>
      <c r="T47" s="15"/>
      <c r="U47" s="22"/>
      <c r="V47" s="22"/>
      <c r="W47" s="22"/>
      <c r="X47" s="94">
        <f t="shared" ref="X47:X126" si="12">U47+V47+W47</f>
        <v>0</v>
      </c>
      <c r="Y47" s="97"/>
      <c r="Z47" s="94">
        <f t="shared" si="8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>
        <v>5098</v>
      </c>
      <c r="I48" s="94">
        <f t="shared" si="9"/>
        <v>5098</v>
      </c>
      <c r="J48" s="15"/>
      <c r="K48" s="22"/>
      <c r="L48" s="22"/>
      <c r="M48" s="22">
        <v>5098</v>
      </c>
      <c r="N48" s="94">
        <f t="shared" si="10"/>
        <v>5098</v>
      </c>
      <c r="O48" s="15"/>
      <c r="P48" s="22"/>
      <c r="Q48" s="22"/>
      <c r="R48" s="22">
        <v>5098</v>
      </c>
      <c r="S48" s="94">
        <f t="shared" si="11"/>
        <v>5098</v>
      </c>
      <c r="T48" s="15"/>
      <c r="U48" s="22"/>
      <c r="V48" s="22"/>
      <c r="W48" s="22">
        <v>5098</v>
      </c>
      <c r="X48" s="94">
        <f t="shared" si="12"/>
        <v>5098</v>
      </c>
      <c r="Y48" s="97"/>
      <c r="Z48" s="94">
        <f t="shared" si="8"/>
        <v>20392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9"/>
        <v>0</v>
      </c>
      <c r="J49" s="15"/>
      <c r="K49" s="22"/>
      <c r="L49" s="22"/>
      <c r="M49" s="22"/>
      <c r="N49" s="94">
        <f t="shared" si="10"/>
        <v>0</v>
      </c>
      <c r="O49" s="15"/>
      <c r="P49" s="22"/>
      <c r="Q49" s="22"/>
      <c r="R49" s="22"/>
      <c r="S49" s="94">
        <f t="shared" si="11"/>
        <v>0</v>
      </c>
      <c r="T49" s="15"/>
      <c r="U49" s="22"/>
      <c r="V49" s="22"/>
      <c r="W49" s="22"/>
      <c r="X49" s="94">
        <f t="shared" si="12"/>
        <v>0</v>
      </c>
      <c r="Y49" s="97"/>
      <c r="Z49" s="94">
        <f t="shared" si="8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9"/>
        <v>0</v>
      </c>
      <c r="J50" s="15"/>
      <c r="K50" s="22"/>
      <c r="L50" s="22"/>
      <c r="M50" s="22"/>
      <c r="N50" s="94">
        <f t="shared" si="10"/>
        <v>0</v>
      </c>
      <c r="O50" s="15"/>
      <c r="P50" s="22"/>
      <c r="Q50" s="22"/>
      <c r="R50" s="22"/>
      <c r="S50" s="94">
        <f t="shared" si="11"/>
        <v>0</v>
      </c>
      <c r="T50" s="15"/>
      <c r="U50" s="22"/>
      <c r="V50" s="22"/>
      <c r="W50" s="22"/>
      <c r="X50" s="94">
        <f t="shared" si="12"/>
        <v>0</v>
      </c>
      <c r="Y50" s="97"/>
      <c r="Z50" s="94">
        <f t="shared" si="8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9"/>
        <v>0</v>
      </c>
      <c r="J51" s="15"/>
      <c r="K51" s="22"/>
      <c r="L51" s="22"/>
      <c r="M51" s="22"/>
      <c r="N51" s="94">
        <f t="shared" si="10"/>
        <v>0</v>
      </c>
      <c r="O51" s="15"/>
      <c r="P51" s="22"/>
      <c r="Q51" s="22"/>
      <c r="R51" s="22"/>
      <c r="S51" s="94">
        <f t="shared" si="11"/>
        <v>0</v>
      </c>
      <c r="T51" s="15"/>
      <c r="U51" s="22"/>
      <c r="V51" s="22"/>
      <c r="W51" s="22"/>
      <c r="X51" s="94">
        <f t="shared" si="12"/>
        <v>0</v>
      </c>
      <c r="Y51" s="97"/>
      <c r="Z51" s="94">
        <f t="shared" si="8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9"/>
        <v>0</v>
      </c>
      <c r="J52" s="15"/>
      <c r="K52" s="22"/>
      <c r="L52" s="22"/>
      <c r="M52" s="22"/>
      <c r="N52" s="94">
        <f t="shared" si="10"/>
        <v>0</v>
      </c>
      <c r="O52" s="15"/>
      <c r="P52" s="22"/>
      <c r="Q52" s="22"/>
      <c r="R52" s="22"/>
      <c r="S52" s="94">
        <f t="shared" si="11"/>
        <v>0</v>
      </c>
      <c r="T52" s="15"/>
      <c r="U52" s="22"/>
      <c r="V52" s="22"/>
      <c r="W52" s="22"/>
      <c r="X52" s="94">
        <f t="shared" si="12"/>
        <v>0</v>
      </c>
      <c r="Y52" s="97"/>
      <c r="Z52" s="94">
        <f t="shared" si="8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9"/>
        <v>0</v>
      </c>
      <c r="J53" s="15"/>
      <c r="K53" s="22"/>
      <c r="L53" s="22"/>
      <c r="M53" s="22"/>
      <c r="N53" s="94">
        <f t="shared" si="10"/>
        <v>0</v>
      </c>
      <c r="O53" s="15"/>
      <c r="P53" s="22"/>
      <c r="Q53" s="22"/>
      <c r="R53" s="22"/>
      <c r="S53" s="94">
        <f t="shared" si="11"/>
        <v>0</v>
      </c>
      <c r="T53" s="15"/>
      <c r="U53" s="22"/>
      <c r="V53" s="22"/>
      <c r="W53" s="22"/>
      <c r="X53" s="94">
        <f t="shared" si="12"/>
        <v>0</v>
      </c>
      <c r="Y53" s="97"/>
      <c r="Z53" s="94">
        <f t="shared" si="8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9"/>
        <v>0</v>
      </c>
      <c r="J54" s="15"/>
      <c r="K54" s="22"/>
      <c r="L54" s="22"/>
      <c r="M54" s="22"/>
      <c r="N54" s="94">
        <f t="shared" si="10"/>
        <v>0</v>
      </c>
      <c r="O54" s="15"/>
      <c r="P54" s="22"/>
      <c r="Q54" s="22"/>
      <c r="R54" s="22"/>
      <c r="S54" s="94">
        <f t="shared" si="11"/>
        <v>0</v>
      </c>
      <c r="T54" s="15"/>
      <c r="U54" s="22"/>
      <c r="V54" s="22"/>
      <c r="W54" s="22"/>
      <c r="X54" s="94">
        <f t="shared" si="12"/>
        <v>0</v>
      </c>
      <c r="Y54" s="97"/>
      <c r="Z54" s="94">
        <f t="shared" si="8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>
        <v>25000</v>
      </c>
      <c r="G55" s="22"/>
      <c r="H55" s="22"/>
      <c r="I55" s="94">
        <f t="shared" si="9"/>
        <v>25000</v>
      </c>
      <c r="J55" s="15"/>
      <c r="K55" s="22"/>
      <c r="L55" s="22"/>
      <c r="M55" s="22"/>
      <c r="N55" s="94">
        <f t="shared" si="10"/>
        <v>0</v>
      </c>
      <c r="O55" s="15"/>
      <c r="P55" s="22"/>
      <c r="Q55" s="22"/>
      <c r="R55" s="22"/>
      <c r="S55" s="94">
        <f t="shared" si="11"/>
        <v>0</v>
      </c>
      <c r="T55" s="15"/>
      <c r="U55" s="22"/>
      <c r="V55" s="22"/>
      <c r="W55" s="22"/>
      <c r="X55" s="94">
        <f t="shared" si="12"/>
        <v>0</v>
      </c>
      <c r="Y55" s="97"/>
      <c r="Z55" s="94">
        <f t="shared" si="8"/>
        <v>25000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9"/>
        <v>0</v>
      </c>
      <c r="J56" s="15"/>
      <c r="K56" s="22"/>
      <c r="L56" s="22"/>
      <c r="M56" s="22"/>
      <c r="N56" s="94">
        <f t="shared" si="10"/>
        <v>0</v>
      </c>
      <c r="O56" s="15"/>
      <c r="P56" s="22"/>
      <c r="Q56" s="22"/>
      <c r="R56" s="22"/>
      <c r="S56" s="94">
        <f t="shared" si="11"/>
        <v>0</v>
      </c>
      <c r="T56" s="15"/>
      <c r="U56" s="22"/>
      <c r="V56" s="22"/>
      <c r="W56" s="22"/>
      <c r="X56" s="94">
        <f t="shared" si="12"/>
        <v>0</v>
      </c>
      <c r="Y56" s="97"/>
      <c r="Z56" s="94">
        <f t="shared" si="8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9"/>
        <v>0</v>
      </c>
      <c r="J57" s="15"/>
      <c r="K57" s="22"/>
      <c r="L57" s="22"/>
      <c r="M57" s="22"/>
      <c r="N57" s="94">
        <f t="shared" si="10"/>
        <v>0</v>
      </c>
      <c r="O57" s="15"/>
      <c r="P57" s="22"/>
      <c r="Q57" s="22"/>
      <c r="R57" s="22"/>
      <c r="S57" s="94">
        <f t="shared" si="11"/>
        <v>0</v>
      </c>
      <c r="T57" s="15"/>
      <c r="U57" s="22"/>
      <c r="V57" s="22"/>
      <c r="W57" s="22"/>
      <c r="X57" s="94">
        <f t="shared" si="12"/>
        <v>0</v>
      </c>
      <c r="Y57" s="97"/>
      <c r="Z57" s="94">
        <f t="shared" si="8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9"/>
        <v>0</v>
      </c>
      <c r="J58" s="15"/>
      <c r="K58" s="22"/>
      <c r="L58" s="22"/>
      <c r="M58" s="22"/>
      <c r="N58" s="94">
        <f t="shared" si="10"/>
        <v>0</v>
      </c>
      <c r="O58" s="15"/>
      <c r="P58" s="22"/>
      <c r="Q58" s="22"/>
      <c r="R58" s="22"/>
      <c r="S58" s="94">
        <f t="shared" si="11"/>
        <v>0</v>
      </c>
      <c r="T58" s="15"/>
      <c r="U58" s="22"/>
      <c r="V58" s="22"/>
      <c r="W58" s="22"/>
      <c r="X58" s="94">
        <f t="shared" si="12"/>
        <v>0</v>
      </c>
      <c r="Y58" s="97"/>
      <c r="Z58" s="94">
        <f t="shared" si="8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9"/>
        <v>0</v>
      </c>
      <c r="J59" s="15"/>
      <c r="K59" s="22"/>
      <c r="L59" s="22"/>
      <c r="M59" s="22"/>
      <c r="N59" s="94">
        <f t="shared" si="10"/>
        <v>0</v>
      </c>
      <c r="O59" s="15"/>
      <c r="P59" s="22"/>
      <c r="Q59" s="22"/>
      <c r="R59" s="22"/>
      <c r="S59" s="94">
        <f t="shared" si="11"/>
        <v>0</v>
      </c>
      <c r="T59" s="15"/>
      <c r="U59" s="22"/>
      <c r="V59" s="22"/>
      <c r="W59" s="22"/>
      <c r="X59" s="94">
        <f t="shared" si="12"/>
        <v>0</v>
      </c>
      <c r="Y59" s="97"/>
      <c r="Z59" s="94">
        <f t="shared" si="8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>
        <v>2166</v>
      </c>
      <c r="G60" s="22">
        <v>2166</v>
      </c>
      <c r="H60" s="22">
        <v>2166</v>
      </c>
      <c r="I60" s="94">
        <f t="shared" ref="I60" si="13">F60+G60+H60</f>
        <v>6498</v>
      </c>
      <c r="J60" s="15"/>
      <c r="K60" s="22">
        <v>2166</v>
      </c>
      <c r="L60" s="22">
        <v>2166</v>
      </c>
      <c r="M60" s="22">
        <v>2166</v>
      </c>
      <c r="N60" s="94">
        <f t="shared" ref="N60" si="14">K60+L60+M60</f>
        <v>6498</v>
      </c>
      <c r="O60" s="15"/>
      <c r="P60" s="22">
        <v>2166</v>
      </c>
      <c r="Q60" s="22">
        <v>2166</v>
      </c>
      <c r="R60" s="22">
        <v>2166</v>
      </c>
      <c r="S60" s="94">
        <f t="shared" ref="S60" si="15">P60+Q60+R60</f>
        <v>6498</v>
      </c>
      <c r="T60" s="15"/>
      <c r="U60" s="22">
        <v>2166</v>
      </c>
      <c r="V60" s="22">
        <v>2166</v>
      </c>
      <c r="W60" s="22">
        <v>2166</v>
      </c>
      <c r="X60" s="94">
        <f t="shared" si="12"/>
        <v>6498</v>
      </c>
      <c r="Y60" s="97"/>
      <c r="Z60" s="94">
        <f t="shared" si="8"/>
        <v>25992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9"/>
        <v>0</v>
      </c>
      <c r="J61" s="15"/>
      <c r="K61" s="22"/>
      <c r="L61" s="22"/>
      <c r="M61" s="22"/>
      <c r="N61" s="94">
        <f t="shared" si="10"/>
        <v>0</v>
      </c>
      <c r="O61" s="15"/>
      <c r="P61" s="22"/>
      <c r="Q61" s="22"/>
      <c r="R61" s="22"/>
      <c r="S61" s="94">
        <f t="shared" si="11"/>
        <v>0</v>
      </c>
      <c r="T61" s="15"/>
      <c r="U61" s="22"/>
      <c r="V61" s="22"/>
      <c r="W61" s="22"/>
      <c r="X61" s="94">
        <f t="shared" si="12"/>
        <v>0</v>
      </c>
      <c r="Y61" s="97"/>
      <c r="Z61" s="94">
        <f t="shared" si="8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9"/>
        <v>0</v>
      </c>
      <c r="J62" s="15"/>
      <c r="K62" s="22"/>
      <c r="L62" s="22"/>
      <c r="M62" s="22"/>
      <c r="N62" s="94">
        <f t="shared" si="10"/>
        <v>0</v>
      </c>
      <c r="O62" s="15"/>
      <c r="P62" s="22"/>
      <c r="Q62" s="22"/>
      <c r="R62" s="22"/>
      <c r="S62" s="94">
        <f t="shared" si="11"/>
        <v>0</v>
      </c>
      <c r="T62" s="15"/>
      <c r="U62" s="22"/>
      <c r="V62" s="22"/>
      <c r="W62" s="22"/>
      <c r="X62" s="94">
        <f t="shared" si="12"/>
        <v>0</v>
      </c>
      <c r="Y62" s="97"/>
      <c r="Z62" s="94">
        <f t="shared" si="8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9"/>
        <v>0</v>
      </c>
      <c r="J63" s="15"/>
      <c r="K63" s="22"/>
      <c r="L63" s="22"/>
      <c r="M63" s="22"/>
      <c r="N63" s="94">
        <f t="shared" si="10"/>
        <v>0</v>
      </c>
      <c r="O63" s="15"/>
      <c r="P63" s="22"/>
      <c r="Q63" s="22"/>
      <c r="R63" s="22"/>
      <c r="S63" s="94">
        <f t="shared" si="11"/>
        <v>0</v>
      </c>
      <c r="T63" s="15"/>
      <c r="U63" s="22"/>
      <c r="V63" s="22"/>
      <c r="W63" s="22"/>
      <c r="X63" s="94">
        <f t="shared" si="12"/>
        <v>0</v>
      </c>
      <c r="Y63" s="97"/>
      <c r="Z63" s="94">
        <f t="shared" si="8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9"/>
        <v>0</v>
      </c>
      <c r="J64" s="15"/>
      <c r="K64" s="22"/>
      <c r="L64" s="22"/>
      <c r="M64" s="22"/>
      <c r="N64" s="94">
        <f t="shared" si="10"/>
        <v>0</v>
      </c>
      <c r="O64" s="15"/>
      <c r="P64" s="22"/>
      <c r="Q64" s="22"/>
      <c r="R64" s="22"/>
      <c r="S64" s="94">
        <f t="shared" si="11"/>
        <v>0</v>
      </c>
      <c r="T64" s="15"/>
      <c r="U64" s="22"/>
      <c r="V64" s="22"/>
      <c r="W64" s="22"/>
      <c r="X64" s="94">
        <f t="shared" si="12"/>
        <v>0</v>
      </c>
      <c r="Y64" s="97"/>
      <c r="Z64" s="94">
        <f t="shared" si="8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9"/>
        <v>0</v>
      </c>
      <c r="J65" s="15"/>
      <c r="K65" s="22"/>
      <c r="L65" s="22"/>
      <c r="M65" s="22"/>
      <c r="N65" s="94">
        <f t="shared" si="10"/>
        <v>0</v>
      </c>
      <c r="O65" s="15"/>
      <c r="P65" s="22"/>
      <c r="Q65" s="22"/>
      <c r="R65" s="22"/>
      <c r="S65" s="94">
        <f t="shared" si="11"/>
        <v>0</v>
      </c>
      <c r="T65" s="15"/>
      <c r="U65" s="22"/>
      <c r="V65" s="22"/>
      <c r="W65" s="22"/>
      <c r="X65" s="94">
        <f t="shared" si="12"/>
        <v>0</v>
      </c>
      <c r="Y65" s="97"/>
      <c r="Z65" s="94">
        <f t="shared" si="8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>
        <v>1250</v>
      </c>
      <c r="I66" s="94">
        <f t="shared" ref="I66" si="16">F66+G66+H66</f>
        <v>1250</v>
      </c>
      <c r="J66" s="15"/>
      <c r="K66" s="22"/>
      <c r="L66" s="22"/>
      <c r="M66" s="22">
        <v>1250</v>
      </c>
      <c r="N66" s="94">
        <f t="shared" ref="N66" si="17">K66+L66+M66</f>
        <v>1250</v>
      </c>
      <c r="O66" s="15"/>
      <c r="P66" s="22"/>
      <c r="Q66" s="22"/>
      <c r="R66" s="22">
        <v>1250</v>
      </c>
      <c r="S66" s="94">
        <f t="shared" ref="S66" si="18">P66+Q66+R66</f>
        <v>1250</v>
      </c>
      <c r="T66" s="15"/>
      <c r="U66" s="22"/>
      <c r="V66" s="22"/>
      <c r="W66" s="22">
        <v>1250</v>
      </c>
      <c r="X66" s="94">
        <f t="shared" si="12"/>
        <v>1250</v>
      </c>
      <c r="Y66" s="97"/>
      <c r="Z66" s="94">
        <f t="shared" si="8"/>
        <v>5000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9"/>
        <v>0</v>
      </c>
      <c r="J67" s="15"/>
      <c r="K67" s="22"/>
      <c r="L67" s="22"/>
      <c r="M67" s="22"/>
      <c r="N67" s="94">
        <f t="shared" si="10"/>
        <v>0</v>
      </c>
      <c r="O67" s="15"/>
      <c r="P67" s="22"/>
      <c r="Q67" s="22"/>
      <c r="R67" s="22"/>
      <c r="S67" s="94">
        <f t="shared" si="11"/>
        <v>0</v>
      </c>
      <c r="T67" s="15"/>
      <c r="U67" s="22"/>
      <c r="V67" s="22"/>
      <c r="W67" s="22"/>
      <c r="X67" s="94">
        <f t="shared" si="12"/>
        <v>0</v>
      </c>
      <c r="Y67" s="97"/>
      <c r="Z67" s="94">
        <f t="shared" si="8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9"/>
        <v>0</v>
      </c>
      <c r="J68" s="15"/>
      <c r="K68" s="22"/>
      <c r="L68" s="22"/>
      <c r="M68" s="22"/>
      <c r="N68" s="94">
        <f t="shared" si="10"/>
        <v>0</v>
      </c>
      <c r="O68" s="15"/>
      <c r="P68" s="22"/>
      <c r="Q68" s="22"/>
      <c r="R68" s="22"/>
      <c r="S68" s="94">
        <f t="shared" si="11"/>
        <v>0</v>
      </c>
      <c r="T68" s="15"/>
      <c r="U68" s="22"/>
      <c r="V68" s="22"/>
      <c r="W68" s="22"/>
      <c r="X68" s="94">
        <f t="shared" si="12"/>
        <v>0</v>
      </c>
      <c r="Y68" s="97"/>
      <c r="Z68" s="94">
        <f t="shared" si="8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9"/>
        <v>0</v>
      </c>
      <c r="J69" s="15"/>
      <c r="K69" s="22"/>
      <c r="L69" s="22"/>
      <c r="M69" s="22"/>
      <c r="N69" s="94">
        <f t="shared" si="10"/>
        <v>0</v>
      </c>
      <c r="O69" s="15"/>
      <c r="P69" s="22"/>
      <c r="Q69" s="22"/>
      <c r="R69" s="22"/>
      <c r="S69" s="94">
        <f t="shared" si="11"/>
        <v>0</v>
      </c>
      <c r="T69" s="15"/>
      <c r="U69" s="22"/>
      <c r="V69" s="22"/>
      <c r="W69" s="22"/>
      <c r="X69" s="94">
        <f t="shared" si="12"/>
        <v>0</v>
      </c>
      <c r="Y69" s="97"/>
      <c r="Z69" s="94">
        <f t="shared" si="8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9"/>
        <v>0</v>
      </c>
      <c r="J70" s="15"/>
      <c r="K70" s="22"/>
      <c r="L70" s="22"/>
      <c r="M70" s="22"/>
      <c r="N70" s="94">
        <f t="shared" si="10"/>
        <v>0</v>
      </c>
      <c r="O70" s="15"/>
      <c r="P70" s="22"/>
      <c r="Q70" s="22"/>
      <c r="R70" s="22"/>
      <c r="S70" s="94">
        <f t="shared" si="11"/>
        <v>0</v>
      </c>
      <c r="T70" s="15"/>
      <c r="U70" s="22"/>
      <c r="V70" s="22"/>
      <c r="W70" s="22"/>
      <c r="X70" s="94">
        <f t="shared" si="12"/>
        <v>0</v>
      </c>
      <c r="Y70" s="97"/>
      <c r="Z70" s="94">
        <f t="shared" si="8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>
        <v>2500</v>
      </c>
      <c r="I71" s="94">
        <f t="shared" ref="I71" si="19">F71+G71+H71</f>
        <v>2500</v>
      </c>
      <c r="J71" s="15"/>
      <c r="K71" s="22"/>
      <c r="L71" s="22"/>
      <c r="M71" s="22">
        <v>2500</v>
      </c>
      <c r="N71" s="94">
        <f t="shared" ref="N71" si="20">K71+L71+M71</f>
        <v>2500</v>
      </c>
      <c r="O71" s="15"/>
      <c r="P71" s="22"/>
      <c r="Q71" s="22"/>
      <c r="R71" s="22">
        <v>7500</v>
      </c>
      <c r="S71" s="94">
        <f t="shared" ref="S71" si="21">P71+Q71+R71</f>
        <v>7500</v>
      </c>
      <c r="T71" s="15"/>
      <c r="U71" s="22"/>
      <c r="V71" s="22"/>
      <c r="W71" s="22">
        <v>12500</v>
      </c>
      <c r="X71" s="94">
        <f t="shared" ref="X71" si="22">U71+V71+W71</f>
        <v>12500</v>
      </c>
      <c r="Y71" s="97"/>
      <c r="Z71" s="94">
        <f t="shared" si="8"/>
        <v>25000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9"/>
        <v>0</v>
      </c>
      <c r="J72" s="15"/>
      <c r="K72" s="22"/>
      <c r="L72" s="22"/>
      <c r="M72" s="22"/>
      <c r="N72" s="94">
        <f t="shared" si="10"/>
        <v>0</v>
      </c>
      <c r="O72" s="15"/>
      <c r="P72" s="22"/>
      <c r="Q72" s="22"/>
      <c r="R72" s="22"/>
      <c r="S72" s="94">
        <f t="shared" si="11"/>
        <v>0</v>
      </c>
      <c r="T72" s="15"/>
      <c r="U72" s="22"/>
      <c r="V72" s="22"/>
      <c r="W72" s="22"/>
      <c r="X72" s="94">
        <f t="shared" si="12"/>
        <v>0</v>
      </c>
      <c r="Y72" s="97"/>
      <c r="Z72" s="94">
        <f t="shared" si="8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9"/>
        <v>0</v>
      </c>
      <c r="J73" s="15"/>
      <c r="K73" s="22"/>
      <c r="L73" s="22"/>
      <c r="M73" s="22"/>
      <c r="N73" s="94">
        <f t="shared" si="10"/>
        <v>0</v>
      </c>
      <c r="O73" s="15"/>
      <c r="P73" s="22"/>
      <c r="Q73" s="22"/>
      <c r="R73" s="22"/>
      <c r="S73" s="94">
        <f t="shared" si="11"/>
        <v>0</v>
      </c>
      <c r="T73" s="15"/>
      <c r="U73" s="22"/>
      <c r="V73" s="22"/>
      <c r="W73" s="22"/>
      <c r="X73" s="94">
        <f t="shared" si="12"/>
        <v>0</v>
      </c>
      <c r="Y73" s="97"/>
      <c r="Z73" s="94">
        <f t="shared" si="8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9"/>
        <v>0</v>
      </c>
      <c r="J74" s="15"/>
      <c r="K74" s="22"/>
      <c r="L74" s="22"/>
      <c r="M74" s="22"/>
      <c r="N74" s="94">
        <f t="shared" si="10"/>
        <v>0</v>
      </c>
      <c r="O74" s="15"/>
      <c r="P74" s="22"/>
      <c r="Q74" s="22"/>
      <c r="R74" s="22"/>
      <c r="S74" s="94">
        <f t="shared" si="11"/>
        <v>0</v>
      </c>
      <c r="T74" s="15"/>
      <c r="U74" s="22"/>
      <c r="V74" s="22"/>
      <c r="W74" s="22"/>
      <c r="X74" s="94">
        <f t="shared" si="12"/>
        <v>0</v>
      </c>
      <c r="Y74" s="97"/>
      <c r="Z74" s="94">
        <f t="shared" si="8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9"/>
        <v>0</v>
      </c>
      <c r="J75" s="15"/>
      <c r="K75" s="22"/>
      <c r="L75" s="22"/>
      <c r="M75" s="22"/>
      <c r="N75" s="94">
        <f t="shared" si="10"/>
        <v>0</v>
      </c>
      <c r="O75" s="15"/>
      <c r="P75" s="22"/>
      <c r="Q75" s="22"/>
      <c r="R75" s="22"/>
      <c r="S75" s="94">
        <f t="shared" si="11"/>
        <v>0</v>
      </c>
      <c r="T75" s="15"/>
      <c r="U75" s="22"/>
      <c r="V75" s="22"/>
      <c r="W75" s="22"/>
      <c r="X75" s="94">
        <f t="shared" si="12"/>
        <v>0</v>
      </c>
      <c r="Y75" s="97"/>
      <c r="Z75" s="94">
        <f t="shared" si="8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9"/>
        <v>0</v>
      </c>
      <c r="J76" s="15"/>
      <c r="K76" s="22"/>
      <c r="L76" s="22"/>
      <c r="M76" s="22"/>
      <c r="N76" s="94">
        <f t="shared" si="10"/>
        <v>0</v>
      </c>
      <c r="O76" s="15"/>
      <c r="P76" s="22"/>
      <c r="Q76" s="22"/>
      <c r="R76" s="22"/>
      <c r="S76" s="94">
        <f t="shared" si="11"/>
        <v>0</v>
      </c>
      <c r="T76" s="15"/>
      <c r="U76" s="22"/>
      <c r="V76" s="22"/>
      <c r="W76" s="22"/>
      <c r="X76" s="94">
        <f t="shared" si="12"/>
        <v>0</v>
      </c>
      <c r="Y76" s="97"/>
      <c r="Z76" s="94">
        <f t="shared" si="8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9"/>
        <v>0</v>
      </c>
      <c r="J77" s="15"/>
      <c r="K77" s="22"/>
      <c r="L77" s="22"/>
      <c r="M77" s="22"/>
      <c r="N77" s="94">
        <f t="shared" si="10"/>
        <v>0</v>
      </c>
      <c r="O77" s="15"/>
      <c r="P77" s="22"/>
      <c r="Q77" s="22"/>
      <c r="R77" s="22"/>
      <c r="S77" s="94">
        <f t="shared" si="11"/>
        <v>0</v>
      </c>
      <c r="T77" s="15"/>
      <c r="U77" s="22"/>
      <c r="V77" s="22"/>
      <c r="W77" s="22"/>
      <c r="X77" s="94">
        <f t="shared" si="12"/>
        <v>0</v>
      </c>
      <c r="Y77" s="97"/>
      <c r="Z77" s="94">
        <f t="shared" si="8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9"/>
        <v>0</v>
      </c>
      <c r="J78" s="15"/>
      <c r="K78" s="22"/>
      <c r="L78" s="22"/>
      <c r="M78" s="22"/>
      <c r="N78" s="94">
        <f t="shared" si="10"/>
        <v>0</v>
      </c>
      <c r="O78" s="15"/>
      <c r="P78" s="22"/>
      <c r="Q78" s="22"/>
      <c r="R78" s="22"/>
      <c r="S78" s="94">
        <f t="shared" si="11"/>
        <v>0</v>
      </c>
      <c r="T78" s="15"/>
      <c r="U78" s="22"/>
      <c r="V78" s="22"/>
      <c r="W78" s="22"/>
      <c r="X78" s="94">
        <f t="shared" si="12"/>
        <v>0</v>
      </c>
      <c r="Y78" s="97"/>
      <c r="Z78" s="94">
        <f t="shared" si="8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9"/>
        <v>0</v>
      </c>
      <c r="J79" s="15"/>
      <c r="K79" s="22"/>
      <c r="L79" s="22"/>
      <c r="M79" s="22"/>
      <c r="N79" s="94">
        <f t="shared" si="10"/>
        <v>0</v>
      </c>
      <c r="O79" s="15"/>
      <c r="P79" s="22"/>
      <c r="Q79" s="22"/>
      <c r="R79" s="22"/>
      <c r="S79" s="94">
        <f t="shared" si="11"/>
        <v>0</v>
      </c>
      <c r="T79" s="15"/>
      <c r="U79" s="22"/>
      <c r="V79" s="22"/>
      <c r="W79" s="22"/>
      <c r="X79" s="94">
        <f t="shared" si="12"/>
        <v>0</v>
      </c>
      <c r="Y79" s="97"/>
      <c r="Z79" s="94">
        <f t="shared" si="8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9"/>
        <v>0</v>
      </c>
      <c r="J80" s="15"/>
      <c r="K80" s="22"/>
      <c r="L80" s="22"/>
      <c r="M80" s="22"/>
      <c r="N80" s="94">
        <f t="shared" si="10"/>
        <v>0</v>
      </c>
      <c r="O80" s="15"/>
      <c r="P80" s="22"/>
      <c r="Q80" s="22"/>
      <c r="R80" s="22"/>
      <c r="S80" s="94">
        <f t="shared" si="11"/>
        <v>0</v>
      </c>
      <c r="T80" s="15"/>
      <c r="U80" s="22"/>
      <c r="V80" s="22"/>
      <c r="W80" s="22"/>
      <c r="X80" s="94">
        <f t="shared" si="12"/>
        <v>0</v>
      </c>
      <c r="Y80" s="97"/>
      <c r="Z80" s="94">
        <f t="shared" si="8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9"/>
        <v>0</v>
      </c>
      <c r="J81" s="15"/>
      <c r="K81" s="22"/>
      <c r="L81" s="22"/>
      <c r="M81" s="22"/>
      <c r="N81" s="94">
        <f t="shared" si="10"/>
        <v>0</v>
      </c>
      <c r="O81" s="15"/>
      <c r="P81" s="22"/>
      <c r="Q81" s="22"/>
      <c r="R81" s="22"/>
      <c r="S81" s="94">
        <f t="shared" si="11"/>
        <v>0</v>
      </c>
      <c r="T81" s="15"/>
      <c r="U81" s="22"/>
      <c r="V81" s="22"/>
      <c r="W81" s="22"/>
      <c r="X81" s="94">
        <f t="shared" si="12"/>
        <v>0</v>
      </c>
      <c r="Y81" s="97"/>
      <c r="Z81" s="94">
        <f t="shared" si="8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9"/>
        <v>0</v>
      </c>
      <c r="J82" s="15"/>
      <c r="K82" s="22"/>
      <c r="L82" s="22"/>
      <c r="M82" s="22"/>
      <c r="N82" s="94">
        <f t="shared" si="10"/>
        <v>0</v>
      </c>
      <c r="O82" s="15"/>
      <c r="P82" s="22"/>
      <c r="Q82" s="22"/>
      <c r="R82" s="22"/>
      <c r="S82" s="94">
        <f t="shared" si="11"/>
        <v>0</v>
      </c>
      <c r="T82" s="15"/>
      <c r="U82" s="22"/>
      <c r="V82" s="22"/>
      <c r="W82" s="22"/>
      <c r="X82" s="94">
        <f t="shared" si="12"/>
        <v>0</v>
      </c>
      <c r="Y82" s="97"/>
      <c r="Z82" s="94">
        <f t="shared" si="8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9"/>
        <v>0</v>
      </c>
      <c r="J83" s="15"/>
      <c r="K83" s="22"/>
      <c r="L83" s="22"/>
      <c r="M83" s="22"/>
      <c r="N83" s="94">
        <f t="shared" si="10"/>
        <v>0</v>
      </c>
      <c r="O83" s="15"/>
      <c r="P83" s="22"/>
      <c r="Q83" s="22"/>
      <c r="R83" s="22"/>
      <c r="S83" s="94">
        <f t="shared" si="11"/>
        <v>0</v>
      </c>
      <c r="T83" s="15"/>
      <c r="U83" s="22"/>
      <c r="V83" s="22"/>
      <c r="W83" s="22"/>
      <c r="X83" s="94">
        <f t="shared" si="12"/>
        <v>0</v>
      </c>
      <c r="Y83" s="97"/>
      <c r="Z83" s="94">
        <f t="shared" si="8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9"/>
        <v>0</v>
      </c>
      <c r="J84" s="15"/>
      <c r="K84" s="22"/>
      <c r="L84" s="22"/>
      <c r="M84" s="22"/>
      <c r="N84" s="94">
        <f t="shared" si="10"/>
        <v>0</v>
      </c>
      <c r="O84" s="15"/>
      <c r="P84" s="22"/>
      <c r="Q84" s="22"/>
      <c r="R84" s="22"/>
      <c r="S84" s="94">
        <f t="shared" si="11"/>
        <v>0</v>
      </c>
      <c r="T84" s="15"/>
      <c r="U84" s="22"/>
      <c r="V84" s="22"/>
      <c r="W84" s="22"/>
      <c r="X84" s="94">
        <f t="shared" si="12"/>
        <v>0</v>
      </c>
      <c r="Y84" s="97"/>
      <c r="Z84" s="94">
        <f t="shared" si="8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9"/>
        <v>0</v>
      </c>
      <c r="J85" s="15"/>
      <c r="K85" s="22"/>
      <c r="L85" s="22"/>
      <c r="M85" s="22"/>
      <c r="N85" s="94">
        <f t="shared" si="10"/>
        <v>0</v>
      </c>
      <c r="O85" s="15"/>
      <c r="P85" s="22"/>
      <c r="Q85" s="22"/>
      <c r="R85" s="22"/>
      <c r="S85" s="94">
        <f t="shared" si="11"/>
        <v>0</v>
      </c>
      <c r="T85" s="15"/>
      <c r="U85" s="22"/>
      <c r="V85" s="22"/>
      <c r="W85" s="22"/>
      <c r="X85" s="94">
        <f t="shared" si="12"/>
        <v>0</v>
      </c>
      <c r="Y85" s="97"/>
      <c r="Z85" s="94">
        <f t="shared" si="8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9"/>
        <v>0</v>
      </c>
      <c r="J86" s="15"/>
      <c r="K86" s="22"/>
      <c r="L86" s="22"/>
      <c r="M86" s="22"/>
      <c r="N86" s="94">
        <f t="shared" si="10"/>
        <v>0</v>
      </c>
      <c r="O86" s="15"/>
      <c r="P86" s="22"/>
      <c r="Q86" s="22"/>
      <c r="R86" s="22"/>
      <c r="S86" s="94">
        <f t="shared" si="11"/>
        <v>0</v>
      </c>
      <c r="T86" s="15"/>
      <c r="U86" s="22"/>
      <c r="V86" s="22"/>
      <c r="W86" s="22"/>
      <c r="X86" s="94">
        <f t="shared" si="12"/>
        <v>0</v>
      </c>
      <c r="Y86" s="97"/>
      <c r="Z86" s="94">
        <f t="shared" si="8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9"/>
        <v>0</v>
      </c>
      <c r="J87" s="15"/>
      <c r="K87" s="22"/>
      <c r="L87" s="22"/>
      <c r="M87" s="22"/>
      <c r="N87" s="94">
        <f t="shared" si="10"/>
        <v>0</v>
      </c>
      <c r="O87" s="15"/>
      <c r="P87" s="22"/>
      <c r="Q87" s="22"/>
      <c r="R87" s="22"/>
      <c r="S87" s="94">
        <f t="shared" si="11"/>
        <v>0</v>
      </c>
      <c r="T87" s="15"/>
      <c r="U87" s="22"/>
      <c r="V87" s="22"/>
      <c r="W87" s="22"/>
      <c r="X87" s="94">
        <f t="shared" si="12"/>
        <v>0</v>
      </c>
      <c r="Y87" s="97"/>
      <c r="Z87" s="94">
        <f t="shared" si="8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9"/>
        <v>0</v>
      </c>
      <c r="J88" s="15"/>
      <c r="K88" s="22"/>
      <c r="L88" s="22"/>
      <c r="M88" s="22"/>
      <c r="N88" s="94">
        <f t="shared" si="10"/>
        <v>0</v>
      </c>
      <c r="O88" s="15"/>
      <c r="P88" s="22"/>
      <c r="Q88" s="22"/>
      <c r="R88" s="22"/>
      <c r="S88" s="94">
        <f t="shared" si="11"/>
        <v>0</v>
      </c>
      <c r="T88" s="15"/>
      <c r="U88" s="22"/>
      <c r="V88" s="22"/>
      <c r="W88" s="22"/>
      <c r="X88" s="94">
        <f t="shared" si="12"/>
        <v>0</v>
      </c>
      <c r="Y88" s="97"/>
      <c r="Z88" s="94">
        <f t="shared" si="8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9"/>
        <v>0</v>
      </c>
      <c r="J89" s="15"/>
      <c r="K89" s="22"/>
      <c r="L89" s="22"/>
      <c r="M89" s="22"/>
      <c r="N89" s="94">
        <f t="shared" si="10"/>
        <v>0</v>
      </c>
      <c r="O89" s="15"/>
      <c r="P89" s="22"/>
      <c r="Q89" s="22"/>
      <c r="R89" s="22"/>
      <c r="S89" s="94">
        <f t="shared" si="11"/>
        <v>0</v>
      </c>
      <c r="T89" s="15"/>
      <c r="U89" s="22"/>
      <c r="V89" s="22"/>
      <c r="W89" s="22"/>
      <c r="X89" s="94">
        <f t="shared" si="12"/>
        <v>0</v>
      </c>
      <c r="Y89" s="97"/>
      <c r="Z89" s="94">
        <f t="shared" si="8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ref="I90" si="23">F90+G90+H90</f>
        <v>0</v>
      </c>
      <c r="J90" s="15"/>
      <c r="K90" s="22"/>
      <c r="L90" s="22"/>
      <c r="M90" s="22"/>
      <c r="N90" s="94">
        <f t="shared" ref="N90" si="24">K90+L90+M90</f>
        <v>0</v>
      </c>
      <c r="O90" s="15"/>
      <c r="P90" s="22"/>
      <c r="Q90" s="22"/>
      <c r="R90" s="22"/>
      <c r="S90" s="94">
        <f t="shared" ref="S90" si="25">P90+Q90+R90</f>
        <v>0</v>
      </c>
      <c r="T90" s="15"/>
      <c r="U90" s="22"/>
      <c r="V90" s="22"/>
      <c r="W90" s="22"/>
      <c r="X90" s="94">
        <f t="shared" si="12"/>
        <v>0</v>
      </c>
      <c r="Y90" s="97"/>
      <c r="Z90" s="94">
        <f t="shared" si="8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9"/>
        <v>0</v>
      </c>
      <c r="J91" s="15"/>
      <c r="K91" s="22"/>
      <c r="L91" s="22"/>
      <c r="M91" s="22"/>
      <c r="N91" s="94">
        <f t="shared" si="10"/>
        <v>0</v>
      </c>
      <c r="O91" s="15"/>
      <c r="P91" s="22"/>
      <c r="Q91" s="22"/>
      <c r="R91" s="22"/>
      <c r="S91" s="94">
        <f t="shared" si="11"/>
        <v>0</v>
      </c>
      <c r="T91" s="15"/>
      <c r="U91" s="22"/>
      <c r="V91" s="22"/>
      <c r="W91" s="22"/>
      <c r="X91" s="94">
        <f t="shared" si="12"/>
        <v>0</v>
      </c>
      <c r="Y91" s="97"/>
      <c r="Z91" s="94">
        <f t="shared" si="8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9"/>
        <v>0</v>
      </c>
      <c r="J92" s="15"/>
      <c r="K92" s="22"/>
      <c r="L92" s="22"/>
      <c r="M92" s="22"/>
      <c r="N92" s="94">
        <f t="shared" si="10"/>
        <v>0</v>
      </c>
      <c r="O92" s="15"/>
      <c r="P92" s="22"/>
      <c r="Q92" s="22"/>
      <c r="R92" s="22"/>
      <c r="S92" s="94">
        <f t="shared" si="11"/>
        <v>0</v>
      </c>
      <c r="T92" s="15"/>
      <c r="U92" s="22"/>
      <c r="V92" s="22"/>
      <c r="W92" s="22"/>
      <c r="X92" s="94">
        <f t="shared" si="12"/>
        <v>0</v>
      </c>
      <c r="Y92" s="97"/>
      <c r="Z92" s="94">
        <f t="shared" si="8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9"/>
        <v>0</v>
      </c>
      <c r="J93" s="15"/>
      <c r="K93" s="22"/>
      <c r="L93" s="22"/>
      <c r="M93" s="22"/>
      <c r="N93" s="94">
        <f t="shared" si="10"/>
        <v>0</v>
      </c>
      <c r="O93" s="15"/>
      <c r="P93" s="22"/>
      <c r="Q93" s="22"/>
      <c r="R93" s="22"/>
      <c r="S93" s="94">
        <f t="shared" si="11"/>
        <v>0</v>
      </c>
      <c r="T93" s="15"/>
      <c r="U93" s="22"/>
      <c r="V93" s="22"/>
      <c r="W93" s="22"/>
      <c r="X93" s="94">
        <f t="shared" si="12"/>
        <v>0</v>
      </c>
      <c r="Y93" s="97"/>
      <c r="Z93" s="94">
        <f t="shared" si="8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9"/>
        <v>0</v>
      </c>
      <c r="J94" s="15"/>
      <c r="K94" s="22"/>
      <c r="L94" s="22"/>
      <c r="M94" s="22"/>
      <c r="N94" s="94">
        <f t="shared" si="10"/>
        <v>0</v>
      </c>
      <c r="O94" s="15"/>
      <c r="P94" s="22"/>
      <c r="Q94" s="22"/>
      <c r="R94" s="22"/>
      <c r="S94" s="94">
        <f t="shared" si="11"/>
        <v>0</v>
      </c>
      <c r="T94" s="15"/>
      <c r="U94" s="22"/>
      <c r="V94" s="22"/>
      <c r="W94" s="22"/>
      <c r="X94" s="94">
        <f t="shared" si="12"/>
        <v>0</v>
      </c>
      <c r="Y94" s="97"/>
      <c r="Z94" s="94">
        <f t="shared" si="8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9"/>
        <v>0</v>
      </c>
      <c r="J95" s="15"/>
      <c r="K95" s="22"/>
      <c r="L95" s="22"/>
      <c r="M95" s="22"/>
      <c r="N95" s="94">
        <f t="shared" si="10"/>
        <v>0</v>
      </c>
      <c r="O95" s="15"/>
      <c r="P95" s="22"/>
      <c r="Q95" s="22"/>
      <c r="R95" s="22"/>
      <c r="S95" s="94">
        <f t="shared" si="11"/>
        <v>0</v>
      </c>
      <c r="T95" s="15"/>
      <c r="U95" s="22"/>
      <c r="V95" s="22"/>
      <c r="W95" s="22"/>
      <c r="X95" s="94">
        <f t="shared" si="12"/>
        <v>0</v>
      </c>
      <c r="Y95" s="97"/>
      <c r="Z95" s="94">
        <f t="shared" si="8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>
        <v>1250</v>
      </c>
      <c r="I96" s="94">
        <f t="shared" si="9"/>
        <v>1250</v>
      </c>
      <c r="J96" s="15"/>
      <c r="K96" s="22"/>
      <c r="L96" s="22"/>
      <c r="M96" s="22">
        <v>1250</v>
      </c>
      <c r="N96" s="94">
        <f t="shared" si="10"/>
        <v>1250</v>
      </c>
      <c r="O96" s="15"/>
      <c r="P96" s="22"/>
      <c r="Q96" s="22"/>
      <c r="R96" s="22">
        <v>1250</v>
      </c>
      <c r="S96" s="94">
        <f t="shared" si="11"/>
        <v>1250</v>
      </c>
      <c r="T96" s="15"/>
      <c r="U96" s="22"/>
      <c r="V96" s="22"/>
      <c r="W96" s="22">
        <v>1250</v>
      </c>
      <c r="X96" s="94">
        <f t="shared" si="12"/>
        <v>1250</v>
      </c>
      <c r="Y96" s="97"/>
      <c r="Z96" s="94">
        <f t="shared" si="8"/>
        <v>5000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9"/>
        <v>0</v>
      </c>
      <c r="J97" s="15"/>
      <c r="K97" s="22"/>
      <c r="L97" s="22"/>
      <c r="M97" s="22"/>
      <c r="N97" s="94">
        <f t="shared" si="10"/>
        <v>0</v>
      </c>
      <c r="O97" s="15"/>
      <c r="P97" s="22"/>
      <c r="Q97" s="22"/>
      <c r="R97" s="22"/>
      <c r="S97" s="94">
        <f t="shared" si="11"/>
        <v>0</v>
      </c>
      <c r="T97" s="15"/>
      <c r="U97" s="22"/>
      <c r="V97" s="22"/>
      <c r="W97" s="22"/>
      <c r="X97" s="94">
        <f t="shared" si="12"/>
        <v>0</v>
      </c>
      <c r="Y97" s="97"/>
      <c r="Z97" s="94">
        <f t="shared" si="8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9"/>
        <v>0</v>
      </c>
      <c r="J98" s="15"/>
      <c r="K98" s="22"/>
      <c r="L98" s="22"/>
      <c r="M98" s="22"/>
      <c r="N98" s="94">
        <f t="shared" si="10"/>
        <v>0</v>
      </c>
      <c r="O98" s="15"/>
      <c r="P98" s="22"/>
      <c r="Q98" s="22"/>
      <c r="R98" s="22"/>
      <c r="S98" s="94">
        <f t="shared" si="11"/>
        <v>0</v>
      </c>
      <c r="T98" s="15"/>
      <c r="U98" s="22"/>
      <c r="V98" s="22"/>
      <c r="W98" s="22"/>
      <c r="X98" s="94">
        <f t="shared" si="12"/>
        <v>0</v>
      </c>
      <c r="Y98" s="97"/>
      <c r="Z98" s="94">
        <f t="shared" si="8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9"/>
        <v>0</v>
      </c>
      <c r="J99" s="15"/>
      <c r="K99" s="22"/>
      <c r="L99" s="22"/>
      <c r="M99" s="22"/>
      <c r="N99" s="94">
        <f t="shared" si="10"/>
        <v>0</v>
      </c>
      <c r="O99" s="15"/>
      <c r="P99" s="22"/>
      <c r="Q99" s="22"/>
      <c r="R99" s="22"/>
      <c r="S99" s="94">
        <f t="shared" si="11"/>
        <v>0</v>
      </c>
      <c r="T99" s="15"/>
      <c r="U99" s="22"/>
      <c r="V99" s="22"/>
      <c r="W99" s="22"/>
      <c r="X99" s="94">
        <f t="shared" si="12"/>
        <v>0</v>
      </c>
      <c r="Y99" s="97"/>
      <c r="Z99" s="94">
        <f t="shared" si="8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9"/>
        <v>0</v>
      </c>
      <c r="J100" s="15"/>
      <c r="K100" s="22"/>
      <c r="L100" s="22"/>
      <c r="M100" s="22"/>
      <c r="N100" s="94">
        <f t="shared" si="10"/>
        <v>0</v>
      </c>
      <c r="O100" s="15"/>
      <c r="P100" s="22"/>
      <c r="Q100" s="22"/>
      <c r="R100" s="22"/>
      <c r="S100" s="94">
        <f t="shared" si="11"/>
        <v>0</v>
      </c>
      <c r="T100" s="15"/>
      <c r="U100" s="22"/>
      <c r="V100" s="22"/>
      <c r="W100" s="22"/>
      <c r="X100" s="94">
        <f t="shared" si="12"/>
        <v>0</v>
      </c>
      <c r="Y100" s="97"/>
      <c r="Z100" s="94">
        <f t="shared" si="8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9"/>
        <v>0</v>
      </c>
      <c r="J101" s="15"/>
      <c r="K101" s="22"/>
      <c r="L101" s="22"/>
      <c r="M101" s="22"/>
      <c r="N101" s="94">
        <f t="shared" si="10"/>
        <v>0</v>
      </c>
      <c r="O101" s="15"/>
      <c r="P101" s="22"/>
      <c r="Q101" s="22"/>
      <c r="R101" s="22"/>
      <c r="S101" s="94">
        <f t="shared" si="11"/>
        <v>0</v>
      </c>
      <c r="T101" s="15"/>
      <c r="U101" s="22"/>
      <c r="V101" s="22"/>
      <c r="W101" s="22"/>
      <c r="X101" s="94">
        <f t="shared" si="12"/>
        <v>0</v>
      </c>
      <c r="Y101" s="97"/>
      <c r="Z101" s="94">
        <f t="shared" si="8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9"/>
        <v>0</v>
      </c>
      <c r="J102" s="15"/>
      <c r="K102" s="22"/>
      <c r="L102" s="22"/>
      <c r="M102" s="22"/>
      <c r="N102" s="94">
        <f t="shared" si="10"/>
        <v>0</v>
      </c>
      <c r="O102" s="15"/>
      <c r="P102" s="22"/>
      <c r="Q102" s="22"/>
      <c r="R102" s="22"/>
      <c r="S102" s="94">
        <f t="shared" si="11"/>
        <v>0</v>
      </c>
      <c r="T102" s="15"/>
      <c r="U102" s="22"/>
      <c r="V102" s="22"/>
      <c r="W102" s="22"/>
      <c r="X102" s="94">
        <f t="shared" si="12"/>
        <v>0</v>
      </c>
      <c r="Y102" s="97"/>
      <c r="Z102" s="94">
        <f t="shared" si="8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9"/>
        <v>0</v>
      </c>
      <c r="J103" s="15"/>
      <c r="K103" s="22"/>
      <c r="L103" s="22"/>
      <c r="M103" s="22"/>
      <c r="N103" s="94">
        <f t="shared" si="10"/>
        <v>0</v>
      </c>
      <c r="O103" s="15"/>
      <c r="P103" s="22"/>
      <c r="Q103" s="22"/>
      <c r="R103" s="22"/>
      <c r="S103" s="94">
        <f t="shared" si="11"/>
        <v>0</v>
      </c>
      <c r="T103" s="15"/>
      <c r="U103" s="22"/>
      <c r="V103" s="22"/>
      <c r="W103" s="22"/>
      <c r="X103" s="94">
        <f t="shared" si="12"/>
        <v>0</v>
      </c>
      <c r="Y103" s="97"/>
      <c r="Z103" s="94">
        <f t="shared" si="8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9"/>
        <v>0</v>
      </c>
      <c r="J104" s="15"/>
      <c r="K104" s="22"/>
      <c r="L104" s="22"/>
      <c r="M104" s="22"/>
      <c r="N104" s="94">
        <f t="shared" si="10"/>
        <v>0</v>
      </c>
      <c r="O104" s="15"/>
      <c r="P104" s="22"/>
      <c r="Q104" s="22"/>
      <c r="R104" s="22"/>
      <c r="S104" s="94">
        <f t="shared" si="11"/>
        <v>0</v>
      </c>
      <c r="T104" s="15"/>
      <c r="U104" s="22"/>
      <c r="V104" s="22"/>
      <c r="W104" s="22"/>
      <c r="X104" s="94">
        <f t="shared" si="12"/>
        <v>0</v>
      </c>
      <c r="Y104" s="97"/>
      <c r="Z104" s="94">
        <f t="shared" si="8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9"/>
        <v>0</v>
      </c>
      <c r="J105" s="15"/>
      <c r="K105" s="22"/>
      <c r="L105" s="22"/>
      <c r="M105" s="22"/>
      <c r="N105" s="94">
        <f t="shared" si="10"/>
        <v>0</v>
      </c>
      <c r="O105" s="15"/>
      <c r="P105" s="22"/>
      <c r="Q105" s="22"/>
      <c r="R105" s="22"/>
      <c r="S105" s="94">
        <f t="shared" si="11"/>
        <v>0</v>
      </c>
      <c r="T105" s="15"/>
      <c r="U105" s="22"/>
      <c r="V105" s="22"/>
      <c r="W105" s="22"/>
      <c r="X105" s="94">
        <f t="shared" si="12"/>
        <v>0</v>
      </c>
      <c r="Y105" s="97"/>
      <c r="Z105" s="94">
        <f t="shared" si="8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9"/>
        <v>0</v>
      </c>
      <c r="J106" s="15"/>
      <c r="K106" s="22"/>
      <c r="L106" s="22"/>
      <c r="M106" s="22"/>
      <c r="N106" s="94">
        <f t="shared" si="10"/>
        <v>0</v>
      </c>
      <c r="O106" s="15"/>
      <c r="P106" s="22"/>
      <c r="Q106" s="22"/>
      <c r="R106" s="22"/>
      <c r="S106" s="94">
        <f t="shared" si="11"/>
        <v>0</v>
      </c>
      <c r="T106" s="15"/>
      <c r="U106" s="22"/>
      <c r="V106" s="22"/>
      <c r="W106" s="22"/>
      <c r="X106" s="94">
        <f t="shared" si="12"/>
        <v>0</v>
      </c>
      <c r="Y106" s="97"/>
      <c r="Z106" s="94">
        <f t="shared" si="8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9"/>
        <v>0</v>
      </c>
      <c r="J107" s="15"/>
      <c r="K107" s="22"/>
      <c r="L107" s="22"/>
      <c r="M107" s="22"/>
      <c r="N107" s="94">
        <f t="shared" si="10"/>
        <v>0</v>
      </c>
      <c r="O107" s="15"/>
      <c r="P107" s="22"/>
      <c r="Q107" s="22"/>
      <c r="R107" s="22"/>
      <c r="S107" s="94">
        <f t="shared" si="11"/>
        <v>0</v>
      </c>
      <c r="T107" s="15"/>
      <c r="U107" s="22"/>
      <c r="V107" s="22"/>
      <c r="W107" s="22"/>
      <c r="X107" s="94">
        <f t="shared" si="12"/>
        <v>0</v>
      </c>
      <c r="Y107" s="97"/>
      <c r="Z107" s="94">
        <f t="shared" si="8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9"/>
        <v>0</v>
      </c>
      <c r="J108" s="15"/>
      <c r="K108" s="22"/>
      <c r="L108" s="22"/>
      <c r="M108" s="22"/>
      <c r="N108" s="94">
        <f t="shared" si="10"/>
        <v>0</v>
      </c>
      <c r="O108" s="15"/>
      <c r="P108" s="22"/>
      <c r="Q108" s="22"/>
      <c r="R108" s="22"/>
      <c r="S108" s="94">
        <f t="shared" si="11"/>
        <v>0</v>
      </c>
      <c r="T108" s="15"/>
      <c r="U108" s="22"/>
      <c r="V108" s="22"/>
      <c r="W108" s="22"/>
      <c r="X108" s="94">
        <f t="shared" si="12"/>
        <v>0</v>
      </c>
      <c r="Y108" s="97"/>
      <c r="Z108" s="94">
        <f t="shared" si="8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9"/>
        <v>0</v>
      </c>
      <c r="J109" s="15"/>
      <c r="K109" s="22"/>
      <c r="L109" s="22"/>
      <c r="M109" s="22"/>
      <c r="N109" s="94">
        <f t="shared" si="10"/>
        <v>0</v>
      </c>
      <c r="O109" s="15"/>
      <c r="P109" s="22"/>
      <c r="Q109" s="22"/>
      <c r="R109" s="22"/>
      <c r="S109" s="94">
        <f t="shared" si="11"/>
        <v>0</v>
      </c>
      <c r="T109" s="15"/>
      <c r="U109" s="22"/>
      <c r="V109" s="22"/>
      <c r="W109" s="22"/>
      <c r="X109" s="94">
        <f t="shared" si="12"/>
        <v>0</v>
      </c>
      <c r="Y109" s="97"/>
      <c r="Z109" s="94">
        <f t="shared" ref="Z109:Z118" si="26">X109+S109+N109+I109</f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9"/>
        <v>0</v>
      </c>
      <c r="J110" s="15"/>
      <c r="K110" s="22"/>
      <c r="L110" s="22"/>
      <c r="M110" s="22"/>
      <c r="N110" s="94">
        <f t="shared" si="10"/>
        <v>0</v>
      </c>
      <c r="O110" s="15"/>
      <c r="P110" s="22"/>
      <c r="Q110" s="22"/>
      <c r="R110" s="22"/>
      <c r="S110" s="94">
        <f t="shared" si="11"/>
        <v>0</v>
      </c>
      <c r="T110" s="15"/>
      <c r="U110" s="22"/>
      <c r="V110" s="22"/>
      <c r="W110" s="22"/>
      <c r="X110" s="94">
        <f t="shared" si="12"/>
        <v>0</v>
      </c>
      <c r="Y110" s="97"/>
      <c r="Z110" s="94">
        <f t="shared" si="26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9"/>
        <v>0</v>
      </c>
      <c r="J111" s="15"/>
      <c r="K111" s="22"/>
      <c r="L111" s="22"/>
      <c r="M111" s="22"/>
      <c r="N111" s="94">
        <f t="shared" si="10"/>
        <v>0</v>
      </c>
      <c r="O111" s="15"/>
      <c r="P111" s="22"/>
      <c r="Q111" s="22"/>
      <c r="R111" s="22"/>
      <c r="S111" s="94">
        <f t="shared" si="11"/>
        <v>0</v>
      </c>
      <c r="T111" s="15"/>
      <c r="U111" s="22"/>
      <c r="V111" s="22"/>
      <c r="W111" s="22"/>
      <c r="X111" s="94">
        <f t="shared" si="12"/>
        <v>0</v>
      </c>
      <c r="Y111" s="97"/>
      <c r="Z111" s="94">
        <f t="shared" si="26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9"/>
        <v>0</v>
      </c>
      <c r="J112" s="15"/>
      <c r="K112" s="22"/>
      <c r="L112" s="22"/>
      <c r="M112" s="22"/>
      <c r="N112" s="94">
        <f t="shared" si="10"/>
        <v>0</v>
      </c>
      <c r="O112" s="15"/>
      <c r="P112" s="22"/>
      <c r="Q112" s="22"/>
      <c r="R112" s="22"/>
      <c r="S112" s="94">
        <f t="shared" si="11"/>
        <v>0</v>
      </c>
      <c r="T112" s="15"/>
      <c r="U112" s="22"/>
      <c r="V112" s="22"/>
      <c r="W112" s="22"/>
      <c r="X112" s="94">
        <f t="shared" si="12"/>
        <v>0</v>
      </c>
      <c r="Y112" s="97"/>
      <c r="Z112" s="94">
        <f t="shared" si="26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9"/>
        <v>0</v>
      </c>
      <c r="J113" s="15"/>
      <c r="K113" s="22"/>
      <c r="L113" s="22"/>
      <c r="M113" s="22"/>
      <c r="N113" s="94">
        <f t="shared" si="10"/>
        <v>0</v>
      </c>
      <c r="O113" s="15"/>
      <c r="P113" s="22"/>
      <c r="Q113" s="22"/>
      <c r="R113" s="22"/>
      <c r="S113" s="94">
        <f t="shared" si="11"/>
        <v>0</v>
      </c>
      <c r="T113" s="15"/>
      <c r="U113" s="22"/>
      <c r="V113" s="22"/>
      <c r="W113" s="22"/>
      <c r="X113" s="94">
        <f t="shared" si="12"/>
        <v>0</v>
      </c>
      <c r="Y113" s="97"/>
      <c r="Z113" s="94">
        <f t="shared" si="26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ref="I114:I126" si="27">F114+G114+H114</f>
        <v>0</v>
      </c>
      <c r="J114" s="15"/>
      <c r="K114" s="22"/>
      <c r="L114" s="22"/>
      <c r="M114" s="22"/>
      <c r="N114" s="94">
        <f t="shared" ref="N114:N126" si="28">K114+L114+M114</f>
        <v>0</v>
      </c>
      <c r="O114" s="15"/>
      <c r="P114" s="22"/>
      <c r="Q114" s="22"/>
      <c r="R114" s="22"/>
      <c r="S114" s="94">
        <f t="shared" ref="S114:S126" si="29">P114+Q114+R114</f>
        <v>0</v>
      </c>
      <c r="T114" s="15"/>
      <c r="U114" s="22"/>
      <c r="V114" s="22"/>
      <c r="W114" s="22"/>
      <c r="X114" s="94">
        <f t="shared" si="12"/>
        <v>0</v>
      </c>
      <c r="Y114" s="97"/>
      <c r="Z114" s="94">
        <f t="shared" si="26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27"/>
        <v>0</v>
      </c>
      <c r="J115" s="15"/>
      <c r="K115" s="22"/>
      <c r="L115" s="22"/>
      <c r="M115" s="22"/>
      <c r="N115" s="94">
        <f t="shared" si="28"/>
        <v>0</v>
      </c>
      <c r="O115" s="15"/>
      <c r="P115" s="22"/>
      <c r="Q115" s="22"/>
      <c r="R115" s="22"/>
      <c r="S115" s="94">
        <f t="shared" si="29"/>
        <v>0</v>
      </c>
      <c r="T115" s="15"/>
      <c r="U115" s="22"/>
      <c r="V115" s="22"/>
      <c r="W115" s="22"/>
      <c r="X115" s="94">
        <f t="shared" si="12"/>
        <v>0</v>
      </c>
      <c r="Y115" s="97"/>
      <c r="Z115" s="94">
        <f t="shared" si="26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27"/>
        <v>0</v>
      </c>
      <c r="J116" s="15"/>
      <c r="K116" s="22"/>
      <c r="L116" s="22"/>
      <c r="M116" s="22"/>
      <c r="N116" s="94">
        <f t="shared" si="28"/>
        <v>0</v>
      </c>
      <c r="O116" s="15"/>
      <c r="P116" s="22"/>
      <c r="Q116" s="22"/>
      <c r="R116" s="22"/>
      <c r="S116" s="94">
        <f t="shared" si="29"/>
        <v>0</v>
      </c>
      <c r="T116" s="15"/>
      <c r="U116" s="22"/>
      <c r="V116" s="22"/>
      <c r="W116" s="22"/>
      <c r="X116" s="94">
        <f t="shared" si="12"/>
        <v>0</v>
      </c>
      <c r="Y116" s="97"/>
      <c r="Z116" s="94">
        <f t="shared" si="26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27"/>
        <v>0</v>
      </c>
      <c r="J117" s="15"/>
      <c r="K117" s="22"/>
      <c r="L117" s="22"/>
      <c r="M117" s="22"/>
      <c r="N117" s="94">
        <f t="shared" si="28"/>
        <v>0</v>
      </c>
      <c r="O117" s="15"/>
      <c r="P117" s="22"/>
      <c r="Q117" s="22"/>
      <c r="R117" s="22"/>
      <c r="S117" s="94">
        <f t="shared" si="29"/>
        <v>0</v>
      </c>
      <c r="T117" s="15"/>
      <c r="U117" s="22"/>
      <c r="V117" s="22"/>
      <c r="W117" s="22"/>
      <c r="X117" s="94">
        <f t="shared" si="12"/>
        <v>0</v>
      </c>
      <c r="Y117" s="97"/>
      <c r="Z117" s="94">
        <f t="shared" si="26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27"/>
        <v>0</v>
      </c>
      <c r="J118" s="15"/>
      <c r="K118" s="22"/>
      <c r="L118" s="22"/>
      <c r="M118" s="22"/>
      <c r="N118" s="94">
        <f t="shared" si="28"/>
        <v>0</v>
      </c>
      <c r="O118" s="15"/>
      <c r="P118" s="22"/>
      <c r="Q118" s="22"/>
      <c r="R118" s="22"/>
      <c r="S118" s="94">
        <f t="shared" si="29"/>
        <v>0</v>
      </c>
      <c r="T118" s="15"/>
      <c r="U118" s="22"/>
      <c r="V118" s="22"/>
      <c r="W118" s="22"/>
      <c r="X118" s="94">
        <f t="shared" si="12"/>
        <v>0</v>
      </c>
      <c r="Y118" s="97"/>
      <c r="Z118" s="94">
        <f t="shared" si="26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27"/>
        <v>0</v>
      </c>
      <c r="J119" s="15"/>
      <c r="K119" s="22"/>
      <c r="L119" s="22"/>
      <c r="M119" s="22"/>
      <c r="N119" s="94">
        <f t="shared" si="28"/>
        <v>0</v>
      </c>
      <c r="O119" s="15"/>
      <c r="P119" s="22"/>
      <c r="Q119" s="22"/>
      <c r="R119" s="22"/>
      <c r="S119" s="94">
        <f t="shared" si="29"/>
        <v>0</v>
      </c>
      <c r="T119" s="15"/>
      <c r="U119" s="22"/>
      <c r="V119" s="22"/>
      <c r="W119" s="22"/>
      <c r="X119" s="94">
        <f t="shared" si="12"/>
        <v>0</v>
      </c>
      <c r="Y119" s="97"/>
      <c r="Z119" s="94">
        <f t="shared" ref="Z119:Z126" si="30">X119+S119+N119+I119</f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27"/>
        <v>0</v>
      </c>
      <c r="J120" s="15"/>
      <c r="K120" s="22"/>
      <c r="L120" s="22"/>
      <c r="M120" s="22"/>
      <c r="N120" s="94">
        <f t="shared" si="28"/>
        <v>0</v>
      </c>
      <c r="O120" s="15"/>
      <c r="P120" s="22"/>
      <c r="Q120" s="22"/>
      <c r="R120" s="22"/>
      <c r="S120" s="94">
        <f t="shared" si="29"/>
        <v>0</v>
      </c>
      <c r="T120" s="15"/>
      <c r="U120" s="22"/>
      <c r="V120" s="22"/>
      <c r="W120" s="22"/>
      <c r="X120" s="94">
        <f t="shared" si="12"/>
        <v>0</v>
      </c>
      <c r="Y120" s="97"/>
      <c r="Z120" s="94">
        <f t="shared" si="30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27"/>
        <v>0</v>
      </c>
      <c r="J121" s="15"/>
      <c r="K121" s="22"/>
      <c r="L121" s="22"/>
      <c r="M121" s="22"/>
      <c r="N121" s="94">
        <f t="shared" si="28"/>
        <v>0</v>
      </c>
      <c r="O121" s="15"/>
      <c r="P121" s="22"/>
      <c r="Q121" s="22"/>
      <c r="R121" s="22"/>
      <c r="S121" s="94">
        <f t="shared" si="29"/>
        <v>0</v>
      </c>
      <c r="T121" s="15"/>
      <c r="U121" s="22"/>
      <c r="V121" s="22"/>
      <c r="W121" s="22"/>
      <c r="X121" s="94">
        <f t="shared" si="12"/>
        <v>0</v>
      </c>
      <c r="Y121" s="97"/>
      <c r="Z121" s="94">
        <f t="shared" si="30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27"/>
        <v>0</v>
      </c>
      <c r="J122" s="15"/>
      <c r="K122" s="22"/>
      <c r="L122" s="22"/>
      <c r="M122" s="22"/>
      <c r="N122" s="94">
        <f t="shared" si="28"/>
        <v>0</v>
      </c>
      <c r="O122" s="15"/>
      <c r="P122" s="22"/>
      <c r="Q122" s="22"/>
      <c r="R122" s="22"/>
      <c r="S122" s="94">
        <f t="shared" si="29"/>
        <v>0</v>
      </c>
      <c r="T122" s="15"/>
      <c r="U122" s="22"/>
      <c r="V122" s="22"/>
      <c r="W122" s="22"/>
      <c r="X122" s="94">
        <f t="shared" si="12"/>
        <v>0</v>
      </c>
      <c r="Y122" s="97"/>
      <c r="Z122" s="94">
        <f t="shared" si="30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27"/>
        <v>0</v>
      </c>
      <c r="J123" s="15"/>
      <c r="K123" s="22"/>
      <c r="L123" s="22"/>
      <c r="M123" s="22"/>
      <c r="N123" s="94">
        <f t="shared" si="28"/>
        <v>0</v>
      </c>
      <c r="O123" s="15"/>
      <c r="P123" s="22"/>
      <c r="Q123" s="22"/>
      <c r="R123" s="22"/>
      <c r="S123" s="94">
        <f t="shared" si="29"/>
        <v>0</v>
      </c>
      <c r="T123" s="15"/>
      <c r="U123" s="22"/>
      <c r="V123" s="22"/>
      <c r="W123" s="22"/>
      <c r="X123" s="94">
        <f t="shared" si="12"/>
        <v>0</v>
      </c>
      <c r="Y123" s="97"/>
      <c r="Z123" s="94">
        <f t="shared" si="30"/>
        <v>0</v>
      </c>
    </row>
    <row r="124" spans="1:26" ht="15" hidden="1" x14ac:dyDescent="0.25">
      <c r="A124" s="72"/>
      <c r="B124" s="70" t="str">
        <f>'LPFN SUMMARY - Results'!B123</f>
        <v>Unused</v>
      </c>
      <c r="C124" s="71"/>
      <c r="D124" s="62"/>
      <c r="E124" s="63"/>
      <c r="F124" s="22"/>
      <c r="G124" s="22"/>
      <c r="H124" s="22"/>
      <c r="I124" s="94">
        <f t="shared" si="27"/>
        <v>0</v>
      </c>
      <c r="J124" s="15"/>
      <c r="K124" s="22"/>
      <c r="L124" s="22"/>
      <c r="M124" s="22"/>
      <c r="N124" s="94">
        <f t="shared" si="28"/>
        <v>0</v>
      </c>
      <c r="O124" s="15"/>
      <c r="P124" s="22"/>
      <c r="Q124" s="22"/>
      <c r="R124" s="22"/>
      <c r="S124" s="94">
        <f t="shared" si="29"/>
        <v>0</v>
      </c>
      <c r="T124" s="15"/>
      <c r="U124" s="22"/>
      <c r="V124" s="22"/>
      <c r="W124" s="22"/>
      <c r="X124" s="94">
        <f t="shared" si="12"/>
        <v>0</v>
      </c>
      <c r="Y124" s="97"/>
      <c r="Z124" s="94">
        <f t="shared" si="30"/>
        <v>0</v>
      </c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27"/>
        <v>0</v>
      </c>
      <c r="J125" s="15"/>
      <c r="K125" s="22"/>
      <c r="L125" s="22"/>
      <c r="M125" s="22"/>
      <c r="N125" s="94">
        <f t="shared" si="28"/>
        <v>0</v>
      </c>
      <c r="O125" s="15"/>
      <c r="P125" s="22"/>
      <c r="Q125" s="22"/>
      <c r="R125" s="22"/>
      <c r="S125" s="94">
        <f t="shared" si="29"/>
        <v>0</v>
      </c>
      <c r="T125" s="15"/>
      <c r="U125" s="22"/>
      <c r="V125" s="22"/>
      <c r="W125" s="22"/>
      <c r="X125" s="94">
        <f t="shared" si="12"/>
        <v>0</v>
      </c>
      <c r="Y125" s="97"/>
      <c r="Z125" s="94">
        <f t="shared" si="30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27"/>
        <v>0</v>
      </c>
      <c r="J126" s="15"/>
      <c r="K126" s="22"/>
      <c r="L126" s="22"/>
      <c r="M126" s="22"/>
      <c r="N126" s="94">
        <f t="shared" si="28"/>
        <v>0</v>
      </c>
      <c r="O126" s="15"/>
      <c r="P126" s="22"/>
      <c r="Q126" s="22"/>
      <c r="R126" s="22"/>
      <c r="S126" s="94">
        <f t="shared" si="29"/>
        <v>0</v>
      </c>
      <c r="T126" s="15"/>
      <c r="U126" s="22"/>
      <c r="V126" s="22"/>
      <c r="W126" s="22"/>
      <c r="X126" s="94">
        <f t="shared" si="12"/>
        <v>0</v>
      </c>
      <c r="Y126" s="97"/>
      <c r="Z126" s="94">
        <f t="shared" si="30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43056</v>
      </c>
      <c r="G127" s="83">
        <f>SUM(G46:G126)</f>
        <v>18056</v>
      </c>
      <c r="H127" s="83">
        <f>SUM(H46:H126)</f>
        <v>28154</v>
      </c>
      <c r="I127" s="85">
        <f>SUM(I46:I126)</f>
        <v>89266</v>
      </c>
      <c r="J127" s="85"/>
      <c r="K127" s="83">
        <f>SUM(K46:K126)</f>
        <v>18056</v>
      </c>
      <c r="L127" s="83">
        <f>SUM(L46:L126)</f>
        <v>18056</v>
      </c>
      <c r="M127" s="83">
        <f>SUM(M46:M126)</f>
        <v>28154</v>
      </c>
      <c r="N127" s="85">
        <f>SUM(N46:N126)</f>
        <v>64266</v>
      </c>
      <c r="O127" s="85"/>
      <c r="P127" s="83">
        <f>SUM(P46:P126)</f>
        <v>18056</v>
      </c>
      <c r="Q127" s="83">
        <f>SUM(Q46:Q126)</f>
        <v>18056</v>
      </c>
      <c r="R127" s="83">
        <f>SUM(R46:R126)</f>
        <v>33154</v>
      </c>
      <c r="S127" s="85">
        <f>SUM(S46:S126)</f>
        <v>69266</v>
      </c>
      <c r="T127" s="85"/>
      <c r="U127" s="83">
        <f>SUM(U46:U126)</f>
        <v>18056</v>
      </c>
      <c r="V127" s="83">
        <f>SUM(V46:V126)</f>
        <v>18056</v>
      </c>
      <c r="W127" s="83">
        <f>SUM(W46:W126)</f>
        <v>38154</v>
      </c>
      <c r="X127" s="85">
        <f>SUM(X46:X126)</f>
        <v>74266</v>
      </c>
      <c r="Y127" s="84"/>
      <c r="Z127" s="85">
        <f>SUM(Z45:Z118)</f>
        <v>297064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444114</v>
      </c>
      <c r="G128" s="88">
        <f>G43-G127</f>
        <v>-18056</v>
      </c>
      <c r="H128" s="88">
        <f>H43-H127</f>
        <v>-28154</v>
      </c>
      <c r="I128" s="89">
        <f>I43-I127</f>
        <v>397904</v>
      </c>
      <c r="J128" s="89"/>
      <c r="K128" s="88">
        <f>K43-K127</f>
        <v>-18056</v>
      </c>
      <c r="L128" s="88">
        <f>L43-L127</f>
        <v>-18056</v>
      </c>
      <c r="M128" s="88">
        <f>M43-M127</f>
        <v>-28154</v>
      </c>
      <c r="N128" s="89">
        <f>N43-N127</f>
        <v>-64266</v>
      </c>
      <c r="O128" s="89"/>
      <c r="P128" s="88">
        <f>P43-P127</f>
        <v>-18056</v>
      </c>
      <c r="Q128" s="88">
        <f>Q43-Q127</f>
        <v>-18056</v>
      </c>
      <c r="R128" s="88">
        <f>R43-R127</f>
        <v>-33154</v>
      </c>
      <c r="S128" s="89">
        <f>S43-S127</f>
        <v>-69266</v>
      </c>
      <c r="T128" s="89"/>
      <c r="U128" s="88">
        <f>U43-U127</f>
        <v>-18056</v>
      </c>
      <c r="V128" s="88">
        <f>V43-V127</f>
        <v>-18056</v>
      </c>
      <c r="W128" s="88">
        <f>W43-W127</f>
        <v>-38154</v>
      </c>
      <c r="X128" s="89">
        <f>X43-X127</f>
        <v>-74266</v>
      </c>
      <c r="Y128" s="90"/>
      <c r="Z128" s="89">
        <f>SUM(+Z43-Z127)</f>
        <v>190106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1"/>
      <c r="B130" s="1"/>
      <c r="C130" s="1"/>
      <c r="D130" s="1"/>
      <c r="E130" s="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x14ac:dyDescent="0.2">
      <c r="A131" s="1"/>
      <c r="B131" s="213"/>
      <c r="C131" s="1"/>
      <c r="D131" s="1"/>
      <c r="E131" s="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x14ac:dyDescent="0.2">
      <c r="A132" s="2"/>
      <c r="B132" s="186"/>
      <c r="C132" s="172"/>
      <c r="D132" s="1"/>
      <c r="E132" s="1"/>
      <c r="F132" s="286"/>
      <c r="G132" s="286"/>
      <c r="H132" s="228"/>
      <c r="I132" s="1"/>
      <c r="J132" s="1"/>
      <c r="K132" s="177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x14ac:dyDescent="0.2">
      <c r="B133" s="37"/>
      <c r="F133" s="287"/>
      <c r="G133" s="287"/>
      <c r="H133" s="228"/>
      <c r="K133" s="177"/>
      <c r="X133" s="137"/>
    </row>
    <row r="134" spans="1:26" x14ac:dyDescent="0.2">
      <c r="B134" s="37"/>
      <c r="F134" s="288"/>
      <c r="G134" s="287"/>
      <c r="H134" s="228"/>
      <c r="K134" s="177"/>
      <c r="X134" s="137"/>
    </row>
    <row r="135" spans="1:26" x14ac:dyDescent="0.2">
      <c r="B135" s="37"/>
      <c r="K135" s="269"/>
    </row>
    <row r="136" spans="1:26" x14ac:dyDescent="0.2">
      <c r="H136" s="269"/>
      <c r="K136" s="179"/>
      <c r="L136" s="179"/>
      <c r="M136" s="179"/>
    </row>
  </sheetData>
  <mergeCells count="2">
    <mergeCell ref="U5:Z5"/>
    <mergeCell ref="A6:B6"/>
  </mergeCells>
  <pageMargins left="0.23" right="0.2" top="0.35" bottom="0.37" header="0.31496062992125984" footer="0.31496062992125984"/>
  <pageSetup paperSize="5" scale="66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12">
    <tabColor rgb="FFFFFF00"/>
    <pageSetUpPr fitToPage="1"/>
  </sheetPr>
  <dimension ref="A1:Z130"/>
  <sheetViews>
    <sheetView zoomScale="70" zoomScaleNormal="70" workbookViewId="0">
      <pane xSplit="2" ySplit="10" topLeftCell="F11" activePane="bottomRight" state="frozen"/>
      <selection activeCell="M42" sqref="M42"/>
      <selection pane="topRight" activeCell="M42" sqref="M42"/>
      <selection pane="bottomLeft" activeCell="M42" sqref="M42"/>
      <selection pane="bottomRight" activeCell="M42" sqref="M42"/>
    </sheetView>
  </sheetViews>
  <sheetFormatPr defaultColWidth="9.140625" defaultRowHeight="12.75" x14ac:dyDescent="0.2"/>
  <cols>
    <col min="1" max="1" width="8.5703125" customWidth="1"/>
    <col min="2" max="2" width="35.140625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5703125" bestFit="1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104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/>
      <c r="J124" s="15"/>
      <c r="K124" s="22"/>
      <c r="L124" s="22"/>
      <c r="M124" s="22"/>
      <c r="N124" s="94"/>
      <c r="O124" s="15"/>
      <c r="P124" s="22"/>
      <c r="Q124" s="22"/>
      <c r="R124" s="22"/>
      <c r="S124" s="94"/>
      <c r="T124" s="15"/>
      <c r="U124" s="22"/>
      <c r="V124" s="22"/>
      <c r="W124" s="22"/>
      <c r="X124" s="94"/>
      <c r="Y124" s="97"/>
      <c r="Z124" s="94"/>
    </row>
    <row r="125" spans="1:26" ht="15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0</v>
      </c>
      <c r="I127" s="85">
        <f>SUM(I46:I126)</f>
        <v>0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0</v>
      </c>
      <c r="G128" s="88">
        <f>G43-G127</f>
        <v>0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" top="0.35" bottom="0.37" header="0.31496062992125984" footer="0.31496062992125984"/>
  <pageSetup paperSize="5" scale="74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13"/>
  <dimension ref="A1:Z129"/>
  <sheetViews>
    <sheetView zoomScale="70" zoomScaleNormal="70" workbookViewId="0">
      <pane xSplit="2" ySplit="10" topLeftCell="C104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105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2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14"/>
  <dimension ref="A1:Z129"/>
  <sheetViews>
    <sheetView zoomScale="70" zoomScaleNormal="70" workbookViewId="0">
      <pane xSplit="2" ySplit="10" topLeftCell="C27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6.85546875" customWidth="1"/>
    <col min="2" max="2" width="51" customWidth="1"/>
    <col min="3" max="4" width="9.140625" hidden="1" customWidth="1"/>
    <col min="5" max="5" width="36.28515625" hidden="1" customWidth="1"/>
    <col min="6" max="8" width="9.140625" bestFit="1" customWidth="1"/>
    <col min="9" max="9" width="14.2851562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140625" customWidth="1"/>
    <col min="25" max="25" width="3.28515625" customWidth="1"/>
    <col min="26" max="26" width="9.71093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106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5" si="5">F46+G46+H46</f>
        <v>0</v>
      </c>
      <c r="J46" s="15"/>
      <c r="K46" s="22"/>
      <c r="L46" s="22"/>
      <c r="M46" s="22"/>
      <c r="N46" s="94">
        <f t="shared" ref="N46:N125" si="6">K46+L46+M46</f>
        <v>0</v>
      </c>
      <c r="O46" s="15"/>
      <c r="P46" s="22"/>
      <c r="Q46" s="22"/>
      <c r="R46" s="22"/>
      <c r="S46" s="94">
        <f t="shared" ref="S46:S125" si="7">P46+Q46+R46</f>
        <v>0</v>
      </c>
      <c r="T46" s="15"/>
      <c r="U46" s="22"/>
      <c r="V46" s="22"/>
      <c r="W46" s="22"/>
      <c r="X46" s="94">
        <f t="shared" ref="X46:X125" si="8">U46+V46+W46</f>
        <v>0</v>
      </c>
      <c r="Y46" s="97"/>
      <c r="Z46" s="94">
        <f t="shared" ref="Z46:Z125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Results'!B59</f>
        <v>Election expenses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Results'!B60</f>
        <v>Electricity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Results'!B61</f>
        <v>Facility Rental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Results'!B62</f>
        <v>Field Trip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Results'!B63</f>
        <v>Graduation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Results'!B64</f>
        <v>Guest Speakers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Results'!B65</f>
        <v>Honoraria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Results'!B66</f>
        <v>Insurances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Results'!B67</f>
        <v>Interests and bank charges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Results'!B68</f>
        <v>Unused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Results'!B69</f>
        <v>Licence fees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Results'!B70</f>
        <v>Maintenance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Results'!B71</f>
        <v>Material and supplies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Results'!B72</f>
        <v>Medical transportation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Results'!B73</f>
        <v>Unused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Results'!B74</f>
        <v>NNADAP Certification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Results'!B75</f>
        <v>Other expenses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Results'!B76</f>
        <v>Prevention General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Results'!B77</f>
        <v>Unused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Results'!B78</f>
        <v>Preventitive Measures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Results'!B79</f>
        <v>Unused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Results'!B80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Results'!B81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Results'!B82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Results'!B83</f>
        <v>Professional fees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Results'!B84</f>
        <v>Promotional Awareness/Material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Results'!B85</f>
        <v>Purchase of capital assets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Results'!B86</f>
        <v>Purchase of fuel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Results'!B87</f>
        <v>Reimbursement of long-term debt (capital and interests)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Results'!B88</f>
        <v xml:space="preserve">Rental expense-facility/equipment 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Results'!B89</f>
        <v>Social Events/Programs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Results'!B90</f>
        <v>Telephone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Results'!B91</f>
        <v>Training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Results'!B92</f>
        <v>Transfer to Amosesag Child Care Centre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Results'!B93</f>
        <v>Transfer to Businesses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Results'!B94</f>
        <v>Transfer to Replacement Reserve/Algonquin Anishinabeg Nation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Results'!B95</f>
        <v>Transportation expenses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Results'!B96</f>
        <v>Travel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Results'!B97</f>
        <v>Tuition fees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Results'!B98</f>
        <v>Vehicle Registration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Results'!B99</f>
        <v>Workshops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Results'!B100</f>
        <v>Equipment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Results'!B101</f>
        <v>Unused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Results'!B102</f>
        <v>Legal Fees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Results'!B103</f>
        <v>Unused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155"/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Results'!B105</f>
        <v>Unused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Results'!B106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Results'!B107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Results'!B108</f>
        <v>Job creation initiative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Results'!B109</f>
        <v>Training vocationnal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Results'!B110</f>
        <v>Activities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Results'!B111</f>
        <v>Contingency funds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Results'!B112</f>
        <v>Food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Results'!B113</f>
        <v>Emergency preparedness plan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Results'!B114</f>
        <v>Governance support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Results'!B115</f>
        <v>Need assesment and priority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Results'!B116</f>
        <v>Evaluation plan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Results'!B117</f>
        <v>Renovations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Results'!B118</f>
        <v>Consultant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Results'!B119</f>
        <v>Unused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Results'!B120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Results'!B121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Results'!B122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Results'!B123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Results'!B124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Results'!B125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x14ac:dyDescent="0.25">
      <c r="A125" s="72"/>
      <c r="B125" s="70">
        <f>'LPFN SUMMARY - Results'!B127</f>
        <v>0</v>
      </c>
      <c r="C125" s="73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7"/>
      <c r="B126" s="78"/>
      <c r="C126" s="78"/>
      <c r="D126" s="78"/>
      <c r="E126" s="79"/>
      <c r="F126" s="83">
        <f>SUM(F46:F125)</f>
        <v>0</v>
      </c>
      <c r="G126" s="83">
        <f>SUM(G46:G125)</f>
        <v>0</v>
      </c>
      <c r="H126" s="83">
        <f>SUM(H46:H125)</f>
        <v>0</v>
      </c>
      <c r="I126" s="85">
        <f>SUM(I46:I125)</f>
        <v>0</v>
      </c>
      <c r="J126" s="85"/>
      <c r="K126" s="83">
        <f>SUM(K46:K125)</f>
        <v>0</v>
      </c>
      <c r="L126" s="83">
        <f>SUM(L46:L125)</f>
        <v>0</v>
      </c>
      <c r="M126" s="83">
        <f>SUM(M46:M125)</f>
        <v>0</v>
      </c>
      <c r="N126" s="85">
        <f>SUM(N46:N125)</f>
        <v>0</v>
      </c>
      <c r="O126" s="85"/>
      <c r="P126" s="83">
        <f>SUM(P46:P125)</f>
        <v>0</v>
      </c>
      <c r="Q126" s="83">
        <f>SUM(Q46:Q125)</f>
        <v>0</v>
      </c>
      <c r="R126" s="83">
        <f>SUM(R46:R125)</f>
        <v>0</v>
      </c>
      <c r="S126" s="85">
        <f>SUM(S46:S125)</f>
        <v>0</v>
      </c>
      <c r="T126" s="85"/>
      <c r="U126" s="83">
        <f>SUM(U46:U125)</f>
        <v>0</v>
      </c>
      <c r="V126" s="83">
        <f>SUM(V46:V125)</f>
        <v>0</v>
      </c>
      <c r="W126" s="83">
        <f>SUM(W46:W125)</f>
        <v>0</v>
      </c>
      <c r="X126" s="85">
        <f>SUM(X46:X125)</f>
        <v>0</v>
      </c>
      <c r="Y126" s="84"/>
      <c r="Z126" s="85">
        <f>SUM(Z46:Z125)</f>
        <v>0</v>
      </c>
    </row>
    <row r="127" spans="1:26" ht="15.75" thickBot="1" x14ac:dyDescent="0.3">
      <c r="A127" s="80" t="s">
        <v>24</v>
      </c>
      <c r="B127" s="81"/>
      <c r="C127" s="21"/>
      <c r="D127" s="21"/>
      <c r="E127" s="82"/>
      <c r="F127" s="88">
        <f>F43-F126</f>
        <v>0</v>
      </c>
      <c r="G127" s="88">
        <f>G43-G126</f>
        <v>0</v>
      </c>
      <c r="H127" s="88">
        <f>H43-H126</f>
        <v>0</v>
      </c>
      <c r="I127" s="89">
        <f>I43-I126</f>
        <v>0</v>
      </c>
      <c r="J127" s="89"/>
      <c r="K127" s="88">
        <f>K43-K126</f>
        <v>0</v>
      </c>
      <c r="L127" s="88">
        <f>L43-L126</f>
        <v>0</v>
      </c>
      <c r="M127" s="88">
        <f>M43-M126</f>
        <v>0</v>
      </c>
      <c r="N127" s="89">
        <f>N43-N126</f>
        <v>0</v>
      </c>
      <c r="O127" s="89"/>
      <c r="P127" s="88">
        <f>P43-P126</f>
        <v>0</v>
      </c>
      <c r="Q127" s="88">
        <f>Q43-Q126</f>
        <v>0</v>
      </c>
      <c r="R127" s="88">
        <f>R43-R126</f>
        <v>0</v>
      </c>
      <c r="S127" s="89">
        <f>S43-S126</f>
        <v>0</v>
      </c>
      <c r="T127" s="89"/>
      <c r="U127" s="88">
        <f>U43-U126</f>
        <v>0</v>
      </c>
      <c r="V127" s="88">
        <f>V43-V126</f>
        <v>0</v>
      </c>
      <c r="W127" s="88">
        <f>W43-W126</f>
        <v>0</v>
      </c>
      <c r="X127" s="89">
        <f>X43-X126</f>
        <v>0</v>
      </c>
      <c r="Y127" s="90"/>
      <c r="Z127" s="89">
        <f>Z43-Z126</f>
        <v>0</v>
      </c>
    </row>
    <row r="128" spans="1:26" x14ac:dyDescent="0.2">
      <c r="A128" s="1"/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"/>
      <c r="B129" s="2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</sheetData>
  <mergeCells count="2">
    <mergeCell ref="U5:Z5"/>
    <mergeCell ref="A6:B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15">
    <tabColor rgb="FFFFFF00"/>
    <pageSetUpPr fitToPage="1"/>
  </sheetPr>
  <dimension ref="A1:Z130"/>
  <sheetViews>
    <sheetView zoomScale="70" zoomScaleNormal="70" workbookViewId="0">
      <pane xSplit="2" ySplit="10" topLeftCell="F11" activePane="bottomRight" state="frozen"/>
      <selection activeCell="M42" sqref="M42"/>
      <selection pane="topRight" activeCell="M42" sqref="M42"/>
      <selection pane="bottomLeft" activeCell="M42" sqref="M42"/>
      <selection pane="bottomRight" activeCell="P55" sqref="P55"/>
    </sheetView>
  </sheetViews>
  <sheetFormatPr defaultColWidth="9.140625" defaultRowHeight="12.75" x14ac:dyDescent="0.2"/>
  <cols>
    <col min="1" max="1" width="8.5703125" customWidth="1"/>
    <col min="2" max="2" width="35.140625" customWidth="1"/>
    <col min="3" max="4" width="9.140625" hidden="1" customWidth="1"/>
    <col min="5" max="5" width="36.28515625" hidden="1" customWidth="1"/>
    <col min="6" max="6" width="12.5703125" bestFit="1" customWidth="1"/>
    <col min="7" max="8" width="9.140625" bestFit="1" customWidth="1"/>
    <col min="9" max="9" width="14.28515625" bestFit="1" customWidth="1"/>
    <col min="10" max="10" width="2.7109375" customWidth="1"/>
    <col min="11" max="11" width="9.140625" bestFit="1" customWidth="1"/>
    <col min="12" max="12" width="13.425781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5703125" bestFit="1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149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/>
      <c r="J124" s="15"/>
      <c r="K124" s="22"/>
      <c r="L124" s="22"/>
      <c r="M124" s="22"/>
      <c r="N124" s="94"/>
      <c r="O124" s="15"/>
      <c r="P124" s="22"/>
      <c r="Q124" s="22"/>
      <c r="R124" s="22"/>
      <c r="S124" s="94"/>
      <c r="T124" s="15"/>
      <c r="U124" s="22"/>
      <c r="V124" s="22"/>
      <c r="W124" s="22"/>
      <c r="X124" s="94"/>
      <c r="Y124" s="97"/>
      <c r="Z124" s="94"/>
    </row>
    <row r="125" spans="1:26" ht="15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0</v>
      </c>
      <c r="I127" s="85">
        <f>SUM(I46:I126)</f>
        <v>0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0</v>
      </c>
      <c r="G128" s="88">
        <f>G43-G127</f>
        <v>0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" top="0.35" bottom="0.37" header="0.31496062992125984" footer="0.31496062992125984"/>
  <pageSetup paperSize="5" scale="71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1">
    <tabColor theme="1" tint="0.39997558519241921"/>
    <pageSetUpPr fitToPage="1"/>
  </sheetPr>
  <dimension ref="A1:Z132"/>
  <sheetViews>
    <sheetView zoomScale="80" zoomScaleNormal="80" workbookViewId="0">
      <pane xSplit="2" ySplit="10" topLeftCell="F11" activePane="bottomRight" state="frozen"/>
      <selection activeCell="M42" sqref="M42"/>
      <selection pane="topRight" activeCell="M42" sqref="M42"/>
      <selection pane="bottomLeft" activeCell="M42" sqref="M42"/>
      <selection pane="bottomRight" activeCell="A10" sqref="A10"/>
    </sheetView>
  </sheetViews>
  <sheetFormatPr defaultColWidth="9.140625" defaultRowHeight="12.75" x14ac:dyDescent="0.2"/>
  <cols>
    <col min="1" max="1" width="8.5703125" customWidth="1"/>
    <col min="2" max="2" width="68.7109375" customWidth="1"/>
    <col min="3" max="4" width="9.140625" hidden="1" customWidth="1"/>
    <col min="5" max="5" width="36.28515625" hidden="1" customWidth="1"/>
    <col min="6" max="6" width="14" bestFit="1" customWidth="1"/>
    <col min="7" max="7" width="13" bestFit="1" customWidth="1"/>
    <col min="8" max="8" width="12.42578125" bestFit="1" customWidth="1"/>
    <col min="9" max="9" width="14.28515625" bestFit="1" customWidth="1"/>
    <col min="10" max="10" width="2.7109375" customWidth="1"/>
    <col min="11" max="11" width="14.42578125" bestFit="1" customWidth="1"/>
    <col min="12" max="12" width="12.140625" bestFit="1" customWidth="1"/>
    <col min="13" max="13" width="13" bestFit="1" customWidth="1"/>
    <col min="14" max="14" width="14.85546875" bestFit="1" customWidth="1"/>
    <col min="15" max="15" width="2.7109375" customWidth="1"/>
    <col min="16" max="16" width="12.5703125" bestFit="1" customWidth="1"/>
    <col min="17" max="18" width="12.140625" bestFit="1" customWidth="1"/>
    <col min="19" max="19" width="14.5703125" bestFit="1" customWidth="1"/>
    <col min="20" max="20" width="2.7109375" customWidth="1"/>
    <col min="21" max="23" width="12.140625" bestFit="1" customWidth="1"/>
    <col min="24" max="24" width="14.5703125" bestFit="1" customWidth="1"/>
    <col min="25" max="25" width="3.28515625" customWidth="1"/>
    <col min="26" max="26" width="14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367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264</v>
      </c>
      <c r="B11" s="66" t="str">
        <f>'LPFN SUMMARY - Results'!B11</f>
        <v>ISC</v>
      </c>
      <c r="C11" s="61"/>
      <c r="D11" s="61"/>
      <c r="E11" s="64"/>
      <c r="F11" s="183">
        <v>101789</v>
      </c>
      <c r="G11" s="22"/>
      <c r="H11" s="22"/>
      <c r="I11" s="94">
        <f>F11+G11+H11</f>
        <v>101789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101789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101789</v>
      </c>
      <c r="G43" s="83">
        <f>SUM(G11:G42)</f>
        <v>0</v>
      </c>
      <c r="H43" s="83">
        <f>SUM(H11:H42)</f>
        <v>0</v>
      </c>
      <c r="I43" s="85">
        <f>SUM(I8:I42)</f>
        <v>101789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101789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95000</v>
      </c>
      <c r="G46" s="22"/>
      <c r="H46" s="22"/>
      <c r="I46" s="94">
        <f t="shared" ref="I46:I126" si="5">F46+G46+H46</f>
        <v>95000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95000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ref="I75" si="10">F75+G75+H75</f>
        <v>0</v>
      </c>
      <c r="J75" s="15"/>
      <c r="K75" s="22"/>
      <c r="L75" s="22"/>
      <c r="M75" s="22"/>
      <c r="N75" s="94">
        <f t="shared" ref="N75" si="11">K75+L75+M75</f>
        <v>0</v>
      </c>
      <c r="O75" s="15"/>
      <c r="P75" s="22"/>
      <c r="Q75" s="22"/>
      <c r="R75" s="22"/>
      <c r="S75" s="94">
        <f t="shared" ref="S75" si="12">P75+Q75+R75</f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>
        <v>6000</v>
      </c>
      <c r="G83" s="22"/>
      <c r="H83" s="22"/>
      <c r="I83" s="94">
        <f t="shared" si="5"/>
        <v>6000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6000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789</v>
      </c>
      <c r="G96" s="22"/>
      <c r="H96" s="22"/>
      <c r="I96" s="94">
        <f t="shared" si="5"/>
        <v>789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789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ref="I118" si="13">F118+G118+H118</f>
        <v>0</v>
      </c>
      <c r="J118" s="15"/>
      <c r="K118" s="22"/>
      <c r="L118" s="22"/>
      <c r="M118" s="22"/>
      <c r="N118" s="94">
        <f t="shared" ref="N118" si="14">K118+L118+M118</f>
        <v>0</v>
      </c>
      <c r="O118" s="15"/>
      <c r="P118" s="22"/>
      <c r="Q118" s="22"/>
      <c r="R118" s="22"/>
      <c r="S118" s="94">
        <f t="shared" ref="S118" si="15">P118+Q118+R118</f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/>
      <c r="J124" s="15"/>
      <c r="K124" s="22"/>
      <c r="L124" s="22"/>
      <c r="M124" s="22"/>
      <c r="N124" s="94"/>
      <c r="O124" s="15"/>
      <c r="P124" s="22"/>
      <c r="Q124" s="22"/>
      <c r="R124" s="22"/>
      <c r="S124" s="94"/>
      <c r="T124" s="15"/>
      <c r="U124" s="22"/>
      <c r="V124" s="22"/>
      <c r="W124" s="22"/>
      <c r="X124" s="94"/>
      <c r="Y124" s="97"/>
      <c r="Z124" s="94"/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101789</v>
      </c>
      <c r="G127" s="83">
        <f>SUM(G46:G126)</f>
        <v>0</v>
      </c>
      <c r="H127" s="83">
        <f>SUM(H46:H126)</f>
        <v>0</v>
      </c>
      <c r="I127" s="85">
        <f>SUM(I46:I126)</f>
        <v>101789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101789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0</v>
      </c>
      <c r="G128" s="88">
        <f>G43-G127</f>
        <v>0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86"/>
      <c r="C130" s="172"/>
      <c r="D130" s="1"/>
      <c r="E130" s="1"/>
      <c r="F130" s="1"/>
      <c r="G130" s="1"/>
      <c r="H130" s="1"/>
      <c r="I130" s="1"/>
      <c r="J130" s="1"/>
      <c r="K130" s="176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B131" s="37"/>
      <c r="H131" s="175"/>
      <c r="K131" s="175"/>
    </row>
    <row r="132" spans="1:26" x14ac:dyDescent="0.2">
      <c r="H132" s="175"/>
      <c r="K132" s="175"/>
      <c r="M132" s="178"/>
    </row>
  </sheetData>
  <mergeCells count="2">
    <mergeCell ref="U5:Z5"/>
    <mergeCell ref="A6:B6"/>
  </mergeCells>
  <pageMargins left="0.23" right="0.2" top="0.35" bottom="0.37" header="0.31496062992125984" footer="0.31496062992125984"/>
  <pageSetup paperSize="5" scale="63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B7798-20A2-45A7-9C5D-C26627A9D0BB}">
  <sheetPr>
    <tabColor theme="1" tint="0.39997558519241921"/>
    <pageSetUpPr fitToPage="1"/>
  </sheetPr>
  <dimension ref="A1:Z132"/>
  <sheetViews>
    <sheetView zoomScale="80" zoomScaleNormal="80" workbookViewId="0">
      <pane xSplit="2" ySplit="10" topLeftCell="F11" activePane="bottomRight" state="frozen"/>
      <selection activeCell="M42" sqref="M42"/>
      <selection pane="topRight" activeCell="M42" sqref="M42"/>
      <selection pane="bottomLeft" activeCell="M42" sqref="M42"/>
      <selection pane="bottomRight" activeCell="A10" sqref="A10"/>
    </sheetView>
  </sheetViews>
  <sheetFormatPr defaultColWidth="9.140625" defaultRowHeight="12.75" x14ac:dyDescent="0.2"/>
  <cols>
    <col min="1" max="1" width="8.5703125" customWidth="1"/>
    <col min="2" max="2" width="68.7109375" customWidth="1"/>
    <col min="3" max="4" width="9.140625" hidden="1" customWidth="1"/>
    <col min="5" max="5" width="36.28515625" hidden="1" customWidth="1"/>
    <col min="6" max="6" width="14" bestFit="1" customWidth="1"/>
    <col min="7" max="7" width="13" bestFit="1" customWidth="1"/>
    <col min="8" max="8" width="12.42578125" bestFit="1" customWidth="1"/>
    <col min="9" max="9" width="14.28515625" bestFit="1" customWidth="1"/>
    <col min="10" max="10" width="2.7109375" customWidth="1"/>
    <col min="11" max="11" width="14.42578125" bestFit="1" customWidth="1"/>
    <col min="12" max="12" width="12.140625" bestFit="1" customWidth="1"/>
    <col min="13" max="13" width="13" bestFit="1" customWidth="1"/>
    <col min="14" max="14" width="14.85546875" bestFit="1" customWidth="1"/>
    <col min="15" max="15" width="2.7109375" customWidth="1"/>
    <col min="16" max="16" width="12.5703125" bestFit="1" customWidth="1"/>
    <col min="17" max="18" width="12.140625" bestFit="1" customWidth="1"/>
    <col min="19" max="19" width="14.5703125" bestFit="1" customWidth="1"/>
    <col min="20" max="20" width="2.7109375" customWidth="1"/>
    <col min="21" max="23" width="12.140625" bestFit="1" customWidth="1"/>
    <col min="24" max="24" width="14.5703125" bestFit="1" customWidth="1"/>
    <col min="25" max="25" width="3.28515625" customWidth="1"/>
    <col min="26" max="26" width="14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150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264</v>
      </c>
      <c r="B11" s="66" t="str">
        <f>'LPFN SUMMARY - Results'!B11</f>
        <v>ISC</v>
      </c>
      <c r="C11" s="61"/>
      <c r="D11" s="61"/>
      <c r="E11" s="64"/>
      <c r="F11" s="183">
        <v>110350</v>
      </c>
      <c r="G11" s="22"/>
      <c r="H11" s="22"/>
      <c r="I11" s="94">
        <f>F11+G11+H11</f>
        <v>110350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110350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110350</v>
      </c>
      <c r="G43" s="83">
        <f>SUM(G11:G42)</f>
        <v>0</v>
      </c>
      <c r="H43" s="83">
        <f>SUM(H11:H42)</f>
        <v>0</v>
      </c>
      <c r="I43" s="85">
        <f>SUM(I8:I42)</f>
        <v>110350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110350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>
        <v>4570</v>
      </c>
      <c r="I48" s="94">
        <f t="shared" si="5"/>
        <v>4570</v>
      </c>
      <c r="J48" s="15"/>
      <c r="K48" s="22"/>
      <c r="L48" s="22"/>
      <c r="M48" s="22">
        <v>4570</v>
      </c>
      <c r="N48" s="94">
        <f t="shared" si="6"/>
        <v>4570</v>
      </c>
      <c r="O48" s="15"/>
      <c r="P48" s="22"/>
      <c r="Q48" s="22"/>
      <c r="R48" s="22">
        <v>4570</v>
      </c>
      <c r="S48" s="94">
        <f t="shared" si="7"/>
        <v>4570</v>
      </c>
      <c r="T48" s="15"/>
      <c r="U48" s="22"/>
      <c r="V48" s="22"/>
      <c r="W48" s="22">
        <v>4570</v>
      </c>
      <c r="X48" s="94">
        <f t="shared" si="8"/>
        <v>4570</v>
      </c>
      <c r="Y48" s="97"/>
      <c r="Z48" s="94">
        <f t="shared" si="9"/>
        <v>18280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>
        <v>7832</v>
      </c>
      <c r="I53" s="94">
        <f t="shared" si="5"/>
        <v>7832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7832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>
        <v>12000</v>
      </c>
      <c r="I55" s="94">
        <f t="shared" si="5"/>
        <v>12000</v>
      </c>
      <c r="J55" s="15"/>
      <c r="K55" s="22"/>
      <c r="L55" s="22"/>
      <c r="M55" s="22">
        <v>12000</v>
      </c>
      <c r="N55" s="94">
        <f t="shared" si="6"/>
        <v>12000</v>
      </c>
      <c r="O55" s="15"/>
      <c r="P55" s="22"/>
      <c r="Q55" s="22"/>
      <c r="R55" s="22">
        <v>12000</v>
      </c>
      <c r="S55" s="94">
        <f t="shared" si="7"/>
        <v>12000</v>
      </c>
      <c r="T55" s="15"/>
      <c r="U55" s="22"/>
      <c r="V55" s="22"/>
      <c r="W55" s="22">
        <v>12000</v>
      </c>
      <c r="X55" s="94">
        <f t="shared" si="8"/>
        <v>12000</v>
      </c>
      <c r="Y55" s="97"/>
      <c r="Z55" s="94">
        <f t="shared" si="9"/>
        <v>48000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>
        <v>2500</v>
      </c>
      <c r="I71" s="94">
        <f t="shared" si="5"/>
        <v>2500</v>
      </c>
      <c r="J71" s="15"/>
      <c r="K71" s="22"/>
      <c r="L71" s="22"/>
      <c r="M71" s="22">
        <v>2500</v>
      </c>
      <c r="N71" s="94">
        <f t="shared" si="6"/>
        <v>2500</v>
      </c>
      <c r="O71" s="15"/>
      <c r="P71" s="22"/>
      <c r="Q71" s="22"/>
      <c r="R71" s="22">
        <v>2500</v>
      </c>
      <c r="S71" s="94">
        <f t="shared" si="7"/>
        <v>2500</v>
      </c>
      <c r="T71" s="15"/>
      <c r="U71" s="22"/>
      <c r="V71" s="22"/>
      <c r="W71" s="22">
        <v>2500</v>
      </c>
      <c r="X71" s="94">
        <f t="shared" si="8"/>
        <v>2500</v>
      </c>
      <c r="Y71" s="97"/>
      <c r="Z71" s="94">
        <f t="shared" si="9"/>
        <v>10000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>
        <v>6000</v>
      </c>
      <c r="I83" s="94">
        <f t="shared" si="5"/>
        <v>6000</v>
      </c>
      <c r="J83" s="15"/>
      <c r="K83" s="22"/>
      <c r="L83" s="22"/>
      <c r="M83" s="22">
        <v>6000</v>
      </c>
      <c r="N83" s="94">
        <f t="shared" si="6"/>
        <v>6000</v>
      </c>
      <c r="O83" s="15"/>
      <c r="P83" s="22"/>
      <c r="Q83" s="22"/>
      <c r="R83" s="22">
        <v>6000</v>
      </c>
      <c r="S83" s="94">
        <f t="shared" si="7"/>
        <v>6000</v>
      </c>
      <c r="T83" s="15"/>
      <c r="U83" s="22"/>
      <c r="V83" s="22"/>
      <c r="W83" s="22">
        <v>6000</v>
      </c>
      <c r="X83" s="94">
        <f t="shared" si="8"/>
        <v>6000</v>
      </c>
      <c r="Y83" s="97"/>
      <c r="Z83" s="94">
        <f t="shared" si="9"/>
        <v>24000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>
        <v>2000</v>
      </c>
      <c r="I86" s="94">
        <f t="shared" si="5"/>
        <v>2000</v>
      </c>
      <c r="J86" s="15"/>
      <c r="K86" s="22"/>
      <c r="L86" s="22"/>
      <c r="M86" s="22">
        <v>2000</v>
      </c>
      <c r="N86" s="94">
        <f t="shared" si="6"/>
        <v>2000</v>
      </c>
      <c r="O86" s="15"/>
      <c r="P86" s="22"/>
      <c r="Q86" s="22"/>
      <c r="R86" s="22">
        <v>2000</v>
      </c>
      <c r="S86" s="94">
        <f t="shared" si="7"/>
        <v>2000</v>
      </c>
      <c r="T86" s="15"/>
      <c r="U86" s="22"/>
      <c r="V86" s="22"/>
      <c r="W86" s="22">
        <v>2000</v>
      </c>
      <c r="X86" s="94">
        <f t="shared" si="8"/>
        <v>2000</v>
      </c>
      <c r="Y86" s="97"/>
      <c r="Z86" s="94">
        <f t="shared" si="9"/>
        <v>8000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>
        <v>3000</v>
      </c>
      <c r="I96" s="94">
        <f t="shared" si="5"/>
        <v>3000</v>
      </c>
      <c r="J96" s="15"/>
      <c r="K96" s="22"/>
      <c r="L96" s="22"/>
      <c r="M96" s="22">
        <v>3000</v>
      </c>
      <c r="N96" s="94">
        <f t="shared" si="6"/>
        <v>3000</v>
      </c>
      <c r="O96" s="15"/>
      <c r="P96" s="22"/>
      <c r="Q96" s="22"/>
      <c r="R96" s="22">
        <v>3000</v>
      </c>
      <c r="S96" s="94">
        <f t="shared" si="7"/>
        <v>3000</v>
      </c>
      <c r="T96" s="15"/>
      <c r="U96" s="22"/>
      <c r="V96" s="22"/>
      <c r="W96" s="22">
        <v>3000</v>
      </c>
      <c r="X96" s="94">
        <f t="shared" si="8"/>
        <v>3000</v>
      </c>
      <c r="Y96" s="97"/>
      <c r="Z96" s="94">
        <f t="shared" si="9"/>
        <v>12000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/>
      <c r="J124" s="15"/>
      <c r="K124" s="22"/>
      <c r="L124" s="22"/>
      <c r="M124" s="22"/>
      <c r="N124" s="94"/>
      <c r="O124" s="15"/>
      <c r="P124" s="22"/>
      <c r="Q124" s="22"/>
      <c r="R124" s="22"/>
      <c r="S124" s="94"/>
      <c r="T124" s="15"/>
      <c r="U124" s="22"/>
      <c r="V124" s="22"/>
      <c r="W124" s="22"/>
      <c r="X124" s="94"/>
      <c r="Y124" s="97"/>
      <c r="Z124" s="94"/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37902</v>
      </c>
      <c r="I127" s="85">
        <f>SUM(I46:I126)</f>
        <v>37902</v>
      </c>
      <c r="J127" s="85"/>
      <c r="K127" s="83">
        <f>SUM(K46:K126)</f>
        <v>0</v>
      </c>
      <c r="L127" s="83">
        <f>SUM(L46:L126)</f>
        <v>0</v>
      </c>
      <c r="M127" s="83">
        <f>SUM(M46:M126)</f>
        <v>30070</v>
      </c>
      <c r="N127" s="85">
        <f>SUM(N46:N126)</f>
        <v>30070</v>
      </c>
      <c r="O127" s="85"/>
      <c r="P127" s="83">
        <f>SUM(P46:P126)</f>
        <v>0</v>
      </c>
      <c r="Q127" s="83">
        <f>SUM(Q46:Q126)</f>
        <v>0</v>
      </c>
      <c r="R127" s="83">
        <f>SUM(R46:R126)</f>
        <v>30070</v>
      </c>
      <c r="S127" s="85">
        <f>SUM(S46:S126)</f>
        <v>30070</v>
      </c>
      <c r="T127" s="85"/>
      <c r="U127" s="83">
        <f>SUM(U46:U126)</f>
        <v>0</v>
      </c>
      <c r="V127" s="83">
        <f>SUM(V46:V126)</f>
        <v>0</v>
      </c>
      <c r="W127" s="83">
        <f>SUM(W46:W126)</f>
        <v>30070</v>
      </c>
      <c r="X127" s="85">
        <f>SUM(X46:X126)</f>
        <v>30070</v>
      </c>
      <c r="Y127" s="84"/>
      <c r="Z127" s="85">
        <f>SUM(Z46:Z126)</f>
        <v>128112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110350</v>
      </c>
      <c r="G128" s="88">
        <f>G43-G127</f>
        <v>0</v>
      </c>
      <c r="H128" s="88">
        <f>H43-H127</f>
        <v>-37902</v>
      </c>
      <c r="I128" s="89">
        <f>I43-I127</f>
        <v>72448</v>
      </c>
      <c r="J128" s="89"/>
      <c r="K128" s="88">
        <f>K43-K127</f>
        <v>0</v>
      </c>
      <c r="L128" s="88">
        <f>L43-L127</f>
        <v>0</v>
      </c>
      <c r="M128" s="88">
        <f>M43-M127</f>
        <v>-30070</v>
      </c>
      <c r="N128" s="89">
        <f>N43-N127</f>
        <v>-30070</v>
      </c>
      <c r="O128" s="89"/>
      <c r="P128" s="88">
        <f>P43-P127</f>
        <v>0</v>
      </c>
      <c r="Q128" s="88">
        <f>Q43-Q127</f>
        <v>0</v>
      </c>
      <c r="R128" s="88">
        <f>R43-R127</f>
        <v>-30070</v>
      </c>
      <c r="S128" s="89">
        <f>S43-S127</f>
        <v>-30070</v>
      </c>
      <c r="T128" s="89"/>
      <c r="U128" s="88">
        <f>U43-U127</f>
        <v>0</v>
      </c>
      <c r="V128" s="88">
        <f>V43-V127</f>
        <v>0</v>
      </c>
      <c r="W128" s="88">
        <f>W43-W127</f>
        <v>-30070</v>
      </c>
      <c r="X128" s="89">
        <f>X43-X127</f>
        <v>-30070</v>
      </c>
      <c r="Y128" s="90"/>
      <c r="Z128" s="89">
        <f>Z43-Z127</f>
        <v>-17762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86"/>
      <c r="C130" s="172"/>
      <c r="D130" s="1"/>
      <c r="E130" s="1"/>
      <c r="F130" s="1"/>
      <c r="G130" s="1"/>
      <c r="H130" s="1"/>
      <c r="I130" s="1"/>
      <c r="J130" s="1"/>
      <c r="K130" s="176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B131" s="37"/>
      <c r="H131" s="175"/>
      <c r="K131" s="175"/>
    </row>
    <row r="132" spans="1:26" x14ac:dyDescent="0.2">
      <c r="H132" s="175"/>
      <c r="K132" s="175"/>
      <c r="M132" s="178"/>
    </row>
  </sheetData>
  <mergeCells count="2">
    <mergeCell ref="U5:Z5"/>
    <mergeCell ref="A6:B6"/>
  </mergeCells>
  <pageMargins left="0.23" right="0.2" top="0.35" bottom="0.37" header="0.31496062992125984" footer="0.31496062992125984"/>
  <pageSetup paperSize="5" scale="63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A7693-EDB1-4869-B0D8-1F0D97CC4BA2}">
  <sheetPr codeName="Sheet122">
    <tabColor theme="1" tint="0.39997558519241921"/>
    <pageSetUpPr fitToPage="1"/>
  </sheetPr>
  <dimension ref="A1:Z130"/>
  <sheetViews>
    <sheetView zoomScale="80" zoomScaleNormal="80" workbookViewId="0">
      <selection activeCell="A5" sqref="A5"/>
    </sheetView>
  </sheetViews>
  <sheetFormatPr defaultColWidth="9.140625" defaultRowHeight="12.75" x14ac:dyDescent="0.2"/>
  <cols>
    <col min="1" max="1" width="8.5703125" customWidth="1"/>
    <col min="2" max="2" width="35.140625" customWidth="1"/>
    <col min="3" max="4" width="9.140625" hidden="1" customWidth="1"/>
    <col min="5" max="5" width="34.140625" customWidth="1"/>
    <col min="6" max="6" width="11.5703125" bestFit="1" customWidth="1"/>
    <col min="7" max="7" width="10.140625" bestFit="1" customWidth="1"/>
    <col min="8" max="8" width="11.28515625" bestFit="1" customWidth="1"/>
    <col min="9" max="9" width="14.28515625" bestFit="1" customWidth="1"/>
    <col min="10" max="10" width="2.7109375" customWidth="1"/>
    <col min="11" max="12" width="10.140625" bestFit="1" customWidth="1"/>
    <col min="13" max="13" width="11.28515625" bestFit="1" customWidth="1"/>
    <col min="14" max="14" width="14.5703125" bestFit="1" customWidth="1"/>
    <col min="15" max="15" width="2.7109375" customWidth="1"/>
    <col min="16" max="16" width="10.140625" bestFit="1" customWidth="1"/>
    <col min="17" max="17" width="10.28515625" bestFit="1" customWidth="1"/>
    <col min="18" max="18" width="11.28515625" bestFit="1" customWidth="1"/>
    <col min="19" max="19" width="14.5703125" bestFit="1" customWidth="1"/>
    <col min="20" max="20" width="2.7109375" customWidth="1"/>
    <col min="21" max="23" width="10.140625" bestFit="1" customWidth="1"/>
    <col min="24" max="24" width="14.5703125" bestFit="1" customWidth="1"/>
    <col min="25" max="25" width="3.28515625" customWidth="1"/>
    <col min="26" max="26" width="13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74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>
        <v>50000</v>
      </c>
      <c r="G24" s="22"/>
      <c r="H24" s="22"/>
      <c r="I24" s="94">
        <f t="shared" si="4"/>
        <v>50000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50000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50000</v>
      </c>
      <c r="G43" s="83">
        <f>SUM(G11:G42)</f>
        <v>0</v>
      </c>
      <c r="H43" s="83">
        <f>SUM(H11:H42)</f>
        <v>0</v>
      </c>
      <c r="I43" s="85">
        <f>SUM(I8:I42)</f>
        <v>50000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50000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>
        <v>4250</v>
      </c>
      <c r="I66" s="94">
        <f t="shared" si="5"/>
        <v>4250</v>
      </c>
      <c r="J66" s="15"/>
      <c r="K66" s="22"/>
      <c r="L66" s="22"/>
      <c r="M66" s="22">
        <v>4250</v>
      </c>
      <c r="N66" s="94">
        <f t="shared" si="6"/>
        <v>4250</v>
      </c>
      <c r="O66" s="15"/>
      <c r="P66" s="22"/>
      <c r="Q66" s="22"/>
      <c r="R66" s="22">
        <v>4250</v>
      </c>
      <c r="S66" s="94">
        <f t="shared" si="7"/>
        <v>4250</v>
      </c>
      <c r="T66" s="15"/>
      <c r="U66" s="22"/>
      <c r="V66" s="22"/>
      <c r="W66" s="22">
        <v>4250</v>
      </c>
      <c r="X66" s="94">
        <f t="shared" si="8"/>
        <v>4250</v>
      </c>
      <c r="Y66" s="97"/>
      <c r="Z66" s="94">
        <f t="shared" si="9"/>
        <v>17000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>
        <v>7500</v>
      </c>
      <c r="I70" s="94">
        <f t="shared" si="5"/>
        <v>7500</v>
      </c>
      <c r="J70" s="15"/>
      <c r="K70" s="22"/>
      <c r="L70" s="22"/>
      <c r="M70" s="22">
        <v>7500</v>
      </c>
      <c r="N70" s="94">
        <f t="shared" si="6"/>
        <v>7500</v>
      </c>
      <c r="O70" s="15"/>
      <c r="P70" s="22"/>
      <c r="Q70" s="22"/>
      <c r="R70" s="22">
        <v>7500</v>
      </c>
      <c r="S70" s="94">
        <f t="shared" si="7"/>
        <v>7500</v>
      </c>
      <c r="T70" s="15"/>
      <c r="U70" s="22"/>
      <c r="V70" s="22"/>
      <c r="W70" s="22">
        <v>7500</v>
      </c>
      <c r="X70" s="94">
        <f t="shared" si="8"/>
        <v>7500</v>
      </c>
      <c r="Y70" s="97"/>
      <c r="Z70" s="94">
        <f t="shared" si="9"/>
        <v>30000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>
        <v>2681</v>
      </c>
      <c r="I75" s="94">
        <f t="shared" si="5"/>
        <v>2681</v>
      </c>
      <c r="J75" s="15"/>
      <c r="K75" s="22"/>
      <c r="L75" s="22"/>
      <c r="M75" s="22">
        <v>2681</v>
      </c>
      <c r="N75" s="94">
        <f t="shared" si="6"/>
        <v>2681</v>
      </c>
      <c r="O75" s="15"/>
      <c r="P75" s="22"/>
      <c r="Q75" s="22"/>
      <c r="R75" s="22">
        <v>2681</v>
      </c>
      <c r="S75" s="94">
        <f t="shared" si="7"/>
        <v>2681</v>
      </c>
      <c r="T75" s="15"/>
      <c r="U75" s="22"/>
      <c r="V75" s="22"/>
      <c r="W75" s="22">
        <v>2681</v>
      </c>
      <c r="X75" s="94">
        <f t="shared" si="8"/>
        <v>2681</v>
      </c>
      <c r="Y75" s="97"/>
      <c r="Z75" s="94">
        <f t="shared" si="9"/>
        <v>10724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>
        <v>25000</v>
      </c>
      <c r="I86" s="94">
        <f t="shared" si="5"/>
        <v>25000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25000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>
        <v>10000</v>
      </c>
      <c r="I87" s="94">
        <f t="shared" si="5"/>
        <v>10000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10000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/>
      <c r="J123" s="15"/>
      <c r="K123" s="22"/>
      <c r="L123" s="22"/>
      <c r="M123" s="22"/>
      <c r="N123" s="94"/>
      <c r="O123" s="15"/>
      <c r="P123" s="22"/>
      <c r="Q123" s="22"/>
      <c r="R123" s="22"/>
      <c r="S123" s="94"/>
      <c r="T123" s="15"/>
      <c r="U123" s="22"/>
      <c r="V123" s="22"/>
      <c r="W123" s="22"/>
      <c r="X123" s="94"/>
      <c r="Y123" s="97"/>
      <c r="Z123" s="94"/>
    </row>
    <row r="124" spans="1:26" ht="15" hidden="1" x14ac:dyDescent="0.25">
      <c r="A124" s="72"/>
      <c r="B124" s="70" t="str">
        <f>'LPFN SUMMARY - Results'!B123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49431</v>
      </c>
      <c r="I127" s="85">
        <f>SUM(I46:I126)</f>
        <v>49431</v>
      </c>
      <c r="J127" s="85"/>
      <c r="K127" s="83">
        <f>SUM(K46:K126)</f>
        <v>0</v>
      </c>
      <c r="L127" s="83">
        <f>SUM(L46:L126)</f>
        <v>0</v>
      </c>
      <c r="M127" s="83">
        <f>SUM(M46:M126)</f>
        <v>14431</v>
      </c>
      <c r="N127" s="85">
        <f>SUM(N46:N126)</f>
        <v>14431</v>
      </c>
      <c r="O127" s="85"/>
      <c r="P127" s="83">
        <f>SUM(P46:P126)</f>
        <v>0</v>
      </c>
      <c r="Q127" s="83">
        <f>SUM(Q46:Q126)</f>
        <v>0</v>
      </c>
      <c r="R127" s="83">
        <f>SUM(R46:R126)</f>
        <v>14431</v>
      </c>
      <c r="S127" s="85">
        <f>SUM(S46:S126)</f>
        <v>14431</v>
      </c>
      <c r="T127" s="85"/>
      <c r="U127" s="83">
        <f>SUM(U46:U126)</f>
        <v>0</v>
      </c>
      <c r="V127" s="83">
        <f>SUM(V46:V126)</f>
        <v>0</v>
      </c>
      <c r="W127" s="83">
        <f>SUM(W46:W126)</f>
        <v>14431</v>
      </c>
      <c r="X127" s="85">
        <f>SUM(X46:X126)</f>
        <v>14431</v>
      </c>
      <c r="Y127" s="84"/>
      <c r="Z127" s="85">
        <f>SUM(Z46:Z126)</f>
        <v>92724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50000</v>
      </c>
      <c r="G128" s="88">
        <f>G43-G127</f>
        <v>0</v>
      </c>
      <c r="H128" s="88">
        <f>H43-H127</f>
        <v>-49431</v>
      </c>
      <c r="I128" s="89">
        <f>I43-I127</f>
        <v>569</v>
      </c>
      <c r="J128" s="89"/>
      <c r="K128" s="88">
        <f>K43-K127</f>
        <v>0</v>
      </c>
      <c r="L128" s="88">
        <f>L43-L127</f>
        <v>0</v>
      </c>
      <c r="M128" s="88">
        <f>M43-M127</f>
        <v>-14431</v>
      </c>
      <c r="N128" s="89">
        <f>N43-N127</f>
        <v>-14431</v>
      </c>
      <c r="O128" s="89"/>
      <c r="P128" s="88">
        <f>P43-P127</f>
        <v>0</v>
      </c>
      <c r="Q128" s="88">
        <f>Q43-Q127</f>
        <v>0</v>
      </c>
      <c r="R128" s="88">
        <f>R43-R127</f>
        <v>-14431</v>
      </c>
      <c r="S128" s="89">
        <f>S43-S127</f>
        <v>-14431</v>
      </c>
      <c r="T128" s="89"/>
      <c r="U128" s="88">
        <f>U43-U127</f>
        <v>0</v>
      </c>
      <c r="V128" s="88">
        <f>V43-V127</f>
        <v>0</v>
      </c>
      <c r="W128" s="88">
        <f>W43-W127</f>
        <v>-14431</v>
      </c>
      <c r="X128" s="89">
        <f>X43-X127</f>
        <v>-14431</v>
      </c>
      <c r="Y128" s="90"/>
      <c r="Z128" s="89">
        <f>Z43-Z127</f>
        <v>-42724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" top="0.35" bottom="0.37" header="0.31496062992125984" footer="0.31496062992125984"/>
  <pageSetup paperSize="5" scale="73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23">
    <tabColor theme="1" tint="0.39997558519241921"/>
    <pageSetUpPr fitToPage="1"/>
  </sheetPr>
  <dimension ref="A1:Z130"/>
  <sheetViews>
    <sheetView zoomScale="80" zoomScaleNormal="80" workbookViewId="0">
      <selection activeCell="Z11" sqref="Z11"/>
    </sheetView>
  </sheetViews>
  <sheetFormatPr defaultColWidth="9.140625" defaultRowHeight="12.75" x14ac:dyDescent="0.2"/>
  <cols>
    <col min="1" max="1" width="8.5703125" customWidth="1"/>
    <col min="2" max="2" width="35.140625" customWidth="1"/>
    <col min="3" max="4" width="9.140625" hidden="1" customWidth="1"/>
    <col min="5" max="5" width="34" customWidth="1"/>
    <col min="6" max="6" width="10.5703125" bestFit="1" customWidth="1"/>
    <col min="7" max="8" width="10.140625" bestFit="1" customWidth="1"/>
    <col min="9" max="9" width="14.28515625" bestFit="1" customWidth="1"/>
    <col min="10" max="10" width="2.7109375" customWidth="1"/>
    <col min="11" max="12" width="10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10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10.140625" bestFit="1" customWidth="1"/>
    <col min="24" max="24" width="14.5703125" bestFit="1" customWidth="1"/>
    <col min="25" max="25" width="3.28515625" customWidth="1"/>
    <col min="26" max="26" width="13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318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233</v>
      </c>
      <c r="B11" s="66" t="str">
        <f>'LPFN SUMMARY - Results'!B11</f>
        <v>ISC</v>
      </c>
      <c r="C11" s="61"/>
      <c r="D11" s="61"/>
      <c r="E11" s="64"/>
      <c r="F11" s="22">
        <v>29394</v>
      </c>
      <c r="G11" s="22"/>
      <c r="H11" s="22"/>
      <c r="I11" s="94">
        <f>F11+G11+H11</f>
        <v>29394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29394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ref="I24" si="5">F24+G24+H24</f>
        <v>0</v>
      </c>
      <c r="J24" s="15"/>
      <c r="K24" s="22"/>
      <c r="L24" s="22"/>
      <c r="M24" s="22"/>
      <c r="N24" s="94">
        <f t="shared" ref="N24" si="6">K24+L24+M24</f>
        <v>0</v>
      </c>
      <c r="O24" s="15"/>
      <c r="P24" s="22"/>
      <c r="Q24" s="22"/>
      <c r="R24" s="22"/>
      <c r="S24" s="94">
        <f t="shared" ref="S24" si="7">P24+Q24+R24</f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>F28+G28+H28</f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29394</v>
      </c>
      <c r="G43" s="83">
        <f>SUM(G11:G42)</f>
        <v>0</v>
      </c>
      <c r="H43" s="83">
        <f>SUM(H11:H42)</f>
        <v>0</v>
      </c>
      <c r="I43" s="85">
        <f>SUM(I8:I42)</f>
        <v>29394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29394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8">F46+G46+H46</f>
        <v>0</v>
      </c>
      <c r="J46" s="15"/>
      <c r="K46" s="22"/>
      <c r="L46" s="22"/>
      <c r="M46" s="22"/>
      <c r="N46" s="94">
        <f t="shared" ref="N46:N126" si="9">K46+L46+M46</f>
        <v>0</v>
      </c>
      <c r="O46" s="15"/>
      <c r="P46" s="22"/>
      <c r="Q46" s="22"/>
      <c r="R46" s="22"/>
      <c r="S46" s="94">
        <f t="shared" ref="S46:S126" si="10">P46+Q46+R46</f>
        <v>0</v>
      </c>
      <c r="T46" s="15"/>
      <c r="U46" s="22"/>
      <c r="V46" s="22"/>
      <c r="W46" s="22"/>
      <c r="X46" s="94">
        <f t="shared" ref="X46:X126" si="11">U46+V46+W46</f>
        <v>0</v>
      </c>
      <c r="Y46" s="97"/>
      <c r="Z46" s="94">
        <f t="shared" ref="Z46:Z126" si="12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8"/>
        <v>0</v>
      </c>
      <c r="J47" s="15"/>
      <c r="K47" s="22"/>
      <c r="L47" s="22"/>
      <c r="M47" s="22"/>
      <c r="N47" s="94">
        <f t="shared" si="9"/>
        <v>0</v>
      </c>
      <c r="O47" s="15"/>
      <c r="P47" s="22"/>
      <c r="Q47" s="22"/>
      <c r="R47" s="22"/>
      <c r="S47" s="94">
        <f t="shared" si="10"/>
        <v>0</v>
      </c>
      <c r="T47" s="15"/>
      <c r="U47" s="22"/>
      <c r="V47" s="22"/>
      <c r="W47" s="22"/>
      <c r="X47" s="94">
        <f t="shared" si="11"/>
        <v>0</v>
      </c>
      <c r="Y47" s="97"/>
      <c r="Z47" s="94">
        <f t="shared" si="12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>
        <v>735</v>
      </c>
      <c r="I48" s="94">
        <f t="shared" si="8"/>
        <v>735</v>
      </c>
      <c r="J48" s="15"/>
      <c r="K48" s="22"/>
      <c r="L48" s="22"/>
      <c r="M48" s="22">
        <v>735</v>
      </c>
      <c r="N48" s="94">
        <f t="shared" si="9"/>
        <v>735</v>
      </c>
      <c r="O48" s="15"/>
      <c r="P48" s="22"/>
      <c r="Q48" s="22"/>
      <c r="R48" s="22">
        <v>735</v>
      </c>
      <c r="S48" s="94">
        <f t="shared" si="10"/>
        <v>735</v>
      </c>
      <c r="T48" s="15"/>
      <c r="U48" s="22"/>
      <c r="V48" s="22"/>
      <c r="W48" s="22">
        <v>849</v>
      </c>
      <c r="X48" s="94">
        <f t="shared" si="11"/>
        <v>849</v>
      </c>
      <c r="Y48" s="97"/>
      <c r="Z48" s="94">
        <f t="shared" si="12"/>
        <v>3054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8"/>
        <v>0</v>
      </c>
      <c r="J49" s="15"/>
      <c r="K49" s="22"/>
      <c r="L49" s="22"/>
      <c r="M49" s="22"/>
      <c r="N49" s="94">
        <f t="shared" si="9"/>
        <v>0</v>
      </c>
      <c r="O49" s="15"/>
      <c r="P49" s="22"/>
      <c r="Q49" s="22"/>
      <c r="R49" s="22"/>
      <c r="S49" s="94">
        <f t="shared" si="10"/>
        <v>0</v>
      </c>
      <c r="T49" s="15"/>
      <c r="U49" s="22"/>
      <c r="V49" s="22"/>
      <c r="W49" s="22"/>
      <c r="X49" s="94">
        <f t="shared" si="11"/>
        <v>0</v>
      </c>
      <c r="Y49" s="97"/>
      <c r="Z49" s="94">
        <f t="shared" si="12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8"/>
        <v>0</v>
      </c>
      <c r="J50" s="15"/>
      <c r="K50" s="22"/>
      <c r="L50" s="22"/>
      <c r="M50" s="22"/>
      <c r="N50" s="94">
        <f t="shared" si="9"/>
        <v>0</v>
      </c>
      <c r="O50" s="15"/>
      <c r="P50" s="22"/>
      <c r="Q50" s="22"/>
      <c r="R50" s="22"/>
      <c r="S50" s="94">
        <f t="shared" si="10"/>
        <v>0</v>
      </c>
      <c r="T50" s="15"/>
      <c r="U50" s="22"/>
      <c r="V50" s="22"/>
      <c r="W50" s="22"/>
      <c r="X50" s="94">
        <f t="shared" si="11"/>
        <v>0</v>
      </c>
      <c r="Y50" s="97"/>
      <c r="Z50" s="94">
        <f t="shared" si="12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8"/>
        <v>0</v>
      </c>
      <c r="J51" s="15"/>
      <c r="K51" s="22"/>
      <c r="L51" s="22"/>
      <c r="M51" s="22"/>
      <c r="N51" s="94">
        <f t="shared" si="9"/>
        <v>0</v>
      </c>
      <c r="O51" s="15"/>
      <c r="P51" s="22"/>
      <c r="Q51" s="22"/>
      <c r="R51" s="22"/>
      <c r="S51" s="94">
        <f t="shared" si="10"/>
        <v>0</v>
      </c>
      <c r="T51" s="15"/>
      <c r="U51" s="22"/>
      <c r="V51" s="22"/>
      <c r="W51" s="22"/>
      <c r="X51" s="94">
        <f t="shared" si="11"/>
        <v>0</v>
      </c>
      <c r="Y51" s="97"/>
      <c r="Z51" s="94">
        <f t="shared" si="12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8"/>
        <v>0</v>
      </c>
      <c r="J52" s="15"/>
      <c r="K52" s="22"/>
      <c r="L52" s="22"/>
      <c r="M52" s="22"/>
      <c r="N52" s="94">
        <f t="shared" si="9"/>
        <v>0</v>
      </c>
      <c r="O52" s="15"/>
      <c r="P52" s="22"/>
      <c r="Q52" s="22"/>
      <c r="R52" s="22"/>
      <c r="S52" s="94">
        <f t="shared" si="10"/>
        <v>0</v>
      </c>
      <c r="T52" s="15"/>
      <c r="U52" s="22"/>
      <c r="V52" s="22"/>
      <c r="W52" s="22"/>
      <c r="X52" s="94">
        <f t="shared" si="11"/>
        <v>0</v>
      </c>
      <c r="Y52" s="97"/>
      <c r="Z52" s="94">
        <f t="shared" si="12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8"/>
        <v>0</v>
      </c>
      <c r="J53" s="15"/>
      <c r="K53" s="22"/>
      <c r="L53" s="22"/>
      <c r="M53" s="22"/>
      <c r="N53" s="94">
        <f t="shared" si="9"/>
        <v>0</v>
      </c>
      <c r="O53" s="15"/>
      <c r="P53" s="22"/>
      <c r="Q53" s="22"/>
      <c r="R53" s="22"/>
      <c r="S53" s="94">
        <f t="shared" si="10"/>
        <v>0</v>
      </c>
      <c r="T53" s="15"/>
      <c r="U53" s="22"/>
      <c r="V53" s="22"/>
      <c r="W53" s="22"/>
      <c r="X53" s="94">
        <f t="shared" si="11"/>
        <v>0</v>
      </c>
      <c r="Y53" s="97"/>
      <c r="Z53" s="94">
        <f t="shared" si="12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8"/>
        <v>0</v>
      </c>
      <c r="J54" s="15"/>
      <c r="K54" s="22"/>
      <c r="L54" s="22"/>
      <c r="M54" s="22"/>
      <c r="N54" s="94">
        <f t="shared" si="9"/>
        <v>0</v>
      </c>
      <c r="O54" s="15"/>
      <c r="P54" s="22"/>
      <c r="Q54" s="22"/>
      <c r="R54" s="22"/>
      <c r="S54" s="94">
        <f t="shared" si="10"/>
        <v>0</v>
      </c>
      <c r="T54" s="15"/>
      <c r="U54" s="22"/>
      <c r="V54" s="22"/>
      <c r="W54" s="22"/>
      <c r="X54" s="94">
        <f t="shared" si="11"/>
        <v>0</v>
      </c>
      <c r="Y54" s="97"/>
      <c r="Z54" s="94">
        <f t="shared" si="12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8"/>
        <v>0</v>
      </c>
      <c r="J55" s="15"/>
      <c r="K55" s="22"/>
      <c r="L55" s="22"/>
      <c r="M55" s="22"/>
      <c r="N55" s="94">
        <f t="shared" si="9"/>
        <v>0</v>
      </c>
      <c r="O55" s="15"/>
      <c r="P55" s="22"/>
      <c r="Q55" s="22"/>
      <c r="R55" s="22"/>
      <c r="S55" s="94">
        <f t="shared" si="10"/>
        <v>0</v>
      </c>
      <c r="T55" s="15"/>
      <c r="U55" s="22"/>
      <c r="V55" s="22"/>
      <c r="W55" s="22"/>
      <c r="X55" s="94">
        <f t="shared" si="11"/>
        <v>0</v>
      </c>
      <c r="Y55" s="97"/>
      <c r="Z55" s="94">
        <f t="shared" si="12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8"/>
        <v>0</v>
      </c>
      <c r="J56" s="15"/>
      <c r="K56" s="22"/>
      <c r="L56" s="22"/>
      <c r="M56" s="22"/>
      <c r="N56" s="94">
        <f t="shared" si="9"/>
        <v>0</v>
      </c>
      <c r="O56" s="15"/>
      <c r="P56" s="22"/>
      <c r="Q56" s="22"/>
      <c r="R56" s="22"/>
      <c r="S56" s="94">
        <f t="shared" si="10"/>
        <v>0</v>
      </c>
      <c r="T56" s="15"/>
      <c r="U56" s="22"/>
      <c r="V56" s="22"/>
      <c r="W56" s="22"/>
      <c r="X56" s="94">
        <f t="shared" si="11"/>
        <v>0</v>
      </c>
      <c r="Y56" s="97"/>
      <c r="Z56" s="94">
        <f t="shared" si="12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8"/>
        <v>0</v>
      </c>
      <c r="J57" s="15"/>
      <c r="K57" s="22"/>
      <c r="L57" s="22"/>
      <c r="M57" s="22"/>
      <c r="N57" s="94">
        <f t="shared" si="9"/>
        <v>0</v>
      </c>
      <c r="O57" s="15"/>
      <c r="P57" s="22"/>
      <c r="Q57" s="22"/>
      <c r="R57" s="22"/>
      <c r="S57" s="94">
        <f t="shared" si="10"/>
        <v>0</v>
      </c>
      <c r="T57" s="15"/>
      <c r="U57" s="22"/>
      <c r="V57" s="22"/>
      <c r="W57" s="22"/>
      <c r="X57" s="94">
        <f t="shared" si="11"/>
        <v>0</v>
      </c>
      <c r="Y57" s="97"/>
      <c r="Z57" s="94">
        <f t="shared" si="12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8"/>
        <v>0</v>
      </c>
      <c r="J58" s="15"/>
      <c r="K58" s="22"/>
      <c r="L58" s="22"/>
      <c r="M58" s="22"/>
      <c r="N58" s="94">
        <f t="shared" si="9"/>
        <v>0</v>
      </c>
      <c r="O58" s="15"/>
      <c r="P58" s="22"/>
      <c r="Q58" s="22"/>
      <c r="R58" s="22"/>
      <c r="S58" s="94">
        <f t="shared" si="10"/>
        <v>0</v>
      </c>
      <c r="T58" s="15"/>
      <c r="U58" s="22"/>
      <c r="V58" s="22"/>
      <c r="W58" s="22"/>
      <c r="X58" s="94">
        <f t="shared" si="11"/>
        <v>0</v>
      </c>
      <c r="Y58" s="97"/>
      <c r="Z58" s="94">
        <f t="shared" si="12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8"/>
        <v>0</v>
      </c>
      <c r="J59" s="15"/>
      <c r="K59" s="22"/>
      <c r="L59" s="22"/>
      <c r="M59" s="22"/>
      <c r="N59" s="94">
        <f t="shared" si="9"/>
        <v>0</v>
      </c>
      <c r="O59" s="15"/>
      <c r="P59" s="22"/>
      <c r="Q59" s="22"/>
      <c r="R59" s="22"/>
      <c r="S59" s="94">
        <f t="shared" si="10"/>
        <v>0</v>
      </c>
      <c r="T59" s="15"/>
      <c r="U59" s="22"/>
      <c r="V59" s="22"/>
      <c r="W59" s="22"/>
      <c r="X59" s="94">
        <f t="shared" si="11"/>
        <v>0</v>
      </c>
      <c r="Y59" s="97"/>
      <c r="Z59" s="94">
        <f t="shared" si="12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8"/>
        <v>0</v>
      </c>
      <c r="J60" s="15"/>
      <c r="K60" s="22"/>
      <c r="L60" s="22"/>
      <c r="M60" s="22"/>
      <c r="N60" s="94">
        <f t="shared" si="9"/>
        <v>0</v>
      </c>
      <c r="O60" s="15"/>
      <c r="P60" s="22"/>
      <c r="Q60" s="22"/>
      <c r="R60" s="22"/>
      <c r="S60" s="94">
        <f t="shared" si="10"/>
        <v>0</v>
      </c>
      <c r="T60" s="15"/>
      <c r="U60" s="22"/>
      <c r="V60" s="22"/>
      <c r="W60" s="22"/>
      <c r="X60" s="94">
        <f t="shared" si="11"/>
        <v>0</v>
      </c>
      <c r="Y60" s="97"/>
      <c r="Z60" s="94">
        <f t="shared" si="12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8"/>
        <v>0</v>
      </c>
      <c r="J61" s="15"/>
      <c r="K61" s="22"/>
      <c r="L61" s="22"/>
      <c r="M61" s="22"/>
      <c r="N61" s="94">
        <f t="shared" si="9"/>
        <v>0</v>
      </c>
      <c r="O61" s="15"/>
      <c r="P61" s="22"/>
      <c r="Q61" s="22"/>
      <c r="R61" s="22"/>
      <c r="S61" s="94">
        <f t="shared" si="10"/>
        <v>0</v>
      </c>
      <c r="T61" s="15"/>
      <c r="U61" s="22"/>
      <c r="V61" s="22"/>
      <c r="W61" s="22"/>
      <c r="X61" s="94">
        <f t="shared" si="11"/>
        <v>0</v>
      </c>
      <c r="Y61" s="97"/>
      <c r="Z61" s="94">
        <f t="shared" si="12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8"/>
        <v>0</v>
      </c>
      <c r="J62" s="15"/>
      <c r="K62" s="22"/>
      <c r="L62" s="22"/>
      <c r="M62" s="22"/>
      <c r="N62" s="94">
        <f t="shared" si="9"/>
        <v>0</v>
      </c>
      <c r="O62" s="15"/>
      <c r="P62" s="22"/>
      <c r="Q62" s="22"/>
      <c r="R62" s="22"/>
      <c r="S62" s="94">
        <f t="shared" si="10"/>
        <v>0</v>
      </c>
      <c r="T62" s="15"/>
      <c r="U62" s="22"/>
      <c r="V62" s="22"/>
      <c r="W62" s="22"/>
      <c r="X62" s="94">
        <f t="shared" si="11"/>
        <v>0</v>
      </c>
      <c r="Y62" s="97"/>
      <c r="Z62" s="94">
        <f t="shared" si="12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8"/>
        <v>0</v>
      </c>
      <c r="J63" s="15"/>
      <c r="K63" s="22"/>
      <c r="L63" s="22"/>
      <c r="M63" s="22"/>
      <c r="N63" s="94">
        <f t="shared" si="9"/>
        <v>0</v>
      </c>
      <c r="O63" s="15"/>
      <c r="P63" s="22"/>
      <c r="Q63" s="22"/>
      <c r="R63" s="22"/>
      <c r="S63" s="94">
        <f t="shared" si="10"/>
        <v>0</v>
      </c>
      <c r="T63" s="15"/>
      <c r="U63" s="22"/>
      <c r="V63" s="22"/>
      <c r="W63" s="22"/>
      <c r="X63" s="94">
        <f t="shared" si="11"/>
        <v>0</v>
      </c>
      <c r="Y63" s="97"/>
      <c r="Z63" s="94">
        <f t="shared" si="12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8"/>
        <v>0</v>
      </c>
      <c r="J64" s="15"/>
      <c r="K64" s="22"/>
      <c r="L64" s="22"/>
      <c r="M64" s="22"/>
      <c r="N64" s="94">
        <f t="shared" si="9"/>
        <v>0</v>
      </c>
      <c r="O64" s="15"/>
      <c r="P64" s="22"/>
      <c r="Q64" s="22"/>
      <c r="R64" s="22"/>
      <c r="S64" s="94">
        <f t="shared" si="10"/>
        <v>0</v>
      </c>
      <c r="T64" s="15"/>
      <c r="U64" s="22"/>
      <c r="V64" s="22"/>
      <c r="W64" s="22"/>
      <c r="X64" s="94">
        <f t="shared" si="11"/>
        <v>0</v>
      </c>
      <c r="Y64" s="97"/>
      <c r="Z64" s="94">
        <f t="shared" si="12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8"/>
        <v>0</v>
      </c>
      <c r="J65" s="15"/>
      <c r="K65" s="22"/>
      <c r="L65" s="22"/>
      <c r="M65" s="22"/>
      <c r="N65" s="94">
        <f t="shared" si="9"/>
        <v>0</v>
      </c>
      <c r="O65" s="15"/>
      <c r="P65" s="22"/>
      <c r="Q65" s="22"/>
      <c r="R65" s="22"/>
      <c r="S65" s="94">
        <f t="shared" si="10"/>
        <v>0</v>
      </c>
      <c r="T65" s="15"/>
      <c r="U65" s="22"/>
      <c r="V65" s="22"/>
      <c r="W65" s="22"/>
      <c r="X65" s="94">
        <f t="shared" si="11"/>
        <v>0</v>
      </c>
      <c r="Y65" s="97"/>
      <c r="Z65" s="94">
        <f t="shared" si="12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183"/>
      <c r="G66" s="22"/>
      <c r="H66" s="22">
        <v>785</v>
      </c>
      <c r="I66" s="94">
        <f t="shared" ref="I66:I67" si="13">F66+G66+H66</f>
        <v>785</v>
      </c>
      <c r="J66" s="15"/>
      <c r="K66" s="22"/>
      <c r="L66" s="22"/>
      <c r="M66" s="22">
        <v>785</v>
      </c>
      <c r="N66" s="94">
        <f t="shared" ref="N66:N67" si="14">K66+L66+M66</f>
        <v>785</v>
      </c>
      <c r="O66" s="15"/>
      <c r="P66" s="22"/>
      <c r="Q66" s="22"/>
      <c r="R66" s="22">
        <v>785</v>
      </c>
      <c r="S66" s="94">
        <f t="shared" ref="S66:S67" si="15">P66+Q66+R66</f>
        <v>785</v>
      </c>
      <c r="T66" s="15"/>
      <c r="U66" s="22"/>
      <c r="V66" s="22"/>
      <c r="W66" s="22">
        <v>785</v>
      </c>
      <c r="X66" s="94">
        <f t="shared" si="11"/>
        <v>785</v>
      </c>
      <c r="Y66" s="97"/>
      <c r="Z66" s="94">
        <f t="shared" si="12"/>
        <v>3140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183"/>
      <c r="G67" s="22"/>
      <c r="H67" s="22"/>
      <c r="I67" s="94">
        <f t="shared" si="13"/>
        <v>0</v>
      </c>
      <c r="J67" s="15"/>
      <c r="K67" s="22"/>
      <c r="L67" s="22"/>
      <c r="M67" s="22"/>
      <c r="N67" s="94">
        <f t="shared" si="14"/>
        <v>0</v>
      </c>
      <c r="O67" s="15"/>
      <c r="P67" s="22"/>
      <c r="Q67" s="22"/>
      <c r="R67" s="22"/>
      <c r="S67" s="94">
        <f t="shared" si="15"/>
        <v>0</v>
      </c>
      <c r="T67" s="15"/>
      <c r="U67" s="22"/>
      <c r="V67" s="22"/>
      <c r="W67" s="22"/>
      <c r="X67" s="94">
        <f t="shared" si="11"/>
        <v>0</v>
      </c>
      <c r="Y67" s="97"/>
      <c r="Z67" s="94">
        <f t="shared" si="12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183"/>
      <c r="G68" s="22"/>
      <c r="H68" s="22"/>
      <c r="I68" s="94">
        <f t="shared" si="8"/>
        <v>0</v>
      </c>
      <c r="J68" s="15"/>
      <c r="K68" s="22"/>
      <c r="L68" s="22"/>
      <c r="M68" s="22"/>
      <c r="N68" s="94">
        <f t="shared" si="9"/>
        <v>0</v>
      </c>
      <c r="O68" s="15"/>
      <c r="P68" s="22"/>
      <c r="Q68" s="22"/>
      <c r="R68" s="22"/>
      <c r="S68" s="94">
        <f t="shared" si="10"/>
        <v>0</v>
      </c>
      <c r="T68" s="15"/>
      <c r="U68" s="22"/>
      <c r="V68" s="22"/>
      <c r="W68" s="22"/>
      <c r="X68" s="94">
        <f t="shared" si="11"/>
        <v>0</v>
      </c>
      <c r="Y68" s="97"/>
      <c r="Z68" s="94">
        <f t="shared" si="12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183"/>
      <c r="G69" s="22"/>
      <c r="H69" s="22">
        <v>2700</v>
      </c>
      <c r="I69" s="94">
        <f t="shared" ref="I69" si="16">F69+G69+H69</f>
        <v>2700</v>
      </c>
      <c r="J69" s="15"/>
      <c r="K69" s="22"/>
      <c r="L69" s="22"/>
      <c r="M69" s="22"/>
      <c r="N69" s="94">
        <f t="shared" ref="N69" si="17">K69+L69+M69</f>
        <v>0</v>
      </c>
      <c r="O69" s="15"/>
      <c r="P69" s="22"/>
      <c r="Q69" s="22"/>
      <c r="R69" s="22"/>
      <c r="S69" s="94">
        <f t="shared" ref="S69" si="18">P69+Q69+R69</f>
        <v>0</v>
      </c>
      <c r="T69" s="15"/>
      <c r="U69" s="22"/>
      <c r="V69" s="22"/>
      <c r="W69" s="22"/>
      <c r="X69" s="94">
        <f t="shared" si="11"/>
        <v>0</v>
      </c>
      <c r="Y69" s="97"/>
      <c r="Z69" s="94">
        <f t="shared" si="12"/>
        <v>2700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>
        <v>15000</v>
      </c>
      <c r="I70" s="94">
        <f t="shared" si="8"/>
        <v>15000</v>
      </c>
      <c r="J70" s="15"/>
      <c r="K70" s="22"/>
      <c r="L70" s="22"/>
      <c r="M70" s="22"/>
      <c r="N70" s="94">
        <f t="shared" si="9"/>
        <v>0</v>
      </c>
      <c r="O70" s="15"/>
      <c r="P70" s="22"/>
      <c r="Q70" s="22"/>
      <c r="R70" s="22"/>
      <c r="S70" s="94">
        <f t="shared" si="10"/>
        <v>0</v>
      </c>
      <c r="T70" s="15"/>
      <c r="U70" s="22"/>
      <c r="V70" s="22"/>
      <c r="W70" s="22">
        <v>1500</v>
      </c>
      <c r="X70" s="94">
        <f t="shared" si="11"/>
        <v>1500</v>
      </c>
      <c r="Y70" s="97"/>
      <c r="Z70" s="94">
        <f t="shared" si="12"/>
        <v>16500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>
        <v>1000</v>
      </c>
      <c r="I71" s="94">
        <f t="shared" si="8"/>
        <v>1000</v>
      </c>
      <c r="J71" s="15"/>
      <c r="K71" s="22"/>
      <c r="L71" s="22"/>
      <c r="M71" s="22">
        <v>1000</v>
      </c>
      <c r="N71" s="94">
        <f t="shared" si="9"/>
        <v>1000</v>
      </c>
      <c r="O71" s="15"/>
      <c r="P71" s="22"/>
      <c r="Q71" s="22"/>
      <c r="R71" s="22">
        <v>1000</v>
      </c>
      <c r="S71" s="94">
        <f t="shared" si="10"/>
        <v>1000</v>
      </c>
      <c r="T71" s="15"/>
      <c r="U71" s="22"/>
      <c r="V71" s="22"/>
      <c r="W71" s="22">
        <v>1000</v>
      </c>
      <c r="X71" s="94">
        <f t="shared" si="11"/>
        <v>1000</v>
      </c>
      <c r="Y71" s="97"/>
      <c r="Z71" s="94">
        <f t="shared" si="12"/>
        <v>4000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8"/>
        <v>0</v>
      </c>
      <c r="J72" s="15"/>
      <c r="K72" s="22"/>
      <c r="L72" s="22"/>
      <c r="M72" s="22"/>
      <c r="N72" s="94">
        <f t="shared" si="9"/>
        <v>0</v>
      </c>
      <c r="O72" s="15"/>
      <c r="P72" s="22"/>
      <c r="Q72" s="22"/>
      <c r="R72" s="22"/>
      <c r="S72" s="94">
        <f t="shared" si="10"/>
        <v>0</v>
      </c>
      <c r="T72" s="15"/>
      <c r="U72" s="22"/>
      <c r="V72" s="22"/>
      <c r="W72" s="22"/>
      <c r="X72" s="94">
        <f t="shared" si="11"/>
        <v>0</v>
      </c>
      <c r="Y72" s="97"/>
      <c r="Z72" s="94">
        <f t="shared" si="12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8"/>
        <v>0</v>
      </c>
      <c r="J73" s="15"/>
      <c r="K73" s="22"/>
      <c r="L73" s="22"/>
      <c r="M73" s="22"/>
      <c r="N73" s="94">
        <f t="shared" si="9"/>
        <v>0</v>
      </c>
      <c r="O73" s="15"/>
      <c r="P73" s="22"/>
      <c r="Q73" s="22"/>
      <c r="R73" s="22"/>
      <c r="S73" s="94">
        <f t="shared" si="10"/>
        <v>0</v>
      </c>
      <c r="T73" s="15"/>
      <c r="U73" s="22"/>
      <c r="V73" s="22"/>
      <c r="W73" s="22"/>
      <c r="X73" s="94">
        <f t="shared" si="11"/>
        <v>0</v>
      </c>
      <c r="Y73" s="97"/>
      <c r="Z73" s="94">
        <f t="shared" si="12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8"/>
        <v>0</v>
      </c>
      <c r="J74" s="15"/>
      <c r="K74" s="22"/>
      <c r="L74" s="22"/>
      <c r="M74" s="22"/>
      <c r="N74" s="94">
        <f t="shared" si="9"/>
        <v>0</v>
      </c>
      <c r="O74" s="15"/>
      <c r="P74" s="22"/>
      <c r="Q74" s="22"/>
      <c r="R74" s="22"/>
      <c r="S74" s="94">
        <f t="shared" si="10"/>
        <v>0</v>
      </c>
      <c r="T74" s="15"/>
      <c r="U74" s="22"/>
      <c r="V74" s="22"/>
      <c r="W74" s="22"/>
      <c r="X74" s="94">
        <f t="shared" si="11"/>
        <v>0</v>
      </c>
      <c r="Y74" s="97"/>
      <c r="Z74" s="94">
        <f t="shared" si="12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8"/>
        <v>0</v>
      </c>
      <c r="J75" s="15"/>
      <c r="K75" s="22"/>
      <c r="L75" s="22"/>
      <c r="M75" s="22"/>
      <c r="N75" s="94">
        <f t="shared" si="9"/>
        <v>0</v>
      </c>
      <c r="O75" s="15"/>
      <c r="P75" s="22"/>
      <c r="Q75" s="22"/>
      <c r="R75" s="22"/>
      <c r="S75" s="94">
        <f t="shared" si="10"/>
        <v>0</v>
      </c>
      <c r="T75" s="15"/>
      <c r="U75" s="22"/>
      <c r="V75" s="22"/>
      <c r="W75" s="22"/>
      <c r="X75" s="94">
        <f t="shared" si="11"/>
        <v>0</v>
      </c>
      <c r="Y75" s="97"/>
      <c r="Z75" s="94">
        <f t="shared" si="12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8"/>
        <v>0</v>
      </c>
      <c r="J76" s="15"/>
      <c r="K76" s="22"/>
      <c r="L76" s="22"/>
      <c r="M76" s="22"/>
      <c r="N76" s="94">
        <f t="shared" si="9"/>
        <v>0</v>
      </c>
      <c r="O76" s="15"/>
      <c r="P76" s="22"/>
      <c r="Q76" s="22"/>
      <c r="R76" s="22"/>
      <c r="S76" s="94">
        <f t="shared" si="10"/>
        <v>0</v>
      </c>
      <c r="T76" s="15"/>
      <c r="U76" s="22"/>
      <c r="V76" s="22"/>
      <c r="W76" s="22"/>
      <c r="X76" s="94">
        <f t="shared" si="11"/>
        <v>0</v>
      </c>
      <c r="Y76" s="97"/>
      <c r="Z76" s="94">
        <f t="shared" si="12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8"/>
        <v>0</v>
      </c>
      <c r="J77" s="15"/>
      <c r="K77" s="22"/>
      <c r="L77" s="22"/>
      <c r="M77" s="22"/>
      <c r="N77" s="94">
        <f t="shared" si="9"/>
        <v>0</v>
      </c>
      <c r="O77" s="15"/>
      <c r="P77" s="22"/>
      <c r="Q77" s="22"/>
      <c r="R77" s="22"/>
      <c r="S77" s="94">
        <f t="shared" si="10"/>
        <v>0</v>
      </c>
      <c r="T77" s="15"/>
      <c r="U77" s="22"/>
      <c r="V77" s="22"/>
      <c r="W77" s="22"/>
      <c r="X77" s="94">
        <f t="shared" si="11"/>
        <v>0</v>
      </c>
      <c r="Y77" s="97"/>
      <c r="Z77" s="94">
        <f t="shared" si="12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8"/>
        <v>0</v>
      </c>
      <c r="J78" s="15"/>
      <c r="K78" s="22"/>
      <c r="L78" s="22"/>
      <c r="M78" s="22"/>
      <c r="N78" s="94">
        <f t="shared" si="9"/>
        <v>0</v>
      </c>
      <c r="O78" s="15"/>
      <c r="P78" s="22"/>
      <c r="Q78" s="22"/>
      <c r="R78" s="22"/>
      <c r="S78" s="94">
        <f t="shared" si="10"/>
        <v>0</v>
      </c>
      <c r="T78" s="15"/>
      <c r="U78" s="22"/>
      <c r="V78" s="22"/>
      <c r="W78" s="22"/>
      <c r="X78" s="94">
        <f t="shared" si="11"/>
        <v>0</v>
      </c>
      <c r="Y78" s="97"/>
      <c r="Z78" s="94">
        <f t="shared" si="12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8"/>
        <v>0</v>
      </c>
      <c r="J79" s="15"/>
      <c r="K79" s="22"/>
      <c r="L79" s="22"/>
      <c r="M79" s="22"/>
      <c r="N79" s="94">
        <f t="shared" si="9"/>
        <v>0</v>
      </c>
      <c r="O79" s="15"/>
      <c r="P79" s="22"/>
      <c r="Q79" s="22"/>
      <c r="R79" s="22"/>
      <c r="S79" s="94">
        <f t="shared" si="10"/>
        <v>0</v>
      </c>
      <c r="T79" s="15"/>
      <c r="U79" s="22"/>
      <c r="V79" s="22"/>
      <c r="W79" s="22"/>
      <c r="X79" s="94">
        <f t="shared" si="11"/>
        <v>0</v>
      </c>
      <c r="Y79" s="97"/>
      <c r="Z79" s="94">
        <f t="shared" si="12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8"/>
        <v>0</v>
      </c>
      <c r="J80" s="15"/>
      <c r="K80" s="22"/>
      <c r="L80" s="22"/>
      <c r="M80" s="22"/>
      <c r="N80" s="94">
        <f t="shared" si="9"/>
        <v>0</v>
      </c>
      <c r="O80" s="15"/>
      <c r="P80" s="22"/>
      <c r="Q80" s="22"/>
      <c r="R80" s="22"/>
      <c r="S80" s="94">
        <f t="shared" si="10"/>
        <v>0</v>
      </c>
      <c r="T80" s="15"/>
      <c r="U80" s="22"/>
      <c r="V80" s="22"/>
      <c r="W80" s="22"/>
      <c r="X80" s="94">
        <f t="shared" si="11"/>
        <v>0</v>
      </c>
      <c r="Y80" s="97"/>
      <c r="Z80" s="94">
        <f t="shared" si="12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8"/>
        <v>0</v>
      </c>
      <c r="J81" s="15"/>
      <c r="K81" s="22"/>
      <c r="L81" s="22"/>
      <c r="M81" s="22"/>
      <c r="N81" s="94">
        <f t="shared" si="9"/>
        <v>0</v>
      </c>
      <c r="O81" s="15"/>
      <c r="P81" s="22"/>
      <c r="Q81" s="22"/>
      <c r="R81" s="22"/>
      <c r="S81" s="94">
        <f t="shared" si="10"/>
        <v>0</v>
      </c>
      <c r="T81" s="15"/>
      <c r="U81" s="22"/>
      <c r="V81" s="22"/>
      <c r="W81" s="22"/>
      <c r="X81" s="94">
        <f t="shared" si="11"/>
        <v>0</v>
      </c>
      <c r="Y81" s="97"/>
      <c r="Z81" s="94">
        <f t="shared" si="12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8"/>
        <v>0</v>
      </c>
      <c r="J82" s="15"/>
      <c r="K82" s="22"/>
      <c r="L82" s="22"/>
      <c r="M82" s="22"/>
      <c r="N82" s="94">
        <f t="shared" si="9"/>
        <v>0</v>
      </c>
      <c r="O82" s="15"/>
      <c r="P82" s="22"/>
      <c r="Q82" s="22"/>
      <c r="R82" s="22"/>
      <c r="S82" s="94">
        <f t="shared" si="10"/>
        <v>0</v>
      </c>
      <c r="T82" s="15"/>
      <c r="U82" s="22"/>
      <c r="V82" s="22"/>
      <c r="W82" s="22"/>
      <c r="X82" s="94">
        <f t="shared" si="11"/>
        <v>0</v>
      </c>
      <c r="Y82" s="97"/>
      <c r="Z82" s="94">
        <f t="shared" si="12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8"/>
        <v>0</v>
      </c>
      <c r="J83" s="15"/>
      <c r="K83" s="22"/>
      <c r="L83" s="22"/>
      <c r="M83" s="22"/>
      <c r="N83" s="94">
        <f t="shared" si="9"/>
        <v>0</v>
      </c>
      <c r="O83" s="15"/>
      <c r="P83" s="22"/>
      <c r="Q83" s="22"/>
      <c r="R83" s="22"/>
      <c r="S83" s="94">
        <f t="shared" si="10"/>
        <v>0</v>
      </c>
      <c r="T83" s="15"/>
      <c r="U83" s="22"/>
      <c r="V83" s="22"/>
      <c r="W83" s="22"/>
      <c r="X83" s="94">
        <f t="shared" si="11"/>
        <v>0</v>
      </c>
      <c r="Y83" s="97"/>
      <c r="Z83" s="94">
        <f t="shared" si="12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8"/>
        <v>0</v>
      </c>
      <c r="J84" s="15"/>
      <c r="K84" s="22"/>
      <c r="L84" s="22"/>
      <c r="M84" s="22"/>
      <c r="N84" s="94">
        <f t="shared" si="9"/>
        <v>0</v>
      </c>
      <c r="O84" s="15"/>
      <c r="P84" s="22"/>
      <c r="Q84" s="22"/>
      <c r="R84" s="22"/>
      <c r="S84" s="94">
        <f t="shared" si="10"/>
        <v>0</v>
      </c>
      <c r="T84" s="15"/>
      <c r="U84" s="22"/>
      <c r="V84" s="22"/>
      <c r="W84" s="22"/>
      <c r="X84" s="94">
        <f t="shared" si="11"/>
        <v>0</v>
      </c>
      <c r="Y84" s="97"/>
      <c r="Z84" s="94">
        <f t="shared" si="12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8"/>
        <v>0</v>
      </c>
      <c r="J85" s="15"/>
      <c r="K85" s="22"/>
      <c r="L85" s="22"/>
      <c r="M85" s="22"/>
      <c r="N85" s="94">
        <f t="shared" si="9"/>
        <v>0</v>
      </c>
      <c r="O85" s="15"/>
      <c r="P85" s="22"/>
      <c r="Q85" s="22"/>
      <c r="R85" s="22"/>
      <c r="S85" s="94">
        <f t="shared" si="10"/>
        <v>0</v>
      </c>
      <c r="T85" s="15"/>
      <c r="U85" s="22"/>
      <c r="V85" s="22"/>
      <c r="W85" s="22"/>
      <c r="X85" s="94">
        <f t="shared" si="11"/>
        <v>0</v>
      </c>
      <c r="Y85" s="97"/>
      <c r="Z85" s="94">
        <f t="shared" si="12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ref="I86:I87" si="19">F86+G86+H86</f>
        <v>0</v>
      </c>
      <c r="J86" s="15"/>
      <c r="K86" s="22"/>
      <c r="L86" s="22"/>
      <c r="M86" s="22"/>
      <c r="N86" s="94">
        <f t="shared" ref="N86:N87" si="20">K86+L86+M86</f>
        <v>0</v>
      </c>
      <c r="O86" s="15"/>
      <c r="P86" s="22"/>
      <c r="Q86" s="22"/>
      <c r="R86" s="22"/>
      <c r="S86" s="94">
        <f t="shared" ref="S86:S87" si="21">P86+Q86+R86</f>
        <v>0</v>
      </c>
      <c r="T86" s="15"/>
      <c r="U86" s="22"/>
      <c r="V86" s="22"/>
      <c r="W86" s="22"/>
      <c r="X86" s="94">
        <f t="shared" si="11"/>
        <v>0</v>
      </c>
      <c r="Y86" s="97"/>
      <c r="Z86" s="94">
        <f t="shared" si="12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19"/>
        <v>0</v>
      </c>
      <c r="J87" s="15"/>
      <c r="K87" s="22"/>
      <c r="L87" s="22"/>
      <c r="M87" s="22"/>
      <c r="N87" s="94">
        <f t="shared" si="20"/>
        <v>0</v>
      </c>
      <c r="O87" s="15"/>
      <c r="P87" s="22"/>
      <c r="Q87" s="22"/>
      <c r="R87" s="22"/>
      <c r="S87" s="94">
        <f t="shared" si="21"/>
        <v>0</v>
      </c>
      <c r="T87" s="15"/>
      <c r="U87" s="22"/>
      <c r="V87" s="22"/>
      <c r="W87" s="22"/>
      <c r="X87" s="94">
        <f t="shared" si="11"/>
        <v>0</v>
      </c>
      <c r="Y87" s="97"/>
      <c r="Z87" s="94">
        <f t="shared" si="12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8"/>
        <v>0</v>
      </c>
      <c r="J88" s="15"/>
      <c r="K88" s="22"/>
      <c r="L88" s="22"/>
      <c r="M88" s="22"/>
      <c r="N88" s="94">
        <f t="shared" si="9"/>
        <v>0</v>
      </c>
      <c r="O88" s="15"/>
      <c r="P88" s="22"/>
      <c r="Q88" s="22"/>
      <c r="R88" s="22"/>
      <c r="S88" s="94">
        <f t="shared" si="10"/>
        <v>0</v>
      </c>
      <c r="T88" s="15"/>
      <c r="U88" s="22"/>
      <c r="V88" s="22"/>
      <c r="W88" s="22"/>
      <c r="X88" s="94">
        <f t="shared" si="11"/>
        <v>0</v>
      </c>
      <c r="Y88" s="97"/>
      <c r="Z88" s="94">
        <f t="shared" si="12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8"/>
        <v>0</v>
      </c>
      <c r="J89" s="15"/>
      <c r="K89" s="22"/>
      <c r="L89" s="22"/>
      <c r="M89" s="22"/>
      <c r="N89" s="94">
        <f t="shared" si="9"/>
        <v>0</v>
      </c>
      <c r="O89" s="15"/>
      <c r="P89" s="22"/>
      <c r="Q89" s="22"/>
      <c r="R89" s="22"/>
      <c r="S89" s="94">
        <f t="shared" si="10"/>
        <v>0</v>
      </c>
      <c r="T89" s="15"/>
      <c r="U89" s="22"/>
      <c r="V89" s="22"/>
      <c r="W89" s="22"/>
      <c r="X89" s="94">
        <f t="shared" si="11"/>
        <v>0</v>
      </c>
      <c r="Y89" s="97"/>
      <c r="Z89" s="94">
        <f t="shared" si="12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8"/>
        <v>0</v>
      </c>
      <c r="J90" s="15"/>
      <c r="K90" s="22"/>
      <c r="L90" s="22"/>
      <c r="M90" s="22"/>
      <c r="N90" s="94">
        <f t="shared" si="9"/>
        <v>0</v>
      </c>
      <c r="O90" s="15"/>
      <c r="P90" s="22"/>
      <c r="Q90" s="22"/>
      <c r="R90" s="22"/>
      <c r="S90" s="94">
        <f t="shared" si="10"/>
        <v>0</v>
      </c>
      <c r="T90" s="15"/>
      <c r="U90" s="22"/>
      <c r="V90" s="22"/>
      <c r="W90" s="22"/>
      <c r="X90" s="94">
        <f t="shared" si="11"/>
        <v>0</v>
      </c>
      <c r="Y90" s="97"/>
      <c r="Z90" s="94">
        <f t="shared" si="12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8"/>
        <v>0</v>
      </c>
      <c r="J91" s="15"/>
      <c r="K91" s="22"/>
      <c r="L91" s="22"/>
      <c r="M91" s="22"/>
      <c r="N91" s="94">
        <f t="shared" si="9"/>
        <v>0</v>
      </c>
      <c r="O91" s="15"/>
      <c r="P91" s="22"/>
      <c r="Q91" s="22"/>
      <c r="R91" s="22"/>
      <c r="S91" s="94">
        <f t="shared" si="10"/>
        <v>0</v>
      </c>
      <c r="T91" s="15"/>
      <c r="U91" s="22"/>
      <c r="V91" s="22"/>
      <c r="W91" s="22"/>
      <c r="X91" s="94">
        <f t="shared" si="11"/>
        <v>0</v>
      </c>
      <c r="Y91" s="97"/>
      <c r="Z91" s="94">
        <f t="shared" si="12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8"/>
        <v>0</v>
      </c>
      <c r="J92" s="15"/>
      <c r="K92" s="22"/>
      <c r="L92" s="22"/>
      <c r="M92" s="22"/>
      <c r="N92" s="94">
        <f t="shared" si="9"/>
        <v>0</v>
      </c>
      <c r="O92" s="15"/>
      <c r="P92" s="22"/>
      <c r="Q92" s="22"/>
      <c r="R92" s="22"/>
      <c r="S92" s="94">
        <f t="shared" si="10"/>
        <v>0</v>
      </c>
      <c r="T92" s="15"/>
      <c r="U92" s="22"/>
      <c r="V92" s="22"/>
      <c r="W92" s="22"/>
      <c r="X92" s="94">
        <f t="shared" si="11"/>
        <v>0</v>
      </c>
      <c r="Y92" s="97"/>
      <c r="Z92" s="94">
        <f t="shared" si="12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8"/>
        <v>0</v>
      </c>
      <c r="J93" s="15"/>
      <c r="K93" s="22"/>
      <c r="L93" s="22"/>
      <c r="M93" s="22"/>
      <c r="N93" s="94">
        <f t="shared" si="9"/>
        <v>0</v>
      </c>
      <c r="O93" s="15"/>
      <c r="P93" s="22"/>
      <c r="Q93" s="22"/>
      <c r="R93" s="22"/>
      <c r="S93" s="94">
        <f t="shared" si="10"/>
        <v>0</v>
      </c>
      <c r="T93" s="15"/>
      <c r="U93" s="22"/>
      <c r="V93" s="22"/>
      <c r="W93" s="22"/>
      <c r="X93" s="94">
        <f t="shared" si="11"/>
        <v>0</v>
      </c>
      <c r="Y93" s="97"/>
      <c r="Z93" s="94">
        <f t="shared" si="12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8"/>
        <v>0</v>
      </c>
      <c r="J94" s="15"/>
      <c r="K94" s="22"/>
      <c r="L94" s="22"/>
      <c r="M94" s="22"/>
      <c r="N94" s="94">
        <f t="shared" si="9"/>
        <v>0</v>
      </c>
      <c r="O94" s="15"/>
      <c r="P94" s="22"/>
      <c r="Q94" s="22"/>
      <c r="R94" s="22"/>
      <c r="S94" s="94">
        <f t="shared" si="10"/>
        <v>0</v>
      </c>
      <c r="T94" s="15"/>
      <c r="U94" s="22"/>
      <c r="V94" s="22"/>
      <c r="W94" s="22"/>
      <c r="X94" s="94">
        <f t="shared" si="11"/>
        <v>0</v>
      </c>
      <c r="Y94" s="97"/>
      <c r="Z94" s="94">
        <f t="shared" si="12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8"/>
        <v>0</v>
      </c>
      <c r="J95" s="15"/>
      <c r="K95" s="22"/>
      <c r="L95" s="22"/>
      <c r="M95" s="22"/>
      <c r="N95" s="94">
        <f t="shared" si="9"/>
        <v>0</v>
      </c>
      <c r="O95" s="15"/>
      <c r="P95" s="22"/>
      <c r="Q95" s="22"/>
      <c r="R95" s="22"/>
      <c r="S95" s="94">
        <f t="shared" si="10"/>
        <v>0</v>
      </c>
      <c r="T95" s="15"/>
      <c r="U95" s="22"/>
      <c r="V95" s="22"/>
      <c r="W95" s="22"/>
      <c r="X95" s="94">
        <f t="shared" si="11"/>
        <v>0</v>
      </c>
      <c r="Y95" s="97"/>
      <c r="Z95" s="94">
        <f t="shared" si="12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8"/>
        <v>0</v>
      </c>
      <c r="J96" s="15"/>
      <c r="K96" s="22"/>
      <c r="L96" s="22"/>
      <c r="M96" s="22"/>
      <c r="N96" s="94">
        <f t="shared" si="9"/>
        <v>0</v>
      </c>
      <c r="O96" s="15"/>
      <c r="P96" s="22"/>
      <c r="Q96" s="22"/>
      <c r="R96" s="22"/>
      <c r="S96" s="94">
        <f t="shared" si="10"/>
        <v>0</v>
      </c>
      <c r="T96" s="15"/>
      <c r="U96" s="22"/>
      <c r="V96" s="22"/>
      <c r="W96" s="22"/>
      <c r="X96" s="94">
        <f t="shared" si="11"/>
        <v>0</v>
      </c>
      <c r="Y96" s="97"/>
      <c r="Z96" s="94">
        <f t="shared" si="12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8"/>
        <v>0</v>
      </c>
      <c r="J97" s="15"/>
      <c r="K97" s="22"/>
      <c r="L97" s="22"/>
      <c r="M97" s="22"/>
      <c r="N97" s="94">
        <f t="shared" si="9"/>
        <v>0</v>
      </c>
      <c r="O97" s="15"/>
      <c r="P97" s="22"/>
      <c r="Q97" s="22"/>
      <c r="R97" s="22"/>
      <c r="S97" s="94">
        <f t="shared" si="10"/>
        <v>0</v>
      </c>
      <c r="T97" s="15"/>
      <c r="U97" s="22"/>
      <c r="V97" s="22"/>
      <c r="W97" s="22"/>
      <c r="X97" s="94">
        <f t="shared" si="11"/>
        <v>0</v>
      </c>
      <c r="Y97" s="97"/>
      <c r="Z97" s="94">
        <f t="shared" si="12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8"/>
        <v>0</v>
      </c>
      <c r="J98" s="15"/>
      <c r="K98" s="22"/>
      <c r="L98" s="22"/>
      <c r="M98" s="22"/>
      <c r="N98" s="94">
        <f t="shared" si="9"/>
        <v>0</v>
      </c>
      <c r="O98" s="15"/>
      <c r="P98" s="22"/>
      <c r="Q98" s="22"/>
      <c r="R98" s="22"/>
      <c r="S98" s="94">
        <f t="shared" si="10"/>
        <v>0</v>
      </c>
      <c r="T98" s="15"/>
      <c r="U98" s="22"/>
      <c r="V98" s="22"/>
      <c r="W98" s="22"/>
      <c r="X98" s="94">
        <f t="shared" si="11"/>
        <v>0</v>
      </c>
      <c r="Y98" s="97"/>
      <c r="Z98" s="94">
        <f t="shared" si="12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8"/>
        <v>0</v>
      </c>
      <c r="J99" s="15"/>
      <c r="K99" s="22"/>
      <c r="L99" s="22"/>
      <c r="M99" s="22"/>
      <c r="N99" s="94">
        <f t="shared" si="9"/>
        <v>0</v>
      </c>
      <c r="O99" s="15"/>
      <c r="P99" s="22"/>
      <c r="Q99" s="22"/>
      <c r="R99" s="22"/>
      <c r="S99" s="94">
        <f t="shared" si="10"/>
        <v>0</v>
      </c>
      <c r="T99" s="15"/>
      <c r="U99" s="22"/>
      <c r="V99" s="22"/>
      <c r="W99" s="22"/>
      <c r="X99" s="94">
        <f t="shared" si="11"/>
        <v>0</v>
      </c>
      <c r="Y99" s="97"/>
      <c r="Z99" s="94">
        <f t="shared" si="12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8"/>
        <v>0</v>
      </c>
      <c r="J100" s="15"/>
      <c r="K100" s="22"/>
      <c r="L100" s="22"/>
      <c r="M100" s="22"/>
      <c r="N100" s="94">
        <f t="shared" si="9"/>
        <v>0</v>
      </c>
      <c r="O100" s="15"/>
      <c r="P100" s="22"/>
      <c r="Q100" s="22"/>
      <c r="R100" s="22"/>
      <c r="S100" s="94">
        <f t="shared" si="10"/>
        <v>0</v>
      </c>
      <c r="T100" s="15"/>
      <c r="U100" s="22"/>
      <c r="V100" s="22"/>
      <c r="W100" s="22"/>
      <c r="X100" s="94">
        <f t="shared" si="11"/>
        <v>0</v>
      </c>
      <c r="Y100" s="97"/>
      <c r="Z100" s="94">
        <f t="shared" si="12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8"/>
        <v>0</v>
      </c>
      <c r="J101" s="15"/>
      <c r="K101" s="22"/>
      <c r="L101" s="22"/>
      <c r="M101" s="22"/>
      <c r="N101" s="94">
        <f t="shared" si="9"/>
        <v>0</v>
      </c>
      <c r="O101" s="15"/>
      <c r="P101" s="22"/>
      <c r="Q101" s="22"/>
      <c r="R101" s="22"/>
      <c r="S101" s="94">
        <f t="shared" si="10"/>
        <v>0</v>
      </c>
      <c r="T101" s="15"/>
      <c r="U101" s="22"/>
      <c r="V101" s="22"/>
      <c r="W101" s="22"/>
      <c r="X101" s="94">
        <f t="shared" si="11"/>
        <v>0</v>
      </c>
      <c r="Y101" s="97"/>
      <c r="Z101" s="94">
        <f t="shared" si="12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8"/>
        <v>0</v>
      </c>
      <c r="J102" s="15"/>
      <c r="K102" s="22"/>
      <c r="L102" s="22"/>
      <c r="M102" s="22"/>
      <c r="N102" s="94">
        <f t="shared" si="9"/>
        <v>0</v>
      </c>
      <c r="O102" s="15"/>
      <c r="P102" s="22"/>
      <c r="Q102" s="22"/>
      <c r="R102" s="22"/>
      <c r="S102" s="94">
        <f t="shared" si="10"/>
        <v>0</v>
      </c>
      <c r="T102" s="15"/>
      <c r="U102" s="22"/>
      <c r="V102" s="22"/>
      <c r="W102" s="22"/>
      <c r="X102" s="94">
        <f t="shared" si="11"/>
        <v>0</v>
      </c>
      <c r="Y102" s="97"/>
      <c r="Z102" s="94">
        <f t="shared" si="12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8"/>
        <v>0</v>
      </c>
      <c r="J103" s="15"/>
      <c r="K103" s="22"/>
      <c r="L103" s="22"/>
      <c r="M103" s="22"/>
      <c r="N103" s="94">
        <f t="shared" si="9"/>
        <v>0</v>
      </c>
      <c r="O103" s="15"/>
      <c r="P103" s="22"/>
      <c r="Q103" s="22"/>
      <c r="R103" s="22"/>
      <c r="S103" s="94">
        <f t="shared" si="10"/>
        <v>0</v>
      </c>
      <c r="T103" s="15"/>
      <c r="U103" s="22"/>
      <c r="V103" s="22"/>
      <c r="W103" s="22"/>
      <c r="X103" s="94">
        <f t="shared" si="11"/>
        <v>0</v>
      </c>
      <c r="Y103" s="97"/>
      <c r="Z103" s="94">
        <f t="shared" si="12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8"/>
        <v>0</v>
      </c>
      <c r="J104" s="15"/>
      <c r="K104" s="22"/>
      <c r="L104" s="22"/>
      <c r="M104" s="22"/>
      <c r="N104" s="94">
        <f t="shared" si="9"/>
        <v>0</v>
      </c>
      <c r="O104" s="15"/>
      <c r="P104" s="22"/>
      <c r="Q104" s="22"/>
      <c r="R104" s="22"/>
      <c r="S104" s="94">
        <f t="shared" si="10"/>
        <v>0</v>
      </c>
      <c r="T104" s="15"/>
      <c r="U104" s="22"/>
      <c r="V104" s="22"/>
      <c r="W104" s="22"/>
      <c r="X104" s="94">
        <f t="shared" si="11"/>
        <v>0</v>
      </c>
      <c r="Y104" s="97"/>
      <c r="Z104" s="94">
        <f t="shared" si="12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8"/>
        <v>0</v>
      </c>
      <c r="J105" s="15"/>
      <c r="K105" s="22"/>
      <c r="L105" s="22"/>
      <c r="M105" s="22"/>
      <c r="N105" s="94">
        <f t="shared" si="9"/>
        <v>0</v>
      </c>
      <c r="O105" s="15"/>
      <c r="P105" s="22"/>
      <c r="Q105" s="22"/>
      <c r="R105" s="22"/>
      <c r="S105" s="94">
        <f t="shared" si="10"/>
        <v>0</v>
      </c>
      <c r="T105" s="15"/>
      <c r="U105" s="22"/>
      <c r="V105" s="22"/>
      <c r="W105" s="22"/>
      <c r="X105" s="94">
        <f t="shared" si="11"/>
        <v>0</v>
      </c>
      <c r="Y105" s="97"/>
      <c r="Z105" s="94">
        <f t="shared" si="12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8"/>
        <v>0</v>
      </c>
      <c r="J106" s="15"/>
      <c r="K106" s="22"/>
      <c r="L106" s="22"/>
      <c r="M106" s="22"/>
      <c r="N106" s="94">
        <f t="shared" si="9"/>
        <v>0</v>
      </c>
      <c r="O106" s="15"/>
      <c r="P106" s="22"/>
      <c r="Q106" s="22"/>
      <c r="R106" s="22"/>
      <c r="S106" s="94">
        <f t="shared" si="10"/>
        <v>0</v>
      </c>
      <c r="T106" s="15"/>
      <c r="U106" s="22"/>
      <c r="V106" s="22"/>
      <c r="W106" s="22"/>
      <c r="X106" s="94">
        <f t="shared" si="11"/>
        <v>0</v>
      </c>
      <c r="Y106" s="97"/>
      <c r="Z106" s="94">
        <f t="shared" si="12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8"/>
        <v>0</v>
      </c>
      <c r="J107" s="15"/>
      <c r="K107" s="22"/>
      <c r="L107" s="22"/>
      <c r="M107" s="22"/>
      <c r="N107" s="94">
        <f t="shared" si="9"/>
        <v>0</v>
      </c>
      <c r="O107" s="15"/>
      <c r="P107" s="22"/>
      <c r="Q107" s="22"/>
      <c r="R107" s="22"/>
      <c r="S107" s="94">
        <f t="shared" si="10"/>
        <v>0</v>
      </c>
      <c r="T107" s="15"/>
      <c r="U107" s="22"/>
      <c r="V107" s="22"/>
      <c r="W107" s="22"/>
      <c r="X107" s="94">
        <f t="shared" si="11"/>
        <v>0</v>
      </c>
      <c r="Y107" s="97"/>
      <c r="Z107" s="94">
        <f t="shared" si="12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8"/>
        <v>0</v>
      </c>
      <c r="J108" s="15"/>
      <c r="K108" s="22"/>
      <c r="L108" s="22"/>
      <c r="M108" s="22"/>
      <c r="N108" s="94">
        <f t="shared" si="9"/>
        <v>0</v>
      </c>
      <c r="O108" s="15"/>
      <c r="P108" s="22"/>
      <c r="Q108" s="22"/>
      <c r="R108" s="22"/>
      <c r="S108" s="94">
        <f t="shared" si="10"/>
        <v>0</v>
      </c>
      <c r="T108" s="15"/>
      <c r="U108" s="22"/>
      <c r="V108" s="22"/>
      <c r="W108" s="22"/>
      <c r="X108" s="94">
        <f t="shared" si="11"/>
        <v>0</v>
      </c>
      <c r="Y108" s="97"/>
      <c r="Z108" s="94">
        <f t="shared" si="12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8"/>
        <v>0</v>
      </c>
      <c r="J109" s="15"/>
      <c r="K109" s="22"/>
      <c r="L109" s="22"/>
      <c r="M109" s="22"/>
      <c r="N109" s="94">
        <f t="shared" si="9"/>
        <v>0</v>
      </c>
      <c r="O109" s="15"/>
      <c r="P109" s="22"/>
      <c r="Q109" s="22"/>
      <c r="R109" s="22"/>
      <c r="S109" s="94">
        <f t="shared" si="10"/>
        <v>0</v>
      </c>
      <c r="T109" s="15"/>
      <c r="U109" s="22"/>
      <c r="V109" s="22"/>
      <c r="W109" s="22"/>
      <c r="X109" s="94">
        <f t="shared" si="11"/>
        <v>0</v>
      </c>
      <c r="Y109" s="97"/>
      <c r="Z109" s="94">
        <f t="shared" si="12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8"/>
        <v>0</v>
      </c>
      <c r="J110" s="15"/>
      <c r="K110" s="22"/>
      <c r="L110" s="22"/>
      <c r="M110" s="22"/>
      <c r="N110" s="94">
        <f t="shared" si="9"/>
        <v>0</v>
      </c>
      <c r="O110" s="15"/>
      <c r="P110" s="22"/>
      <c r="Q110" s="22"/>
      <c r="R110" s="22"/>
      <c r="S110" s="94">
        <f t="shared" si="10"/>
        <v>0</v>
      </c>
      <c r="T110" s="15"/>
      <c r="U110" s="22"/>
      <c r="V110" s="22"/>
      <c r="W110" s="22"/>
      <c r="X110" s="94">
        <f t="shared" si="11"/>
        <v>0</v>
      </c>
      <c r="Y110" s="97"/>
      <c r="Z110" s="94">
        <f t="shared" si="12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8"/>
        <v>0</v>
      </c>
      <c r="J111" s="15"/>
      <c r="K111" s="22"/>
      <c r="L111" s="22"/>
      <c r="M111" s="22"/>
      <c r="N111" s="94">
        <f t="shared" si="9"/>
        <v>0</v>
      </c>
      <c r="O111" s="15"/>
      <c r="P111" s="22"/>
      <c r="Q111" s="22"/>
      <c r="R111" s="22"/>
      <c r="S111" s="94">
        <f t="shared" si="10"/>
        <v>0</v>
      </c>
      <c r="T111" s="15"/>
      <c r="U111" s="22"/>
      <c r="V111" s="22"/>
      <c r="W111" s="22"/>
      <c r="X111" s="94">
        <f t="shared" si="11"/>
        <v>0</v>
      </c>
      <c r="Y111" s="97"/>
      <c r="Z111" s="94">
        <f t="shared" si="12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8"/>
        <v>0</v>
      </c>
      <c r="J112" s="15"/>
      <c r="K112" s="22"/>
      <c r="L112" s="22"/>
      <c r="M112" s="22"/>
      <c r="N112" s="94">
        <f t="shared" si="9"/>
        <v>0</v>
      </c>
      <c r="O112" s="15"/>
      <c r="P112" s="22"/>
      <c r="Q112" s="22"/>
      <c r="R112" s="22"/>
      <c r="S112" s="94">
        <f t="shared" si="10"/>
        <v>0</v>
      </c>
      <c r="T112" s="15"/>
      <c r="U112" s="22"/>
      <c r="V112" s="22"/>
      <c r="W112" s="22"/>
      <c r="X112" s="94">
        <f t="shared" si="11"/>
        <v>0</v>
      </c>
      <c r="Y112" s="97"/>
      <c r="Z112" s="94">
        <f t="shared" si="12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8"/>
        <v>0</v>
      </c>
      <c r="J113" s="15"/>
      <c r="K113" s="22"/>
      <c r="L113" s="22"/>
      <c r="M113" s="22"/>
      <c r="N113" s="94">
        <f t="shared" si="9"/>
        <v>0</v>
      </c>
      <c r="O113" s="15"/>
      <c r="P113" s="22"/>
      <c r="Q113" s="22"/>
      <c r="R113" s="22"/>
      <c r="S113" s="94">
        <f t="shared" si="10"/>
        <v>0</v>
      </c>
      <c r="T113" s="15"/>
      <c r="U113" s="22"/>
      <c r="V113" s="22"/>
      <c r="W113" s="22"/>
      <c r="X113" s="94">
        <f t="shared" si="11"/>
        <v>0</v>
      </c>
      <c r="Y113" s="97"/>
      <c r="Z113" s="94">
        <f t="shared" si="12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8"/>
        <v>0</v>
      </c>
      <c r="J114" s="15"/>
      <c r="K114" s="22"/>
      <c r="L114" s="22"/>
      <c r="M114" s="22"/>
      <c r="N114" s="94">
        <f t="shared" si="9"/>
        <v>0</v>
      </c>
      <c r="O114" s="15"/>
      <c r="P114" s="22"/>
      <c r="Q114" s="22"/>
      <c r="R114" s="22"/>
      <c r="S114" s="94">
        <f t="shared" si="10"/>
        <v>0</v>
      </c>
      <c r="T114" s="15"/>
      <c r="U114" s="22"/>
      <c r="V114" s="22"/>
      <c r="W114" s="22"/>
      <c r="X114" s="94">
        <f t="shared" si="11"/>
        <v>0</v>
      </c>
      <c r="Y114" s="97"/>
      <c r="Z114" s="94">
        <f t="shared" si="12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8"/>
        <v>0</v>
      </c>
      <c r="J115" s="15"/>
      <c r="K115" s="22"/>
      <c r="L115" s="22"/>
      <c r="M115" s="22"/>
      <c r="N115" s="94">
        <f t="shared" si="9"/>
        <v>0</v>
      </c>
      <c r="O115" s="15"/>
      <c r="P115" s="22"/>
      <c r="Q115" s="22"/>
      <c r="R115" s="22"/>
      <c r="S115" s="94">
        <f t="shared" si="10"/>
        <v>0</v>
      </c>
      <c r="T115" s="15"/>
      <c r="U115" s="22"/>
      <c r="V115" s="22"/>
      <c r="W115" s="22"/>
      <c r="X115" s="94">
        <f t="shared" si="11"/>
        <v>0</v>
      </c>
      <c r="Y115" s="97"/>
      <c r="Z115" s="94">
        <f t="shared" si="12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8"/>
        <v>0</v>
      </c>
      <c r="J116" s="15"/>
      <c r="K116" s="22"/>
      <c r="L116" s="22"/>
      <c r="M116" s="22"/>
      <c r="N116" s="94">
        <f t="shared" si="9"/>
        <v>0</v>
      </c>
      <c r="O116" s="15"/>
      <c r="P116" s="22"/>
      <c r="Q116" s="22"/>
      <c r="R116" s="22"/>
      <c r="S116" s="94">
        <f t="shared" si="10"/>
        <v>0</v>
      </c>
      <c r="T116" s="15"/>
      <c r="U116" s="22"/>
      <c r="V116" s="22"/>
      <c r="W116" s="22"/>
      <c r="X116" s="94">
        <f t="shared" si="11"/>
        <v>0</v>
      </c>
      <c r="Y116" s="97"/>
      <c r="Z116" s="94">
        <f t="shared" si="12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8"/>
        <v>0</v>
      </c>
      <c r="J117" s="15"/>
      <c r="K117" s="22"/>
      <c r="L117" s="22"/>
      <c r="M117" s="22"/>
      <c r="N117" s="94">
        <f t="shared" si="9"/>
        <v>0</v>
      </c>
      <c r="O117" s="15"/>
      <c r="P117" s="22"/>
      <c r="Q117" s="22"/>
      <c r="R117" s="22"/>
      <c r="S117" s="94">
        <f t="shared" si="10"/>
        <v>0</v>
      </c>
      <c r="T117" s="15"/>
      <c r="U117" s="22"/>
      <c r="V117" s="22"/>
      <c r="W117" s="22"/>
      <c r="X117" s="94">
        <f t="shared" si="11"/>
        <v>0</v>
      </c>
      <c r="Y117" s="97"/>
      <c r="Z117" s="94">
        <f t="shared" si="12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8"/>
        <v>0</v>
      </c>
      <c r="J118" s="15"/>
      <c r="K118" s="22"/>
      <c r="L118" s="22"/>
      <c r="M118" s="22"/>
      <c r="N118" s="94">
        <f t="shared" si="9"/>
        <v>0</v>
      </c>
      <c r="O118" s="15"/>
      <c r="P118" s="22"/>
      <c r="Q118" s="22"/>
      <c r="R118" s="22"/>
      <c r="S118" s="94">
        <f t="shared" si="10"/>
        <v>0</v>
      </c>
      <c r="T118" s="15"/>
      <c r="U118" s="22"/>
      <c r="V118" s="22"/>
      <c r="W118" s="22"/>
      <c r="X118" s="94">
        <f t="shared" si="11"/>
        <v>0</v>
      </c>
      <c r="Y118" s="97"/>
      <c r="Z118" s="94">
        <f t="shared" si="12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8"/>
        <v>0</v>
      </c>
      <c r="J119" s="15"/>
      <c r="K119" s="22"/>
      <c r="L119" s="22"/>
      <c r="M119" s="22"/>
      <c r="N119" s="94">
        <f t="shared" si="9"/>
        <v>0</v>
      </c>
      <c r="O119" s="15"/>
      <c r="P119" s="22"/>
      <c r="Q119" s="22"/>
      <c r="R119" s="22"/>
      <c r="S119" s="94">
        <f t="shared" si="10"/>
        <v>0</v>
      </c>
      <c r="T119" s="15"/>
      <c r="U119" s="22"/>
      <c r="V119" s="22"/>
      <c r="W119" s="22"/>
      <c r="X119" s="94">
        <f t="shared" si="11"/>
        <v>0</v>
      </c>
      <c r="Y119" s="97"/>
      <c r="Z119" s="94">
        <f t="shared" si="12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8"/>
        <v>0</v>
      </c>
      <c r="J120" s="15"/>
      <c r="K120" s="22"/>
      <c r="L120" s="22"/>
      <c r="M120" s="22"/>
      <c r="N120" s="94">
        <f t="shared" si="9"/>
        <v>0</v>
      </c>
      <c r="O120" s="15"/>
      <c r="P120" s="22"/>
      <c r="Q120" s="22"/>
      <c r="R120" s="22"/>
      <c r="S120" s="94">
        <f t="shared" si="10"/>
        <v>0</v>
      </c>
      <c r="T120" s="15"/>
      <c r="U120" s="22"/>
      <c r="V120" s="22"/>
      <c r="W120" s="22"/>
      <c r="X120" s="94">
        <f t="shared" si="11"/>
        <v>0</v>
      </c>
      <c r="Y120" s="97"/>
      <c r="Z120" s="94">
        <f t="shared" si="12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8"/>
        <v>0</v>
      </c>
      <c r="J121" s="15"/>
      <c r="K121" s="22"/>
      <c r="L121" s="22"/>
      <c r="M121" s="22"/>
      <c r="N121" s="94">
        <f t="shared" si="9"/>
        <v>0</v>
      </c>
      <c r="O121" s="15"/>
      <c r="P121" s="22"/>
      <c r="Q121" s="22"/>
      <c r="R121" s="22"/>
      <c r="S121" s="94">
        <f t="shared" si="10"/>
        <v>0</v>
      </c>
      <c r="T121" s="15"/>
      <c r="U121" s="22"/>
      <c r="V121" s="22"/>
      <c r="W121" s="22"/>
      <c r="X121" s="94">
        <f t="shared" si="11"/>
        <v>0</v>
      </c>
      <c r="Y121" s="97"/>
      <c r="Z121" s="94">
        <f t="shared" si="12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8"/>
        <v>0</v>
      </c>
      <c r="J122" s="15"/>
      <c r="K122" s="22"/>
      <c r="L122" s="22"/>
      <c r="M122" s="22"/>
      <c r="N122" s="94">
        <f t="shared" si="9"/>
        <v>0</v>
      </c>
      <c r="O122" s="15"/>
      <c r="P122" s="22"/>
      <c r="Q122" s="22"/>
      <c r="R122" s="22"/>
      <c r="S122" s="94">
        <f t="shared" si="10"/>
        <v>0</v>
      </c>
      <c r="T122" s="15"/>
      <c r="U122" s="22"/>
      <c r="V122" s="22"/>
      <c r="W122" s="22"/>
      <c r="X122" s="94">
        <f t="shared" si="11"/>
        <v>0</v>
      </c>
      <c r="Y122" s="97"/>
      <c r="Z122" s="94">
        <f t="shared" si="12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/>
      <c r="J123" s="15"/>
      <c r="K123" s="22"/>
      <c r="L123" s="22"/>
      <c r="M123" s="22"/>
      <c r="N123" s="94"/>
      <c r="O123" s="15"/>
      <c r="P123" s="22"/>
      <c r="Q123" s="22"/>
      <c r="R123" s="22"/>
      <c r="S123" s="94"/>
      <c r="T123" s="15"/>
      <c r="U123" s="22"/>
      <c r="V123" s="22"/>
      <c r="W123" s="22"/>
      <c r="X123" s="94"/>
      <c r="Y123" s="97"/>
      <c r="Z123" s="94"/>
    </row>
    <row r="124" spans="1:26" ht="15" hidden="1" x14ac:dyDescent="0.25">
      <c r="A124" s="72"/>
      <c r="B124" s="70" t="str">
        <f>'LPFN SUMMARY - Results'!B123</f>
        <v>Unused</v>
      </c>
      <c r="C124" s="71"/>
      <c r="D124" s="62"/>
      <c r="E124" s="63"/>
      <c r="F124" s="22"/>
      <c r="G124" s="22"/>
      <c r="H124" s="22"/>
      <c r="I124" s="94">
        <f t="shared" si="8"/>
        <v>0</v>
      </c>
      <c r="J124" s="15"/>
      <c r="K124" s="22"/>
      <c r="L124" s="22"/>
      <c r="M124" s="22"/>
      <c r="N124" s="94">
        <f t="shared" si="9"/>
        <v>0</v>
      </c>
      <c r="O124" s="15"/>
      <c r="P124" s="22"/>
      <c r="Q124" s="22"/>
      <c r="R124" s="22"/>
      <c r="S124" s="94">
        <f t="shared" si="10"/>
        <v>0</v>
      </c>
      <c r="T124" s="15"/>
      <c r="U124" s="22"/>
      <c r="V124" s="22"/>
      <c r="W124" s="22"/>
      <c r="X124" s="94">
        <f t="shared" si="11"/>
        <v>0</v>
      </c>
      <c r="Y124" s="97"/>
      <c r="Z124" s="94">
        <f t="shared" si="12"/>
        <v>0</v>
      </c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8"/>
        <v>0</v>
      </c>
      <c r="J125" s="15"/>
      <c r="K125" s="22"/>
      <c r="L125" s="22"/>
      <c r="M125" s="22"/>
      <c r="N125" s="94">
        <f t="shared" si="9"/>
        <v>0</v>
      </c>
      <c r="O125" s="15"/>
      <c r="P125" s="22"/>
      <c r="Q125" s="22"/>
      <c r="R125" s="22"/>
      <c r="S125" s="94">
        <f t="shared" si="10"/>
        <v>0</v>
      </c>
      <c r="T125" s="15"/>
      <c r="U125" s="22"/>
      <c r="V125" s="22"/>
      <c r="W125" s="22"/>
      <c r="X125" s="94">
        <f t="shared" si="11"/>
        <v>0</v>
      </c>
      <c r="Y125" s="97"/>
      <c r="Z125" s="94">
        <f t="shared" si="12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8"/>
        <v>0</v>
      </c>
      <c r="J126" s="15"/>
      <c r="K126" s="22"/>
      <c r="L126" s="22"/>
      <c r="M126" s="22"/>
      <c r="N126" s="94">
        <f t="shared" si="9"/>
        <v>0</v>
      </c>
      <c r="O126" s="15"/>
      <c r="P126" s="22"/>
      <c r="Q126" s="22"/>
      <c r="R126" s="22"/>
      <c r="S126" s="94">
        <f t="shared" si="10"/>
        <v>0</v>
      </c>
      <c r="T126" s="15"/>
      <c r="U126" s="22"/>
      <c r="V126" s="22"/>
      <c r="W126" s="22"/>
      <c r="X126" s="94">
        <f t="shared" si="11"/>
        <v>0</v>
      </c>
      <c r="Y126" s="97"/>
      <c r="Z126" s="94">
        <f t="shared" si="12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20220</v>
      </c>
      <c r="I127" s="85">
        <f>SUM(I46:I126)</f>
        <v>20220</v>
      </c>
      <c r="J127" s="85"/>
      <c r="K127" s="83">
        <f>SUM(K46:K126)</f>
        <v>0</v>
      </c>
      <c r="L127" s="83">
        <f>SUM(L46:L126)</f>
        <v>0</v>
      </c>
      <c r="M127" s="83">
        <f>SUM(M46:M126)</f>
        <v>2520</v>
      </c>
      <c r="N127" s="85">
        <f>SUM(N46:N126)</f>
        <v>2520</v>
      </c>
      <c r="O127" s="85"/>
      <c r="P127" s="83">
        <f>SUM(P46:P126)</f>
        <v>0</v>
      </c>
      <c r="Q127" s="83">
        <f>SUM(Q46:Q126)</f>
        <v>0</v>
      </c>
      <c r="R127" s="83">
        <f>SUM(R46:R126)</f>
        <v>2520</v>
      </c>
      <c r="S127" s="85">
        <f>SUM(S46:S126)</f>
        <v>2520</v>
      </c>
      <c r="T127" s="85"/>
      <c r="U127" s="83">
        <f>SUM(U46:U126)</f>
        <v>0</v>
      </c>
      <c r="V127" s="83">
        <f>SUM(V46:V126)</f>
        <v>0</v>
      </c>
      <c r="W127" s="83">
        <f>SUM(W46:W126)</f>
        <v>4134</v>
      </c>
      <c r="X127" s="85">
        <f>SUM(X46:X126)</f>
        <v>4134</v>
      </c>
      <c r="Y127" s="84"/>
      <c r="Z127" s="85">
        <f>SUM(Z46:Z126)</f>
        <v>29394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29394</v>
      </c>
      <c r="G128" s="88">
        <f>G43-G127</f>
        <v>0</v>
      </c>
      <c r="H128" s="88">
        <f>H43-H127</f>
        <v>-20220</v>
      </c>
      <c r="I128" s="89">
        <f>I43-I127</f>
        <v>9174</v>
      </c>
      <c r="J128" s="89"/>
      <c r="K128" s="88">
        <f>K43-K127</f>
        <v>0</v>
      </c>
      <c r="L128" s="88">
        <f>L43-L127</f>
        <v>0</v>
      </c>
      <c r="M128" s="88">
        <f>M43-M127</f>
        <v>-2520</v>
      </c>
      <c r="N128" s="89">
        <f>N43-N127</f>
        <v>-2520</v>
      </c>
      <c r="O128" s="89"/>
      <c r="P128" s="88">
        <f>P43-P127</f>
        <v>0</v>
      </c>
      <c r="Q128" s="88">
        <f>Q43-Q127</f>
        <v>0</v>
      </c>
      <c r="R128" s="88">
        <f>R43-R127</f>
        <v>-2520</v>
      </c>
      <c r="S128" s="89">
        <f>S43-S127</f>
        <v>-2520</v>
      </c>
      <c r="T128" s="89"/>
      <c r="U128" s="88">
        <f>U43-U127</f>
        <v>0</v>
      </c>
      <c r="V128" s="88">
        <f>V43-V127</f>
        <v>0</v>
      </c>
      <c r="W128" s="88">
        <f>W43-W127</f>
        <v>-4134</v>
      </c>
      <c r="X128" s="89">
        <f>X43-X127</f>
        <v>-4134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" top="0.35" bottom="0.37" header="0.31496062992125984" footer="0.31496062992125984"/>
  <pageSetup paperSize="5" scale="7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rgb="FF00B050"/>
    <pageSetUpPr fitToPage="1"/>
  </sheetPr>
  <dimension ref="A1:Z130"/>
  <sheetViews>
    <sheetView zoomScale="80" zoomScaleNormal="80" workbookViewId="0">
      <pane xSplit="2" ySplit="10" topLeftCell="F11" activePane="bottomRight" state="frozen"/>
      <selection activeCell="P142" sqref="P142"/>
      <selection pane="topRight" activeCell="P142" sqref="P142"/>
      <selection pane="bottomLeft" activeCell="P142" sqref="P142"/>
      <selection pane="bottomRight" activeCell="A10" sqref="A10"/>
    </sheetView>
  </sheetViews>
  <sheetFormatPr defaultColWidth="9.140625" defaultRowHeight="12.75" x14ac:dyDescent="0.2"/>
  <cols>
    <col min="1" max="1" width="7.42578125" customWidth="1"/>
    <col min="2" max="2" width="67.7109375" customWidth="1"/>
    <col min="3" max="4" width="9.140625" hidden="1" customWidth="1"/>
    <col min="5" max="5" width="36.28515625" hidden="1" customWidth="1"/>
    <col min="6" max="6" width="13.42578125" bestFit="1" customWidth="1"/>
    <col min="7" max="8" width="13" bestFit="1" customWidth="1"/>
    <col min="9" max="9" width="14.28515625" bestFit="1" customWidth="1"/>
    <col min="10" max="10" width="2.7109375" customWidth="1"/>
    <col min="11" max="13" width="13" bestFit="1" customWidth="1"/>
    <col min="14" max="14" width="14.5703125" bestFit="1" customWidth="1"/>
    <col min="15" max="15" width="2.7109375" customWidth="1"/>
    <col min="16" max="18" width="13" bestFit="1" customWidth="1"/>
    <col min="19" max="19" width="14.5703125" bestFit="1" customWidth="1"/>
    <col min="20" max="20" width="2.7109375" customWidth="1"/>
    <col min="21" max="23" width="13" bestFit="1" customWidth="1"/>
    <col min="24" max="24" width="14.5703125" bestFit="1" customWidth="1"/>
    <col min="25" max="25" width="3.28515625" customWidth="1"/>
    <col min="26" max="26" width="14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92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/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 t="shared" ref="Z11:Z42" si="0"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1">K12+L12+M12</f>
        <v>0</v>
      </c>
      <c r="O12" s="15"/>
      <c r="P12" s="22"/>
      <c r="Q12" s="22"/>
      <c r="R12" s="22"/>
      <c r="S12" s="94">
        <f t="shared" ref="S12:S42" si="2">P12+Q12+R12</f>
        <v>0</v>
      </c>
      <c r="T12" s="15"/>
      <c r="U12" s="22"/>
      <c r="V12" s="22"/>
      <c r="W12" s="22"/>
      <c r="X12" s="94">
        <f t="shared" ref="X12:X42" si="3">U12+V12+W12</f>
        <v>0</v>
      </c>
      <c r="Y12" s="97"/>
      <c r="Z12" s="94">
        <f t="shared" si="0"/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1"/>
        <v>0</v>
      </c>
      <c r="O13" s="15"/>
      <c r="P13" s="22"/>
      <c r="Q13" s="22"/>
      <c r="R13" s="22"/>
      <c r="S13" s="94">
        <f t="shared" si="2"/>
        <v>0</v>
      </c>
      <c r="T13" s="15"/>
      <c r="U13" s="22"/>
      <c r="V13" s="22"/>
      <c r="W13" s="22"/>
      <c r="X13" s="94">
        <f t="shared" si="3"/>
        <v>0</v>
      </c>
      <c r="Y13" s="97"/>
      <c r="Z13" s="94">
        <f t="shared" si="0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1"/>
        <v>0</v>
      </c>
      <c r="O14" s="15"/>
      <c r="P14" s="22"/>
      <c r="Q14" s="22"/>
      <c r="R14" s="22"/>
      <c r="S14" s="94">
        <f t="shared" si="2"/>
        <v>0</v>
      </c>
      <c r="T14" s="15"/>
      <c r="U14" s="22"/>
      <c r="V14" s="22"/>
      <c r="W14" s="22"/>
      <c r="X14" s="94">
        <f t="shared" si="3"/>
        <v>0</v>
      </c>
      <c r="Y14" s="97"/>
      <c r="Z14" s="94">
        <f t="shared" si="0"/>
        <v>0</v>
      </c>
    </row>
    <row r="15" spans="1:26" ht="15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1"/>
        <v>0</v>
      </c>
      <c r="O15" s="15"/>
      <c r="P15" s="22"/>
      <c r="Q15" s="22"/>
      <c r="R15" s="22"/>
      <c r="S15" s="94">
        <f t="shared" si="2"/>
        <v>0</v>
      </c>
      <c r="T15" s="15"/>
      <c r="U15" s="22"/>
      <c r="V15" s="22"/>
      <c r="W15" s="22"/>
      <c r="X15" s="94">
        <f t="shared" si="3"/>
        <v>0</v>
      </c>
      <c r="Y15" s="97"/>
      <c r="Z15" s="94">
        <f t="shared" si="0"/>
        <v>0</v>
      </c>
    </row>
    <row r="16" spans="1:26" ht="15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1"/>
        <v>0</v>
      </c>
      <c r="O16" s="15"/>
      <c r="P16" s="22"/>
      <c r="Q16" s="22"/>
      <c r="R16" s="22"/>
      <c r="S16" s="94">
        <f t="shared" si="2"/>
        <v>0</v>
      </c>
      <c r="T16" s="15"/>
      <c r="U16" s="22"/>
      <c r="V16" s="22"/>
      <c r="W16" s="22"/>
      <c r="X16" s="94">
        <f t="shared" si="3"/>
        <v>0</v>
      </c>
      <c r="Y16" s="97"/>
      <c r="Z16" s="94">
        <f t="shared" si="0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1"/>
        <v>0</v>
      </c>
      <c r="O17" s="15"/>
      <c r="P17" s="22"/>
      <c r="Q17" s="22"/>
      <c r="R17" s="22"/>
      <c r="S17" s="94">
        <f t="shared" si="2"/>
        <v>0</v>
      </c>
      <c r="T17" s="15"/>
      <c r="U17" s="22"/>
      <c r="V17" s="22"/>
      <c r="W17" s="22"/>
      <c r="X17" s="94">
        <f t="shared" si="3"/>
        <v>0</v>
      </c>
      <c r="Y17" s="97"/>
      <c r="Z17" s="94">
        <f t="shared" si="0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1"/>
        <v>0</v>
      </c>
      <c r="O18" s="15"/>
      <c r="P18" s="22"/>
      <c r="Q18" s="22"/>
      <c r="R18" s="22"/>
      <c r="S18" s="94">
        <f t="shared" si="2"/>
        <v>0</v>
      </c>
      <c r="T18" s="15"/>
      <c r="U18" s="22"/>
      <c r="V18" s="22"/>
      <c r="W18" s="22"/>
      <c r="X18" s="94">
        <f t="shared" si="3"/>
        <v>0</v>
      </c>
      <c r="Y18" s="97"/>
      <c r="Z18" s="94">
        <f t="shared" si="0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1"/>
        <v>0</v>
      </c>
      <c r="O19" s="15"/>
      <c r="P19" s="22"/>
      <c r="Q19" s="22"/>
      <c r="R19" s="22"/>
      <c r="S19" s="94">
        <f t="shared" si="2"/>
        <v>0</v>
      </c>
      <c r="T19" s="15"/>
      <c r="U19" s="22"/>
      <c r="V19" s="22"/>
      <c r="W19" s="22"/>
      <c r="X19" s="94">
        <f t="shared" si="3"/>
        <v>0</v>
      </c>
      <c r="Y19" s="97"/>
      <c r="Z19" s="94">
        <f t="shared" si="0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1"/>
        <v>0</v>
      </c>
      <c r="O20" s="15"/>
      <c r="P20" s="22"/>
      <c r="Q20" s="22"/>
      <c r="R20" s="22"/>
      <c r="S20" s="94">
        <f t="shared" si="2"/>
        <v>0</v>
      </c>
      <c r="T20" s="15"/>
      <c r="U20" s="22"/>
      <c r="V20" s="22"/>
      <c r="W20" s="22"/>
      <c r="X20" s="94">
        <f t="shared" si="3"/>
        <v>0</v>
      </c>
      <c r="Y20" s="97"/>
      <c r="Z20" s="94">
        <f t="shared" si="0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1"/>
        <v>0</v>
      </c>
      <c r="O21" s="15"/>
      <c r="P21" s="22"/>
      <c r="Q21" s="22"/>
      <c r="R21" s="22"/>
      <c r="S21" s="94">
        <f t="shared" si="2"/>
        <v>0</v>
      </c>
      <c r="T21" s="15"/>
      <c r="U21" s="22"/>
      <c r="V21" s="22"/>
      <c r="W21" s="22"/>
      <c r="X21" s="94">
        <f t="shared" si="3"/>
        <v>0</v>
      </c>
      <c r="Y21" s="97"/>
      <c r="Z21" s="94">
        <f t="shared" si="0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1"/>
        <v>0</v>
      </c>
      <c r="O22" s="15"/>
      <c r="P22" s="22"/>
      <c r="Q22" s="22"/>
      <c r="R22" s="22"/>
      <c r="S22" s="94">
        <f t="shared" si="2"/>
        <v>0</v>
      </c>
      <c r="T22" s="15"/>
      <c r="U22" s="22"/>
      <c r="V22" s="22"/>
      <c r="W22" s="22"/>
      <c r="X22" s="94">
        <f t="shared" si="3"/>
        <v>0</v>
      </c>
      <c r="Y22" s="97"/>
      <c r="Z22" s="94">
        <f t="shared" si="0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1"/>
        <v>0</v>
      </c>
      <c r="O23" s="15"/>
      <c r="P23" s="22"/>
      <c r="Q23" s="22"/>
      <c r="R23" s="22"/>
      <c r="S23" s="94">
        <f t="shared" si="2"/>
        <v>0</v>
      </c>
      <c r="T23" s="15"/>
      <c r="U23" s="22"/>
      <c r="V23" s="22"/>
      <c r="W23" s="22"/>
      <c r="X23" s="94">
        <f t="shared" si="3"/>
        <v>0</v>
      </c>
      <c r="Y23" s="97"/>
      <c r="Z23" s="94">
        <f t="shared" si="0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1"/>
        <v>0</v>
      </c>
      <c r="O24" s="15"/>
      <c r="P24" s="22"/>
      <c r="Q24" s="22"/>
      <c r="R24" s="22"/>
      <c r="S24" s="94">
        <f t="shared" si="2"/>
        <v>0</v>
      </c>
      <c r="T24" s="15"/>
      <c r="U24" s="22"/>
      <c r="V24" s="22"/>
      <c r="W24" s="22"/>
      <c r="X24" s="94">
        <f t="shared" si="3"/>
        <v>0</v>
      </c>
      <c r="Y24" s="97"/>
      <c r="Z24" s="94">
        <f t="shared" si="0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1"/>
        <v>0</v>
      </c>
      <c r="O25" s="15"/>
      <c r="P25" s="22"/>
      <c r="Q25" s="22"/>
      <c r="R25" s="22"/>
      <c r="S25" s="94">
        <f t="shared" si="2"/>
        <v>0</v>
      </c>
      <c r="T25" s="15"/>
      <c r="U25" s="22"/>
      <c r="V25" s="22"/>
      <c r="W25" s="22"/>
      <c r="X25" s="94">
        <f t="shared" si="3"/>
        <v>0</v>
      </c>
      <c r="Y25" s="97"/>
      <c r="Z25" s="94">
        <f t="shared" si="0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1"/>
        <v>0</v>
      </c>
      <c r="O26" s="15"/>
      <c r="P26" s="22"/>
      <c r="Q26" s="22"/>
      <c r="R26" s="22"/>
      <c r="S26" s="94">
        <f t="shared" si="2"/>
        <v>0</v>
      </c>
      <c r="T26" s="15"/>
      <c r="U26" s="22"/>
      <c r="V26" s="22"/>
      <c r="W26" s="22"/>
      <c r="X26" s="94">
        <f t="shared" si="3"/>
        <v>0</v>
      </c>
      <c r="Y26" s="97"/>
      <c r="Z26" s="94">
        <f t="shared" si="0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1"/>
        <v>0</v>
      </c>
      <c r="O27" s="15"/>
      <c r="P27" s="22"/>
      <c r="Q27" s="22"/>
      <c r="R27" s="22"/>
      <c r="S27" s="94">
        <f t="shared" si="2"/>
        <v>0</v>
      </c>
      <c r="T27" s="15"/>
      <c r="U27" s="22"/>
      <c r="V27" s="22"/>
      <c r="W27" s="22"/>
      <c r="X27" s="94">
        <f t="shared" si="3"/>
        <v>0</v>
      </c>
      <c r="Y27" s="97"/>
      <c r="Z27" s="94">
        <f t="shared" si="0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1"/>
        <v>0</v>
      </c>
      <c r="O28" s="15"/>
      <c r="P28" s="22"/>
      <c r="Q28" s="22"/>
      <c r="R28" s="22"/>
      <c r="S28" s="94">
        <f t="shared" si="2"/>
        <v>0</v>
      </c>
      <c r="T28" s="15"/>
      <c r="U28" s="22"/>
      <c r="V28" s="22"/>
      <c r="W28" s="22"/>
      <c r="X28" s="94">
        <f t="shared" si="3"/>
        <v>0</v>
      </c>
      <c r="Y28" s="97"/>
      <c r="Z28" s="94">
        <f t="shared" si="0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1"/>
        <v>0</v>
      </c>
      <c r="O29" s="15"/>
      <c r="P29" s="22"/>
      <c r="Q29" s="22"/>
      <c r="R29" s="22"/>
      <c r="S29" s="94">
        <f t="shared" si="2"/>
        <v>0</v>
      </c>
      <c r="T29" s="15"/>
      <c r="U29" s="22"/>
      <c r="V29" s="22"/>
      <c r="W29" s="22"/>
      <c r="X29" s="94">
        <f t="shared" si="3"/>
        <v>0</v>
      </c>
      <c r="Y29" s="97"/>
      <c r="Z29" s="94">
        <f t="shared" si="0"/>
        <v>0</v>
      </c>
    </row>
    <row r="30" spans="1:26" ht="15" x14ac:dyDescent="0.25">
      <c r="A30" s="59" t="s">
        <v>264</v>
      </c>
      <c r="B30" s="66" t="str">
        <f>'LPFN SUMMARY - Results'!B30</f>
        <v>Deferred from last year</v>
      </c>
      <c r="C30" s="62"/>
      <c r="D30" s="62"/>
      <c r="E30" s="63"/>
      <c r="F30" s="183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1"/>
        <v>0</v>
      </c>
      <c r="O30" s="15"/>
      <c r="P30" s="22"/>
      <c r="Q30" s="22"/>
      <c r="R30" s="22"/>
      <c r="S30" s="94">
        <f t="shared" si="2"/>
        <v>0</v>
      </c>
      <c r="T30" s="15"/>
      <c r="U30" s="22"/>
      <c r="V30" s="22"/>
      <c r="W30" s="22"/>
      <c r="X30" s="94">
        <f t="shared" si="3"/>
        <v>0</v>
      </c>
      <c r="Y30" s="97"/>
      <c r="Z30" s="94">
        <f t="shared" si="0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1"/>
        <v>0</v>
      </c>
      <c r="O31" s="15"/>
      <c r="P31" s="22"/>
      <c r="Q31" s="22"/>
      <c r="R31" s="22"/>
      <c r="S31" s="94">
        <f t="shared" si="2"/>
        <v>0</v>
      </c>
      <c r="T31" s="15"/>
      <c r="U31" s="22"/>
      <c r="V31" s="22"/>
      <c r="W31" s="22"/>
      <c r="X31" s="94">
        <f t="shared" si="3"/>
        <v>0</v>
      </c>
      <c r="Y31" s="97"/>
      <c r="Z31" s="94">
        <f t="shared" si="0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1"/>
        <v>0</v>
      </c>
      <c r="O32" s="15"/>
      <c r="P32" s="22"/>
      <c r="Q32" s="22"/>
      <c r="R32" s="22"/>
      <c r="S32" s="94">
        <f t="shared" si="2"/>
        <v>0</v>
      </c>
      <c r="T32" s="15"/>
      <c r="U32" s="22"/>
      <c r="V32" s="22"/>
      <c r="W32" s="22"/>
      <c r="X32" s="94">
        <f t="shared" si="3"/>
        <v>0</v>
      </c>
      <c r="Y32" s="97"/>
      <c r="Z32" s="94">
        <f t="shared" si="0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1"/>
        <v>0</v>
      </c>
      <c r="O33" s="15"/>
      <c r="P33" s="22"/>
      <c r="Q33" s="22"/>
      <c r="R33" s="22"/>
      <c r="S33" s="94">
        <f t="shared" si="2"/>
        <v>0</v>
      </c>
      <c r="T33" s="15"/>
      <c r="U33" s="22"/>
      <c r="V33" s="22"/>
      <c r="W33" s="22"/>
      <c r="X33" s="94">
        <f t="shared" si="3"/>
        <v>0</v>
      </c>
      <c r="Y33" s="97"/>
      <c r="Z33" s="94">
        <f t="shared" si="0"/>
        <v>0</v>
      </c>
    </row>
    <row r="34" spans="1:26" ht="15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1"/>
        <v>0</v>
      </c>
      <c r="O34" s="15"/>
      <c r="P34" s="22"/>
      <c r="Q34" s="22"/>
      <c r="R34" s="22"/>
      <c r="S34" s="94">
        <f t="shared" si="2"/>
        <v>0</v>
      </c>
      <c r="T34" s="15"/>
      <c r="U34" s="22"/>
      <c r="V34" s="22"/>
      <c r="W34" s="22"/>
      <c r="X34" s="94">
        <f t="shared" si="3"/>
        <v>0</v>
      </c>
      <c r="Y34" s="97"/>
      <c r="Z34" s="94">
        <f t="shared" si="0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1"/>
        <v>0</v>
      </c>
      <c r="O35" s="15"/>
      <c r="P35" s="22"/>
      <c r="Q35" s="22"/>
      <c r="R35" s="22"/>
      <c r="S35" s="94">
        <f t="shared" si="2"/>
        <v>0</v>
      </c>
      <c r="T35" s="15"/>
      <c r="U35" s="22"/>
      <c r="V35" s="22"/>
      <c r="W35" s="22"/>
      <c r="X35" s="94">
        <f t="shared" si="3"/>
        <v>0</v>
      </c>
      <c r="Y35" s="97"/>
      <c r="Z35" s="94">
        <f t="shared" si="0"/>
        <v>0</v>
      </c>
    </row>
    <row r="36" spans="1:26" ht="15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1"/>
        <v>0</v>
      </c>
      <c r="O36" s="15"/>
      <c r="P36" s="22"/>
      <c r="Q36" s="22"/>
      <c r="R36" s="22"/>
      <c r="S36" s="94">
        <f t="shared" si="2"/>
        <v>0</v>
      </c>
      <c r="T36" s="15"/>
      <c r="U36" s="22"/>
      <c r="V36" s="22"/>
      <c r="W36" s="22"/>
      <c r="X36" s="94">
        <f t="shared" si="3"/>
        <v>0</v>
      </c>
      <c r="Y36" s="97"/>
      <c r="Z36" s="94">
        <f t="shared" si="0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1"/>
        <v>0</v>
      </c>
      <c r="O37" s="15"/>
      <c r="P37" s="22"/>
      <c r="Q37" s="22"/>
      <c r="R37" s="22"/>
      <c r="S37" s="94">
        <f t="shared" si="2"/>
        <v>0</v>
      </c>
      <c r="T37" s="15"/>
      <c r="U37" s="22"/>
      <c r="V37" s="22"/>
      <c r="W37" s="22"/>
      <c r="X37" s="94">
        <f t="shared" si="3"/>
        <v>0</v>
      </c>
      <c r="Y37" s="97"/>
      <c r="Z37" s="94">
        <f t="shared" si="0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1"/>
        <v>0</v>
      </c>
      <c r="O38" s="15"/>
      <c r="P38" s="22"/>
      <c r="Q38" s="22"/>
      <c r="R38" s="22"/>
      <c r="S38" s="94">
        <f t="shared" si="2"/>
        <v>0</v>
      </c>
      <c r="T38" s="15"/>
      <c r="U38" s="22"/>
      <c r="V38" s="22"/>
      <c r="W38" s="22"/>
      <c r="X38" s="94">
        <f t="shared" si="3"/>
        <v>0</v>
      </c>
      <c r="Y38" s="97"/>
      <c r="Z38" s="94">
        <f t="shared" si="0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1"/>
        <v>0</v>
      </c>
      <c r="O39" s="15"/>
      <c r="P39" s="22"/>
      <c r="Q39" s="22"/>
      <c r="R39" s="22"/>
      <c r="S39" s="94">
        <f t="shared" si="2"/>
        <v>0</v>
      </c>
      <c r="T39" s="15"/>
      <c r="U39" s="22"/>
      <c r="V39" s="22"/>
      <c r="W39" s="22"/>
      <c r="X39" s="94">
        <f t="shared" si="3"/>
        <v>0</v>
      </c>
      <c r="Y39" s="97"/>
      <c r="Z39" s="94">
        <f t="shared" si="0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1"/>
        <v>0</v>
      </c>
      <c r="O40" s="15"/>
      <c r="P40" s="22"/>
      <c r="Q40" s="22"/>
      <c r="R40" s="22"/>
      <c r="S40" s="94">
        <f t="shared" si="2"/>
        <v>0</v>
      </c>
      <c r="T40" s="15"/>
      <c r="U40" s="22"/>
      <c r="V40" s="22"/>
      <c r="W40" s="22"/>
      <c r="X40" s="94">
        <f t="shared" si="3"/>
        <v>0</v>
      </c>
      <c r="Y40" s="97"/>
      <c r="Z40" s="94">
        <f t="shared" si="0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1"/>
        <v>0</v>
      </c>
      <c r="O41" s="15"/>
      <c r="P41" s="22"/>
      <c r="Q41" s="22"/>
      <c r="R41" s="22"/>
      <c r="S41" s="94">
        <f t="shared" si="2"/>
        <v>0</v>
      </c>
      <c r="T41" s="15"/>
      <c r="U41" s="22"/>
      <c r="V41" s="22"/>
      <c r="W41" s="22"/>
      <c r="X41" s="94">
        <f t="shared" si="3"/>
        <v>0</v>
      </c>
      <c r="Y41" s="97"/>
      <c r="Z41" s="94">
        <f t="shared" si="0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1"/>
        <v>0</v>
      </c>
      <c r="O42" s="15"/>
      <c r="P42" s="22"/>
      <c r="Q42" s="22"/>
      <c r="R42" s="22"/>
      <c r="S42" s="94">
        <f t="shared" si="2"/>
        <v>0</v>
      </c>
      <c r="T42" s="15"/>
      <c r="U42" s="22"/>
      <c r="V42" s="22"/>
      <c r="W42" s="22"/>
      <c r="X42" s="94">
        <f t="shared" si="3"/>
        <v>0</v>
      </c>
      <c r="Y42" s="97"/>
      <c r="Z42" s="94">
        <f t="shared" si="0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188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188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I82" s="94">
        <f t="shared" si="5"/>
        <v>0</v>
      </c>
      <c r="J82" s="15"/>
      <c r="N82" s="94">
        <f t="shared" si="6"/>
        <v>0</v>
      </c>
      <c r="O82" s="15"/>
      <c r="S82" s="94">
        <f t="shared" si="7"/>
        <v>0</v>
      </c>
      <c r="T82" s="15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ref="I125" si="10">F125+G125+H125</f>
        <v>0</v>
      </c>
      <c r="J125" s="15"/>
      <c r="K125" s="22"/>
      <c r="L125" s="22"/>
      <c r="M125" s="22"/>
      <c r="N125" s="94">
        <f t="shared" ref="N125" si="11">K125+L125+M125</f>
        <v>0</v>
      </c>
      <c r="O125" s="15"/>
      <c r="P125" s="22"/>
      <c r="Q125" s="22"/>
      <c r="R125" s="22"/>
      <c r="S125" s="94">
        <f t="shared" ref="S125" si="12">P125+Q125+R125</f>
        <v>0</v>
      </c>
      <c r="T125" s="15"/>
      <c r="U125" s="22"/>
      <c r="V125" s="22"/>
      <c r="W125" s="22"/>
      <c r="X125" s="94">
        <f t="shared" ref="X125" si="13">U125+V125+W125</f>
        <v>0</v>
      </c>
      <c r="Y125" s="97"/>
      <c r="Z125" s="94">
        <f t="shared" ref="Z125" si="14">X125+S125+N125+I125</f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0</v>
      </c>
      <c r="I127" s="85">
        <f>SUM(I46:I126)</f>
        <v>0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0</v>
      </c>
      <c r="G128" s="88">
        <f>G43-G127</f>
        <v>0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42" right="0.23" top="0.35" bottom="0.38" header="0.31496062992125984" footer="0.31496062992125984"/>
  <pageSetup paperSize="5" scale="60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25">
    <tabColor theme="1" tint="0.39997558519241921"/>
    <pageSetUpPr fitToPage="1"/>
  </sheetPr>
  <dimension ref="A1:Z130"/>
  <sheetViews>
    <sheetView zoomScale="80" zoomScaleNormal="80" workbookViewId="0">
      <pane xSplit="2" ySplit="10" topLeftCell="F11" activePane="bottomRight" state="frozen"/>
      <selection activeCell="M42" sqref="M42"/>
      <selection pane="topRight" activeCell="M42" sqref="M42"/>
      <selection pane="bottomLeft" activeCell="M42" sqref="M42"/>
      <selection pane="bottomRight" activeCell="A5" sqref="A5"/>
    </sheetView>
  </sheetViews>
  <sheetFormatPr defaultColWidth="9.140625" defaultRowHeight="12.75" x14ac:dyDescent="0.2"/>
  <cols>
    <col min="1" max="1" width="8.5703125" customWidth="1"/>
    <col min="2" max="2" width="67.42578125" customWidth="1"/>
    <col min="3" max="4" width="9.140625" hidden="1" customWidth="1"/>
    <col min="5" max="5" width="36.28515625" hidden="1" customWidth="1"/>
    <col min="6" max="6" width="12.5703125" bestFit="1" customWidth="1"/>
    <col min="7" max="8" width="10.140625" bestFit="1" customWidth="1"/>
    <col min="9" max="9" width="14.28515625" bestFit="1" customWidth="1"/>
    <col min="10" max="10" width="2.7109375" customWidth="1"/>
    <col min="11" max="12" width="10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10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10.140625" bestFit="1" customWidth="1"/>
    <col min="24" max="24" width="12.42578125" bestFit="1" customWidth="1"/>
    <col min="25" max="25" width="3.28515625" customWidth="1"/>
    <col min="26" max="26" width="11.285156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75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340</v>
      </c>
      <c r="B11" s="66" t="str">
        <f>'LPFN SUMMARY - Results'!B11</f>
        <v>ISC</v>
      </c>
      <c r="C11" s="61"/>
      <c r="D11" s="61"/>
      <c r="E11" s="64"/>
      <c r="F11" s="22">
        <v>58248</v>
      </c>
      <c r="G11" s="22"/>
      <c r="H11" s="22"/>
      <c r="I11" s="94">
        <f>F11+G11+H11</f>
        <v>58248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58248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58248</v>
      </c>
      <c r="G43" s="83">
        <f>SUM(G11:G42)</f>
        <v>0</v>
      </c>
      <c r="H43" s="83">
        <f>SUM(H11:H42)</f>
        <v>0</v>
      </c>
      <c r="I43" s="85">
        <f>SUM(I8:I42)</f>
        <v>58248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58248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>
        <v>1456</v>
      </c>
      <c r="I48" s="94">
        <f t="shared" si="5"/>
        <v>1456</v>
      </c>
      <c r="J48" s="15"/>
      <c r="K48" s="22"/>
      <c r="L48" s="22"/>
      <c r="M48" s="22">
        <v>1456</v>
      </c>
      <c r="N48" s="94">
        <f t="shared" si="6"/>
        <v>1456</v>
      </c>
      <c r="O48" s="15"/>
      <c r="P48" s="22"/>
      <c r="Q48" s="22"/>
      <c r="R48" s="22">
        <v>1456</v>
      </c>
      <c r="S48" s="94">
        <f t="shared" si="7"/>
        <v>1456</v>
      </c>
      <c r="T48" s="15"/>
      <c r="U48" s="22"/>
      <c r="V48" s="22"/>
      <c r="W48" s="22">
        <v>1456</v>
      </c>
      <c r="X48" s="94">
        <f t="shared" si="8"/>
        <v>1456</v>
      </c>
      <c r="Y48" s="97"/>
      <c r="Z48" s="94">
        <f t="shared" si="9"/>
        <v>5824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>
        <v>2700</v>
      </c>
      <c r="G55" s="22">
        <v>2700</v>
      </c>
      <c r="H55" s="22">
        <v>2700</v>
      </c>
      <c r="I55" s="94">
        <f t="shared" si="5"/>
        <v>8100</v>
      </c>
      <c r="J55" s="15"/>
      <c r="K55" s="22">
        <v>2700</v>
      </c>
      <c r="L55" s="22">
        <v>2700</v>
      </c>
      <c r="M55" s="22">
        <v>2700</v>
      </c>
      <c r="N55" s="94">
        <f t="shared" si="6"/>
        <v>8100</v>
      </c>
      <c r="O55" s="15"/>
      <c r="P55" s="22">
        <v>2700</v>
      </c>
      <c r="Q55" s="22">
        <v>2700</v>
      </c>
      <c r="R55" s="22">
        <v>2700</v>
      </c>
      <c r="S55" s="94">
        <f t="shared" si="7"/>
        <v>8100</v>
      </c>
      <c r="T55" s="15"/>
      <c r="U55" s="22">
        <v>2700</v>
      </c>
      <c r="V55" s="22">
        <v>2700</v>
      </c>
      <c r="W55" s="22">
        <v>2700</v>
      </c>
      <c r="X55" s="94">
        <f t="shared" si="8"/>
        <v>8100</v>
      </c>
      <c r="Y55" s="97"/>
      <c r="Z55" s="94">
        <f t="shared" si="9"/>
        <v>32400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>
        <v>1000</v>
      </c>
      <c r="G86" s="22">
        <v>1000</v>
      </c>
      <c r="H86" s="22">
        <v>1000</v>
      </c>
      <c r="I86" s="94">
        <f t="shared" si="5"/>
        <v>3000</v>
      </c>
      <c r="J86" s="15"/>
      <c r="K86" s="22">
        <v>1000</v>
      </c>
      <c r="L86" s="22">
        <v>1000</v>
      </c>
      <c r="M86" s="22">
        <v>1000</v>
      </c>
      <c r="N86" s="94">
        <f t="shared" si="6"/>
        <v>3000</v>
      </c>
      <c r="O86" s="15"/>
      <c r="P86" s="22">
        <v>1000</v>
      </c>
      <c r="Q86" s="22">
        <v>1000</v>
      </c>
      <c r="R86" s="22">
        <v>1000</v>
      </c>
      <c r="S86" s="94">
        <f t="shared" si="7"/>
        <v>3000</v>
      </c>
      <c r="T86" s="15"/>
      <c r="U86" s="22">
        <v>1000</v>
      </c>
      <c r="V86" s="22">
        <v>1500</v>
      </c>
      <c r="W86" s="22">
        <v>1500</v>
      </c>
      <c r="X86" s="94">
        <f>SUM(U86:W86)</f>
        <v>4000</v>
      </c>
      <c r="Y86" s="97"/>
      <c r="Z86" s="94">
        <f t="shared" si="9"/>
        <v>13000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/>
      <c r="J124" s="15"/>
      <c r="K124" s="22"/>
      <c r="L124" s="22"/>
      <c r="M124" s="22"/>
      <c r="N124" s="94"/>
      <c r="O124" s="15"/>
      <c r="P124" s="22"/>
      <c r="Q124" s="22"/>
      <c r="R124" s="22"/>
      <c r="S124" s="94"/>
      <c r="T124" s="15"/>
      <c r="U124" s="22"/>
      <c r="V124" s="22"/>
      <c r="W124" s="22"/>
      <c r="X124" s="94"/>
      <c r="Y124" s="97"/>
      <c r="Z124" s="94"/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Results'!B126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3700</v>
      </c>
      <c r="G127" s="83">
        <f>SUM(G46:G126)</f>
        <v>3700</v>
      </c>
      <c r="H127" s="83">
        <f>SUM(H46:H126)</f>
        <v>5156</v>
      </c>
      <c r="I127" s="85">
        <f>SUM(I46:I126)</f>
        <v>12556</v>
      </c>
      <c r="J127" s="85"/>
      <c r="K127" s="83">
        <f>SUM(K46:K126)</f>
        <v>3700</v>
      </c>
      <c r="L127" s="83">
        <f>SUM(L46:L126)</f>
        <v>3700</v>
      </c>
      <c r="M127" s="83">
        <f>SUM(M46:M126)</f>
        <v>5156</v>
      </c>
      <c r="N127" s="85">
        <f>SUM(N46:N126)</f>
        <v>12556</v>
      </c>
      <c r="O127" s="85"/>
      <c r="P127" s="83">
        <f>SUM(P46:P126)</f>
        <v>3700</v>
      </c>
      <c r="Q127" s="83">
        <f>SUM(Q46:Q126)</f>
        <v>3700</v>
      </c>
      <c r="R127" s="83">
        <f>SUM(R46:R126)</f>
        <v>5156</v>
      </c>
      <c r="S127" s="85">
        <f>SUM(S46:S126)</f>
        <v>12556</v>
      </c>
      <c r="T127" s="85"/>
      <c r="U127" s="83">
        <f>SUM(U46:U126)</f>
        <v>3700</v>
      </c>
      <c r="V127" s="83">
        <f>SUM(V46:V126)</f>
        <v>4200</v>
      </c>
      <c r="W127" s="83">
        <f>SUM(W46:W126)</f>
        <v>5656</v>
      </c>
      <c r="X127" s="85">
        <f>SUM(X46:X126)</f>
        <v>13556</v>
      </c>
      <c r="Y127" s="84"/>
      <c r="Z127" s="85">
        <f>SUM(Z46:Z126)</f>
        <v>51224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54548</v>
      </c>
      <c r="G128" s="88">
        <f>G43-G127</f>
        <v>-3700</v>
      </c>
      <c r="H128" s="88">
        <f>H43-H127</f>
        <v>-5156</v>
      </c>
      <c r="I128" s="89">
        <f>I43-I127</f>
        <v>45692</v>
      </c>
      <c r="J128" s="89"/>
      <c r="K128" s="88">
        <f>K43-K127</f>
        <v>-3700</v>
      </c>
      <c r="L128" s="88">
        <f>L43-L127</f>
        <v>-3700</v>
      </c>
      <c r="M128" s="88">
        <f>M43-M127</f>
        <v>-5156</v>
      </c>
      <c r="N128" s="89">
        <f>N43-N127</f>
        <v>-12556</v>
      </c>
      <c r="O128" s="89"/>
      <c r="P128" s="88">
        <f>P43-P127</f>
        <v>-3700</v>
      </c>
      <c r="Q128" s="88">
        <f>Q43-Q127</f>
        <v>-3700</v>
      </c>
      <c r="R128" s="88">
        <f>R43-R127</f>
        <v>-5156</v>
      </c>
      <c r="S128" s="89">
        <f>S43-S127</f>
        <v>-12556</v>
      </c>
      <c r="T128" s="89"/>
      <c r="U128" s="88">
        <f>U43-U127</f>
        <v>-3700</v>
      </c>
      <c r="V128" s="88">
        <f>V43-V127</f>
        <v>-4200</v>
      </c>
      <c r="W128" s="88">
        <f>W43-W127</f>
        <v>-5656</v>
      </c>
      <c r="X128" s="89">
        <f>X43-X127</f>
        <v>-13556</v>
      </c>
      <c r="Y128" s="90"/>
      <c r="Z128" s="89">
        <f>Z43-Z127</f>
        <v>7024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17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3" right="0.2" top="0.35" bottom="0.37" header="0.31496062992125984" footer="0.31496062992125984"/>
  <pageSetup paperSize="5" scale="73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26">
    <tabColor theme="1" tint="0.39997558519241921"/>
    <pageSetUpPr fitToPage="1"/>
  </sheetPr>
  <dimension ref="A1:Z133"/>
  <sheetViews>
    <sheetView zoomScale="70" zoomScaleNormal="70" workbookViewId="0">
      <pane xSplit="2" ySplit="10" topLeftCell="F11" activePane="bottomRight" state="frozen"/>
      <selection activeCell="M42" sqref="M42"/>
      <selection pane="topRight" activeCell="M42" sqref="M42"/>
      <selection pane="bottomLeft" activeCell="M42" sqref="M42"/>
      <selection pane="bottomRight" activeCell="A10" sqref="A10"/>
    </sheetView>
  </sheetViews>
  <sheetFormatPr defaultColWidth="9.140625" defaultRowHeight="12.75" x14ac:dyDescent="0.2"/>
  <cols>
    <col min="1" max="1" width="8.5703125" customWidth="1"/>
    <col min="2" max="2" width="113.28515625" customWidth="1"/>
    <col min="3" max="4" width="9.140625" hidden="1" customWidth="1"/>
    <col min="5" max="5" width="36.28515625" hidden="1" customWidth="1"/>
    <col min="6" max="6" width="14.5703125" bestFit="1" customWidth="1"/>
    <col min="7" max="8" width="9.140625" bestFit="1" customWidth="1"/>
    <col min="9" max="9" width="14.85546875" bestFit="1" customWidth="1"/>
    <col min="10" max="10" width="2.7109375" customWidth="1"/>
    <col min="11" max="12" width="9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9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3" width="9.140625" bestFit="1" customWidth="1"/>
    <col min="24" max="24" width="14.5703125" bestFit="1" customWidth="1"/>
    <col min="25" max="25" width="3.28515625" customWidth="1"/>
    <col min="26" max="26" width="14.8554687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151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268</v>
      </c>
      <c r="B11" s="66" t="str">
        <f>'LPFN SUMMARY - Results'!B11</f>
        <v>ISC</v>
      </c>
      <c r="C11" s="61"/>
      <c r="D11" s="61"/>
      <c r="E11" s="64"/>
      <c r="F11" s="22">
        <v>277000</v>
      </c>
      <c r="G11" s="22"/>
      <c r="H11" s="22"/>
      <c r="I11" s="94">
        <f>F11+G11+H11</f>
        <v>277000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277000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>
        <v>-50000</v>
      </c>
      <c r="G28" s="22"/>
      <c r="H28" s="22"/>
      <c r="I28" s="94">
        <f t="shared" si="4"/>
        <v>-50000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-50000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/>
      <c r="O29" s="15"/>
      <c r="P29" s="22"/>
      <c r="Q29" s="22"/>
      <c r="R29" s="22"/>
      <c r="S29" s="94"/>
      <c r="T29" s="15"/>
      <c r="U29" s="22"/>
      <c r="V29" s="22"/>
      <c r="W29" s="22"/>
      <c r="X29" s="94"/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/>
      <c r="O30" s="15"/>
      <c r="P30" s="22"/>
      <c r="Q30" s="22"/>
      <c r="R30" s="22"/>
      <c r="S30" s="94"/>
      <c r="T30" s="15"/>
      <c r="U30" s="22"/>
      <c r="V30" s="22"/>
      <c r="W30" s="22"/>
      <c r="X30" s="94"/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/>
      <c r="O31" s="15"/>
      <c r="P31" s="22"/>
      <c r="Q31" s="22"/>
      <c r="R31" s="22"/>
      <c r="S31" s="94"/>
      <c r="T31" s="15"/>
      <c r="U31" s="22"/>
      <c r="V31" s="22"/>
      <c r="W31" s="22"/>
      <c r="X31" s="94"/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227000</v>
      </c>
      <c r="G43" s="83">
        <f>SUM(G11:G42)</f>
        <v>0</v>
      </c>
      <c r="H43" s="83">
        <f>SUM(H11:H42)</f>
        <v>0</v>
      </c>
      <c r="I43" s="85">
        <f>SUM(I8:I42)</f>
        <v>227000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227000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>
        <v>227000</v>
      </c>
      <c r="G55" s="22"/>
      <c r="H55" s="22"/>
      <c r="I55" s="94">
        <f t="shared" si="5"/>
        <v>227000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227000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4.25" customHeight="1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ref="I121" si="10">F121+G121+H121</f>
        <v>0</v>
      </c>
      <c r="J121" s="15"/>
      <c r="K121" s="22"/>
      <c r="L121" s="22"/>
      <c r="M121" s="22"/>
      <c r="N121" s="94">
        <f t="shared" ref="N121" si="11">K121+L121+M121</f>
        <v>0</v>
      </c>
      <c r="O121" s="15"/>
      <c r="P121" s="22"/>
      <c r="Q121" s="22"/>
      <c r="R121" s="22"/>
      <c r="S121" s="94">
        <f t="shared" ref="S121" si="12">P121+Q121+R121</f>
        <v>0</v>
      </c>
      <c r="T121" s="15"/>
      <c r="U121" s="22"/>
      <c r="V121" s="22"/>
      <c r="W121" s="22"/>
      <c r="X121" s="94">
        <f t="shared" ref="X121" si="13">U121+V121+W121</f>
        <v>0</v>
      </c>
      <c r="Y121" s="97"/>
      <c r="Z121" s="94">
        <f t="shared" ref="Z121" si="14">X121+S121+N121+I121</f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Results'!B126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227000</v>
      </c>
      <c r="G127" s="83">
        <f>SUM(G46:G126)</f>
        <v>0</v>
      </c>
      <c r="H127" s="83">
        <f>SUM(H46:H126)</f>
        <v>0</v>
      </c>
      <c r="I127" s="85">
        <f>SUM(I46:I126)</f>
        <v>227000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227000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0</v>
      </c>
      <c r="G128" s="88">
        <f>G43-G127</f>
        <v>0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289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B131" s="2"/>
      <c r="F131" s="289"/>
    </row>
    <row r="132" spans="1:26" x14ac:dyDescent="0.2">
      <c r="B132" s="2"/>
      <c r="F132" s="289"/>
    </row>
    <row r="133" spans="1:26" x14ac:dyDescent="0.2">
      <c r="F133" s="290"/>
    </row>
  </sheetData>
  <mergeCells count="2">
    <mergeCell ref="U5:Z5"/>
    <mergeCell ref="A6:B6"/>
  </mergeCells>
  <phoneticPr fontId="21" type="noConversion"/>
  <pageMargins left="0.31" right="0.28000000000000003" top="0.4" bottom="0.74803149606299213" header="0.31496062992125984" footer="0.31496062992125984"/>
  <pageSetup paperSize="5" scale="27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27">
    <tabColor rgb="FF7030A0"/>
    <pageSetUpPr fitToPage="1"/>
  </sheetPr>
  <dimension ref="A1:AB132"/>
  <sheetViews>
    <sheetView topLeftCell="A2" zoomScale="70" zoomScaleNormal="70" workbookViewId="0">
      <pane xSplit="5" ySplit="5" topLeftCell="F7" activePane="bottomRight" state="frozen"/>
      <selection activeCell="M42" sqref="M42"/>
      <selection pane="topRight" activeCell="M42" sqref="M42"/>
      <selection pane="bottomLeft" activeCell="M42" sqref="M42"/>
      <selection pane="bottomRight" activeCell="Z24" sqref="Z24"/>
    </sheetView>
  </sheetViews>
  <sheetFormatPr defaultColWidth="9.140625" defaultRowHeight="12.75" x14ac:dyDescent="0.2"/>
  <cols>
    <col min="1" max="1" width="10.5703125" customWidth="1"/>
    <col min="2" max="2" width="28.7109375" customWidth="1"/>
    <col min="3" max="4" width="9.140625" hidden="1" customWidth="1"/>
    <col min="5" max="5" width="36.28515625" hidden="1" customWidth="1"/>
    <col min="6" max="6" width="13.42578125" bestFit="1" customWidth="1"/>
    <col min="7" max="7" width="12.140625" bestFit="1" customWidth="1"/>
    <col min="8" max="8" width="13" bestFit="1" customWidth="1"/>
    <col min="9" max="9" width="14" bestFit="1" customWidth="1"/>
    <col min="10" max="10" width="3.28515625" customWidth="1"/>
    <col min="11" max="12" width="12.140625" bestFit="1" customWidth="1"/>
    <col min="13" max="13" width="13" bestFit="1" customWidth="1"/>
    <col min="14" max="14" width="14.42578125" bestFit="1" customWidth="1"/>
    <col min="15" max="15" width="3.28515625" customWidth="1"/>
    <col min="16" max="18" width="12.140625" bestFit="1" customWidth="1"/>
    <col min="19" max="19" width="14.5703125" bestFit="1" customWidth="1"/>
    <col min="20" max="20" width="3.5703125" customWidth="1"/>
    <col min="21" max="22" width="12.140625" bestFit="1" customWidth="1"/>
    <col min="23" max="23" width="13" bestFit="1" customWidth="1"/>
    <col min="24" max="24" width="14.5703125" bestFit="1" customWidth="1"/>
    <col min="25" max="25" width="3.7109375" customWidth="1"/>
    <col min="26" max="26" width="13.42578125" bestFit="1" customWidth="1"/>
    <col min="27" max="27" width="14.28515625" style="182" bestFit="1" customWidth="1"/>
  </cols>
  <sheetData>
    <row r="1" spans="1:27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7" ht="19.5" customHeight="1" x14ac:dyDescent="0.2">
      <c r="A4" s="23" t="s">
        <v>257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7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7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11"/>
      <c r="K7" s="48" t="s">
        <v>9</v>
      </c>
      <c r="L7" s="48" t="s">
        <v>10</v>
      </c>
      <c r="M7" s="48" t="s">
        <v>11</v>
      </c>
      <c r="N7" s="104" t="s">
        <v>59</v>
      </c>
      <c r="O7" s="40"/>
      <c r="P7" s="48" t="s">
        <v>12</v>
      </c>
      <c r="Q7" s="48" t="s">
        <v>13</v>
      </c>
      <c r="R7" s="48" t="s">
        <v>14</v>
      </c>
      <c r="S7" s="104" t="s">
        <v>60</v>
      </c>
      <c r="T7" s="41"/>
      <c r="U7" s="48" t="s">
        <v>15</v>
      </c>
      <c r="V7" s="48" t="s">
        <v>16</v>
      </c>
      <c r="W7" s="48" t="s">
        <v>5</v>
      </c>
      <c r="X7" s="104" t="s">
        <v>61</v>
      </c>
      <c r="Y7" s="41"/>
      <c r="Z7" s="52" t="s">
        <v>91</v>
      </c>
    </row>
    <row r="8" spans="1:27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12"/>
      <c r="K8" s="53" t="s">
        <v>18</v>
      </c>
      <c r="L8" s="53" t="s">
        <v>18</v>
      </c>
      <c r="M8" s="53" t="s">
        <v>18</v>
      </c>
      <c r="N8" s="91"/>
      <c r="O8" s="12"/>
      <c r="P8" s="53" t="s">
        <v>18</v>
      </c>
      <c r="Q8" s="53" t="s">
        <v>18</v>
      </c>
      <c r="R8" s="53" t="s">
        <v>18</v>
      </c>
      <c r="S8" s="91"/>
      <c r="T8" s="12"/>
      <c r="U8" s="53" t="s">
        <v>18</v>
      </c>
      <c r="V8" s="53" t="s">
        <v>18</v>
      </c>
      <c r="W8" s="53" t="s">
        <v>18</v>
      </c>
      <c r="X8" s="91"/>
      <c r="Y8" s="95"/>
      <c r="Z8" s="105" t="s">
        <v>18</v>
      </c>
    </row>
    <row r="9" spans="1:27" x14ac:dyDescent="0.2">
      <c r="A9" s="59"/>
      <c r="B9" s="62"/>
      <c r="C9" s="61"/>
      <c r="D9" s="62"/>
      <c r="E9" s="63"/>
      <c r="F9" s="106"/>
      <c r="G9" s="106"/>
      <c r="H9" s="106"/>
      <c r="I9" s="92"/>
      <c r="J9" s="13"/>
      <c r="K9" s="106"/>
      <c r="L9" s="106"/>
      <c r="M9" s="106"/>
      <c r="N9" s="92"/>
      <c r="O9" s="13"/>
      <c r="P9" s="106"/>
      <c r="Q9" s="106"/>
      <c r="R9" s="107"/>
      <c r="S9" s="93"/>
      <c r="T9" s="12"/>
      <c r="U9" s="107"/>
      <c r="V9" s="107"/>
      <c r="W9" s="107"/>
      <c r="X9" s="93"/>
      <c r="Y9" s="95"/>
      <c r="Z9" s="93"/>
    </row>
    <row r="10" spans="1:27" ht="14.25" x14ac:dyDescent="0.2">
      <c r="A10" s="65" t="s">
        <v>19</v>
      </c>
      <c r="B10" s="62"/>
      <c r="C10" s="62"/>
      <c r="D10" s="62"/>
      <c r="E10" s="63"/>
      <c r="F10" s="107"/>
      <c r="G10" s="107"/>
      <c r="H10" s="107"/>
      <c r="I10" s="93"/>
      <c r="J10" s="12"/>
      <c r="K10" s="107"/>
      <c r="L10" s="107"/>
      <c r="M10" s="107"/>
      <c r="N10" s="94"/>
      <c r="O10" s="12"/>
      <c r="P10" s="107"/>
      <c r="Q10" s="107"/>
      <c r="R10" s="107"/>
      <c r="S10" s="93"/>
      <c r="T10" s="12"/>
      <c r="U10" s="107"/>
      <c r="V10" s="107"/>
      <c r="W10" s="107"/>
      <c r="X10" s="93"/>
      <c r="Y10" s="95"/>
      <c r="Z10" s="93"/>
    </row>
    <row r="11" spans="1:27" s="214" customFormat="1" ht="15" x14ac:dyDescent="0.25">
      <c r="A11" s="59"/>
      <c r="B11" s="67" t="str">
        <f>'LPFN SUMMARY - Results'!B11</f>
        <v>ISC</v>
      </c>
      <c r="C11" s="254"/>
      <c r="D11" s="254"/>
      <c r="E11" s="232"/>
      <c r="F11" s="255">
        <f>'2480'!F11+'2511'!F11+'2520'!F11+'7000'!F11+'7100'!F11</f>
        <v>27800</v>
      </c>
      <c r="G11" s="255">
        <f>'2480'!G11+'2511'!G11+'2520'!G11+'7000'!G11+'7100'!G11</f>
        <v>24759</v>
      </c>
      <c r="H11" s="255">
        <f>'2480'!H11+'2511'!H11+'2520'!H11+'7000'!H11+'7100'!H11</f>
        <v>0</v>
      </c>
      <c r="I11" s="94">
        <f>F11+G11+H11</f>
        <v>52559</v>
      </c>
      <c r="J11" s="248"/>
      <c r="K11" s="255">
        <f>'2480'!K11+'2511'!K11+'2520'!K11+'7000'!K11+'7100'!K11</f>
        <v>0</v>
      </c>
      <c r="L11" s="255">
        <f>'2480'!L11+'2511'!L11+'2520'!L11+'7000'!L11+'7100'!L11</f>
        <v>0</v>
      </c>
      <c r="M11" s="255">
        <f>'2480'!M11+'2511'!M11+'2520'!M11+'7000'!M11+'7100'!M11</f>
        <v>0</v>
      </c>
      <c r="N11" s="94">
        <f>K11+L11+M11</f>
        <v>0</v>
      </c>
      <c r="O11" s="248"/>
      <c r="P11" s="255">
        <f>'2480'!P11+'2511'!P11+'2520'!P11+'7000'!P11+'7100'!P11</f>
        <v>0</v>
      </c>
      <c r="Q11" s="255">
        <f>'2480'!Q11+'2511'!Q11+'2520'!Q11+'7000'!Q11+'7100'!Q11</f>
        <v>0</v>
      </c>
      <c r="R11" s="255">
        <f>'2480'!R11+'2511'!R11+'2520'!R11+'7000'!R11+'7100'!R11</f>
        <v>0</v>
      </c>
      <c r="S11" s="94">
        <f>P11+Q11+R11</f>
        <v>0</v>
      </c>
      <c r="T11" s="248"/>
      <c r="U11" s="255">
        <f>'2480'!U11+'2511'!U11+'2520'!U11+'7000'!U11+'7100'!U11</f>
        <v>0</v>
      </c>
      <c r="V11" s="255">
        <f>'2480'!V11+'2511'!V11+'2520'!V11+'7000'!V11+'7100'!V11</f>
        <v>0</v>
      </c>
      <c r="W11" s="255">
        <f>'2480'!W11+'2511'!W11+'2520'!W11+'7000'!W11+'7100'!W11</f>
        <v>0</v>
      </c>
      <c r="X11" s="94">
        <f>U11+V11+W11</f>
        <v>0</v>
      </c>
      <c r="Y11" s="96"/>
      <c r="Z11" s="94">
        <f>X11+S11+N11+I11</f>
        <v>52559</v>
      </c>
      <c r="AA11" s="182"/>
    </row>
    <row r="12" spans="1:27" s="214" customFormat="1" ht="15" x14ac:dyDescent="0.25">
      <c r="A12" s="59"/>
      <c r="B12" s="67" t="str">
        <f>'LPFN SUMMARY - Results'!B12</f>
        <v>Administration fees</v>
      </c>
      <c r="C12" s="62"/>
      <c r="D12" s="62"/>
      <c r="E12" s="63"/>
      <c r="F12" s="255">
        <f>'2480'!F12+'2511'!F12+'2520'!F12+'7000'!F12+'7100'!F12</f>
        <v>0</v>
      </c>
      <c r="G12" s="255">
        <f>'2480'!G12+'2511'!G12+'2520'!G12+'7000'!G12+'7100'!G12</f>
        <v>0</v>
      </c>
      <c r="H12" s="255">
        <f>'2480'!H12+'2511'!H12+'2520'!H12+'7000'!H12+'7100'!H12</f>
        <v>0</v>
      </c>
      <c r="I12" s="94">
        <f>F12+G12+H12</f>
        <v>0</v>
      </c>
      <c r="J12" s="224"/>
      <c r="K12" s="255">
        <f>'2480'!K12+'2511'!K12+'2520'!K12+'7000'!K12+'7100'!K12</f>
        <v>0</v>
      </c>
      <c r="L12" s="255">
        <f>'2480'!L12+'2511'!L12+'2520'!L12+'7000'!L12+'7100'!L12</f>
        <v>0</v>
      </c>
      <c r="M12" s="255">
        <f>'2480'!M12+'2511'!M12+'2520'!M12+'7000'!M12+'7100'!M12</f>
        <v>0</v>
      </c>
      <c r="N12" s="94">
        <f t="shared" ref="N12:N42" si="0">K12+L12+M12</f>
        <v>0</v>
      </c>
      <c r="O12" s="224"/>
      <c r="P12" s="255">
        <f>'2480'!P12+'2511'!P12+'2520'!P12+'7000'!P12+'7100'!P12</f>
        <v>0</v>
      </c>
      <c r="Q12" s="255">
        <f>'2480'!Q12+'2511'!Q12+'2520'!Q12+'7000'!Q12+'7100'!Q12</f>
        <v>0</v>
      </c>
      <c r="R12" s="255">
        <f>'2480'!R12+'2511'!R12+'2520'!R12+'7000'!R12+'7100'!R12</f>
        <v>0</v>
      </c>
      <c r="S12" s="94">
        <f t="shared" ref="S12:S42" si="1">P12+Q12+R12</f>
        <v>0</v>
      </c>
      <c r="T12" s="224"/>
      <c r="U12" s="255">
        <f>'2480'!U12+'2511'!U12+'2520'!U12+'7000'!U12+'7100'!U12</f>
        <v>0</v>
      </c>
      <c r="V12" s="255">
        <f>'2480'!V12+'2511'!V12+'2520'!V12+'7000'!V12+'7100'!V12</f>
        <v>0</v>
      </c>
      <c r="W12" s="255">
        <f>'2480'!W12+'2511'!W12+'2520'!W12+'7000'!W12+'7100'!W12</f>
        <v>0</v>
      </c>
      <c r="X12" s="94">
        <f t="shared" ref="X12:X42" si="2">U12+V12+W12</f>
        <v>0</v>
      </c>
      <c r="Y12" s="97"/>
      <c r="Z12" s="94">
        <f t="shared" ref="Z12:Z42" si="3">X12+S12+N12+I12</f>
        <v>0</v>
      </c>
      <c r="AA12" s="182"/>
    </row>
    <row r="13" spans="1:27" s="214" customFormat="1" ht="15" x14ac:dyDescent="0.25">
      <c r="A13" s="59"/>
      <c r="B13" s="67" t="str">
        <f>'LPFN SUMMARY - Results'!B13</f>
        <v>Canadian Mortgage and Housing Corporation</v>
      </c>
      <c r="C13" s="62"/>
      <c r="D13" s="62"/>
      <c r="E13" s="63"/>
      <c r="F13" s="255">
        <f>'2480'!F13+'2511'!F13+'2520'!F13+'7000'!F13+'7100'!F13</f>
        <v>0</v>
      </c>
      <c r="G13" s="255">
        <f>'2480'!G13+'2511'!G13+'2520'!G13+'7000'!G13+'7100'!G13</f>
        <v>0</v>
      </c>
      <c r="H13" s="255">
        <f>'2480'!H13+'2511'!H13+'2520'!H13+'7000'!H13+'7100'!H13</f>
        <v>0</v>
      </c>
      <c r="I13" s="94">
        <f>F13+G13+H13</f>
        <v>0</v>
      </c>
      <c r="J13" s="224"/>
      <c r="K13" s="255">
        <f>'2480'!K13+'2511'!K13+'2520'!K13+'7000'!K13+'7100'!K13</f>
        <v>0</v>
      </c>
      <c r="L13" s="255">
        <f>'2480'!L13+'2511'!L13+'2520'!L13+'7000'!L13+'7100'!L13</f>
        <v>0</v>
      </c>
      <c r="M13" s="255">
        <f>'2480'!M13+'2511'!M13+'2520'!M13+'7000'!M13+'7100'!M13</f>
        <v>0</v>
      </c>
      <c r="N13" s="94">
        <f t="shared" si="0"/>
        <v>0</v>
      </c>
      <c r="O13" s="224"/>
      <c r="P13" s="255">
        <f>'2480'!P13+'2511'!P13+'2520'!P13+'7000'!P13+'7100'!P13</f>
        <v>0</v>
      </c>
      <c r="Q13" s="255">
        <f>'2480'!Q13+'2511'!Q13+'2520'!Q13+'7000'!Q13+'7100'!Q13</f>
        <v>0</v>
      </c>
      <c r="R13" s="255">
        <f>'2480'!R13+'2511'!R13+'2520'!R13+'7000'!R13+'7100'!R13</f>
        <v>0</v>
      </c>
      <c r="S13" s="94">
        <f t="shared" si="1"/>
        <v>0</v>
      </c>
      <c r="T13" s="224"/>
      <c r="U13" s="255">
        <f>'2480'!U13+'2511'!U13+'2520'!U13+'7000'!U13+'7100'!U13</f>
        <v>0</v>
      </c>
      <c r="V13" s="255">
        <f>'2480'!V13+'2511'!V13+'2520'!V13+'7000'!V13+'7100'!V13</f>
        <v>0</v>
      </c>
      <c r="W13" s="255">
        <f>'2480'!W13+'2511'!W13+'2520'!W13+'7000'!W13+'7100'!W13</f>
        <v>0</v>
      </c>
      <c r="X13" s="94">
        <f t="shared" si="2"/>
        <v>0</v>
      </c>
      <c r="Y13" s="97"/>
      <c r="Z13" s="94">
        <f t="shared" si="3"/>
        <v>0</v>
      </c>
      <c r="AA13" s="182"/>
    </row>
    <row r="14" spans="1:27" s="214" customFormat="1" ht="15" x14ac:dyDescent="0.25">
      <c r="A14" s="59"/>
      <c r="B14" s="67" t="str">
        <f>'LPFN SUMMARY - Results'!B14</f>
        <v>Centre Jeunesse de l'Abitibi-Témiscamingue</v>
      </c>
      <c r="C14" s="62"/>
      <c r="D14" s="62"/>
      <c r="E14" s="63"/>
      <c r="F14" s="255">
        <f>'2480'!F14+'2511'!F14+'2520'!F14+'7000'!F14+'7100'!F14</f>
        <v>0</v>
      </c>
      <c r="G14" s="255">
        <f>'2480'!G14+'2511'!G14+'2520'!G14+'7000'!G14+'7100'!G14</f>
        <v>0</v>
      </c>
      <c r="H14" s="255">
        <f>'2480'!H14+'2511'!H14+'2520'!H14+'7000'!H14+'7100'!H14</f>
        <v>0</v>
      </c>
      <c r="I14" s="94">
        <f>F14+G14+H14</f>
        <v>0</v>
      </c>
      <c r="J14" s="224"/>
      <c r="K14" s="255">
        <f>'2480'!K14+'2511'!K14+'2520'!K14+'7000'!K14+'7100'!K14</f>
        <v>0</v>
      </c>
      <c r="L14" s="255">
        <f>'2480'!L14+'2511'!L14+'2520'!L14+'7000'!L14+'7100'!L14</f>
        <v>0</v>
      </c>
      <c r="M14" s="255">
        <f>'2480'!M14+'2511'!M14+'2520'!M14+'7000'!M14+'7100'!M14</f>
        <v>0</v>
      </c>
      <c r="N14" s="94">
        <f t="shared" si="0"/>
        <v>0</v>
      </c>
      <c r="O14" s="224"/>
      <c r="P14" s="255">
        <f>'2480'!P14+'2511'!P14+'2520'!P14+'7000'!P14+'7100'!P14</f>
        <v>0</v>
      </c>
      <c r="Q14" s="255">
        <f>'2480'!Q14+'2511'!Q14+'2520'!Q14+'7000'!Q14+'7100'!Q14</f>
        <v>0</v>
      </c>
      <c r="R14" s="255">
        <f>'2480'!R14+'2511'!R14+'2520'!R14+'7000'!R14+'7100'!R14</f>
        <v>0</v>
      </c>
      <c r="S14" s="94">
        <f t="shared" si="1"/>
        <v>0</v>
      </c>
      <c r="T14" s="224"/>
      <c r="U14" s="255">
        <f>'2480'!U14+'2511'!U14+'2520'!U14+'7000'!U14+'7100'!U14</f>
        <v>0</v>
      </c>
      <c r="V14" s="255">
        <f>'2480'!V14+'2511'!V14+'2520'!V14+'7000'!V14+'7100'!V14</f>
        <v>0</v>
      </c>
      <c r="W14" s="255">
        <f>'2480'!W14+'2511'!W14+'2520'!W14+'7000'!W14+'7100'!W14</f>
        <v>0</v>
      </c>
      <c r="X14" s="94">
        <f t="shared" si="2"/>
        <v>0</v>
      </c>
      <c r="Y14" s="97"/>
      <c r="Z14" s="94">
        <f t="shared" si="3"/>
        <v>0</v>
      </c>
      <c r="AA14" s="182"/>
    </row>
    <row r="15" spans="1:27" s="214" customFormat="1" ht="15" hidden="1" x14ac:dyDescent="0.25">
      <c r="A15" s="59"/>
      <c r="B15" s="67" t="str">
        <f>'LPFN SUMMARY - Results'!B15</f>
        <v>Unused</v>
      </c>
      <c r="C15" s="62"/>
      <c r="D15" s="62"/>
      <c r="E15" s="63"/>
      <c r="F15" s="255">
        <f>'2480'!F15+'2511'!F15+'2520'!F15+'7000'!F15+'7100'!F15</f>
        <v>0</v>
      </c>
      <c r="G15" s="255">
        <f>'2480'!G15+'2511'!G15+'2520'!G15+'7000'!G15+'7100'!G15</f>
        <v>0</v>
      </c>
      <c r="H15" s="255">
        <f>'2480'!H15+'2511'!H15+'2520'!H15+'7000'!H15+'7100'!H15</f>
        <v>0</v>
      </c>
      <c r="I15" s="94">
        <f t="shared" ref="I15:I42" si="4">F15+G15+H15</f>
        <v>0</v>
      </c>
      <c r="J15" s="224"/>
      <c r="K15" s="255">
        <f>'2480'!K15+'2511'!K15+'2520'!K15+'7000'!K15+'7100'!K15</f>
        <v>0</v>
      </c>
      <c r="L15" s="255">
        <f>'2480'!L15+'2511'!L15+'2520'!L15+'7000'!L15+'7100'!L15</f>
        <v>0</v>
      </c>
      <c r="M15" s="255">
        <f>'2480'!M15+'2511'!M15+'2520'!M15+'7000'!M15+'7100'!M15</f>
        <v>0</v>
      </c>
      <c r="N15" s="94">
        <f t="shared" si="0"/>
        <v>0</v>
      </c>
      <c r="O15" s="224"/>
      <c r="P15" s="255">
        <f>'2480'!P15+'2511'!P15+'2520'!P15+'7000'!P15+'7100'!P15</f>
        <v>0</v>
      </c>
      <c r="Q15" s="255">
        <f>'2480'!Q15+'2511'!Q15+'2520'!Q15+'7000'!Q15+'7100'!Q15</f>
        <v>0</v>
      </c>
      <c r="R15" s="255">
        <f>'2480'!R15+'2511'!R15+'2520'!R15+'7000'!R15+'7100'!R15</f>
        <v>0</v>
      </c>
      <c r="S15" s="94">
        <f t="shared" si="1"/>
        <v>0</v>
      </c>
      <c r="T15" s="224"/>
      <c r="U15" s="255">
        <f>'2480'!U15+'2511'!U15+'2520'!U15+'7000'!U15+'7100'!U15</f>
        <v>0</v>
      </c>
      <c r="V15" s="255">
        <f>'2480'!V15+'2511'!V15+'2520'!V15+'7000'!V15+'7100'!V15</f>
        <v>0</v>
      </c>
      <c r="W15" s="255">
        <f>'2480'!W15+'2511'!W15+'2520'!W15+'7000'!W15+'7100'!W15</f>
        <v>0</v>
      </c>
      <c r="X15" s="94">
        <f t="shared" si="2"/>
        <v>0</v>
      </c>
      <c r="Y15" s="97"/>
      <c r="Z15" s="94">
        <f t="shared" si="3"/>
        <v>0</v>
      </c>
      <c r="AA15" s="182"/>
    </row>
    <row r="16" spans="1:27" s="214" customFormat="1" ht="15" hidden="1" x14ac:dyDescent="0.25">
      <c r="A16" s="59"/>
      <c r="B16" s="67" t="str">
        <f>'LPFN SUMMARY - Results'!B16</f>
        <v>Unused</v>
      </c>
      <c r="C16" s="62"/>
      <c r="D16" s="62"/>
      <c r="E16" s="63"/>
      <c r="F16" s="255">
        <f>'2480'!F16+'2511'!F16+'2520'!F16+'7000'!F16+'7100'!F16</f>
        <v>0</v>
      </c>
      <c r="G16" s="255">
        <f>'2480'!G16+'2511'!G16+'2520'!G16+'7000'!G16+'7100'!G16</f>
        <v>0</v>
      </c>
      <c r="H16" s="255">
        <f>'2480'!H16+'2511'!H16+'2520'!H16+'7000'!H16+'7100'!H16</f>
        <v>0</v>
      </c>
      <c r="I16" s="94">
        <f t="shared" si="4"/>
        <v>0</v>
      </c>
      <c r="J16" s="224"/>
      <c r="K16" s="255">
        <f>'2480'!K16+'2511'!K16+'2520'!K16+'7000'!K16+'7100'!K16</f>
        <v>0</v>
      </c>
      <c r="L16" s="255">
        <f>'2480'!L16+'2511'!L16+'2520'!L16+'7000'!L16+'7100'!L16</f>
        <v>0</v>
      </c>
      <c r="M16" s="255">
        <f>'2480'!M16+'2511'!M16+'2520'!M16+'7000'!M16+'7100'!M16</f>
        <v>0</v>
      </c>
      <c r="N16" s="94">
        <f t="shared" si="0"/>
        <v>0</v>
      </c>
      <c r="O16" s="224"/>
      <c r="P16" s="255">
        <f>'2480'!P16+'2511'!P16+'2520'!P16+'7000'!P16+'7100'!P16</f>
        <v>0</v>
      </c>
      <c r="Q16" s="255">
        <f>'2480'!Q16+'2511'!Q16+'2520'!Q16+'7000'!Q16+'7100'!Q16</f>
        <v>0</v>
      </c>
      <c r="R16" s="255">
        <f>'2480'!R16+'2511'!R16+'2520'!R16+'7000'!R16+'7100'!R16</f>
        <v>0</v>
      </c>
      <c r="S16" s="94">
        <f t="shared" si="1"/>
        <v>0</v>
      </c>
      <c r="T16" s="224"/>
      <c r="U16" s="255">
        <f>'2480'!U16+'2511'!U16+'2520'!U16+'7000'!U16+'7100'!U16</f>
        <v>0</v>
      </c>
      <c r="V16" s="255">
        <f>'2480'!V16+'2511'!V16+'2520'!V16+'7000'!V16+'7100'!V16</f>
        <v>0</v>
      </c>
      <c r="W16" s="255">
        <f>'2480'!W16+'2511'!W16+'2520'!W16+'7000'!W16+'7100'!W16</f>
        <v>0</v>
      </c>
      <c r="X16" s="94">
        <f t="shared" si="2"/>
        <v>0</v>
      </c>
      <c r="Y16" s="97"/>
      <c r="Z16" s="94">
        <f t="shared" si="3"/>
        <v>0</v>
      </c>
      <c r="AA16" s="182"/>
    </row>
    <row r="17" spans="1:27" s="214" customFormat="1" ht="18" customHeight="1" x14ac:dyDescent="0.25">
      <c r="A17" s="59"/>
      <c r="B17" s="67" t="str">
        <f>'LPFN SUMMARY - Results'!B17</f>
        <v>First Nations Education Council</v>
      </c>
      <c r="C17" s="67"/>
      <c r="D17" s="67"/>
      <c r="E17" s="68"/>
      <c r="F17" s="255">
        <f>'2480'!F17+'2511'!F17+'2520'!F17+'7000'!F17+'7100'!F17</f>
        <v>0</v>
      </c>
      <c r="G17" s="255">
        <f>'2480'!G17+'2511'!G17+'2520'!G17+'7000'!G17+'7100'!G17</f>
        <v>0</v>
      </c>
      <c r="H17" s="255">
        <f>'2480'!H17+'2511'!H17+'2520'!H17+'7000'!H17+'7100'!H17</f>
        <v>0</v>
      </c>
      <c r="I17" s="94">
        <f t="shared" si="4"/>
        <v>0</v>
      </c>
      <c r="J17" s="224"/>
      <c r="K17" s="255">
        <f>'2480'!K17+'2511'!K17+'2520'!K17+'7000'!K17+'7100'!K17</f>
        <v>0</v>
      </c>
      <c r="L17" s="255">
        <f>'2480'!L17+'2511'!L17+'2520'!L17+'7000'!L17+'7100'!L17</f>
        <v>0</v>
      </c>
      <c r="M17" s="255">
        <f>'2480'!M17+'2511'!M17+'2520'!M17+'7000'!M17+'7100'!M17</f>
        <v>0</v>
      </c>
      <c r="N17" s="94">
        <f t="shared" si="0"/>
        <v>0</v>
      </c>
      <c r="O17" s="224"/>
      <c r="P17" s="255">
        <f>'2480'!P17+'2511'!P17+'2520'!P17+'7000'!P17+'7100'!P17</f>
        <v>0</v>
      </c>
      <c r="Q17" s="255">
        <f>'2480'!Q17+'2511'!Q17+'2520'!Q17+'7000'!Q17+'7100'!Q17</f>
        <v>0</v>
      </c>
      <c r="R17" s="255">
        <f>'2480'!R17+'2511'!R17+'2520'!R17+'7000'!R17+'7100'!R17</f>
        <v>0</v>
      </c>
      <c r="S17" s="94">
        <f t="shared" si="1"/>
        <v>0</v>
      </c>
      <c r="T17" s="224"/>
      <c r="U17" s="255">
        <f>'2480'!U17+'2511'!U17+'2520'!U17+'7000'!U17+'7100'!U17</f>
        <v>0</v>
      </c>
      <c r="V17" s="255">
        <f>'2480'!V17+'2511'!V17+'2520'!V17+'7000'!V17+'7100'!V17</f>
        <v>0</v>
      </c>
      <c r="W17" s="255">
        <f>'2480'!W17+'2511'!W17+'2520'!W17+'7000'!W17+'7100'!W17</f>
        <v>0</v>
      </c>
      <c r="X17" s="94">
        <f t="shared" si="2"/>
        <v>0</v>
      </c>
      <c r="Y17" s="97"/>
      <c r="Z17" s="94">
        <f t="shared" si="3"/>
        <v>0</v>
      </c>
      <c r="AA17" s="182"/>
    </row>
    <row r="18" spans="1:27" s="214" customFormat="1" ht="15" x14ac:dyDescent="0.25">
      <c r="A18" s="59"/>
      <c r="B18" s="67" t="str">
        <f>'LPFN SUMMARY - Results'!B18</f>
        <v>First Nations of Quebec and Labrador Health and Social Services Commission</v>
      </c>
      <c r="C18" s="62"/>
      <c r="D18" s="62"/>
      <c r="E18" s="63"/>
      <c r="F18" s="255">
        <f>'2480'!F18+'2511'!F18+'2520'!F18+'7000'!F18+'7100'!F18</f>
        <v>0</v>
      </c>
      <c r="G18" s="255">
        <f>'2480'!G18+'2511'!G18+'2520'!G18+'7000'!G18+'7100'!G18</f>
        <v>0</v>
      </c>
      <c r="H18" s="255">
        <f>'2480'!H18+'2511'!H18+'2520'!H18+'7000'!H18+'7100'!H18</f>
        <v>0</v>
      </c>
      <c r="I18" s="94">
        <f t="shared" si="4"/>
        <v>0</v>
      </c>
      <c r="J18" s="224"/>
      <c r="K18" s="255">
        <f>'2480'!K18+'2511'!K18+'2520'!K18+'7000'!K18+'7100'!K18</f>
        <v>0</v>
      </c>
      <c r="L18" s="255">
        <f>'2480'!L18+'2511'!L18+'2520'!L18+'7000'!L18+'7100'!L18</f>
        <v>0</v>
      </c>
      <c r="M18" s="255">
        <f>'2480'!M18+'2511'!M18+'2520'!M18+'7000'!M18+'7100'!M18</f>
        <v>0</v>
      </c>
      <c r="N18" s="94">
        <f t="shared" si="0"/>
        <v>0</v>
      </c>
      <c r="O18" s="224"/>
      <c r="P18" s="255">
        <f>'2480'!P18+'2511'!P18+'2520'!P18+'7000'!P18+'7100'!P18</f>
        <v>0</v>
      </c>
      <c r="Q18" s="255">
        <f>'2480'!Q18+'2511'!Q18+'2520'!Q18+'7000'!Q18+'7100'!Q18</f>
        <v>0</v>
      </c>
      <c r="R18" s="255">
        <f>'2480'!R18+'2511'!R18+'2520'!R18+'7000'!R18+'7100'!R18</f>
        <v>0</v>
      </c>
      <c r="S18" s="94">
        <f t="shared" si="1"/>
        <v>0</v>
      </c>
      <c r="T18" s="224"/>
      <c r="U18" s="255">
        <f>'2480'!U18+'2511'!U18+'2520'!U18+'7000'!U18+'7100'!U18</f>
        <v>0</v>
      </c>
      <c r="V18" s="255">
        <f>'2480'!V18+'2511'!V18+'2520'!V18+'7000'!V18+'7100'!V18</f>
        <v>0</v>
      </c>
      <c r="W18" s="255">
        <f>'2480'!W18+'2511'!W18+'2520'!W18+'7000'!W18+'7100'!W18</f>
        <v>0</v>
      </c>
      <c r="X18" s="94">
        <f t="shared" si="2"/>
        <v>0</v>
      </c>
      <c r="Y18" s="97"/>
      <c r="Z18" s="94">
        <f t="shared" si="3"/>
        <v>0</v>
      </c>
      <c r="AA18" s="182"/>
    </row>
    <row r="19" spans="1:27" s="214" customFormat="1" ht="15" x14ac:dyDescent="0.25">
      <c r="A19" s="59"/>
      <c r="B19" s="67" t="str">
        <f>'LPFN SUMMARY - Results'!B19</f>
        <v>Government of Quebec</v>
      </c>
      <c r="C19" s="62"/>
      <c r="D19" s="62"/>
      <c r="E19" s="63"/>
      <c r="F19" s="255">
        <f>'2480'!F19+'2511'!F19+'2520'!F19+'7000'!F19+'7100'!F19</f>
        <v>0</v>
      </c>
      <c r="G19" s="255">
        <f>'2480'!G19+'2511'!G19+'2520'!G19+'7000'!G19+'7100'!G19</f>
        <v>0</v>
      </c>
      <c r="H19" s="255">
        <f>'2480'!H19+'2511'!H19+'2520'!H19+'7000'!H19+'7100'!H19</f>
        <v>0</v>
      </c>
      <c r="I19" s="94">
        <f t="shared" si="4"/>
        <v>0</v>
      </c>
      <c r="J19" s="224"/>
      <c r="K19" s="255">
        <f>'2480'!K19+'2511'!K19+'2520'!K19+'7000'!K19+'7100'!K19</f>
        <v>0</v>
      </c>
      <c r="L19" s="255">
        <f>'2480'!L19+'2511'!L19+'2520'!L19+'7000'!L19+'7100'!L19</f>
        <v>0</v>
      </c>
      <c r="M19" s="255">
        <f>'2480'!M19+'2511'!M19+'2520'!M19+'7000'!M19+'7100'!M19</f>
        <v>0</v>
      </c>
      <c r="N19" s="94">
        <f t="shared" si="0"/>
        <v>0</v>
      </c>
      <c r="O19" s="224"/>
      <c r="P19" s="255">
        <f>'2480'!P19+'2511'!P19+'2520'!P19+'7000'!P19+'7100'!P19</f>
        <v>0</v>
      </c>
      <c r="Q19" s="255">
        <f>'2480'!Q19+'2511'!Q19+'2520'!Q19+'7000'!Q19+'7100'!Q19</f>
        <v>0</v>
      </c>
      <c r="R19" s="255">
        <f>'2480'!R19+'2511'!R19+'2520'!R19+'7000'!R19+'7100'!R19</f>
        <v>0</v>
      </c>
      <c r="S19" s="94">
        <f t="shared" si="1"/>
        <v>0</v>
      </c>
      <c r="T19" s="224"/>
      <c r="U19" s="255">
        <f>'2480'!U19+'2511'!U19+'2520'!U19+'7000'!U19+'7100'!U19</f>
        <v>0</v>
      </c>
      <c r="V19" s="255">
        <f>'2480'!V19+'2511'!V19+'2520'!V19+'7000'!V19+'7100'!V19</f>
        <v>0</v>
      </c>
      <c r="W19" s="255">
        <f>'2480'!W19+'2511'!W19+'2520'!W19+'7000'!W19+'7100'!W19</f>
        <v>0</v>
      </c>
      <c r="X19" s="94">
        <f t="shared" si="2"/>
        <v>0</v>
      </c>
      <c r="Y19" s="97"/>
      <c r="Z19" s="94">
        <f t="shared" si="3"/>
        <v>0</v>
      </c>
      <c r="AA19" s="182"/>
    </row>
    <row r="20" spans="1:27" s="214" customFormat="1" ht="15" x14ac:dyDescent="0.25">
      <c r="A20" s="59"/>
      <c r="B20" s="67" t="str">
        <f>'LPFN SUMMARY - Results'!B20</f>
        <v>ISC - Health Canada</v>
      </c>
      <c r="C20" s="62"/>
      <c r="D20" s="62"/>
      <c r="E20" s="63"/>
      <c r="F20" s="255">
        <f>'2480'!F20+'2511'!F20+'2520'!F20+'7000'!F20+'7100'!F20</f>
        <v>0</v>
      </c>
      <c r="G20" s="255">
        <f>'2480'!G20+'2511'!G20+'2520'!G20+'7000'!G20+'7100'!G20</f>
        <v>0</v>
      </c>
      <c r="H20" s="255">
        <f>'2480'!H20+'2511'!H20+'2520'!H20+'7000'!H20+'7100'!H20</f>
        <v>0</v>
      </c>
      <c r="I20" s="94">
        <f t="shared" si="4"/>
        <v>0</v>
      </c>
      <c r="J20" s="224"/>
      <c r="K20" s="255">
        <f>'2480'!K20+'2511'!K20+'2520'!K20+'7000'!K20+'7100'!K20</f>
        <v>0</v>
      </c>
      <c r="L20" s="255">
        <f>'2480'!L20+'2511'!L20+'2520'!L20+'7000'!L20+'7100'!L20</f>
        <v>0</v>
      </c>
      <c r="M20" s="255">
        <f>'2480'!M20+'2511'!M20+'2520'!M20+'7000'!M20+'7100'!M20</f>
        <v>0</v>
      </c>
      <c r="N20" s="94">
        <f t="shared" si="0"/>
        <v>0</v>
      </c>
      <c r="O20" s="224"/>
      <c r="P20" s="255">
        <f>'2480'!P20+'2511'!P20+'2520'!P20+'7000'!P20+'7100'!P20</f>
        <v>0</v>
      </c>
      <c r="Q20" s="255">
        <f>'2480'!Q20+'2511'!Q20+'2520'!Q20+'7000'!Q20+'7100'!Q20</f>
        <v>0</v>
      </c>
      <c r="R20" s="255">
        <f>'2480'!R20+'2511'!R20+'2520'!R20+'7000'!R20+'7100'!R20</f>
        <v>0</v>
      </c>
      <c r="S20" s="94">
        <f t="shared" si="1"/>
        <v>0</v>
      </c>
      <c r="T20" s="224"/>
      <c r="U20" s="255">
        <f>'2480'!U20+'2511'!U20+'2520'!U20+'7000'!U20+'7100'!U20</f>
        <v>0</v>
      </c>
      <c r="V20" s="255">
        <f>'2480'!V20+'2511'!V20+'2520'!V20+'7000'!V20+'7100'!V20</f>
        <v>0</v>
      </c>
      <c r="W20" s="255">
        <f>'2480'!W20+'2511'!W20+'2520'!W20+'7000'!W20+'7100'!W20</f>
        <v>0</v>
      </c>
      <c r="X20" s="94">
        <f t="shared" si="2"/>
        <v>0</v>
      </c>
      <c r="Y20" s="97"/>
      <c r="Z20" s="94">
        <f t="shared" si="3"/>
        <v>0</v>
      </c>
      <c r="AA20" s="182"/>
    </row>
    <row r="21" spans="1:27" s="214" customFormat="1" ht="15" x14ac:dyDescent="0.25">
      <c r="A21" s="59"/>
      <c r="B21" s="67" t="str">
        <f>'LPFN SUMMARY - Results'!B21</f>
        <v>Human Ressources Development Canada</v>
      </c>
      <c r="C21" s="62"/>
      <c r="D21" s="62"/>
      <c r="E21" s="63"/>
      <c r="F21" s="255">
        <f>'2480'!F21+'2511'!F21+'2520'!F21+'7000'!F21+'7100'!F21</f>
        <v>0</v>
      </c>
      <c r="G21" s="255">
        <f>'2480'!G21+'2511'!G21+'2520'!G21+'7000'!G21+'7100'!G21</f>
        <v>0</v>
      </c>
      <c r="H21" s="255">
        <f>'2480'!H21+'2511'!H21+'2520'!H21+'7000'!H21+'7100'!H21</f>
        <v>0</v>
      </c>
      <c r="I21" s="94">
        <f t="shared" si="4"/>
        <v>0</v>
      </c>
      <c r="J21" s="224"/>
      <c r="K21" s="255">
        <f>'2480'!K21+'2511'!K21+'2520'!K21+'7000'!K21+'7100'!K21</f>
        <v>0</v>
      </c>
      <c r="L21" s="255">
        <f>'2480'!L21+'2511'!L21+'2520'!L21+'7000'!L21+'7100'!L21</f>
        <v>0</v>
      </c>
      <c r="M21" s="255">
        <f>'2480'!M21+'2511'!M21+'2520'!M21+'7000'!M21+'7100'!M21</f>
        <v>0</v>
      </c>
      <c r="N21" s="94">
        <f t="shared" si="0"/>
        <v>0</v>
      </c>
      <c r="O21" s="224"/>
      <c r="P21" s="255">
        <f>'2480'!P21+'2511'!P21+'2520'!P21+'7000'!P21+'7100'!P21</f>
        <v>0</v>
      </c>
      <c r="Q21" s="255">
        <f>'2480'!Q21+'2511'!Q21+'2520'!Q21+'7000'!Q21+'7100'!Q21</f>
        <v>0</v>
      </c>
      <c r="R21" s="255">
        <f>'2480'!R21+'2511'!R21+'2520'!R21+'7000'!R21+'7100'!R21</f>
        <v>0</v>
      </c>
      <c r="S21" s="94">
        <f t="shared" si="1"/>
        <v>0</v>
      </c>
      <c r="T21" s="224"/>
      <c r="U21" s="255">
        <f>'2480'!U21+'2511'!U21+'2520'!U21+'7000'!U21+'7100'!U21</f>
        <v>0</v>
      </c>
      <c r="V21" s="255">
        <f>'2480'!V21+'2511'!V21+'2520'!V21+'7000'!V21+'7100'!V21</f>
        <v>0</v>
      </c>
      <c r="W21" s="255">
        <f>'2480'!W21+'2511'!W21+'2520'!W21+'7000'!W21+'7100'!W21</f>
        <v>0</v>
      </c>
      <c r="X21" s="94">
        <f t="shared" si="2"/>
        <v>0</v>
      </c>
      <c r="Y21" s="97"/>
      <c r="Z21" s="94">
        <f t="shared" si="3"/>
        <v>0</v>
      </c>
      <c r="AA21" s="182"/>
    </row>
    <row r="22" spans="1:27" s="214" customFormat="1" ht="15" x14ac:dyDescent="0.25">
      <c r="A22" s="59"/>
      <c r="B22" s="67" t="str">
        <f>'LPFN SUMMARY - Results'!B22</f>
        <v>Ministère de la culture et des communications</v>
      </c>
      <c r="C22" s="62"/>
      <c r="D22" s="62"/>
      <c r="E22" s="63"/>
      <c r="F22" s="255">
        <f>'2480'!F22+'2511'!F22+'2520'!F22+'7000'!F22+'7100'!F22</f>
        <v>0</v>
      </c>
      <c r="G22" s="255">
        <f>'2480'!G22+'2511'!G22+'2520'!G22+'7000'!G22+'7100'!G22</f>
        <v>0</v>
      </c>
      <c r="H22" s="255">
        <f>'2480'!H22+'2511'!H22+'2520'!H22+'7000'!H22+'7100'!H22</f>
        <v>0</v>
      </c>
      <c r="I22" s="94">
        <f t="shared" si="4"/>
        <v>0</v>
      </c>
      <c r="J22" s="224"/>
      <c r="K22" s="255">
        <f>'2480'!K22+'2511'!K22+'2520'!K22+'7000'!K22+'7100'!K22</f>
        <v>0</v>
      </c>
      <c r="L22" s="255">
        <f>'2480'!L22+'2511'!L22+'2520'!L22+'7000'!L22+'7100'!L22</f>
        <v>0</v>
      </c>
      <c r="M22" s="255">
        <f>'2480'!M22+'2511'!M22+'2520'!M22+'7000'!M22+'7100'!M22</f>
        <v>0</v>
      </c>
      <c r="N22" s="94">
        <f t="shared" si="0"/>
        <v>0</v>
      </c>
      <c r="O22" s="224"/>
      <c r="P22" s="255">
        <f>'2480'!P22+'2511'!P22+'2520'!P22+'7000'!P22+'7100'!P22</f>
        <v>0</v>
      </c>
      <c r="Q22" s="255">
        <f>'2480'!Q22+'2511'!Q22+'2520'!Q22+'7000'!Q22+'7100'!Q22</f>
        <v>0</v>
      </c>
      <c r="R22" s="255">
        <f>'2480'!R22+'2511'!R22+'2520'!R22+'7000'!R22+'7100'!R22</f>
        <v>0</v>
      </c>
      <c r="S22" s="94">
        <f t="shared" si="1"/>
        <v>0</v>
      </c>
      <c r="T22" s="224"/>
      <c r="U22" s="255">
        <f>'2480'!U22+'2511'!U22+'2520'!U22+'7000'!U22+'7100'!U22</f>
        <v>0</v>
      </c>
      <c r="V22" s="255">
        <f>'2480'!V22+'2511'!V22+'2520'!V22+'7000'!V22+'7100'!V22</f>
        <v>0</v>
      </c>
      <c r="W22" s="255">
        <f>'2480'!W22+'2511'!W22+'2520'!W22+'7000'!W22+'7100'!W22</f>
        <v>0</v>
      </c>
      <c r="X22" s="94">
        <f t="shared" si="2"/>
        <v>0</v>
      </c>
      <c r="Y22" s="97"/>
      <c r="Z22" s="94">
        <f t="shared" si="3"/>
        <v>0</v>
      </c>
      <c r="AA22" s="182"/>
    </row>
    <row r="23" spans="1:27" s="214" customFormat="1" ht="15" x14ac:dyDescent="0.25">
      <c r="A23" s="59"/>
      <c r="B23" s="67" t="str">
        <f>'LPFN SUMMARY - Results'!B23</f>
        <v>Natural Ressources</v>
      </c>
      <c r="C23" s="62"/>
      <c r="D23" s="62"/>
      <c r="E23" s="63"/>
      <c r="F23" s="255">
        <f>'2480'!F23+'2511'!F23+'2520'!F23+'7000'!F23+'7100'!F23</f>
        <v>0</v>
      </c>
      <c r="G23" s="255">
        <f>'2480'!G23+'2511'!G23+'2520'!G23+'7000'!G23+'7100'!G23</f>
        <v>0</v>
      </c>
      <c r="H23" s="255">
        <f>'2480'!H23+'2511'!H23+'2520'!H23+'7000'!H23+'7100'!H23</f>
        <v>0</v>
      </c>
      <c r="I23" s="94">
        <f t="shared" si="4"/>
        <v>0</v>
      </c>
      <c r="J23" s="224"/>
      <c r="K23" s="255">
        <f>'2480'!K23+'2511'!K23+'2520'!K23+'7000'!K23+'7100'!K23</f>
        <v>0</v>
      </c>
      <c r="L23" s="255">
        <f>'2480'!L23+'2511'!L23+'2520'!L23+'7000'!L23+'7100'!L23</f>
        <v>0</v>
      </c>
      <c r="M23" s="255">
        <f>'2480'!M23+'2511'!M23+'2520'!M23+'7000'!M23+'7100'!M23</f>
        <v>0</v>
      </c>
      <c r="N23" s="94">
        <f t="shared" si="0"/>
        <v>0</v>
      </c>
      <c r="O23" s="224"/>
      <c r="P23" s="255">
        <f>'2480'!P23+'2511'!P23+'2520'!P23+'7000'!P23+'7100'!P23</f>
        <v>0</v>
      </c>
      <c r="Q23" s="255">
        <f>'2480'!Q23+'2511'!Q23+'2520'!Q23+'7000'!Q23+'7100'!Q23</f>
        <v>0</v>
      </c>
      <c r="R23" s="255">
        <f>'2480'!R23+'2511'!R23+'2520'!R23+'7000'!R23+'7100'!R23</f>
        <v>0</v>
      </c>
      <c r="S23" s="94">
        <f t="shared" si="1"/>
        <v>0</v>
      </c>
      <c r="T23" s="224"/>
      <c r="U23" s="255">
        <f>'2480'!U23+'2511'!U23+'2520'!U23+'7000'!U23+'7100'!U23</f>
        <v>0</v>
      </c>
      <c r="V23" s="255">
        <f>'2480'!V23+'2511'!V23+'2520'!V23+'7000'!V23+'7100'!V23</f>
        <v>0</v>
      </c>
      <c r="W23" s="255">
        <f>'2480'!W23+'2511'!W23+'2520'!W23+'7000'!W23+'7100'!W23</f>
        <v>0</v>
      </c>
      <c r="X23" s="94">
        <f t="shared" si="2"/>
        <v>0</v>
      </c>
      <c r="Y23" s="97"/>
      <c r="Z23" s="94">
        <f t="shared" si="3"/>
        <v>0</v>
      </c>
      <c r="AA23" s="182"/>
    </row>
    <row r="24" spans="1:27" s="214" customFormat="1" ht="15" x14ac:dyDescent="0.25">
      <c r="A24" s="59"/>
      <c r="B24" s="67" t="str">
        <f>'LPFN SUMMARY - Results'!B24</f>
        <v>Other revenue</v>
      </c>
      <c r="C24" s="62"/>
      <c r="D24" s="62"/>
      <c r="E24" s="63"/>
      <c r="F24" s="255">
        <f>'2480'!F24+'2511'!F24+'2520'!F24+'7000'!F24+'7100'!F24</f>
        <v>100000</v>
      </c>
      <c r="G24" s="255">
        <f>'2480'!G24+'2511'!G24+'2520'!G24+'7000'!G24+'7100'!G24</f>
        <v>0</v>
      </c>
      <c r="H24" s="255">
        <f>'2480'!H24+'2511'!H24+'2520'!H24+'7000'!H24+'7100'!H24</f>
        <v>0</v>
      </c>
      <c r="I24" s="94">
        <f t="shared" si="4"/>
        <v>100000</v>
      </c>
      <c r="J24" s="224"/>
      <c r="K24" s="255">
        <f>'2480'!K24+'2511'!K24+'2520'!K24+'7000'!K24+'7100'!K24</f>
        <v>0</v>
      </c>
      <c r="L24" s="255">
        <f>'2480'!L24+'2511'!L24+'2520'!L24+'7000'!L24+'7100'!L24</f>
        <v>0</v>
      </c>
      <c r="M24" s="255">
        <f>'2480'!M24+'2511'!M24+'2520'!M24+'7000'!M24+'7100'!M24</f>
        <v>0</v>
      </c>
      <c r="N24" s="94">
        <f t="shared" si="0"/>
        <v>0</v>
      </c>
      <c r="O24" s="224"/>
      <c r="P24" s="255">
        <f>'2480'!P24+'2511'!P24+'2520'!P24+'7000'!P24+'7100'!P24</f>
        <v>0</v>
      </c>
      <c r="Q24" s="255">
        <f>'2480'!Q24+'2511'!Q24+'2520'!Q24+'7000'!Q24+'7100'!Q24</f>
        <v>0</v>
      </c>
      <c r="R24" s="255">
        <f>'2480'!R24+'2511'!R24+'2520'!R24+'7000'!R24+'7100'!R24</f>
        <v>0</v>
      </c>
      <c r="S24" s="94">
        <f t="shared" si="1"/>
        <v>0</v>
      </c>
      <c r="T24" s="224"/>
      <c r="U24" s="255">
        <f>'2480'!U24+'2511'!U24+'2520'!U24+'7000'!U24+'7100'!U24</f>
        <v>0</v>
      </c>
      <c r="V24" s="255">
        <f>'2480'!V24+'2511'!V24+'2520'!V24+'7000'!V24+'7100'!V24</f>
        <v>0</v>
      </c>
      <c r="W24" s="255">
        <f>'2480'!W24+'2511'!W24+'2520'!W24+'7000'!W24+'7100'!W24</f>
        <v>0</v>
      </c>
      <c r="X24" s="94">
        <f t="shared" si="2"/>
        <v>0</v>
      </c>
      <c r="Y24" s="97"/>
      <c r="Z24" s="94">
        <f t="shared" si="3"/>
        <v>100000</v>
      </c>
      <c r="AA24" s="182"/>
    </row>
    <row r="25" spans="1:27" s="214" customFormat="1" ht="15" x14ac:dyDescent="0.25">
      <c r="A25" s="59"/>
      <c r="B25" s="67" t="str">
        <f>'LPFN SUMMARY - Results'!B25</f>
        <v>Rent revenue</v>
      </c>
      <c r="C25" s="62"/>
      <c r="D25" s="62"/>
      <c r="E25" s="63"/>
      <c r="F25" s="255">
        <f>'2480'!F25+'2511'!F25+'2520'!F25+'7000'!F25+'7100'!F25</f>
        <v>0</v>
      </c>
      <c r="G25" s="255">
        <f>'2480'!G25+'2511'!G25+'2520'!G25+'7000'!G25+'7100'!G25</f>
        <v>0</v>
      </c>
      <c r="H25" s="255">
        <f>'2480'!H25+'2511'!H25+'2520'!H25+'7000'!H25+'7100'!H25</f>
        <v>0</v>
      </c>
      <c r="I25" s="94">
        <f t="shared" si="4"/>
        <v>0</v>
      </c>
      <c r="J25" s="224"/>
      <c r="K25" s="255">
        <f>'2480'!K25+'2511'!K25+'2520'!K25+'7000'!K25+'7100'!K25</f>
        <v>0</v>
      </c>
      <c r="L25" s="255">
        <f>'2480'!L25+'2511'!L25+'2520'!L25+'7000'!L25+'7100'!L25</f>
        <v>0</v>
      </c>
      <c r="M25" s="255">
        <f>'2480'!M25+'2511'!M25+'2520'!M25+'7000'!M25+'7100'!M25</f>
        <v>0</v>
      </c>
      <c r="N25" s="94">
        <f t="shared" si="0"/>
        <v>0</v>
      </c>
      <c r="O25" s="224"/>
      <c r="P25" s="255">
        <f>'2480'!P25+'2511'!P25+'2520'!P25+'7000'!P25+'7100'!P25</f>
        <v>0</v>
      </c>
      <c r="Q25" s="255">
        <f>'2480'!Q25+'2511'!Q25+'2520'!Q25+'7000'!Q25+'7100'!Q25</f>
        <v>0</v>
      </c>
      <c r="R25" s="255">
        <f>'2480'!R25+'2511'!R25+'2520'!R25+'7000'!R25+'7100'!R25</f>
        <v>0</v>
      </c>
      <c r="S25" s="94">
        <f t="shared" si="1"/>
        <v>0</v>
      </c>
      <c r="T25" s="224"/>
      <c r="U25" s="255">
        <f>'2480'!U25+'2511'!U25+'2520'!U25+'7000'!U25+'7100'!U25</f>
        <v>0</v>
      </c>
      <c r="V25" s="255">
        <f>'2480'!V25+'2511'!V25+'2520'!V25+'7000'!V25+'7100'!V25</f>
        <v>0</v>
      </c>
      <c r="W25" s="255">
        <f>'2480'!W25+'2511'!W25+'2520'!W25+'7000'!W25+'7100'!W25</f>
        <v>0</v>
      </c>
      <c r="X25" s="94">
        <f t="shared" si="2"/>
        <v>0</v>
      </c>
      <c r="Y25" s="97"/>
      <c r="Z25" s="94">
        <f t="shared" si="3"/>
        <v>0</v>
      </c>
      <c r="AA25" s="182"/>
    </row>
    <row r="26" spans="1:27" s="214" customFormat="1" ht="15" x14ac:dyDescent="0.25">
      <c r="A26" s="59"/>
      <c r="B26" s="67" t="str">
        <f>'LPFN SUMMARY - Results'!B26</f>
        <v>SAT</v>
      </c>
      <c r="C26" s="62"/>
      <c r="D26" s="62"/>
      <c r="E26" s="63"/>
      <c r="F26" s="255">
        <f>'2480'!F26+'2511'!F26+'2520'!F26+'7000'!F26+'7100'!F26</f>
        <v>0</v>
      </c>
      <c r="G26" s="255">
        <f>'2480'!G26+'2511'!G26+'2520'!G26+'7000'!G26+'7100'!G26</f>
        <v>0</v>
      </c>
      <c r="H26" s="255">
        <f>'2480'!H26+'2511'!H26+'2520'!H26+'7000'!H26+'7100'!H26</f>
        <v>0</v>
      </c>
      <c r="I26" s="94">
        <f t="shared" si="4"/>
        <v>0</v>
      </c>
      <c r="J26" s="224"/>
      <c r="K26" s="255">
        <f>'2480'!K26+'2511'!K26+'2520'!K26+'7000'!K26+'7100'!K26</f>
        <v>0</v>
      </c>
      <c r="L26" s="255">
        <f>'2480'!L26+'2511'!L26+'2520'!L26+'7000'!L26+'7100'!L26</f>
        <v>0</v>
      </c>
      <c r="M26" s="255">
        <f>'2480'!M26+'2511'!M26+'2520'!M26+'7000'!M26+'7100'!M26</f>
        <v>0</v>
      </c>
      <c r="N26" s="94">
        <f t="shared" si="0"/>
        <v>0</v>
      </c>
      <c r="O26" s="224"/>
      <c r="P26" s="255">
        <f>'2480'!P26+'2511'!P26+'2520'!P26+'7000'!P26+'7100'!P26</f>
        <v>0</v>
      </c>
      <c r="Q26" s="255">
        <f>'2480'!Q26+'2511'!Q26+'2520'!Q26+'7000'!Q26+'7100'!Q26</f>
        <v>0</v>
      </c>
      <c r="R26" s="255">
        <f>'2480'!R26+'2511'!R26+'2520'!R26+'7000'!R26+'7100'!R26</f>
        <v>0</v>
      </c>
      <c r="S26" s="94">
        <f t="shared" si="1"/>
        <v>0</v>
      </c>
      <c r="T26" s="224"/>
      <c r="U26" s="255">
        <f>'2480'!U26+'2511'!U26+'2520'!U26+'7000'!U26+'7100'!U26</f>
        <v>0</v>
      </c>
      <c r="V26" s="255">
        <f>'2480'!V26+'2511'!V26+'2520'!V26+'7000'!V26+'7100'!V26</f>
        <v>0</v>
      </c>
      <c r="W26" s="255">
        <f>'2480'!W26+'2511'!W26+'2520'!W26+'7000'!W26+'7100'!W26</f>
        <v>0</v>
      </c>
      <c r="X26" s="94">
        <f t="shared" si="2"/>
        <v>0</v>
      </c>
      <c r="Y26" s="97"/>
      <c r="Z26" s="94">
        <f t="shared" si="3"/>
        <v>0</v>
      </c>
      <c r="AA26" s="182"/>
    </row>
    <row r="27" spans="1:27" s="214" customFormat="1" ht="15" x14ac:dyDescent="0.25">
      <c r="A27" s="59"/>
      <c r="B27" s="67" t="str">
        <f>'LPFN SUMMARY - Results'!B27</f>
        <v>Tax Reimbursement</v>
      </c>
      <c r="C27" s="62"/>
      <c r="D27" s="62"/>
      <c r="E27" s="63"/>
      <c r="F27" s="255">
        <f>'2480'!F27+'2511'!F27+'2520'!F27+'7000'!F27+'7100'!F27</f>
        <v>0</v>
      </c>
      <c r="G27" s="255">
        <f>'2480'!G27+'2511'!G27+'2520'!G27+'7000'!G27+'7100'!G27</f>
        <v>0</v>
      </c>
      <c r="H27" s="255">
        <f>'2480'!H27+'2511'!H27+'2520'!H27+'7000'!H27+'7100'!H27</f>
        <v>0</v>
      </c>
      <c r="I27" s="94">
        <f t="shared" si="4"/>
        <v>0</v>
      </c>
      <c r="J27" s="224"/>
      <c r="K27" s="255">
        <f>'2480'!K27+'2511'!K27+'2520'!K27+'7000'!K27+'7100'!K27</f>
        <v>0</v>
      </c>
      <c r="L27" s="255">
        <f>'2480'!L27+'2511'!L27+'2520'!L27+'7000'!L27+'7100'!L27</f>
        <v>0</v>
      </c>
      <c r="M27" s="255">
        <f>'2480'!M27+'2511'!M27+'2520'!M27+'7000'!M27+'7100'!M27</f>
        <v>0</v>
      </c>
      <c r="N27" s="94">
        <f t="shared" si="0"/>
        <v>0</v>
      </c>
      <c r="O27" s="224"/>
      <c r="P27" s="255">
        <f>'2480'!P27+'2511'!P27+'2520'!P27+'7000'!P27+'7100'!P27</f>
        <v>0</v>
      </c>
      <c r="Q27" s="255">
        <f>'2480'!Q27+'2511'!Q27+'2520'!Q27+'7000'!Q27+'7100'!Q27</f>
        <v>0</v>
      </c>
      <c r="R27" s="255">
        <f>'2480'!R27+'2511'!R27+'2520'!R27+'7000'!R27+'7100'!R27</f>
        <v>0</v>
      </c>
      <c r="S27" s="94">
        <f t="shared" si="1"/>
        <v>0</v>
      </c>
      <c r="T27" s="224"/>
      <c r="U27" s="255">
        <f>'2480'!U27+'2511'!U27+'2520'!U27+'7000'!U27+'7100'!U27</f>
        <v>0</v>
      </c>
      <c r="V27" s="255">
        <f>'2480'!V27+'2511'!V27+'2520'!V27+'7000'!V27+'7100'!V27</f>
        <v>0</v>
      </c>
      <c r="W27" s="255">
        <f>'2480'!W27+'2511'!W27+'2520'!W27+'7000'!W27+'7100'!W27</f>
        <v>0</v>
      </c>
      <c r="X27" s="94">
        <f t="shared" ref="X27:X41" si="5">U27+V27+W27</f>
        <v>0</v>
      </c>
      <c r="Y27" s="97"/>
      <c r="Z27" s="94">
        <f t="shared" si="3"/>
        <v>0</v>
      </c>
      <c r="AA27" s="182"/>
    </row>
    <row r="28" spans="1:27" s="214" customFormat="1" ht="15" x14ac:dyDescent="0.25">
      <c r="A28" s="59"/>
      <c r="B28" s="67" t="str">
        <f>'LPFN SUMMARY - Results'!B28</f>
        <v>Transfer from (to) other projects</v>
      </c>
      <c r="C28" s="62"/>
      <c r="D28" s="62"/>
      <c r="E28" s="63"/>
      <c r="F28" s="255">
        <f>'2480'!F28+'2511'!F28+'2520'!F28+'7000'!F28+'7100'!F28</f>
        <v>0</v>
      </c>
      <c r="G28" s="255">
        <f>'2480'!G28+'2511'!G28+'2520'!G28+'7000'!G28+'7100'!G28</f>
        <v>0</v>
      </c>
      <c r="H28" s="255">
        <f>'2480'!H28+'2511'!H28+'2520'!H28+'7000'!H28+'7100'!H28</f>
        <v>0</v>
      </c>
      <c r="I28" s="94">
        <f t="shared" si="4"/>
        <v>0</v>
      </c>
      <c r="J28" s="224"/>
      <c r="K28" s="255">
        <f>'2480'!K28+'2511'!K28+'2520'!K28+'7000'!K28+'7100'!K28</f>
        <v>0</v>
      </c>
      <c r="L28" s="255">
        <f>'2480'!L28+'2511'!L28+'2520'!L28+'7000'!L28+'7100'!L28</f>
        <v>0</v>
      </c>
      <c r="M28" s="255">
        <f>'2480'!M28+'2511'!M28+'2520'!M28+'7000'!M28+'7100'!M28</f>
        <v>0</v>
      </c>
      <c r="N28" s="94">
        <f t="shared" si="0"/>
        <v>0</v>
      </c>
      <c r="O28" s="224"/>
      <c r="P28" s="255">
        <f>'2480'!P28+'2511'!P28+'2520'!P28+'7000'!P28+'7100'!P28</f>
        <v>0</v>
      </c>
      <c r="Q28" s="255">
        <f>'2480'!Q28+'2511'!Q28+'2520'!Q28+'7000'!Q28+'7100'!Q28</f>
        <v>0</v>
      </c>
      <c r="R28" s="255">
        <f>'2480'!R28+'2511'!R28+'2520'!R28+'7000'!R28+'7100'!R28</f>
        <v>0</v>
      </c>
      <c r="S28" s="94">
        <f t="shared" si="1"/>
        <v>0</v>
      </c>
      <c r="T28" s="224"/>
      <c r="U28" s="255">
        <f>'2480'!U28+'2511'!U28+'2520'!U28+'7000'!U28+'7100'!U28</f>
        <v>0</v>
      </c>
      <c r="V28" s="255">
        <f>'2480'!V28+'2511'!V28+'2520'!V28+'7000'!V28+'7100'!V28</f>
        <v>0</v>
      </c>
      <c r="W28" s="255">
        <f>'2480'!W28+'2511'!W28+'2520'!W28+'7000'!W28+'7100'!W28</f>
        <v>0</v>
      </c>
      <c r="X28" s="94">
        <f t="shared" si="5"/>
        <v>0</v>
      </c>
      <c r="Y28" s="97"/>
      <c r="Z28" s="94">
        <f t="shared" si="3"/>
        <v>0</v>
      </c>
      <c r="AA28" s="182"/>
    </row>
    <row r="29" spans="1:27" s="214" customFormat="1" ht="15" x14ac:dyDescent="0.25">
      <c r="A29" s="59"/>
      <c r="B29" s="67" t="str">
        <f>'LPFN SUMMARY - Results'!B29</f>
        <v>Unexpended Funding</v>
      </c>
      <c r="C29" s="62"/>
      <c r="D29" s="62"/>
      <c r="E29" s="63"/>
      <c r="F29" s="255">
        <f>'2480'!F29+'2511'!F29+'2520'!F29+'7000'!F29+'7100'!F29</f>
        <v>0</v>
      </c>
      <c r="G29" s="255">
        <f>'2480'!G29+'2511'!G29+'2520'!G29+'7000'!G29+'7100'!G29</f>
        <v>0</v>
      </c>
      <c r="H29" s="255">
        <f>'2480'!H29+'2511'!H29+'2520'!H29+'7000'!H29+'7100'!H29</f>
        <v>0</v>
      </c>
      <c r="I29" s="94">
        <f t="shared" si="4"/>
        <v>0</v>
      </c>
      <c r="J29" s="224"/>
      <c r="K29" s="255">
        <f>'2480'!K29+'2511'!K29+'2520'!K29+'7000'!K29+'7100'!K29</f>
        <v>0</v>
      </c>
      <c r="L29" s="255">
        <f>'2480'!L29+'2511'!L29+'2520'!L29+'7000'!L29+'7100'!L29</f>
        <v>0</v>
      </c>
      <c r="M29" s="255">
        <f>'2480'!M29+'2511'!M29+'2520'!M29+'7000'!M29+'7100'!M29</f>
        <v>0</v>
      </c>
      <c r="N29" s="94">
        <f t="shared" si="0"/>
        <v>0</v>
      </c>
      <c r="O29" s="224"/>
      <c r="P29" s="255">
        <f>'2480'!P29+'2511'!P29+'2520'!P29+'7000'!P29+'7100'!P29</f>
        <v>0</v>
      </c>
      <c r="Q29" s="255">
        <f>'2480'!Q29+'2511'!Q29+'2520'!Q29+'7000'!Q29+'7100'!Q29</f>
        <v>0</v>
      </c>
      <c r="R29" s="255">
        <f>'2480'!R29+'2511'!R29+'2520'!R29+'7000'!R29+'7100'!R29</f>
        <v>0</v>
      </c>
      <c r="S29" s="94">
        <f t="shared" si="1"/>
        <v>0</v>
      </c>
      <c r="T29" s="224"/>
      <c r="U29" s="255">
        <f>'2480'!U29+'2511'!U29+'2520'!U29+'7000'!U29+'7100'!U29</f>
        <v>0</v>
      </c>
      <c r="V29" s="255">
        <f>'2480'!V29+'2511'!V29+'2520'!V29+'7000'!V29+'7100'!V29</f>
        <v>0</v>
      </c>
      <c r="W29" s="255">
        <f>'2480'!W29+'2511'!W29+'2520'!W29+'7000'!W29+'7100'!W29</f>
        <v>0</v>
      </c>
      <c r="X29" s="94">
        <f t="shared" si="5"/>
        <v>0</v>
      </c>
      <c r="Y29" s="97"/>
      <c r="Z29" s="94">
        <f t="shared" si="3"/>
        <v>0</v>
      </c>
      <c r="AA29" s="182"/>
    </row>
    <row r="30" spans="1:27" s="214" customFormat="1" ht="15" x14ac:dyDescent="0.25">
      <c r="A30" s="59"/>
      <c r="B30" s="67" t="str">
        <f>'LPFN SUMMARY - Results'!B30</f>
        <v>Deferred from last year</v>
      </c>
      <c r="C30" s="62"/>
      <c r="D30" s="62"/>
      <c r="E30" s="63"/>
      <c r="F30" s="255">
        <f>'2480'!F30+'2511'!F30+'2520'!F30+'7000'!F30+'7100'!F30</f>
        <v>0</v>
      </c>
      <c r="G30" s="255">
        <f>'2480'!G30+'2511'!G30+'2520'!G30+'7000'!G30+'7100'!G30</f>
        <v>0</v>
      </c>
      <c r="H30" s="255">
        <f>'2480'!H30+'2511'!H30+'2520'!H30+'7000'!H30+'7100'!H30</f>
        <v>0</v>
      </c>
      <c r="I30" s="94">
        <f t="shared" si="4"/>
        <v>0</v>
      </c>
      <c r="J30" s="224"/>
      <c r="K30" s="255">
        <f>'2480'!K30+'2511'!K30+'2520'!K30+'7000'!K30+'7100'!K30</f>
        <v>0</v>
      </c>
      <c r="L30" s="255">
        <f>'2480'!L30+'2511'!L30+'2520'!L30+'7000'!L30+'7100'!L30</f>
        <v>0</v>
      </c>
      <c r="M30" s="255">
        <f>'2480'!M30+'2511'!M30+'2520'!M30+'7000'!M30+'7100'!M30</f>
        <v>0</v>
      </c>
      <c r="N30" s="94">
        <f t="shared" si="0"/>
        <v>0</v>
      </c>
      <c r="O30" s="224"/>
      <c r="P30" s="255">
        <f>'2480'!P30+'2511'!P30+'2520'!P30+'7000'!P30+'7100'!P30</f>
        <v>0</v>
      </c>
      <c r="Q30" s="255">
        <f>'2480'!Q30+'2511'!Q30+'2520'!Q30+'7000'!Q30+'7100'!Q30</f>
        <v>0</v>
      </c>
      <c r="R30" s="255">
        <f>'2480'!R30+'2511'!R30+'2520'!R30+'7000'!R30+'7100'!R30</f>
        <v>0</v>
      </c>
      <c r="S30" s="94">
        <f t="shared" si="1"/>
        <v>0</v>
      </c>
      <c r="T30" s="224"/>
      <c r="U30" s="255">
        <f>'2480'!U30+'2511'!U30+'2520'!U30+'7000'!U30+'7100'!U30</f>
        <v>0</v>
      </c>
      <c r="V30" s="255">
        <f>'2480'!V30+'2511'!V30+'2520'!V30+'7000'!V30+'7100'!V30</f>
        <v>0</v>
      </c>
      <c r="W30" s="255">
        <f>'2480'!W30+'2511'!W30+'2520'!W30+'7000'!W30+'7100'!W30</f>
        <v>0</v>
      </c>
      <c r="X30" s="94">
        <f t="shared" si="5"/>
        <v>0</v>
      </c>
      <c r="Y30" s="97"/>
      <c r="Z30" s="94">
        <f t="shared" si="3"/>
        <v>0</v>
      </c>
      <c r="AA30" s="182"/>
    </row>
    <row r="31" spans="1:27" s="214" customFormat="1" ht="15" x14ac:dyDescent="0.25">
      <c r="A31" s="59"/>
      <c r="B31" s="67" t="str">
        <f>'LPFN SUMMARY - Results'!B31</f>
        <v>SAA</v>
      </c>
      <c r="C31" s="62"/>
      <c r="D31" s="62"/>
      <c r="E31" s="63"/>
      <c r="F31" s="255">
        <f>'2480'!F31+'2511'!F31+'2520'!F31+'7000'!F31+'7100'!F31</f>
        <v>0</v>
      </c>
      <c r="G31" s="255">
        <f>'2480'!G31+'2511'!G31+'2520'!G31+'7000'!G31+'7100'!G31</f>
        <v>0</v>
      </c>
      <c r="H31" s="255">
        <f>'2480'!H31+'2511'!H31+'2520'!H31+'7000'!H31+'7100'!H31</f>
        <v>0</v>
      </c>
      <c r="I31" s="94">
        <f t="shared" si="4"/>
        <v>0</v>
      </c>
      <c r="J31" s="224"/>
      <c r="K31" s="255">
        <f>'2480'!K31+'2511'!K31+'2520'!K31+'7000'!K31+'7100'!K31</f>
        <v>0</v>
      </c>
      <c r="L31" s="255">
        <f>'2480'!L31+'2511'!L31+'2520'!L31+'7000'!L31+'7100'!L31</f>
        <v>0</v>
      </c>
      <c r="M31" s="255">
        <f>'2480'!M31+'2511'!M31+'2520'!M31+'7000'!M31+'7100'!M31</f>
        <v>0</v>
      </c>
      <c r="N31" s="94">
        <f t="shared" si="0"/>
        <v>0</v>
      </c>
      <c r="O31" s="224"/>
      <c r="P31" s="255">
        <f>'2480'!P31+'2511'!P31+'2520'!P31+'7000'!P31+'7100'!P31</f>
        <v>0</v>
      </c>
      <c r="Q31" s="255">
        <f>'2480'!Q31+'2511'!Q31+'2520'!Q31+'7000'!Q31+'7100'!Q31</f>
        <v>0</v>
      </c>
      <c r="R31" s="255">
        <f>'2480'!R31+'2511'!R31+'2520'!R31+'7000'!R31+'7100'!R31</f>
        <v>0</v>
      </c>
      <c r="S31" s="94">
        <f t="shared" si="1"/>
        <v>0</v>
      </c>
      <c r="T31" s="224"/>
      <c r="U31" s="255">
        <f>'2480'!U31+'2511'!U31+'2520'!U31+'7000'!U31+'7100'!U31</f>
        <v>0</v>
      </c>
      <c r="V31" s="255">
        <f>'2480'!V31+'2511'!V31+'2520'!V31+'7000'!V31+'7100'!V31</f>
        <v>0</v>
      </c>
      <c r="W31" s="255">
        <f>'2480'!W31+'2511'!W31+'2520'!W31+'7000'!W31+'7100'!W31</f>
        <v>0</v>
      </c>
      <c r="X31" s="94">
        <f t="shared" si="5"/>
        <v>0</v>
      </c>
      <c r="Y31" s="97"/>
      <c r="Z31" s="94">
        <f t="shared" si="3"/>
        <v>0</v>
      </c>
      <c r="AA31" s="182"/>
    </row>
    <row r="32" spans="1:27" s="214" customFormat="1" ht="15" x14ac:dyDescent="0.25">
      <c r="A32" s="59"/>
      <c r="B32" s="67" t="str">
        <f>'LPFN SUMMARY - Results'!B32</f>
        <v>Recoverable Deficit</v>
      </c>
      <c r="C32" s="62"/>
      <c r="D32" s="62"/>
      <c r="E32" s="63"/>
      <c r="F32" s="255">
        <f>'2480'!F32+'2511'!F32+'2520'!F32+'7000'!F32+'7100'!F32</f>
        <v>0</v>
      </c>
      <c r="G32" s="255">
        <f>'2480'!G32+'2511'!G32+'2520'!G32+'7000'!G32+'7100'!G32</f>
        <v>0</v>
      </c>
      <c r="H32" s="255">
        <f>'2480'!H32+'2511'!H32+'2520'!H32+'7000'!H32+'7100'!H32</f>
        <v>0</v>
      </c>
      <c r="I32" s="94">
        <f t="shared" si="4"/>
        <v>0</v>
      </c>
      <c r="J32" s="224"/>
      <c r="K32" s="255">
        <f>'2480'!K32+'2511'!K32+'2520'!K32+'7000'!K32+'7100'!K32</f>
        <v>0</v>
      </c>
      <c r="L32" s="255">
        <f>'2480'!L32+'2511'!L32+'2520'!L32+'7000'!L32+'7100'!L32</f>
        <v>0</v>
      </c>
      <c r="M32" s="255">
        <f>'2480'!M32+'2511'!M32+'2520'!M32+'7000'!M32+'7100'!M32</f>
        <v>0</v>
      </c>
      <c r="N32" s="94">
        <f t="shared" si="0"/>
        <v>0</v>
      </c>
      <c r="O32" s="224"/>
      <c r="P32" s="255">
        <f>'2480'!P32+'2511'!P32+'2520'!P32+'7000'!P32+'7100'!P32</f>
        <v>0</v>
      </c>
      <c r="Q32" s="255">
        <f>'2480'!Q32+'2511'!Q32+'2520'!Q32+'7000'!Q32+'7100'!Q32</f>
        <v>0</v>
      </c>
      <c r="R32" s="255">
        <f>'2480'!R32+'2511'!R32+'2520'!R32+'7000'!R32+'7100'!R32</f>
        <v>0</v>
      </c>
      <c r="S32" s="94">
        <f t="shared" si="1"/>
        <v>0</v>
      </c>
      <c r="T32" s="224"/>
      <c r="U32" s="255">
        <f>'2480'!U32+'2511'!U32+'2520'!U32+'7000'!U32+'7100'!U32</f>
        <v>0</v>
      </c>
      <c r="V32" s="255">
        <f>'2480'!V32+'2511'!V32+'2520'!V32+'7000'!V32+'7100'!V32</f>
        <v>0</v>
      </c>
      <c r="W32" s="255">
        <f>'2480'!W32+'2511'!W32+'2520'!W32+'7000'!W32+'7100'!W32</f>
        <v>0</v>
      </c>
      <c r="X32" s="94">
        <f t="shared" si="5"/>
        <v>0</v>
      </c>
      <c r="Y32" s="97"/>
      <c r="Z32" s="94">
        <f t="shared" si="3"/>
        <v>0</v>
      </c>
      <c r="AA32" s="182"/>
    </row>
    <row r="33" spans="1:28" s="214" customFormat="1" ht="14.25" customHeight="1" x14ac:dyDescent="0.25">
      <c r="A33" s="59"/>
      <c r="B33" s="67" t="str">
        <f>'LPFN SUMMARY - Results'!B33</f>
        <v>Interest</v>
      </c>
      <c r="C33" s="62"/>
      <c r="D33" s="62"/>
      <c r="E33" s="63"/>
      <c r="F33" s="255">
        <f>'2480'!F33+'2511'!F33+'2520'!F33+'7000'!F33+'7100'!F33</f>
        <v>0</v>
      </c>
      <c r="G33" s="255">
        <f>'2480'!G33+'2511'!G33+'2520'!G33+'7000'!G33+'7100'!G33</f>
        <v>0</v>
      </c>
      <c r="H33" s="255">
        <f>'2480'!H33+'2511'!H33+'2520'!H33+'7000'!H33+'7100'!H33</f>
        <v>0</v>
      </c>
      <c r="I33" s="94">
        <f t="shared" si="4"/>
        <v>0</v>
      </c>
      <c r="J33" s="224"/>
      <c r="K33" s="255">
        <f>'2480'!K33+'2511'!K33+'2520'!K33+'7000'!K33+'7100'!K33</f>
        <v>0</v>
      </c>
      <c r="L33" s="255">
        <f>'2480'!L33+'2511'!L33+'2520'!L33+'7000'!L33+'7100'!L33</f>
        <v>0</v>
      </c>
      <c r="M33" s="255">
        <f>'2480'!M33+'2511'!M33+'2520'!M33+'7000'!M33+'7100'!M33</f>
        <v>0</v>
      </c>
      <c r="N33" s="94">
        <f t="shared" si="0"/>
        <v>0</v>
      </c>
      <c r="O33" s="224"/>
      <c r="P33" s="255">
        <f>'2480'!P33+'2511'!P33+'2520'!P33+'7000'!P33+'7100'!P33</f>
        <v>0</v>
      </c>
      <c r="Q33" s="255">
        <f>'2480'!Q33+'2511'!Q33+'2520'!Q33+'7000'!Q33+'7100'!Q33</f>
        <v>0</v>
      </c>
      <c r="R33" s="255">
        <f>'2480'!R33+'2511'!R33+'2520'!R33+'7000'!R33+'7100'!R33</f>
        <v>0</v>
      </c>
      <c r="S33" s="94">
        <f t="shared" si="1"/>
        <v>0</v>
      </c>
      <c r="T33" s="224"/>
      <c r="U33" s="255">
        <f>'2480'!U33+'2511'!U33+'2520'!U33+'7000'!U33+'7100'!U33</f>
        <v>0</v>
      </c>
      <c r="V33" s="255">
        <f>'2480'!V33+'2511'!V33+'2520'!V33+'7000'!V33+'7100'!V33</f>
        <v>0</v>
      </c>
      <c r="W33" s="255">
        <f>'2480'!W33+'2511'!W33+'2520'!W33+'7000'!W33+'7100'!W33</f>
        <v>0</v>
      </c>
      <c r="X33" s="94">
        <f t="shared" si="5"/>
        <v>0</v>
      </c>
      <c r="Y33" s="97"/>
      <c r="Z33" s="94">
        <f t="shared" si="3"/>
        <v>0</v>
      </c>
      <c r="AA33" s="182"/>
    </row>
    <row r="34" spans="1:28" s="214" customFormat="1" ht="15" hidden="1" x14ac:dyDescent="0.25">
      <c r="A34" s="59"/>
      <c r="B34" s="67" t="str">
        <f>'LPFN SUMMARY - Results'!B34</f>
        <v>Unused</v>
      </c>
      <c r="C34" s="62"/>
      <c r="D34" s="62"/>
      <c r="E34" s="63"/>
      <c r="F34" s="255">
        <f>'2480'!F34+'2511'!F34+'2520'!F34+'7000'!F34+'7100'!F34</f>
        <v>0</v>
      </c>
      <c r="G34" s="255">
        <f>'2480'!G34+'2511'!G34+'2520'!G34+'7000'!G34+'7100'!G34</f>
        <v>0</v>
      </c>
      <c r="H34" s="255">
        <f>'2480'!H34+'2511'!H34+'2520'!H34+'7000'!H34+'7100'!H34</f>
        <v>0</v>
      </c>
      <c r="I34" s="94">
        <f t="shared" si="4"/>
        <v>0</v>
      </c>
      <c r="J34" s="224"/>
      <c r="K34" s="255">
        <f>'2480'!K34+'2511'!K34+'2520'!K34+'7000'!K34+'7100'!K34</f>
        <v>0</v>
      </c>
      <c r="L34" s="255">
        <f>'2480'!L34+'2511'!L34+'2520'!L34+'7000'!L34+'7100'!L34</f>
        <v>0</v>
      </c>
      <c r="M34" s="255">
        <f>'2480'!M34+'2511'!M34+'2520'!M34+'7000'!M34+'7100'!M34</f>
        <v>0</v>
      </c>
      <c r="N34" s="94">
        <f t="shared" si="0"/>
        <v>0</v>
      </c>
      <c r="O34" s="224"/>
      <c r="P34" s="255">
        <f>'2480'!P34+'2511'!P34+'2520'!P34+'7000'!P34+'7100'!P34</f>
        <v>0</v>
      </c>
      <c r="Q34" s="255">
        <f>'2480'!Q34+'2511'!Q34+'2520'!Q34+'7000'!Q34+'7100'!Q34</f>
        <v>0</v>
      </c>
      <c r="R34" s="255">
        <f>'2480'!R34+'2511'!R34+'2520'!R34+'7000'!R34+'7100'!R34</f>
        <v>0</v>
      </c>
      <c r="S34" s="94">
        <f t="shared" si="1"/>
        <v>0</v>
      </c>
      <c r="T34" s="224"/>
      <c r="U34" s="255">
        <f>'2480'!U34+'2511'!U34+'2520'!U34+'7000'!U34+'7100'!U34</f>
        <v>0</v>
      </c>
      <c r="V34" s="255">
        <f>'2480'!V34+'2511'!V34+'2520'!V34+'7000'!V34+'7100'!V34</f>
        <v>0</v>
      </c>
      <c r="W34" s="255">
        <f>'2480'!W34+'2511'!W34+'2520'!W34+'7000'!W34+'7100'!W34</f>
        <v>0</v>
      </c>
      <c r="X34" s="94">
        <f t="shared" si="5"/>
        <v>0</v>
      </c>
      <c r="Y34" s="97"/>
      <c r="Z34" s="94">
        <f t="shared" si="3"/>
        <v>0</v>
      </c>
      <c r="AA34" s="182"/>
    </row>
    <row r="35" spans="1:28" s="214" customFormat="1" ht="15" x14ac:dyDescent="0.25">
      <c r="A35" s="59"/>
      <c r="B35" s="67" t="str">
        <f>'LPFN SUMMARY - Results'!B35</f>
        <v>Eacom</v>
      </c>
      <c r="C35" s="62"/>
      <c r="D35" s="62"/>
      <c r="E35" s="63"/>
      <c r="F35" s="255">
        <f>'2480'!F35+'2511'!F35+'2520'!F35+'7000'!F35+'7100'!F35</f>
        <v>0</v>
      </c>
      <c r="G35" s="255">
        <f>'2480'!G35+'2511'!G35+'2520'!G35+'7000'!G35+'7100'!G35</f>
        <v>0</v>
      </c>
      <c r="H35" s="255">
        <f>'2480'!H35+'2511'!H35+'2520'!H35+'7000'!H35+'7100'!H35</f>
        <v>0</v>
      </c>
      <c r="I35" s="94">
        <f t="shared" si="4"/>
        <v>0</v>
      </c>
      <c r="J35" s="224"/>
      <c r="K35" s="255">
        <f>'2480'!K35+'2511'!K35+'2520'!K35+'7000'!K35+'7100'!K35</f>
        <v>0</v>
      </c>
      <c r="L35" s="255">
        <f>'2480'!L35+'2511'!L35+'2520'!L35+'7000'!L35+'7100'!L35</f>
        <v>0</v>
      </c>
      <c r="M35" s="255">
        <f>'2480'!M35+'2511'!M35+'2520'!M35+'7000'!M35+'7100'!M35</f>
        <v>0</v>
      </c>
      <c r="N35" s="94">
        <f t="shared" si="0"/>
        <v>0</v>
      </c>
      <c r="O35" s="224"/>
      <c r="P35" s="255">
        <f>'2480'!P35+'2511'!P35+'2520'!P35+'7000'!P35+'7100'!P35</f>
        <v>0</v>
      </c>
      <c r="Q35" s="255">
        <f>'2480'!Q35+'2511'!Q35+'2520'!Q35+'7000'!Q35+'7100'!Q35</f>
        <v>0</v>
      </c>
      <c r="R35" s="255">
        <f>'2480'!R35+'2511'!R35+'2520'!R35+'7000'!R35+'7100'!R35</f>
        <v>0</v>
      </c>
      <c r="S35" s="94">
        <f t="shared" si="1"/>
        <v>0</v>
      </c>
      <c r="T35" s="224"/>
      <c r="U35" s="255">
        <f>'2480'!U35+'2511'!U35+'2520'!U35+'7000'!U35+'7100'!U35</f>
        <v>0</v>
      </c>
      <c r="V35" s="255">
        <f>'2480'!V35+'2511'!V35+'2520'!V35+'7000'!V35+'7100'!V35</f>
        <v>0</v>
      </c>
      <c r="W35" s="255">
        <f>'2480'!W35+'2511'!W35+'2520'!W35+'7000'!W35+'7100'!W35</f>
        <v>0</v>
      </c>
      <c r="X35" s="94">
        <f t="shared" si="5"/>
        <v>0</v>
      </c>
      <c r="Y35" s="97"/>
      <c r="Z35" s="94">
        <f t="shared" si="3"/>
        <v>0</v>
      </c>
      <c r="AA35" s="182"/>
    </row>
    <row r="36" spans="1:28" s="214" customFormat="1" ht="15" hidden="1" x14ac:dyDescent="0.25">
      <c r="A36" s="59"/>
      <c r="B36" s="67" t="str">
        <f>'LPFN SUMMARY - Results'!B36</f>
        <v>Unused</v>
      </c>
      <c r="C36" s="62"/>
      <c r="D36" s="62"/>
      <c r="E36" s="63"/>
      <c r="F36" s="255">
        <f>'2480'!F36+'2511'!F36+'2520'!F36+'7000'!F36+'7100'!F36</f>
        <v>0</v>
      </c>
      <c r="G36" s="255">
        <f>'2480'!G36+'2511'!G36+'2520'!G36+'7000'!G36+'7100'!G36</f>
        <v>0</v>
      </c>
      <c r="H36" s="255">
        <f>'2480'!H36+'2511'!H36+'2520'!H36+'7000'!H36+'7100'!H36</f>
        <v>0</v>
      </c>
      <c r="I36" s="94">
        <f t="shared" si="4"/>
        <v>0</v>
      </c>
      <c r="J36" s="224"/>
      <c r="K36" s="255">
        <f>'2480'!K36+'2511'!K36+'2520'!K36+'7000'!K36+'7100'!K36</f>
        <v>0</v>
      </c>
      <c r="L36" s="255">
        <f>'2480'!L36+'2511'!L36+'2520'!L36+'7000'!L36+'7100'!L36</f>
        <v>0</v>
      </c>
      <c r="M36" s="255">
        <f>'2480'!M36+'2511'!M36+'2520'!M36+'7000'!M36+'7100'!M36</f>
        <v>0</v>
      </c>
      <c r="N36" s="94">
        <f t="shared" si="0"/>
        <v>0</v>
      </c>
      <c r="O36" s="224"/>
      <c r="P36" s="255">
        <f>'2480'!P36+'2511'!P36+'2520'!P36+'7000'!P36+'7100'!P36</f>
        <v>0</v>
      </c>
      <c r="Q36" s="255">
        <f>'2480'!Q36+'2511'!Q36+'2520'!Q36+'7000'!Q36+'7100'!Q36</f>
        <v>0</v>
      </c>
      <c r="R36" s="255">
        <f>'2480'!R36+'2511'!R36+'2520'!R36+'7000'!R36+'7100'!R36</f>
        <v>0</v>
      </c>
      <c r="S36" s="94">
        <f t="shared" si="1"/>
        <v>0</v>
      </c>
      <c r="T36" s="224"/>
      <c r="U36" s="255">
        <f>'2480'!U36+'2511'!U36+'2520'!U36+'7000'!U36+'7100'!U36</f>
        <v>0</v>
      </c>
      <c r="V36" s="255">
        <f>'2480'!V36+'2511'!V36+'2520'!V36+'7000'!V36+'7100'!V36</f>
        <v>0</v>
      </c>
      <c r="W36" s="255">
        <f>'2480'!W36+'2511'!W36+'2520'!W36+'7000'!W36+'7100'!W36</f>
        <v>0</v>
      </c>
      <c r="X36" s="94">
        <f t="shared" si="5"/>
        <v>0</v>
      </c>
      <c r="Y36" s="97"/>
      <c r="Z36" s="94">
        <f t="shared" si="3"/>
        <v>0</v>
      </c>
      <c r="AA36" s="182"/>
    </row>
    <row r="37" spans="1:28" s="214" customFormat="1" ht="15" x14ac:dyDescent="0.25">
      <c r="A37" s="59"/>
      <c r="B37" s="67" t="str">
        <f>'LPFN SUMMARY - Results'!B37</f>
        <v>Rayonier Advanced Material</v>
      </c>
      <c r="C37" s="62"/>
      <c r="D37" s="62"/>
      <c r="E37" s="63"/>
      <c r="F37" s="255">
        <f>'2480'!F37+'2511'!F37+'2520'!F37+'7000'!F37+'7100'!F37</f>
        <v>0</v>
      </c>
      <c r="G37" s="255">
        <f>'2480'!G37+'2511'!G37+'2520'!G37+'7000'!G37+'7100'!G37</f>
        <v>0</v>
      </c>
      <c r="H37" s="255">
        <f>'2480'!H37+'2511'!H37+'2520'!H37+'7000'!H37+'7100'!H37</f>
        <v>0</v>
      </c>
      <c r="I37" s="94">
        <f t="shared" si="4"/>
        <v>0</v>
      </c>
      <c r="J37" s="224"/>
      <c r="K37" s="255">
        <f>'2480'!K37+'2511'!K37+'2520'!K37+'7000'!K37+'7100'!K37</f>
        <v>0</v>
      </c>
      <c r="L37" s="255">
        <f>'2480'!L37+'2511'!L37+'2520'!L37+'7000'!L37+'7100'!L37</f>
        <v>0</v>
      </c>
      <c r="M37" s="255">
        <f>'2480'!M37+'2511'!M37+'2520'!M37+'7000'!M37+'7100'!M37</f>
        <v>0</v>
      </c>
      <c r="N37" s="94">
        <f t="shared" si="0"/>
        <v>0</v>
      </c>
      <c r="O37" s="224"/>
      <c r="P37" s="255">
        <f>'2480'!P37+'2511'!P37+'2520'!P37+'7000'!P37+'7100'!P37</f>
        <v>0</v>
      </c>
      <c r="Q37" s="255">
        <f>'2480'!Q37+'2511'!Q37+'2520'!Q37+'7000'!Q37+'7100'!Q37</f>
        <v>0</v>
      </c>
      <c r="R37" s="255">
        <f>'2480'!R37+'2511'!R37+'2520'!R37+'7000'!R37+'7100'!R37</f>
        <v>0</v>
      </c>
      <c r="S37" s="94">
        <f t="shared" si="1"/>
        <v>0</v>
      </c>
      <c r="T37" s="224"/>
      <c r="U37" s="255">
        <f>'2480'!U37+'2511'!U37+'2520'!U37+'7000'!U37+'7100'!U37</f>
        <v>0</v>
      </c>
      <c r="V37" s="255">
        <f>'2480'!V37+'2511'!V37+'2520'!V37+'7000'!V37+'7100'!V37</f>
        <v>0</v>
      </c>
      <c r="W37" s="255">
        <f>'2480'!W37+'2511'!W37+'2520'!W37+'7000'!W37+'7100'!W37</f>
        <v>0</v>
      </c>
      <c r="X37" s="94">
        <f t="shared" si="5"/>
        <v>0</v>
      </c>
      <c r="Y37" s="97"/>
      <c r="Z37" s="94">
        <f t="shared" si="3"/>
        <v>0</v>
      </c>
      <c r="AA37" s="182"/>
    </row>
    <row r="38" spans="1:28" s="214" customFormat="1" ht="15" x14ac:dyDescent="0.25">
      <c r="A38" s="59"/>
      <c r="B38" s="67" t="str">
        <f>'LPFN SUMMARY - Results'!B38</f>
        <v>Canadian Malartic</v>
      </c>
      <c r="C38" s="62"/>
      <c r="D38" s="62"/>
      <c r="E38" s="63"/>
      <c r="F38" s="255">
        <f>'2480'!F38+'2511'!F38+'2520'!F38+'7000'!F38+'7100'!F38</f>
        <v>0</v>
      </c>
      <c r="G38" s="255">
        <f>'2480'!G38+'2511'!G38+'2520'!G38+'7000'!G38+'7100'!G38</f>
        <v>0</v>
      </c>
      <c r="H38" s="255">
        <f>'2480'!H38+'2511'!H38+'2520'!H38+'7000'!H38+'7100'!H38</f>
        <v>0</v>
      </c>
      <c r="I38" s="94">
        <f t="shared" si="4"/>
        <v>0</v>
      </c>
      <c r="J38" s="224"/>
      <c r="K38" s="255">
        <f>'2480'!K38+'2511'!K38+'2520'!K38+'7000'!K38+'7100'!K38</f>
        <v>0</v>
      </c>
      <c r="L38" s="255">
        <f>'2480'!L38+'2511'!L38+'2520'!L38+'7000'!L38+'7100'!L38</f>
        <v>0</v>
      </c>
      <c r="M38" s="255">
        <f>'2480'!M38+'2511'!M38+'2520'!M38+'7000'!M38+'7100'!M38</f>
        <v>0</v>
      </c>
      <c r="N38" s="94">
        <f t="shared" si="0"/>
        <v>0</v>
      </c>
      <c r="O38" s="224"/>
      <c r="P38" s="255">
        <f>'2480'!P38+'2511'!P38+'2520'!P38+'7000'!P38+'7100'!P38</f>
        <v>0</v>
      </c>
      <c r="Q38" s="255">
        <f>'2480'!Q38+'2511'!Q38+'2520'!Q38+'7000'!Q38+'7100'!Q38</f>
        <v>0</v>
      </c>
      <c r="R38" s="255">
        <f>'2480'!R38+'2511'!R38+'2520'!R38+'7000'!R38+'7100'!R38</f>
        <v>0</v>
      </c>
      <c r="S38" s="94">
        <f t="shared" si="1"/>
        <v>0</v>
      </c>
      <c r="T38" s="224"/>
      <c r="U38" s="255">
        <f>'2480'!U38+'2511'!U38+'2520'!U38+'7000'!U38+'7100'!U38</f>
        <v>0</v>
      </c>
      <c r="V38" s="255">
        <f>'2480'!V38+'2511'!V38+'2520'!V38+'7000'!V38+'7100'!V38</f>
        <v>0</v>
      </c>
      <c r="W38" s="255">
        <f>'2480'!W38+'2511'!W38+'2520'!W38+'7000'!W38+'7100'!W38</f>
        <v>0</v>
      </c>
      <c r="X38" s="94">
        <f t="shared" si="5"/>
        <v>0</v>
      </c>
      <c r="Y38" s="97"/>
      <c r="Z38" s="94">
        <f t="shared" si="3"/>
        <v>0</v>
      </c>
      <c r="AA38" s="182"/>
    </row>
    <row r="39" spans="1:28" s="214" customFormat="1" ht="15" x14ac:dyDescent="0.25">
      <c r="A39" s="59"/>
      <c r="B39" s="67" t="str">
        <f>'LPFN SUMMARY - Results'!B39</f>
        <v>Breakfast club</v>
      </c>
      <c r="C39" s="62"/>
      <c r="D39" s="62"/>
      <c r="E39" s="63"/>
      <c r="F39" s="255">
        <f>'2480'!F39+'2511'!F39+'2520'!F39+'7000'!F39+'7100'!F39</f>
        <v>0</v>
      </c>
      <c r="G39" s="255">
        <f>'2480'!G39+'2511'!G39+'2520'!G39+'7000'!G39+'7100'!G39</f>
        <v>0</v>
      </c>
      <c r="H39" s="255">
        <f>'2480'!H39+'2511'!H39+'2520'!H39+'7000'!H39+'7100'!H39</f>
        <v>0</v>
      </c>
      <c r="I39" s="94">
        <f t="shared" si="4"/>
        <v>0</v>
      </c>
      <c r="J39" s="224"/>
      <c r="K39" s="255">
        <f>'2480'!K39+'2511'!K39+'2520'!K39+'7000'!K39+'7100'!K39</f>
        <v>0</v>
      </c>
      <c r="L39" s="255">
        <f>'2480'!L39+'2511'!L39+'2520'!L39+'7000'!L39+'7100'!L39</f>
        <v>0</v>
      </c>
      <c r="M39" s="255">
        <f>'2480'!M39+'2511'!M39+'2520'!M39+'7000'!M39+'7100'!M39</f>
        <v>0</v>
      </c>
      <c r="N39" s="94">
        <f t="shared" si="0"/>
        <v>0</v>
      </c>
      <c r="O39" s="224"/>
      <c r="P39" s="255">
        <f>'2480'!P39+'2511'!P39+'2520'!P39+'7000'!P39+'7100'!P39</f>
        <v>0</v>
      </c>
      <c r="Q39" s="255">
        <f>'2480'!Q39+'2511'!Q39+'2520'!Q39+'7000'!Q39+'7100'!Q39</f>
        <v>0</v>
      </c>
      <c r="R39" s="255">
        <f>'2480'!R39+'2511'!R39+'2520'!R39+'7000'!R39+'7100'!R39</f>
        <v>0</v>
      </c>
      <c r="S39" s="94">
        <f t="shared" si="1"/>
        <v>0</v>
      </c>
      <c r="T39" s="224"/>
      <c r="U39" s="255">
        <f>'2480'!U39+'2511'!U39+'2520'!U39+'7000'!U39+'7100'!U39</f>
        <v>0</v>
      </c>
      <c r="V39" s="255">
        <f>'2480'!V39+'2511'!V39+'2520'!V39+'7000'!V39+'7100'!V39</f>
        <v>0</v>
      </c>
      <c r="W39" s="255">
        <f>'2480'!W39+'2511'!W39+'2520'!W39+'7000'!W39+'7100'!W39</f>
        <v>0</v>
      </c>
      <c r="X39" s="94">
        <f t="shared" si="5"/>
        <v>0</v>
      </c>
      <c r="Y39" s="97"/>
      <c r="Z39" s="94">
        <f t="shared" si="3"/>
        <v>0</v>
      </c>
      <c r="AA39" s="182"/>
    </row>
    <row r="40" spans="1:28" s="214" customFormat="1" ht="15" x14ac:dyDescent="0.25">
      <c r="A40" s="59"/>
      <c r="B40" s="67" t="str">
        <f>'LPFN SUMMARY - Results'!B40</f>
        <v>Wasamac Mining</v>
      </c>
      <c r="C40" s="62"/>
      <c r="D40" s="62"/>
      <c r="E40" s="63"/>
      <c r="F40" s="255">
        <f>'2480'!F40+'2511'!F40+'2520'!F40+'7000'!F40+'7100'!F40</f>
        <v>0</v>
      </c>
      <c r="G40" s="255">
        <f>'2480'!G40+'2511'!G40+'2520'!G40+'7000'!G40+'7100'!G40</f>
        <v>0</v>
      </c>
      <c r="H40" s="255">
        <f>'2480'!H40+'2511'!H40+'2520'!H40+'7000'!H40+'7100'!H40</f>
        <v>0</v>
      </c>
      <c r="I40" s="94">
        <f t="shared" si="4"/>
        <v>0</v>
      </c>
      <c r="J40" s="224"/>
      <c r="K40" s="255">
        <f>'2480'!K40+'2511'!K40+'2520'!K40+'7000'!K40+'7100'!K40</f>
        <v>0</v>
      </c>
      <c r="L40" s="255">
        <f>'2480'!L40+'2511'!L40+'2520'!L40+'7000'!L40+'7100'!L40</f>
        <v>0</v>
      </c>
      <c r="M40" s="255">
        <f>'2480'!M40+'2511'!M40+'2520'!M40+'7000'!M40+'7100'!M40</f>
        <v>0</v>
      </c>
      <c r="N40" s="94">
        <f t="shared" si="0"/>
        <v>0</v>
      </c>
      <c r="O40" s="224"/>
      <c r="P40" s="255">
        <f>'2480'!P40+'2511'!P40+'2520'!P40+'7000'!P40+'7100'!P40</f>
        <v>0</v>
      </c>
      <c r="Q40" s="255">
        <f>'2480'!Q40+'2511'!Q40+'2520'!Q40+'7000'!Q40+'7100'!Q40</f>
        <v>0</v>
      </c>
      <c r="R40" s="255">
        <f>'2480'!R40+'2511'!R40+'2520'!R40+'7000'!R40+'7100'!R40</f>
        <v>0</v>
      </c>
      <c r="S40" s="94">
        <f t="shared" si="1"/>
        <v>0</v>
      </c>
      <c r="T40" s="224"/>
      <c r="U40" s="255">
        <f>'2480'!U40+'2511'!U40+'2520'!U40+'7000'!U40+'7100'!U40</f>
        <v>0</v>
      </c>
      <c r="V40" s="255">
        <f>'2480'!V40+'2511'!V40+'2520'!V40+'7000'!V40+'7100'!V40</f>
        <v>0</v>
      </c>
      <c r="W40" s="255">
        <f>'2480'!W40+'2511'!W40+'2520'!W40+'7000'!W40+'7100'!W40</f>
        <v>0</v>
      </c>
      <c r="X40" s="94">
        <f t="shared" si="5"/>
        <v>0</v>
      </c>
      <c r="Y40" s="97"/>
      <c r="Z40" s="94">
        <f t="shared" si="3"/>
        <v>0</v>
      </c>
      <c r="AA40" s="182"/>
    </row>
    <row r="41" spans="1:28" s="214" customFormat="1" ht="15" x14ac:dyDescent="0.25">
      <c r="A41" s="59"/>
      <c r="B41" s="67" t="str">
        <f>'LPFN SUMMARY - Results'!B41</f>
        <v>Grand conseil de la Nation Waban-Aki</v>
      </c>
      <c r="C41" s="62"/>
      <c r="D41" s="62"/>
      <c r="E41" s="63"/>
      <c r="F41" s="255">
        <f>'2480'!F41+'2511'!F41+'2520'!F41+'7000'!F41+'7100'!F41</f>
        <v>0</v>
      </c>
      <c r="G41" s="255">
        <f>'2480'!G41+'2511'!G41+'2520'!G41+'7000'!G41+'7100'!G41</f>
        <v>0</v>
      </c>
      <c r="H41" s="255">
        <f>'2480'!H41+'2511'!H41+'2520'!H41+'7000'!H41+'7100'!H41</f>
        <v>0</v>
      </c>
      <c r="I41" s="94">
        <f t="shared" si="4"/>
        <v>0</v>
      </c>
      <c r="J41" s="224"/>
      <c r="K41" s="255">
        <f>'2480'!K41+'2511'!K41+'2520'!K41+'7000'!K41+'7100'!K41</f>
        <v>0</v>
      </c>
      <c r="L41" s="255">
        <f>'2480'!L41+'2511'!L41+'2520'!L41+'7000'!L41+'7100'!L41</f>
        <v>0</v>
      </c>
      <c r="M41" s="255">
        <f>'2480'!M41+'2511'!M41+'2520'!M41+'7000'!M41+'7100'!M41</f>
        <v>0</v>
      </c>
      <c r="N41" s="94">
        <f t="shared" si="0"/>
        <v>0</v>
      </c>
      <c r="O41" s="224"/>
      <c r="P41" s="255">
        <f>'2480'!P41+'2511'!P41+'2520'!P41+'7000'!P41+'7100'!P41</f>
        <v>0</v>
      </c>
      <c r="Q41" s="255">
        <f>'2480'!Q41+'2511'!Q41+'2520'!Q41+'7000'!Q41+'7100'!Q41</f>
        <v>0</v>
      </c>
      <c r="R41" s="255">
        <f>'2480'!R41+'2511'!R41+'2520'!R41+'7000'!R41+'7100'!R41</f>
        <v>0</v>
      </c>
      <c r="S41" s="94">
        <f t="shared" si="1"/>
        <v>0</v>
      </c>
      <c r="T41" s="224"/>
      <c r="U41" s="255">
        <f>'2480'!U41+'2511'!U41+'2520'!U41+'7000'!U41+'7100'!U41</f>
        <v>0</v>
      </c>
      <c r="V41" s="255">
        <f>'2480'!V41+'2511'!V41+'2520'!V41+'7000'!V41+'7100'!V41</f>
        <v>0</v>
      </c>
      <c r="W41" s="255">
        <f>'2480'!W41+'2511'!W41+'2520'!W41+'7000'!W41+'7100'!W41</f>
        <v>0</v>
      </c>
      <c r="X41" s="94">
        <f t="shared" si="5"/>
        <v>0</v>
      </c>
      <c r="Y41" s="97"/>
      <c r="Z41" s="94">
        <f t="shared" si="3"/>
        <v>0</v>
      </c>
      <c r="AA41" s="182"/>
    </row>
    <row r="42" spans="1:28" s="214" customFormat="1" ht="15" x14ac:dyDescent="0.25">
      <c r="A42" s="59"/>
      <c r="B42" s="67" t="str">
        <f>'LPFN SUMMARY - Results'!B42</f>
        <v>Rexforet</v>
      </c>
      <c r="C42" s="62"/>
      <c r="D42" s="62"/>
      <c r="E42" s="63"/>
      <c r="F42" s="255">
        <f>'2480'!F42+'2511'!F42+'2520'!F42+'7000'!F42+'7100'!F42</f>
        <v>0</v>
      </c>
      <c r="G42" s="255">
        <f>'2480'!G42+'2511'!G42+'2520'!G42+'7000'!G42+'7100'!G42</f>
        <v>0</v>
      </c>
      <c r="H42" s="255">
        <f>'2480'!H42+'2511'!H42+'2520'!H42+'7000'!H42+'7100'!H42</f>
        <v>0</v>
      </c>
      <c r="I42" s="94">
        <f t="shared" si="4"/>
        <v>0</v>
      </c>
      <c r="J42" s="224"/>
      <c r="K42" s="255">
        <f>'2480'!K42+'2511'!K42+'2520'!K42+'7000'!K42+'7100'!K42</f>
        <v>0</v>
      </c>
      <c r="L42" s="255">
        <f>'2480'!L42+'2511'!L42+'2520'!L42+'7000'!L42+'7100'!L42</f>
        <v>0</v>
      </c>
      <c r="M42" s="255">
        <f>'2480'!M42+'2511'!M42+'2520'!M42+'7000'!M42+'7100'!M42</f>
        <v>0</v>
      </c>
      <c r="N42" s="94">
        <f t="shared" si="0"/>
        <v>0</v>
      </c>
      <c r="O42" s="224"/>
      <c r="P42" s="255">
        <f>'2480'!P42+'2511'!P42+'2520'!P42+'7000'!P42+'7100'!P42</f>
        <v>0</v>
      </c>
      <c r="Q42" s="255">
        <f>'2480'!Q42+'2511'!Q42+'2520'!Q42+'7000'!Q42+'7100'!Q42</f>
        <v>0</v>
      </c>
      <c r="R42" s="255">
        <f>'2480'!R42+'2511'!R42+'2520'!R42+'7000'!R42+'7100'!R42</f>
        <v>0</v>
      </c>
      <c r="S42" s="94">
        <f t="shared" si="1"/>
        <v>0</v>
      </c>
      <c r="T42" s="224"/>
      <c r="U42" s="255">
        <f>'2480'!U42+'2511'!U42+'2520'!U42+'7000'!U42+'7100'!U42</f>
        <v>0</v>
      </c>
      <c r="V42" s="255">
        <f>'2480'!V42+'2511'!V42+'2520'!V42+'7000'!V42+'7100'!V42</f>
        <v>0</v>
      </c>
      <c r="W42" s="255">
        <f>'2480'!W42+'2511'!W42+'2520'!W42+'7000'!W42+'7100'!W42</f>
        <v>0</v>
      </c>
      <c r="X42" s="94">
        <f t="shared" si="2"/>
        <v>0</v>
      </c>
      <c r="Y42" s="97"/>
      <c r="Z42" s="94">
        <f t="shared" si="3"/>
        <v>0</v>
      </c>
      <c r="AA42" s="182"/>
    </row>
    <row r="43" spans="1:28" s="214" customFormat="1" x14ac:dyDescent="0.2">
      <c r="A43" s="256"/>
      <c r="B43" s="199"/>
      <c r="C43" s="199"/>
      <c r="D43" s="257"/>
      <c r="E43" s="258"/>
      <c r="F43" s="83">
        <f>SUM(F11:F42)</f>
        <v>127800</v>
      </c>
      <c r="G43" s="83">
        <f>SUM(G11:G42)</f>
        <v>24759</v>
      </c>
      <c r="H43" s="83">
        <f>SUM(H11:H42)</f>
        <v>0</v>
      </c>
      <c r="I43" s="85">
        <f>SUM(I8:I42)</f>
        <v>152559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152559</v>
      </c>
      <c r="AA43" s="182"/>
      <c r="AB43" s="243"/>
    </row>
    <row r="44" spans="1:28" s="214" customFormat="1" x14ac:dyDescent="0.2">
      <c r="A44" s="259"/>
      <c r="B44" s="254"/>
      <c r="C44" s="254"/>
      <c r="D44" s="254"/>
      <c r="E44" s="232"/>
      <c r="F44" s="240"/>
      <c r="G44" s="240"/>
      <c r="H44" s="240"/>
      <c r="I44" s="94"/>
      <c r="J44" s="224"/>
      <c r="K44" s="240"/>
      <c r="L44" s="240"/>
      <c r="M44" s="240"/>
      <c r="N44" s="94"/>
      <c r="O44" s="224"/>
      <c r="P44" s="240"/>
      <c r="Q44" s="240"/>
      <c r="R44" s="240"/>
      <c r="S44" s="94"/>
      <c r="T44" s="224"/>
      <c r="U44" s="240"/>
      <c r="V44" s="240"/>
      <c r="W44" s="240"/>
      <c r="X44" s="94"/>
      <c r="Y44" s="97"/>
      <c r="Z44" s="94"/>
      <c r="AA44" s="182"/>
    </row>
    <row r="45" spans="1:28" s="214" customFormat="1" ht="14.25" x14ac:dyDescent="0.2">
      <c r="A45" s="65" t="s">
        <v>21</v>
      </c>
      <c r="B45" s="62"/>
      <c r="C45" s="62"/>
      <c r="D45" s="62"/>
      <c r="E45" s="63"/>
      <c r="F45" s="255"/>
      <c r="G45" s="255"/>
      <c r="H45" s="255"/>
      <c r="I45" s="94"/>
      <c r="J45" s="224"/>
      <c r="K45" s="255"/>
      <c r="L45" s="255"/>
      <c r="M45" s="255"/>
      <c r="N45" s="94"/>
      <c r="O45" s="224"/>
      <c r="P45" s="255"/>
      <c r="Q45" s="255"/>
      <c r="R45" s="255"/>
      <c r="S45" s="94"/>
      <c r="T45" s="224"/>
      <c r="U45" s="255"/>
      <c r="V45" s="255"/>
      <c r="W45" s="255"/>
      <c r="X45" s="94"/>
      <c r="Y45" s="97"/>
      <c r="Z45" s="94"/>
      <c r="AA45" s="182"/>
    </row>
    <row r="46" spans="1:28" s="214" customFormat="1" ht="15" x14ac:dyDescent="0.25">
      <c r="A46" s="65"/>
      <c r="B46" s="262" t="str">
        <f>'LPFN SUMMARY - Results'!B46</f>
        <v>Salaries &amp; fringe benefits</v>
      </c>
      <c r="C46" s="71"/>
      <c r="D46" s="62"/>
      <c r="E46" s="63"/>
      <c r="F46" s="255">
        <f>'2480'!F46+'2511'!F46+'2520'!F46+'7000'!F46+'7100'!F46</f>
        <v>52833</v>
      </c>
      <c r="G46" s="255">
        <f>'2480'!G46+'2511'!G46+'2520'!G46+'7000'!G46+'7100'!G46</f>
        <v>0</v>
      </c>
      <c r="H46" s="255">
        <f>'2480'!H46+'2511'!H46+'2520'!H46+'7000'!H46+'7100'!H46</f>
        <v>0</v>
      </c>
      <c r="I46" s="94">
        <f>F46+G46+H46</f>
        <v>52833</v>
      </c>
      <c r="J46" s="224"/>
      <c r="K46" s="255">
        <f>'2480'!K46+'2511'!K46+'2520'!K46+'7000'!K46+'7100'!K46</f>
        <v>0</v>
      </c>
      <c r="L46" s="255">
        <f>'2480'!L46+'2511'!L46+'2520'!L46+'7000'!L46+'7100'!L46</f>
        <v>0</v>
      </c>
      <c r="M46" s="255">
        <f>'2480'!M46+'2511'!M46+'2520'!M46+'7000'!M46+'7100'!M46</f>
        <v>0</v>
      </c>
      <c r="N46" s="94">
        <f>K46+L46+M46</f>
        <v>0</v>
      </c>
      <c r="O46" s="224"/>
      <c r="P46" s="255">
        <f>'2480'!P46+'2511'!P46+'2520'!P46+'7000'!P46+'7100'!P46</f>
        <v>0</v>
      </c>
      <c r="Q46" s="255">
        <f>'2480'!Q46+'2511'!Q46+'2520'!Q46+'7000'!Q46+'7100'!Q46</f>
        <v>0</v>
      </c>
      <c r="R46" s="255">
        <f>'2480'!R46+'2511'!R46+'2520'!R46+'7000'!R46+'7100'!R46</f>
        <v>0</v>
      </c>
      <c r="S46" s="94">
        <f>P46+Q46+R46</f>
        <v>0</v>
      </c>
      <c r="T46" s="224"/>
      <c r="U46" s="255">
        <f>'2480'!U46+'2511'!U46+'2520'!U46+'7000'!U46+'7100'!U46</f>
        <v>0</v>
      </c>
      <c r="V46" s="255">
        <f>'2480'!V46+'2511'!V46+'2520'!V46+'7000'!V46+'7100'!V46</f>
        <v>0</v>
      </c>
      <c r="W46" s="255">
        <f>'2480'!W46+'2511'!W46+'2520'!W46+'7000'!W46+'7100'!W46</f>
        <v>0</v>
      </c>
      <c r="X46" s="94">
        <f t="shared" ref="X46:X79" si="6">U46+V46+W46</f>
        <v>0</v>
      </c>
      <c r="Y46" s="97"/>
      <c r="Z46" s="94">
        <f t="shared" ref="Z46:Z79" si="7">X46+S46+N46+I46</f>
        <v>52833</v>
      </c>
      <c r="AA46" s="182"/>
    </row>
    <row r="47" spans="1:28" s="214" customFormat="1" ht="15.75" customHeight="1" x14ac:dyDescent="0.25">
      <c r="A47" s="72"/>
      <c r="B47" s="262" t="str">
        <f>'LPFN SUMMARY - Results'!B47</f>
        <v>Accommodation and meals</v>
      </c>
      <c r="C47" s="71"/>
      <c r="D47" s="62"/>
      <c r="E47" s="63"/>
      <c r="F47" s="255">
        <f>'2480'!F47+'2511'!F47+'2520'!F47+'7000'!F47+'7100'!F47</f>
        <v>0</v>
      </c>
      <c r="G47" s="255">
        <f>'2480'!G47+'2511'!G47+'2520'!G47+'7000'!G47+'7100'!G47</f>
        <v>0</v>
      </c>
      <c r="H47" s="255">
        <f>'2480'!H47+'2511'!H47+'2520'!H47+'7000'!H47+'7100'!H47</f>
        <v>0</v>
      </c>
      <c r="I47" s="94">
        <f t="shared" ref="I47:I94" si="8">F47+G47+H47</f>
        <v>0</v>
      </c>
      <c r="J47" s="224"/>
      <c r="K47" s="255">
        <f>'2480'!K47+'2511'!K47+'2520'!K47+'7000'!K47+'7100'!K47</f>
        <v>0</v>
      </c>
      <c r="L47" s="255">
        <f>'2480'!L47+'2511'!L47+'2520'!L47+'7000'!L47+'7100'!L47</f>
        <v>0</v>
      </c>
      <c r="M47" s="255">
        <f>'2480'!M47+'2511'!M47+'2520'!M47+'7000'!M47+'7100'!M47</f>
        <v>0</v>
      </c>
      <c r="N47" s="94">
        <f t="shared" ref="N47:N94" si="9">K47+L47+M47</f>
        <v>0</v>
      </c>
      <c r="O47" s="224"/>
      <c r="P47" s="255">
        <f>'2480'!P47+'2511'!P47+'2520'!P47+'7000'!P47+'7100'!P47</f>
        <v>0</v>
      </c>
      <c r="Q47" s="255">
        <f>'2480'!Q47+'2511'!Q47+'2520'!Q47+'7000'!Q47+'7100'!Q47</f>
        <v>0</v>
      </c>
      <c r="R47" s="255">
        <f>'2480'!R47+'2511'!R47+'2520'!R47+'7000'!R47+'7100'!R47</f>
        <v>0</v>
      </c>
      <c r="S47" s="94">
        <f t="shared" ref="S47:S94" si="10">P47+Q47+R47</f>
        <v>0</v>
      </c>
      <c r="T47" s="224"/>
      <c r="U47" s="255">
        <f>'2480'!U47+'2511'!U47+'2520'!U47+'7000'!U47+'7100'!U47</f>
        <v>0</v>
      </c>
      <c r="V47" s="255">
        <f>'2480'!V47+'2511'!V47+'2520'!V47+'7000'!V47+'7100'!V47</f>
        <v>0</v>
      </c>
      <c r="W47" s="255">
        <f>'2480'!W47+'2511'!W47+'2520'!W47+'7000'!W47+'7100'!W47</f>
        <v>0</v>
      </c>
      <c r="X47" s="94">
        <f t="shared" si="6"/>
        <v>0</v>
      </c>
      <c r="Y47" s="97"/>
      <c r="Z47" s="94">
        <f t="shared" si="7"/>
        <v>0</v>
      </c>
      <c r="AA47" s="182"/>
    </row>
    <row r="48" spans="1:28" s="214" customFormat="1" ht="15" x14ac:dyDescent="0.25">
      <c r="A48" s="72"/>
      <c r="B48" s="262" t="str">
        <f>'LPFN SUMMARY - Results'!B48</f>
        <v>Administration fees</v>
      </c>
      <c r="C48" s="71"/>
      <c r="D48" s="62"/>
      <c r="E48" s="63"/>
      <c r="F48" s="255">
        <f>'2480'!F48+'2511'!F48+'2520'!F48+'7000'!F48+'7100'!F48</f>
        <v>12815</v>
      </c>
      <c r="G48" s="255">
        <f>'2480'!G48+'2511'!G48+'2520'!G48+'7000'!G48+'7100'!G48</f>
        <v>0</v>
      </c>
      <c r="H48" s="255">
        <f>'2480'!H48+'2511'!H48+'2520'!H48+'7000'!H48+'7100'!H48</f>
        <v>0</v>
      </c>
      <c r="I48" s="94">
        <f t="shared" si="8"/>
        <v>12815</v>
      </c>
      <c r="J48" s="224"/>
      <c r="K48" s="255">
        <f>'2480'!K48+'2511'!K48+'2520'!K48+'7000'!K48+'7100'!K48</f>
        <v>65</v>
      </c>
      <c r="L48" s="255">
        <f>'2480'!L48+'2511'!L48+'2520'!L48+'7000'!L48+'7100'!L48</f>
        <v>0</v>
      </c>
      <c r="M48" s="255">
        <f>'2480'!M48+'2511'!M48+'2520'!M48+'7000'!M48+'7100'!M48</f>
        <v>0</v>
      </c>
      <c r="N48" s="94">
        <f t="shared" si="9"/>
        <v>65</v>
      </c>
      <c r="O48" s="224"/>
      <c r="P48" s="255">
        <f>'2480'!P48+'2511'!P48+'2520'!P48+'7000'!P48+'7100'!P48</f>
        <v>65</v>
      </c>
      <c r="Q48" s="255">
        <f>'2480'!Q48+'2511'!Q48+'2520'!Q48+'7000'!Q48+'7100'!Q48</f>
        <v>0</v>
      </c>
      <c r="R48" s="255">
        <f>'2480'!R48+'2511'!R48+'2520'!R48+'7000'!R48+'7100'!R48</f>
        <v>0</v>
      </c>
      <c r="S48" s="94">
        <f t="shared" si="10"/>
        <v>65</v>
      </c>
      <c r="T48" s="224"/>
      <c r="U48" s="255">
        <f>'2480'!U48+'2511'!U48+'2520'!U48+'7000'!U48+'7100'!U48</f>
        <v>64</v>
      </c>
      <c r="V48" s="255">
        <f>'2480'!V48+'2511'!V48+'2520'!V48+'7000'!V48+'7100'!V48</f>
        <v>0</v>
      </c>
      <c r="W48" s="255">
        <f>'2480'!W48+'2511'!W48+'2520'!W48+'7000'!W48+'7100'!W48</f>
        <v>0</v>
      </c>
      <c r="X48" s="94">
        <f t="shared" si="6"/>
        <v>64</v>
      </c>
      <c r="Y48" s="97"/>
      <c r="Z48" s="94">
        <f t="shared" si="7"/>
        <v>13009</v>
      </c>
      <c r="AA48" s="182"/>
    </row>
    <row r="49" spans="1:27" s="214" customFormat="1" ht="15" x14ac:dyDescent="0.25">
      <c r="A49" s="72"/>
      <c r="B49" s="262" t="str">
        <f>'LPFN SUMMARY - Results'!B49</f>
        <v>Allocations - Other</v>
      </c>
      <c r="C49" s="71"/>
      <c r="D49" s="62"/>
      <c r="E49" s="63"/>
      <c r="F49" s="255">
        <f>'2480'!F49+'2511'!F49+'2520'!F49+'7000'!F49+'7100'!F49</f>
        <v>0</v>
      </c>
      <c r="G49" s="255">
        <f>'2480'!G49+'2511'!G49+'2520'!G49+'7000'!G49+'7100'!G49</f>
        <v>0</v>
      </c>
      <c r="H49" s="255">
        <f>'2480'!H49+'2511'!H49+'2520'!H49+'7000'!H49+'7100'!H49</f>
        <v>0</v>
      </c>
      <c r="I49" s="94">
        <f t="shared" si="8"/>
        <v>0</v>
      </c>
      <c r="J49" s="224"/>
      <c r="K49" s="255">
        <f>'2480'!K49+'2511'!K49+'2520'!K49+'7000'!K49+'7100'!K49</f>
        <v>0</v>
      </c>
      <c r="L49" s="255">
        <f>'2480'!L49+'2511'!L49+'2520'!L49+'7000'!L49+'7100'!L49</f>
        <v>0</v>
      </c>
      <c r="M49" s="255">
        <f>'2480'!M49+'2511'!M49+'2520'!M49+'7000'!M49+'7100'!M49</f>
        <v>0</v>
      </c>
      <c r="N49" s="94">
        <f t="shared" si="9"/>
        <v>0</v>
      </c>
      <c r="O49" s="224"/>
      <c r="P49" s="255">
        <f>'2480'!P49+'2511'!P49+'2520'!P49+'7000'!P49+'7100'!P49</f>
        <v>0</v>
      </c>
      <c r="Q49" s="255">
        <f>'2480'!Q49+'2511'!Q49+'2520'!Q49+'7000'!Q49+'7100'!Q49</f>
        <v>0</v>
      </c>
      <c r="R49" s="255">
        <f>'2480'!R49+'2511'!R49+'2520'!R49+'7000'!R49+'7100'!R49</f>
        <v>0</v>
      </c>
      <c r="S49" s="94">
        <f t="shared" si="10"/>
        <v>0</v>
      </c>
      <c r="T49" s="224"/>
      <c r="U49" s="255">
        <f>'2480'!U49+'2511'!U49+'2520'!U49+'7000'!U49+'7100'!U49</f>
        <v>0</v>
      </c>
      <c r="V49" s="255">
        <f>'2480'!V49+'2511'!V49+'2520'!V49+'7000'!V49+'7100'!V49</f>
        <v>0</v>
      </c>
      <c r="W49" s="255">
        <f>'2480'!W49+'2511'!W49+'2520'!W49+'7000'!W49+'7100'!W49</f>
        <v>0</v>
      </c>
      <c r="X49" s="94">
        <f t="shared" si="6"/>
        <v>0</v>
      </c>
      <c r="Y49" s="97"/>
      <c r="Z49" s="94">
        <f t="shared" si="7"/>
        <v>0</v>
      </c>
      <c r="AA49" s="182"/>
    </row>
    <row r="50" spans="1:27" s="214" customFormat="1" ht="15" x14ac:dyDescent="0.25">
      <c r="A50" s="72"/>
      <c r="B50" s="262" t="str">
        <f>'LPFN SUMMARY - Results'!B50</f>
        <v>Allocations for Education</v>
      </c>
      <c r="C50" s="71"/>
      <c r="D50" s="62"/>
      <c r="E50" s="63"/>
      <c r="F50" s="255">
        <f>'2480'!F50+'2511'!F50+'2520'!F50+'7000'!F50+'7100'!F50</f>
        <v>0</v>
      </c>
      <c r="G50" s="255">
        <f>'2480'!G50+'2511'!G50+'2520'!G50+'7000'!G50+'7100'!G50</f>
        <v>0</v>
      </c>
      <c r="H50" s="255">
        <f>'2480'!H50+'2511'!H50+'2520'!H50+'7000'!H50+'7100'!H50</f>
        <v>0</v>
      </c>
      <c r="I50" s="94">
        <f t="shared" si="8"/>
        <v>0</v>
      </c>
      <c r="J50" s="224"/>
      <c r="K50" s="255">
        <f>'2480'!K50+'2511'!K50+'2520'!K50+'7000'!K50+'7100'!K50</f>
        <v>0</v>
      </c>
      <c r="L50" s="255">
        <f>'2480'!L50+'2511'!L50+'2520'!L50+'7000'!L50+'7100'!L50</f>
        <v>0</v>
      </c>
      <c r="M50" s="255">
        <f>'2480'!M50+'2511'!M50+'2520'!M50+'7000'!M50+'7100'!M50</f>
        <v>0</v>
      </c>
      <c r="N50" s="94">
        <f t="shared" si="9"/>
        <v>0</v>
      </c>
      <c r="O50" s="224"/>
      <c r="P50" s="255">
        <f>'2480'!P50+'2511'!P50+'2520'!P50+'7000'!P50+'7100'!P50</f>
        <v>0</v>
      </c>
      <c r="Q50" s="255">
        <f>'2480'!Q50+'2511'!Q50+'2520'!Q50+'7000'!Q50+'7100'!Q50</f>
        <v>0</v>
      </c>
      <c r="R50" s="255">
        <f>'2480'!R50+'2511'!R50+'2520'!R50+'7000'!R50+'7100'!R50</f>
        <v>0</v>
      </c>
      <c r="S50" s="94">
        <f t="shared" si="10"/>
        <v>0</v>
      </c>
      <c r="T50" s="224"/>
      <c r="U50" s="255">
        <f>'2480'!U50+'2511'!U50+'2520'!U50+'7000'!U50+'7100'!U50</f>
        <v>0</v>
      </c>
      <c r="V50" s="255">
        <f>'2480'!V50+'2511'!V50+'2520'!V50+'7000'!V50+'7100'!V50</f>
        <v>0</v>
      </c>
      <c r="W50" s="255">
        <f>'2480'!W50+'2511'!W50+'2520'!W50+'7000'!W50+'7100'!W50</f>
        <v>0</v>
      </c>
      <c r="X50" s="94">
        <f t="shared" si="6"/>
        <v>0</v>
      </c>
      <c r="Y50" s="97"/>
      <c r="Z50" s="94">
        <f t="shared" si="7"/>
        <v>0</v>
      </c>
      <c r="AA50" s="182"/>
    </row>
    <row r="51" spans="1:27" s="214" customFormat="1" ht="15" x14ac:dyDescent="0.25">
      <c r="A51" s="72"/>
      <c r="B51" s="262" t="str">
        <f>'LPFN SUMMARY - Results'!B51</f>
        <v>Allocations for Social Assistance</v>
      </c>
      <c r="C51" s="71"/>
      <c r="D51" s="62"/>
      <c r="E51" s="63"/>
      <c r="F51" s="255">
        <f>'2480'!F51+'2511'!F51+'2520'!F51+'7000'!F51+'7100'!F51</f>
        <v>0</v>
      </c>
      <c r="G51" s="255">
        <f>'2480'!G51+'2511'!G51+'2520'!G51+'7000'!G51+'7100'!G51</f>
        <v>0</v>
      </c>
      <c r="H51" s="255">
        <f>'2480'!H51+'2511'!H51+'2520'!H51+'7000'!H51+'7100'!H51</f>
        <v>0</v>
      </c>
      <c r="I51" s="94">
        <f t="shared" si="8"/>
        <v>0</v>
      </c>
      <c r="J51" s="224"/>
      <c r="K51" s="255">
        <f>'2480'!K51+'2511'!K51+'2520'!K51+'7000'!K51+'7100'!K51</f>
        <v>0</v>
      </c>
      <c r="L51" s="255">
        <f>'2480'!L51+'2511'!L51+'2520'!L51+'7000'!L51+'7100'!L51</f>
        <v>0</v>
      </c>
      <c r="M51" s="255">
        <f>'2480'!M51+'2511'!M51+'2520'!M51+'7000'!M51+'7100'!M51</f>
        <v>0</v>
      </c>
      <c r="N51" s="94">
        <f t="shared" si="9"/>
        <v>0</v>
      </c>
      <c r="O51" s="224"/>
      <c r="P51" s="255">
        <f>'2480'!P51+'2511'!P51+'2520'!P51+'7000'!P51+'7100'!P51</f>
        <v>0</v>
      </c>
      <c r="Q51" s="255">
        <f>'2480'!Q51+'2511'!Q51+'2520'!Q51+'7000'!Q51+'7100'!Q51</f>
        <v>0</v>
      </c>
      <c r="R51" s="255">
        <f>'2480'!R51+'2511'!R51+'2520'!R51+'7000'!R51+'7100'!R51</f>
        <v>0</v>
      </c>
      <c r="S51" s="94">
        <f t="shared" si="10"/>
        <v>0</v>
      </c>
      <c r="T51" s="224"/>
      <c r="U51" s="255">
        <f>'2480'!U51+'2511'!U51+'2520'!U51+'7000'!U51+'7100'!U51</f>
        <v>0</v>
      </c>
      <c r="V51" s="255">
        <f>'2480'!V51+'2511'!V51+'2520'!V51+'7000'!V51+'7100'!V51</f>
        <v>0</v>
      </c>
      <c r="W51" s="255">
        <f>'2480'!W51+'2511'!W51+'2520'!W51+'7000'!W51+'7100'!W51</f>
        <v>0</v>
      </c>
      <c r="X51" s="94">
        <f t="shared" si="6"/>
        <v>0</v>
      </c>
      <c r="Y51" s="97"/>
      <c r="Z51" s="94">
        <f t="shared" si="7"/>
        <v>0</v>
      </c>
      <c r="AA51" s="182"/>
    </row>
    <row r="52" spans="1:27" s="214" customFormat="1" ht="15" x14ac:dyDescent="0.25">
      <c r="A52" s="72"/>
      <c r="B52" s="262" t="str">
        <f>'LPFN SUMMARY - Results'!B52</f>
        <v>Allowance</v>
      </c>
      <c r="C52" s="71"/>
      <c r="D52" s="62"/>
      <c r="E52" s="63"/>
      <c r="F52" s="255">
        <f>'2480'!F52+'2511'!F52+'2520'!F52+'7000'!F52+'7100'!F52</f>
        <v>0</v>
      </c>
      <c r="G52" s="255">
        <f>'2480'!G52+'2511'!G52+'2520'!G52+'7000'!G52+'7100'!G52</f>
        <v>0</v>
      </c>
      <c r="H52" s="255">
        <f>'2480'!H52+'2511'!H52+'2520'!H52+'7000'!H52+'7100'!H52</f>
        <v>0</v>
      </c>
      <c r="I52" s="94">
        <f t="shared" si="8"/>
        <v>0</v>
      </c>
      <c r="J52" s="224"/>
      <c r="K52" s="255">
        <f>'2480'!K52+'2511'!K52+'2520'!K52+'7000'!K52+'7100'!K52</f>
        <v>0</v>
      </c>
      <c r="L52" s="255">
        <f>'2480'!L52+'2511'!L52+'2520'!L52+'7000'!L52+'7100'!L52</f>
        <v>0</v>
      </c>
      <c r="M52" s="255">
        <f>'2480'!M52+'2511'!M52+'2520'!M52+'7000'!M52+'7100'!M52</f>
        <v>0</v>
      </c>
      <c r="N52" s="94">
        <f t="shared" si="9"/>
        <v>0</v>
      </c>
      <c r="O52" s="224"/>
      <c r="P52" s="255">
        <f>'2480'!P52+'2511'!P52+'2520'!P52+'7000'!P52+'7100'!P52</f>
        <v>0</v>
      </c>
      <c r="Q52" s="255">
        <f>'2480'!Q52+'2511'!Q52+'2520'!Q52+'7000'!Q52+'7100'!Q52</f>
        <v>0</v>
      </c>
      <c r="R52" s="255">
        <f>'2480'!R52+'2511'!R52+'2520'!R52+'7000'!R52+'7100'!R52</f>
        <v>0</v>
      </c>
      <c r="S52" s="94">
        <f t="shared" si="10"/>
        <v>0</v>
      </c>
      <c r="T52" s="224"/>
      <c r="U52" s="255">
        <f>'2480'!U52+'2511'!U52+'2520'!U52+'7000'!U52+'7100'!U52</f>
        <v>0</v>
      </c>
      <c r="V52" s="255">
        <f>'2480'!V52+'2511'!V52+'2520'!V52+'7000'!V52+'7100'!V52</f>
        <v>0</v>
      </c>
      <c r="W52" s="255">
        <f>'2480'!W52+'2511'!W52+'2520'!W52+'7000'!W52+'7100'!W52</f>
        <v>0</v>
      </c>
      <c r="X52" s="94">
        <f t="shared" si="6"/>
        <v>0</v>
      </c>
      <c r="Y52" s="97"/>
      <c r="Z52" s="94">
        <f t="shared" si="7"/>
        <v>0</v>
      </c>
      <c r="AA52" s="182"/>
    </row>
    <row r="53" spans="1:27" s="214" customFormat="1" ht="15" x14ac:dyDescent="0.25">
      <c r="A53" s="72"/>
      <c r="B53" s="262" t="str">
        <f>'LPFN SUMMARY - Results'!B53</f>
        <v>Bad debts</v>
      </c>
      <c r="C53" s="71"/>
      <c r="D53" s="62"/>
      <c r="E53" s="63"/>
      <c r="F53" s="255">
        <f>'2480'!F53+'2511'!F53+'2520'!F53+'7000'!F53+'7100'!F53</f>
        <v>0</v>
      </c>
      <c r="G53" s="255">
        <f>'2480'!G53+'2511'!G53+'2520'!G53+'7000'!G53+'7100'!G53</f>
        <v>0</v>
      </c>
      <c r="H53" s="255">
        <f>'2480'!H53+'2511'!H53+'2520'!H53+'7000'!H53+'7100'!H53</f>
        <v>0</v>
      </c>
      <c r="I53" s="94">
        <f t="shared" si="8"/>
        <v>0</v>
      </c>
      <c r="J53" s="224"/>
      <c r="K53" s="255">
        <f>'2480'!K53+'2511'!K53+'2520'!K53+'7000'!K53+'7100'!K53</f>
        <v>0</v>
      </c>
      <c r="L53" s="255">
        <f>'2480'!L53+'2511'!L53+'2520'!L53+'7000'!L53+'7100'!L53</f>
        <v>0</v>
      </c>
      <c r="M53" s="255">
        <f>'2480'!M53+'2511'!M53+'2520'!M53+'7000'!M53+'7100'!M53</f>
        <v>0</v>
      </c>
      <c r="N53" s="94">
        <f t="shared" si="9"/>
        <v>0</v>
      </c>
      <c r="O53" s="224"/>
      <c r="P53" s="255">
        <f>'2480'!P53+'2511'!P53+'2520'!P53+'7000'!P53+'7100'!P53</f>
        <v>0</v>
      </c>
      <c r="Q53" s="255">
        <f>'2480'!Q53+'2511'!Q53+'2520'!Q53+'7000'!Q53+'7100'!Q53</f>
        <v>0</v>
      </c>
      <c r="R53" s="255">
        <f>'2480'!R53+'2511'!R53+'2520'!R53+'7000'!R53+'7100'!R53</f>
        <v>0</v>
      </c>
      <c r="S53" s="94">
        <f t="shared" si="10"/>
        <v>0</v>
      </c>
      <c r="T53" s="224"/>
      <c r="U53" s="255">
        <f>'2480'!U53+'2511'!U53+'2520'!U53+'7000'!U53+'7100'!U53</f>
        <v>0</v>
      </c>
      <c r="V53" s="255">
        <f>'2480'!V53+'2511'!V53+'2520'!V53+'7000'!V53+'7100'!V53</f>
        <v>0</v>
      </c>
      <c r="W53" s="255">
        <f>'2480'!W53+'2511'!W53+'2520'!W53+'7000'!W53+'7100'!W53</f>
        <v>0</v>
      </c>
      <c r="X53" s="94">
        <f t="shared" si="6"/>
        <v>0</v>
      </c>
      <c r="Y53" s="97"/>
      <c r="Z53" s="94">
        <f t="shared" si="7"/>
        <v>0</v>
      </c>
      <c r="AA53" s="182"/>
    </row>
    <row r="54" spans="1:27" s="214" customFormat="1" ht="15" x14ac:dyDescent="0.25">
      <c r="A54" s="72"/>
      <c r="B54" s="262" t="str">
        <f>'LPFN SUMMARY - Results'!B54</f>
        <v>Contingency Funds</v>
      </c>
      <c r="C54" s="71"/>
      <c r="D54" s="62"/>
      <c r="E54" s="63"/>
      <c r="F54" s="255">
        <f>'2480'!F54+'2511'!F54+'2520'!F54+'7000'!F54+'7100'!F54</f>
        <v>0</v>
      </c>
      <c r="G54" s="255">
        <f>'2480'!G54+'2511'!G54+'2520'!G54+'7000'!G54+'7100'!G54</f>
        <v>0</v>
      </c>
      <c r="H54" s="255">
        <f>'2480'!H54+'2511'!H54+'2520'!H54+'7000'!H54+'7100'!H54</f>
        <v>0</v>
      </c>
      <c r="I54" s="94">
        <f t="shared" si="8"/>
        <v>0</v>
      </c>
      <c r="J54" s="224"/>
      <c r="K54" s="255">
        <f>'2480'!K54+'2511'!K54+'2520'!K54+'7000'!K54+'7100'!K54</f>
        <v>0</v>
      </c>
      <c r="L54" s="255">
        <f>'2480'!L54+'2511'!L54+'2520'!L54+'7000'!L54+'7100'!L54</f>
        <v>0</v>
      </c>
      <c r="M54" s="255">
        <f>'2480'!M54+'2511'!M54+'2520'!M54+'7000'!M54+'7100'!M54</f>
        <v>0</v>
      </c>
      <c r="N54" s="94">
        <f t="shared" si="9"/>
        <v>0</v>
      </c>
      <c r="O54" s="224"/>
      <c r="P54" s="255">
        <f>'2480'!P54+'2511'!P54+'2520'!P54+'7000'!P54+'7100'!P54</f>
        <v>0</v>
      </c>
      <c r="Q54" s="255">
        <f>'2480'!Q54+'2511'!Q54+'2520'!Q54+'7000'!Q54+'7100'!Q54</f>
        <v>0</v>
      </c>
      <c r="R54" s="255">
        <f>'2480'!R54+'2511'!R54+'2520'!R54+'7000'!R54+'7100'!R54</f>
        <v>0</v>
      </c>
      <c r="S54" s="94">
        <f t="shared" si="10"/>
        <v>0</v>
      </c>
      <c r="T54" s="224"/>
      <c r="U54" s="255">
        <f>'2480'!U54+'2511'!U54+'2520'!U54+'7000'!U54+'7100'!U54</f>
        <v>0</v>
      </c>
      <c r="V54" s="255">
        <f>'2480'!V54+'2511'!V54+'2520'!V54+'7000'!V54+'7100'!V54</f>
        <v>0</v>
      </c>
      <c r="W54" s="255">
        <f>'2480'!W54+'2511'!W54+'2520'!W54+'7000'!W54+'7100'!W54</f>
        <v>0</v>
      </c>
      <c r="X54" s="94">
        <f t="shared" si="6"/>
        <v>0</v>
      </c>
      <c r="Y54" s="97"/>
      <c r="Z54" s="94">
        <f t="shared" si="7"/>
        <v>0</v>
      </c>
      <c r="AA54" s="182"/>
    </row>
    <row r="55" spans="1:27" s="214" customFormat="1" ht="15" x14ac:dyDescent="0.25">
      <c r="A55" s="72"/>
      <c r="B55" s="262" t="str">
        <f>'LPFN SUMMARY - Results'!B55</f>
        <v>Contracts</v>
      </c>
      <c r="C55" s="71"/>
      <c r="D55" s="62"/>
      <c r="E55" s="63"/>
      <c r="F55" s="255">
        <f>'2480'!F55+'2511'!F55+'2520'!F55+'7000'!F55+'7100'!F55</f>
        <v>0</v>
      </c>
      <c r="G55" s="255">
        <f>'2480'!G55+'2511'!G55+'2520'!G55+'7000'!G55+'7100'!G55</f>
        <v>0</v>
      </c>
      <c r="H55" s="255">
        <f>'2480'!H55+'2511'!H55+'2520'!H55+'7000'!H55+'7100'!H55</f>
        <v>5000</v>
      </c>
      <c r="I55" s="94">
        <f t="shared" si="8"/>
        <v>5000</v>
      </c>
      <c r="J55" s="224"/>
      <c r="K55" s="255">
        <f>'2480'!K55+'2511'!K55+'2520'!K55+'7000'!K55+'7100'!K55</f>
        <v>0</v>
      </c>
      <c r="L55" s="255">
        <f>'2480'!L55+'2511'!L55+'2520'!L55+'7000'!L55+'7100'!L55</f>
        <v>0</v>
      </c>
      <c r="M55" s="255">
        <f>'2480'!M55+'2511'!M55+'2520'!M55+'7000'!M55+'7100'!M55</f>
        <v>5000</v>
      </c>
      <c r="N55" s="94">
        <f t="shared" si="9"/>
        <v>5000</v>
      </c>
      <c r="O55" s="224"/>
      <c r="P55" s="255">
        <f>'2480'!P55+'2511'!P55+'2520'!P55+'7000'!P55+'7100'!P55</f>
        <v>0</v>
      </c>
      <c r="Q55" s="255">
        <f>'2480'!Q55+'2511'!Q55+'2520'!Q55+'7000'!Q55+'7100'!Q55</f>
        <v>0</v>
      </c>
      <c r="R55" s="255">
        <f>'2480'!R55+'2511'!R55+'2520'!R55+'7000'!R55+'7100'!R55</f>
        <v>5000</v>
      </c>
      <c r="S55" s="94">
        <f t="shared" si="10"/>
        <v>5000</v>
      </c>
      <c r="T55" s="224"/>
      <c r="U55" s="255">
        <f>'2480'!U55+'2511'!U55+'2520'!U55+'7000'!U55+'7100'!U55</f>
        <v>0</v>
      </c>
      <c r="V55" s="255">
        <f>'2480'!V55+'2511'!V55+'2520'!V55+'7000'!V55+'7100'!V55</f>
        <v>0</v>
      </c>
      <c r="W55" s="255">
        <f>'2480'!W55+'2511'!W55+'2520'!W55+'7000'!W55+'7100'!W55</f>
        <v>5000</v>
      </c>
      <c r="X55" s="94">
        <f t="shared" si="6"/>
        <v>5000</v>
      </c>
      <c r="Y55" s="97"/>
      <c r="Z55" s="94">
        <f t="shared" si="7"/>
        <v>20000</v>
      </c>
      <c r="AA55" s="182"/>
    </row>
    <row r="56" spans="1:27" s="214" customFormat="1" ht="15" x14ac:dyDescent="0.25">
      <c r="A56" s="72"/>
      <c r="B56" s="262" t="str">
        <f>'LPFN SUMMARY - Results'!B56</f>
        <v>Cultural Activities</v>
      </c>
      <c r="C56" s="71"/>
      <c r="D56" s="62"/>
      <c r="E56" s="63"/>
      <c r="F56" s="255">
        <f>'2480'!F56+'2511'!F56+'2520'!F56+'7000'!F56+'7100'!F56</f>
        <v>0</v>
      </c>
      <c r="G56" s="255">
        <f>'2480'!G56+'2511'!G56+'2520'!G56+'7000'!G56+'7100'!G56</f>
        <v>0</v>
      </c>
      <c r="H56" s="255">
        <f>'2480'!H56+'2511'!H56+'2520'!H56+'7000'!H56+'7100'!H56</f>
        <v>0</v>
      </c>
      <c r="I56" s="94">
        <f t="shared" si="8"/>
        <v>0</v>
      </c>
      <c r="J56" s="224"/>
      <c r="K56" s="255">
        <f>'2480'!K56+'2511'!K56+'2520'!K56+'7000'!K56+'7100'!K56</f>
        <v>0</v>
      </c>
      <c r="L56" s="255">
        <f>'2480'!L56+'2511'!L56+'2520'!L56+'7000'!L56+'7100'!L56</f>
        <v>0</v>
      </c>
      <c r="M56" s="255">
        <f>'2480'!M56+'2511'!M56+'2520'!M56+'7000'!M56+'7100'!M56</f>
        <v>0</v>
      </c>
      <c r="N56" s="94">
        <f t="shared" si="9"/>
        <v>0</v>
      </c>
      <c r="O56" s="224"/>
      <c r="P56" s="255">
        <f>'2480'!P56+'2511'!P56+'2520'!P56+'7000'!P56+'7100'!P56</f>
        <v>0</v>
      </c>
      <c r="Q56" s="255">
        <f>'2480'!Q56+'2511'!Q56+'2520'!Q56+'7000'!Q56+'7100'!Q56</f>
        <v>0</v>
      </c>
      <c r="R56" s="255">
        <f>'2480'!R56+'2511'!R56+'2520'!R56+'7000'!R56+'7100'!R56</f>
        <v>0</v>
      </c>
      <c r="S56" s="94">
        <f t="shared" si="10"/>
        <v>0</v>
      </c>
      <c r="T56" s="224"/>
      <c r="U56" s="255">
        <f>'2480'!U56+'2511'!U56+'2520'!U56+'7000'!U56+'7100'!U56</f>
        <v>0</v>
      </c>
      <c r="V56" s="255">
        <f>'2480'!V56+'2511'!V56+'2520'!V56+'7000'!V56+'7100'!V56</f>
        <v>0</v>
      </c>
      <c r="W56" s="255">
        <f>'2480'!W56+'2511'!W56+'2520'!W56+'7000'!W56+'7100'!W56</f>
        <v>0</v>
      </c>
      <c r="X56" s="94">
        <f t="shared" si="6"/>
        <v>0</v>
      </c>
      <c r="Y56" s="97"/>
      <c r="Z56" s="94">
        <f t="shared" si="7"/>
        <v>0</v>
      </c>
      <c r="AA56" s="182"/>
    </row>
    <row r="57" spans="1:27" s="214" customFormat="1" ht="15" x14ac:dyDescent="0.25">
      <c r="A57" s="72"/>
      <c r="B57" s="262" t="str">
        <f>'LPFN SUMMARY - Results'!B57</f>
        <v>Cultural Week</v>
      </c>
      <c r="C57" s="71"/>
      <c r="D57" s="62"/>
      <c r="E57" s="63"/>
      <c r="F57" s="255">
        <f>'2480'!F57+'2511'!F57+'2520'!F57+'7000'!F57+'7100'!F57</f>
        <v>0</v>
      </c>
      <c r="G57" s="255">
        <f>'2480'!G57+'2511'!G57+'2520'!G57+'7000'!G57+'7100'!G57</f>
        <v>0</v>
      </c>
      <c r="H57" s="255">
        <f>'2480'!H57+'2511'!H57+'2520'!H57+'7000'!H57+'7100'!H57</f>
        <v>0</v>
      </c>
      <c r="I57" s="94">
        <f t="shared" si="8"/>
        <v>0</v>
      </c>
      <c r="J57" s="224"/>
      <c r="K57" s="255">
        <f>'2480'!K57+'2511'!K57+'2520'!K57+'7000'!K57+'7100'!K57</f>
        <v>0</v>
      </c>
      <c r="L57" s="255">
        <f>'2480'!L57+'2511'!L57+'2520'!L57+'7000'!L57+'7100'!L57</f>
        <v>0</v>
      </c>
      <c r="M57" s="255">
        <f>'2480'!M57+'2511'!M57+'2520'!M57+'7000'!M57+'7100'!M57</f>
        <v>0</v>
      </c>
      <c r="N57" s="94">
        <f t="shared" si="9"/>
        <v>0</v>
      </c>
      <c r="O57" s="224"/>
      <c r="P57" s="255">
        <f>'2480'!P57+'2511'!P57+'2520'!P57+'7000'!P57+'7100'!P57</f>
        <v>0</v>
      </c>
      <c r="Q57" s="255">
        <f>'2480'!Q57+'2511'!Q57+'2520'!Q57+'7000'!Q57+'7100'!Q57</f>
        <v>0</v>
      </c>
      <c r="R57" s="255">
        <f>'2480'!R57+'2511'!R57+'2520'!R57+'7000'!R57+'7100'!R57</f>
        <v>0</v>
      </c>
      <c r="S57" s="94">
        <f t="shared" si="10"/>
        <v>0</v>
      </c>
      <c r="T57" s="224"/>
      <c r="U57" s="255">
        <f>'2480'!U57+'2511'!U57+'2520'!U57+'7000'!U57+'7100'!U57</f>
        <v>0</v>
      </c>
      <c r="V57" s="255">
        <f>'2480'!V57+'2511'!V57+'2520'!V57+'7000'!V57+'7100'!V57</f>
        <v>0</v>
      </c>
      <c r="W57" s="255">
        <f>'2480'!W57+'2511'!W57+'2520'!W57+'7000'!W57+'7100'!W57</f>
        <v>0</v>
      </c>
      <c r="X57" s="94">
        <f t="shared" si="6"/>
        <v>0</v>
      </c>
      <c r="Y57" s="97"/>
      <c r="Z57" s="94">
        <f t="shared" si="7"/>
        <v>0</v>
      </c>
      <c r="AA57" s="182"/>
    </row>
    <row r="58" spans="1:27" s="214" customFormat="1" ht="15" x14ac:dyDescent="0.25">
      <c r="A58" s="72"/>
      <c r="B58" s="262" t="str">
        <f>'LPFN SUMMARY - Results'!B58</f>
        <v>Daycare fees</v>
      </c>
      <c r="C58" s="71"/>
      <c r="D58" s="62"/>
      <c r="E58" s="63"/>
      <c r="F58" s="255">
        <f>'2480'!F58+'2511'!F58+'2520'!F58+'7000'!F58+'7100'!F58</f>
        <v>0</v>
      </c>
      <c r="G58" s="255">
        <f>'2480'!G58+'2511'!G58+'2520'!G58+'7000'!G58+'7100'!G58</f>
        <v>0</v>
      </c>
      <c r="H58" s="255">
        <f>'2480'!H58+'2511'!H58+'2520'!H58+'7000'!H58+'7100'!H58</f>
        <v>0</v>
      </c>
      <c r="I58" s="94"/>
      <c r="J58" s="224"/>
      <c r="K58" s="255">
        <f>'2480'!K58+'2511'!K58+'2520'!K58+'7000'!K58+'7100'!K58</f>
        <v>0</v>
      </c>
      <c r="L58" s="255">
        <f>'2480'!L58+'2511'!L58+'2520'!L58+'7000'!L58+'7100'!L58</f>
        <v>0</v>
      </c>
      <c r="M58" s="255">
        <f>'2480'!M58+'2511'!M58+'2520'!M58+'7000'!M58+'7100'!M58</f>
        <v>0</v>
      </c>
      <c r="N58" s="94"/>
      <c r="O58" s="224"/>
      <c r="P58" s="255">
        <f>'2480'!P58+'2511'!P58+'2520'!P58+'7000'!P58+'7100'!P58</f>
        <v>0</v>
      </c>
      <c r="Q58" s="255">
        <f>'2480'!Q58+'2511'!Q58+'2520'!Q58+'7000'!Q58+'7100'!Q58</f>
        <v>0</v>
      </c>
      <c r="R58" s="255">
        <f>'2480'!R58+'2511'!R58+'2520'!R58+'7000'!R58+'7100'!R58</f>
        <v>0</v>
      </c>
      <c r="S58" s="94"/>
      <c r="T58" s="224"/>
      <c r="U58" s="255">
        <f>'2480'!U58+'2511'!U58+'2520'!U58+'7000'!U58+'7100'!U58</f>
        <v>0</v>
      </c>
      <c r="V58" s="255">
        <f>'2480'!V58+'2511'!V58+'2520'!V58+'7000'!V58+'7100'!V58</f>
        <v>0</v>
      </c>
      <c r="W58" s="255">
        <f>'2480'!W58+'2511'!W58+'2520'!W58+'7000'!W58+'7100'!W58</f>
        <v>0</v>
      </c>
      <c r="X58" s="94"/>
      <c r="Y58" s="97"/>
      <c r="Z58" s="94"/>
      <c r="AA58" s="182"/>
    </row>
    <row r="59" spans="1:27" s="214" customFormat="1" ht="15" x14ac:dyDescent="0.25">
      <c r="A59" s="72"/>
      <c r="B59" s="262" t="str">
        <f>'LPFN SUMMARY - Results'!B59</f>
        <v>Election expenses</v>
      </c>
      <c r="C59" s="71"/>
      <c r="D59" s="62"/>
      <c r="E59" s="63"/>
      <c r="F59" s="255">
        <f>'2480'!F59+'2511'!F59+'2520'!F59+'7000'!F59+'7100'!F59</f>
        <v>0</v>
      </c>
      <c r="G59" s="255">
        <f>'2480'!G59+'2511'!G59+'2520'!G59+'7000'!G59+'7100'!G59</f>
        <v>0</v>
      </c>
      <c r="H59" s="255">
        <f>'2480'!H59+'2511'!H59+'2520'!H59+'7000'!H59+'7100'!H59</f>
        <v>0</v>
      </c>
      <c r="I59" s="94">
        <f t="shared" si="8"/>
        <v>0</v>
      </c>
      <c r="J59" s="224"/>
      <c r="K59" s="255">
        <f>'2480'!K59+'2511'!K59+'2520'!K59+'7000'!K59+'7100'!K59</f>
        <v>0</v>
      </c>
      <c r="L59" s="255">
        <f>'2480'!L59+'2511'!L59+'2520'!L59+'7000'!L59+'7100'!L59</f>
        <v>0</v>
      </c>
      <c r="M59" s="255">
        <f>'2480'!M59+'2511'!M59+'2520'!M59+'7000'!M59+'7100'!M59</f>
        <v>0</v>
      </c>
      <c r="N59" s="94">
        <f t="shared" si="9"/>
        <v>0</v>
      </c>
      <c r="O59" s="224"/>
      <c r="P59" s="255">
        <f>'2480'!P59+'2511'!P59+'2520'!P59+'7000'!P59+'7100'!P59</f>
        <v>0</v>
      </c>
      <c r="Q59" s="255">
        <f>'2480'!Q59+'2511'!Q59+'2520'!Q59+'7000'!Q59+'7100'!Q59</f>
        <v>0</v>
      </c>
      <c r="R59" s="255">
        <f>'2480'!R59+'2511'!R59+'2520'!R59+'7000'!R59+'7100'!R59</f>
        <v>0</v>
      </c>
      <c r="S59" s="94">
        <f t="shared" si="10"/>
        <v>0</v>
      </c>
      <c r="T59" s="224"/>
      <c r="U59" s="255">
        <f>'2480'!U59+'2511'!U59+'2520'!U59+'7000'!U59+'7100'!U59</f>
        <v>0</v>
      </c>
      <c r="V59" s="255">
        <f>'2480'!V59+'2511'!V59+'2520'!V59+'7000'!V59+'7100'!V59</f>
        <v>0</v>
      </c>
      <c r="W59" s="255">
        <f>'2480'!W59+'2511'!W59+'2520'!W59+'7000'!W59+'7100'!W59</f>
        <v>0</v>
      </c>
      <c r="X59" s="94">
        <f t="shared" si="6"/>
        <v>0</v>
      </c>
      <c r="Y59" s="97"/>
      <c r="Z59" s="94">
        <f t="shared" si="7"/>
        <v>0</v>
      </c>
      <c r="AA59" s="182"/>
    </row>
    <row r="60" spans="1:27" s="214" customFormat="1" ht="15" x14ac:dyDescent="0.25">
      <c r="A60" s="72"/>
      <c r="B60" s="262" t="str">
        <f>'LPFN SUMMARY - Results'!B60</f>
        <v>Electricity</v>
      </c>
      <c r="C60" s="71"/>
      <c r="D60" s="62"/>
      <c r="E60" s="63"/>
      <c r="F60" s="255">
        <f>'2480'!F60+'2511'!F60+'2520'!F60+'7000'!F60+'7100'!F60</f>
        <v>0</v>
      </c>
      <c r="G60" s="255">
        <f>'2480'!G60+'2511'!G60+'2520'!G60+'7000'!G60+'7100'!G60</f>
        <v>0</v>
      </c>
      <c r="H60" s="255">
        <f>'2480'!H60+'2511'!H60+'2520'!H60+'7000'!H60+'7100'!H60</f>
        <v>0</v>
      </c>
      <c r="I60" s="94">
        <f t="shared" si="8"/>
        <v>0</v>
      </c>
      <c r="J60" s="224"/>
      <c r="K60" s="255">
        <f>'2480'!K60+'2511'!K60+'2520'!K60+'7000'!K60+'7100'!K60</f>
        <v>0</v>
      </c>
      <c r="L60" s="255">
        <f>'2480'!L60+'2511'!L60+'2520'!L60+'7000'!L60+'7100'!L60</f>
        <v>0</v>
      </c>
      <c r="M60" s="255">
        <f>'2480'!M60+'2511'!M60+'2520'!M60+'7000'!M60+'7100'!M60</f>
        <v>0</v>
      </c>
      <c r="N60" s="94">
        <f t="shared" si="9"/>
        <v>0</v>
      </c>
      <c r="O60" s="224"/>
      <c r="P60" s="255">
        <f>'2480'!P60+'2511'!P60+'2520'!P60+'7000'!P60+'7100'!P60</f>
        <v>0</v>
      </c>
      <c r="Q60" s="255">
        <f>'2480'!Q60+'2511'!Q60+'2520'!Q60+'7000'!Q60+'7100'!Q60</f>
        <v>0</v>
      </c>
      <c r="R60" s="255">
        <f>'2480'!R60+'2511'!R60+'2520'!R60+'7000'!R60+'7100'!R60</f>
        <v>0</v>
      </c>
      <c r="S60" s="94">
        <f t="shared" si="10"/>
        <v>0</v>
      </c>
      <c r="T60" s="224"/>
      <c r="U60" s="255">
        <f>'2480'!U60+'2511'!U60+'2520'!U60+'7000'!U60+'7100'!U60</f>
        <v>0</v>
      </c>
      <c r="V60" s="255">
        <f>'2480'!V60+'2511'!V60+'2520'!V60+'7000'!V60+'7100'!V60</f>
        <v>0</v>
      </c>
      <c r="W60" s="255">
        <f>'2480'!W60+'2511'!W60+'2520'!W60+'7000'!W60+'7100'!W60</f>
        <v>0</v>
      </c>
      <c r="X60" s="94">
        <f t="shared" si="6"/>
        <v>0</v>
      </c>
      <c r="Y60" s="97"/>
      <c r="Z60" s="94">
        <f t="shared" si="7"/>
        <v>0</v>
      </c>
      <c r="AA60" s="182"/>
    </row>
    <row r="61" spans="1:27" s="214" customFormat="1" ht="15" x14ac:dyDescent="0.25">
      <c r="A61" s="72"/>
      <c r="B61" s="262" t="str">
        <f>'LPFN SUMMARY - Results'!B61</f>
        <v>Facility Rental</v>
      </c>
      <c r="C61" s="71"/>
      <c r="D61" s="62"/>
      <c r="E61" s="63"/>
      <c r="F61" s="255">
        <f>'2480'!F61+'2511'!F61+'2520'!F61+'7000'!F61+'7100'!F61</f>
        <v>1075</v>
      </c>
      <c r="G61" s="255">
        <f>'2480'!G61+'2511'!G61+'2520'!G61+'7000'!G61+'7100'!G61</f>
        <v>1075</v>
      </c>
      <c r="H61" s="255">
        <f>'2480'!H61+'2511'!H61+'2520'!H61+'7000'!H61+'7100'!H61</f>
        <v>1075</v>
      </c>
      <c r="I61" s="94">
        <f t="shared" si="8"/>
        <v>3225</v>
      </c>
      <c r="J61" s="224"/>
      <c r="K61" s="255">
        <f>'2480'!K61+'2511'!K61+'2520'!K61+'7000'!K61+'7100'!K61</f>
        <v>1075</v>
      </c>
      <c r="L61" s="255">
        <f>'2480'!L61+'2511'!L61+'2520'!L61+'7000'!L61+'7100'!L61</f>
        <v>1075</v>
      </c>
      <c r="M61" s="255">
        <f>'2480'!M61+'2511'!M61+'2520'!M61+'7000'!M61+'7100'!M61</f>
        <v>1075</v>
      </c>
      <c r="N61" s="94">
        <f t="shared" si="9"/>
        <v>3225</v>
      </c>
      <c r="O61" s="224"/>
      <c r="P61" s="255">
        <f>'2480'!P61+'2511'!P61+'2520'!P61+'7000'!P61+'7100'!P61</f>
        <v>1075</v>
      </c>
      <c r="Q61" s="255">
        <f>'2480'!Q61+'2511'!Q61+'2520'!Q61+'7000'!Q61+'7100'!Q61</f>
        <v>1075</v>
      </c>
      <c r="R61" s="255">
        <f>'2480'!R61+'2511'!R61+'2520'!R61+'7000'!R61+'7100'!R61</f>
        <v>1075</v>
      </c>
      <c r="S61" s="94">
        <f t="shared" si="10"/>
        <v>3225</v>
      </c>
      <c r="T61" s="224"/>
      <c r="U61" s="255">
        <f>'2480'!U61+'2511'!U61+'2520'!U61+'7000'!U61+'7100'!U61</f>
        <v>1075</v>
      </c>
      <c r="V61" s="255">
        <f>'2480'!V61+'2511'!V61+'2520'!V61+'7000'!V61+'7100'!V61</f>
        <v>1075</v>
      </c>
      <c r="W61" s="255">
        <f>'2480'!W61+'2511'!W61+'2520'!W61+'7000'!W61+'7100'!W61</f>
        <v>1075</v>
      </c>
      <c r="X61" s="94">
        <f t="shared" si="6"/>
        <v>3225</v>
      </c>
      <c r="Y61" s="97"/>
      <c r="Z61" s="94">
        <f t="shared" si="7"/>
        <v>12900</v>
      </c>
      <c r="AA61" s="182"/>
    </row>
    <row r="62" spans="1:27" s="214" customFormat="1" ht="15" x14ac:dyDescent="0.25">
      <c r="A62" s="72"/>
      <c r="B62" s="262" t="str">
        <f>'LPFN SUMMARY - Results'!B62</f>
        <v>Field Trip</v>
      </c>
      <c r="C62" s="71"/>
      <c r="D62" s="62"/>
      <c r="E62" s="63"/>
      <c r="F62" s="255">
        <f>'2480'!F62+'2511'!F62+'2520'!F62+'7000'!F62+'7100'!F62</f>
        <v>0</v>
      </c>
      <c r="G62" s="255">
        <f>'2480'!G62+'2511'!G62+'2520'!G62+'7000'!G62+'7100'!G62</f>
        <v>0</v>
      </c>
      <c r="H62" s="255">
        <f>'2480'!H62+'2511'!H62+'2520'!H62+'7000'!H62+'7100'!H62</f>
        <v>0</v>
      </c>
      <c r="I62" s="94">
        <f t="shared" si="8"/>
        <v>0</v>
      </c>
      <c r="J62" s="224"/>
      <c r="K62" s="255">
        <f>'2480'!K62+'2511'!K62+'2520'!K62+'7000'!K62+'7100'!K62</f>
        <v>0</v>
      </c>
      <c r="L62" s="255">
        <f>'2480'!L62+'2511'!L62+'2520'!L62+'7000'!L62+'7100'!L62</f>
        <v>0</v>
      </c>
      <c r="M62" s="255">
        <f>'2480'!M62+'2511'!M62+'2520'!M62+'7000'!M62+'7100'!M62</f>
        <v>0</v>
      </c>
      <c r="N62" s="94">
        <f t="shared" si="9"/>
        <v>0</v>
      </c>
      <c r="O62" s="224"/>
      <c r="P62" s="255">
        <f>'2480'!P62+'2511'!P62+'2520'!P62+'7000'!P62+'7100'!P62</f>
        <v>0</v>
      </c>
      <c r="Q62" s="255">
        <f>'2480'!Q62+'2511'!Q62+'2520'!Q62+'7000'!Q62+'7100'!Q62</f>
        <v>0</v>
      </c>
      <c r="R62" s="255">
        <f>'2480'!R62+'2511'!R62+'2520'!R62+'7000'!R62+'7100'!R62</f>
        <v>0</v>
      </c>
      <c r="S62" s="94">
        <f t="shared" si="10"/>
        <v>0</v>
      </c>
      <c r="T62" s="224"/>
      <c r="U62" s="255">
        <f>'2480'!U62+'2511'!U62+'2520'!U62+'7000'!U62+'7100'!U62</f>
        <v>0</v>
      </c>
      <c r="V62" s="255">
        <f>'2480'!V62+'2511'!V62+'2520'!V62+'7000'!V62+'7100'!V62</f>
        <v>0</v>
      </c>
      <c r="W62" s="255">
        <f>'2480'!W62+'2511'!W62+'2520'!W62+'7000'!W62+'7100'!W62</f>
        <v>0</v>
      </c>
      <c r="X62" s="94">
        <f t="shared" si="6"/>
        <v>0</v>
      </c>
      <c r="Y62" s="97"/>
      <c r="Z62" s="94">
        <f t="shared" si="7"/>
        <v>0</v>
      </c>
      <c r="AA62" s="182"/>
    </row>
    <row r="63" spans="1:27" s="214" customFormat="1" ht="15" x14ac:dyDescent="0.25">
      <c r="A63" s="72"/>
      <c r="B63" s="262" t="str">
        <f>'LPFN SUMMARY - Results'!B63</f>
        <v>Graduation</v>
      </c>
      <c r="C63" s="71"/>
      <c r="D63" s="62"/>
      <c r="E63" s="63"/>
      <c r="F63" s="255">
        <f>'2480'!F63+'2511'!F63+'2520'!F63+'7000'!F63+'7100'!F63</f>
        <v>0</v>
      </c>
      <c r="G63" s="255">
        <f>'2480'!G63+'2511'!G63+'2520'!G63+'7000'!G63+'7100'!G63</f>
        <v>0</v>
      </c>
      <c r="H63" s="255">
        <f>'2480'!H63+'2511'!H63+'2520'!H63+'7000'!H63+'7100'!H63</f>
        <v>0</v>
      </c>
      <c r="I63" s="94">
        <f t="shared" si="8"/>
        <v>0</v>
      </c>
      <c r="J63" s="224"/>
      <c r="K63" s="255">
        <f>'2480'!K63+'2511'!K63+'2520'!K63+'7000'!K63+'7100'!K63</f>
        <v>0</v>
      </c>
      <c r="L63" s="255">
        <f>'2480'!L63+'2511'!L63+'2520'!L63+'7000'!L63+'7100'!L63</f>
        <v>0</v>
      </c>
      <c r="M63" s="255">
        <f>'2480'!M63+'2511'!M63+'2520'!M63+'7000'!M63+'7100'!M63</f>
        <v>0</v>
      </c>
      <c r="N63" s="94">
        <f t="shared" si="9"/>
        <v>0</v>
      </c>
      <c r="O63" s="224"/>
      <c r="P63" s="255">
        <f>'2480'!P63+'2511'!P63+'2520'!P63+'7000'!P63+'7100'!P63</f>
        <v>0</v>
      </c>
      <c r="Q63" s="255">
        <f>'2480'!Q63+'2511'!Q63+'2520'!Q63+'7000'!Q63+'7100'!Q63</f>
        <v>0</v>
      </c>
      <c r="R63" s="255">
        <f>'2480'!R63+'2511'!R63+'2520'!R63+'7000'!R63+'7100'!R63</f>
        <v>0</v>
      </c>
      <c r="S63" s="94">
        <f t="shared" si="10"/>
        <v>0</v>
      </c>
      <c r="T63" s="224"/>
      <c r="U63" s="255">
        <f>'2480'!U63+'2511'!U63+'2520'!U63+'7000'!U63+'7100'!U63</f>
        <v>0</v>
      </c>
      <c r="V63" s="255">
        <f>'2480'!V63+'2511'!V63+'2520'!V63+'7000'!V63+'7100'!V63</f>
        <v>0</v>
      </c>
      <c r="W63" s="255">
        <f>'2480'!W63+'2511'!W63+'2520'!W63+'7000'!W63+'7100'!W63</f>
        <v>0</v>
      </c>
      <c r="X63" s="94">
        <f t="shared" si="6"/>
        <v>0</v>
      </c>
      <c r="Y63" s="97"/>
      <c r="Z63" s="94">
        <f t="shared" si="7"/>
        <v>0</v>
      </c>
      <c r="AA63" s="182"/>
    </row>
    <row r="64" spans="1:27" s="214" customFormat="1" ht="15" x14ac:dyDescent="0.25">
      <c r="A64" s="72"/>
      <c r="B64" s="262" t="str">
        <f>'LPFN SUMMARY - Results'!B64</f>
        <v>Guest Speakers</v>
      </c>
      <c r="C64" s="71"/>
      <c r="D64" s="62"/>
      <c r="E64" s="63"/>
      <c r="F64" s="255">
        <f>'2480'!F64+'2511'!F64+'2520'!F64+'7000'!F64+'7100'!F64</f>
        <v>0</v>
      </c>
      <c r="G64" s="255">
        <f>'2480'!G64+'2511'!G64+'2520'!G64+'7000'!G64+'7100'!G64</f>
        <v>0</v>
      </c>
      <c r="H64" s="255">
        <f>'2480'!H64+'2511'!H64+'2520'!H64+'7000'!H64+'7100'!H64</f>
        <v>0</v>
      </c>
      <c r="I64" s="94">
        <f t="shared" si="8"/>
        <v>0</v>
      </c>
      <c r="J64" s="224"/>
      <c r="K64" s="255">
        <f>'2480'!K64+'2511'!K64+'2520'!K64+'7000'!K64+'7100'!K64</f>
        <v>0</v>
      </c>
      <c r="L64" s="255">
        <f>'2480'!L64+'2511'!L64+'2520'!L64+'7000'!L64+'7100'!L64</f>
        <v>0</v>
      </c>
      <c r="M64" s="255">
        <f>'2480'!M64+'2511'!M64+'2520'!M64+'7000'!M64+'7100'!M64</f>
        <v>0</v>
      </c>
      <c r="N64" s="94">
        <f t="shared" si="9"/>
        <v>0</v>
      </c>
      <c r="O64" s="224"/>
      <c r="P64" s="255">
        <f>'2480'!P64+'2511'!P64+'2520'!P64+'7000'!P64+'7100'!P64</f>
        <v>0</v>
      </c>
      <c r="Q64" s="255">
        <f>'2480'!Q64+'2511'!Q64+'2520'!Q64+'7000'!Q64+'7100'!Q64</f>
        <v>0</v>
      </c>
      <c r="R64" s="255">
        <f>'2480'!R64+'2511'!R64+'2520'!R64+'7000'!R64+'7100'!R64</f>
        <v>0</v>
      </c>
      <c r="S64" s="94">
        <f t="shared" si="10"/>
        <v>0</v>
      </c>
      <c r="T64" s="224"/>
      <c r="U64" s="255">
        <f>'2480'!U64+'2511'!U64+'2520'!U64+'7000'!U64+'7100'!U64</f>
        <v>0</v>
      </c>
      <c r="V64" s="255">
        <f>'2480'!V64+'2511'!V64+'2520'!V64+'7000'!V64+'7100'!V64</f>
        <v>0</v>
      </c>
      <c r="W64" s="255">
        <f>'2480'!W64+'2511'!W64+'2520'!W64+'7000'!W64+'7100'!W64</f>
        <v>0</v>
      </c>
      <c r="X64" s="94">
        <f t="shared" si="6"/>
        <v>0</v>
      </c>
      <c r="Y64" s="97"/>
      <c r="Z64" s="94">
        <f t="shared" si="7"/>
        <v>0</v>
      </c>
      <c r="AA64" s="182"/>
    </row>
    <row r="65" spans="1:27" s="214" customFormat="1" ht="15" x14ac:dyDescent="0.25">
      <c r="A65" s="72"/>
      <c r="B65" s="262" t="str">
        <f>'LPFN SUMMARY - Results'!B65</f>
        <v>Honoraria</v>
      </c>
      <c r="C65" s="71"/>
      <c r="D65" s="62"/>
      <c r="E65" s="63"/>
      <c r="F65" s="255">
        <f>'2480'!F65+'2511'!F65+'2520'!F65+'7000'!F65+'7100'!F65</f>
        <v>0</v>
      </c>
      <c r="G65" s="255">
        <f>'2480'!G65+'2511'!G65+'2520'!G65+'7000'!G65+'7100'!G65</f>
        <v>0</v>
      </c>
      <c r="H65" s="255">
        <f>'2480'!H65+'2511'!H65+'2520'!H65+'7000'!H65+'7100'!H65</f>
        <v>0</v>
      </c>
      <c r="I65" s="94">
        <f t="shared" si="8"/>
        <v>0</v>
      </c>
      <c r="J65" s="224"/>
      <c r="K65" s="255">
        <f>'2480'!K65+'2511'!K65+'2520'!K65+'7000'!K65+'7100'!K65</f>
        <v>0</v>
      </c>
      <c r="L65" s="255">
        <f>'2480'!L65+'2511'!L65+'2520'!L65+'7000'!L65+'7100'!L65</f>
        <v>0</v>
      </c>
      <c r="M65" s="255">
        <f>'2480'!M65+'2511'!M65+'2520'!M65+'7000'!M65+'7100'!M65</f>
        <v>0</v>
      </c>
      <c r="N65" s="94">
        <f t="shared" si="9"/>
        <v>0</v>
      </c>
      <c r="O65" s="224"/>
      <c r="P65" s="255">
        <f>'2480'!P65+'2511'!P65+'2520'!P65+'7000'!P65+'7100'!P65</f>
        <v>0</v>
      </c>
      <c r="Q65" s="255">
        <f>'2480'!Q65+'2511'!Q65+'2520'!Q65+'7000'!Q65+'7100'!Q65</f>
        <v>0</v>
      </c>
      <c r="R65" s="255">
        <f>'2480'!R65+'2511'!R65+'2520'!R65+'7000'!R65+'7100'!R65</f>
        <v>0</v>
      </c>
      <c r="S65" s="94">
        <f t="shared" si="10"/>
        <v>0</v>
      </c>
      <c r="T65" s="224"/>
      <c r="U65" s="255">
        <f>'2480'!U65+'2511'!U65+'2520'!U65+'7000'!U65+'7100'!U65</f>
        <v>0</v>
      </c>
      <c r="V65" s="255">
        <f>'2480'!V65+'2511'!V65+'2520'!V65+'7000'!V65+'7100'!V65</f>
        <v>0</v>
      </c>
      <c r="W65" s="255">
        <f>'2480'!W65+'2511'!W65+'2520'!W65+'7000'!W65+'7100'!W65</f>
        <v>0</v>
      </c>
      <c r="X65" s="94">
        <f t="shared" si="6"/>
        <v>0</v>
      </c>
      <c r="Y65" s="97"/>
      <c r="Z65" s="94">
        <f t="shared" si="7"/>
        <v>0</v>
      </c>
      <c r="AA65" s="182"/>
    </row>
    <row r="66" spans="1:27" s="214" customFormat="1" ht="15" x14ac:dyDescent="0.25">
      <c r="A66" s="72"/>
      <c r="B66" s="262" t="str">
        <f>'LPFN SUMMARY - Results'!B66</f>
        <v>Insurances</v>
      </c>
      <c r="C66" s="71"/>
      <c r="D66" s="62"/>
      <c r="E66" s="63"/>
      <c r="F66" s="255">
        <f>'2480'!F66+'2511'!F66+'2520'!F66+'7000'!F66+'7100'!F66</f>
        <v>125</v>
      </c>
      <c r="G66" s="255">
        <f>'2480'!G66+'2511'!G66+'2520'!G66+'7000'!G66+'7100'!G66</f>
        <v>125</v>
      </c>
      <c r="H66" s="255">
        <f>'2480'!H66+'2511'!H66+'2520'!H66+'7000'!H66+'7100'!H66</f>
        <v>125</v>
      </c>
      <c r="I66" s="94">
        <f t="shared" si="8"/>
        <v>375</v>
      </c>
      <c r="J66" s="224"/>
      <c r="K66" s="255">
        <f>'2480'!K66+'2511'!K66+'2520'!K66+'7000'!K66+'7100'!K66</f>
        <v>125</v>
      </c>
      <c r="L66" s="255">
        <f>'2480'!L66+'2511'!L66+'2520'!L66+'7000'!L66+'7100'!L66</f>
        <v>125</v>
      </c>
      <c r="M66" s="255">
        <f>'2480'!M66+'2511'!M66+'2520'!M66+'7000'!M66+'7100'!M66</f>
        <v>125</v>
      </c>
      <c r="N66" s="94">
        <f t="shared" si="9"/>
        <v>375</v>
      </c>
      <c r="O66" s="224"/>
      <c r="P66" s="255">
        <f>'2480'!P66+'2511'!P66+'2520'!P66+'7000'!P66+'7100'!P66</f>
        <v>125</v>
      </c>
      <c r="Q66" s="255">
        <f>'2480'!Q66+'2511'!Q66+'2520'!Q66+'7000'!Q66+'7100'!Q66</f>
        <v>125</v>
      </c>
      <c r="R66" s="255">
        <f>'2480'!R66+'2511'!R66+'2520'!R66+'7000'!R66+'7100'!R66</f>
        <v>125</v>
      </c>
      <c r="S66" s="94">
        <f t="shared" si="10"/>
        <v>375</v>
      </c>
      <c r="T66" s="224"/>
      <c r="U66" s="255">
        <f>'2480'!U66+'2511'!U66+'2520'!U66+'7000'!U66+'7100'!U66</f>
        <v>125</v>
      </c>
      <c r="V66" s="255">
        <f>'2480'!V66+'2511'!V66+'2520'!V66+'7000'!V66+'7100'!V66</f>
        <v>125</v>
      </c>
      <c r="W66" s="255">
        <f>'2480'!W66+'2511'!W66+'2520'!W66+'7000'!W66+'7100'!W66</f>
        <v>125</v>
      </c>
      <c r="X66" s="94">
        <f t="shared" si="6"/>
        <v>375</v>
      </c>
      <c r="Y66" s="97"/>
      <c r="Z66" s="94">
        <f t="shared" si="7"/>
        <v>1500</v>
      </c>
      <c r="AA66" s="182"/>
    </row>
    <row r="67" spans="1:27" s="214" customFormat="1" ht="15" x14ac:dyDescent="0.25">
      <c r="A67" s="72"/>
      <c r="B67" s="262" t="str">
        <f>'LPFN SUMMARY - Results'!B67</f>
        <v>Interests and bank charges</v>
      </c>
      <c r="C67" s="71"/>
      <c r="D67" s="62"/>
      <c r="E67" s="63"/>
      <c r="F67" s="255">
        <f>'2480'!F67+'2511'!F67+'2520'!F67+'7000'!F67+'7100'!F67</f>
        <v>0</v>
      </c>
      <c r="G67" s="255">
        <f>'2480'!G67+'2511'!G67+'2520'!G67+'7000'!G67+'7100'!G67</f>
        <v>0</v>
      </c>
      <c r="H67" s="255">
        <f>'2480'!H67+'2511'!H67+'2520'!H67+'7000'!H67+'7100'!H67</f>
        <v>0</v>
      </c>
      <c r="I67" s="94">
        <f t="shared" si="8"/>
        <v>0</v>
      </c>
      <c r="J67" s="224"/>
      <c r="K67" s="255">
        <f>'2480'!K67+'2511'!K67+'2520'!K67+'7000'!K67+'7100'!K67</f>
        <v>0</v>
      </c>
      <c r="L67" s="255">
        <f>'2480'!L67+'2511'!L67+'2520'!L67+'7000'!L67+'7100'!L67</f>
        <v>0</v>
      </c>
      <c r="M67" s="255">
        <f>'2480'!M67+'2511'!M67+'2520'!M67+'7000'!M67+'7100'!M67</f>
        <v>0</v>
      </c>
      <c r="N67" s="94">
        <f t="shared" si="9"/>
        <v>0</v>
      </c>
      <c r="O67" s="224"/>
      <c r="P67" s="255">
        <f>'2480'!P67+'2511'!P67+'2520'!P67+'7000'!P67+'7100'!P67</f>
        <v>0</v>
      </c>
      <c r="Q67" s="255">
        <f>'2480'!Q67+'2511'!Q67+'2520'!Q67+'7000'!Q67+'7100'!Q67</f>
        <v>0</v>
      </c>
      <c r="R67" s="255">
        <f>'2480'!R67+'2511'!R67+'2520'!R67+'7000'!R67+'7100'!R67</f>
        <v>0</v>
      </c>
      <c r="S67" s="94">
        <f t="shared" si="10"/>
        <v>0</v>
      </c>
      <c r="T67" s="224"/>
      <c r="U67" s="255">
        <f>'2480'!U67+'2511'!U67+'2520'!U67+'7000'!U67+'7100'!U67</f>
        <v>0</v>
      </c>
      <c r="V67" s="255">
        <f>'2480'!V67+'2511'!V67+'2520'!V67+'7000'!V67+'7100'!V67</f>
        <v>0</v>
      </c>
      <c r="W67" s="255">
        <f>'2480'!W67+'2511'!W67+'2520'!W67+'7000'!W67+'7100'!W67</f>
        <v>0</v>
      </c>
      <c r="X67" s="94">
        <f t="shared" si="6"/>
        <v>0</v>
      </c>
      <c r="Y67" s="97"/>
      <c r="Z67" s="94">
        <f t="shared" si="7"/>
        <v>0</v>
      </c>
      <c r="AA67" s="182"/>
    </row>
    <row r="68" spans="1:27" s="214" customFormat="1" ht="15" hidden="1" x14ac:dyDescent="0.25">
      <c r="A68" s="72"/>
      <c r="B68" s="262" t="str">
        <f>'LPFN SUMMARY - Results'!B68</f>
        <v>Unused</v>
      </c>
      <c r="C68" s="71"/>
      <c r="D68" s="62"/>
      <c r="E68" s="63"/>
      <c r="F68" s="255">
        <f>'2480'!F68+'2511'!F68+'2520'!F68+'7000'!F68+'7100'!F68</f>
        <v>0</v>
      </c>
      <c r="G68" s="255">
        <f>'2480'!G68+'2511'!G68+'2520'!G68+'7000'!G68+'7100'!G68</f>
        <v>0</v>
      </c>
      <c r="H68" s="255">
        <f>'2480'!H68+'2511'!H68+'2520'!H68+'7000'!H68+'7100'!H68</f>
        <v>0</v>
      </c>
      <c r="I68" s="94">
        <f t="shared" si="8"/>
        <v>0</v>
      </c>
      <c r="J68" s="224"/>
      <c r="K68" s="255">
        <f>'2480'!K68+'2511'!K68+'2520'!K68+'7000'!K68+'7100'!K68</f>
        <v>0</v>
      </c>
      <c r="L68" s="255">
        <f>'2480'!L68+'2511'!L68+'2520'!L68+'7000'!L68+'7100'!L68</f>
        <v>0</v>
      </c>
      <c r="M68" s="255">
        <f>'2480'!M68+'2511'!M68+'2520'!M68+'7000'!M68+'7100'!M68</f>
        <v>0</v>
      </c>
      <c r="N68" s="94">
        <f t="shared" si="9"/>
        <v>0</v>
      </c>
      <c r="O68" s="224"/>
      <c r="P68" s="255">
        <f>'2480'!P68+'2511'!P68+'2520'!P68+'7000'!P68+'7100'!P68</f>
        <v>0</v>
      </c>
      <c r="Q68" s="255">
        <f>'2480'!Q68+'2511'!Q68+'2520'!Q68+'7000'!Q68+'7100'!Q68</f>
        <v>0</v>
      </c>
      <c r="R68" s="255">
        <f>'2480'!R68+'2511'!R68+'2520'!R68+'7000'!R68+'7100'!R68</f>
        <v>0</v>
      </c>
      <c r="S68" s="94">
        <f t="shared" si="10"/>
        <v>0</v>
      </c>
      <c r="T68" s="224"/>
      <c r="U68" s="255">
        <f>'2480'!U68+'2511'!U68+'2520'!U68+'7000'!U68+'7100'!U68</f>
        <v>0</v>
      </c>
      <c r="V68" s="255">
        <f>'2480'!V68+'2511'!V68+'2520'!V68+'7000'!V68+'7100'!V68</f>
        <v>0</v>
      </c>
      <c r="W68" s="255">
        <f>'2480'!W68+'2511'!W68+'2520'!W68+'7000'!W68+'7100'!W68</f>
        <v>0</v>
      </c>
      <c r="X68" s="94">
        <f t="shared" si="6"/>
        <v>0</v>
      </c>
      <c r="Y68" s="97"/>
      <c r="Z68" s="94">
        <f t="shared" si="7"/>
        <v>0</v>
      </c>
      <c r="AA68" s="182"/>
    </row>
    <row r="69" spans="1:27" s="214" customFormat="1" ht="15" x14ac:dyDescent="0.25">
      <c r="A69" s="72"/>
      <c r="B69" s="262" t="str">
        <f>'LPFN SUMMARY - Results'!B69</f>
        <v>Licence fees</v>
      </c>
      <c r="C69" s="71"/>
      <c r="D69" s="62"/>
      <c r="E69" s="63"/>
      <c r="F69" s="255">
        <f>'2480'!F69+'2511'!F69+'2520'!F69+'7000'!F69+'7100'!F69</f>
        <v>0</v>
      </c>
      <c r="G69" s="255">
        <f>'2480'!G69+'2511'!G69+'2520'!G69+'7000'!G69+'7100'!G69</f>
        <v>0</v>
      </c>
      <c r="H69" s="255">
        <f>'2480'!H69+'2511'!H69+'2520'!H69+'7000'!H69+'7100'!H69</f>
        <v>0</v>
      </c>
      <c r="I69" s="94">
        <f t="shared" si="8"/>
        <v>0</v>
      </c>
      <c r="J69" s="224"/>
      <c r="K69" s="255">
        <f>'2480'!K69+'2511'!K69+'2520'!K69+'7000'!K69+'7100'!K69</f>
        <v>0</v>
      </c>
      <c r="L69" s="255">
        <f>'2480'!L69+'2511'!L69+'2520'!L69+'7000'!L69+'7100'!L69</f>
        <v>0</v>
      </c>
      <c r="M69" s="255">
        <f>'2480'!M69+'2511'!M69+'2520'!M69+'7000'!M69+'7100'!M69</f>
        <v>0</v>
      </c>
      <c r="N69" s="94">
        <f t="shared" si="9"/>
        <v>0</v>
      </c>
      <c r="O69" s="224"/>
      <c r="P69" s="255">
        <f>'2480'!P69+'2511'!P69+'2520'!P69+'7000'!P69+'7100'!P69</f>
        <v>0</v>
      </c>
      <c r="Q69" s="255">
        <f>'2480'!Q69+'2511'!Q69+'2520'!Q69+'7000'!Q69+'7100'!Q69</f>
        <v>0</v>
      </c>
      <c r="R69" s="255">
        <f>'2480'!R69+'2511'!R69+'2520'!R69+'7000'!R69+'7100'!R69</f>
        <v>0</v>
      </c>
      <c r="S69" s="94">
        <f t="shared" si="10"/>
        <v>0</v>
      </c>
      <c r="T69" s="224"/>
      <c r="U69" s="255">
        <f>'2480'!U69+'2511'!U69+'2520'!U69+'7000'!U69+'7100'!U69</f>
        <v>0</v>
      </c>
      <c r="V69" s="255">
        <f>'2480'!V69+'2511'!V69+'2520'!V69+'7000'!V69+'7100'!V69</f>
        <v>0</v>
      </c>
      <c r="W69" s="255">
        <f>'2480'!W69+'2511'!W69+'2520'!W69+'7000'!W69+'7100'!W69</f>
        <v>0</v>
      </c>
      <c r="X69" s="94">
        <f t="shared" si="6"/>
        <v>0</v>
      </c>
      <c r="Y69" s="97"/>
      <c r="Z69" s="94">
        <f t="shared" si="7"/>
        <v>0</v>
      </c>
      <c r="AA69" s="182"/>
    </row>
    <row r="70" spans="1:27" s="214" customFormat="1" ht="15" x14ac:dyDescent="0.25">
      <c r="A70" s="72"/>
      <c r="B70" s="262" t="str">
        <f>'LPFN SUMMARY - Results'!B70</f>
        <v>Maintenance</v>
      </c>
      <c r="C70" s="71"/>
      <c r="D70" s="62"/>
      <c r="E70" s="63"/>
      <c r="F70" s="255">
        <f>'2480'!F70+'2511'!F70+'2520'!F70+'7000'!F70+'7100'!F70</f>
        <v>0</v>
      </c>
      <c r="G70" s="255">
        <f>'2480'!G70+'2511'!G70+'2520'!G70+'7000'!G70+'7100'!G70</f>
        <v>0</v>
      </c>
      <c r="H70" s="255">
        <f>'2480'!H70+'2511'!H70+'2520'!H70+'7000'!H70+'7100'!H70</f>
        <v>0</v>
      </c>
      <c r="I70" s="94">
        <f t="shared" si="8"/>
        <v>0</v>
      </c>
      <c r="J70" s="224"/>
      <c r="K70" s="255">
        <f>'2480'!K70+'2511'!K70+'2520'!K70+'7000'!K70+'7100'!K70</f>
        <v>0</v>
      </c>
      <c r="L70" s="255">
        <f>'2480'!L70+'2511'!L70+'2520'!L70+'7000'!L70+'7100'!L70</f>
        <v>0</v>
      </c>
      <c r="M70" s="255">
        <f>'2480'!M70+'2511'!M70+'2520'!M70+'7000'!M70+'7100'!M70</f>
        <v>0</v>
      </c>
      <c r="N70" s="94">
        <f t="shared" si="9"/>
        <v>0</v>
      </c>
      <c r="O70" s="224"/>
      <c r="P70" s="255">
        <f>'2480'!P70+'2511'!P70+'2520'!P70+'7000'!P70+'7100'!P70</f>
        <v>0</v>
      </c>
      <c r="Q70" s="255">
        <f>'2480'!Q70+'2511'!Q70+'2520'!Q70+'7000'!Q70+'7100'!Q70</f>
        <v>0</v>
      </c>
      <c r="R70" s="255">
        <f>'2480'!R70+'2511'!R70+'2520'!R70+'7000'!R70+'7100'!R70</f>
        <v>0</v>
      </c>
      <c r="S70" s="94">
        <f t="shared" si="10"/>
        <v>0</v>
      </c>
      <c r="T70" s="224"/>
      <c r="U70" s="255">
        <f>'2480'!U70+'2511'!U70+'2520'!U70+'7000'!U70+'7100'!U70</f>
        <v>0</v>
      </c>
      <c r="V70" s="255">
        <f>'2480'!V70+'2511'!V70+'2520'!V70+'7000'!V70+'7100'!V70</f>
        <v>0</v>
      </c>
      <c r="W70" s="255">
        <f>'2480'!W70+'2511'!W70+'2520'!W70+'7000'!W70+'7100'!W70</f>
        <v>0</v>
      </c>
      <c r="X70" s="94">
        <f t="shared" si="6"/>
        <v>0</v>
      </c>
      <c r="Y70" s="97"/>
      <c r="Z70" s="94">
        <f t="shared" si="7"/>
        <v>0</v>
      </c>
      <c r="AA70" s="182"/>
    </row>
    <row r="71" spans="1:27" s="214" customFormat="1" ht="15" x14ac:dyDescent="0.25">
      <c r="A71" s="72"/>
      <c r="B71" s="262" t="str">
        <f>'LPFN SUMMARY - Results'!B71</f>
        <v>Material and supplies</v>
      </c>
      <c r="C71" s="71"/>
      <c r="D71" s="62"/>
      <c r="E71" s="63"/>
      <c r="F71" s="255">
        <f>'2480'!F71+'2511'!F71+'2520'!F71+'7000'!F71+'7100'!F71</f>
        <v>0</v>
      </c>
      <c r="G71" s="255">
        <f>'2480'!G71+'2511'!G71+'2520'!G71+'7000'!G71+'7100'!G71</f>
        <v>0</v>
      </c>
      <c r="H71" s="255">
        <f>'2480'!H71+'2511'!H71+'2520'!H71+'7000'!H71+'7100'!H71</f>
        <v>500</v>
      </c>
      <c r="I71" s="94">
        <f t="shared" si="8"/>
        <v>500</v>
      </c>
      <c r="J71" s="224"/>
      <c r="K71" s="255">
        <f>'2480'!K71+'2511'!K71+'2520'!K71+'7000'!K71+'7100'!K71</f>
        <v>0</v>
      </c>
      <c r="L71" s="255">
        <f>'2480'!L71+'2511'!L71+'2520'!L71+'7000'!L71+'7100'!L71</f>
        <v>0</v>
      </c>
      <c r="M71" s="255">
        <f>'2480'!M71+'2511'!M71+'2520'!M71+'7000'!M71+'7100'!M71</f>
        <v>500</v>
      </c>
      <c r="N71" s="94">
        <f t="shared" si="9"/>
        <v>500</v>
      </c>
      <c r="O71" s="224"/>
      <c r="P71" s="255">
        <f>'2480'!P71+'2511'!P71+'2520'!P71+'7000'!P71+'7100'!P71</f>
        <v>0</v>
      </c>
      <c r="Q71" s="255">
        <f>'2480'!Q71+'2511'!Q71+'2520'!Q71+'7000'!Q71+'7100'!Q71</f>
        <v>0</v>
      </c>
      <c r="R71" s="255">
        <f>'2480'!R71+'2511'!R71+'2520'!R71+'7000'!R71+'7100'!R71</f>
        <v>500</v>
      </c>
      <c r="S71" s="94">
        <f t="shared" si="10"/>
        <v>500</v>
      </c>
      <c r="T71" s="224"/>
      <c r="U71" s="255">
        <f>'2480'!U71+'2511'!U71+'2520'!U71+'7000'!U71+'7100'!U71</f>
        <v>0</v>
      </c>
      <c r="V71" s="255">
        <f>'2480'!V71+'2511'!V71+'2520'!V71+'7000'!V71+'7100'!V71</f>
        <v>0</v>
      </c>
      <c r="W71" s="255">
        <f>'2480'!W71+'2511'!W71+'2520'!W71+'7000'!W71+'7100'!W71</f>
        <v>500</v>
      </c>
      <c r="X71" s="94">
        <f t="shared" si="6"/>
        <v>500</v>
      </c>
      <c r="Y71" s="97"/>
      <c r="Z71" s="94">
        <f t="shared" si="7"/>
        <v>2000</v>
      </c>
      <c r="AA71" s="182"/>
    </row>
    <row r="72" spans="1:27" s="214" customFormat="1" ht="15.75" customHeight="1" x14ac:dyDescent="0.25">
      <c r="A72" s="72"/>
      <c r="B72" s="262" t="str">
        <f>'LPFN SUMMARY - Results'!B72</f>
        <v>Medical transportation</v>
      </c>
      <c r="C72" s="71"/>
      <c r="D72" s="62"/>
      <c r="E72" s="63"/>
      <c r="F72" s="255">
        <f>'2480'!F72+'2511'!F72+'2520'!F72+'7000'!F72+'7100'!F72</f>
        <v>0</v>
      </c>
      <c r="G72" s="255">
        <f>'2480'!G72+'2511'!G72+'2520'!G72+'7000'!G72+'7100'!G72</f>
        <v>0</v>
      </c>
      <c r="H72" s="255">
        <f>'2480'!H72+'2511'!H72+'2520'!H72+'7000'!H72+'7100'!H72</f>
        <v>0</v>
      </c>
      <c r="I72" s="94">
        <f t="shared" si="8"/>
        <v>0</v>
      </c>
      <c r="J72" s="224"/>
      <c r="K72" s="255">
        <f>'2480'!K72+'2511'!K72+'2520'!K72+'7000'!K72+'7100'!K72</f>
        <v>0</v>
      </c>
      <c r="L72" s="255">
        <f>'2480'!L72+'2511'!L72+'2520'!L72+'7000'!L72+'7100'!L72</f>
        <v>0</v>
      </c>
      <c r="M72" s="255">
        <f>'2480'!M72+'2511'!M72+'2520'!M72+'7000'!M72+'7100'!M72</f>
        <v>0</v>
      </c>
      <c r="N72" s="94">
        <f t="shared" si="9"/>
        <v>0</v>
      </c>
      <c r="O72" s="224"/>
      <c r="P72" s="255">
        <f>'2480'!P72+'2511'!P72+'2520'!P72+'7000'!P72+'7100'!P72</f>
        <v>0</v>
      </c>
      <c r="Q72" s="255">
        <f>'2480'!Q72+'2511'!Q72+'2520'!Q72+'7000'!Q72+'7100'!Q72</f>
        <v>0</v>
      </c>
      <c r="R72" s="255">
        <f>'2480'!R72+'2511'!R72+'2520'!R72+'7000'!R72+'7100'!R72</f>
        <v>0</v>
      </c>
      <c r="S72" s="94">
        <f t="shared" si="10"/>
        <v>0</v>
      </c>
      <c r="T72" s="224"/>
      <c r="U72" s="255">
        <f>'2480'!U72+'2511'!U72+'2520'!U72+'7000'!U72+'7100'!U72</f>
        <v>0</v>
      </c>
      <c r="V72" s="255">
        <f>'2480'!V72+'2511'!V72+'2520'!V72+'7000'!V72+'7100'!V72</f>
        <v>0</v>
      </c>
      <c r="W72" s="255">
        <f>'2480'!W72+'2511'!W72+'2520'!W72+'7000'!W72+'7100'!W72</f>
        <v>0</v>
      </c>
      <c r="X72" s="94">
        <f t="shared" si="6"/>
        <v>0</v>
      </c>
      <c r="Y72" s="97"/>
      <c r="Z72" s="94">
        <f t="shared" si="7"/>
        <v>0</v>
      </c>
      <c r="AA72" s="182"/>
    </row>
    <row r="73" spans="1:27" s="214" customFormat="1" ht="15" hidden="1" x14ac:dyDescent="0.25">
      <c r="A73" s="72"/>
      <c r="B73" s="262" t="str">
        <f>'LPFN SUMMARY - Results'!B73</f>
        <v>Unused</v>
      </c>
      <c r="C73" s="71"/>
      <c r="D73" s="62"/>
      <c r="E73" s="63"/>
      <c r="F73" s="255">
        <f>'2480'!F73+'2511'!F73+'2520'!F73+'7000'!F73+'7100'!F73</f>
        <v>0</v>
      </c>
      <c r="G73" s="255">
        <f>'2480'!G73+'2511'!G73+'2520'!G73+'7000'!G73+'7100'!G73</f>
        <v>0</v>
      </c>
      <c r="H73" s="255">
        <f>'2480'!H73+'2511'!H73+'2520'!H73+'7000'!H73+'7100'!H73</f>
        <v>0</v>
      </c>
      <c r="I73" s="94">
        <f t="shared" si="8"/>
        <v>0</v>
      </c>
      <c r="J73" s="224"/>
      <c r="K73" s="255">
        <f>'2480'!K73+'2511'!K73+'2520'!K73+'7000'!K73+'7100'!K73</f>
        <v>0</v>
      </c>
      <c r="L73" s="255">
        <f>'2480'!L73+'2511'!L73+'2520'!L73+'7000'!L73+'7100'!L73</f>
        <v>0</v>
      </c>
      <c r="M73" s="255">
        <f>'2480'!M73+'2511'!M73+'2520'!M73+'7000'!M73+'7100'!M73</f>
        <v>0</v>
      </c>
      <c r="N73" s="94">
        <f t="shared" si="9"/>
        <v>0</v>
      </c>
      <c r="O73" s="224"/>
      <c r="P73" s="255">
        <f>'2480'!P73+'2511'!P73+'2520'!P73+'7000'!P73+'7100'!P73</f>
        <v>0</v>
      </c>
      <c r="Q73" s="255">
        <f>'2480'!Q73+'2511'!Q73+'2520'!Q73+'7000'!Q73+'7100'!Q73</f>
        <v>0</v>
      </c>
      <c r="R73" s="255">
        <f>'2480'!R73+'2511'!R73+'2520'!R73+'7000'!R73+'7100'!R73</f>
        <v>0</v>
      </c>
      <c r="S73" s="94">
        <f t="shared" si="10"/>
        <v>0</v>
      </c>
      <c r="T73" s="224"/>
      <c r="U73" s="255">
        <f>'2480'!U73+'2511'!U73+'2520'!U73+'7000'!U73+'7100'!U73</f>
        <v>0</v>
      </c>
      <c r="V73" s="255">
        <f>'2480'!V73+'2511'!V73+'2520'!V73+'7000'!V73+'7100'!V73</f>
        <v>0</v>
      </c>
      <c r="W73" s="255">
        <f>'2480'!W73+'2511'!W73+'2520'!W73+'7000'!W73+'7100'!W73</f>
        <v>0</v>
      </c>
      <c r="X73" s="94">
        <f t="shared" si="6"/>
        <v>0</v>
      </c>
      <c r="Y73" s="97"/>
      <c r="Z73" s="94">
        <f t="shared" si="7"/>
        <v>0</v>
      </c>
      <c r="AA73" s="182"/>
    </row>
    <row r="74" spans="1:27" s="214" customFormat="1" ht="15" x14ac:dyDescent="0.25">
      <c r="A74" s="72"/>
      <c r="B74" s="262" t="str">
        <f>'LPFN SUMMARY - Results'!B74</f>
        <v>NNADAP Certification</v>
      </c>
      <c r="C74" s="71"/>
      <c r="D74" s="62"/>
      <c r="E74" s="63"/>
      <c r="F74" s="255">
        <f>'2480'!F74+'2511'!F74+'2520'!F74+'7000'!F74+'7100'!F74</f>
        <v>0</v>
      </c>
      <c r="G74" s="255">
        <f>'2480'!G74+'2511'!G74+'2520'!G74+'7000'!G74+'7100'!G74</f>
        <v>0</v>
      </c>
      <c r="H74" s="255">
        <f>'2480'!H74+'2511'!H74+'2520'!H74+'7000'!H74+'7100'!H74</f>
        <v>0</v>
      </c>
      <c r="I74" s="94">
        <f t="shared" si="8"/>
        <v>0</v>
      </c>
      <c r="J74" s="224"/>
      <c r="K74" s="255">
        <f>'2480'!K74+'2511'!K74+'2520'!K74+'7000'!K74+'7100'!K74</f>
        <v>0</v>
      </c>
      <c r="L74" s="255">
        <f>'2480'!L74+'2511'!L74+'2520'!L74+'7000'!L74+'7100'!L74</f>
        <v>0</v>
      </c>
      <c r="M74" s="255">
        <f>'2480'!M74+'2511'!M74+'2520'!M74+'7000'!M74+'7100'!M74</f>
        <v>0</v>
      </c>
      <c r="N74" s="94">
        <f t="shared" si="9"/>
        <v>0</v>
      </c>
      <c r="O74" s="224"/>
      <c r="P74" s="255">
        <f>'2480'!P74+'2511'!P74+'2520'!P74+'7000'!P74+'7100'!P74</f>
        <v>0</v>
      </c>
      <c r="Q74" s="255">
        <f>'2480'!Q74+'2511'!Q74+'2520'!Q74+'7000'!Q74+'7100'!Q74</f>
        <v>0</v>
      </c>
      <c r="R74" s="255">
        <f>'2480'!R74+'2511'!R74+'2520'!R74+'7000'!R74+'7100'!R74</f>
        <v>0</v>
      </c>
      <c r="S74" s="94">
        <f t="shared" si="10"/>
        <v>0</v>
      </c>
      <c r="T74" s="224"/>
      <c r="U74" s="255">
        <f>'2480'!U74+'2511'!U74+'2520'!U74+'7000'!U74+'7100'!U74</f>
        <v>0</v>
      </c>
      <c r="V74" s="255">
        <f>'2480'!V74+'2511'!V74+'2520'!V74+'7000'!V74+'7100'!V74</f>
        <v>0</v>
      </c>
      <c r="W74" s="255">
        <f>'2480'!W74+'2511'!W74+'2520'!W74+'7000'!W74+'7100'!W74</f>
        <v>0</v>
      </c>
      <c r="X74" s="94">
        <f t="shared" si="6"/>
        <v>0</v>
      </c>
      <c r="Y74" s="97"/>
      <c r="Z74" s="94">
        <f t="shared" si="7"/>
        <v>0</v>
      </c>
      <c r="AA74" s="182"/>
    </row>
    <row r="75" spans="1:27" s="214" customFormat="1" ht="15" x14ac:dyDescent="0.25">
      <c r="A75" s="72"/>
      <c r="B75" s="262" t="str">
        <f>'LPFN SUMMARY - Results'!B75</f>
        <v>Other expenses</v>
      </c>
      <c r="C75" s="71"/>
      <c r="D75" s="62"/>
      <c r="E75" s="63"/>
      <c r="F75" s="255">
        <f>'2480'!F75+'2511'!F75+'2520'!F75+'7000'!F75+'7100'!F75</f>
        <v>3333</v>
      </c>
      <c r="G75" s="255">
        <f>'2480'!G75+'2511'!G75+'2520'!G75+'7000'!G75+'7100'!G75</f>
        <v>0</v>
      </c>
      <c r="H75" s="255">
        <f>'2480'!H75+'2511'!H75+'2520'!H75+'7000'!H75+'7100'!H75</f>
        <v>0</v>
      </c>
      <c r="I75" s="94">
        <f t="shared" si="8"/>
        <v>3333</v>
      </c>
      <c r="J75" s="224"/>
      <c r="K75" s="255">
        <f>'2480'!K75+'2511'!K75+'2520'!K75+'7000'!K75+'7100'!K75</f>
        <v>0</v>
      </c>
      <c r="L75" s="255">
        <f>'2480'!L75+'2511'!L75+'2520'!L75+'7000'!L75+'7100'!L75</f>
        <v>0</v>
      </c>
      <c r="M75" s="255">
        <f>'2480'!M75+'2511'!M75+'2520'!M75+'7000'!M75+'7100'!M75</f>
        <v>0</v>
      </c>
      <c r="N75" s="94">
        <f t="shared" si="9"/>
        <v>0</v>
      </c>
      <c r="O75" s="224"/>
      <c r="P75" s="255">
        <f>'2480'!P75+'2511'!P75+'2520'!P75+'7000'!P75+'7100'!P75</f>
        <v>0</v>
      </c>
      <c r="Q75" s="255">
        <f>'2480'!Q75+'2511'!Q75+'2520'!Q75+'7000'!Q75+'7100'!Q75</f>
        <v>0</v>
      </c>
      <c r="R75" s="255">
        <f>'2480'!R75+'2511'!R75+'2520'!R75+'7000'!R75+'7100'!R75</f>
        <v>0</v>
      </c>
      <c r="S75" s="94">
        <f t="shared" si="10"/>
        <v>0</v>
      </c>
      <c r="T75" s="224"/>
      <c r="U75" s="255">
        <f>'2480'!U75+'2511'!U75+'2520'!U75+'7000'!U75+'7100'!U75</f>
        <v>0</v>
      </c>
      <c r="V75" s="255">
        <f>'2480'!V75+'2511'!V75+'2520'!V75+'7000'!V75+'7100'!V75</f>
        <v>0</v>
      </c>
      <c r="W75" s="255">
        <f>'2480'!W75+'2511'!W75+'2520'!W75+'7000'!W75+'7100'!W75</f>
        <v>0</v>
      </c>
      <c r="X75" s="94">
        <f t="shared" si="6"/>
        <v>0</v>
      </c>
      <c r="Y75" s="97"/>
      <c r="Z75" s="94">
        <f t="shared" si="7"/>
        <v>3333</v>
      </c>
      <c r="AA75" s="182"/>
    </row>
    <row r="76" spans="1:27" s="214" customFormat="1" ht="15" x14ac:dyDescent="0.25">
      <c r="A76" s="72"/>
      <c r="B76" s="262" t="str">
        <f>'LPFN SUMMARY - Results'!B76</f>
        <v>Prevention General</v>
      </c>
      <c r="C76" s="71"/>
      <c r="D76" s="62"/>
      <c r="E76" s="63"/>
      <c r="F76" s="255">
        <f>'2480'!F76+'2511'!F76+'2520'!F76+'7000'!F76+'7100'!F76</f>
        <v>0</v>
      </c>
      <c r="G76" s="255">
        <f>'2480'!G76+'2511'!G76+'2520'!G76+'7000'!G76+'7100'!G76</f>
        <v>0</v>
      </c>
      <c r="H76" s="255">
        <f>'2480'!H76+'2511'!H76+'2520'!H76+'7000'!H76+'7100'!H76</f>
        <v>0</v>
      </c>
      <c r="I76" s="94">
        <f t="shared" si="8"/>
        <v>0</v>
      </c>
      <c r="J76" s="224"/>
      <c r="K76" s="255">
        <f>'2480'!K76+'2511'!K76+'2520'!K76+'7000'!K76+'7100'!K76</f>
        <v>0</v>
      </c>
      <c r="L76" s="255">
        <f>'2480'!L76+'2511'!L76+'2520'!L76+'7000'!L76+'7100'!L76</f>
        <v>0</v>
      </c>
      <c r="M76" s="255">
        <f>'2480'!M76+'2511'!M76+'2520'!M76+'7000'!M76+'7100'!M76</f>
        <v>0</v>
      </c>
      <c r="N76" s="94">
        <f t="shared" si="9"/>
        <v>0</v>
      </c>
      <c r="O76" s="224"/>
      <c r="P76" s="255">
        <f>'2480'!P76+'2511'!P76+'2520'!P76+'7000'!P76+'7100'!P76</f>
        <v>0</v>
      </c>
      <c r="Q76" s="255">
        <f>'2480'!Q76+'2511'!Q76+'2520'!Q76+'7000'!Q76+'7100'!Q76</f>
        <v>0</v>
      </c>
      <c r="R76" s="255">
        <f>'2480'!R76+'2511'!R76+'2520'!R76+'7000'!R76+'7100'!R76</f>
        <v>0</v>
      </c>
      <c r="S76" s="94">
        <f t="shared" si="10"/>
        <v>0</v>
      </c>
      <c r="T76" s="224"/>
      <c r="U76" s="255">
        <f>'2480'!U76+'2511'!U76+'2520'!U76+'7000'!U76+'7100'!U76</f>
        <v>0</v>
      </c>
      <c r="V76" s="255">
        <f>'2480'!V76+'2511'!V76+'2520'!V76+'7000'!V76+'7100'!V76</f>
        <v>0</v>
      </c>
      <c r="W76" s="255">
        <f>'2480'!W76+'2511'!W76+'2520'!W76+'7000'!W76+'7100'!W76</f>
        <v>0</v>
      </c>
      <c r="X76" s="94">
        <f t="shared" si="6"/>
        <v>0</v>
      </c>
      <c r="Y76" s="97"/>
      <c r="Z76" s="94">
        <f t="shared" si="7"/>
        <v>0</v>
      </c>
      <c r="AA76" s="182"/>
    </row>
    <row r="77" spans="1:27" s="214" customFormat="1" ht="15" hidden="1" x14ac:dyDescent="0.25">
      <c r="A77" s="72"/>
      <c r="B77" s="262" t="str">
        <f>'LPFN SUMMARY - Results'!B77</f>
        <v>Unused</v>
      </c>
      <c r="C77" s="71"/>
      <c r="D77" s="62"/>
      <c r="E77" s="63"/>
      <c r="F77" s="255">
        <f>'2480'!F77+'2511'!F77+'2520'!F77+'7000'!F77+'7100'!F77</f>
        <v>0</v>
      </c>
      <c r="G77" s="255">
        <f>'2480'!G77+'2511'!G77+'2520'!G77+'7000'!G77+'7100'!G77</f>
        <v>0</v>
      </c>
      <c r="H77" s="255">
        <f>'2480'!H77+'2511'!H77+'2520'!H77+'7000'!H77+'7100'!H77</f>
        <v>0</v>
      </c>
      <c r="I77" s="94">
        <f t="shared" si="8"/>
        <v>0</v>
      </c>
      <c r="J77" s="224"/>
      <c r="K77" s="255">
        <f>'2480'!K77+'2511'!K77+'2520'!K77+'7000'!K77+'7100'!K77</f>
        <v>0</v>
      </c>
      <c r="L77" s="255">
        <f>'2480'!L77+'2511'!L77+'2520'!L77+'7000'!L77+'7100'!L77</f>
        <v>0</v>
      </c>
      <c r="M77" s="255">
        <f>'2480'!M77+'2511'!M77+'2520'!M77+'7000'!M77+'7100'!M77</f>
        <v>0</v>
      </c>
      <c r="N77" s="94">
        <f t="shared" si="9"/>
        <v>0</v>
      </c>
      <c r="O77" s="224"/>
      <c r="P77" s="255">
        <f>'2480'!P77+'2511'!P77+'2520'!P77+'7000'!P77+'7100'!P77</f>
        <v>0</v>
      </c>
      <c r="Q77" s="255">
        <f>'2480'!Q77+'2511'!Q77+'2520'!Q77+'7000'!Q77+'7100'!Q77</f>
        <v>0</v>
      </c>
      <c r="R77" s="255">
        <f>'2480'!R77+'2511'!R77+'2520'!R77+'7000'!R77+'7100'!R77</f>
        <v>0</v>
      </c>
      <c r="S77" s="94">
        <f t="shared" si="10"/>
        <v>0</v>
      </c>
      <c r="T77" s="224"/>
      <c r="U77" s="255">
        <f>'2480'!U77+'2511'!U77+'2520'!U77+'7000'!U77+'7100'!U77</f>
        <v>0</v>
      </c>
      <c r="V77" s="255">
        <f>'2480'!V77+'2511'!V77+'2520'!V77+'7000'!V77+'7100'!V77</f>
        <v>0</v>
      </c>
      <c r="W77" s="255">
        <f>'2480'!W77+'2511'!W77+'2520'!W77+'7000'!W77+'7100'!W77</f>
        <v>0</v>
      </c>
      <c r="X77" s="94">
        <f t="shared" si="6"/>
        <v>0</v>
      </c>
      <c r="Y77" s="97"/>
      <c r="Z77" s="94">
        <f t="shared" si="7"/>
        <v>0</v>
      </c>
      <c r="AA77" s="182"/>
    </row>
    <row r="78" spans="1:27" s="214" customFormat="1" ht="15" x14ac:dyDescent="0.25">
      <c r="A78" s="72"/>
      <c r="B78" s="262" t="str">
        <f>'LPFN SUMMARY - Results'!B78</f>
        <v>Preventitive Measures</v>
      </c>
      <c r="C78" s="71"/>
      <c r="D78" s="62"/>
      <c r="E78" s="63"/>
      <c r="F78" s="255">
        <f>'2480'!F78+'2511'!F78+'2520'!F78+'7000'!F78+'7100'!F78</f>
        <v>0</v>
      </c>
      <c r="G78" s="255">
        <f>'2480'!G78+'2511'!G78+'2520'!G78+'7000'!G78+'7100'!G78</f>
        <v>0</v>
      </c>
      <c r="H78" s="255">
        <f>'2480'!H78+'2511'!H78+'2520'!H78+'7000'!H78+'7100'!H78</f>
        <v>0</v>
      </c>
      <c r="I78" s="94">
        <f t="shared" si="8"/>
        <v>0</v>
      </c>
      <c r="J78" s="224"/>
      <c r="K78" s="255">
        <f>'2480'!K78+'2511'!K78+'2520'!K78+'7000'!K78+'7100'!K78</f>
        <v>0</v>
      </c>
      <c r="L78" s="255">
        <f>'2480'!L78+'2511'!L78+'2520'!L78+'7000'!L78+'7100'!L78</f>
        <v>0</v>
      </c>
      <c r="M78" s="255">
        <f>'2480'!M78+'2511'!M78+'2520'!M78+'7000'!M78+'7100'!M78</f>
        <v>0</v>
      </c>
      <c r="N78" s="94">
        <f t="shared" si="9"/>
        <v>0</v>
      </c>
      <c r="O78" s="224"/>
      <c r="P78" s="255">
        <f>'2480'!P78+'2511'!P78+'2520'!P78+'7000'!P78+'7100'!P78</f>
        <v>0</v>
      </c>
      <c r="Q78" s="255">
        <f>'2480'!Q78+'2511'!Q78+'2520'!Q78+'7000'!Q78+'7100'!Q78</f>
        <v>0</v>
      </c>
      <c r="R78" s="255">
        <f>'2480'!R78+'2511'!R78+'2520'!R78+'7000'!R78+'7100'!R78</f>
        <v>0</v>
      </c>
      <c r="S78" s="94">
        <f t="shared" si="10"/>
        <v>0</v>
      </c>
      <c r="T78" s="224"/>
      <c r="U78" s="255">
        <f>'2480'!U78+'2511'!U78+'2520'!U78+'7000'!U78+'7100'!U78</f>
        <v>0</v>
      </c>
      <c r="V78" s="255">
        <f>'2480'!V78+'2511'!V78+'2520'!V78+'7000'!V78+'7100'!V78</f>
        <v>0</v>
      </c>
      <c r="W78" s="255">
        <f>'2480'!W78+'2511'!W78+'2520'!W78+'7000'!W78+'7100'!W78</f>
        <v>0</v>
      </c>
      <c r="X78" s="94">
        <f t="shared" si="6"/>
        <v>0</v>
      </c>
      <c r="Y78" s="97"/>
      <c r="Z78" s="94">
        <f t="shared" si="7"/>
        <v>0</v>
      </c>
      <c r="AA78" s="182"/>
    </row>
    <row r="79" spans="1:27" s="214" customFormat="1" ht="15" hidden="1" x14ac:dyDescent="0.25">
      <c r="A79" s="72"/>
      <c r="B79" s="262" t="str">
        <f>'LPFN SUMMARY - Results'!B79</f>
        <v>Unused</v>
      </c>
      <c r="C79" s="71"/>
      <c r="D79" s="62"/>
      <c r="E79" s="63"/>
      <c r="F79" s="255">
        <f>'2480'!F79+'2511'!F79+'2520'!F79+'7000'!F79+'7100'!F79</f>
        <v>0</v>
      </c>
      <c r="G79" s="255">
        <f>'2480'!G79+'2511'!G79+'2520'!G79+'7000'!G79+'7100'!G79</f>
        <v>0</v>
      </c>
      <c r="H79" s="255">
        <f>'2480'!H79+'2511'!H79+'2520'!H79+'7000'!H79+'7100'!H79</f>
        <v>0</v>
      </c>
      <c r="I79" s="94">
        <f t="shared" si="8"/>
        <v>0</v>
      </c>
      <c r="J79" s="224"/>
      <c r="K79" s="255">
        <f>'2480'!K79+'2511'!K79+'2520'!K79+'7000'!K79+'7100'!K79</f>
        <v>0</v>
      </c>
      <c r="L79" s="255">
        <f>'2480'!L79+'2511'!L79+'2520'!L79+'7000'!L79+'7100'!L79</f>
        <v>0</v>
      </c>
      <c r="M79" s="255">
        <f>'2480'!M79+'2511'!M79+'2520'!M79+'7000'!M79+'7100'!M79</f>
        <v>0</v>
      </c>
      <c r="N79" s="94">
        <f t="shared" si="9"/>
        <v>0</v>
      </c>
      <c r="O79" s="224"/>
      <c r="P79" s="255">
        <f>'2480'!P79+'2511'!P79+'2520'!P79+'7000'!P79+'7100'!P79</f>
        <v>0</v>
      </c>
      <c r="Q79" s="255">
        <f>'2480'!Q79+'2511'!Q79+'2520'!Q79+'7000'!Q79+'7100'!Q79</f>
        <v>0</v>
      </c>
      <c r="R79" s="255">
        <f>'2480'!R79+'2511'!R79+'2520'!R79+'7000'!R79+'7100'!R79</f>
        <v>0</v>
      </c>
      <c r="S79" s="94">
        <f t="shared" si="10"/>
        <v>0</v>
      </c>
      <c r="T79" s="224"/>
      <c r="U79" s="255">
        <f>'2480'!U79+'2511'!U79+'2520'!U79+'7000'!U79+'7100'!U79</f>
        <v>0</v>
      </c>
      <c r="V79" s="255">
        <f>'2480'!V79+'2511'!V79+'2520'!V79+'7000'!V79+'7100'!V79</f>
        <v>0</v>
      </c>
      <c r="W79" s="255">
        <f>'2480'!W79+'2511'!W79+'2520'!W79+'7000'!W79+'7100'!W79</f>
        <v>0</v>
      </c>
      <c r="X79" s="94">
        <f t="shared" si="6"/>
        <v>0</v>
      </c>
      <c r="Y79" s="97"/>
      <c r="Z79" s="94">
        <f t="shared" si="7"/>
        <v>0</v>
      </c>
      <c r="AA79" s="182"/>
    </row>
    <row r="80" spans="1:27" s="214" customFormat="1" ht="15" hidden="1" x14ac:dyDescent="0.25">
      <c r="A80" s="72"/>
      <c r="B80" s="262" t="str">
        <f>'LPFN SUMMARY - Results'!B80</f>
        <v>Unused</v>
      </c>
      <c r="C80" s="71"/>
      <c r="D80" s="62"/>
      <c r="E80" s="63"/>
      <c r="F80" s="255">
        <f>'2480'!F80+'2511'!F80+'2520'!F80+'7000'!F80+'7100'!F80</f>
        <v>0</v>
      </c>
      <c r="G80" s="255">
        <f>'2480'!G80+'2511'!G80+'2520'!G80+'7000'!G80+'7100'!G80</f>
        <v>0</v>
      </c>
      <c r="H80" s="255">
        <f>'2480'!H80+'2511'!H80+'2520'!H80+'7000'!H80+'7100'!H80</f>
        <v>0</v>
      </c>
      <c r="I80" s="94">
        <f t="shared" si="8"/>
        <v>0</v>
      </c>
      <c r="J80" s="224"/>
      <c r="K80" s="255">
        <f>'2480'!K80+'2511'!K80+'2520'!K80+'7000'!K80+'7100'!K80</f>
        <v>0</v>
      </c>
      <c r="L80" s="255">
        <f>'2480'!L80+'2511'!L80+'2520'!L80+'7000'!L80+'7100'!L80</f>
        <v>0</v>
      </c>
      <c r="M80" s="255">
        <f>'2480'!M80+'2511'!M80+'2520'!M80+'7000'!M80+'7100'!M80</f>
        <v>0</v>
      </c>
      <c r="N80" s="94">
        <f t="shared" si="9"/>
        <v>0</v>
      </c>
      <c r="O80" s="224"/>
      <c r="P80" s="255">
        <f>'2480'!P80+'2511'!P80+'2520'!P80+'7000'!P80+'7100'!P80</f>
        <v>0</v>
      </c>
      <c r="Q80" s="255">
        <f>'2480'!Q80+'2511'!Q80+'2520'!Q80+'7000'!Q80+'7100'!Q80</f>
        <v>0</v>
      </c>
      <c r="R80" s="255">
        <f>'2480'!R80+'2511'!R80+'2520'!R80+'7000'!R80+'7100'!R80</f>
        <v>0</v>
      </c>
      <c r="S80" s="94">
        <f t="shared" si="10"/>
        <v>0</v>
      </c>
      <c r="T80" s="224"/>
      <c r="U80" s="255">
        <f>'2480'!U80+'2511'!U80+'2520'!U80+'7000'!U80+'7100'!U80</f>
        <v>0</v>
      </c>
      <c r="V80" s="255">
        <f>'2480'!V80+'2511'!V80+'2520'!V80+'7000'!V80+'7100'!V80</f>
        <v>0</v>
      </c>
      <c r="W80" s="255">
        <f>'2480'!W80+'2511'!W80+'2520'!W80+'7000'!W80+'7100'!W80</f>
        <v>0</v>
      </c>
      <c r="X80" s="94">
        <f t="shared" ref="X80:X94" si="11">U80+V80+W80</f>
        <v>0</v>
      </c>
      <c r="Y80" s="97"/>
      <c r="Z80" s="94">
        <f t="shared" ref="Z80:Z94" si="12">X80+S80+N80+I80</f>
        <v>0</v>
      </c>
      <c r="AA80" s="182"/>
    </row>
    <row r="81" spans="1:27" s="214" customFormat="1" ht="15" hidden="1" x14ac:dyDescent="0.25">
      <c r="A81" s="72"/>
      <c r="B81" s="262" t="str">
        <f>'LPFN SUMMARY - Results'!B81</f>
        <v>Unused</v>
      </c>
      <c r="C81" s="71"/>
      <c r="D81" s="62"/>
      <c r="E81" s="63"/>
      <c r="F81" s="255">
        <f>'2480'!F81+'2511'!F81+'2520'!F81+'7000'!F81+'7100'!F81</f>
        <v>0</v>
      </c>
      <c r="G81" s="255">
        <f>'2480'!G81+'2511'!G81+'2520'!G81+'7000'!G81+'7100'!G81</f>
        <v>0</v>
      </c>
      <c r="H81" s="255">
        <f>'2480'!H81+'2511'!H81+'2520'!H81+'7000'!H81+'7100'!H81</f>
        <v>0</v>
      </c>
      <c r="I81" s="94">
        <f t="shared" si="8"/>
        <v>0</v>
      </c>
      <c r="J81" s="224"/>
      <c r="K81" s="255">
        <f>'2480'!K81+'2511'!K81+'2520'!K81+'7000'!K81+'7100'!K81</f>
        <v>0</v>
      </c>
      <c r="L81" s="255">
        <f>'2480'!L81+'2511'!L81+'2520'!L81+'7000'!L81+'7100'!L81</f>
        <v>0</v>
      </c>
      <c r="M81" s="255">
        <f>'2480'!M81+'2511'!M81+'2520'!M81+'7000'!M81+'7100'!M81</f>
        <v>0</v>
      </c>
      <c r="N81" s="94">
        <f t="shared" si="9"/>
        <v>0</v>
      </c>
      <c r="O81" s="224"/>
      <c r="P81" s="255">
        <f>'2480'!P81+'2511'!P81+'2520'!P81+'7000'!P81+'7100'!P81</f>
        <v>0</v>
      </c>
      <c r="Q81" s="255">
        <f>'2480'!Q81+'2511'!Q81+'2520'!Q81+'7000'!Q81+'7100'!Q81</f>
        <v>0</v>
      </c>
      <c r="R81" s="255">
        <f>'2480'!R81+'2511'!R81+'2520'!R81+'7000'!R81+'7100'!R81</f>
        <v>0</v>
      </c>
      <c r="S81" s="94">
        <f t="shared" si="10"/>
        <v>0</v>
      </c>
      <c r="T81" s="224"/>
      <c r="U81" s="255">
        <f>'2480'!U81+'2511'!U81+'2520'!U81+'7000'!U81+'7100'!U81</f>
        <v>0</v>
      </c>
      <c r="V81" s="255">
        <f>'2480'!V81+'2511'!V81+'2520'!V81+'7000'!V81+'7100'!V81</f>
        <v>0</v>
      </c>
      <c r="W81" s="255">
        <f>'2480'!W81+'2511'!W81+'2520'!W81+'7000'!W81+'7100'!W81</f>
        <v>0</v>
      </c>
      <c r="X81" s="94">
        <f t="shared" si="11"/>
        <v>0</v>
      </c>
      <c r="Y81" s="97"/>
      <c r="Z81" s="94">
        <f t="shared" si="12"/>
        <v>0</v>
      </c>
      <c r="AA81" s="182"/>
    </row>
    <row r="82" spans="1:27" s="214" customFormat="1" ht="15" hidden="1" x14ac:dyDescent="0.25">
      <c r="A82" s="72"/>
      <c r="B82" s="262" t="str">
        <f>'LPFN SUMMARY - Results'!B82</f>
        <v>Unused</v>
      </c>
      <c r="C82" s="71"/>
      <c r="D82" s="62"/>
      <c r="E82" s="63"/>
      <c r="F82" s="255">
        <f>'2480'!F82+'2511'!F82+'2520'!F82+'7000'!F82+'7100'!F82</f>
        <v>0</v>
      </c>
      <c r="G82" s="255">
        <f>'2480'!G82+'2511'!G82+'2520'!G82+'7000'!G82+'7100'!G82</f>
        <v>0</v>
      </c>
      <c r="H82" s="255">
        <f>'2480'!H82+'2511'!H82+'2520'!H82+'7000'!H82+'7100'!H82</f>
        <v>0</v>
      </c>
      <c r="I82" s="94">
        <f t="shared" si="8"/>
        <v>0</v>
      </c>
      <c r="J82" s="224"/>
      <c r="K82" s="255">
        <f>'2480'!K82+'2511'!K82+'2520'!K82+'7000'!K82+'7100'!K82</f>
        <v>0</v>
      </c>
      <c r="L82" s="255">
        <f>'2480'!L82+'2511'!L82+'2520'!L82+'7000'!L82+'7100'!L82</f>
        <v>0</v>
      </c>
      <c r="M82" s="255">
        <f>'2480'!M82+'2511'!M82+'2520'!M82+'7000'!M82+'7100'!M82</f>
        <v>0</v>
      </c>
      <c r="N82" s="94">
        <f t="shared" si="9"/>
        <v>0</v>
      </c>
      <c r="O82" s="224"/>
      <c r="P82" s="255">
        <f>'2480'!P82+'2511'!P82+'2520'!P82+'7000'!P82+'7100'!P82</f>
        <v>0</v>
      </c>
      <c r="Q82" s="255">
        <f>'2480'!Q82+'2511'!Q82+'2520'!Q82+'7000'!Q82+'7100'!Q82</f>
        <v>0</v>
      </c>
      <c r="R82" s="255">
        <f>'2480'!R82+'2511'!R82+'2520'!R82+'7000'!R82+'7100'!R82</f>
        <v>0</v>
      </c>
      <c r="S82" s="94">
        <f t="shared" si="10"/>
        <v>0</v>
      </c>
      <c r="T82" s="224"/>
      <c r="U82" s="255">
        <f>'2480'!U82+'2511'!U82+'2520'!U82+'7000'!U82+'7100'!U82</f>
        <v>0</v>
      </c>
      <c r="V82" s="255">
        <f>'2480'!V82+'2511'!V82+'2520'!V82+'7000'!V82+'7100'!V82</f>
        <v>0</v>
      </c>
      <c r="W82" s="255">
        <f>'2480'!W82+'2511'!W82+'2520'!W82+'7000'!W82+'7100'!W82</f>
        <v>0</v>
      </c>
      <c r="X82" s="94">
        <f t="shared" si="11"/>
        <v>0</v>
      </c>
      <c r="Y82" s="97"/>
      <c r="Z82" s="94">
        <f t="shared" si="12"/>
        <v>0</v>
      </c>
      <c r="AA82" s="182"/>
    </row>
    <row r="83" spans="1:27" s="214" customFormat="1" ht="15" x14ac:dyDescent="0.25">
      <c r="A83" s="72"/>
      <c r="B83" s="262" t="str">
        <f>'LPFN SUMMARY - Results'!B83</f>
        <v>Professional fees</v>
      </c>
      <c r="C83" s="71"/>
      <c r="D83" s="62"/>
      <c r="E83" s="63"/>
      <c r="F83" s="255">
        <f>'2480'!F83+'2511'!F83+'2520'!F83+'7000'!F83+'7100'!F83</f>
        <v>17667</v>
      </c>
      <c r="G83" s="255">
        <f>'2480'!G83+'2511'!G83+'2520'!G83+'7000'!G83+'7100'!G83</f>
        <v>0</v>
      </c>
      <c r="H83" s="255">
        <f>'2480'!H83+'2511'!H83+'2520'!H83+'7000'!H83+'7100'!H83</f>
        <v>0</v>
      </c>
      <c r="I83" s="94">
        <f t="shared" si="8"/>
        <v>17667</v>
      </c>
      <c r="J83" s="224"/>
      <c r="K83" s="255">
        <f>'2480'!K83+'2511'!K83+'2520'!K83+'7000'!K83+'7100'!K83</f>
        <v>0</v>
      </c>
      <c r="L83" s="255">
        <f>'2480'!L83+'2511'!L83+'2520'!L83+'7000'!L83+'7100'!L83</f>
        <v>0</v>
      </c>
      <c r="M83" s="255">
        <f>'2480'!M83+'2511'!M83+'2520'!M83+'7000'!M83+'7100'!M83</f>
        <v>0</v>
      </c>
      <c r="N83" s="94">
        <f t="shared" si="9"/>
        <v>0</v>
      </c>
      <c r="O83" s="224"/>
      <c r="P83" s="255">
        <f>'2480'!P83+'2511'!P83+'2520'!P83+'7000'!P83+'7100'!P83</f>
        <v>0</v>
      </c>
      <c r="Q83" s="255">
        <f>'2480'!Q83+'2511'!Q83+'2520'!Q83+'7000'!Q83+'7100'!Q83</f>
        <v>0</v>
      </c>
      <c r="R83" s="255">
        <f>'2480'!R83+'2511'!R83+'2520'!R83+'7000'!R83+'7100'!R83</f>
        <v>0</v>
      </c>
      <c r="S83" s="94">
        <f t="shared" si="10"/>
        <v>0</v>
      </c>
      <c r="T83" s="224"/>
      <c r="U83" s="255">
        <f>'2480'!U83+'2511'!U83+'2520'!U83+'7000'!U83+'7100'!U83</f>
        <v>0</v>
      </c>
      <c r="V83" s="255">
        <f>'2480'!V83+'2511'!V83+'2520'!V83+'7000'!V83+'7100'!V83</f>
        <v>0</v>
      </c>
      <c r="W83" s="255">
        <f>'2480'!W83+'2511'!W83+'2520'!W83+'7000'!W83+'7100'!W83</f>
        <v>0</v>
      </c>
      <c r="X83" s="94">
        <f t="shared" si="11"/>
        <v>0</v>
      </c>
      <c r="Y83" s="97"/>
      <c r="Z83" s="94">
        <f t="shared" si="12"/>
        <v>17667</v>
      </c>
      <c r="AA83" s="182"/>
    </row>
    <row r="84" spans="1:27" s="214" customFormat="1" ht="15" x14ac:dyDescent="0.25">
      <c r="A84" s="72"/>
      <c r="B84" s="262" t="str">
        <f>'LPFN SUMMARY - Results'!B84</f>
        <v>Promotional Awareness/Material</v>
      </c>
      <c r="C84" s="71"/>
      <c r="D84" s="62"/>
      <c r="E84" s="63"/>
      <c r="F84" s="255">
        <f>'2480'!F84+'2511'!F84+'2520'!F84+'7000'!F84+'7100'!F84</f>
        <v>0</v>
      </c>
      <c r="G84" s="255">
        <f>'2480'!G84+'2511'!G84+'2520'!G84+'7000'!G84+'7100'!G84</f>
        <v>0</v>
      </c>
      <c r="H84" s="255">
        <f>'2480'!H84+'2511'!H84+'2520'!H84+'7000'!H84+'7100'!H84</f>
        <v>0</v>
      </c>
      <c r="I84" s="94">
        <f t="shared" si="8"/>
        <v>0</v>
      </c>
      <c r="J84" s="224"/>
      <c r="K84" s="255">
        <f>'2480'!K84+'2511'!K84+'2520'!K84+'7000'!K84+'7100'!K84</f>
        <v>0</v>
      </c>
      <c r="L84" s="255">
        <f>'2480'!L84+'2511'!L84+'2520'!L84+'7000'!L84+'7100'!L84</f>
        <v>0</v>
      </c>
      <c r="M84" s="255">
        <f>'2480'!M84+'2511'!M84+'2520'!M84+'7000'!M84+'7100'!M84</f>
        <v>0</v>
      </c>
      <c r="N84" s="94">
        <f t="shared" si="9"/>
        <v>0</v>
      </c>
      <c r="O84" s="224"/>
      <c r="P84" s="255">
        <f>'2480'!P84+'2511'!P84+'2520'!P84+'7000'!P84+'7100'!P84</f>
        <v>0</v>
      </c>
      <c r="Q84" s="255">
        <f>'2480'!Q84+'2511'!Q84+'2520'!Q84+'7000'!Q84+'7100'!Q84</f>
        <v>0</v>
      </c>
      <c r="R84" s="255">
        <f>'2480'!R84+'2511'!R84+'2520'!R84+'7000'!R84+'7100'!R84</f>
        <v>0</v>
      </c>
      <c r="S84" s="94">
        <f t="shared" si="10"/>
        <v>0</v>
      </c>
      <c r="T84" s="224"/>
      <c r="U84" s="255">
        <f>'2480'!U84+'2511'!U84+'2520'!U84+'7000'!U84+'7100'!U84</f>
        <v>0</v>
      </c>
      <c r="V84" s="255">
        <f>'2480'!V84+'2511'!V84+'2520'!V84+'7000'!V84+'7100'!V84</f>
        <v>0</v>
      </c>
      <c r="W84" s="255">
        <f>'2480'!W84+'2511'!W84+'2520'!W84+'7000'!W84+'7100'!W84</f>
        <v>0</v>
      </c>
      <c r="X84" s="94">
        <f t="shared" si="11"/>
        <v>0</v>
      </c>
      <c r="Y84" s="97"/>
      <c r="Z84" s="94">
        <f t="shared" si="12"/>
        <v>0</v>
      </c>
      <c r="AA84" s="182"/>
    </row>
    <row r="85" spans="1:27" s="214" customFormat="1" ht="15" x14ac:dyDescent="0.25">
      <c r="A85" s="72"/>
      <c r="B85" s="262" t="str">
        <f>'LPFN SUMMARY - Results'!B85</f>
        <v>Purchase of capital assets</v>
      </c>
      <c r="C85" s="71"/>
      <c r="D85" s="62"/>
      <c r="E85" s="63"/>
      <c r="F85" s="255">
        <f>'2480'!F85+'2511'!F85+'2520'!F85+'7000'!F85+'7100'!F85</f>
        <v>0</v>
      </c>
      <c r="G85" s="255">
        <f>'2480'!G85+'2511'!G85+'2520'!G85+'7000'!G85+'7100'!G85</f>
        <v>0</v>
      </c>
      <c r="H85" s="255">
        <f>'2480'!H85+'2511'!H85+'2520'!H85+'7000'!H85+'7100'!H85</f>
        <v>3350</v>
      </c>
      <c r="I85" s="94">
        <f t="shared" si="8"/>
        <v>3350</v>
      </c>
      <c r="J85" s="224"/>
      <c r="K85" s="255">
        <f>'2480'!K85+'2511'!K85+'2520'!K85+'7000'!K85+'7100'!K85</f>
        <v>0</v>
      </c>
      <c r="L85" s="255">
        <f>'2480'!L85+'2511'!L85+'2520'!L85+'7000'!L85+'7100'!L85</f>
        <v>0</v>
      </c>
      <c r="M85" s="255">
        <f>'2480'!M85+'2511'!M85+'2520'!M85+'7000'!M85+'7100'!M85</f>
        <v>3350</v>
      </c>
      <c r="N85" s="94">
        <f t="shared" si="9"/>
        <v>3350</v>
      </c>
      <c r="O85" s="224"/>
      <c r="P85" s="255">
        <f>'2480'!P85+'2511'!P85+'2520'!P85+'7000'!P85+'7100'!P85</f>
        <v>0</v>
      </c>
      <c r="Q85" s="255">
        <f>'2480'!Q85+'2511'!Q85+'2520'!Q85+'7000'!Q85+'7100'!Q85</f>
        <v>0</v>
      </c>
      <c r="R85" s="255">
        <f>'2480'!R85+'2511'!R85+'2520'!R85+'7000'!R85+'7100'!R85</f>
        <v>3350</v>
      </c>
      <c r="S85" s="94">
        <f t="shared" si="10"/>
        <v>3350</v>
      </c>
      <c r="T85" s="224"/>
      <c r="U85" s="255">
        <f>'2480'!U85+'2511'!U85+'2520'!U85+'7000'!U85+'7100'!U85</f>
        <v>0</v>
      </c>
      <c r="V85" s="255">
        <f>'2480'!V85+'2511'!V85+'2520'!V85+'7000'!V85+'7100'!V85</f>
        <v>0</v>
      </c>
      <c r="W85" s="255">
        <f>'2480'!W85+'2511'!W85+'2520'!W85+'7000'!W85+'7100'!W85</f>
        <v>3350</v>
      </c>
      <c r="X85" s="94">
        <f t="shared" si="11"/>
        <v>3350</v>
      </c>
      <c r="Y85" s="97"/>
      <c r="Z85" s="94">
        <f t="shared" si="12"/>
        <v>13400</v>
      </c>
      <c r="AA85" s="182"/>
    </row>
    <row r="86" spans="1:27" s="214" customFormat="1" ht="15" x14ac:dyDescent="0.25">
      <c r="A86" s="72"/>
      <c r="B86" s="262" t="str">
        <f>'LPFN SUMMARY - Results'!B86</f>
        <v>Purchase of fuel</v>
      </c>
      <c r="C86" s="71"/>
      <c r="D86" s="62"/>
      <c r="E86" s="63"/>
      <c r="F86" s="255">
        <f>'2480'!F86+'2511'!F86+'2520'!F86+'7000'!F86+'7100'!F86</f>
        <v>0</v>
      </c>
      <c r="G86" s="255">
        <f>'2480'!G86+'2511'!G86+'2520'!G86+'7000'!G86+'7100'!G86</f>
        <v>0</v>
      </c>
      <c r="H86" s="255">
        <f>'2480'!H86+'2511'!H86+'2520'!H86+'7000'!H86+'7100'!H86</f>
        <v>250</v>
      </c>
      <c r="I86" s="94">
        <f t="shared" si="8"/>
        <v>250</v>
      </c>
      <c r="J86" s="224"/>
      <c r="K86" s="255">
        <f>'2480'!K86+'2511'!K86+'2520'!K86+'7000'!K86+'7100'!K86</f>
        <v>0</v>
      </c>
      <c r="L86" s="255">
        <f>'2480'!L86+'2511'!L86+'2520'!L86+'7000'!L86+'7100'!L86</f>
        <v>0</v>
      </c>
      <c r="M86" s="255">
        <f>'2480'!M86+'2511'!M86+'2520'!M86+'7000'!M86+'7100'!M86</f>
        <v>250</v>
      </c>
      <c r="N86" s="94">
        <f t="shared" si="9"/>
        <v>250</v>
      </c>
      <c r="O86" s="224"/>
      <c r="P86" s="255">
        <f>'2480'!P86+'2511'!P86+'2520'!P86+'7000'!P86+'7100'!P86</f>
        <v>0</v>
      </c>
      <c r="Q86" s="255">
        <f>'2480'!Q86+'2511'!Q86+'2520'!Q86+'7000'!Q86+'7100'!Q86</f>
        <v>0</v>
      </c>
      <c r="R86" s="255">
        <f>'2480'!R86+'2511'!R86+'2520'!R86+'7000'!R86+'7100'!R86</f>
        <v>250</v>
      </c>
      <c r="S86" s="94">
        <f t="shared" si="10"/>
        <v>250</v>
      </c>
      <c r="T86" s="224"/>
      <c r="U86" s="255">
        <f>'2480'!U86+'2511'!U86+'2520'!U86+'7000'!U86+'7100'!U86</f>
        <v>0</v>
      </c>
      <c r="V86" s="255">
        <f>'2480'!V86+'2511'!V86+'2520'!V86+'7000'!V86+'7100'!V86</f>
        <v>0</v>
      </c>
      <c r="W86" s="255">
        <f>'2480'!W86+'2511'!W86+'2520'!W86+'7000'!W86+'7100'!W86</f>
        <v>250</v>
      </c>
      <c r="X86" s="94">
        <f t="shared" si="11"/>
        <v>250</v>
      </c>
      <c r="Y86" s="97"/>
      <c r="Z86" s="94">
        <f t="shared" si="12"/>
        <v>1000</v>
      </c>
      <c r="AA86" s="182"/>
    </row>
    <row r="87" spans="1:27" s="214" customFormat="1" ht="15" x14ac:dyDescent="0.25">
      <c r="A87" s="72"/>
      <c r="B87" s="262" t="str">
        <f>'LPFN SUMMARY - Results'!B87</f>
        <v>Reimbursement of long-term debt (capital and interests)</v>
      </c>
      <c r="C87" s="71"/>
      <c r="D87" s="62"/>
      <c r="E87" s="63"/>
      <c r="F87" s="255">
        <f>'2480'!F87+'2511'!F87+'2520'!F87+'7000'!F87+'7100'!F87</f>
        <v>0</v>
      </c>
      <c r="G87" s="255">
        <f>'2480'!G87+'2511'!G87+'2520'!G87+'7000'!G87+'7100'!G87</f>
        <v>0</v>
      </c>
      <c r="H87" s="255">
        <f>'2480'!H87+'2511'!H87+'2520'!H87+'7000'!H87+'7100'!H87</f>
        <v>0</v>
      </c>
      <c r="I87" s="94">
        <f t="shared" si="8"/>
        <v>0</v>
      </c>
      <c r="J87" s="224"/>
      <c r="K87" s="255">
        <f>'2480'!K87+'2511'!K87+'2520'!K87+'7000'!K87+'7100'!K87</f>
        <v>0</v>
      </c>
      <c r="L87" s="255">
        <f>'2480'!L87+'2511'!L87+'2520'!L87+'7000'!L87+'7100'!L87</f>
        <v>0</v>
      </c>
      <c r="M87" s="255">
        <f>'2480'!M87+'2511'!M87+'2520'!M87+'7000'!M87+'7100'!M87</f>
        <v>0</v>
      </c>
      <c r="N87" s="94">
        <f t="shared" si="9"/>
        <v>0</v>
      </c>
      <c r="O87" s="224"/>
      <c r="P87" s="255">
        <f>'2480'!P87+'2511'!P87+'2520'!P87+'7000'!P87+'7100'!P87</f>
        <v>0</v>
      </c>
      <c r="Q87" s="255">
        <f>'2480'!Q87+'2511'!Q87+'2520'!Q87+'7000'!Q87+'7100'!Q87</f>
        <v>0</v>
      </c>
      <c r="R87" s="255">
        <f>'2480'!R87+'2511'!R87+'2520'!R87+'7000'!R87+'7100'!R87</f>
        <v>0</v>
      </c>
      <c r="S87" s="94">
        <f t="shared" si="10"/>
        <v>0</v>
      </c>
      <c r="T87" s="224"/>
      <c r="U87" s="255">
        <f>'2480'!U87+'2511'!U87+'2520'!U87+'7000'!U87+'7100'!U87</f>
        <v>0</v>
      </c>
      <c r="V87" s="255">
        <f>'2480'!V87+'2511'!V87+'2520'!V87+'7000'!V87+'7100'!V87</f>
        <v>0</v>
      </c>
      <c r="W87" s="255">
        <f>'2480'!W87+'2511'!W87+'2520'!W87+'7000'!W87+'7100'!W87</f>
        <v>0</v>
      </c>
      <c r="X87" s="94">
        <f t="shared" si="11"/>
        <v>0</v>
      </c>
      <c r="Y87" s="97"/>
      <c r="Z87" s="94">
        <f t="shared" si="12"/>
        <v>0</v>
      </c>
      <c r="AA87" s="182"/>
    </row>
    <row r="88" spans="1:27" s="214" customFormat="1" ht="15" x14ac:dyDescent="0.25">
      <c r="A88" s="72"/>
      <c r="B88" s="262" t="str">
        <f>'LPFN SUMMARY - Results'!B88</f>
        <v xml:space="preserve">Rental expense-facility/equipment </v>
      </c>
      <c r="C88" s="71"/>
      <c r="D88" s="62"/>
      <c r="E88" s="63"/>
      <c r="F88" s="255">
        <f>'2480'!F88+'2511'!F88+'2520'!F88+'7000'!F88+'7100'!F88</f>
        <v>0</v>
      </c>
      <c r="G88" s="255">
        <f>'2480'!G88+'2511'!G88+'2520'!G88+'7000'!G88+'7100'!G88</f>
        <v>0</v>
      </c>
      <c r="H88" s="255">
        <f>'2480'!H88+'2511'!H88+'2520'!H88+'7000'!H88+'7100'!H88</f>
        <v>0</v>
      </c>
      <c r="I88" s="94">
        <f t="shared" si="8"/>
        <v>0</v>
      </c>
      <c r="J88" s="224"/>
      <c r="K88" s="255">
        <f>'2480'!K88+'2511'!K88+'2520'!K88+'7000'!K88+'7100'!K88</f>
        <v>0</v>
      </c>
      <c r="L88" s="255">
        <f>'2480'!L88+'2511'!L88+'2520'!L88+'7000'!L88+'7100'!L88</f>
        <v>0</v>
      </c>
      <c r="M88" s="255">
        <f>'2480'!M88+'2511'!M88+'2520'!M88+'7000'!M88+'7100'!M88</f>
        <v>0</v>
      </c>
      <c r="N88" s="94">
        <f t="shared" si="9"/>
        <v>0</v>
      </c>
      <c r="O88" s="224"/>
      <c r="P88" s="255">
        <f>'2480'!P88+'2511'!P88+'2520'!P88+'7000'!P88+'7100'!P88</f>
        <v>0</v>
      </c>
      <c r="Q88" s="255">
        <f>'2480'!Q88+'2511'!Q88+'2520'!Q88+'7000'!Q88+'7100'!Q88</f>
        <v>0</v>
      </c>
      <c r="R88" s="255">
        <f>'2480'!R88+'2511'!R88+'2520'!R88+'7000'!R88+'7100'!R88</f>
        <v>0</v>
      </c>
      <c r="S88" s="94">
        <f t="shared" si="10"/>
        <v>0</v>
      </c>
      <c r="T88" s="224"/>
      <c r="U88" s="255">
        <f>'2480'!U88+'2511'!U88+'2520'!U88+'7000'!U88+'7100'!U88</f>
        <v>0</v>
      </c>
      <c r="V88" s="255">
        <f>'2480'!V88+'2511'!V88+'2520'!V88+'7000'!V88+'7100'!V88</f>
        <v>0</v>
      </c>
      <c r="W88" s="255">
        <f>'2480'!W88+'2511'!W88+'2520'!W88+'7000'!W88+'7100'!W88</f>
        <v>0</v>
      </c>
      <c r="X88" s="94">
        <f t="shared" si="11"/>
        <v>0</v>
      </c>
      <c r="Y88" s="97"/>
      <c r="Z88" s="94">
        <f t="shared" si="12"/>
        <v>0</v>
      </c>
      <c r="AA88" s="182"/>
    </row>
    <row r="89" spans="1:27" s="214" customFormat="1" ht="15" x14ac:dyDescent="0.25">
      <c r="A89" s="72"/>
      <c r="B89" s="262" t="str">
        <f>'LPFN SUMMARY - Results'!B89</f>
        <v>Social Events/Programs</v>
      </c>
      <c r="C89" s="71"/>
      <c r="D89" s="62"/>
      <c r="E89" s="63"/>
      <c r="F89" s="255">
        <f>'2480'!F89+'2511'!F89+'2520'!F89+'7000'!F89+'7100'!F89</f>
        <v>0</v>
      </c>
      <c r="G89" s="255">
        <f>'2480'!G89+'2511'!G89+'2520'!G89+'7000'!G89+'7100'!G89</f>
        <v>0</v>
      </c>
      <c r="H89" s="255">
        <f>'2480'!H89+'2511'!H89+'2520'!H89+'7000'!H89+'7100'!H89</f>
        <v>0</v>
      </c>
      <c r="I89" s="94">
        <f t="shared" si="8"/>
        <v>0</v>
      </c>
      <c r="J89" s="224"/>
      <c r="K89" s="255">
        <f>'2480'!K89+'2511'!K89+'2520'!K89+'7000'!K89+'7100'!K89</f>
        <v>0</v>
      </c>
      <c r="L89" s="255">
        <f>'2480'!L89+'2511'!L89+'2520'!L89+'7000'!L89+'7100'!L89</f>
        <v>0</v>
      </c>
      <c r="M89" s="255">
        <f>'2480'!M89+'2511'!M89+'2520'!M89+'7000'!M89+'7100'!M89</f>
        <v>0</v>
      </c>
      <c r="N89" s="94">
        <f t="shared" si="9"/>
        <v>0</v>
      </c>
      <c r="O89" s="224"/>
      <c r="P89" s="255">
        <f>'2480'!P89+'2511'!P89+'2520'!P89+'7000'!P89+'7100'!P89</f>
        <v>0</v>
      </c>
      <c r="Q89" s="255">
        <f>'2480'!Q89+'2511'!Q89+'2520'!Q89+'7000'!Q89+'7100'!Q89</f>
        <v>0</v>
      </c>
      <c r="R89" s="255">
        <f>'2480'!R89+'2511'!R89+'2520'!R89+'7000'!R89+'7100'!R89</f>
        <v>0</v>
      </c>
      <c r="S89" s="94">
        <f t="shared" si="10"/>
        <v>0</v>
      </c>
      <c r="T89" s="224"/>
      <c r="U89" s="255">
        <f>'2480'!U89+'2511'!U89+'2520'!U89+'7000'!U89+'7100'!U89</f>
        <v>0</v>
      </c>
      <c r="V89" s="255">
        <f>'2480'!V89+'2511'!V89+'2520'!V89+'7000'!V89+'7100'!V89</f>
        <v>0</v>
      </c>
      <c r="W89" s="255">
        <f>'2480'!W89+'2511'!W89+'2520'!W89+'7000'!W89+'7100'!W89</f>
        <v>0</v>
      </c>
      <c r="X89" s="94">
        <f t="shared" si="11"/>
        <v>0</v>
      </c>
      <c r="Y89" s="97"/>
      <c r="Z89" s="94">
        <f t="shared" si="12"/>
        <v>0</v>
      </c>
      <c r="AA89" s="182"/>
    </row>
    <row r="90" spans="1:27" s="214" customFormat="1" ht="15" x14ac:dyDescent="0.25">
      <c r="A90" s="72"/>
      <c r="B90" s="262" t="str">
        <f>'LPFN SUMMARY - Results'!B90</f>
        <v>Telephone</v>
      </c>
      <c r="C90" s="71"/>
      <c r="D90" s="62"/>
      <c r="E90" s="63"/>
      <c r="F90" s="255">
        <f>'2480'!F90+'2511'!F90+'2520'!F90+'7000'!F90+'7100'!F90</f>
        <v>0</v>
      </c>
      <c r="G90" s="255">
        <f>'2480'!G90+'2511'!G90+'2520'!G90+'7000'!G90+'7100'!G90</f>
        <v>0</v>
      </c>
      <c r="H90" s="255">
        <f>'2480'!H90+'2511'!H90+'2520'!H90+'7000'!H90+'7100'!H90</f>
        <v>0</v>
      </c>
      <c r="I90" s="94">
        <f t="shared" si="8"/>
        <v>0</v>
      </c>
      <c r="J90" s="224"/>
      <c r="K90" s="255">
        <f>'2480'!K90+'2511'!K90+'2520'!K90+'7000'!K90+'7100'!K90</f>
        <v>0</v>
      </c>
      <c r="L90" s="255">
        <f>'2480'!L90+'2511'!L90+'2520'!L90+'7000'!L90+'7100'!L90</f>
        <v>0</v>
      </c>
      <c r="M90" s="255">
        <f>'2480'!M90+'2511'!M90+'2520'!M90+'7000'!M90+'7100'!M90</f>
        <v>0</v>
      </c>
      <c r="N90" s="94">
        <f t="shared" si="9"/>
        <v>0</v>
      </c>
      <c r="O90" s="224"/>
      <c r="P90" s="255">
        <f>'2480'!P90+'2511'!P90+'2520'!P90+'7000'!P90+'7100'!P90</f>
        <v>0</v>
      </c>
      <c r="Q90" s="255">
        <f>'2480'!Q90+'2511'!Q90+'2520'!Q90+'7000'!Q90+'7100'!Q90</f>
        <v>0</v>
      </c>
      <c r="R90" s="255">
        <f>'2480'!R90+'2511'!R90+'2520'!R90+'7000'!R90+'7100'!R90</f>
        <v>0</v>
      </c>
      <c r="S90" s="94">
        <f t="shared" si="10"/>
        <v>0</v>
      </c>
      <c r="T90" s="224"/>
      <c r="U90" s="255">
        <f>'2480'!U90+'2511'!U90+'2520'!U90+'7000'!U90+'7100'!U90</f>
        <v>0</v>
      </c>
      <c r="V90" s="255">
        <f>'2480'!V90+'2511'!V90+'2520'!V90+'7000'!V90+'7100'!V90</f>
        <v>0</v>
      </c>
      <c r="W90" s="255">
        <f>'2480'!W90+'2511'!W90+'2520'!W90+'7000'!W90+'7100'!W90</f>
        <v>0</v>
      </c>
      <c r="X90" s="94">
        <f t="shared" si="11"/>
        <v>0</v>
      </c>
      <c r="Y90" s="97"/>
      <c r="Z90" s="94">
        <f t="shared" si="12"/>
        <v>0</v>
      </c>
      <c r="AA90" s="182"/>
    </row>
    <row r="91" spans="1:27" s="214" customFormat="1" ht="15" x14ac:dyDescent="0.25">
      <c r="A91" s="72"/>
      <c r="B91" s="262" t="str">
        <f>'LPFN SUMMARY - Results'!B91</f>
        <v>Training</v>
      </c>
      <c r="C91" s="71"/>
      <c r="D91" s="62"/>
      <c r="E91" s="63"/>
      <c r="F91" s="255">
        <f>'2480'!F91+'2511'!F91+'2520'!F91+'7000'!F91+'7100'!F91</f>
        <v>0</v>
      </c>
      <c r="G91" s="255">
        <f>'2480'!G91+'2511'!G91+'2520'!G91+'7000'!G91+'7100'!G91</f>
        <v>0</v>
      </c>
      <c r="H91" s="255">
        <f>'2480'!H91+'2511'!H91+'2520'!H91+'7000'!H91+'7100'!H91</f>
        <v>3600</v>
      </c>
      <c r="I91" s="94">
        <f t="shared" si="8"/>
        <v>3600</v>
      </c>
      <c r="J91" s="224"/>
      <c r="K91" s="255">
        <f>'2480'!K91+'2511'!K91+'2520'!K91+'7000'!K91+'7100'!K91</f>
        <v>0</v>
      </c>
      <c r="L91" s="255">
        <f>'2480'!L91+'2511'!L91+'2520'!L91+'7000'!L91+'7100'!L91</f>
        <v>0</v>
      </c>
      <c r="M91" s="255">
        <f>'2480'!M91+'2511'!M91+'2520'!M91+'7000'!M91+'7100'!M91</f>
        <v>3600</v>
      </c>
      <c r="N91" s="94">
        <f t="shared" si="9"/>
        <v>3600</v>
      </c>
      <c r="O91" s="224"/>
      <c r="P91" s="255">
        <f>'2480'!P91+'2511'!P91+'2520'!P91+'7000'!P91+'7100'!P91</f>
        <v>0</v>
      </c>
      <c r="Q91" s="255">
        <f>'2480'!Q91+'2511'!Q91+'2520'!Q91+'7000'!Q91+'7100'!Q91</f>
        <v>0</v>
      </c>
      <c r="R91" s="255">
        <f>'2480'!R91+'2511'!R91+'2520'!R91+'7000'!R91+'7100'!R91</f>
        <v>3600</v>
      </c>
      <c r="S91" s="94">
        <f t="shared" si="10"/>
        <v>3600</v>
      </c>
      <c r="T91" s="224"/>
      <c r="U91" s="255">
        <f>'2480'!U91+'2511'!U91+'2520'!U91+'7000'!U91+'7100'!U91</f>
        <v>0</v>
      </c>
      <c r="V91" s="255">
        <f>'2480'!V91+'2511'!V91+'2520'!V91+'7000'!V91+'7100'!V91</f>
        <v>0</v>
      </c>
      <c r="W91" s="255">
        <f>'2480'!W91+'2511'!W91+'2520'!W91+'7000'!W91+'7100'!W91</f>
        <v>3600</v>
      </c>
      <c r="X91" s="94">
        <f t="shared" si="11"/>
        <v>3600</v>
      </c>
      <c r="Y91" s="97"/>
      <c r="Z91" s="94">
        <f t="shared" si="12"/>
        <v>14400</v>
      </c>
      <c r="AA91" s="182"/>
    </row>
    <row r="92" spans="1:27" s="214" customFormat="1" ht="15" x14ac:dyDescent="0.25">
      <c r="A92" s="72"/>
      <c r="B92" s="262" t="str">
        <f>'LPFN SUMMARY - Results'!B92</f>
        <v>Transfer to Amosesag Child Care Centre</v>
      </c>
      <c r="C92" s="71"/>
      <c r="D92" s="62"/>
      <c r="E92" s="63"/>
      <c r="F92" s="255">
        <f>'2480'!F92+'2511'!F92+'2520'!F92+'7000'!F92+'7100'!F92</f>
        <v>0</v>
      </c>
      <c r="G92" s="255">
        <f>'2480'!G92+'2511'!G92+'2520'!G92+'7000'!G92+'7100'!G92</f>
        <v>0</v>
      </c>
      <c r="H92" s="255">
        <f>'2480'!H92+'2511'!H92+'2520'!H92+'7000'!H92+'7100'!H92</f>
        <v>0</v>
      </c>
      <c r="I92" s="94">
        <f t="shared" si="8"/>
        <v>0</v>
      </c>
      <c r="J92" s="224"/>
      <c r="K92" s="255">
        <f>'2480'!K92+'2511'!K92+'2520'!K92+'7000'!K92+'7100'!K92</f>
        <v>0</v>
      </c>
      <c r="L92" s="255">
        <f>'2480'!L92+'2511'!L92+'2520'!L92+'7000'!L92+'7100'!L92</f>
        <v>0</v>
      </c>
      <c r="M92" s="255">
        <f>'2480'!M92+'2511'!M92+'2520'!M92+'7000'!M92+'7100'!M92</f>
        <v>0</v>
      </c>
      <c r="N92" s="94">
        <f t="shared" si="9"/>
        <v>0</v>
      </c>
      <c r="O92" s="224"/>
      <c r="P92" s="255">
        <f>'2480'!P92+'2511'!P92+'2520'!P92+'7000'!P92+'7100'!P92</f>
        <v>0</v>
      </c>
      <c r="Q92" s="255">
        <f>'2480'!Q92+'2511'!Q92+'2520'!Q92+'7000'!Q92+'7100'!Q92</f>
        <v>0</v>
      </c>
      <c r="R92" s="255">
        <f>'2480'!R92+'2511'!R92+'2520'!R92+'7000'!R92+'7100'!R92</f>
        <v>0</v>
      </c>
      <c r="S92" s="94">
        <f t="shared" si="10"/>
        <v>0</v>
      </c>
      <c r="T92" s="224"/>
      <c r="U92" s="255">
        <f>'2480'!U92+'2511'!U92+'2520'!U92+'7000'!U92+'7100'!U92</f>
        <v>0</v>
      </c>
      <c r="V92" s="255">
        <f>'2480'!V92+'2511'!V92+'2520'!V92+'7000'!V92+'7100'!V92</f>
        <v>0</v>
      </c>
      <c r="W92" s="255">
        <f>'2480'!W92+'2511'!W92+'2520'!W92+'7000'!W92+'7100'!W92</f>
        <v>0</v>
      </c>
      <c r="X92" s="94">
        <f t="shared" si="11"/>
        <v>0</v>
      </c>
      <c r="Y92" s="97"/>
      <c r="Z92" s="94">
        <f t="shared" si="12"/>
        <v>0</v>
      </c>
      <c r="AA92" s="182"/>
    </row>
    <row r="93" spans="1:27" s="214" customFormat="1" ht="15" x14ac:dyDescent="0.25">
      <c r="A93" s="72"/>
      <c r="B93" s="262" t="str">
        <f>'LPFN SUMMARY - Results'!B93</f>
        <v>Transfer to Businesses</v>
      </c>
      <c r="C93" s="71"/>
      <c r="D93" s="62"/>
      <c r="E93" s="63"/>
      <c r="F93" s="255">
        <f>'2480'!F93+'2511'!F93+'2520'!F93+'7000'!F93+'7100'!F93</f>
        <v>0</v>
      </c>
      <c r="G93" s="255">
        <f>'2480'!G93+'2511'!G93+'2520'!G93+'7000'!G93+'7100'!G93</f>
        <v>0</v>
      </c>
      <c r="H93" s="255">
        <f>'2480'!H93+'2511'!H93+'2520'!H93+'7000'!H93+'7100'!H93</f>
        <v>0</v>
      </c>
      <c r="I93" s="94">
        <f t="shared" si="8"/>
        <v>0</v>
      </c>
      <c r="J93" s="224"/>
      <c r="K93" s="255">
        <f>'2480'!K93+'2511'!K93+'2520'!K93+'7000'!K93+'7100'!K93</f>
        <v>0</v>
      </c>
      <c r="L93" s="255">
        <f>'2480'!L93+'2511'!L93+'2520'!L93+'7000'!L93+'7100'!L93</f>
        <v>0</v>
      </c>
      <c r="M93" s="255">
        <f>'2480'!M93+'2511'!M93+'2520'!M93+'7000'!M93+'7100'!M93</f>
        <v>0</v>
      </c>
      <c r="N93" s="94">
        <f t="shared" si="9"/>
        <v>0</v>
      </c>
      <c r="O93" s="224"/>
      <c r="P93" s="255">
        <f>'2480'!P93+'2511'!P93+'2520'!P93+'7000'!P93+'7100'!P93</f>
        <v>0</v>
      </c>
      <c r="Q93" s="255">
        <f>'2480'!Q93+'2511'!Q93+'2520'!Q93+'7000'!Q93+'7100'!Q93</f>
        <v>0</v>
      </c>
      <c r="R93" s="255">
        <f>'2480'!R93+'2511'!R93+'2520'!R93+'7000'!R93+'7100'!R93</f>
        <v>0</v>
      </c>
      <c r="S93" s="94">
        <f t="shared" si="10"/>
        <v>0</v>
      </c>
      <c r="T93" s="224"/>
      <c r="U93" s="255">
        <f>'2480'!U93+'2511'!U93+'2520'!U93+'7000'!U93+'7100'!U93</f>
        <v>0</v>
      </c>
      <c r="V93" s="255">
        <f>'2480'!V93+'2511'!V93+'2520'!V93+'7000'!V93+'7100'!V93</f>
        <v>0</v>
      </c>
      <c r="W93" s="255">
        <f>'2480'!W93+'2511'!W93+'2520'!W93+'7000'!W93+'7100'!W93</f>
        <v>0</v>
      </c>
      <c r="X93" s="94">
        <f t="shared" si="11"/>
        <v>0</v>
      </c>
      <c r="Y93" s="97"/>
      <c r="Z93" s="94">
        <f t="shared" si="12"/>
        <v>0</v>
      </c>
      <c r="AA93" s="182"/>
    </row>
    <row r="94" spans="1:27" s="214" customFormat="1" ht="15" x14ac:dyDescent="0.25">
      <c r="A94" s="72"/>
      <c r="B94" s="262" t="str">
        <f>'LPFN SUMMARY - Results'!B94</f>
        <v>Transfer to Replacement Reserve/Algonquin Anishinabeg Nation</v>
      </c>
      <c r="C94" s="71"/>
      <c r="D94" s="62"/>
      <c r="E94" s="63"/>
      <c r="F94" s="255">
        <f>'2480'!F94+'2511'!F94+'2520'!F94+'7000'!F94+'7100'!F94</f>
        <v>0</v>
      </c>
      <c r="G94" s="255">
        <f>'2480'!G94+'2511'!G94+'2520'!G94+'7000'!G94+'7100'!G94</f>
        <v>0</v>
      </c>
      <c r="H94" s="255">
        <f>'2480'!H94+'2511'!H94+'2520'!H94+'7000'!H94+'7100'!H94</f>
        <v>0</v>
      </c>
      <c r="I94" s="94">
        <f t="shared" si="8"/>
        <v>0</v>
      </c>
      <c r="J94" s="224"/>
      <c r="K94" s="255">
        <f>'2480'!K94+'2511'!K94+'2520'!K94+'7000'!K94+'7100'!K94</f>
        <v>0</v>
      </c>
      <c r="L94" s="255">
        <f>'2480'!L94+'2511'!L94+'2520'!L94+'7000'!L94+'7100'!L94</f>
        <v>0</v>
      </c>
      <c r="M94" s="255">
        <f>'2480'!M94+'2511'!M94+'2520'!M94+'7000'!M94+'7100'!M94</f>
        <v>0</v>
      </c>
      <c r="N94" s="94">
        <f t="shared" si="9"/>
        <v>0</v>
      </c>
      <c r="O94" s="224"/>
      <c r="P94" s="255">
        <f>'2480'!P94+'2511'!P94+'2520'!P94+'7000'!P94+'7100'!P94</f>
        <v>0</v>
      </c>
      <c r="Q94" s="255">
        <f>'2480'!Q94+'2511'!Q94+'2520'!Q94+'7000'!Q94+'7100'!Q94</f>
        <v>0</v>
      </c>
      <c r="R94" s="255">
        <f>'2480'!R94+'2511'!R94+'2520'!R94+'7000'!R94+'7100'!R94</f>
        <v>0</v>
      </c>
      <c r="S94" s="94">
        <f t="shared" si="10"/>
        <v>0</v>
      </c>
      <c r="T94" s="224"/>
      <c r="U94" s="255">
        <f>'2480'!U94+'2511'!U94+'2520'!U94+'7000'!U94+'7100'!U94</f>
        <v>0</v>
      </c>
      <c r="V94" s="255">
        <f>'2480'!V94+'2511'!V94+'2520'!V94+'7000'!V94+'7100'!V94</f>
        <v>0</v>
      </c>
      <c r="W94" s="255">
        <f>'2480'!W94+'2511'!W94+'2520'!W94+'7000'!W94+'7100'!W94</f>
        <v>0</v>
      </c>
      <c r="X94" s="94">
        <f t="shared" si="11"/>
        <v>0</v>
      </c>
      <c r="Y94" s="97"/>
      <c r="Z94" s="94">
        <f t="shared" si="12"/>
        <v>0</v>
      </c>
      <c r="AA94" s="182"/>
    </row>
    <row r="95" spans="1:27" s="214" customFormat="1" ht="15" x14ac:dyDescent="0.25">
      <c r="A95" s="72"/>
      <c r="B95" s="262" t="str">
        <f>'LPFN SUMMARY - Results'!B95</f>
        <v>Transportation expenses</v>
      </c>
      <c r="C95" s="71"/>
      <c r="D95" s="62"/>
      <c r="E95" s="63"/>
      <c r="F95" s="255">
        <f>'2480'!F95+'2511'!F95+'2520'!F95+'7000'!F95+'7100'!F95</f>
        <v>0</v>
      </c>
      <c r="G95" s="255">
        <f>'2480'!G95+'2511'!G95+'2520'!G95+'7000'!G95+'7100'!G95</f>
        <v>0</v>
      </c>
      <c r="H95" s="255">
        <f>'2480'!H95+'2511'!H95+'2520'!H95+'7000'!H95+'7100'!H95</f>
        <v>0</v>
      </c>
      <c r="I95" s="94">
        <f t="shared" ref="I95:I125" si="13">F95+G95+H95</f>
        <v>0</v>
      </c>
      <c r="J95" s="224"/>
      <c r="K95" s="255">
        <f>'2480'!K95+'2511'!K95+'2520'!K95+'7000'!K95+'7100'!K95</f>
        <v>0</v>
      </c>
      <c r="L95" s="255">
        <f>'2480'!L95+'2511'!L95+'2520'!L95+'7000'!L95+'7100'!L95</f>
        <v>0</v>
      </c>
      <c r="M95" s="255">
        <f>'2480'!M95+'2511'!M95+'2520'!M95+'7000'!M95+'7100'!M95</f>
        <v>0</v>
      </c>
      <c r="N95" s="94">
        <f t="shared" ref="N95:N125" si="14">K95+L95+M95</f>
        <v>0</v>
      </c>
      <c r="O95" s="224"/>
      <c r="P95" s="255">
        <f>'2480'!P95+'2511'!P95+'2520'!P95+'7000'!P95+'7100'!P95</f>
        <v>0</v>
      </c>
      <c r="Q95" s="255">
        <f>'2480'!Q95+'2511'!Q95+'2520'!Q95+'7000'!Q95+'7100'!Q95</f>
        <v>0</v>
      </c>
      <c r="R95" s="255">
        <f>'2480'!R95+'2511'!R95+'2520'!R95+'7000'!R95+'7100'!R95</f>
        <v>0</v>
      </c>
      <c r="S95" s="94">
        <f t="shared" ref="S95:S125" si="15">P95+Q95+R95</f>
        <v>0</v>
      </c>
      <c r="T95" s="224"/>
      <c r="U95" s="255">
        <f>'2480'!U95+'2511'!U95+'2520'!U95+'7000'!U95+'7100'!U95</f>
        <v>0</v>
      </c>
      <c r="V95" s="255">
        <f>'2480'!V95+'2511'!V95+'2520'!V95+'7000'!V95+'7100'!V95</f>
        <v>0</v>
      </c>
      <c r="W95" s="255">
        <f>'2480'!W95+'2511'!W95+'2520'!W95+'7000'!W95+'7100'!W95</f>
        <v>0</v>
      </c>
      <c r="X95" s="94">
        <f t="shared" ref="X95:X125" si="16">U95+V95+W95</f>
        <v>0</v>
      </c>
      <c r="Y95" s="97"/>
      <c r="Z95" s="94">
        <f t="shared" ref="Z95:Z125" si="17">X95+S95+N95+I95</f>
        <v>0</v>
      </c>
      <c r="AA95" s="182"/>
    </row>
    <row r="96" spans="1:27" s="214" customFormat="1" ht="15" x14ac:dyDescent="0.25">
      <c r="A96" s="72"/>
      <c r="B96" s="262" t="str">
        <f>'LPFN SUMMARY - Results'!B96</f>
        <v>Travel expenses</v>
      </c>
      <c r="C96" s="71"/>
      <c r="D96" s="62"/>
      <c r="E96" s="63"/>
      <c r="F96" s="255">
        <f>'2480'!F96+'2511'!F96+'2520'!F96+'7000'!F96+'7100'!F96</f>
        <v>13417</v>
      </c>
      <c r="G96" s="255">
        <f>'2480'!G96+'2511'!G96+'2520'!G96+'7000'!G96+'7100'!G96</f>
        <v>0</v>
      </c>
      <c r="H96" s="255">
        <f>'2480'!H96+'2511'!H96+'2520'!H96+'7000'!H96+'7100'!H96</f>
        <v>0</v>
      </c>
      <c r="I96" s="94">
        <f t="shared" si="13"/>
        <v>13417</v>
      </c>
      <c r="J96" s="224"/>
      <c r="K96" s="255">
        <f>'2480'!K96+'2511'!K96+'2520'!K96+'7000'!K96+'7100'!K96</f>
        <v>0</v>
      </c>
      <c r="L96" s="255">
        <f>'2480'!L96+'2511'!L96+'2520'!L96+'7000'!L96+'7100'!L96</f>
        <v>0</v>
      </c>
      <c r="M96" s="255">
        <f>'2480'!M96+'2511'!M96+'2520'!M96+'7000'!M96+'7100'!M96</f>
        <v>0</v>
      </c>
      <c r="N96" s="94">
        <f t="shared" si="14"/>
        <v>0</v>
      </c>
      <c r="O96" s="224"/>
      <c r="P96" s="255">
        <f>'2480'!P96+'2511'!P96+'2520'!P96+'7000'!P96+'7100'!P96</f>
        <v>0</v>
      </c>
      <c r="Q96" s="255">
        <f>'2480'!Q96+'2511'!Q96+'2520'!Q96+'7000'!Q96+'7100'!Q96</f>
        <v>0</v>
      </c>
      <c r="R96" s="255">
        <f>'2480'!R96+'2511'!R96+'2520'!R96+'7000'!R96+'7100'!R96</f>
        <v>0</v>
      </c>
      <c r="S96" s="94">
        <f t="shared" si="15"/>
        <v>0</v>
      </c>
      <c r="T96" s="224"/>
      <c r="U96" s="255">
        <f>'2480'!U96+'2511'!U96+'2520'!U96+'7000'!U96+'7100'!U96</f>
        <v>0</v>
      </c>
      <c r="V96" s="255">
        <f>'2480'!V96+'2511'!V96+'2520'!V96+'7000'!V96+'7100'!V96</f>
        <v>0</v>
      </c>
      <c r="W96" s="255">
        <f>'2480'!W96+'2511'!W96+'2520'!W96+'7000'!W96+'7100'!W96</f>
        <v>0</v>
      </c>
      <c r="X96" s="94">
        <f t="shared" si="16"/>
        <v>0</v>
      </c>
      <c r="Y96" s="97"/>
      <c r="Z96" s="94">
        <f t="shared" si="17"/>
        <v>13417</v>
      </c>
      <c r="AA96" s="182"/>
    </row>
    <row r="97" spans="1:27" s="214" customFormat="1" ht="15" x14ac:dyDescent="0.25">
      <c r="A97" s="72"/>
      <c r="B97" s="262" t="str">
        <f>'LPFN SUMMARY - Results'!B97</f>
        <v>Tuition fees</v>
      </c>
      <c r="C97" s="71"/>
      <c r="D97" s="62"/>
      <c r="E97" s="63"/>
      <c r="F97" s="255">
        <f>'2480'!F97+'2511'!F97+'2520'!F97+'7000'!F97+'7100'!F97</f>
        <v>0</v>
      </c>
      <c r="G97" s="255">
        <f>'2480'!G97+'2511'!G97+'2520'!G97+'7000'!G97+'7100'!G97</f>
        <v>0</v>
      </c>
      <c r="H97" s="255">
        <f>'2480'!H97+'2511'!H97+'2520'!H97+'7000'!H97+'7100'!H97</f>
        <v>0</v>
      </c>
      <c r="I97" s="94">
        <f t="shared" si="13"/>
        <v>0</v>
      </c>
      <c r="J97" s="224"/>
      <c r="K97" s="255">
        <f>'2480'!K97+'2511'!K97+'2520'!K97+'7000'!K97+'7100'!K97</f>
        <v>0</v>
      </c>
      <c r="L97" s="255">
        <f>'2480'!L97+'2511'!L97+'2520'!L97+'7000'!L97+'7100'!L97</f>
        <v>0</v>
      </c>
      <c r="M97" s="255">
        <f>'2480'!M97+'2511'!M97+'2520'!M97+'7000'!M97+'7100'!M97</f>
        <v>0</v>
      </c>
      <c r="N97" s="94">
        <f t="shared" si="14"/>
        <v>0</v>
      </c>
      <c r="O97" s="224"/>
      <c r="P97" s="255">
        <f>'2480'!P97+'2511'!P97+'2520'!P97+'7000'!P97+'7100'!P97</f>
        <v>0</v>
      </c>
      <c r="Q97" s="255">
        <f>'2480'!Q97+'2511'!Q97+'2520'!Q97+'7000'!Q97+'7100'!Q97</f>
        <v>0</v>
      </c>
      <c r="R97" s="255">
        <f>'2480'!R97+'2511'!R97+'2520'!R97+'7000'!R97+'7100'!R97</f>
        <v>0</v>
      </c>
      <c r="S97" s="94">
        <f t="shared" si="15"/>
        <v>0</v>
      </c>
      <c r="T97" s="224"/>
      <c r="U97" s="255">
        <f>'2480'!U97+'2511'!U97+'2520'!U97+'7000'!U97+'7100'!U97</f>
        <v>0</v>
      </c>
      <c r="V97" s="255">
        <f>'2480'!V97+'2511'!V97+'2520'!V97+'7000'!V97+'7100'!V97</f>
        <v>0</v>
      </c>
      <c r="W97" s="255">
        <f>'2480'!W97+'2511'!W97+'2520'!W97+'7000'!W97+'7100'!W97</f>
        <v>0</v>
      </c>
      <c r="X97" s="94">
        <f t="shared" si="16"/>
        <v>0</v>
      </c>
      <c r="Y97" s="97"/>
      <c r="Z97" s="94">
        <f t="shared" si="17"/>
        <v>0</v>
      </c>
      <c r="AA97" s="182"/>
    </row>
    <row r="98" spans="1:27" s="214" customFormat="1" ht="15" x14ac:dyDescent="0.25">
      <c r="A98" s="72"/>
      <c r="B98" s="262" t="str">
        <f>'LPFN SUMMARY - Results'!B98</f>
        <v>Vehicle Registration</v>
      </c>
      <c r="C98" s="71"/>
      <c r="D98" s="62"/>
      <c r="E98" s="63"/>
      <c r="F98" s="255">
        <f>'2480'!F98+'2511'!F98+'2520'!F98+'7000'!F98+'7100'!F98</f>
        <v>0</v>
      </c>
      <c r="G98" s="255">
        <f>'2480'!G98+'2511'!G98+'2520'!G98+'7000'!G98+'7100'!G98</f>
        <v>0</v>
      </c>
      <c r="H98" s="255">
        <f>'2480'!H98+'2511'!H98+'2520'!H98+'7000'!H98+'7100'!H98</f>
        <v>0</v>
      </c>
      <c r="I98" s="94">
        <f t="shared" si="13"/>
        <v>0</v>
      </c>
      <c r="J98" s="224"/>
      <c r="K98" s="255">
        <f>'2480'!K98+'2511'!K98+'2520'!K98+'7000'!K98+'7100'!K98</f>
        <v>0</v>
      </c>
      <c r="L98" s="255">
        <f>'2480'!L98+'2511'!L98+'2520'!L98+'7000'!L98+'7100'!L98</f>
        <v>0</v>
      </c>
      <c r="M98" s="255">
        <f>'2480'!M98+'2511'!M98+'2520'!M98+'7000'!M98+'7100'!M98</f>
        <v>0</v>
      </c>
      <c r="N98" s="94">
        <f t="shared" si="14"/>
        <v>0</v>
      </c>
      <c r="O98" s="224"/>
      <c r="P98" s="255">
        <f>'2480'!P98+'2511'!P98+'2520'!P98+'7000'!P98+'7100'!P98</f>
        <v>0</v>
      </c>
      <c r="Q98" s="255">
        <f>'2480'!Q98+'2511'!Q98+'2520'!Q98+'7000'!Q98+'7100'!Q98</f>
        <v>0</v>
      </c>
      <c r="R98" s="255">
        <f>'2480'!R98+'2511'!R98+'2520'!R98+'7000'!R98+'7100'!R98</f>
        <v>0</v>
      </c>
      <c r="S98" s="94">
        <f t="shared" si="15"/>
        <v>0</v>
      </c>
      <c r="T98" s="224"/>
      <c r="U98" s="255">
        <f>'2480'!U98+'2511'!U98+'2520'!U98+'7000'!U98+'7100'!U98</f>
        <v>0</v>
      </c>
      <c r="V98" s="255">
        <f>'2480'!V98+'2511'!V98+'2520'!V98+'7000'!V98+'7100'!V98</f>
        <v>0</v>
      </c>
      <c r="W98" s="255">
        <f>'2480'!W98+'2511'!W98+'2520'!W98+'7000'!W98+'7100'!W98</f>
        <v>0</v>
      </c>
      <c r="X98" s="94">
        <f t="shared" si="16"/>
        <v>0</v>
      </c>
      <c r="Y98" s="97"/>
      <c r="Z98" s="94">
        <f t="shared" si="17"/>
        <v>0</v>
      </c>
      <c r="AA98" s="182"/>
    </row>
    <row r="99" spans="1:27" s="214" customFormat="1" ht="15" x14ac:dyDescent="0.25">
      <c r="A99" s="72"/>
      <c r="B99" s="262" t="str">
        <f>'LPFN SUMMARY - Results'!B99</f>
        <v>Workshops</v>
      </c>
      <c r="C99" s="71"/>
      <c r="D99" s="62"/>
      <c r="E99" s="63"/>
      <c r="F99" s="255">
        <f>'2480'!F99+'2511'!F99+'2520'!F99+'7000'!F99+'7100'!F99</f>
        <v>0</v>
      </c>
      <c r="G99" s="255">
        <f>'2480'!G99+'2511'!G99+'2520'!G99+'7000'!G99+'7100'!G99</f>
        <v>0</v>
      </c>
      <c r="H99" s="255">
        <f>'2480'!H99+'2511'!H99+'2520'!H99+'7000'!H99+'7100'!H99</f>
        <v>0</v>
      </c>
      <c r="I99" s="94">
        <f t="shared" si="13"/>
        <v>0</v>
      </c>
      <c r="J99" s="224"/>
      <c r="K99" s="255">
        <f>'2480'!K99+'2511'!K99+'2520'!K99+'7000'!K99+'7100'!K99</f>
        <v>0</v>
      </c>
      <c r="L99" s="255">
        <f>'2480'!L99+'2511'!L99+'2520'!L99+'7000'!L99+'7100'!L99</f>
        <v>0</v>
      </c>
      <c r="M99" s="255">
        <f>'2480'!M99+'2511'!M99+'2520'!M99+'7000'!M99+'7100'!M99</f>
        <v>0</v>
      </c>
      <c r="N99" s="94">
        <f t="shared" si="14"/>
        <v>0</v>
      </c>
      <c r="O99" s="224"/>
      <c r="P99" s="255">
        <f>'2480'!P99+'2511'!P99+'2520'!P99+'7000'!P99+'7100'!P99</f>
        <v>0</v>
      </c>
      <c r="Q99" s="255">
        <f>'2480'!Q99+'2511'!Q99+'2520'!Q99+'7000'!Q99+'7100'!Q99</f>
        <v>0</v>
      </c>
      <c r="R99" s="255">
        <f>'2480'!R99+'2511'!R99+'2520'!R99+'7000'!R99+'7100'!R99</f>
        <v>0</v>
      </c>
      <c r="S99" s="94">
        <f t="shared" si="15"/>
        <v>0</v>
      </c>
      <c r="T99" s="224"/>
      <c r="U99" s="255">
        <f>'2480'!U99+'2511'!U99+'2520'!U99+'7000'!U99+'7100'!U99</f>
        <v>0</v>
      </c>
      <c r="V99" s="255">
        <f>'2480'!V99+'2511'!V99+'2520'!V99+'7000'!V99+'7100'!V99</f>
        <v>0</v>
      </c>
      <c r="W99" s="255">
        <f>'2480'!W99+'2511'!W99+'2520'!W99+'7000'!W99+'7100'!W99</f>
        <v>0</v>
      </c>
      <c r="X99" s="94">
        <f t="shared" si="16"/>
        <v>0</v>
      </c>
      <c r="Y99" s="97"/>
      <c r="Z99" s="94">
        <f t="shared" si="17"/>
        <v>0</v>
      </c>
      <c r="AA99" s="182"/>
    </row>
    <row r="100" spans="1:27" s="214" customFormat="1" ht="15" x14ac:dyDescent="0.25">
      <c r="A100" s="72"/>
      <c r="B100" s="262" t="str">
        <f>'LPFN SUMMARY - Results'!B100</f>
        <v>Equipment</v>
      </c>
      <c r="C100" s="71"/>
      <c r="D100" s="62"/>
      <c r="E100" s="63"/>
      <c r="F100" s="255">
        <f>'2480'!F100+'2511'!F100+'2520'!F100+'7000'!F100+'7100'!F100</f>
        <v>0</v>
      </c>
      <c r="G100" s="255">
        <f>'2480'!G100+'2511'!G100+'2520'!G100+'7000'!G100+'7100'!G100</f>
        <v>0</v>
      </c>
      <c r="H100" s="255">
        <f>'2480'!H100+'2511'!H100+'2520'!H100+'7000'!H100+'7100'!H100</f>
        <v>0</v>
      </c>
      <c r="I100" s="94">
        <f t="shared" si="13"/>
        <v>0</v>
      </c>
      <c r="J100" s="224"/>
      <c r="K100" s="255">
        <f>'2480'!K100+'2511'!K100+'2520'!K100+'7000'!K100+'7100'!K100</f>
        <v>0</v>
      </c>
      <c r="L100" s="255">
        <f>'2480'!L100+'2511'!L100+'2520'!L100+'7000'!L100+'7100'!L100</f>
        <v>0</v>
      </c>
      <c r="M100" s="255">
        <f>'2480'!M100+'2511'!M100+'2520'!M100+'7000'!M100+'7100'!M100</f>
        <v>0</v>
      </c>
      <c r="N100" s="94">
        <f t="shared" si="14"/>
        <v>0</v>
      </c>
      <c r="O100" s="224"/>
      <c r="P100" s="255">
        <f>'2480'!P100+'2511'!P100+'2520'!P100+'7000'!P100+'7100'!P100</f>
        <v>0</v>
      </c>
      <c r="Q100" s="255">
        <f>'2480'!Q100+'2511'!Q100+'2520'!Q100+'7000'!Q100+'7100'!Q100</f>
        <v>0</v>
      </c>
      <c r="R100" s="255">
        <f>'2480'!R100+'2511'!R100+'2520'!R100+'7000'!R100+'7100'!R100</f>
        <v>0</v>
      </c>
      <c r="S100" s="94">
        <f t="shared" si="15"/>
        <v>0</v>
      </c>
      <c r="T100" s="224"/>
      <c r="U100" s="255">
        <f>'2480'!U100+'2511'!U100+'2520'!U100+'7000'!U100+'7100'!U100</f>
        <v>0</v>
      </c>
      <c r="V100" s="255">
        <f>'2480'!V100+'2511'!V100+'2520'!V100+'7000'!V100+'7100'!V100</f>
        <v>0</v>
      </c>
      <c r="W100" s="255">
        <f>'2480'!W100+'2511'!W100+'2520'!W100+'7000'!W100+'7100'!W100</f>
        <v>0</v>
      </c>
      <c r="X100" s="94">
        <f t="shared" si="16"/>
        <v>0</v>
      </c>
      <c r="Y100" s="97"/>
      <c r="Z100" s="94">
        <f t="shared" si="17"/>
        <v>0</v>
      </c>
      <c r="AA100" s="182"/>
    </row>
    <row r="101" spans="1:27" s="214" customFormat="1" ht="15" hidden="1" x14ac:dyDescent="0.25">
      <c r="A101" s="72"/>
      <c r="B101" s="262" t="str">
        <f>'LPFN SUMMARY - Results'!B101</f>
        <v>Unused</v>
      </c>
      <c r="C101" s="71"/>
      <c r="D101" s="62"/>
      <c r="E101" s="63"/>
      <c r="F101" s="255">
        <f>'2480'!F101+'2511'!F101+'2520'!F101+'7000'!F101+'7100'!F101</f>
        <v>0</v>
      </c>
      <c r="G101" s="255">
        <f>'2480'!G101+'2511'!G101+'2520'!G101+'7000'!G101+'7100'!G101</f>
        <v>0</v>
      </c>
      <c r="H101" s="255">
        <f>'2480'!H101+'2511'!H101+'2520'!H101+'7000'!H101+'7100'!H101</f>
        <v>0</v>
      </c>
      <c r="I101" s="94">
        <f t="shared" si="13"/>
        <v>0</v>
      </c>
      <c r="J101" s="224"/>
      <c r="K101" s="255">
        <f>'2480'!K101+'2511'!K101+'2520'!K101+'7000'!K101+'7100'!K101</f>
        <v>0</v>
      </c>
      <c r="L101" s="255">
        <f>'2480'!L101+'2511'!L101+'2520'!L101+'7000'!L101+'7100'!L101</f>
        <v>0</v>
      </c>
      <c r="M101" s="255">
        <f>'2480'!M101+'2511'!M101+'2520'!M101+'7000'!M101+'7100'!M101</f>
        <v>0</v>
      </c>
      <c r="N101" s="94">
        <f t="shared" si="14"/>
        <v>0</v>
      </c>
      <c r="O101" s="224"/>
      <c r="P101" s="255">
        <f>'2480'!P101+'2511'!P101+'2520'!P101+'7000'!P101+'7100'!P101</f>
        <v>0</v>
      </c>
      <c r="Q101" s="255">
        <f>'2480'!Q101+'2511'!Q101+'2520'!Q101+'7000'!Q101+'7100'!Q101</f>
        <v>0</v>
      </c>
      <c r="R101" s="255">
        <f>'2480'!R101+'2511'!R101+'2520'!R101+'7000'!R101+'7100'!R101</f>
        <v>0</v>
      </c>
      <c r="S101" s="94">
        <f t="shared" si="15"/>
        <v>0</v>
      </c>
      <c r="T101" s="224"/>
      <c r="U101" s="255">
        <f>'2480'!U101+'2511'!U101+'2520'!U101+'7000'!U101+'7100'!U101</f>
        <v>0</v>
      </c>
      <c r="V101" s="255">
        <f>'2480'!V101+'2511'!V101+'2520'!V101+'7000'!V101+'7100'!V101</f>
        <v>0</v>
      </c>
      <c r="W101" s="255">
        <f>'2480'!W101+'2511'!W101+'2520'!W101+'7000'!W101+'7100'!W101</f>
        <v>0</v>
      </c>
      <c r="X101" s="94">
        <f t="shared" si="16"/>
        <v>0</v>
      </c>
      <c r="Y101" s="97"/>
      <c r="Z101" s="94">
        <f t="shared" si="17"/>
        <v>0</v>
      </c>
      <c r="AA101" s="182"/>
    </row>
    <row r="102" spans="1:27" s="214" customFormat="1" ht="15" x14ac:dyDescent="0.25">
      <c r="A102" s="72"/>
      <c r="B102" s="262" t="str">
        <f>'LPFN SUMMARY - Results'!B102</f>
        <v>Legal Fees</v>
      </c>
      <c r="C102" s="71"/>
      <c r="D102" s="62"/>
      <c r="E102" s="63"/>
      <c r="F102" s="255">
        <f>'2480'!F102+'2511'!F102+'2520'!F102+'7000'!F102+'7100'!F102</f>
        <v>0</v>
      </c>
      <c r="G102" s="255">
        <f>'2480'!G102+'2511'!G102+'2520'!G102+'7000'!G102+'7100'!G102</f>
        <v>0</v>
      </c>
      <c r="H102" s="255">
        <f>'2480'!H102+'2511'!H102+'2520'!H102+'7000'!H102+'7100'!H102</f>
        <v>0</v>
      </c>
      <c r="I102" s="94">
        <f t="shared" si="13"/>
        <v>0</v>
      </c>
      <c r="J102" s="224"/>
      <c r="K102" s="255">
        <f>'2480'!K102+'2511'!K102+'2520'!K102+'7000'!K102+'7100'!K102</f>
        <v>0</v>
      </c>
      <c r="L102" s="255">
        <f>'2480'!L102+'2511'!L102+'2520'!L102+'7000'!L102+'7100'!L102</f>
        <v>0</v>
      </c>
      <c r="M102" s="255">
        <f>'2480'!M102+'2511'!M102+'2520'!M102+'7000'!M102+'7100'!M102</f>
        <v>0</v>
      </c>
      <c r="N102" s="94">
        <f t="shared" si="14"/>
        <v>0</v>
      </c>
      <c r="O102" s="224"/>
      <c r="P102" s="255">
        <f>'2480'!P102+'2511'!P102+'2520'!P102+'7000'!P102+'7100'!P102</f>
        <v>0</v>
      </c>
      <c r="Q102" s="255">
        <f>'2480'!Q102+'2511'!Q102+'2520'!Q102+'7000'!Q102+'7100'!Q102</f>
        <v>0</v>
      </c>
      <c r="R102" s="255">
        <f>'2480'!R102+'2511'!R102+'2520'!R102+'7000'!R102+'7100'!R102</f>
        <v>0</v>
      </c>
      <c r="S102" s="94">
        <f t="shared" si="15"/>
        <v>0</v>
      </c>
      <c r="T102" s="224"/>
      <c r="U102" s="255">
        <f>'2480'!U102+'2511'!U102+'2520'!U102+'7000'!U102+'7100'!U102</f>
        <v>0</v>
      </c>
      <c r="V102" s="255">
        <f>'2480'!V102+'2511'!V102+'2520'!V102+'7000'!V102+'7100'!V102</f>
        <v>0</v>
      </c>
      <c r="W102" s="255">
        <f>'2480'!W102+'2511'!W102+'2520'!W102+'7000'!W102+'7100'!W102</f>
        <v>0</v>
      </c>
      <c r="X102" s="94">
        <f t="shared" si="16"/>
        <v>0</v>
      </c>
      <c r="Y102" s="97"/>
      <c r="Z102" s="94">
        <f t="shared" si="17"/>
        <v>0</v>
      </c>
      <c r="AA102" s="182"/>
    </row>
    <row r="103" spans="1:27" s="214" customFormat="1" ht="15" hidden="1" x14ac:dyDescent="0.25">
      <c r="A103" s="72"/>
      <c r="B103" s="262" t="str">
        <f>'LPFN SUMMARY - Results'!B103</f>
        <v>Unused</v>
      </c>
      <c r="C103" s="71"/>
      <c r="D103" s="62"/>
      <c r="E103" s="63"/>
      <c r="F103" s="255">
        <f>'2480'!F103+'2511'!F103+'2520'!F103+'7000'!F103+'7100'!F103</f>
        <v>0</v>
      </c>
      <c r="G103" s="255">
        <f>'2480'!G103+'2511'!G103+'2520'!G103+'7000'!G103+'7100'!G103</f>
        <v>0</v>
      </c>
      <c r="H103" s="255">
        <f>'2480'!H103+'2511'!H103+'2520'!H103+'7000'!H103+'7100'!H103</f>
        <v>0</v>
      </c>
      <c r="I103" s="94">
        <f t="shared" si="13"/>
        <v>0</v>
      </c>
      <c r="J103" s="224"/>
      <c r="K103" s="255">
        <f>'2480'!K103+'2511'!K103+'2520'!K103+'7000'!K103+'7100'!K103</f>
        <v>0</v>
      </c>
      <c r="L103" s="255">
        <f>'2480'!L103+'2511'!L103+'2520'!L103+'7000'!L103+'7100'!L103</f>
        <v>0</v>
      </c>
      <c r="M103" s="255">
        <f>'2480'!M103+'2511'!M103+'2520'!M103+'7000'!M103+'7100'!M103</f>
        <v>0</v>
      </c>
      <c r="N103" s="94">
        <f t="shared" si="14"/>
        <v>0</v>
      </c>
      <c r="O103" s="224"/>
      <c r="P103" s="255">
        <f>'2480'!P103+'2511'!P103+'2520'!P103+'7000'!P103+'7100'!P103</f>
        <v>0</v>
      </c>
      <c r="Q103" s="255">
        <f>'2480'!Q103+'2511'!Q103+'2520'!Q103+'7000'!Q103+'7100'!Q103</f>
        <v>0</v>
      </c>
      <c r="R103" s="255">
        <f>'2480'!R103+'2511'!R103+'2520'!R103+'7000'!R103+'7100'!R103</f>
        <v>0</v>
      </c>
      <c r="S103" s="94">
        <f t="shared" si="15"/>
        <v>0</v>
      </c>
      <c r="T103" s="224"/>
      <c r="U103" s="255">
        <f>'2480'!U103+'2511'!U103+'2520'!U103+'7000'!U103+'7100'!U103</f>
        <v>0</v>
      </c>
      <c r="V103" s="255">
        <f>'2480'!V103+'2511'!V103+'2520'!V103+'7000'!V103+'7100'!V103</f>
        <v>0</v>
      </c>
      <c r="W103" s="255">
        <f>'2480'!W103+'2511'!W103+'2520'!W103+'7000'!W103+'7100'!W103</f>
        <v>0</v>
      </c>
      <c r="X103" s="94">
        <f t="shared" si="16"/>
        <v>0</v>
      </c>
      <c r="Y103" s="97"/>
      <c r="Z103" s="94">
        <f t="shared" si="17"/>
        <v>0</v>
      </c>
      <c r="AA103" s="182"/>
    </row>
    <row r="104" spans="1:27" s="214" customFormat="1" ht="15" x14ac:dyDescent="0.25">
      <c r="A104" s="72"/>
      <c r="B104" s="262" t="str">
        <f>'LPFN SUMMARY - Results'!B104</f>
        <v>Living allowance</v>
      </c>
      <c r="C104" s="71"/>
      <c r="D104" s="62"/>
      <c r="E104" s="63"/>
      <c r="F104" s="255">
        <f>'2480'!F104+'2511'!F104+'2520'!F104+'7000'!F104+'7100'!F104</f>
        <v>0</v>
      </c>
      <c r="G104" s="255">
        <f>'2480'!G104+'2511'!G104+'2520'!G104+'7000'!G104+'7100'!G104</f>
        <v>0</v>
      </c>
      <c r="H104" s="255">
        <f>'2480'!H104+'2511'!H104+'2520'!H104+'7000'!H104+'7100'!H104</f>
        <v>0</v>
      </c>
      <c r="I104" s="94">
        <f t="shared" si="13"/>
        <v>0</v>
      </c>
      <c r="J104" s="224"/>
      <c r="K104" s="255">
        <f>'2480'!K104+'2511'!K104+'2520'!K104+'7000'!K104+'7100'!K104</f>
        <v>0</v>
      </c>
      <c r="L104" s="255">
        <f>'2480'!L104+'2511'!L104+'2520'!L104+'7000'!L104+'7100'!L104</f>
        <v>0</v>
      </c>
      <c r="M104" s="255">
        <f>'2480'!M104+'2511'!M104+'2520'!M104+'7000'!M104+'7100'!M104</f>
        <v>0</v>
      </c>
      <c r="N104" s="94">
        <f t="shared" si="14"/>
        <v>0</v>
      </c>
      <c r="O104" s="224"/>
      <c r="P104" s="255">
        <f>'2480'!P104+'2511'!P104+'2520'!P104+'7000'!P104+'7100'!P104</f>
        <v>0</v>
      </c>
      <c r="Q104" s="255">
        <f>'2480'!Q104+'2511'!Q104+'2520'!Q104+'7000'!Q104+'7100'!Q104</f>
        <v>0</v>
      </c>
      <c r="R104" s="255">
        <f>'2480'!R104+'2511'!R104+'2520'!R104+'7000'!R104+'7100'!R104</f>
        <v>0</v>
      </c>
      <c r="S104" s="94">
        <f t="shared" si="15"/>
        <v>0</v>
      </c>
      <c r="T104" s="224"/>
      <c r="U104" s="255">
        <f>'2480'!U104+'2511'!U104+'2520'!U104+'7000'!U104+'7100'!U104</f>
        <v>0</v>
      </c>
      <c r="V104" s="255">
        <f>'2480'!V104+'2511'!V104+'2520'!V104+'7000'!V104+'7100'!V104</f>
        <v>0</v>
      </c>
      <c r="W104" s="255">
        <f>'2480'!W104+'2511'!W104+'2520'!W104+'7000'!W104+'7100'!W104</f>
        <v>0</v>
      </c>
      <c r="X104" s="94">
        <f t="shared" si="16"/>
        <v>0</v>
      </c>
      <c r="Y104" s="97"/>
      <c r="Z104" s="94">
        <f t="shared" si="17"/>
        <v>0</v>
      </c>
      <c r="AA104" s="182"/>
    </row>
    <row r="105" spans="1:27" s="214" customFormat="1" ht="15" hidden="1" x14ac:dyDescent="0.25">
      <c r="A105" s="72"/>
      <c r="B105" s="262" t="str">
        <f>'LPFN SUMMARY - Results'!B105</f>
        <v>Unused</v>
      </c>
      <c r="C105" s="71"/>
      <c r="D105" s="62"/>
      <c r="E105" s="63"/>
      <c r="F105" s="255">
        <f>'2480'!F105+'2511'!F105+'2520'!F105+'7000'!F105+'7100'!F105</f>
        <v>0</v>
      </c>
      <c r="G105" s="255">
        <f>'2480'!G105+'2511'!G105+'2520'!G105+'7000'!G105+'7100'!G105</f>
        <v>0</v>
      </c>
      <c r="H105" s="255">
        <f>'2480'!H105+'2511'!H105+'2520'!H105+'7000'!H105+'7100'!H105</f>
        <v>0</v>
      </c>
      <c r="I105" s="94">
        <f t="shared" si="13"/>
        <v>0</v>
      </c>
      <c r="J105" s="224"/>
      <c r="K105" s="255">
        <f>'2480'!K105+'2511'!K105+'2520'!K105+'7000'!K105+'7100'!K105</f>
        <v>0</v>
      </c>
      <c r="L105" s="255">
        <f>'2480'!L105+'2511'!L105+'2520'!L105+'7000'!L105+'7100'!L105</f>
        <v>0</v>
      </c>
      <c r="M105" s="255">
        <f>'2480'!M105+'2511'!M105+'2520'!M105+'7000'!M105+'7100'!M105</f>
        <v>0</v>
      </c>
      <c r="N105" s="94">
        <f t="shared" si="14"/>
        <v>0</v>
      </c>
      <c r="O105" s="224"/>
      <c r="P105" s="255">
        <f>'2480'!P105+'2511'!P105+'2520'!P105+'7000'!P105+'7100'!P105</f>
        <v>0</v>
      </c>
      <c r="Q105" s="255">
        <f>'2480'!Q105+'2511'!Q105+'2520'!Q105+'7000'!Q105+'7100'!Q105</f>
        <v>0</v>
      </c>
      <c r="R105" s="255">
        <f>'2480'!R105+'2511'!R105+'2520'!R105+'7000'!R105+'7100'!R105</f>
        <v>0</v>
      </c>
      <c r="S105" s="94">
        <f t="shared" si="15"/>
        <v>0</v>
      </c>
      <c r="T105" s="224"/>
      <c r="U105" s="255">
        <f>'2480'!U105+'2511'!U105+'2520'!U105+'7000'!U105+'7100'!U105</f>
        <v>0</v>
      </c>
      <c r="V105" s="255">
        <f>'2480'!V105+'2511'!V105+'2520'!V105+'7000'!V105+'7100'!V105</f>
        <v>0</v>
      </c>
      <c r="W105" s="255">
        <f>'2480'!W105+'2511'!W105+'2520'!W105+'7000'!W105+'7100'!W105</f>
        <v>0</v>
      </c>
      <c r="X105" s="94">
        <f t="shared" si="16"/>
        <v>0</v>
      </c>
      <c r="Y105" s="97"/>
      <c r="Z105" s="94">
        <f t="shared" si="17"/>
        <v>0</v>
      </c>
      <c r="AA105" s="182"/>
    </row>
    <row r="106" spans="1:27" s="214" customFormat="1" ht="15" hidden="1" x14ac:dyDescent="0.25">
      <c r="A106" s="72"/>
      <c r="B106" s="262" t="str">
        <f>'LPFN SUMMARY - Results'!B106</f>
        <v>Unused</v>
      </c>
      <c r="C106" s="71"/>
      <c r="D106" s="62"/>
      <c r="E106" s="63"/>
      <c r="F106" s="255">
        <f>'2480'!F106+'2511'!F106+'2520'!F106+'7000'!F106+'7100'!F106</f>
        <v>0</v>
      </c>
      <c r="G106" s="255">
        <f>'2480'!G106+'2511'!G106+'2520'!G106+'7000'!G106+'7100'!G106</f>
        <v>0</v>
      </c>
      <c r="H106" s="255">
        <f>'2480'!H106+'2511'!H106+'2520'!H106+'7000'!H106+'7100'!H106</f>
        <v>0</v>
      </c>
      <c r="I106" s="94">
        <f t="shared" si="13"/>
        <v>0</v>
      </c>
      <c r="J106" s="224"/>
      <c r="K106" s="255">
        <f>'2480'!K106+'2511'!K106+'2520'!K106+'7000'!K106+'7100'!K106</f>
        <v>0</v>
      </c>
      <c r="L106" s="255">
        <f>'2480'!L106+'2511'!L106+'2520'!L106+'7000'!L106+'7100'!L106</f>
        <v>0</v>
      </c>
      <c r="M106" s="255">
        <f>'2480'!M106+'2511'!M106+'2520'!M106+'7000'!M106+'7100'!M106</f>
        <v>0</v>
      </c>
      <c r="N106" s="94">
        <f t="shared" si="14"/>
        <v>0</v>
      </c>
      <c r="O106" s="224"/>
      <c r="P106" s="255">
        <f>'2480'!P106+'2511'!P106+'2520'!P106+'7000'!P106+'7100'!P106</f>
        <v>0</v>
      </c>
      <c r="Q106" s="255">
        <f>'2480'!Q106+'2511'!Q106+'2520'!Q106+'7000'!Q106+'7100'!Q106</f>
        <v>0</v>
      </c>
      <c r="R106" s="255">
        <f>'2480'!R106+'2511'!R106+'2520'!R106+'7000'!R106+'7100'!R106</f>
        <v>0</v>
      </c>
      <c r="S106" s="94">
        <f t="shared" si="15"/>
        <v>0</v>
      </c>
      <c r="T106" s="224"/>
      <c r="U106" s="255">
        <f>'2480'!U106+'2511'!U106+'2520'!U106+'7000'!U106+'7100'!U106</f>
        <v>0</v>
      </c>
      <c r="V106" s="255">
        <f>'2480'!V106+'2511'!V106+'2520'!V106+'7000'!V106+'7100'!V106</f>
        <v>0</v>
      </c>
      <c r="W106" s="255">
        <f>'2480'!W106+'2511'!W106+'2520'!W106+'7000'!W106+'7100'!W106</f>
        <v>0</v>
      </c>
      <c r="X106" s="94">
        <f t="shared" si="16"/>
        <v>0</v>
      </c>
      <c r="Y106" s="97"/>
      <c r="Z106" s="94">
        <f t="shared" si="17"/>
        <v>0</v>
      </c>
      <c r="AA106" s="182"/>
    </row>
    <row r="107" spans="1:27" s="214" customFormat="1" ht="15" hidden="1" x14ac:dyDescent="0.25">
      <c r="A107" s="72"/>
      <c r="B107" s="262" t="str">
        <f>'LPFN SUMMARY - Results'!B107</f>
        <v>Unused</v>
      </c>
      <c r="C107" s="71"/>
      <c r="D107" s="62"/>
      <c r="E107" s="63"/>
      <c r="F107" s="255">
        <f>'2480'!F107+'2511'!F107+'2520'!F107+'7000'!F107+'7100'!F107</f>
        <v>0</v>
      </c>
      <c r="G107" s="255">
        <f>'2480'!G107+'2511'!G107+'2520'!G107+'7000'!G107+'7100'!G107</f>
        <v>0</v>
      </c>
      <c r="H107" s="255">
        <f>'2480'!H107+'2511'!H107+'2520'!H107+'7000'!H107+'7100'!H107</f>
        <v>0</v>
      </c>
      <c r="I107" s="94">
        <f t="shared" si="13"/>
        <v>0</v>
      </c>
      <c r="J107" s="224"/>
      <c r="K107" s="255">
        <f>'2480'!K107+'2511'!K107+'2520'!K107+'7000'!K107+'7100'!K107</f>
        <v>0</v>
      </c>
      <c r="L107" s="255">
        <f>'2480'!L107+'2511'!L107+'2520'!L107+'7000'!L107+'7100'!L107</f>
        <v>0</v>
      </c>
      <c r="M107" s="255">
        <f>'2480'!M107+'2511'!M107+'2520'!M107+'7000'!M107+'7100'!M107</f>
        <v>0</v>
      </c>
      <c r="N107" s="94">
        <f t="shared" si="14"/>
        <v>0</v>
      </c>
      <c r="O107" s="224"/>
      <c r="P107" s="255">
        <f>'2480'!P107+'2511'!P107+'2520'!P107+'7000'!P107+'7100'!P107</f>
        <v>0</v>
      </c>
      <c r="Q107" s="255">
        <f>'2480'!Q107+'2511'!Q107+'2520'!Q107+'7000'!Q107+'7100'!Q107</f>
        <v>0</v>
      </c>
      <c r="R107" s="255">
        <f>'2480'!R107+'2511'!R107+'2520'!R107+'7000'!R107+'7100'!R107</f>
        <v>0</v>
      </c>
      <c r="S107" s="94">
        <f t="shared" si="15"/>
        <v>0</v>
      </c>
      <c r="T107" s="224"/>
      <c r="U107" s="255">
        <f>'2480'!U107+'2511'!U107+'2520'!U107+'7000'!U107+'7100'!U107</f>
        <v>0</v>
      </c>
      <c r="V107" s="255">
        <f>'2480'!V107+'2511'!V107+'2520'!V107+'7000'!V107+'7100'!V107</f>
        <v>0</v>
      </c>
      <c r="W107" s="255">
        <f>'2480'!W107+'2511'!W107+'2520'!W107+'7000'!W107+'7100'!W107</f>
        <v>0</v>
      </c>
      <c r="X107" s="94">
        <f t="shared" si="16"/>
        <v>0</v>
      </c>
      <c r="Y107" s="97"/>
      <c r="Z107" s="94">
        <f t="shared" si="17"/>
        <v>0</v>
      </c>
      <c r="AA107" s="182"/>
    </row>
    <row r="108" spans="1:27" s="214" customFormat="1" ht="15" x14ac:dyDescent="0.25">
      <c r="A108" s="72"/>
      <c r="B108" s="262" t="str">
        <f>'LPFN SUMMARY - Results'!B108</f>
        <v>Job creation initiative</v>
      </c>
      <c r="C108" s="71"/>
      <c r="D108" s="62"/>
      <c r="E108" s="63"/>
      <c r="F108" s="255">
        <f>'2480'!F108+'2511'!F108+'2520'!F108+'7000'!F108+'7100'!F108</f>
        <v>0</v>
      </c>
      <c r="G108" s="255">
        <f>'2480'!G108+'2511'!G108+'2520'!G108+'7000'!G108+'7100'!G108</f>
        <v>0</v>
      </c>
      <c r="H108" s="255">
        <f>'2480'!H108+'2511'!H108+'2520'!H108+'7000'!H108+'7100'!H108</f>
        <v>0</v>
      </c>
      <c r="I108" s="94">
        <f t="shared" si="13"/>
        <v>0</v>
      </c>
      <c r="J108" s="224"/>
      <c r="K108" s="255">
        <f>'2480'!K108+'2511'!K108+'2520'!K108+'7000'!K108+'7100'!K108</f>
        <v>0</v>
      </c>
      <c r="L108" s="255">
        <f>'2480'!L108+'2511'!L108+'2520'!L108+'7000'!L108+'7100'!L108</f>
        <v>0</v>
      </c>
      <c r="M108" s="255">
        <f>'2480'!M108+'2511'!M108+'2520'!M108+'7000'!M108+'7100'!M108</f>
        <v>0</v>
      </c>
      <c r="N108" s="94">
        <f t="shared" si="14"/>
        <v>0</v>
      </c>
      <c r="O108" s="224"/>
      <c r="P108" s="255">
        <f>'2480'!P108+'2511'!P108+'2520'!P108+'7000'!P108+'7100'!P108</f>
        <v>0</v>
      </c>
      <c r="Q108" s="255">
        <f>'2480'!Q108+'2511'!Q108+'2520'!Q108+'7000'!Q108+'7100'!Q108</f>
        <v>0</v>
      </c>
      <c r="R108" s="255">
        <f>'2480'!R108+'2511'!R108+'2520'!R108+'7000'!R108+'7100'!R108</f>
        <v>0</v>
      </c>
      <c r="S108" s="94">
        <f t="shared" si="15"/>
        <v>0</v>
      </c>
      <c r="T108" s="224"/>
      <c r="U108" s="255">
        <f>'2480'!U108+'2511'!U108+'2520'!U108+'7000'!U108+'7100'!U108</f>
        <v>0</v>
      </c>
      <c r="V108" s="255">
        <f>'2480'!V108+'2511'!V108+'2520'!V108+'7000'!V108+'7100'!V108</f>
        <v>0</v>
      </c>
      <c r="W108" s="255">
        <f>'2480'!W108+'2511'!W108+'2520'!W108+'7000'!W108+'7100'!W108</f>
        <v>0</v>
      </c>
      <c r="X108" s="94">
        <f t="shared" si="16"/>
        <v>0</v>
      </c>
      <c r="Y108" s="97"/>
      <c r="Z108" s="94">
        <f t="shared" si="17"/>
        <v>0</v>
      </c>
      <c r="AA108" s="182"/>
    </row>
    <row r="109" spans="1:27" s="214" customFormat="1" ht="15" x14ac:dyDescent="0.25">
      <c r="A109" s="72"/>
      <c r="B109" s="262" t="str">
        <f>'LPFN SUMMARY - Results'!B109</f>
        <v>Training vocationnal</v>
      </c>
      <c r="C109" s="71"/>
      <c r="D109" s="62"/>
      <c r="E109" s="63"/>
      <c r="F109" s="255">
        <f>'2480'!F109+'2511'!F109+'2520'!F109+'7000'!F109+'7100'!F109</f>
        <v>0</v>
      </c>
      <c r="G109" s="255">
        <f>'2480'!G109+'2511'!G109+'2520'!G109+'7000'!G109+'7100'!G109</f>
        <v>0</v>
      </c>
      <c r="H109" s="255">
        <f>'2480'!H109+'2511'!H109+'2520'!H109+'7000'!H109+'7100'!H109</f>
        <v>0</v>
      </c>
      <c r="I109" s="94">
        <f t="shared" si="13"/>
        <v>0</v>
      </c>
      <c r="J109" s="224"/>
      <c r="K109" s="255">
        <f>'2480'!K109+'2511'!K109+'2520'!K109+'7000'!K109+'7100'!K109</f>
        <v>0</v>
      </c>
      <c r="L109" s="255">
        <f>'2480'!L109+'2511'!L109+'2520'!L109+'7000'!L109+'7100'!L109</f>
        <v>0</v>
      </c>
      <c r="M109" s="255">
        <f>'2480'!M109+'2511'!M109+'2520'!M109+'7000'!M109+'7100'!M109</f>
        <v>0</v>
      </c>
      <c r="N109" s="94">
        <f t="shared" si="14"/>
        <v>0</v>
      </c>
      <c r="O109" s="224"/>
      <c r="P109" s="255">
        <f>'2480'!P109+'2511'!P109+'2520'!P109+'7000'!P109+'7100'!P109</f>
        <v>0</v>
      </c>
      <c r="Q109" s="255">
        <f>'2480'!Q109+'2511'!Q109+'2520'!Q109+'7000'!Q109+'7100'!Q109</f>
        <v>0</v>
      </c>
      <c r="R109" s="255">
        <f>'2480'!R109+'2511'!R109+'2520'!R109+'7000'!R109+'7100'!R109</f>
        <v>0</v>
      </c>
      <c r="S109" s="94">
        <f t="shared" si="15"/>
        <v>0</v>
      </c>
      <c r="T109" s="224"/>
      <c r="U109" s="255">
        <f>'2480'!U109+'2511'!U109+'2520'!U109+'7000'!U109+'7100'!U109</f>
        <v>0</v>
      </c>
      <c r="V109" s="255">
        <f>'2480'!V109+'2511'!V109+'2520'!V109+'7000'!V109+'7100'!V109</f>
        <v>0</v>
      </c>
      <c r="W109" s="255">
        <f>'2480'!W109+'2511'!W109+'2520'!W109+'7000'!W109+'7100'!W109</f>
        <v>0</v>
      </c>
      <c r="X109" s="94">
        <f t="shared" si="16"/>
        <v>0</v>
      </c>
      <c r="Y109" s="97"/>
      <c r="Z109" s="94">
        <f t="shared" si="17"/>
        <v>0</v>
      </c>
      <c r="AA109" s="182"/>
    </row>
    <row r="110" spans="1:27" s="214" customFormat="1" ht="15" x14ac:dyDescent="0.25">
      <c r="A110" s="72"/>
      <c r="B110" s="262" t="str">
        <f>'LPFN SUMMARY - Results'!B110</f>
        <v>Activities</v>
      </c>
      <c r="C110" s="71"/>
      <c r="D110" s="62"/>
      <c r="E110" s="63"/>
      <c r="F110" s="255">
        <f>'2480'!F110+'2511'!F110+'2520'!F110+'7000'!F110+'7100'!F110</f>
        <v>0</v>
      </c>
      <c r="G110" s="255">
        <f>'2480'!G110+'2511'!G110+'2520'!G110+'7000'!G110+'7100'!G110</f>
        <v>0</v>
      </c>
      <c r="H110" s="255">
        <f>'2480'!H110+'2511'!H110+'2520'!H110+'7000'!H110+'7100'!H110</f>
        <v>0</v>
      </c>
      <c r="I110" s="94">
        <f t="shared" si="13"/>
        <v>0</v>
      </c>
      <c r="J110" s="224"/>
      <c r="K110" s="255">
        <f>'2480'!K110+'2511'!K110+'2520'!K110+'7000'!K110+'7100'!K110</f>
        <v>0</v>
      </c>
      <c r="L110" s="255">
        <f>'2480'!L110+'2511'!L110+'2520'!L110+'7000'!L110+'7100'!L110</f>
        <v>0</v>
      </c>
      <c r="M110" s="255">
        <f>'2480'!M110+'2511'!M110+'2520'!M110+'7000'!M110+'7100'!M110</f>
        <v>0</v>
      </c>
      <c r="N110" s="94">
        <f t="shared" si="14"/>
        <v>0</v>
      </c>
      <c r="O110" s="224"/>
      <c r="P110" s="255">
        <f>'2480'!P110+'2511'!P110+'2520'!P110+'7000'!P110+'7100'!P110</f>
        <v>0</v>
      </c>
      <c r="Q110" s="255">
        <f>'2480'!Q110+'2511'!Q110+'2520'!Q110+'7000'!Q110+'7100'!Q110</f>
        <v>0</v>
      </c>
      <c r="R110" s="255">
        <f>'2480'!R110+'2511'!R110+'2520'!R110+'7000'!R110+'7100'!R110</f>
        <v>0</v>
      </c>
      <c r="S110" s="94">
        <f t="shared" si="15"/>
        <v>0</v>
      </c>
      <c r="T110" s="224"/>
      <c r="U110" s="255">
        <f>'2480'!U110+'2511'!U110+'2520'!U110+'7000'!U110+'7100'!U110</f>
        <v>0</v>
      </c>
      <c r="V110" s="255">
        <f>'2480'!V110+'2511'!V110+'2520'!V110+'7000'!V110+'7100'!V110</f>
        <v>0</v>
      </c>
      <c r="W110" s="255">
        <f>'2480'!W110+'2511'!W110+'2520'!W110+'7000'!W110+'7100'!W110</f>
        <v>0</v>
      </c>
      <c r="X110" s="94">
        <f t="shared" si="16"/>
        <v>0</v>
      </c>
      <c r="Y110" s="97"/>
      <c r="Z110" s="94">
        <f t="shared" si="17"/>
        <v>0</v>
      </c>
      <c r="AA110" s="182"/>
    </row>
    <row r="111" spans="1:27" s="214" customFormat="1" ht="15" x14ac:dyDescent="0.25">
      <c r="A111" s="72"/>
      <c r="B111" s="262" t="str">
        <f>'LPFN SUMMARY - Results'!B111</f>
        <v>Contingency funds</v>
      </c>
      <c r="C111" s="71"/>
      <c r="D111" s="62"/>
      <c r="E111" s="63"/>
      <c r="F111" s="255">
        <f>'2480'!F111+'2511'!F111+'2520'!F111+'7000'!F111+'7100'!F111</f>
        <v>0</v>
      </c>
      <c r="G111" s="255">
        <f>'2480'!G111+'2511'!G111+'2520'!G111+'7000'!G111+'7100'!G111</f>
        <v>0</v>
      </c>
      <c r="H111" s="255">
        <f>'2480'!H111+'2511'!H111+'2520'!H111+'7000'!H111+'7100'!H111</f>
        <v>0</v>
      </c>
      <c r="I111" s="94">
        <f t="shared" si="13"/>
        <v>0</v>
      </c>
      <c r="J111" s="224"/>
      <c r="K111" s="255">
        <f>'2480'!K111+'2511'!K111+'2520'!K111+'7000'!K111+'7100'!K111</f>
        <v>0</v>
      </c>
      <c r="L111" s="255">
        <f>'2480'!L111+'2511'!L111+'2520'!L111+'7000'!L111+'7100'!L111</f>
        <v>0</v>
      </c>
      <c r="M111" s="255">
        <f>'2480'!M111+'2511'!M111+'2520'!M111+'7000'!M111+'7100'!M111</f>
        <v>0</v>
      </c>
      <c r="N111" s="94">
        <f t="shared" si="14"/>
        <v>0</v>
      </c>
      <c r="O111" s="224"/>
      <c r="P111" s="255">
        <f>'2480'!P111+'2511'!P111+'2520'!P111+'7000'!P111+'7100'!P111</f>
        <v>0</v>
      </c>
      <c r="Q111" s="255">
        <f>'2480'!Q111+'2511'!Q111+'2520'!Q111+'7000'!Q111+'7100'!Q111</f>
        <v>0</v>
      </c>
      <c r="R111" s="255">
        <f>'2480'!R111+'2511'!R111+'2520'!R111+'7000'!R111+'7100'!R111</f>
        <v>0</v>
      </c>
      <c r="S111" s="94">
        <f t="shared" si="15"/>
        <v>0</v>
      </c>
      <c r="T111" s="224"/>
      <c r="U111" s="255">
        <f>'2480'!U111+'2511'!U111+'2520'!U111+'7000'!U111+'7100'!U111</f>
        <v>0</v>
      </c>
      <c r="V111" s="255">
        <f>'2480'!V111+'2511'!V111+'2520'!V111+'7000'!V111+'7100'!V111</f>
        <v>0</v>
      </c>
      <c r="W111" s="255">
        <f>'2480'!W111+'2511'!W111+'2520'!W111+'7000'!W111+'7100'!W111</f>
        <v>0</v>
      </c>
      <c r="X111" s="94">
        <f t="shared" si="16"/>
        <v>0</v>
      </c>
      <c r="Y111" s="97"/>
      <c r="Z111" s="94">
        <f t="shared" si="17"/>
        <v>0</v>
      </c>
      <c r="AA111" s="182"/>
    </row>
    <row r="112" spans="1:27" s="214" customFormat="1" ht="15" x14ac:dyDescent="0.25">
      <c r="A112" s="72"/>
      <c r="B112" s="262" t="str">
        <f>'LPFN SUMMARY - Results'!B112</f>
        <v>Food</v>
      </c>
      <c r="C112" s="71"/>
      <c r="D112" s="62"/>
      <c r="E112" s="63"/>
      <c r="F112" s="255">
        <f>'2480'!F112+'2511'!F112+'2520'!F112+'7000'!F112+'7100'!F112</f>
        <v>0</v>
      </c>
      <c r="G112" s="255">
        <f>'2480'!G112+'2511'!G112+'2520'!G112+'7000'!G112+'7100'!G112</f>
        <v>0</v>
      </c>
      <c r="H112" s="255">
        <f>'2480'!H112+'2511'!H112+'2520'!H112+'7000'!H112+'7100'!H112</f>
        <v>0</v>
      </c>
      <c r="I112" s="94">
        <f t="shared" si="13"/>
        <v>0</v>
      </c>
      <c r="J112" s="224"/>
      <c r="K112" s="255">
        <f>'2480'!K112+'2511'!K112+'2520'!K112+'7000'!K112+'7100'!K112</f>
        <v>0</v>
      </c>
      <c r="L112" s="255">
        <f>'2480'!L112+'2511'!L112+'2520'!L112+'7000'!L112+'7100'!L112</f>
        <v>0</v>
      </c>
      <c r="M112" s="255">
        <f>'2480'!M112+'2511'!M112+'2520'!M112+'7000'!M112+'7100'!M112</f>
        <v>0</v>
      </c>
      <c r="N112" s="94">
        <f t="shared" si="14"/>
        <v>0</v>
      </c>
      <c r="O112" s="224"/>
      <c r="P112" s="255">
        <f>'2480'!P112+'2511'!P112+'2520'!P112+'7000'!P112+'7100'!P112</f>
        <v>0</v>
      </c>
      <c r="Q112" s="255">
        <f>'2480'!Q112+'2511'!Q112+'2520'!Q112+'7000'!Q112+'7100'!Q112</f>
        <v>0</v>
      </c>
      <c r="R112" s="255">
        <f>'2480'!R112+'2511'!R112+'2520'!R112+'7000'!R112+'7100'!R112</f>
        <v>0</v>
      </c>
      <c r="S112" s="94">
        <f t="shared" si="15"/>
        <v>0</v>
      </c>
      <c r="T112" s="224"/>
      <c r="U112" s="255">
        <f>'2480'!U112+'2511'!U112+'2520'!U112+'7000'!U112+'7100'!U112</f>
        <v>0</v>
      </c>
      <c r="V112" s="255">
        <f>'2480'!V112+'2511'!V112+'2520'!V112+'7000'!V112+'7100'!V112</f>
        <v>0</v>
      </c>
      <c r="W112" s="255">
        <f>'2480'!W112+'2511'!W112+'2520'!W112+'7000'!W112+'7100'!W112</f>
        <v>0</v>
      </c>
      <c r="X112" s="94">
        <f t="shared" si="16"/>
        <v>0</v>
      </c>
      <c r="Y112" s="97"/>
      <c r="Z112" s="94">
        <f t="shared" si="17"/>
        <v>0</v>
      </c>
      <c r="AA112" s="182"/>
    </row>
    <row r="113" spans="1:28" s="214" customFormat="1" ht="15" x14ac:dyDescent="0.25">
      <c r="A113" s="72"/>
      <c r="B113" s="262" t="str">
        <f>'LPFN SUMMARY - Results'!B113</f>
        <v>Emergency preparedness plan</v>
      </c>
      <c r="C113" s="71"/>
      <c r="D113" s="62"/>
      <c r="E113" s="63"/>
      <c r="F113" s="255">
        <f>'2480'!F113+'2511'!F113+'2520'!F113+'7000'!F113+'7100'!F113</f>
        <v>0</v>
      </c>
      <c r="G113" s="255">
        <f>'2480'!G113+'2511'!G113+'2520'!G113+'7000'!G113+'7100'!G113</f>
        <v>0</v>
      </c>
      <c r="H113" s="255">
        <f>'2480'!H113+'2511'!H113+'2520'!H113+'7000'!H113+'7100'!H113</f>
        <v>0</v>
      </c>
      <c r="I113" s="94">
        <f t="shared" si="13"/>
        <v>0</v>
      </c>
      <c r="J113" s="224"/>
      <c r="K113" s="255">
        <f>'2480'!K113+'2511'!K113+'2520'!K113+'7000'!K113+'7100'!K113</f>
        <v>0</v>
      </c>
      <c r="L113" s="255">
        <f>'2480'!L113+'2511'!L113+'2520'!L113+'7000'!L113+'7100'!L113</f>
        <v>0</v>
      </c>
      <c r="M113" s="255">
        <f>'2480'!M113+'2511'!M113+'2520'!M113+'7000'!M113+'7100'!M113</f>
        <v>0</v>
      </c>
      <c r="N113" s="94">
        <f t="shared" si="14"/>
        <v>0</v>
      </c>
      <c r="O113" s="224"/>
      <c r="P113" s="255">
        <f>'2480'!P113+'2511'!P113+'2520'!P113+'7000'!P113+'7100'!P113</f>
        <v>0</v>
      </c>
      <c r="Q113" s="255">
        <f>'2480'!Q113+'2511'!Q113+'2520'!Q113+'7000'!Q113+'7100'!Q113</f>
        <v>0</v>
      </c>
      <c r="R113" s="255">
        <f>'2480'!R113+'2511'!R113+'2520'!R113+'7000'!R113+'7100'!R113</f>
        <v>0</v>
      </c>
      <c r="S113" s="94">
        <f t="shared" si="15"/>
        <v>0</v>
      </c>
      <c r="T113" s="224"/>
      <c r="U113" s="255">
        <f>'2480'!U113+'2511'!U113+'2520'!U113+'7000'!U113+'7100'!U113</f>
        <v>0</v>
      </c>
      <c r="V113" s="255">
        <f>'2480'!V113+'2511'!V113+'2520'!V113+'7000'!V113+'7100'!V113</f>
        <v>0</v>
      </c>
      <c r="W113" s="255">
        <f>'2480'!W113+'2511'!W113+'2520'!W113+'7000'!W113+'7100'!W113</f>
        <v>0</v>
      </c>
      <c r="X113" s="94">
        <f t="shared" si="16"/>
        <v>0</v>
      </c>
      <c r="Y113" s="97"/>
      <c r="Z113" s="94">
        <f t="shared" si="17"/>
        <v>0</v>
      </c>
      <c r="AA113" s="182"/>
    </row>
    <row r="114" spans="1:28" s="214" customFormat="1" ht="15" x14ac:dyDescent="0.25">
      <c r="A114" s="72"/>
      <c r="B114" s="262" t="str">
        <f>'LPFN SUMMARY - Results'!B114</f>
        <v>Governance support</v>
      </c>
      <c r="C114" s="71"/>
      <c r="D114" s="62"/>
      <c r="E114" s="63"/>
      <c r="F114" s="255">
        <f>'2480'!F114+'2511'!F114+'2520'!F114+'7000'!F114+'7100'!F114</f>
        <v>0</v>
      </c>
      <c r="G114" s="255">
        <f>'2480'!G114+'2511'!G114+'2520'!G114+'7000'!G114+'7100'!G114</f>
        <v>0</v>
      </c>
      <c r="H114" s="255">
        <f>'2480'!H114+'2511'!H114+'2520'!H114+'7000'!H114+'7100'!H114</f>
        <v>0</v>
      </c>
      <c r="I114" s="94">
        <f t="shared" si="13"/>
        <v>0</v>
      </c>
      <c r="J114" s="224"/>
      <c r="K114" s="255">
        <f>'2480'!K114+'2511'!K114+'2520'!K114+'7000'!K114+'7100'!K114</f>
        <v>0</v>
      </c>
      <c r="L114" s="255">
        <f>'2480'!L114+'2511'!L114+'2520'!L114+'7000'!L114+'7100'!L114</f>
        <v>0</v>
      </c>
      <c r="M114" s="255">
        <f>'2480'!M114+'2511'!M114+'2520'!M114+'7000'!M114+'7100'!M114</f>
        <v>0</v>
      </c>
      <c r="N114" s="94">
        <f t="shared" si="14"/>
        <v>0</v>
      </c>
      <c r="O114" s="224"/>
      <c r="P114" s="255">
        <f>'2480'!P114+'2511'!P114+'2520'!P114+'7000'!P114+'7100'!P114</f>
        <v>0</v>
      </c>
      <c r="Q114" s="255">
        <f>'2480'!Q114+'2511'!Q114+'2520'!Q114+'7000'!Q114+'7100'!Q114</f>
        <v>0</v>
      </c>
      <c r="R114" s="255">
        <f>'2480'!R114+'2511'!R114+'2520'!R114+'7000'!R114+'7100'!R114</f>
        <v>0</v>
      </c>
      <c r="S114" s="94">
        <f t="shared" si="15"/>
        <v>0</v>
      </c>
      <c r="T114" s="224"/>
      <c r="U114" s="255">
        <f>'2480'!U114+'2511'!U114+'2520'!U114+'7000'!U114+'7100'!U114</f>
        <v>0</v>
      </c>
      <c r="V114" s="255">
        <f>'2480'!V114+'2511'!V114+'2520'!V114+'7000'!V114+'7100'!V114</f>
        <v>0</v>
      </c>
      <c r="W114" s="255">
        <f>'2480'!W114+'2511'!W114+'2520'!W114+'7000'!W114+'7100'!W114</f>
        <v>0</v>
      </c>
      <c r="X114" s="94">
        <f t="shared" si="16"/>
        <v>0</v>
      </c>
      <c r="Y114" s="97"/>
      <c r="Z114" s="94">
        <f t="shared" si="17"/>
        <v>0</v>
      </c>
      <c r="AA114" s="182"/>
    </row>
    <row r="115" spans="1:28" s="214" customFormat="1" ht="15" x14ac:dyDescent="0.25">
      <c r="A115" s="72"/>
      <c r="B115" s="262" t="str">
        <f>'LPFN SUMMARY - Results'!B115</f>
        <v>Need assesment and priority</v>
      </c>
      <c r="C115" s="71"/>
      <c r="D115" s="62"/>
      <c r="E115" s="63"/>
      <c r="F115" s="255">
        <f>'2480'!F115+'2511'!F115+'2520'!F115+'7000'!F115+'7100'!F115</f>
        <v>0</v>
      </c>
      <c r="G115" s="255">
        <f>'2480'!G115+'2511'!G115+'2520'!G115+'7000'!G115+'7100'!G115</f>
        <v>0</v>
      </c>
      <c r="H115" s="255">
        <f>'2480'!H115+'2511'!H115+'2520'!H115+'7000'!H115+'7100'!H115</f>
        <v>0</v>
      </c>
      <c r="I115" s="94">
        <f t="shared" si="13"/>
        <v>0</v>
      </c>
      <c r="J115" s="224"/>
      <c r="K115" s="255">
        <f>'2480'!K115+'2511'!K115+'2520'!K115+'7000'!K115+'7100'!K115</f>
        <v>0</v>
      </c>
      <c r="L115" s="255">
        <f>'2480'!L115+'2511'!L115+'2520'!L115+'7000'!L115+'7100'!L115</f>
        <v>0</v>
      </c>
      <c r="M115" s="255">
        <f>'2480'!M115+'2511'!M115+'2520'!M115+'7000'!M115+'7100'!M115</f>
        <v>0</v>
      </c>
      <c r="N115" s="94">
        <f t="shared" si="14"/>
        <v>0</v>
      </c>
      <c r="O115" s="224"/>
      <c r="P115" s="255">
        <f>'2480'!P115+'2511'!P115+'2520'!P115+'7000'!P115+'7100'!P115</f>
        <v>0</v>
      </c>
      <c r="Q115" s="255">
        <f>'2480'!Q115+'2511'!Q115+'2520'!Q115+'7000'!Q115+'7100'!Q115</f>
        <v>0</v>
      </c>
      <c r="R115" s="255">
        <f>'2480'!R115+'2511'!R115+'2520'!R115+'7000'!R115+'7100'!R115</f>
        <v>0</v>
      </c>
      <c r="S115" s="94">
        <f t="shared" si="15"/>
        <v>0</v>
      </c>
      <c r="T115" s="224"/>
      <c r="U115" s="255">
        <f>'2480'!U115+'2511'!U115+'2520'!U115+'7000'!U115+'7100'!U115</f>
        <v>0</v>
      </c>
      <c r="V115" s="255">
        <f>'2480'!V115+'2511'!V115+'2520'!V115+'7000'!V115+'7100'!V115</f>
        <v>0</v>
      </c>
      <c r="W115" s="255">
        <f>'2480'!W115+'2511'!W115+'2520'!W115+'7000'!W115+'7100'!W115</f>
        <v>0</v>
      </c>
      <c r="X115" s="94">
        <f t="shared" si="16"/>
        <v>0</v>
      </c>
      <c r="Y115" s="97"/>
      <c r="Z115" s="94">
        <f t="shared" si="17"/>
        <v>0</v>
      </c>
      <c r="AA115" s="182"/>
    </row>
    <row r="116" spans="1:28" s="214" customFormat="1" ht="15" x14ac:dyDescent="0.25">
      <c r="A116" s="72"/>
      <c r="B116" s="262" t="str">
        <f>'LPFN SUMMARY - Results'!B116</f>
        <v>Evaluation plan</v>
      </c>
      <c r="C116" s="71"/>
      <c r="D116" s="62"/>
      <c r="E116" s="63"/>
      <c r="F116" s="255">
        <f>'2480'!F116+'2511'!F116+'2520'!F116+'7000'!F116+'7100'!F116</f>
        <v>0</v>
      </c>
      <c r="G116" s="255">
        <f>'2480'!G116+'2511'!G116+'2520'!G116+'7000'!G116+'7100'!G116</f>
        <v>0</v>
      </c>
      <c r="H116" s="255">
        <f>'2480'!H116+'2511'!H116+'2520'!H116+'7000'!H116+'7100'!H116</f>
        <v>0</v>
      </c>
      <c r="I116" s="94">
        <f t="shared" si="13"/>
        <v>0</v>
      </c>
      <c r="J116" s="224"/>
      <c r="K116" s="255">
        <f>'2480'!K116+'2511'!K116+'2520'!K116+'7000'!K116+'7100'!K116</f>
        <v>0</v>
      </c>
      <c r="L116" s="255">
        <f>'2480'!L116+'2511'!L116+'2520'!L116+'7000'!L116+'7100'!L116</f>
        <v>0</v>
      </c>
      <c r="M116" s="255">
        <f>'2480'!M116+'2511'!M116+'2520'!M116+'7000'!M116+'7100'!M116</f>
        <v>0</v>
      </c>
      <c r="N116" s="94">
        <f t="shared" si="14"/>
        <v>0</v>
      </c>
      <c r="O116" s="224"/>
      <c r="P116" s="255">
        <f>'2480'!P116+'2511'!P116+'2520'!P116+'7000'!P116+'7100'!P116</f>
        <v>0</v>
      </c>
      <c r="Q116" s="255">
        <f>'2480'!Q116+'2511'!Q116+'2520'!Q116+'7000'!Q116+'7100'!Q116</f>
        <v>0</v>
      </c>
      <c r="R116" s="255">
        <f>'2480'!R116+'2511'!R116+'2520'!R116+'7000'!R116+'7100'!R116</f>
        <v>0</v>
      </c>
      <c r="S116" s="94">
        <f t="shared" si="15"/>
        <v>0</v>
      </c>
      <c r="T116" s="224"/>
      <c r="U116" s="255">
        <f>'2480'!U116+'2511'!U116+'2520'!U116+'7000'!U116+'7100'!U116</f>
        <v>0</v>
      </c>
      <c r="V116" s="255">
        <f>'2480'!V116+'2511'!V116+'2520'!V116+'7000'!V116+'7100'!V116</f>
        <v>0</v>
      </c>
      <c r="W116" s="255">
        <f>'2480'!W116+'2511'!W116+'2520'!W116+'7000'!W116+'7100'!W116</f>
        <v>0</v>
      </c>
      <c r="X116" s="94">
        <f t="shared" si="16"/>
        <v>0</v>
      </c>
      <c r="Y116" s="97"/>
      <c r="Z116" s="94">
        <f t="shared" si="17"/>
        <v>0</v>
      </c>
      <c r="AA116" s="182"/>
    </row>
    <row r="117" spans="1:28" s="214" customFormat="1" ht="15" x14ac:dyDescent="0.25">
      <c r="A117" s="72"/>
      <c r="B117" s="262" t="str">
        <f>'LPFN SUMMARY - Results'!B117</f>
        <v>Renovations</v>
      </c>
      <c r="C117" s="71"/>
      <c r="D117" s="62"/>
      <c r="E117" s="63"/>
      <c r="F117" s="255">
        <f>'2480'!F117+'2511'!F117+'2520'!F117+'7000'!F117+'7100'!F117</f>
        <v>0</v>
      </c>
      <c r="G117" s="255">
        <f>'2480'!G117+'2511'!G117+'2520'!G117+'7000'!G117+'7100'!G117</f>
        <v>0</v>
      </c>
      <c r="H117" s="255">
        <f>'2480'!H117+'2511'!H117+'2520'!H117+'7000'!H117+'7100'!H117</f>
        <v>0</v>
      </c>
      <c r="I117" s="94">
        <f t="shared" si="13"/>
        <v>0</v>
      </c>
      <c r="J117" s="224"/>
      <c r="K117" s="255">
        <f>'2480'!K117+'2511'!K117+'2520'!K117+'7000'!K117+'7100'!K117</f>
        <v>0</v>
      </c>
      <c r="L117" s="255">
        <f>'2480'!L117+'2511'!L117+'2520'!L117+'7000'!L117+'7100'!L117</f>
        <v>0</v>
      </c>
      <c r="M117" s="255">
        <f>'2480'!M117+'2511'!M117+'2520'!M117+'7000'!M117+'7100'!M117</f>
        <v>0</v>
      </c>
      <c r="N117" s="94">
        <f t="shared" si="14"/>
        <v>0</v>
      </c>
      <c r="O117" s="224"/>
      <c r="P117" s="255">
        <f>'2480'!P117+'2511'!P117+'2520'!P117+'7000'!P117+'7100'!P117</f>
        <v>0</v>
      </c>
      <c r="Q117" s="255">
        <f>'2480'!Q117+'2511'!Q117+'2520'!Q117+'7000'!Q117+'7100'!Q117</f>
        <v>0</v>
      </c>
      <c r="R117" s="255">
        <f>'2480'!R117+'2511'!R117+'2520'!R117+'7000'!R117+'7100'!R117</f>
        <v>0</v>
      </c>
      <c r="S117" s="94">
        <f t="shared" si="15"/>
        <v>0</v>
      </c>
      <c r="T117" s="224"/>
      <c r="U117" s="255">
        <f>'2480'!U117+'2511'!U117+'2520'!U117+'7000'!U117+'7100'!U117</f>
        <v>0</v>
      </c>
      <c r="V117" s="255">
        <f>'2480'!V117+'2511'!V117+'2520'!V117+'7000'!V117+'7100'!V117</f>
        <v>0</v>
      </c>
      <c r="W117" s="255">
        <f>'2480'!W117+'2511'!W117+'2520'!W117+'7000'!W117+'7100'!W117</f>
        <v>0</v>
      </c>
      <c r="X117" s="94">
        <f t="shared" si="16"/>
        <v>0</v>
      </c>
      <c r="Y117" s="97"/>
      <c r="Z117" s="94">
        <f t="shared" si="17"/>
        <v>0</v>
      </c>
      <c r="AA117" s="182"/>
    </row>
    <row r="118" spans="1:28" s="214" customFormat="1" ht="15" x14ac:dyDescent="0.25">
      <c r="A118" s="72"/>
      <c r="B118" s="262" t="str">
        <f>'LPFN SUMMARY - Results'!B118</f>
        <v>Consultant</v>
      </c>
      <c r="C118" s="71"/>
      <c r="D118" s="62"/>
      <c r="E118" s="63"/>
      <c r="F118" s="255">
        <f>'2480'!F118+'2511'!F118+'2520'!F118+'7000'!F118+'7100'!F118</f>
        <v>0</v>
      </c>
      <c r="G118" s="255">
        <f>'2480'!G118+'2511'!G118+'2520'!G118+'7000'!G118+'7100'!G118</f>
        <v>0</v>
      </c>
      <c r="H118" s="255">
        <f>'2480'!H118+'2511'!H118+'2520'!H118+'7000'!H118+'7100'!H118</f>
        <v>0</v>
      </c>
      <c r="I118" s="94">
        <f t="shared" si="13"/>
        <v>0</v>
      </c>
      <c r="J118" s="224"/>
      <c r="K118" s="255">
        <f>'2480'!K118+'2511'!K118+'2520'!K118+'7000'!K118+'7100'!K118</f>
        <v>0</v>
      </c>
      <c r="L118" s="255">
        <f>'2480'!L118+'2511'!L118+'2520'!L118+'7000'!L118+'7100'!L118</f>
        <v>0</v>
      </c>
      <c r="M118" s="255">
        <f>'2480'!M118+'2511'!M118+'2520'!M118+'7000'!M118+'7100'!M118</f>
        <v>0</v>
      </c>
      <c r="N118" s="94">
        <f t="shared" si="14"/>
        <v>0</v>
      </c>
      <c r="O118" s="224"/>
      <c r="P118" s="255">
        <f>'2480'!P118+'2511'!P118+'2520'!P118+'7000'!P118+'7100'!P118</f>
        <v>0</v>
      </c>
      <c r="Q118" s="255">
        <f>'2480'!Q118+'2511'!Q118+'2520'!Q118+'7000'!Q118+'7100'!Q118</f>
        <v>0</v>
      </c>
      <c r="R118" s="255">
        <f>'2480'!R118+'2511'!R118+'2520'!R118+'7000'!R118+'7100'!R118</f>
        <v>0</v>
      </c>
      <c r="S118" s="94">
        <f t="shared" si="15"/>
        <v>0</v>
      </c>
      <c r="T118" s="224"/>
      <c r="U118" s="255">
        <f>'2480'!U118+'2511'!U118+'2520'!U118+'7000'!U118+'7100'!U118</f>
        <v>0</v>
      </c>
      <c r="V118" s="255">
        <f>'2480'!V118+'2511'!V118+'2520'!V118+'7000'!V118+'7100'!V118</f>
        <v>0</v>
      </c>
      <c r="W118" s="255">
        <f>'2480'!W118+'2511'!W118+'2520'!W118+'7000'!W118+'7100'!W118</f>
        <v>0</v>
      </c>
      <c r="X118" s="94">
        <f t="shared" si="16"/>
        <v>0</v>
      </c>
      <c r="Y118" s="97"/>
      <c r="Z118" s="94">
        <f t="shared" si="17"/>
        <v>0</v>
      </c>
      <c r="AA118" s="182"/>
    </row>
    <row r="119" spans="1:28" s="214" customFormat="1" ht="15" hidden="1" x14ac:dyDescent="0.25">
      <c r="A119" s="72"/>
      <c r="B119" s="262" t="str">
        <f>'LPFN SUMMARY - Results'!B119</f>
        <v>Unused</v>
      </c>
      <c r="C119" s="71"/>
      <c r="D119" s="62"/>
      <c r="E119" s="63"/>
      <c r="F119" s="255">
        <f>'2480'!F119+'2511'!F119+'2520'!F119</f>
        <v>0</v>
      </c>
      <c r="G119" s="255">
        <f>'2480'!G119+'2511'!G119+'2520'!G119</f>
        <v>0</v>
      </c>
      <c r="H119" s="255">
        <f>'2480'!H119+'2511'!H119+'2520'!H119</f>
        <v>0</v>
      </c>
      <c r="I119" s="94">
        <f t="shared" si="13"/>
        <v>0</v>
      </c>
      <c r="J119" s="224"/>
      <c r="K119" s="255">
        <f>'2480'!K119+'2511'!K119+'2520'!K119</f>
        <v>0</v>
      </c>
      <c r="L119" s="255">
        <f>'2480'!L119+'2511'!L119+'2520'!L119</f>
        <v>0</v>
      </c>
      <c r="M119" s="255">
        <f>'2480'!M119+'2511'!M119+'2520'!M119+'7000'!M119+'7100'!M119</f>
        <v>0</v>
      </c>
      <c r="N119" s="94">
        <f t="shared" si="14"/>
        <v>0</v>
      </c>
      <c r="O119" s="224"/>
      <c r="P119" s="255">
        <f>'2480'!P118+'2511'!P118+'2520'!P118</f>
        <v>0</v>
      </c>
      <c r="Q119" s="255">
        <f>'2480'!Q119+'2511'!Q119+'2520'!Q119+'7000'!Q119+'7100'!Q119</f>
        <v>0</v>
      </c>
      <c r="R119" s="255">
        <f>'2480'!R119+'2511'!R119+'2520'!R119+'7000'!R119+'7100'!R119</f>
        <v>0</v>
      </c>
      <c r="S119" s="94">
        <f t="shared" si="15"/>
        <v>0</v>
      </c>
      <c r="T119" s="224"/>
      <c r="U119" s="255">
        <f>'2480'!U119+'2511'!U119+'2520'!U119+'7000'!U119+'7100'!U119</f>
        <v>0</v>
      </c>
      <c r="V119" s="255">
        <f>'2480'!V118+'2511'!V118+'2520'!V118</f>
        <v>0</v>
      </c>
      <c r="W119" s="255">
        <f>'2480'!W118+'2511'!W118+'2520'!W118</f>
        <v>0</v>
      </c>
      <c r="X119" s="94">
        <f t="shared" si="16"/>
        <v>0</v>
      </c>
      <c r="Y119" s="97"/>
      <c r="Z119" s="94">
        <f t="shared" si="17"/>
        <v>0</v>
      </c>
      <c r="AA119" s="182"/>
    </row>
    <row r="120" spans="1:28" s="214" customFormat="1" ht="15" hidden="1" x14ac:dyDescent="0.25">
      <c r="A120" s="72"/>
      <c r="B120" s="262" t="str">
        <f>'LPFN SUMMARY - Results'!B120</f>
        <v>Unused</v>
      </c>
      <c r="C120" s="71"/>
      <c r="D120" s="62"/>
      <c r="E120" s="63"/>
      <c r="F120" s="255">
        <f>'2480'!F120+'2511'!F120+'2520'!F120</f>
        <v>0</v>
      </c>
      <c r="G120" s="255">
        <f>'2480'!G120+'2511'!G120+'2520'!G120</f>
        <v>0</v>
      </c>
      <c r="H120" s="255">
        <f>'2480'!H120+'2511'!H120+'2520'!H120</f>
        <v>0</v>
      </c>
      <c r="I120" s="94">
        <f t="shared" si="13"/>
        <v>0</v>
      </c>
      <c r="J120" s="224"/>
      <c r="K120" s="255">
        <f>'2480'!K120+'2511'!K120+'2520'!K120</f>
        <v>0</v>
      </c>
      <c r="L120" s="255">
        <f>'2480'!L120+'2511'!L120+'2520'!L120</f>
        <v>0</v>
      </c>
      <c r="M120" s="255">
        <f>'2480'!M120+'2511'!M120+'2520'!M120+'7000'!M120+'7100'!M120</f>
        <v>0</v>
      </c>
      <c r="N120" s="94">
        <f t="shared" si="14"/>
        <v>0</v>
      </c>
      <c r="O120" s="224"/>
      <c r="P120" s="255">
        <f>'2480'!P119+'2511'!P119+'2520'!P119</f>
        <v>0</v>
      </c>
      <c r="Q120" s="255">
        <f>'2480'!Q120+'2511'!Q120+'2520'!Q120+'7000'!Q120+'7100'!Q120</f>
        <v>0</v>
      </c>
      <c r="R120" s="255">
        <f>'2480'!R120+'2511'!R120+'2520'!R120+'7000'!R120+'7100'!R120</f>
        <v>0</v>
      </c>
      <c r="S120" s="94">
        <f t="shared" si="15"/>
        <v>0</v>
      </c>
      <c r="T120" s="224"/>
      <c r="U120" s="255">
        <f>'2480'!U120+'2511'!U120+'2520'!U120+'7000'!U120+'7100'!U120</f>
        <v>0</v>
      </c>
      <c r="V120" s="255">
        <f>'2480'!V119+'2511'!V119+'2520'!V119</f>
        <v>0</v>
      </c>
      <c r="W120" s="255">
        <f>'2480'!W119+'2511'!W119+'2520'!W119</f>
        <v>0</v>
      </c>
      <c r="X120" s="94">
        <f t="shared" si="16"/>
        <v>0</v>
      </c>
      <c r="Y120" s="97"/>
      <c r="Z120" s="94">
        <f t="shared" si="17"/>
        <v>0</v>
      </c>
      <c r="AA120" s="182"/>
    </row>
    <row r="121" spans="1:28" s="214" customFormat="1" ht="15" hidden="1" x14ac:dyDescent="0.25">
      <c r="A121" s="72"/>
      <c r="B121" s="262" t="str">
        <f>'LPFN SUMMARY - Results'!B121</f>
        <v>Unused</v>
      </c>
      <c r="C121" s="71"/>
      <c r="D121" s="62"/>
      <c r="E121" s="63"/>
      <c r="F121" s="255">
        <f>'2480'!F121+'2511'!F121+'2520'!F121</f>
        <v>0</v>
      </c>
      <c r="G121" s="255">
        <f>'2480'!G121+'2511'!G121+'2520'!G121</f>
        <v>0</v>
      </c>
      <c r="H121" s="255">
        <f>'2480'!H121+'2511'!H121+'2520'!H121</f>
        <v>0</v>
      </c>
      <c r="I121" s="94">
        <f t="shared" si="13"/>
        <v>0</v>
      </c>
      <c r="J121" s="224"/>
      <c r="K121" s="255">
        <f>'2480'!K121+'2511'!K121+'2520'!K121</f>
        <v>0</v>
      </c>
      <c r="L121" s="255">
        <f>'2480'!L121+'2511'!L121+'2520'!L121</f>
        <v>0</v>
      </c>
      <c r="M121" s="255">
        <f>'2480'!M121+'2511'!M121+'2520'!M121+'7000'!M121+'7100'!M121</f>
        <v>0</v>
      </c>
      <c r="N121" s="94">
        <f t="shared" si="14"/>
        <v>0</v>
      </c>
      <c r="O121" s="224"/>
      <c r="P121" s="255">
        <f>'2480'!P120+'2511'!P120+'2520'!P120</f>
        <v>0</v>
      </c>
      <c r="Q121" s="255">
        <f>'2480'!Q121+'2511'!Q121+'2520'!Q121+'7000'!Q121+'7100'!Q121</f>
        <v>0</v>
      </c>
      <c r="R121" s="255">
        <f>'2480'!R121+'2511'!R121+'2520'!R121+'7000'!R121+'7100'!R121</f>
        <v>0</v>
      </c>
      <c r="S121" s="94">
        <f t="shared" si="15"/>
        <v>0</v>
      </c>
      <c r="T121" s="224"/>
      <c r="U121" s="255">
        <f>'2480'!U121+'2511'!U121+'2520'!U121+'7000'!U121+'7100'!U121</f>
        <v>0</v>
      </c>
      <c r="V121" s="255">
        <f>'2480'!V120+'2511'!V120+'2520'!V120</f>
        <v>0</v>
      </c>
      <c r="W121" s="255">
        <f>'2480'!W120+'2511'!W120+'2520'!W120</f>
        <v>0</v>
      </c>
      <c r="X121" s="94">
        <f t="shared" si="16"/>
        <v>0</v>
      </c>
      <c r="Y121" s="97"/>
      <c r="Z121" s="94">
        <f t="shared" si="17"/>
        <v>0</v>
      </c>
      <c r="AA121" s="182"/>
    </row>
    <row r="122" spans="1:28" s="214" customFormat="1" ht="15" hidden="1" x14ac:dyDescent="0.25">
      <c r="A122" s="72"/>
      <c r="B122" s="262" t="str">
        <f>'LPFN SUMMARY - Results'!B122</f>
        <v>Unused</v>
      </c>
      <c r="C122" s="71"/>
      <c r="D122" s="62"/>
      <c r="E122" s="63"/>
      <c r="F122" s="255">
        <f>'2480'!F122+'2511'!F122+'2520'!F122</f>
        <v>0</v>
      </c>
      <c r="G122" s="255">
        <f>'2480'!G122+'2511'!G122+'2520'!G122</f>
        <v>0</v>
      </c>
      <c r="H122" s="255">
        <f>'2480'!H122+'2511'!H122+'2520'!H122</f>
        <v>0</v>
      </c>
      <c r="I122" s="94">
        <f t="shared" si="13"/>
        <v>0</v>
      </c>
      <c r="J122" s="224"/>
      <c r="K122" s="255">
        <f>'2480'!K122+'2511'!K122+'2520'!K122</f>
        <v>0</v>
      </c>
      <c r="L122" s="255">
        <f>'2480'!L122+'2511'!L122+'2520'!L122</f>
        <v>0</v>
      </c>
      <c r="M122" s="255">
        <f>'2480'!M122+'2511'!M122+'2520'!M122+'7000'!M122+'7100'!M122</f>
        <v>0</v>
      </c>
      <c r="N122" s="94">
        <f t="shared" si="14"/>
        <v>0</v>
      </c>
      <c r="O122" s="224"/>
      <c r="P122" s="255">
        <f>'2480'!P121+'2511'!P121+'2520'!P121</f>
        <v>0</v>
      </c>
      <c r="Q122" s="255">
        <f>'2480'!Q122+'2511'!Q122+'2520'!Q122+'7000'!Q122+'7100'!Q122</f>
        <v>0</v>
      </c>
      <c r="R122" s="255">
        <f>'2480'!R122+'2511'!R122+'2520'!R122+'7000'!R122+'7100'!R122</f>
        <v>0</v>
      </c>
      <c r="S122" s="94">
        <f t="shared" si="15"/>
        <v>0</v>
      </c>
      <c r="T122" s="224"/>
      <c r="U122" s="255">
        <f>'2480'!U122+'2511'!U122+'2520'!U122+'7000'!U122+'7100'!U122</f>
        <v>0</v>
      </c>
      <c r="V122" s="255">
        <f>'2480'!V121+'2511'!V121+'2520'!V121</f>
        <v>0</v>
      </c>
      <c r="W122" s="255">
        <f>'2480'!W121+'2511'!W121+'2520'!W121</f>
        <v>0</v>
      </c>
      <c r="X122" s="94">
        <f t="shared" si="16"/>
        <v>0</v>
      </c>
      <c r="Y122" s="97"/>
      <c r="Z122" s="94">
        <f t="shared" si="17"/>
        <v>0</v>
      </c>
      <c r="AA122" s="182"/>
    </row>
    <row r="123" spans="1:28" s="214" customFormat="1" ht="15" hidden="1" x14ac:dyDescent="0.25">
      <c r="A123" s="72"/>
      <c r="B123" s="262" t="str">
        <f>'LPFN SUMMARY - Results'!B123</f>
        <v>Unused</v>
      </c>
      <c r="C123" s="71"/>
      <c r="D123" s="62"/>
      <c r="E123" s="63"/>
      <c r="F123" s="255">
        <f>'2480'!F123+'2511'!F123+'2520'!F123</f>
        <v>0</v>
      </c>
      <c r="G123" s="255">
        <f>'2480'!G123+'2511'!G123+'2520'!G123</f>
        <v>0</v>
      </c>
      <c r="H123" s="255">
        <f>'2480'!H123+'2511'!H123+'2520'!H123</f>
        <v>0</v>
      </c>
      <c r="I123" s="94">
        <f t="shared" si="13"/>
        <v>0</v>
      </c>
      <c r="J123" s="224"/>
      <c r="K123" s="255">
        <f>'2480'!K123+'2511'!K123+'2520'!K123</f>
        <v>0</v>
      </c>
      <c r="L123" s="255">
        <f>'2480'!L123+'2511'!L123+'2520'!L123</f>
        <v>0</v>
      </c>
      <c r="M123" s="255">
        <f>'2480'!M123+'2511'!M123+'2520'!M123+'7000'!M123+'7100'!M123</f>
        <v>0</v>
      </c>
      <c r="N123" s="94">
        <f t="shared" si="14"/>
        <v>0</v>
      </c>
      <c r="O123" s="224"/>
      <c r="P123" s="255">
        <f>'2480'!P122+'2511'!P122+'2520'!P122</f>
        <v>0</v>
      </c>
      <c r="Q123" s="255">
        <f>'2480'!Q123+'2511'!Q123+'2520'!Q123+'7000'!Q123+'7100'!Q123</f>
        <v>0</v>
      </c>
      <c r="R123" s="255">
        <f>'2480'!R123+'2511'!R123+'2520'!R123+'7000'!R123+'7100'!R123</f>
        <v>0</v>
      </c>
      <c r="S123" s="94">
        <f t="shared" si="15"/>
        <v>0</v>
      </c>
      <c r="T123" s="224"/>
      <c r="U123" s="255">
        <f>'2480'!U123+'2511'!U123+'2520'!U123+'7000'!U123+'7100'!U123</f>
        <v>0</v>
      </c>
      <c r="V123" s="255">
        <f>'2480'!V122+'2511'!V122+'2520'!V122</f>
        <v>0</v>
      </c>
      <c r="W123" s="255">
        <f>'2480'!W122+'2511'!W122+'2520'!W122</f>
        <v>0</v>
      </c>
      <c r="X123" s="94">
        <f t="shared" si="16"/>
        <v>0</v>
      </c>
      <c r="Y123" s="97"/>
      <c r="Z123" s="94">
        <f t="shared" si="17"/>
        <v>0</v>
      </c>
      <c r="AA123" s="182"/>
    </row>
    <row r="124" spans="1:28" s="214" customFormat="1" ht="15" hidden="1" x14ac:dyDescent="0.25">
      <c r="A124" s="72"/>
      <c r="B124" s="262" t="str">
        <f>'LPFN SUMMARY - Results'!B124</f>
        <v>Unused</v>
      </c>
      <c r="C124" s="71"/>
      <c r="D124" s="62"/>
      <c r="E124" s="63"/>
      <c r="F124" s="255">
        <f>'2480'!F124+'2511'!F124+'2520'!F124</f>
        <v>0</v>
      </c>
      <c r="G124" s="255">
        <f>'2480'!G124+'2511'!G124+'2520'!G124</f>
        <v>0</v>
      </c>
      <c r="H124" s="255">
        <f>'2480'!H124+'2511'!H124+'2520'!H124</f>
        <v>0</v>
      </c>
      <c r="I124" s="94">
        <f t="shared" si="13"/>
        <v>0</v>
      </c>
      <c r="J124" s="224"/>
      <c r="K124" s="255">
        <f>'2480'!K124+'2511'!K124+'2520'!K124</f>
        <v>0</v>
      </c>
      <c r="L124" s="255">
        <f>'2480'!L124+'2511'!L124+'2520'!L124</f>
        <v>0</v>
      </c>
      <c r="M124" s="255">
        <f>'2480'!M124+'2511'!M124+'2520'!M124+'7000'!M124+'7100'!M124</f>
        <v>0</v>
      </c>
      <c r="N124" s="94">
        <f t="shared" si="14"/>
        <v>0</v>
      </c>
      <c r="O124" s="224"/>
      <c r="P124" s="255">
        <f>'2480'!P123+'2511'!P123+'2520'!P123</f>
        <v>0</v>
      </c>
      <c r="Q124" s="255">
        <f>'2480'!Q124+'2511'!Q124+'2520'!Q124+'7000'!Q124+'7100'!Q124</f>
        <v>0</v>
      </c>
      <c r="R124" s="255">
        <f>'2480'!R124+'2511'!R124+'2520'!R124+'7000'!R124+'7100'!R124</f>
        <v>0</v>
      </c>
      <c r="S124" s="94">
        <f t="shared" si="15"/>
        <v>0</v>
      </c>
      <c r="T124" s="224"/>
      <c r="U124" s="255">
        <f>'2480'!U124+'2511'!U124+'2520'!U124+'7000'!U124+'7100'!U124</f>
        <v>0</v>
      </c>
      <c r="V124" s="255">
        <f>'2480'!V123+'2511'!V123+'2520'!V123</f>
        <v>0</v>
      </c>
      <c r="W124" s="255">
        <f>'2480'!W123+'2511'!W123+'2520'!W123</f>
        <v>0</v>
      </c>
      <c r="X124" s="94">
        <f t="shared" si="16"/>
        <v>0</v>
      </c>
      <c r="Y124" s="97"/>
      <c r="Z124" s="94">
        <f t="shared" si="17"/>
        <v>0</v>
      </c>
      <c r="AA124" s="182"/>
    </row>
    <row r="125" spans="1:28" s="214" customFormat="1" ht="15" hidden="1" x14ac:dyDescent="0.25">
      <c r="A125" s="72"/>
      <c r="B125" s="262" t="str">
        <f>'LPFN SUMMARY - Results'!B125</f>
        <v>Unused</v>
      </c>
      <c r="C125" s="71"/>
      <c r="D125" s="62"/>
      <c r="E125" s="63"/>
      <c r="F125" s="255">
        <f>'2480'!F125+'2511'!F125+'2520'!F125</f>
        <v>0</v>
      </c>
      <c r="G125" s="255">
        <f>'2480'!G125+'2511'!G125+'2520'!G125</f>
        <v>0</v>
      </c>
      <c r="H125" s="255">
        <f>'2480'!H125+'2511'!H125+'2520'!H125</f>
        <v>0</v>
      </c>
      <c r="I125" s="94">
        <f t="shared" si="13"/>
        <v>0</v>
      </c>
      <c r="J125" s="224"/>
      <c r="K125" s="255">
        <f>'2480'!K125+'2511'!K125+'2520'!K125</f>
        <v>0</v>
      </c>
      <c r="L125" s="255">
        <f>'2480'!L125+'2511'!L125+'2520'!L125</f>
        <v>0</v>
      </c>
      <c r="M125" s="255">
        <f>'2480'!M125+'2511'!M125+'2520'!M125+'7000'!M125+'7100'!M125</f>
        <v>0</v>
      </c>
      <c r="N125" s="94">
        <f t="shared" si="14"/>
        <v>0</v>
      </c>
      <c r="O125" s="224"/>
      <c r="P125" s="255">
        <f>'2480'!P124+'2511'!P124+'2520'!P124</f>
        <v>0</v>
      </c>
      <c r="Q125" s="255">
        <f>'2480'!Q125+'2511'!Q125+'2520'!Q125+'7000'!Q125+'7100'!Q125</f>
        <v>0</v>
      </c>
      <c r="R125" s="255">
        <f>'2480'!R125+'2511'!R125+'2520'!R125+'7000'!R125+'7100'!R125</f>
        <v>0</v>
      </c>
      <c r="S125" s="94">
        <f t="shared" si="15"/>
        <v>0</v>
      </c>
      <c r="T125" s="224"/>
      <c r="U125" s="255">
        <f>'2480'!U125+'2511'!U125+'2520'!U125+'7000'!U125+'7100'!U125</f>
        <v>0</v>
      </c>
      <c r="V125" s="255">
        <f>'2480'!V124+'2511'!V124+'2520'!V124</f>
        <v>0</v>
      </c>
      <c r="W125" s="255">
        <f>'2480'!W124+'2511'!W124+'2520'!W124</f>
        <v>0</v>
      </c>
      <c r="X125" s="94">
        <f t="shared" si="16"/>
        <v>0</v>
      </c>
      <c r="Y125" s="97"/>
      <c r="Z125" s="94">
        <f t="shared" si="17"/>
        <v>0</v>
      </c>
      <c r="AA125" s="182"/>
    </row>
    <row r="126" spans="1:28" s="214" customFormat="1" ht="15" hidden="1" x14ac:dyDescent="0.25">
      <c r="A126" s="72"/>
      <c r="B126" s="262" t="str">
        <f>'LPFN SUMMARY - Results'!B126</f>
        <v>Unused</v>
      </c>
      <c r="C126" s="73"/>
      <c r="D126" s="62"/>
      <c r="E126" s="63"/>
      <c r="F126" s="255">
        <f>'2480'!F126+'2511'!F126+'2520'!F126</f>
        <v>0</v>
      </c>
      <c r="G126" s="255">
        <f>'2480'!G126+'2511'!G126+'2520'!G126</f>
        <v>0</v>
      </c>
      <c r="H126" s="255">
        <f>'2480'!H126+'2511'!H126+'2520'!H126</f>
        <v>0</v>
      </c>
      <c r="I126" s="94">
        <f>F126+G126+H126</f>
        <v>0</v>
      </c>
      <c r="J126" s="224"/>
      <c r="K126" s="255">
        <f>'2480'!K126+'2511'!K126+'2520'!K126</f>
        <v>0</v>
      </c>
      <c r="L126" s="255">
        <f>'2480'!L126+'2511'!L126+'2520'!L126</f>
        <v>0</v>
      </c>
      <c r="M126" s="255">
        <f>'2480'!M126+'2511'!M126+'2520'!M126+'7000'!M126+'7100'!M126</f>
        <v>0</v>
      </c>
      <c r="N126" s="94">
        <f>K126+L126+M126</f>
        <v>0</v>
      </c>
      <c r="O126" s="224"/>
      <c r="P126" s="255">
        <f>'2480'!P125+'2511'!P125+'2520'!P125</f>
        <v>0</v>
      </c>
      <c r="Q126" s="255">
        <f>'2480'!Q126+'2511'!Q126+'2520'!Q126+'7000'!Q126+'7100'!Q126</f>
        <v>0</v>
      </c>
      <c r="R126" s="255">
        <f>'2480'!R126+'2511'!R126+'2520'!R126+'7000'!R126+'7100'!R126</f>
        <v>0</v>
      </c>
      <c r="S126" s="94">
        <f>P126+Q126+R126</f>
        <v>0</v>
      </c>
      <c r="T126" s="224"/>
      <c r="U126" s="255">
        <f>'2480'!U126+'2511'!U126+'2520'!U126+'7000'!U126+'7100'!U126</f>
        <v>0</v>
      </c>
      <c r="V126" s="255">
        <f>'2480'!V125+'2511'!V125+'2520'!V125</f>
        <v>0</v>
      </c>
      <c r="W126" s="255">
        <f>'2480'!W125+'2511'!W125+'2520'!W125</f>
        <v>0</v>
      </c>
      <c r="X126" s="94">
        <f>U126+V126+W126</f>
        <v>0</v>
      </c>
      <c r="Y126" s="97"/>
      <c r="Z126" s="94">
        <f>X126+S126+N126+I126</f>
        <v>0</v>
      </c>
      <c r="AA126" s="182"/>
    </row>
    <row r="127" spans="1:28" s="214" customFormat="1" ht="15" x14ac:dyDescent="0.25">
      <c r="A127" s="77"/>
      <c r="B127" s="78"/>
      <c r="C127" s="78"/>
      <c r="D127" s="78"/>
      <c r="E127" s="79"/>
      <c r="F127" s="83">
        <f>SUM(F46:F126)</f>
        <v>101265</v>
      </c>
      <c r="G127" s="83">
        <f>SUM(G46:G126)</f>
        <v>1200</v>
      </c>
      <c r="H127" s="83">
        <f>SUM(H46:H126)</f>
        <v>13900</v>
      </c>
      <c r="I127" s="85">
        <f>SUM(I46:I126)</f>
        <v>116365</v>
      </c>
      <c r="J127" s="85"/>
      <c r="K127" s="83">
        <f>SUM(K46:K126)</f>
        <v>1265</v>
      </c>
      <c r="L127" s="83">
        <f>SUM(L46:L126)</f>
        <v>1200</v>
      </c>
      <c r="M127" s="83">
        <f>SUM(M46:M126)</f>
        <v>13900</v>
      </c>
      <c r="N127" s="85">
        <f>SUM(N46:N126)</f>
        <v>16365</v>
      </c>
      <c r="O127" s="85"/>
      <c r="P127" s="83">
        <f>SUM(P46:P126)</f>
        <v>1265</v>
      </c>
      <c r="Q127" s="83">
        <f>SUM(Q46:Q126)</f>
        <v>1200</v>
      </c>
      <c r="R127" s="83">
        <f>SUM(R46:R126)</f>
        <v>13900</v>
      </c>
      <c r="S127" s="85">
        <f>SUM(S46:S126)</f>
        <v>16365</v>
      </c>
      <c r="T127" s="85"/>
      <c r="U127" s="83">
        <f>SUM(U46:U126)</f>
        <v>1264</v>
      </c>
      <c r="V127" s="83">
        <f>SUM(V46:V126)</f>
        <v>1200</v>
      </c>
      <c r="W127" s="83">
        <f>SUM(W46:W126)</f>
        <v>13900</v>
      </c>
      <c r="X127" s="85">
        <f>SUM(X46:X126)</f>
        <v>16364</v>
      </c>
      <c r="Y127" s="84"/>
      <c r="Z127" s="85">
        <f>SUM(Z46:Z126)</f>
        <v>165459</v>
      </c>
      <c r="AA127" s="182"/>
    </row>
    <row r="128" spans="1:28" s="214" customFormat="1" ht="15.75" thickBot="1" x14ac:dyDescent="0.3">
      <c r="A128" s="80" t="s">
        <v>24</v>
      </c>
      <c r="B128" s="81"/>
      <c r="C128" s="260"/>
      <c r="D128" s="260"/>
      <c r="E128" s="261"/>
      <c r="F128" s="88">
        <f>F43-F127</f>
        <v>26535</v>
      </c>
      <c r="G128" s="88">
        <f>G43-G127</f>
        <v>23559</v>
      </c>
      <c r="H128" s="88">
        <f>H43-H127</f>
        <v>-13900</v>
      </c>
      <c r="I128" s="89">
        <f>I43-I127</f>
        <v>36194</v>
      </c>
      <c r="J128" s="89"/>
      <c r="K128" s="88">
        <f>K43-K127</f>
        <v>-1265</v>
      </c>
      <c r="L128" s="88">
        <f>L43-L127</f>
        <v>-1200</v>
      </c>
      <c r="M128" s="88">
        <f>M43-M127</f>
        <v>-13900</v>
      </c>
      <c r="N128" s="89">
        <f>N43-N127</f>
        <v>-16365</v>
      </c>
      <c r="O128" s="89"/>
      <c r="P128" s="88">
        <f>P43-P127</f>
        <v>-1265</v>
      </c>
      <c r="Q128" s="88">
        <f>Q43-Q127</f>
        <v>-1200</v>
      </c>
      <c r="R128" s="88">
        <f>R43-R127</f>
        <v>-13900</v>
      </c>
      <c r="S128" s="89">
        <f>S43-S127</f>
        <v>-16365</v>
      </c>
      <c r="T128" s="89"/>
      <c r="U128" s="88">
        <f>U43-U127</f>
        <v>-1264</v>
      </c>
      <c r="V128" s="88">
        <f>V43-V127</f>
        <v>-1200</v>
      </c>
      <c r="W128" s="88">
        <f>W43-W127</f>
        <v>-13900</v>
      </c>
      <c r="X128" s="89">
        <f>X43-X127</f>
        <v>-16364</v>
      </c>
      <c r="Y128" s="90"/>
      <c r="Z128" s="89">
        <f>Z43-Z127</f>
        <v>-12900</v>
      </c>
      <c r="AA128" s="182"/>
      <c r="AB128" s="243"/>
    </row>
    <row r="129" spans="1:27" s="214" customFormat="1" x14ac:dyDescent="0.2">
      <c r="A129" s="1"/>
      <c r="B129" s="1"/>
      <c r="C129" s="1"/>
      <c r="D129" s="1"/>
      <c r="E129" s="1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82"/>
    </row>
    <row r="130" spans="1:27" s="214" customFormat="1" x14ac:dyDescent="0.2">
      <c r="A130" s="172"/>
      <c r="B130" s="172"/>
      <c r="C130" s="17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82"/>
    </row>
    <row r="131" spans="1:27" s="214" customFormat="1" x14ac:dyDescent="0.2">
      <c r="AA131" s="182"/>
    </row>
    <row r="132" spans="1:27" x14ac:dyDescent="0.2">
      <c r="Z132" s="137"/>
    </row>
  </sheetData>
  <mergeCells count="2">
    <mergeCell ref="U5:Z5"/>
    <mergeCell ref="A6:B6"/>
  </mergeCells>
  <pageMargins left="0.27" right="0.32" top="0.74803149606299213" bottom="0.74803149606299213" header="0.31496062992125984" footer="0.31496062992125984"/>
  <pageSetup paperSize="5" scale="62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28">
    <tabColor theme="1" tint="0.39997558519241921"/>
    <pageSetUpPr fitToPage="1"/>
  </sheetPr>
  <dimension ref="A1:AB130"/>
  <sheetViews>
    <sheetView zoomScale="80" zoomScaleNormal="80" workbookViewId="0">
      <pane xSplit="2" ySplit="10" topLeftCell="E11" activePane="bottomRight" state="frozen"/>
      <selection activeCell="M42" sqref="M42"/>
      <selection pane="topRight" activeCell="M42" sqref="M42"/>
      <selection pane="bottomLeft" activeCell="M42" sqref="M42"/>
      <selection pane="bottomRight" activeCell="Z11" sqref="Z11"/>
    </sheetView>
  </sheetViews>
  <sheetFormatPr defaultColWidth="9.140625" defaultRowHeight="12.75" x14ac:dyDescent="0.2"/>
  <cols>
    <col min="1" max="1" width="10.5703125" customWidth="1"/>
    <col min="2" max="2" width="28.7109375" customWidth="1"/>
    <col min="3" max="4" width="9.140625" hidden="1" customWidth="1"/>
    <col min="5" max="5" width="41.85546875" customWidth="1"/>
    <col min="6" max="6" width="12.5703125" customWidth="1"/>
    <col min="7" max="8" width="10.140625" bestFit="1" customWidth="1"/>
    <col min="9" max="9" width="14.28515625" bestFit="1" customWidth="1"/>
    <col min="10" max="10" width="2.7109375" customWidth="1"/>
    <col min="11" max="12" width="10.140625" bestFit="1" customWidth="1"/>
    <col min="13" max="13" width="10.5703125" bestFit="1" customWidth="1"/>
    <col min="14" max="14" width="14.5703125" bestFit="1" customWidth="1"/>
    <col min="15" max="15" width="2.7109375" customWidth="1"/>
    <col min="16" max="16" width="10.140625" bestFit="1" customWidth="1"/>
    <col min="17" max="17" width="10.28515625" bestFit="1" customWidth="1"/>
    <col min="18" max="18" width="10.140625" bestFit="1" customWidth="1"/>
    <col min="19" max="19" width="14.5703125" bestFit="1" customWidth="1"/>
    <col min="20" max="20" width="2.7109375" customWidth="1"/>
    <col min="21" max="22" width="10.140625" bestFit="1" customWidth="1"/>
    <col min="23" max="23" width="10.5703125" bestFit="1" customWidth="1"/>
    <col min="24" max="24" width="14.5703125" bestFit="1" customWidth="1"/>
    <col min="25" max="25" width="3.28515625" customWidth="1"/>
    <col min="26" max="26" width="12.140625" bestFit="1" customWidth="1"/>
    <col min="28" max="28" width="10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219"/>
      <c r="X3" s="1"/>
      <c r="Y3" s="1"/>
      <c r="Z3" s="1"/>
    </row>
    <row r="4" spans="1:26" ht="19.5" customHeight="1" x14ac:dyDescent="0.2">
      <c r="A4" s="23" t="s">
        <v>324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>
        <v>13400</v>
      </c>
      <c r="G11" s="22"/>
      <c r="H11" s="22"/>
      <c r="I11" s="94">
        <f>F11+G11+H11</f>
        <v>13400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 t="shared" ref="Z11:Z42" si="0">X11+S11+N11+I11</f>
        <v>13400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1">K12+L12+M12</f>
        <v>0</v>
      </c>
      <c r="O12" s="15"/>
      <c r="P12" s="22"/>
      <c r="Q12" s="22"/>
      <c r="R12" s="22"/>
      <c r="S12" s="94">
        <f t="shared" ref="S12:S42" si="2">P12+Q12+R12</f>
        <v>0</v>
      </c>
      <c r="T12" s="15"/>
      <c r="U12" s="22"/>
      <c r="V12" s="22"/>
      <c r="W12" s="22"/>
      <c r="X12" s="94">
        <f t="shared" ref="X12:X42" si="3">U12+V12+W12</f>
        <v>0</v>
      </c>
      <c r="Y12" s="97"/>
      <c r="Z12" s="94">
        <f t="shared" si="0"/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1"/>
        <v>0</v>
      </c>
      <c r="O13" s="15"/>
      <c r="P13" s="22"/>
      <c r="Q13" s="22"/>
      <c r="R13" s="22"/>
      <c r="S13" s="94">
        <f t="shared" si="2"/>
        <v>0</v>
      </c>
      <c r="T13" s="15"/>
      <c r="U13" s="22"/>
      <c r="V13" s="22"/>
      <c r="W13" s="22"/>
      <c r="X13" s="94">
        <f t="shared" si="3"/>
        <v>0</v>
      </c>
      <c r="Y13" s="97"/>
      <c r="Z13" s="94">
        <f t="shared" si="0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1"/>
        <v>0</v>
      </c>
      <c r="O14" s="15"/>
      <c r="P14" s="22"/>
      <c r="Q14" s="22"/>
      <c r="R14" s="22"/>
      <c r="S14" s="94">
        <f t="shared" si="2"/>
        <v>0</v>
      </c>
      <c r="T14" s="15"/>
      <c r="U14" s="22"/>
      <c r="V14" s="22"/>
      <c r="W14" s="22"/>
      <c r="X14" s="94">
        <f t="shared" si="3"/>
        <v>0</v>
      </c>
      <c r="Y14" s="97"/>
      <c r="Z14" s="94">
        <f t="shared" si="0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1"/>
        <v>0</v>
      </c>
      <c r="O15" s="15"/>
      <c r="P15" s="22"/>
      <c r="Q15" s="22"/>
      <c r="R15" s="22"/>
      <c r="S15" s="94">
        <f t="shared" si="2"/>
        <v>0</v>
      </c>
      <c r="T15" s="15"/>
      <c r="U15" s="22"/>
      <c r="V15" s="22"/>
      <c r="W15" s="22"/>
      <c r="X15" s="94">
        <f t="shared" si="3"/>
        <v>0</v>
      </c>
      <c r="Y15" s="97"/>
      <c r="Z15" s="94">
        <f t="shared" si="0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1"/>
        <v>0</v>
      </c>
      <c r="O16" s="15"/>
      <c r="P16" s="22"/>
      <c r="Q16" s="22"/>
      <c r="R16" s="22"/>
      <c r="S16" s="94">
        <f t="shared" si="2"/>
        <v>0</v>
      </c>
      <c r="T16" s="15"/>
      <c r="U16" s="22"/>
      <c r="V16" s="22"/>
      <c r="W16" s="22"/>
      <c r="X16" s="94">
        <f t="shared" si="3"/>
        <v>0</v>
      </c>
      <c r="Y16" s="97"/>
      <c r="Z16" s="94">
        <f t="shared" si="0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1"/>
        <v>0</v>
      </c>
      <c r="O17" s="15"/>
      <c r="P17" s="22"/>
      <c r="Q17" s="22"/>
      <c r="R17" s="22"/>
      <c r="S17" s="94">
        <f t="shared" si="2"/>
        <v>0</v>
      </c>
      <c r="T17" s="15"/>
      <c r="U17" s="22"/>
      <c r="V17" s="22"/>
      <c r="W17" s="22"/>
      <c r="X17" s="94">
        <f t="shared" si="3"/>
        <v>0</v>
      </c>
      <c r="Y17" s="97"/>
      <c r="Z17" s="94">
        <f t="shared" si="0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1"/>
        <v>0</v>
      </c>
      <c r="O18" s="15"/>
      <c r="P18" s="22"/>
      <c r="Q18" s="22"/>
      <c r="R18" s="22"/>
      <c r="S18" s="94">
        <f t="shared" si="2"/>
        <v>0</v>
      </c>
      <c r="T18" s="15"/>
      <c r="U18" s="22"/>
      <c r="V18" s="22"/>
      <c r="W18" s="22"/>
      <c r="X18" s="94">
        <f t="shared" si="3"/>
        <v>0</v>
      </c>
      <c r="Y18" s="97"/>
      <c r="Z18" s="94">
        <f t="shared" si="0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1"/>
        <v>0</v>
      </c>
      <c r="O19" s="15"/>
      <c r="P19" s="22"/>
      <c r="Q19" s="22"/>
      <c r="R19" s="22"/>
      <c r="S19" s="94">
        <f t="shared" si="2"/>
        <v>0</v>
      </c>
      <c r="T19" s="15"/>
      <c r="U19" s="22"/>
      <c r="V19" s="22"/>
      <c r="W19" s="22"/>
      <c r="X19" s="94">
        <f t="shared" si="3"/>
        <v>0</v>
      </c>
      <c r="Y19" s="97"/>
      <c r="Z19" s="94">
        <f t="shared" si="0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1"/>
        <v>0</v>
      </c>
      <c r="O20" s="15"/>
      <c r="P20" s="22"/>
      <c r="Q20" s="22"/>
      <c r="R20" s="22"/>
      <c r="S20" s="94">
        <f t="shared" si="2"/>
        <v>0</v>
      </c>
      <c r="T20" s="15"/>
      <c r="U20" s="22"/>
      <c r="V20" s="22"/>
      <c r="W20" s="22"/>
      <c r="X20" s="94">
        <f t="shared" si="3"/>
        <v>0</v>
      </c>
      <c r="Y20" s="97"/>
      <c r="Z20" s="94">
        <f t="shared" si="0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1"/>
        <v>0</v>
      </c>
      <c r="O21" s="15"/>
      <c r="P21" s="22"/>
      <c r="Q21" s="22"/>
      <c r="R21" s="22"/>
      <c r="S21" s="94">
        <f t="shared" si="2"/>
        <v>0</v>
      </c>
      <c r="T21" s="15"/>
      <c r="U21" s="22"/>
      <c r="V21" s="22"/>
      <c r="W21" s="22"/>
      <c r="X21" s="94">
        <f t="shared" si="3"/>
        <v>0</v>
      </c>
      <c r="Y21" s="97"/>
      <c r="Z21" s="94">
        <f t="shared" si="0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1"/>
        <v>0</v>
      </c>
      <c r="O22" s="15"/>
      <c r="P22" s="22"/>
      <c r="Q22" s="22"/>
      <c r="R22" s="22"/>
      <c r="S22" s="94">
        <f t="shared" si="2"/>
        <v>0</v>
      </c>
      <c r="T22" s="15"/>
      <c r="U22" s="22"/>
      <c r="V22" s="22"/>
      <c r="W22" s="22"/>
      <c r="X22" s="94">
        <f t="shared" si="3"/>
        <v>0</v>
      </c>
      <c r="Y22" s="97"/>
      <c r="Z22" s="94">
        <f t="shared" si="0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1"/>
        <v>0</v>
      </c>
      <c r="O23" s="15"/>
      <c r="P23" s="22"/>
      <c r="Q23" s="22"/>
      <c r="R23" s="22"/>
      <c r="S23" s="94">
        <f t="shared" si="2"/>
        <v>0</v>
      </c>
      <c r="T23" s="15"/>
      <c r="U23" s="22"/>
      <c r="V23" s="22"/>
      <c r="W23" s="22"/>
      <c r="X23" s="94">
        <f t="shared" si="3"/>
        <v>0</v>
      </c>
      <c r="Y23" s="97"/>
      <c r="Z23" s="94">
        <f t="shared" si="0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1"/>
        <v>0</v>
      </c>
      <c r="O24" s="15"/>
      <c r="P24" s="22"/>
      <c r="Q24" s="22"/>
      <c r="R24" s="22"/>
      <c r="S24" s="94">
        <f t="shared" si="2"/>
        <v>0</v>
      </c>
      <c r="T24" s="15"/>
      <c r="U24" s="22"/>
      <c r="V24" s="22"/>
      <c r="W24" s="22"/>
      <c r="X24" s="94">
        <f t="shared" si="3"/>
        <v>0</v>
      </c>
      <c r="Y24" s="97"/>
      <c r="Z24" s="94">
        <f t="shared" si="0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1"/>
        <v>0</v>
      </c>
      <c r="O25" s="15"/>
      <c r="P25" s="22"/>
      <c r="Q25" s="22"/>
      <c r="R25" s="22"/>
      <c r="S25" s="94">
        <f t="shared" si="2"/>
        <v>0</v>
      </c>
      <c r="T25" s="15"/>
      <c r="U25" s="22"/>
      <c r="V25" s="22"/>
      <c r="W25" s="22"/>
      <c r="X25" s="94">
        <f t="shared" si="3"/>
        <v>0</v>
      </c>
      <c r="Y25" s="97"/>
      <c r="Z25" s="94">
        <f t="shared" si="0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1"/>
        <v>0</v>
      </c>
      <c r="O26" s="15"/>
      <c r="P26" s="22"/>
      <c r="Q26" s="22"/>
      <c r="R26" s="22"/>
      <c r="S26" s="94">
        <f t="shared" si="2"/>
        <v>0</v>
      </c>
      <c r="T26" s="15"/>
      <c r="U26" s="22"/>
      <c r="V26" s="22"/>
      <c r="W26" s="22"/>
      <c r="X26" s="94">
        <f t="shared" si="3"/>
        <v>0</v>
      </c>
      <c r="Y26" s="97"/>
      <c r="Z26" s="94">
        <f t="shared" si="0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1"/>
        <v>0</v>
      </c>
      <c r="O27" s="15"/>
      <c r="P27" s="22"/>
      <c r="Q27" s="22"/>
      <c r="R27" s="22"/>
      <c r="S27" s="94">
        <f t="shared" si="2"/>
        <v>0</v>
      </c>
      <c r="T27" s="15"/>
      <c r="U27" s="22"/>
      <c r="V27" s="22"/>
      <c r="W27" s="22"/>
      <c r="X27" s="94">
        <f t="shared" si="3"/>
        <v>0</v>
      </c>
      <c r="Y27" s="97"/>
      <c r="Z27" s="94">
        <f t="shared" si="0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1"/>
        <v>0</v>
      </c>
      <c r="O28" s="15"/>
      <c r="P28" s="22"/>
      <c r="Q28" s="22"/>
      <c r="R28" s="22"/>
      <c r="S28" s="94">
        <f t="shared" si="2"/>
        <v>0</v>
      </c>
      <c r="T28" s="15"/>
      <c r="U28" s="22"/>
      <c r="V28" s="22"/>
      <c r="W28" s="22"/>
      <c r="X28" s="94">
        <f t="shared" si="3"/>
        <v>0</v>
      </c>
      <c r="Y28" s="97"/>
      <c r="Z28" s="94">
        <f t="shared" si="0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1"/>
        <v>0</v>
      </c>
      <c r="O29" s="15"/>
      <c r="P29" s="22"/>
      <c r="Q29" s="22"/>
      <c r="R29" s="22"/>
      <c r="S29" s="94">
        <f t="shared" si="2"/>
        <v>0</v>
      </c>
      <c r="T29" s="15"/>
      <c r="U29" s="22"/>
      <c r="V29" s="22"/>
      <c r="W29" s="22"/>
      <c r="X29" s="94">
        <f t="shared" si="3"/>
        <v>0</v>
      </c>
      <c r="Y29" s="97"/>
      <c r="Z29" s="94">
        <f t="shared" si="0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1"/>
        <v>0</v>
      </c>
      <c r="O30" s="15"/>
      <c r="P30" s="22"/>
      <c r="Q30" s="22"/>
      <c r="R30" s="22"/>
      <c r="S30" s="94">
        <f t="shared" si="2"/>
        <v>0</v>
      </c>
      <c r="T30" s="15"/>
      <c r="U30" s="22"/>
      <c r="V30" s="22"/>
      <c r="W30" s="22"/>
      <c r="X30" s="94">
        <f t="shared" si="3"/>
        <v>0</v>
      </c>
      <c r="Y30" s="97"/>
      <c r="Z30" s="94">
        <f t="shared" si="0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1"/>
        <v>0</v>
      </c>
      <c r="O31" s="15"/>
      <c r="P31" s="22"/>
      <c r="Q31" s="22"/>
      <c r="R31" s="22"/>
      <c r="S31" s="94">
        <f t="shared" si="2"/>
        <v>0</v>
      </c>
      <c r="T31" s="15"/>
      <c r="U31" s="22"/>
      <c r="V31" s="22"/>
      <c r="W31" s="22"/>
      <c r="X31" s="94">
        <f t="shared" si="3"/>
        <v>0</v>
      </c>
      <c r="Y31" s="97"/>
      <c r="Z31" s="94">
        <f t="shared" si="0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1"/>
        <v>0</v>
      </c>
      <c r="O32" s="15"/>
      <c r="P32" s="22"/>
      <c r="Q32" s="22"/>
      <c r="R32" s="22"/>
      <c r="S32" s="94">
        <f t="shared" si="2"/>
        <v>0</v>
      </c>
      <c r="T32" s="15"/>
      <c r="U32" s="22"/>
      <c r="V32" s="22"/>
      <c r="W32" s="22"/>
      <c r="X32" s="94">
        <f t="shared" si="3"/>
        <v>0</v>
      </c>
      <c r="Y32" s="97"/>
      <c r="Z32" s="94">
        <f t="shared" si="0"/>
        <v>0</v>
      </c>
    </row>
    <row r="33" spans="1:28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1"/>
        <v>0</v>
      </c>
      <c r="O33" s="15"/>
      <c r="P33" s="22"/>
      <c r="Q33" s="22"/>
      <c r="R33" s="22"/>
      <c r="S33" s="94">
        <f t="shared" si="2"/>
        <v>0</v>
      </c>
      <c r="T33" s="15"/>
      <c r="U33" s="22"/>
      <c r="V33" s="22"/>
      <c r="W33" s="22"/>
      <c r="X33" s="94">
        <f t="shared" si="3"/>
        <v>0</v>
      </c>
      <c r="Y33" s="97"/>
      <c r="Z33" s="94">
        <f t="shared" si="0"/>
        <v>0</v>
      </c>
    </row>
    <row r="34" spans="1:28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1"/>
        <v>0</v>
      </c>
      <c r="O34" s="15"/>
      <c r="P34" s="22"/>
      <c r="Q34" s="22"/>
      <c r="R34" s="22"/>
      <c r="S34" s="94">
        <f t="shared" si="2"/>
        <v>0</v>
      </c>
      <c r="T34" s="15"/>
      <c r="U34" s="22"/>
      <c r="V34" s="22"/>
      <c r="W34" s="22"/>
      <c r="X34" s="94">
        <f t="shared" si="3"/>
        <v>0</v>
      </c>
      <c r="Y34" s="97"/>
      <c r="Z34" s="94">
        <f t="shared" si="0"/>
        <v>0</v>
      </c>
    </row>
    <row r="35" spans="1:28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1"/>
        <v>0</v>
      </c>
      <c r="O35" s="15"/>
      <c r="P35" s="22"/>
      <c r="Q35" s="22"/>
      <c r="R35" s="22"/>
      <c r="S35" s="94">
        <f t="shared" si="2"/>
        <v>0</v>
      </c>
      <c r="T35" s="15"/>
      <c r="U35" s="22"/>
      <c r="V35" s="22"/>
      <c r="W35" s="22"/>
      <c r="X35" s="94">
        <f t="shared" si="3"/>
        <v>0</v>
      </c>
      <c r="Y35" s="97"/>
      <c r="Z35" s="94">
        <f t="shared" si="0"/>
        <v>0</v>
      </c>
    </row>
    <row r="36" spans="1:28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1"/>
        <v>0</v>
      </c>
      <c r="O36" s="15"/>
      <c r="P36" s="22"/>
      <c r="Q36" s="22"/>
      <c r="R36" s="22"/>
      <c r="S36" s="94">
        <f t="shared" si="2"/>
        <v>0</v>
      </c>
      <c r="T36" s="15"/>
      <c r="U36" s="22"/>
      <c r="V36" s="22"/>
      <c r="W36" s="22"/>
      <c r="X36" s="94">
        <f t="shared" si="3"/>
        <v>0</v>
      </c>
      <c r="Y36" s="97"/>
      <c r="Z36" s="94">
        <f t="shared" si="0"/>
        <v>0</v>
      </c>
    </row>
    <row r="37" spans="1:28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1"/>
        <v>0</v>
      </c>
      <c r="O37" s="15"/>
      <c r="P37" s="22"/>
      <c r="Q37" s="22"/>
      <c r="R37" s="22"/>
      <c r="S37" s="94">
        <f t="shared" si="2"/>
        <v>0</v>
      </c>
      <c r="T37" s="15"/>
      <c r="U37" s="22"/>
      <c r="V37" s="22"/>
      <c r="W37" s="22"/>
      <c r="X37" s="94">
        <f t="shared" si="3"/>
        <v>0</v>
      </c>
      <c r="Y37" s="97"/>
      <c r="Z37" s="94">
        <f t="shared" si="0"/>
        <v>0</v>
      </c>
    </row>
    <row r="38" spans="1:28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1"/>
        <v>0</v>
      </c>
      <c r="O38" s="15"/>
      <c r="P38" s="22"/>
      <c r="Q38" s="22"/>
      <c r="R38" s="22"/>
      <c r="S38" s="94">
        <f t="shared" si="2"/>
        <v>0</v>
      </c>
      <c r="T38" s="15"/>
      <c r="U38" s="22"/>
      <c r="V38" s="22"/>
      <c r="W38" s="22"/>
      <c r="X38" s="94">
        <f t="shared" si="3"/>
        <v>0</v>
      </c>
      <c r="Y38" s="97"/>
      <c r="Z38" s="94">
        <f t="shared" si="0"/>
        <v>0</v>
      </c>
    </row>
    <row r="39" spans="1:28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1"/>
        <v>0</v>
      </c>
      <c r="O39" s="15"/>
      <c r="P39" s="22"/>
      <c r="Q39" s="22"/>
      <c r="R39" s="22"/>
      <c r="S39" s="94">
        <f t="shared" si="2"/>
        <v>0</v>
      </c>
      <c r="T39" s="15"/>
      <c r="U39" s="22"/>
      <c r="V39" s="22"/>
      <c r="W39" s="22"/>
      <c r="X39" s="94">
        <f t="shared" si="3"/>
        <v>0</v>
      </c>
      <c r="Y39" s="97"/>
      <c r="Z39" s="94">
        <f t="shared" si="0"/>
        <v>0</v>
      </c>
    </row>
    <row r="40" spans="1:28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1"/>
        <v>0</v>
      </c>
      <c r="O40" s="15"/>
      <c r="P40" s="22"/>
      <c r="Q40" s="22"/>
      <c r="R40" s="22"/>
      <c r="S40" s="94">
        <f t="shared" si="2"/>
        <v>0</v>
      </c>
      <c r="T40" s="15"/>
      <c r="U40" s="22"/>
      <c r="V40" s="22"/>
      <c r="W40" s="22"/>
      <c r="X40" s="94">
        <f t="shared" si="3"/>
        <v>0</v>
      </c>
      <c r="Y40" s="97"/>
      <c r="Z40" s="94">
        <f t="shared" si="0"/>
        <v>0</v>
      </c>
    </row>
    <row r="41" spans="1:28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1"/>
        <v>0</v>
      </c>
      <c r="O41" s="15"/>
      <c r="P41" s="22"/>
      <c r="Q41" s="22"/>
      <c r="R41" s="22"/>
      <c r="S41" s="94">
        <f t="shared" si="2"/>
        <v>0</v>
      </c>
      <c r="T41" s="15"/>
      <c r="U41" s="22"/>
      <c r="V41" s="22"/>
      <c r="W41" s="22"/>
      <c r="X41" s="94">
        <f t="shared" si="3"/>
        <v>0</v>
      </c>
      <c r="Y41" s="97"/>
      <c r="Z41" s="94">
        <f t="shared" si="0"/>
        <v>0</v>
      </c>
    </row>
    <row r="42" spans="1:28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1"/>
        <v>0</v>
      </c>
      <c r="O42" s="15"/>
      <c r="P42" s="22"/>
      <c r="Q42" s="22"/>
      <c r="R42" s="22"/>
      <c r="S42" s="94">
        <f t="shared" si="2"/>
        <v>0</v>
      </c>
      <c r="T42" s="15"/>
      <c r="U42" s="22"/>
      <c r="V42" s="22"/>
      <c r="W42" s="22"/>
      <c r="X42" s="94">
        <f t="shared" si="3"/>
        <v>0</v>
      </c>
      <c r="Y42" s="97"/>
      <c r="Z42" s="94">
        <f t="shared" si="0"/>
        <v>0</v>
      </c>
    </row>
    <row r="43" spans="1:28" x14ac:dyDescent="0.2">
      <c r="A43" s="74"/>
      <c r="B43" s="75"/>
      <c r="C43" s="75"/>
      <c r="D43" s="7"/>
      <c r="E43" s="76"/>
      <c r="F43" s="83">
        <f>SUM(F11:F42)</f>
        <v>13400</v>
      </c>
      <c r="G43" s="83">
        <f>SUM(G11:G42)</f>
        <v>0</v>
      </c>
      <c r="H43" s="83">
        <f>SUM(H11:H42)</f>
        <v>0</v>
      </c>
      <c r="I43" s="85">
        <f>SUM(I8:I42)</f>
        <v>13400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13400</v>
      </c>
      <c r="AB43" s="137"/>
    </row>
    <row r="44" spans="1:28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8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8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8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8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>
        <v>3350</v>
      </c>
      <c r="I85" s="94">
        <f t="shared" si="5"/>
        <v>3350</v>
      </c>
      <c r="J85" s="15"/>
      <c r="K85" s="22"/>
      <c r="L85" s="22"/>
      <c r="M85" s="22">
        <v>3350</v>
      </c>
      <c r="N85" s="94">
        <f t="shared" si="6"/>
        <v>3350</v>
      </c>
      <c r="O85" s="15"/>
      <c r="P85" s="22"/>
      <c r="Q85" s="22"/>
      <c r="R85" s="22">
        <v>3350</v>
      </c>
      <c r="S85" s="94">
        <f t="shared" si="7"/>
        <v>3350</v>
      </c>
      <c r="T85" s="15"/>
      <c r="U85" s="22"/>
      <c r="V85" s="22"/>
      <c r="W85" s="22">
        <v>3350</v>
      </c>
      <c r="X85" s="94">
        <f t="shared" si="8"/>
        <v>3350</v>
      </c>
      <c r="Y85" s="97"/>
      <c r="Z85" s="94">
        <f t="shared" si="9"/>
        <v>13400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ref="I100" si="10">F100+G100+H100</f>
        <v>0</v>
      </c>
      <c r="J100" s="15"/>
      <c r="K100" s="22"/>
      <c r="L100" s="22"/>
      <c r="M100" s="22"/>
      <c r="N100" s="94">
        <f t="shared" ref="N100" si="11">K100+L100+M100</f>
        <v>0</v>
      </c>
      <c r="O100" s="15"/>
      <c r="P100" s="22"/>
      <c r="Q100" s="22"/>
      <c r="R100" s="22"/>
      <c r="S100" s="94">
        <f t="shared" ref="S100" si="12">P100+Q100+R100</f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ref="I124" si="13">F124+G124+H124</f>
        <v>0</v>
      </c>
      <c r="J124" s="15"/>
      <c r="K124" s="22"/>
      <c r="L124" s="22"/>
      <c r="M124" s="22"/>
      <c r="N124" s="94">
        <f t="shared" ref="N124" si="14">K124+L124+M124</f>
        <v>0</v>
      </c>
      <c r="O124" s="15"/>
      <c r="P124" s="22"/>
      <c r="Q124" s="22"/>
      <c r="R124" s="22"/>
      <c r="S124" s="94">
        <f t="shared" ref="S124" si="15">P124+Q124+R124</f>
        <v>0</v>
      </c>
      <c r="T124" s="15"/>
      <c r="U124" s="22"/>
      <c r="V124" s="22"/>
      <c r="W124" s="22"/>
      <c r="X124" s="94">
        <f t="shared" ref="X124" si="16">U124+V124+W124</f>
        <v>0</v>
      </c>
      <c r="Y124" s="97"/>
      <c r="Z124" s="94">
        <f t="shared" ref="Z124" si="17">X124+S124+N124+I124</f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Results'!B126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3350</v>
      </c>
      <c r="I127" s="85">
        <f>SUM(I46:I126)</f>
        <v>3350</v>
      </c>
      <c r="J127" s="85"/>
      <c r="K127" s="83">
        <f>SUM(K46:K126)</f>
        <v>0</v>
      </c>
      <c r="L127" s="83">
        <f>SUM(L46:L126)</f>
        <v>0</v>
      </c>
      <c r="M127" s="83">
        <f>SUM(M46:M126)</f>
        <v>3350</v>
      </c>
      <c r="N127" s="85">
        <f>SUM(N46:N126)</f>
        <v>3350</v>
      </c>
      <c r="O127" s="85"/>
      <c r="P127" s="83">
        <f>SUM(P46:P126)</f>
        <v>0</v>
      </c>
      <c r="Q127" s="83">
        <f>SUM(Q46:Q126)</f>
        <v>0</v>
      </c>
      <c r="R127" s="83">
        <f>SUM(R46:R126)</f>
        <v>3350</v>
      </c>
      <c r="S127" s="85">
        <f>SUM(S46:S126)</f>
        <v>3350</v>
      </c>
      <c r="T127" s="85"/>
      <c r="U127" s="83">
        <f>SUM(U46:U126)</f>
        <v>0</v>
      </c>
      <c r="V127" s="83">
        <f>SUM(V46:V126)</f>
        <v>0</v>
      </c>
      <c r="W127" s="83">
        <f>SUM(W46:W126)</f>
        <v>3350</v>
      </c>
      <c r="X127" s="85">
        <f>SUM(X46:X126)</f>
        <v>3350</v>
      </c>
      <c r="Y127" s="84"/>
      <c r="Z127" s="85">
        <f>SUM(Z46:Z126)</f>
        <v>13400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13400</v>
      </c>
      <c r="G128" s="88">
        <f>G43-G127</f>
        <v>0</v>
      </c>
      <c r="H128" s="88">
        <f>H43-H127</f>
        <v>-3350</v>
      </c>
      <c r="I128" s="89">
        <f>I43-I127</f>
        <v>10050</v>
      </c>
      <c r="J128" s="89"/>
      <c r="K128" s="88">
        <f>K43-K127</f>
        <v>0</v>
      </c>
      <c r="L128" s="88">
        <f>L43-L127</f>
        <v>0</v>
      </c>
      <c r="M128" s="88">
        <f>M43-M127</f>
        <v>-3350</v>
      </c>
      <c r="N128" s="89">
        <f>N43-N127</f>
        <v>-3350</v>
      </c>
      <c r="O128" s="89"/>
      <c r="P128" s="88">
        <f>P43-P127</f>
        <v>0</v>
      </c>
      <c r="Q128" s="88">
        <f>Q43-Q127</f>
        <v>0</v>
      </c>
      <c r="R128" s="88">
        <f>R43-R127</f>
        <v>-3350</v>
      </c>
      <c r="S128" s="89">
        <f>S43-S127</f>
        <v>-3350</v>
      </c>
      <c r="T128" s="89"/>
      <c r="U128" s="88">
        <f>U43-U127</f>
        <v>0</v>
      </c>
      <c r="V128" s="88">
        <f>V43-V127</f>
        <v>0</v>
      </c>
      <c r="W128" s="88">
        <f>W43-W127</f>
        <v>-3350</v>
      </c>
      <c r="X128" s="89">
        <f>X43-X127</f>
        <v>-3350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2" right="0.17" top="0.33" bottom="0.32" header="0.31496062992125984" footer="0.31496062992125984"/>
  <pageSetup paperSize="5" scale="72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29">
    <tabColor theme="1" tint="0.39997558519241921"/>
    <pageSetUpPr fitToPage="1"/>
  </sheetPr>
  <dimension ref="A1:Z130"/>
  <sheetViews>
    <sheetView zoomScale="70" zoomScaleNormal="70" workbookViewId="0">
      <pane xSplit="2" ySplit="10" topLeftCell="E11" activePane="bottomRight" state="frozen"/>
      <selection activeCell="M42" sqref="M42"/>
      <selection pane="topRight" activeCell="M42" sqref="M42"/>
      <selection pane="bottomLeft" activeCell="M42" sqref="M42"/>
      <selection pane="bottomRight" activeCell="Z11" sqref="Z11"/>
    </sheetView>
  </sheetViews>
  <sheetFormatPr defaultColWidth="9.140625" defaultRowHeight="12.75" x14ac:dyDescent="0.2"/>
  <cols>
    <col min="1" max="1" width="10.5703125" customWidth="1"/>
    <col min="2" max="2" width="28.7109375" customWidth="1"/>
    <col min="3" max="4" width="9.140625" hidden="1" customWidth="1"/>
    <col min="5" max="5" width="47.140625" customWidth="1"/>
    <col min="6" max="6" width="12.85546875" customWidth="1"/>
    <col min="7" max="7" width="11.42578125" bestFit="1" customWidth="1"/>
    <col min="8" max="8" width="12.140625" bestFit="1" customWidth="1"/>
    <col min="9" max="9" width="14.28515625" bestFit="1" customWidth="1"/>
    <col min="10" max="10" width="2.7109375" customWidth="1"/>
    <col min="11" max="12" width="11.42578125" bestFit="1" customWidth="1"/>
    <col min="13" max="13" width="12.140625" bestFit="1" customWidth="1"/>
    <col min="14" max="14" width="14.5703125" bestFit="1" customWidth="1"/>
    <col min="15" max="15" width="2.7109375" customWidth="1"/>
    <col min="16" max="17" width="11.42578125" bestFit="1" customWidth="1"/>
    <col min="18" max="18" width="12.140625" bestFit="1" customWidth="1"/>
    <col min="19" max="19" width="14.5703125" bestFit="1" customWidth="1"/>
    <col min="20" max="20" width="2.7109375" customWidth="1"/>
    <col min="21" max="22" width="11.42578125" bestFit="1" customWidth="1"/>
    <col min="23" max="23" width="12.140625" bestFit="1" customWidth="1"/>
    <col min="24" max="24" width="14.5703125" bestFit="1" customWidth="1"/>
    <col min="25" max="25" width="3.28515625" customWidth="1"/>
    <col min="26" max="26" width="12.5703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87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/>
      <c r="G11" s="22">
        <v>24759</v>
      </c>
      <c r="H11" s="22"/>
      <c r="I11" s="94">
        <f>F11+G11+H11</f>
        <v>24759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>X11+S11+N11+I11</f>
        <v>24759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0">K12+L12+M12</f>
        <v>0</v>
      </c>
      <c r="O12" s="15"/>
      <c r="P12" s="22"/>
      <c r="Q12" s="22"/>
      <c r="R12" s="22"/>
      <c r="S12" s="94">
        <f t="shared" ref="S12:S42" si="1">P12+Q12+R12</f>
        <v>0</v>
      </c>
      <c r="T12" s="15"/>
      <c r="U12" s="22"/>
      <c r="V12" s="22"/>
      <c r="W12" s="22"/>
      <c r="X12" s="94">
        <f t="shared" ref="X12:X42" si="2">U12+V12+W12</f>
        <v>0</v>
      </c>
      <c r="Y12" s="97"/>
      <c r="Z12" s="94">
        <f t="shared" ref="Z12:Z42" si="3">X12+S12+N12+I12</f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0"/>
        <v>0</v>
      </c>
      <c r="O13" s="15"/>
      <c r="P13" s="22"/>
      <c r="Q13" s="22"/>
      <c r="R13" s="22"/>
      <c r="S13" s="94">
        <f t="shared" si="1"/>
        <v>0</v>
      </c>
      <c r="T13" s="15"/>
      <c r="U13" s="22"/>
      <c r="V13" s="22"/>
      <c r="W13" s="22"/>
      <c r="X13" s="94">
        <f t="shared" si="2"/>
        <v>0</v>
      </c>
      <c r="Y13" s="97"/>
      <c r="Z13" s="94">
        <f t="shared" si="3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0"/>
        <v>0</v>
      </c>
      <c r="O14" s="15"/>
      <c r="P14" s="22"/>
      <c r="Q14" s="22"/>
      <c r="R14" s="22"/>
      <c r="S14" s="94">
        <f t="shared" si="1"/>
        <v>0</v>
      </c>
      <c r="T14" s="15"/>
      <c r="U14" s="22"/>
      <c r="V14" s="22"/>
      <c r="W14" s="22"/>
      <c r="X14" s="94">
        <f t="shared" si="2"/>
        <v>0</v>
      </c>
      <c r="Y14" s="97"/>
      <c r="Z14" s="94">
        <f t="shared" si="3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0"/>
        <v>0</v>
      </c>
      <c r="O15" s="15"/>
      <c r="P15" s="22"/>
      <c r="Q15" s="22"/>
      <c r="R15" s="22"/>
      <c r="S15" s="94">
        <f t="shared" si="1"/>
        <v>0</v>
      </c>
      <c r="T15" s="15"/>
      <c r="U15" s="22"/>
      <c r="V15" s="22"/>
      <c r="W15" s="22"/>
      <c r="X15" s="94">
        <f t="shared" si="2"/>
        <v>0</v>
      </c>
      <c r="Y15" s="97"/>
      <c r="Z15" s="94">
        <f t="shared" si="3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0"/>
        <v>0</v>
      </c>
      <c r="O16" s="15"/>
      <c r="P16" s="22"/>
      <c r="Q16" s="22"/>
      <c r="R16" s="22"/>
      <c r="S16" s="94">
        <f t="shared" si="1"/>
        <v>0</v>
      </c>
      <c r="T16" s="15"/>
      <c r="U16" s="22"/>
      <c r="V16" s="22"/>
      <c r="W16" s="22"/>
      <c r="X16" s="94">
        <f t="shared" si="2"/>
        <v>0</v>
      </c>
      <c r="Y16" s="97"/>
      <c r="Z16" s="94">
        <f t="shared" si="3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0"/>
        <v>0</v>
      </c>
      <c r="O17" s="15"/>
      <c r="P17" s="22"/>
      <c r="Q17" s="22"/>
      <c r="R17" s="22"/>
      <c r="S17" s="94">
        <f t="shared" si="1"/>
        <v>0</v>
      </c>
      <c r="T17" s="15"/>
      <c r="U17" s="22"/>
      <c r="V17" s="22"/>
      <c r="W17" s="22"/>
      <c r="X17" s="94">
        <f t="shared" si="2"/>
        <v>0</v>
      </c>
      <c r="Y17" s="97"/>
      <c r="Z17" s="94">
        <f t="shared" si="3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0"/>
        <v>0</v>
      </c>
      <c r="O18" s="15"/>
      <c r="P18" s="22"/>
      <c r="Q18" s="22"/>
      <c r="R18" s="22"/>
      <c r="S18" s="94">
        <f t="shared" si="1"/>
        <v>0</v>
      </c>
      <c r="T18" s="15"/>
      <c r="U18" s="22"/>
      <c r="V18" s="22"/>
      <c r="W18" s="22"/>
      <c r="X18" s="94">
        <f t="shared" si="2"/>
        <v>0</v>
      </c>
      <c r="Y18" s="97"/>
      <c r="Z18" s="94">
        <f t="shared" si="3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0"/>
        <v>0</v>
      </c>
      <c r="O19" s="15"/>
      <c r="P19" s="22"/>
      <c r="Q19" s="22"/>
      <c r="R19" s="22"/>
      <c r="S19" s="94">
        <f t="shared" si="1"/>
        <v>0</v>
      </c>
      <c r="T19" s="15"/>
      <c r="U19" s="22"/>
      <c r="V19" s="22"/>
      <c r="W19" s="22"/>
      <c r="X19" s="94">
        <f t="shared" si="2"/>
        <v>0</v>
      </c>
      <c r="Y19" s="97"/>
      <c r="Z19" s="94">
        <f t="shared" si="3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0"/>
        <v>0</v>
      </c>
      <c r="O20" s="15"/>
      <c r="P20" s="22"/>
      <c r="Q20" s="22"/>
      <c r="R20" s="22"/>
      <c r="S20" s="94">
        <f t="shared" si="1"/>
        <v>0</v>
      </c>
      <c r="T20" s="15"/>
      <c r="U20" s="22"/>
      <c r="V20" s="22"/>
      <c r="W20" s="22"/>
      <c r="X20" s="94">
        <f t="shared" si="2"/>
        <v>0</v>
      </c>
      <c r="Y20" s="97"/>
      <c r="Z20" s="94">
        <f t="shared" si="3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0"/>
        <v>0</v>
      </c>
      <c r="O21" s="15"/>
      <c r="P21" s="22"/>
      <c r="Q21" s="22"/>
      <c r="R21" s="22"/>
      <c r="S21" s="94">
        <f t="shared" si="1"/>
        <v>0</v>
      </c>
      <c r="T21" s="15"/>
      <c r="U21" s="22"/>
      <c r="V21" s="22"/>
      <c r="W21" s="22"/>
      <c r="X21" s="94">
        <f t="shared" si="2"/>
        <v>0</v>
      </c>
      <c r="Y21" s="97"/>
      <c r="Z21" s="94">
        <f t="shared" si="3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0"/>
        <v>0</v>
      </c>
      <c r="O22" s="15"/>
      <c r="P22" s="22"/>
      <c r="Q22" s="22"/>
      <c r="R22" s="22"/>
      <c r="S22" s="94">
        <f t="shared" si="1"/>
        <v>0</v>
      </c>
      <c r="T22" s="15"/>
      <c r="U22" s="22"/>
      <c r="V22" s="22"/>
      <c r="W22" s="22"/>
      <c r="X22" s="94">
        <f t="shared" si="2"/>
        <v>0</v>
      </c>
      <c r="Y22" s="97"/>
      <c r="Z22" s="94">
        <f t="shared" si="3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0"/>
        <v>0</v>
      </c>
      <c r="O23" s="15"/>
      <c r="P23" s="22"/>
      <c r="Q23" s="22"/>
      <c r="R23" s="22"/>
      <c r="S23" s="94">
        <f t="shared" si="1"/>
        <v>0</v>
      </c>
      <c r="T23" s="15"/>
      <c r="U23" s="22"/>
      <c r="V23" s="22"/>
      <c r="W23" s="22"/>
      <c r="X23" s="94">
        <f t="shared" si="2"/>
        <v>0</v>
      </c>
      <c r="Y23" s="97"/>
      <c r="Z23" s="94">
        <f t="shared" si="3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0"/>
        <v>0</v>
      </c>
      <c r="O24" s="15"/>
      <c r="P24" s="22"/>
      <c r="Q24" s="22"/>
      <c r="R24" s="22"/>
      <c r="S24" s="94">
        <f t="shared" si="1"/>
        <v>0</v>
      </c>
      <c r="T24" s="15"/>
      <c r="U24" s="22"/>
      <c r="V24" s="22"/>
      <c r="W24" s="22"/>
      <c r="X24" s="94">
        <f t="shared" si="2"/>
        <v>0</v>
      </c>
      <c r="Y24" s="97"/>
      <c r="Z24" s="94">
        <f t="shared" si="3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0"/>
        <v>0</v>
      </c>
      <c r="O25" s="15"/>
      <c r="P25" s="22"/>
      <c r="Q25" s="22"/>
      <c r="R25" s="22"/>
      <c r="S25" s="94">
        <f t="shared" si="1"/>
        <v>0</v>
      </c>
      <c r="T25" s="15"/>
      <c r="U25" s="22"/>
      <c r="V25" s="22"/>
      <c r="W25" s="22"/>
      <c r="X25" s="94">
        <f t="shared" si="2"/>
        <v>0</v>
      </c>
      <c r="Y25" s="97"/>
      <c r="Z25" s="94">
        <f t="shared" si="3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0"/>
        <v>0</v>
      </c>
      <c r="O26" s="15"/>
      <c r="P26" s="22"/>
      <c r="Q26" s="22"/>
      <c r="R26" s="22"/>
      <c r="S26" s="94">
        <f t="shared" si="1"/>
        <v>0</v>
      </c>
      <c r="T26" s="15"/>
      <c r="U26" s="22"/>
      <c r="V26" s="22"/>
      <c r="W26" s="22"/>
      <c r="X26" s="94">
        <f t="shared" si="2"/>
        <v>0</v>
      </c>
      <c r="Y26" s="97"/>
      <c r="Z26" s="94">
        <f t="shared" si="3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0"/>
        <v>0</v>
      </c>
      <c r="O27" s="15"/>
      <c r="P27" s="22"/>
      <c r="Q27" s="22"/>
      <c r="R27" s="22"/>
      <c r="S27" s="94">
        <f t="shared" si="1"/>
        <v>0</v>
      </c>
      <c r="T27" s="15"/>
      <c r="U27" s="22"/>
      <c r="V27" s="22"/>
      <c r="W27" s="22"/>
      <c r="X27" s="94">
        <f t="shared" si="2"/>
        <v>0</v>
      </c>
      <c r="Y27" s="97"/>
      <c r="Z27" s="94">
        <f t="shared" si="3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0"/>
        <v>0</v>
      </c>
      <c r="O28" s="15"/>
      <c r="P28" s="22"/>
      <c r="Q28" s="22"/>
      <c r="R28" s="22"/>
      <c r="S28" s="94">
        <f t="shared" si="1"/>
        <v>0</v>
      </c>
      <c r="T28" s="15"/>
      <c r="U28" s="22"/>
      <c r="V28" s="22"/>
      <c r="W28" s="22"/>
      <c r="X28" s="94">
        <f t="shared" si="2"/>
        <v>0</v>
      </c>
      <c r="Y28" s="97"/>
      <c r="Z28" s="94">
        <f t="shared" si="3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0"/>
        <v>0</v>
      </c>
      <c r="O29" s="15"/>
      <c r="P29" s="22"/>
      <c r="Q29" s="22"/>
      <c r="R29" s="22"/>
      <c r="S29" s="94">
        <f t="shared" si="1"/>
        <v>0</v>
      </c>
      <c r="T29" s="15"/>
      <c r="U29" s="22"/>
      <c r="V29" s="22"/>
      <c r="W29" s="22"/>
      <c r="X29" s="94">
        <f t="shared" si="2"/>
        <v>0</v>
      </c>
      <c r="Y29" s="97"/>
      <c r="Z29" s="94">
        <f t="shared" si="3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0"/>
        <v>0</v>
      </c>
      <c r="O30" s="15"/>
      <c r="P30" s="22"/>
      <c r="Q30" s="22"/>
      <c r="R30" s="22"/>
      <c r="S30" s="94">
        <f t="shared" si="1"/>
        <v>0</v>
      </c>
      <c r="T30" s="15"/>
      <c r="U30" s="22"/>
      <c r="V30" s="22"/>
      <c r="W30" s="22"/>
      <c r="X30" s="94">
        <f t="shared" si="2"/>
        <v>0</v>
      </c>
      <c r="Y30" s="97"/>
      <c r="Z30" s="94">
        <f t="shared" si="3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0"/>
        <v>0</v>
      </c>
      <c r="O31" s="15"/>
      <c r="P31" s="22"/>
      <c r="Q31" s="22"/>
      <c r="R31" s="22"/>
      <c r="S31" s="94">
        <f t="shared" si="1"/>
        <v>0</v>
      </c>
      <c r="T31" s="15"/>
      <c r="U31" s="22"/>
      <c r="V31" s="22"/>
      <c r="W31" s="22"/>
      <c r="X31" s="94">
        <f t="shared" si="2"/>
        <v>0</v>
      </c>
      <c r="Y31" s="97"/>
      <c r="Z31" s="94">
        <f t="shared" si="3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0"/>
        <v>0</v>
      </c>
      <c r="O32" s="15"/>
      <c r="P32" s="22"/>
      <c r="Q32" s="22"/>
      <c r="R32" s="22"/>
      <c r="S32" s="94">
        <f t="shared" si="1"/>
        <v>0</v>
      </c>
      <c r="T32" s="15"/>
      <c r="U32" s="22"/>
      <c r="V32" s="22"/>
      <c r="W32" s="22"/>
      <c r="X32" s="94">
        <f t="shared" si="2"/>
        <v>0</v>
      </c>
      <c r="Y32" s="97"/>
      <c r="Z32" s="94">
        <f t="shared" si="3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0"/>
        <v>0</v>
      </c>
      <c r="O33" s="15"/>
      <c r="P33" s="22"/>
      <c r="Q33" s="22"/>
      <c r="R33" s="22"/>
      <c r="S33" s="94">
        <f t="shared" si="1"/>
        <v>0</v>
      </c>
      <c r="T33" s="15"/>
      <c r="U33" s="22"/>
      <c r="V33" s="22"/>
      <c r="W33" s="22"/>
      <c r="X33" s="94">
        <f t="shared" si="2"/>
        <v>0</v>
      </c>
      <c r="Y33" s="97"/>
      <c r="Z33" s="94">
        <f t="shared" si="3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0"/>
        <v>0</v>
      </c>
      <c r="O34" s="15"/>
      <c r="P34" s="22"/>
      <c r="Q34" s="22"/>
      <c r="R34" s="22"/>
      <c r="S34" s="94">
        <f t="shared" si="1"/>
        <v>0</v>
      </c>
      <c r="T34" s="15"/>
      <c r="U34" s="22"/>
      <c r="V34" s="22"/>
      <c r="W34" s="22"/>
      <c r="X34" s="94">
        <f t="shared" si="2"/>
        <v>0</v>
      </c>
      <c r="Y34" s="97"/>
      <c r="Z34" s="94">
        <f t="shared" si="3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0"/>
        <v>0</v>
      </c>
      <c r="O35" s="15"/>
      <c r="P35" s="22"/>
      <c r="Q35" s="22"/>
      <c r="R35" s="22"/>
      <c r="S35" s="94">
        <f t="shared" si="1"/>
        <v>0</v>
      </c>
      <c r="T35" s="15"/>
      <c r="U35" s="22"/>
      <c r="V35" s="22"/>
      <c r="W35" s="22"/>
      <c r="X35" s="94">
        <f t="shared" si="2"/>
        <v>0</v>
      </c>
      <c r="Y35" s="97"/>
      <c r="Z35" s="94">
        <f t="shared" si="3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0"/>
        <v>0</v>
      </c>
      <c r="O36" s="15"/>
      <c r="P36" s="22"/>
      <c r="Q36" s="22"/>
      <c r="R36" s="22"/>
      <c r="S36" s="94">
        <f t="shared" si="1"/>
        <v>0</v>
      </c>
      <c r="T36" s="15"/>
      <c r="U36" s="22"/>
      <c r="V36" s="22"/>
      <c r="W36" s="22"/>
      <c r="X36" s="94">
        <f t="shared" si="2"/>
        <v>0</v>
      </c>
      <c r="Y36" s="97"/>
      <c r="Z36" s="94">
        <f t="shared" si="3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0"/>
        <v>0</v>
      </c>
      <c r="O37" s="15"/>
      <c r="P37" s="22"/>
      <c r="Q37" s="22"/>
      <c r="R37" s="22"/>
      <c r="S37" s="94">
        <f t="shared" si="1"/>
        <v>0</v>
      </c>
      <c r="T37" s="15"/>
      <c r="U37" s="22"/>
      <c r="V37" s="22"/>
      <c r="W37" s="22"/>
      <c r="X37" s="94">
        <f t="shared" si="2"/>
        <v>0</v>
      </c>
      <c r="Y37" s="97"/>
      <c r="Z37" s="94">
        <f t="shared" si="3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0"/>
        <v>0</v>
      </c>
      <c r="O38" s="15"/>
      <c r="P38" s="22"/>
      <c r="Q38" s="22"/>
      <c r="R38" s="22"/>
      <c r="S38" s="94">
        <f t="shared" si="1"/>
        <v>0</v>
      </c>
      <c r="T38" s="15"/>
      <c r="U38" s="22"/>
      <c r="V38" s="22"/>
      <c r="W38" s="22"/>
      <c r="X38" s="94">
        <f t="shared" si="2"/>
        <v>0</v>
      </c>
      <c r="Y38" s="97"/>
      <c r="Z38" s="94">
        <f t="shared" si="3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0"/>
        <v>0</v>
      </c>
      <c r="O39" s="15"/>
      <c r="P39" s="22"/>
      <c r="Q39" s="22"/>
      <c r="R39" s="22"/>
      <c r="S39" s="94">
        <f t="shared" si="1"/>
        <v>0</v>
      </c>
      <c r="T39" s="15"/>
      <c r="U39" s="22"/>
      <c r="V39" s="22"/>
      <c r="W39" s="22"/>
      <c r="X39" s="94">
        <f t="shared" si="2"/>
        <v>0</v>
      </c>
      <c r="Y39" s="97"/>
      <c r="Z39" s="94">
        <f t="shared" si="3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0"/>
        <v>0</v>
      </c>
      <c r="O40" s="15"/>
      <c r="P40" s="22"/>
      <c r="Q40" s="22"/>
      <c r="R40" s="22"/>
      <c r="S40" s="94">
        <f t="shared" si="1"/>
        <v>0</v>
      </c>
      <c r="T40" s="15"/>
      <c r="U40" s="22"/>
      <c r="V40" s="22"/>
      <c r="W40" s="22"/>
      <c r="X40" s="94">
        <f t="shared" si="2"/>
        <v>0</v>
      </c>
      <c r="Y40" s="97"/>
      <c r="Z40" s="94">
        <f t="shared" si="3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0"/>
        <v>0</v>
      </c>
      <c r="O41" s="15"/>
      <c r="P41" s="22"/>
      <c r="Q41" s="22"/>
      <c r="R41" s="22"/>
      <c r="S41" s="94">
        <f t="shared" si="1"/>
        <v>0</v>
      </c>
      <c r="T41" s="15"/>
      <c r="U41" s="22"/>
      <c r="V41" s="22"/>
      <c r="W41" s="22"/>
      <c r="X41" s="94">
        <f t="shared" si="2"/>
        <v>0</v>
      </c>
      <c r="Y41" s="97"/>
      <c r="Z41" s="94">
        <f t="shared" si="3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0"/>
        <v>0</v>
      </c>
      <c r="O42" s="15"/>
      <c r="P42" s="22"/>
      <c r="Q42" s="22"/>
      <c r="R42" s="22"/>
      <c r="S42" s="94">
        <f t="shared" si="1"/>
        <v>0</v>
      </c>
      <c r="T42" s="15"/>
      <c r="U42" s="22"/>
      <c r="V42" s="22"/>
      <c r="W42" s="22"/>
      <c r="X42" s="94">
        <f t="shared" si="2"/>
        <v>0</v>
      </c>
      <c r="Y42" s="97"/>
      <c r="Z42" s="94">
        <f t="shared" si="3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24759</v>
      </c>
      <c r="H43" s="83">
        <f>SUM(H11:H42)</f>
        <v>0</v>
      </c>
      <c r="I43" s="85">
        <f>SUM(I8:I42)</f>
        <v>24759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24759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4" si="5">F46+G46+H46</f>
        <v>0</v>
      </c>
      <c r="J46" s="15"/>
      <c r="K46" s="22"/>
      <c r="L46" s="22"/>
      <c r="M46" s="22"/>
      <c r="N46" s="94">
        <f t="shared" ref="N46:N124" si="6">K46+L46+M46</f>
        <v>0</v>
      </c>
      <c r="O46" s="15"/>
      <c r="P46" s="22"/>
      <c r="Q46" s="22"/>
      <c r="R46" s="22"/>
      <c r="S46" s="94">
        <f t="shared" ref="S46:S124" si="7">P46+Q46+R46</f>
        <v>0</v>
      </c>
      <c r="T46" s="15"/>
      <c r="U46" s="22"/>
      <c r="V46" s="22"/>
      <c r="W46" s="22"/>
      <c r="X46" s="94">
        <f t="shared" ref="X46:X124" si="8">U46+V46+W46</f>
        <v>0</v>
      </c>
      <c r="Y46" s="97"/>
      <c r="Z46" s="94">
        <f t="shared" ref="Z46:Z124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65</v>
      </c>
      <c r="G48" s="22"/>
      <c r="H48" s="22"/>
      <c r="I48" s="94">
        <f t="shared" si="5"/>
        <v>65</v>
      </c>
      <c r="J48" s="15"/>
      <c r="K48" s="22">
        <v>65</v>
      </c>
      <c r="L48" s="22"/>
      <c r="M48" s="22"/>
      <c r="N48" s="94">
        <f t="shared" si="6"/>
        <v>65</v>
      </c>
      <c r="O48" s="15"/>
      <c r="P48" s="22">
        <v>65</v>
      </c>
      <c r="Q48" s="22"/>
      <c r="R48" s="22"/>
      <c r="S48" s="94">
        <f t="shared" si="7"/>
        <v>65</v>
      </c>
      <c r="T48" s="15"/>
      <c r="U48" s="22">
        <v>64</v>
      </c>
      <c r="V48" s="22"/>
      <c r="W48" s="22"/>
      <c r="X48" s="94">
        <f t="shared" si="8"/>
        <v>64</v>
      </c>
      <c r="Y48" s="97"/>
      <c r="Z48" s="94">
        <f t="shared" si="9"/>
        <v>259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>
        <v>5000</v>
      </c>
      <c r="I55" s="94">
        <f t="shared" si="5"/>
        <v>5000</v>
      </c>
      <c r="J55" s="15"/>
      <c r="K55" s="22"/>
      <c r="L55" s="22"/>
      <c r="M55" s="22">
        <v>5000</v>
      </c>
      <c r="N55" s="94">
        <f t="shared" si="6"/>
        <v>5000</v>
      </c>
      <c r="O55" s="15"/>
      <c r="P55" s="22"/>
      <c r="Q55" s="22"/>
      <c r="R55" s="22">
        <v>5000</v>
      </c>
      <c r="S55" s="94">
        <f t="shared" si="7"/>
        <v>5000</v>
      </c>
      <c r="T55" s="15"/>
      <c r="U55" s="22"/>
      <c r="V55" s="22"/>
      <c r="W55" s="22">
        <v>5000</v>
      </c>
      <c r="X55" s="94">
        <f t="shared" si="8"/>
        <v>5000</v>
      </c>
      <c r="Y55" s="97"/>
      <c r="Z55" s="94">
        <f t="shared" si="9"/>
        <v>20000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ref="I60" si="10">F60+G60+H60</f>
        <v>0</v>
      </c>
      <c r="J60" s="15"/>
      <c r="K60" s="22"/>
      <c r="L60" s="22"/>
      <c r="M60" s="22"/>
      <c r="N60" s="94">
        <f t="shared" ref="N60" si="11">K60+L60+M60</f>
        <v>0</v>
      </c>
      <c r="O60" s="15"/>
      <c r="P60" s="22"/>
      <c r="Q60" s="22"/>
      <c r="R60" s="22"/>
      <c r="S60" s="94">
        <f t="shared" ref="S60" si="12">P60+Q60+R60</f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ref="I65:I66" si="13">F65+G65+H65</f>
        <v>0</v>
      </c>
      <c r="J65" s="15"/>
      <c r="K65" s="22"/>
      <c r="L65" s="22"/>
      <c r="M65" s="22"/>
      <c r="N65" s="94">
        <f t="shared" ref="N65:N66" si="14">K65+L65+M65</f>
        <v>0</v>
      </c>
      <c r="O65" s="15"/>
      <c r="P65" s="22"/>
      <c r="Q65" s="22"/>
      <c r="R65" s="22"/>
      <c r="S65" s="94">
        <f t="shared" ref="S65:S66" si="15">P65+Q65+R65</f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>
        <v>125</v>
      </c>
      <c r="G66" s="22">
        <v>125</v>
      </c>
      <c r="H66" s="22">
        <v>125</v>
      </c>
      <c r="I66" s="94">
        <f t="shared" si="13"/>
        <v>375</v>
      </c>
      <c r="J66" s="15"/>
      <c r="K66" s="22">
        <v>125</v>
      </c>
      <c r="L66" s="22">
        <v>125</v>
      </c>
      <c r="M66" s="22">
        <v>125</v>
      </c>
      <c r="N66" s="94">
        <f t="shared" si="14"/>
        <v>375</v>
      </c>
      <c r="O66" s="15"/>
      <c r="P66" s="22">
        <v>125</v>
      </c>
      <c r="Q66" s="22">
        <v>125</v>
      </c>
      <c r="R66" s="22">
        <v>125</v>
      </c>
      <c r="S66" s="94">
        <f t="shared" si="15"/>
        <v>375</v>
      </c>
      <c r="T66" s="15"/>
      <c r="U66" s="22">
        <v>125</v>
      </c>
      <c r="V66" s="22">
        <v>125</v>
      </c>
      <c r="W66" s="22">
        <v>125</v>
      </c>
      <c r="X66" s="94">
        <f t="shared" si="8"/>
        <v>375</v>
      </c>
      <c r="Y66" s="97"/>
      <c r="Z66" s="94">
        <f t="shared" si="9"/>
        <v>1500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>
        <v>500</v>
      </c>
      <c r="I71" s="94">
        <f t="shared" ref="I71" si="16">F71+G71+H71</f>
        <v>500</v>
      </c>
      <c r="J71" s="15"/>
      <c r="K71" s="22"/>
      <c r="L71" s="22"/>
      <c r="M71" s="22">
        <v>500</v>
      </c>
      <c r="N71" s="94">
        <f t="shared" ref="N71" si="17">K71+L71+M71</f>
        <v>500</v>
      </c>
      <c r="O71" s="15"/>
      <c r="P71" s="22"/>
      <c r="Q71" s="22"/>
      <c r="R71" s="22">
        <v>500</v>
      </c>
      <c r="S71" s="94">
        <f t="shared" ref="S71" si="18">P71+Q71+R71</f>
        <v>500</v>
      </c>
      <c r="T71" s="15"/>
      <c r="U71" s="22"/>
      <c r="V71" s="22"/>
      <c r="W71" s="22">
        <v>500</v>
      </c>
      <c r="X71" s="94">
        <f t="shared" si="8"/>
        <v>500</v>
      </c>
      <c r="Y71" s="97"/>
      <c r="Z71" s="94">
        <f t="shared" si="9"/>
        <v>2000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>
        <v>250</v>
      </c>
      <c r="I86" s="94">
        <f t="shared" si="5"/>
        <v>250</v>
      </c>
      <c r="J86" s="15"/>
      <c r="K86" s="22"/>
      <c r="L86" s="22"/>
      <c r="M86" s="22">
        <v>250</v>
      </c>
      <c r="N86" s="94">
        <f t="shared" si="6"/>
        <v>250</v>
      </c>
      <c r="O86" s="15"/>
      <c r="P86" s="22"/>
      <c r="Q86" s="22"/>
      <c r="R86" s="22">
        <v>250</v>
      </c>
      <c r="S86" s="94">
        <f t="shared" si="7"/>
        <v>250</v>
      </c>
      <c r="T86" s="15"/>
      <c r="U86" s="22"/>
      <c r="V86" s="22"/>
      <c r="W86" s="22">
        <v>250</v>
      </c>
      <c r="X86" s="94">
        <f t="shared" si="8"/>
        <v>250</v>
      </c>
      <c r="Y86" s="97"/>
      <c r="Z86" s="94">
        <f t="shared" si="9"/>
        <v>1000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ref="I125:I126" si="19">F125+G125+H125</f>
        <v>0</v>
      </c>
      <c r="J125" s="15"/>
      <c r="K125" s="22"/>
      <c r="L125" s="22"/>
      <c r="M125" s="22"/>
      <c r="N125" s="94">
        <f t="shared" ref="N125:N126" si="20">K125+L125+M125</f>
        <v>0</v>
      </c>
      <c r="O125" s="15"/>
      <c r="P125" s="22"/>
      <c r="Q125" s="22"/>
      <c r="R125" s="22"/>
      <c r="S125" s="94">
        <f t="shared" ref="S125:S126" si="21">P125+Q125+R125</f>
        <v>0</v>
      </c>
      <c r="T125" s="15"/>
      <c r="U125" s="22"/>
      <c r="V125" s="22"/>
      <c r="W125" s="22"/>
      <c r="X125" s="94">
        <f t="shared" ref="X125:X126" si="22">U125+V125+W125</f>
        <v>0</v>
      </c>
      <c r="Y125" s="97"/>
      <c r="Z125" s="94">
        <f t="shared" ref="Z125:Z126" si="23">X125+S125+N125+I125</f>
        <v>0</v>
      </c>
    </row>
    <row r="126" spans="1:26" ht="15" hidden="1" x14ac:dyDescent="0.25">
      <c r="A126" s="72"/>
      <c r="B126" s="70" t="str">
        <f>'LPFN SUMMARY - Results'!B126</f>
        <v>Unused</v>
      </c>
      <c r="C126" s="73"/>
      <c r="D126" s="62"/>
      <c r="E126" s="63"/>
      <c r="F126" s="22"/>
      <c r="G126" s="22"/>
      <c r="H126" s="22"/>
      <c r="I126" s="94">
        <f t="shared" si="19"/>
        <v>0</v>
      </c>
      <c r="J126" s="15"/>
      <c r="K126" s="22"/>
      <c r="L126" s="22"/>
      <c r="M126" s="22"/>
      <c r="N126" s="94">
        <f t="shared" si="20"/>
        <v>0</v>
      </c>
      <c r="O126" s="15"/>
      <c r="P126" s="22"/>
      <c r="Q126" s="22"/>
      <c r="R126" s="22"/>
      <c r="S126" s="94">
        <f t="shared" si="21"/>
        <v>0</v>
      </c>
      <c r="T126" s="15"/>
      <c r="U126" s="22"/>
      <c r="V126" s="22"/>
      <c r="W126" s="22"/>
      <c r="X126" s="94">
        <f t="shared" si="22"/>
        <v>0</v>
      </c>
      <c r="Y126" s="97"/>
      <c r="Z126" s="94">
        <f t="shared" si="23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190</v>
      </c>
      <c r="G127" s="83">
        <f>SUM(G46:G126)</f>
        <v>125</v>
      </c>
      <c r="H127" s="83">
        <f>SUM(H46:H126)</f>
        <v>5875</v>
      </c>
      <c r="I127" s="85">
        <f>SUM(I46:I126)</f>
        <v>6190</v>
      </c>
      <c r="J127" s="85"/>
      <c r="K127" s="83">
        <f>SUM(K46:K126)</f>
        <v>190</v>
      </c>
      <c r="L127" s="83">
        <f>SUM(L46:L126)</f>
        <v>125</v>
      </c>
      <c r="M127" s="83">
        <f>SUM(M46:M126)</f>
        <v>5875</v>
      </c>
      <c r="N127" s="85">
        <f>SUM(N46:N126)</f>
        <v>6190</v>
      </c>
      <c r="O127" s="85"/>
      <c r="P127" s="83">
        <f>SUM(P46:P126)</f>
        <v>190</v>
      </c>
      <c r="Q127" s="83">
        <f>SUM(Q46:Q126)</f>
        <v>125</v>
      </c>
      <c r="R127" s="83">
        <f>SUM(R46:R126)</f>
        <v>5875</v>
      </c>
      <c r="S127" s="85">
        <f>SUM(S46:S126)</f>
        <v>6190</v>
      </c>
      <c r="T127" s="85"/>
      <c r="U127" s="83">
        <f>SUM(U46:U126)</f>
        <v>189</v>
      </c>
      <c r="V127" s="83">
        <f>SUM(V46:V126)</f>
        <v>125</v>
      </c>
      <c r="W127" s="83">
        <f>SUM(W46:W126)</f>
        <v>5875</v>
      </c>
      <c r="X127" s="85">
        <f>SUM(X46:X126)</f>
        <v>6189</v>
      </c>
      <c r="Y127" s="84"/>
      <c r="Z127" s="85">
        <f>SUM(Z46:Z126)</f>
        <v>24759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-190</v>
      </c>
      <c r="G128" s="88">
        <f>G43-G127</f>
        <v>24634</v>
      </c>
      <c r="H128" s="88">
        <f>H43-H127</f>
        <v>-5875</v>
      </c>
      <c r="I128" s="89">
        <f>I43-I127</f>
        <v>18569</v>
      </c>
      <c r="J128" s="89"/>
      <c r="K128" s="88">
        <f>K43-K127</f>
        <v>-190</v>
      </c>
      <c r="L128" s="88">
        <f>L43-L127</f>
        <v>-125</v>
      </c>
      <c r="M128" s="88">
        <f>M43-M127</f>
        <v>-5875</v>
      </c>
      <c r="N128" s="89">
        <f>N43-N127</f>
        <v>-6190</v>
      </c>
      <c r="O128" s="89"/>
      <c r="P128" s="88">
        <f>P43-P127</f>
        <v>-190</v>
      </c>
      <c r="Q128" s="88">
        <f>Q43-Q127</f>
        <v>-125</v>
      </c>
      <c r="R128" s="88">
        <f>R43-R127</f>
        <v>-5875</v>
      </c>
      <c r="S128" s="89">
        <f>S43-S127</f>
        <v>-6190</v>
      </c>
      <c r="T128" s="89"/>
      <c r="U128" s="88">
        <f>U43-U127</f>
        <v>-189</v>
      </c>
      <c r="V128" s="88">
        <f>V43-V127</f>
        <v>-125</v>
      </c>
      <c r="W128" s="88">
        <f>W43-W127</f>
        <v>-5875</v>
      </c>
      <c r="X128" s="89">
        <f>X43-X127</f>
        <v>-6189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2" right="0.17" top="0.33" bottom="0.32" header="0.31496062992125984" footer="0.31496062992125984"/>
  <pageSetup paperSize="5" scale="68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30">
    <tabColor theme="1" tint="0.39997558519241921"/>
    <pageSetUpPr fitToPage="1"/>
  </sheetPr>
  <dimension ref="A1:Z130"/>
  <sheetViews>
    <sheetView zoomScale="80" zoomScaleNormal="80" workbookViewId="0">
      <pane xSplit="2" ySplit="10" topLeftCell="F11" activePane="bottomRight" state="frozen"/>
      <selection activeCell="M42" sqref="M42"/>
      <selection pane="topRight" activeCell="M42" sqref="M42"/>
      <selection pane="bottomLeft" activeCell="M42" sqref="M42"/>
      <selection pane="bottomRight" activeCell="A5" sqref="A5"/>
    </sheetView>
  </sheetViews>
  <sheetFormatPr defaultColWidth="9.140625" defaultRowHeight="12.75" x14ac:dyDescent="0.2"/>
  <cols>
    <col min="1" max="1" width="10.5703125" customWidth="1"/>
    <col min="2" max="2" width="67.7109375" customWidth="1"/>
    <col min="3" max="4" width="9.140625" hidden="1" customWidth="1"/>
    <col min="5" max="5" width="36.28515625" hidden="1" customWidth="1"/>
    <col min="6" max="6" width="11.85546875" customWidth="1"/>
    <col min="7" max="8" width="11" bestFit="1" customWidth="1"/>
    <col min="9" max="9" width="14.28515625" bestFit="1" customWidth="1"/>
    <col min="10" max="10" width="2.7109375" customWidth="1"/>
    <col min="11" max="13" width="11" bestFit="1" customWidth="1"/>
    <col min="14" max="14" width="14.5703125" bestFit="1" customWidth="1"/>
    <col min="15" max="15" width="2.7109375" customWidth="1"/>
    <col min="16" max="18" width="11" bestFit="1" customWidth="1"/>
    <col min="19" max="19" width="14.5703125" bestFit="1" customWidth="1"/>
    <col min="20" max="20" width="2.7109375" customWidth="1"/>
    <col min="21" max="23" width="11" bestFit="1" customWidth="1"/>
    <col min="24" max="24" width="14.5703125" bestFit="1" customWidth="1"/>
    <col min="25" max="25" width="3.28515625" customWidth="1"/>
    <col min="26" max="26" width="12.1406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76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>
        <v>14400</v>
      </c>
      <c r="G11" s="22"/>
      <c r="H11" s="22"/>
      <c r="I11" s="94">
        <f>F11+G11+H11</f>
        <v>14400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 t="shared" ref="Z11:Z42" si="0">X11+S11+N11+I11</f>
        <v>14400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1">K12+L12+M12</f>
        <v>0</v>
      </c>
      <c r="O12" s="15"/>
      <c r="P12" s="22"/>
      <c r="Q12" s="22"/>
      <c r="R12" s="22"/>
      <c r="S12" s="94">
        <f t="shared" ref="S12:S42" si="2">P12+Q12+R12</f>
        <v>0</v>
      </c>
      <c r="T12" s="15"/>
      <c r="U12" s="22"/>
      <c r="V12" s="22"/>
      <c r="W12" s="22"/>
      <c r="X12" s="94">
        <f t="shared" ref="X12:X42" si="3">U12+V12+W12</f>
        <v>0</v>
      </c>
      <c r="Y12" s="97"/>
      <c r="Z12" s="94">
        <f t="shared" si="0"/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1"/>
        <v>0</v>
      </c>
      <c r="O13" s="15"/>
      <c r="P13" s="22"/>
      <c r="Q13" s="22"/>
      <c r="R13" s="22"/>
      <c r="S13" s="94">
        <f t="shared" si="2"/>
        <v>0</v>
      </c>
      <c r="T13" s="15"/>
      <c r="U13" s="22"/>
      <c r="V13" s="22"/>
      <c r="W13" s="22"/>
      <c r="X13" s="94">
        <f t="shared" si="3"/>
        <v>0</v>
      </c>
      <c r="Y13" s="97"/>
      <c r="Z13" s="94">
        <f t="shared" si="0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1"/>
        <v>0</v>
      </c>
      <c r="O14" s="15"/>
      <c r="P14" s="22"/>
      <c r="Q14" s="22"/>
      <c r="R14" s="22"/>
      <c r="S14" s="94">
        <f t="shared" si="2"/>
        <v>0</v>
      </c>
      <c r="T14" s="15"/>
      <c r="U14" s="22"/>
      <c r="V14" s="22"/>
      <c r="W14" s="22"/>
      <c r="X14" s="94">
        <f t="shared" si="3"/>
        <v>0</v>
      </c>
      <c r="Y14" s="97"/>
      <c r="Z14" s="94">
        <f t="shared" si="0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1"/>
        <v>0</v>
      </c>
      <c r="O15" s="15"/>
      <c r="P15" s="22"/>
      <c r="Q15" s="22"/>
      <c r="R15" s="22"/>
      <c r="S15" s="94">
        <f t="shared" si="2"/>
        <v>0</v>
      </c>
      <c r="T15" s="15"/>
      <c r="U15" s="22"/>
      <c r="V15" s="22"/>
      <c r="W15" s="22"/>
      <c r="X15" s="94">
        <f t="shared" si="3"/>
        <v>0</v>
      </c>
      <c r="Y15" s="97"/>
      <c r="Z15" s="94">
        <f t="shared" si="0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1"/>
        <v>0</v>
      </c>
      <c r="O16" s="15"/>
      <c r="P16" s="22"/>
      <c r="Q16" s="22"/>
      <c r="R16" s="22"/>
      <c r="S16" s="94">
        <f t="shared" si="2"/>
        <v>0</v>
      </c>
      <c r="T16" s="15"/>
      <c r="U16" s="22"/>
      <c r="V16" s="22"/>
      <c r="W16" s="22"/>
      <c r="X16" s="94">
        <f t="shared" si="3"/>
        <v>0</v>
      </c>
      <c r="Y16" s="97"/>
      <c r="Z16" s="94">
        <f t="shared" si="0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1"/>
        <v>0</v>
      </c>
      <c r="O17" s="15"/>
      <c r="P17" s="22"/>
      <c r="Q17" s="22"/>
      <c r="R17" s="22"/>
      <c r="S17" s="94">
        <f t="shared" si="2"/>
        <v>0</v>
      </c>
      <c r="T17" s="15"/>
      <c r="U17" s="22"/>
      <c r="V17" s="22"/>
      <c r="W17" s="22"/>
      <c r="X17" s="94">
        <f t="shared" si="3"/>
        <v>0</v>
      </c>
      <c r="Y17" s="97"/>
      <c r="Z17" s="94">
        <f t="shared" si="0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1"/>
        <v>0</v>
      </c>
      <c r="O18" s="15"/>
      <c r="P18" s="22"/>
      <c r="Q18" s="22"/>
      <c r="R18" s="22"/>
      <c r="S18" s="94">
        <f t="shared" si="2"/>
        <v>0</v>
      </c>
      <c r="T18" s="15"/>
      <c r="U18" s="22"/>
      <c r="V18" s="22"/>
      <c r="W18" s="22"/>
      <c r="X18" s="94">
        <f t="shared" si="3"/>
        <v>0</v>
      </c>
      <c r="Y18" s="97"/>
      <c r="Z18" s="94">
        <f t="shared" si="0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1"/>
        <v>0</v>
      </c>
      <c r="O19" s="15"/>
      <c r="P19" s="22"/>
      <c r="Q19" s="22"/>
      <c r="R19" s="22"/>
      <c r="S19" s="94">
        <f t="shared" si="2"/>
        <v>0</v>
      </c>
      <c r="T19" s="15"/>
      <c r="U19" s="22"/>
      <c r="V19" s="22"/>
      <c r="W19" s="22"/>
      <c r="X19" s="94">
        <f t="shared" si="3"/>
        <v>0</v>
      </c>
      <c r="Y19" s="97"/>
      <c r="Z19" s="94">
        <f t="shared" si="0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1"/>
        <v>0</v>
      </c>
      <c r="O20" s="15"/>
      <c r="P20" s="22"/>
      <c r="Q20" s="22"/>
      <c r="R20" s="22"/>
      <c r="S20" s="94">
        <f t="shared" si="2"/>
        <v>0</v>
      </c>
      <c r="T20" s="15"/>
      <c r="U20" s="22"/>
      <c r="V20" s="22"/>
      <c r="W20" s="22"/>
      <c r="X20" s="94">
        <f t="shared" si="3"/>
        <v>0</v>
      </c>
      <c r="Y20" s="97"/>
      <c r="Z20" s="94">
        <f t="shared" si="0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1"/>
        <v>0</v>
      </c>
      <c r="O21" s="15"/>
      <c r="P21" s="22"/>
      <c r="Q21" s="22"/>
      <c r="R21" s="22"/>
      <c r="S21" s="94">
        <f t="shared" si="2"/>
        <v>0</v>
      </c>
      <c r="T21" s="15"/>
      <c r="U21" s="22"/>
      <c r="V21" s="22"/>
      <c r="W21" s="22"/>
      <c r="X21" s="94">
        <f t="shared" si="3"/>
        <v>0</v>
      </c>
      <c r="Y21" s="97"/>
      <c r="Z21" s="94">
        <f t="shared" si="0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1"/>
        <v>0</v>
      </c>
      <c r="O22" s="15"/>
      <c r="P22" s="22"/>
      <c r="Q22" s="22"/>
      <c r="R22" s="22"/>
      <c r="S22" s="94">
        <f t="shared" si="2"/>
        <v>0</v>
      </c>
      <c r="T22" s="15"/>
      <c r="U22" s="22"/>
      <c r="V22" s="22"/>
      <c r="W22" s="22"/>
      <c r="X22" s="94">
        <f t="shared" si="3"/>
        <v>0</v>
      </c>
      <c r="Y22" s="97"/>
      <c r="Z22" s="94">
        <f t="shared" si="0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1"/>
        <v>0</v>
      </c>
      <c r="O23" s="15"/>
      <c r="P23" s="22"/>
      <c r="Q23" s="22"/>
      <c r="R23" s="22"/>
      <c r="S23" s="94">
        <f t="shared" si="2"/>
        <v>0</v>
      </c>
      <c r="T23" s="15"/>
      <c r="U23" s="22"/>
      <c r="V23" s="22"/>
      <c r="W23" s="22"/>
      <c r="X23" s="94">
        <f t="shared" si="3"/>
        <v>0</v>
      </c>
      <c r="Y23" s="97"/>
      <c r="Z23" s="94">
        <f t="shared" si="0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1"/>
        <v>0</v>
      </c>
      <c r="O24" s="15"/>
      <c r="P24" s="22"/>
      <c r="Q24" s="22"/>
      <c r="R24" s="22"/>
      <c r="S24" s="94">
        <f t="shared" si="2"/>
        <v>0</v>
      </c>
      <c r="T24" s="15"/>
      <c r="U24" s="22"/>
      <c r="V24" s="22"/>
      <c r="W24" s="22"/>
      <c r="X24" s="94">
        <f t="shared" si="3"/>
        <v>0</v>
      </c>
      <c r="Y24" s="97"/>
      <c r="Z24" s="94">
        <f t="shared" si="0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1"/>
        <v>0</v>
      </c>
      <c r="O25" s="15"/>
      <c r="P25" s="22"/>
      <c r="Q25" s="22"/>
      <c r="R25" s="22"/>
      <c r="S25" s="94">
        <f t="shared" si="2"/>
        <v>0</v>
      </c>
      <c r="T25" s="15"/>
      <c r="U25" s="22"/>
      <c r="V25" s="22"/>
      <c r="W25" s="22"/>
      <c r="X25" s="94">
        <f t="shared" si="3"/>
        <v>0</v>
      </c>
      <c r="Y25" s="97"/>
      <c r="Z25" s="94">
        <f t="shared" si="0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1"/>
        <v>0</v>
      </c>
      <c r="O26" s="15"/>
      <c r="P26" s="22"/>
      <c r="Q26" s="22"/>
      <c r="R26" s="22"/>
      <c r="S26" s="94">
        <f t="shared" si="2"/>
        <v>0</v>
      </c>
      <c r="T26" s="15"/>
      <c r="U26" s="22"/>
      <c r="V26" s="22"/>
      <c r="W26" s="22"/>
      <c r="X26" s="94">
        <f t="shared" si="3"/>
        <v>0</v>
      </c>
      <c r="Y26" s="97"/>
      <c r="Z26" s="94">
        <f t="shared" si="0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1"/>
        <v>0</v>
      </c>
      <c r="O27" s="15"/>
      <c r="P27" s="22"/>
      <c r="Q27" s="22"/>
      <c r="R27" s="22"/>
      <c r="S27" s="94">
        <f t="shared" si="2"/>
        <v>0</v>
      </c>
      <c r="T27" s="15"/>
      <c r="U27" s="22"/>
      <c r="V27" s="22"/>
      <c r="W27" s="22"/>
      <c r="X27" s="94">
        <f t="shared" si="3"/>
        <v>0</v>
      </c>
      <c r="Y27" s="97"/>
      <c r="Z27" s="94">
        <f t="shared" si="0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1"/>
        <v>0</v>
      </c>
      <c r="O28" s="15"/>
      <c r="P28" s="22"/>
      <c r="Q28" s="22"/>
      <c r="R28" s="22"/>
      <c r="S28" s="94">
        <f t="shared" si="2"/>
        <v>0</v>
      </c>
      <c r="T28" s="15"/>
      <c r="U28" s="22"/>
      <c r="V28" s="22"/>
      <c r="W28" s="22"/>
      <c r="X28" s="94">
        <f t="shared" si="3"/>
        <v>0</v>
      </c>
      <c r="Y28" s="97"/>
      <c r="Z28" s="94">
        <f t="shared" si="0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1"/>
        <v>0</v>
      </c>
      <c r="O29" s="15"/>
      <c r="P29" s="22"/>
      <c r="Q29" s="22"/>
      <c r="R29" s="22"/>
      <c r="S29" s="94">
        <f t="shared" si="2"/>
        <v>0</v>
      </c>
      <c r="T29" s="15"/>
      <c r="U29" s="22"/>
      <c r="V29" s="22"/>
      <c r="W29" s="22"/>
      <c r="X29" s="94">
        <f t="shared" si="3"/>
        <v>0</v>
      </c>
      <c r="Y29" s="97"/>
      <c r="Z29" s="94">
        <f t="shared" si="0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1"/>
        <v>0</v>
      </c>
      <c r="O30" s="15"/>
      <c r="P30" s="22"/>
      <c r="Q30" s="22"/>
      <c r="R30" s="22"/>
      <c r="S30" s="94">
        <f t="shared" si="2"/>
        <v>0</v>
      </c>
      <c r="T30" s="15"/>
      <c r="U30" s="22"/>
      <c r="V30" s="22"/>
      <c r="W30" s="22"/>
      <c r="X30" s="94">
        <f t="shared" si="3"/>
        <v>0</v>
      </c>
      <c r="Y30" s="97"/>
      <c r="Z30" s="94">
        <f t="shared" si="0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1"/>
        <v>0</v>
      </c>
      <c r="O31" s="15"/>
      <c r="P31" s="22"/>
      <c r="Q31" s="22"/>
      <c r="R31" s="22"/>
      <c r="S31" s="94">
        <f t="shared" si="2"/>
        <v>0</v>
      </c>
      <c r="T31" s="15"/>
      <c r="U31" s="22"/>
      <c r="V31" s="22"/>
      <c r="W31" s="22"/>
      <c r="X31" s="94">
        <f t="shared" si="3"/>
        <v>0</v>
      </c>
      <c r="Y31" s="97"/>
      <c r="Z31" s="94">
        <f t="shared" si="0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1"/>
        <v>0</v>
      </c>
      <c r="O32" s="15"/>
      <c r="P32" s="22"/>
      <c r="Q32" s="22"/>
      <c r="R32" s="22"/>
      <c r="S32" s="94">
        <f t="shared" si="2"/>
        <v>0</v>
      </c>
      <c r="T32" s="15"/>
      <c r="U32" s="22"/>
      <c r="V32" s="22"/>
      <c r="W32" s="22"/>
      <c r="X32" s="94">
        <f t="shared" si="3"/>
        <v>0</v>
      </c>
      <c r="Y32" s="97"/>
      <c r="Z32" s="94">
        <f t="shared" si="0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1"/>
        <v>0</v>
      </c>
      <c r="O33" s="15"/>
      <c r="P33" s="22"/>
      <c r="Q33" s="22"/>
      <c r="R33" s="22"/>
      <c r="S33" s="94">
        <f t="shared" si="2"/>
        <v>0</v>
      </c>
      <c r="T33" s="15"/>
      <c r="U33" s="22"/>
      <c r="V33" s="22"/>
      <c r="W33" s="22"/>
      <c r="X33" s="94">
        <f t="shared" si="3"/>
        <v>0</v>
      </c>
      <c r="Y33" s="97"/>
      <c r="Z33" s="94">
        <f t="shared" si="0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1"/>
        <v>0</v>
      </c>
      <c r="O34" s="15"/>
      <c r="P34" s="22"/>
      <c r="Q34" s="22"/>
      <c r="R34" s="22"/>
      <c r="S34" s="94">
        <f t="shared" si="2"/>
        <v>0</v>
      </c>
      <c r="T34" s="15"/>
      <c r="U34" s="22"/>
      <c r="V34" s="22"/>
      <c r="W34" s="22"/>
      <c r="X34" s="94">
        <f t="shared" si="3"/>
        <v>0</v>
      </c>
      <c r="Y34" s="97"/>
      <c r="Z34" s="94">
        <f t="shared" si="0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1"/>
        <v>0</v>
      </c>
      <c r="O35" s="15"/>
      <c r="P35" s="22"/>
      <c r="Q35" s="22"/>
      <c r="R35" s="22"/>
      <c r="S35" s="94">
        <f t="shared" si="2"/>
        <v>0</v>
      </c>
      <c r="T35" s="15"/>
      <c r="U35" s="22"/>
      <c r="V35" s="22"/>
      <c r="W35" s="22"/>
      <c r="X35" s="94">
        <f t="shared" si="3"/>
        <v>0</v>
      </c>
      <c r="Y35" s="97"/>
      <c r="Z35" s="94">
        <f t="shared" si="0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1"/>
        <v>0</v>
      </c>
      <c r="O36" s="15"/>
      <c r="P36" s="22"/>
      <c r="Q36" s="22"/>
      <c r="R36" s="22"/>
      <c r="S36" s="94">
        <f t="shared" si="2"/>
        <v>0</v>
      </c>
      <c r="T36" s="15"/>
      <c r="U36" s="22"/>
      <c r="V36" s="22"/>
      <c r="W36" s="22"/>
      <c r="X36" s="94">
        <f t="shared" si="3"/>
        <v>0</v>
      </c>
      <c r="Y36" s="97"/>
      <c r="Z36" s="94">
        <f t="shared" si="0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1"/>
        <v>0</v>
      </c>
      <c r="O37" s="15"/>
      <c r="P37" s="22"/>
      <c r="Q37" s="22"/>
      <c r="R37" s="22"/>
      <c r="S37" s="94">
        <f t="shared" si="2"/>
        <v>0</v>
      </c>
      <c r="T37" s="15"/>
      <c r="U37" s="22"/>
      <c r="V37" s="22"/>
      <c r="W37" s="22"/>
      <c r="X37" s="94">
        <f t="shared" si="3"/>
        <v>0</v>
      </c>
      <c r="Y37" s="97"/>
      <c r="Z37" s="94">
        <f t="shared" si="0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1"/>
        <v>0</v>
      </c>
      <c r="O38" s="15"/>
      <c r="P38" s="22"/>
      <c r="Q38" s="22"/>
      <c r="R38" s="22"/>
      <c r="S38" s="94">
        <f t="shared" si="2"/>
        <v>0</v>
      </c>
      <c r="T38" s="15"/>
      <c r="U38" s="22"/>
      <c r="V38" s="22"/>
      <c r="W38" s="22"/>
      <c r="X38" s="94">
        <f t="shared" si="3"/>
        <v>0</v>
      </c>
      <c r="Y38" s="97"/>
      <c r="Z38" s="94">
        <f t="shared" si="0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1"/>
        <v>0</v>
      </c>
      <c r="O39" s="15"/>
      <c r="P39" s="22"/>
      <c r="Q39" s="22"/>
      <c r="R39" s="22"/>
      <c r="S39" s="94">
        <f t="shared" si="2"/>
        <v>0</v>
      </c>
      <c r="T39" s="15"/>
      <c r="U39" s="22"/>
      <c r="V39" s="22"/>
      <c r="W39" s="22"/>
      <c r="X39" s="94">
        <f t="shared" si="3"/>
        <v>0</v>
      </c>
      <c r="Y39" s="97"/>
      <c r="Z39" s="94">
        <f t="shared" si="0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1"/>
        <v>0</v>
      </c>
      <c r="O40" s="15"/>
      <c r="P40" s="22"/>
      <c r="Q40" s="22"/>
      <c r="R40" s="22"/>
      <c r="S40" s="94">
        <f t="shared" si="2"/>
        <v>0</v>
      </c>
      <c r="T40" s="15"/>
      <c r="U40" s="22"/>
      <c r="V40" s="22"/>
      <c r="W40" s="22"/>
      <c r="X40" s="94">
        <f t="shared" si="3"/>
        <v>0</v>
      </c>
      <c r="Y40" s="97"/>
      <c r="Z40" s="94">
        <f t="shared" si="0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1"/>
        <v>0</v>
      </c>
      <c r="O41" s="15"/>
      <c r="P41" s="22"/>
      <c r="Q41" s="22"/>
      <c r="R41" s="22"/>
      <c r="S41" s="94">
        <f t="shared" si="2"/>
        <v>0</v>
      </c>
      <c r="T41" s="15"/>
      <c r="U41" s="22"/>
      <c r="V41" s="22"/>
      <c r="W41" s="22"/>
      <c r="X41" s="94">
        <f t="shared" si="3"/>
        <v>0</v>
      </c>
      <c r="Y41" s="97"/>
      <c r="Z41" s="94">
        <f t="shared" si="0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1"/>
        <v>0</v>
      </c>
      <c r="O42" s="15"/>
      <c r="P42" s="22"/>
      <c r="Q42" s="22"/>
      <c r="R42" s="22"/>
      <c r="S42" s="94">
        <f t="shared" si="2"/>
        <v>0</v>
      </c>
      <c r="T42" s="15"/>
      <c r="U42" s="22"/>
      <c r="V42" s="22"/>
      <c r="W42" s="22"/>
      <c r="X42" s="94">
        <f t="shared" si="3"/>
        <v>0</v>
      </c>
      <c r="Y42" s="97"/>
      <c r="Z42" s="94">
        <f t="shared" si="0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14400</v>
      </c>
      <c r="G43" s="83">
        <f>SUM(G11:G42)</f>
        <v>0</v>
      </c>
      <c r="H43" s="83">
        <f>SUM(H11:H42)</f>
        <v>0</v>
      </c>
      <c r="I43" s="85">
        <f>SUM(I8:I42)</f>
        <v>14400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14400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>
        <v>3600</v>
      </c>
      <c r="I91" s="94">
        <f t="shared" ref="I91" si="10">F91+G91+H91</f>
        <v>3600</v>
      </c>
      <c r="J91" s="15"/>
      <c r="K91" s="22"/>
      <c r="L91" s="22"/>
      <c r="M91" s="22">
        <v>3600</v>
      </c>
      <c r="N91" s="94">
        <f t="shared" ref="N91" si="11">K91+L91+M91</f>
        <v>3600</v>
      </c>
      <c r="O91" s="15"/>
      <c r="P91" s="22"/>
      <c r="Q91" s="22"/>
      <c r="R91" s="22">
        <v>3600</v>
      </c>
      <c r="S91" s="94">
        <f t="shared" ref="S91" si="12">P91+Q91+R91</f>
        <v>3600</v>
      </c>
      <c r="T91" s="15"/>
      <c r="U91" s="22"/>
      <c r="V91" s="22"/>
      <c r="W91" s="22">
        <v>3600</v>
      </c>
      <c r="X91" s="94">
        <f t="shared" si="8"/>
        <v>3600</v>
      </c>
      <c r="Y91" s="97"/>
      <c r="Z91" s="94">
        <f t="shared" si="9"/>
        <v>14400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ref="I124" si="13">F124+G124+H124</f>
        <v>0</v>
      </c>
      <c r="J124" s="15"/>
      <c r="K124" s="22"/>
      <c r="L124" s="22"/>
      <c r="M124" s="22"/>
      <c r="N124" s="94">
        <f t="shared" ref="N124" si="14">K124+L124+M124</f>
        <v>0</v>
      </c>
      <c r="O124" s="15"/>
      <c r="P124" s="22"/>
      <c r="Q124" s="22"/>
      <c r="R124" s="22"/>
      <c r="S124" s="94">
        <f t="shared" ref="S124" si="15">P124+Q124+R124</f>
        <v>0</v>
      </c>
      <c r="T124" s="15"/>
      <c r="U124" s="22"/>
      <c r="V124" s="22"/>
      <c r="W124" s="22"/>
      <c r="X124" s="94">
        <f t="shared" ref="X124" si="16">U124+V124+W124</f>
        <v>0</v>
      </c>
      <c r="Y124" s="97"/>
      <c r="Z124" s="94">
        <f t="shared" ref="Z124" si="17">X124+S124+N124+I124</f>
        <v>0</v>
      </c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0</v>
      </c>
      <c r="G127" s="83">
        <f>SUM(G46:G126)</f>
        <v>0</v>
      </c>
      <c r="H127" s="83">
        <f>SUM(H46:H126)</f>
        <v>3600</v>
      </c>
      <c r="I127" s="85">
        <f>SUM(I46:I126)</f>
        <v>3600</v>
      </c>
      <c r="J127" s="85"/>
      <c r="K127" s="83">
        <f>SUM(K46:K126)</f>
        <v>0</v>
      </c>
      <c r="L127" s="83">
        <f>SUM(L46:L126)</f>
        <v>0</v>
      </c>
      <c r="M127" s="83">
        <f>SUM(M46:M126)</f>
        <v>3600</v>
      </c>
      <c r="N127" s="85">
        <f>SUM(N46:N126)</f>
        <v>3600</v>
      </c>
      <c r="O127" s="85"/>
      <c r="P127" s="83">
        <f>SUM(P46:P126)</f>
        <v>0</v>
      </c>
      <c r="Q127" s="83">
        <f>SUM(Q46:Q126)</f>
        <v>0</v>
      </c>
      <c r="R127" s="83">
        <f>SUM(R46:R126)</f>
        <v>3600</v>
      </c>
      <c r="S127" s="85">
        <f>SUM(S46:S126)</f>
        <v>3600</v>
      </c>
      <c r="T127" s="85"/>
      <c r="U127" s="83">
        <f>SUM(U46:U126)</f>
        <v>0</v>
      </c>
      <c r="V127" s="83">
        <f>SUM(V46:V126)</f>
        <v>0</v>
      </c>
      <c r="W127" s="83">
        <f>SUM(W46:W126)</f>
        <v>3600</v>
      </c>
      <c r="X127" s="85">
        <f>SUM(X46:X126)</f>
        <v>3600</v>
      </c>
      <c r="Y127" s="84"/>
      <c r="Z127" s="85">
        <f>SUM(Z46:Z126)</f>
        <v>14400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14400</v>
      </c>
      <c r="G128" s="88">
        <f>G43-G127</f>
        <v>0</v>
      </c>
      <c r="H128" s="88">
        <f>H43-H127</f>
        <v>-3600</v>
      </c>
      <c r="I128" s="89">
        <f>I43-I127</f>
        <v>10800</v>
      </c>
      <c r="J128" s="89"/>
      <c r="K128" s="88">
        <f>K43-K127</f>
        <v>0</v>
      </c>
      <c r="L128" s="88">
        <f>L43-L127</f>
        <v>0</v>
      </c>
      <c r="M128" s="88">
        <f>M43-M127</f>
        <v>-3600</v>
      </c>
      <c r="N128" s="89">
        <f>N43-N127</f>
        <v>-3600</v>
      </c>
      <c r="O128" s="89"/>
      <c r="P128" s="88">
        <f>P43-P127</f>
        <v>0</v>
      </c>
      <c r="Q128" s="88">
        <f>Q43-Q127</f>
        <v>0</v>
      </c>
      <c r="R128" s="88">
        <f>R43-R127</f>
        <v>-3600</v>
      </c>
      <c r="S128" s="89">
        <f>S43-S127</f>
        <v>-3600</v>
      </c>
      <c r="T128" s="89"/>
      <c r="U128" s="88">
        <f>U43-U127</f>
        <v>0</v>
      </c>
      <c r="V128" s="88">
        <f>V43-V127</f>
        <v>0</v>
      </c>
      <c r="W128" s="88">
        <f>W43-W127</f>
        <v>-3600</v>
      </c>
      <c r="X128" s="89">
        <f>X43-X127</f>
        <v>-3600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2" right="0.17" top="0.33" bottom="0.32" header="0.31496062992125984" footer="0.31496062992125984"/>
  <pageSetup paperSize="5" scale="69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F0D94-01C8-4243-96EB-F383E2151CCD}">
  <sheetPr codeName="Sheet131">
    <tabColor theme="1" tint="0.39997558519241921"/>
    <pageSetUpPr fitToPage="1"/>
  </sheetPr>
  <dimension ref="A1:Z130"/>
  <sheetViews>
    <sheetView zoomScale="80" zoomScaleNormal="80" workbookViewId="0">
      <pane xSplit="2" ySplit="10" topLeftCell="F11" activePane="bottomRight" state="frozen"/>
      <selection activeCell="M42" sqref="M42"/>
      <selection pane="topRight" activeCell="M42" sqref="M42"/>
      <selection pane="bottomLeft" activeCell="M42" sqref="M42"/>
      <selection pane="bottomRight" activeCell="W47" sqref="W47"/>
    </sheetView>
  </sheetViews>
  <sheetFormatPr defaultColWidth="9.140625" defaultRowHeight="12.75" x14ac:dyDescent="0.2"/>
  <cols>
    <col min="1" max="1" width="10.5703125" customWidth="1"/>
    <col min="2" max="2" width="67.7109375" customWidth="1"/>
    <col min="3" max="4" width="9.140625" hidden="1" customWidth="1"/>
    <col min="5" max="5" width="36.28515625" hidden="1" customWidth="1"/>
    <col min="6" max="6" width="11.85546875" customWidth="1"/>
    <col min="7" max="8" width="11" bestFit="1" customWidth="1"/>
    <col min="9" max="9" width="14.28515625" bestFit="1" customWidth="1"/>
    <col min="10" max="10" width="2.7109375" customWidth="1"/>
    <col min="11" max="13" width="11" bestFit="1" customWidth="1"/>
    <col min="14" max="14" width="14.5703125" bestFit="1" customWidth="1"/>
    <col min="15" max="15" width="2.7109375" customWidth="1"/>
    <col min="16" max="18" width="11" bestFit="1" customWidth="1"/>
    <col min="19" max="19" width="14.5703125" bestFit="1" customWidth="1"/>
    <col min="20" max="20" width="2.7109375" customWidth="1"/>
    <col min="21" max="23" width="11" bestFit="1" customWidth="1"/>
    <col min="24" max="24" width="14.5703125" bestFit="1" customWidth="1"/>
    <col min="25" max="25" width="3.28515625" customWidth="1"/>
    <col min="26" max="26" width="12.1406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346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 t="shared" ref="Z11:Z42" si="0"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1">K12+L12+M12</f>
        <v>0</v>
      </c>
      <c r="O12" s="15"/>
      <c r="P12" s="22"/>
      <c r="Q12" s="22"/>
      <c r="R12" s="22"/>
      <c r="S12" s="94">
        <f t="shared" ref="S12:S42" si="2">P12+Q12+R12</f>
        <v>0</v>
      </c>
      <c r="T12" s="15"/>
      <c r="U12" s="22"/>
      <c r="V12" s="22"/>
      <c r="W12" s="22"/>
      <c r="X12" s="94">
        <f t="shared" ref="X12:X42" si="3">U12+V12+W12</f>
        <v>0</v>
      </c>
      <c r="Y12" s="97"/>
      <c r="Z12" s="94">
        <f t="shared" si="0"/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1"/>
        <v>0</v>
      </c>
      <c r="O13" s="15"/>
      <c r="P13" s="22"/>
      <c r="Q13" s="22"/>
      <c r="R13" s="22"/>
      <c r="S13" s="94">
        <f t="shared" si="2"/>
        <v>0</v>
      </c>
      <c r="T13" s="15"/>
      <c r="U13" s="22"/>
      <c r="V13" s="22"/>
      <c r="W13" s="22"/>
      <c r="X13" s="94">
        <f t="shared" si="3"/>
        <v>0</v>
      </c>
      <c r="Y13" s="97"/>
      <c r="Z13" s="94">
        <f t="shared" si="0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1"/>
        <v>0</v>
      </c>
      <c r="O14" s="15"/>
      <c r="P14" s="22"/>
      <c r="Q14" s="22"/>
      <c r="R14" s="22"/>
      <c r="S14" s="94">
        <f t="shared" si="2"/>
        <v>0</v>
      </c>
      <c r="T14" s="15"/>
      <c r="U14" s="22"/>
      <c r="V14" s="22"/>
      <c r="W14" s="22"/>
      <c r="X14" s="94">
        <f t="shared" si="3"/>
        <v>0</v>
      </c>
      <c r="Y14" s="97"/>
      <c r="Z14" s="94">
        <f t="shared" si="0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1"/>
        <v>0</v>
      </c>
      <c r="O15" s="15"/>
      <c r="P15" s="22"/>
      <c r="Q15" s="22"/>
      <c r="R15" s="22"/>
      <c r="S15" s="94">
        <f t="shared" si="2"/>
        <v>0</v>
      </c>
      <c r="T15" s="15"/>
      <c r="U15" s="22"/>
      <c r="V15" s="22"/>
      <c r="W15" s="22"/>
      <c r="X15" s="94">
        <f t="shared" si="3"/>
        <v>0</v>
      </c>
      <c r="Y15" s="97"/>
      <c r="Z15" s="94">
        <f t="shared" si="0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1"/>
        <v>0</v>
      </c>
      <c r="O16" s="15"/>
      <c r="P16" s="22"/>
      <c r="Q16" s="22"/>
      <c r="R16" s="22"/>
      <c r="S16" s="94">
        <f t="shared" si="2"/>
        <v>0</v>
      </c>
      <c r="T16" s="15"/>
      <c r="U16" s="22"/>
      <c r="V16" s="22"/>
      <c r="W16" s="22"/>
      <c r="X16" s="94">
        <f t="shared" si="3"/>
        <v>0</v>
      </c>
      <c r="Y16" s="97"/>
      <c r="Z16" s="94">
        <f t="shared" si="0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1"/>
        <v>0</v>
      </c>
      <c r="O17" s="15"/>
      <c r="P17" s="22"/>
      <c r="Q17" s="22"/>
      <c r="R17" s="22"/>
      <c r="S17" s="94">
        <f t="shared" si="2"/>
        <v>0</v>
      </c>
      <c r="T17" s="15"/>
      <c r="U17" s="22"/>
      <c r="V17" s="22"/>
      <c r="W17" s="22"/>
      <c r="X17" s="94">
        <f t="shared" si="3"/>
        <v>0</v>
      </c>
      <c r="Y17" s="97"/>
      <c r="Z17" s="94">
        <f t="shared" si="0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1"/>
        <v>0</v>
      </c>
      <c r="O18" s="15"/>
      <c r="P18" s="22"/>
      <c r="Q18" s="22"/>
      <c r="R18" s="22"/>
      <c r="S18" s="94">
        <f t="shared" si="2"/>
        <v>0</v>
      </c>
      <c r="T18" s="15"/>
      <c r="U18" s="22"/>
      <c r="V18" s="22"/>
      <c r="W18" s="22"/>
      <c r="X18" s="94">
        <f t="shared" si="3"/>
        <v>0</v>
      </c>
      <c r="Y18" s="97"/>
      <c r="Z18" s="94">
        <f t="shared" si="0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1"/>
        <v>0</v>
      </c>
      <c r="O19" s="15"/>
      <c r="P19" s="22"/>
      <c r="Q19" s="22"/>
      <c r="R19" s="22"/>
      <c r="S19" s="94">
        <f t="shared" si="2"/>
        <v>0</v>
      </c>
      <c r="T19" s="15"/>
      <c r="U19" s="22"/>
      <c r="V19" s="22"/>
      <c r="W19" s="22"/>
      <c r="X19" s="94">
        <f t="shared" si="3"/>
        <v>0</v>
      </c>
      <c r="Y19" s="97"/>
      <c r="Z19" s="94">
        <f t="shared" si="0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1"/>
        <v>0</v>
      </c>
      <c r="O20" s="15"/>
      <c r="P20" s="22"/>
      <c r="Q20" s="22"/>
      <c r="R20" s="22"/>
      <c r="S20" s="94">
        <f t="shared" si="2"/>
        <v>0</v>
      </c>
      <c r="T20" s="15"/>
      <c r="U20" s="22"/>
      <c r="V20" s="22"/>
      <c r="W20" s="22"/>
      <c r="X20" s="94">
        <f t="shared" si="3"/>
        <v>0</v>
      </c>
      <c r="Y20" s="97"/>
      <c r="Z20" s="94">
        <f t="shared" si="0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1"/>
        <v>0</v>
      </c>
      <c r="O21" s="15"/>
      <c r="P21" s="22"/>
      <c r="Q21" s="22"/>
      <c r="R21" s="22"/>
      <c r="S21" s="94">
        <f t="shared" si="2"/>
        <v>0</v>
      </c>
      <c r="T21" s="15"/>
      <c r="U21" s="22"/>
      <c r="V21" s="22"/>
      <c r="W21" s="22"/>
      <c r="X21" s="94">
        <f t="shared" si="3"/>
        <v>0</v>
      </c>
      <c r="Y21" s="97"/>
      <c r="Z21" s="94">
        <f t="shared" si="0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1"/>
        <v>0</v>
      </c>
      <c r="O22" s="15"/>
      <c r="P22" s="22"/>
      <c r="Q22" s="22"/>
      <c r="R22" s="22"/>
      <c r="S22" s="94">
        <f t="shared" si="2"/>
        <v>0</v>
      </c>
      <c r="T22" s="15"/>
      <c r="U22" s="22"/>
      <c r="V22" s="22"/>
      <c r="W22" s="22"/>
      <c r="X22" s="94">
        <f t="shared" si="3"/>
        <v>0</v>
      </c>
      <c r="Y22" s="97"/>
      <c r="Z22" s="94">
        <f t="shared" si="0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1"/>
        <v>0</v>
      </c>
      <c r="O23" s="15"/>
      <c r="P23" s="22"/>
      <c r="Q23" s="22"/>
      <c r="R23" s="22"/>
      <c r="S23" s="94">
        <f t="shared" si="2"/>
        <v>0</v>
      </c>
      <c r="T23" s="15"/>
      <c r="U23" s="22"/>
      <c r="V23" s="22"/>
      <c r="W23" s="22"/>
      <c r="X23" s="94">
        <f t="shared" si="3"/>
        <v>0</v>
      </c>
      <c r="Y23" s="97"/>
      <c r="Z23" s="94">
        <f t="shared" si="0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4"/>
        <v>0</v>
      </c>
      <c r="J24" s="15"/>
      <c r="K24" s="22"/>
      <c r="L24" s="22"/>
      <c r="M24" s="22"/>
      <c r="N24" s="94">
        <f t="shared" si="1"/>
        <v>0</v>
      </c>
      <c r="O24" s="15"/>
      <c r="P24" s="22"/>
      <c r="Q24" s="22"/>
      <c r="R24" s="22"/>
      <c r="S24" s="94">
        <f t="shared" si="2"/>
        <v>0</v>
      </c>
      <c r="T24" s="15"/>
      <c r="U24" s="22"/>
      <c r="V24" s="22"/>
      <c r="W24" s="22"/>
      <c r="X24" s="94">
        <f t="shared" si="3"/>
        <v>0</v>
      </c>
      <c r="Y24" s="97"/>
      <c r="Z24" s="94">
        <f t="shared" si="0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1"/>
        <v>0</v>
      </c>
      <c r="O25" s="15"/>
      <c r="P25" s="22"/>
      <c r="Q25" s="22"/>
      <c r="R25" s="22"/>
      <c r="S25" s="94">
        <f t="shared" si="2"/>
        <v>0</v>
      </c>
      <c r="T25" s="15"/>
      <c r="U25" s="22"/>
      <c r="V25" s="22"/>
      <c r="W25" s="22"/>
      <c r="X25" s="94">
        <f t="shared" si="3"/>
        <v>0</v>
      </c>
      <c r="Y25" s="97"/>
      <c r="Z25" s="94">
        <f t="shared" si="0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1"/>
        <v>0</v>
      </c>
      <c r="O26" s="15"/>
      <c r="P26" s="22"/>
      <c r="Q26" s="22"/>
      <c r="R26" s="22"/>
      <c r="S26" s="94">
        <f t="shared" si="2"/>
        <v>0</v>
      </c>
      <c r="T26" s="15"/>
      <c r="U26" s="22"/>
      <c r="V26" s="22"/>
      <c r="W26" s="22"/>
      <c r="X26" s="94">
        <f t="shared" si="3"/>
        <v>0</v>
      </c>
      <c r="Y26" s="97"/>
      <c r="Z26" s="94">
        <f t="shared" si="0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1"/>
        <v>0</v>
      </c>
      <c r="O27" s="15"/>
      <c r="P27" s="22"/>
      <c r="Q27" s="22"/>
      <c r="R27" s="22"/>
      <c r="S27" s="94">
        <f t="shared" si="2"/>
        <v>0</v>
      </c>
      <c r="T27" s="15"/>
      <c r="U27" s="22"/>
      <c r="V27" s="22"/>
      <c r="W27" s="22"/>
      <c r="X27" s="94">
        <f t="shared" si="3"/>
        <v>0</v>
      </c>
      <c r="Y27" s="97"/>
      <c r="Z27" s="94">
        <f t="shared" si="0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1"/>
        <v>0</v>
      </c>
      <c r="O28" s="15"/>
      <c r="P28" s="22"/>
      <c r="Q28" s="22"/>
      <c r="R28" s="22"/>
      <c r="S28" s="94">
        <f t="shared" si="2"/>
        <v>0</v>
      </c>
      <c r="T28" s="15"/>
      <c r="U28" s="22"/>
      <c r="V28" s="22"/>
      <c r="W28" s="22"/>
      <c r="X28" s="94">
        <f t="shared" si="3"/>
        <v>0</v>
      </c>
      <c r="Y28" s="97"/>
      <c r="Z28" s="94">
        <f t="shared" si="0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1"/>
        <v>0</v>
      </c>
      <c r="O29" s="15"/>
      <c r="P29" s="22"/>
      <c r="Q29" s="22"/>
      <c r="R29" s="22"/>
      <c r="S29" s="94">
        <f t="shared" si="2"/>
        <v>0</v>
      </c>
      <c r="T29" s="15"/>
      <c r="U29" s="22"/>
      <c r="V29" s="22"/>
      <c r="W29" s="22"/>
      <c r="X29" s="94">
        <f t="shared" si="3"/>
        <v>0</v>
      </c>
      <c r="Y29" s="97"/>
      <c r="Z29" s="94">
        <f t="shared" si="0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1"/>
        <v>0</v>
      </c>
      <c r="O30" s="15"/>
      <c r="P30" s="22"/>
      <c r="Q30" s="22"/>
      <c r="R30" s="22"/>
      <c r="S30" s="94">
        <f t="shared" si="2"/>
        <v>0</v>
      </c>
      <c r="T30" s="15"/>
      <c r="U30" s="22"/>
      <c r="V30" s="22"/>
      <c r="W30" s="22"/>
      <c r="X30" s="94">
        <f t="shared" si="3"/>
        <v>0</v>
      </c>
      <c r="Y30" s="97"/>
      <c r="Z30" s="94">
        <f t="shared" si="0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1"/>
        <v>0</v>
      </c>
      <c r="O31" s="15"/>
      <c r="P31" s="22"/>
      <c r="Q31" s="22"/>
      <c r="R31" s="22"/>
      <c r="S31" s="94">
        <f t="shared" si="2"/>
        <v>0</v>
      </c>
      <c r="T31" s="15"/>
      <c r="U31" s="22"/>
      <c r="V31" s="22"/>
      <c r="W31" s="22"/>
      <c r="X31" s="94">
        <f t="shared" si="3"/>
        <v>0</v>
      </c>
      <c r="Y31" s="97"/>
      <c r="Z31" s="94">
        <f t="shared" si="0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1"/>
        <v>0</v>
      </c>
      <c r="O32" s="15"/>
      <c r="P32" s="22"/>
      <c r="Q32" s="22"/>
      <c r="R32" s="22"/>
      <c r="S32" s="94">
        <f t="shared" si="2"/>
        <v>0</v>
      </c>
      <c r="T32" s="15"/>
      <c r="U32" s="22"/>
      <c r="V32" s="22"/>
      <c r="W32" s="22"/>
      <c r="X32" s="94">
        <f t="shared" si="3"/>
        <v>0</v>
      </c>
      <c r="Y32" s="97"/>
      <c r="Z32" s="94">
        <f t="shared" si="0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1"/>
        <v>0</v>
      </c>
      <c r="O33" s="15"/>
      <c r="P33" s="22"/>
      <c r="Q33" s="22"/>
      <c r="R33" s="22"/>
      <c r="S33" s="94">
        <f t="shared" si="2"/>
        <v>0</v>
      </c>
      <c r="T33" s="15"/>
      <c r="U33" s="22"/>
      <c r="V33" s="22"/>
      <c r="W33" s="22"/>
      <c r="X33" s="94">
        <f t="shared" si="3"/>
        <v>0</v>
      </c>
      <c r="Y33" s="97"/>
      <c r="Z33" s="94">
        <f t="shared" si="0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1"/>
        <v>0</v>
      </c>
      <c r="O34" s="15"/>
      <c r="P34" s="22"/>
      <c r="Q34" s="22"/>
      <c r="R34" s="22"/>
      <c r="S34" s="94">
        <f t="shared" si="2"/>
        <v>0</v>
      </c>
      <c r="T34" s="15"/>
      <c r="U34" s="22"/>
      <c r="V34" s="22"/>
      <c r="W34" s="22"/>
      <c r="X34" s="94">
        <f t="shared" si="3"/>
        <v>0</v>
      </c>
      <c r="Y34" s="97"/>
      <c r="Z34" s="94">
        <f t="shared" si="0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1"/>
        <v>0</v>
      </c>
      <c r="O35" s="15"/>
      <c r="P35" s="22"/>
      <c r="Q35" s="22"/>
      <c r="R35" s="22"/>
      <c r="S35" s="94">
        <f t="shared" si="2"/>
        <v>0</v>
      </c>
      <c r="T35" s="15"/>
      <c r="U35" s="22"/>
      <c r="V35" s="22"/>
      <c r="W35" s="22"/>
      <c r="X35" s="94">
        <f t="shared" si="3"/>
        <v>0</v>
      </c>
      <c r="Y35" s="97"/>
      <c r="Z35" s="94">
        <f t="shared" si="0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1"/>
        <v>0</v>
      </c>
      <c r="O36" s="15"/>
      <c r="P36" s="22"/>
      <c r="Q36" s="22"/>
      <c r="R36" s="22"/>
      <c r="S36" s="94">
        <f t="shared" si="2"/>
        <v>0</v>
      </c>
      <c r="T36" s="15"/>
      <c r="U36" s="22"/>
      <c r="V36" s="22"/>
      <c r="W36" s="22"/>
      <c r="X36" s="94">
        <f t="shared" si="3"/>
        <v>0</v>
      </c>
      <c r="Y36" s="97"/>
      <c r="Z36" s="94">
        <f t="shared" si="0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1"/>
        <v>0</v>
      </c>
      <c r="O37" s="15"/>
      <c r="P37" s="22"/>
      <c r="Q37" s="22"/>
      <c r="R37" s="22"/>
      <c r="S37" s="94">
        <f t="shared" si="2"/>
        <v>0</v>
      </c>
      <c r="T37" s="15"/>
      <c r="U37" s="22"/>
      <c r="V37" s="22"/>
      <c r="W37" s="22"/>
      <c r="X37" s="94">
        <f t="shared" si="3"/>
        <v>0</v>
      </c>
      <c r="Y37" s="97"/>
      <c r="Z37" s="94">
        <f t="shared" si="0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1"/>
        <v>0</v>
      </c>
      <c r="O38" s="15"/>
      <c r="P38" s="22"/>
      <c r="Q38" s="22"/>
      <c r="R38" s="22"/>
      <c r="S38" s="94">
        <f t="shared" si="2"/>
        <v>0</v>
      </c>
      <c r="T38" s="15"/>
      <c r="U38" s="22"/>
      <c r="V38" s="22"/>
      <c r="W38" s="22"/>
      <c r="X38" s="94">
        <f t="shared" si="3"/>
        <v>0</v>
      </c>
      <c r="Y38" s="97"/>
      <c r="Z38" s="94">
        <f t="shared" si="0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1"/>
        <v>0</v>
      </c>
      <c r="O39" s="15"/>
      <c r="P39" s="22"/>
      <c r="Q39" s="22"/>
      <c r="R39" s="22"/>
      <c r="S39" s="94">
        <f t="shared" si="2"/>
        <v>0</v>
      </c>
      <c r="T39" s="15"/>
      <c r="U39" s="22"/>
      <c r="V39" s="22"/>
      <c r="W39" s="22"/>
      <c r="X39" s="94">
        <f t="shared" si="3"/>
        <v>0</v>
      </c>
      <c r="Y39" s="97"/>
      <c r="Z39" s="94">
        <f t="shared" si="0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1"/>
        <v>0</v>
      </c>
      <c r="O40" s="15"/>
      <c r="P40" s="22"/>
      <c r="Q40" s="22"/>
      <c r="R40" s="22"/>
      <c r="S40" s="94">
        <f t="shared" si="2"/>
        <v>0</v>
      </c>
      <c r="T40" s="15"/>
      <c r="U40" s="22"/>
      <c r="V40" s="22"/>
      <c r="W40" s="22"/>
      <c r="X40" s="94">
        <f t="shared" si="3"/>
        <v>0</v>
      </c>
      <c r="Y40" s="97"/>
      <c r="Z40" s="94">
        <f t="shared" si="0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1"/>
        <v>0</v>
      </c>
      <c r="O41" s="15"/>
      <c r="P41" s="22"/>
      <c r="Q41" s="22"/>
      <c r="R41" s="22"/>
      <c r="S41" s="94">
        <f t="shared" si="2"/>
        <v>0</v>
      </c>
      <c r="T41" s="15"/>
      <c r="U41" s="22"/>
      <c r="V41" s="22"/>
      <c r="W41" s="22"/>
      <c r="X41" s="94">
        <f t="shared" si="3"/>
        <v>0</v>
      </c>
      <c r="Y41" s="97"/>
      <c r="Z41" s="94">
        <f t="shared" si="0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1"/>
        <v>0</v>
      </c>
      <c r="O42" s="15"/>
      <c r="P42" s="22"/>
      <c r="Q42" s="22"/>
      <c r="R42" s="22"/>
      <c r="S42" s="94">
        <f t="shared" si="2"/>
        <v>0</v>
      </c>
      <c r="T42" s="15"/>
      <c r="U42" s="22"/>
      <c r="V42" s="22"/>
      <c r="W42" s="22"/>
      <c r="X42" s="94">
        <f t="shared" si="3"/>
        <v>0</v>
      </c>
      <c r="Y42" s="97"/>
      <c r="Z42" s="94">
        <f t="shared" si="0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0</v>
      </c>
      <c r="G43" s="83">
        <f>SUM(G11:G42)</f>
        <v>0</v>
      </c>
      <c r="H43" s="83">
        <f>SUM(H11:H42)</f>
        <v>0</v>
      </c>
      <c r="I43" s="85">
        <f>SUM(I8:I42)</f>
        <v>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5">F46+G46+H46</f>
        <v>0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5"/>
        <v>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>
        <v>1075</v>
      </c>
      <c r="G61" s="22">
        <v>1075</v>
      </c>
      <c r="H61" s="22">
        <v>1075</v>
      </c>
      <c r="I61" s="94">
        <f t="shared" si="5"/>
        <v>3225</v>
      </c>
      <c r="J61" s="15"/>
      <c r="K61" s="22">
        <v>1075</v>
      </c>
      <c r="L61" s="22">
        <v>1075</v>
      </c>
      <c r="M61" s="22">
        <v>1075</v>
      </c>
      <c r="N61" s="94">
        <f t="shared" si="6"/>
        <v>3225</v>
      </c>
      <c r="O61" s="15"/>
      <c r="P61" s="22">
        <v>1075</v>
      </c>
      <c r="Q61" s="22">
        <v>1075</v>
      </c>
      <c r="R61" s="22">
        <v>1075</v>
      </c>
      <c r="S61" s="94">
        <f t="shared" si="7"/>
        <v>3225</v>
      </c>
      <c r="T61" s="15"/>
      <c r="U61" s="22">
        <v>1075</v>
      </c>
      <c r="V61" s="22">
        <v>1075</v>
      </c>
      <c r="W61" s="22">
        <v>1075</v>
      </c>
      <c r="X61" s="94">
        <f t="shared" si="8"/>
        <v>3225</v>
      </c>
      <c r="Y61" s="97"/>
      <c r="Z61" s="94">
        <f t="shared" si="9"/>
        <v>12900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5"/>
        <v>0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5"/>
        <v>0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5"/>
        <v>0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1075</v>
      </c>
      <c r="G127" s="83">
        <f>SUM(G46:G126)</f>
        <v>1075</v>
      </c>
      <c r="H127" s="83">
        <f>SUM(H46:H126)</f>
        <v>1075</v>
      </c>
      <c r="I127" s="85">
        <f>SUM(I46:I126)</f>
        <v>3225</v>
      </c>
      <c r="J127" s="85"/>
      <c r="K127" s="83">
        <f>SUM(K46:K126)</f>
        <v>1075</v>
      </c>
      <c r="L127" s="83">
        <f>SUM(L46:L126)</f>
        <v>1075</v>
      </c>
      <c r="M127" s="83">
        <f>SUM(M46:M126)</f>
        <v>1075</v>
      </c>
      <c r="N127" s="85">
        <f>SUM(N46:N126)</f>
        <v>3225</v>
      </c>
      <c r="O127" s="85"/>
      <c r="P127" s="83">
        <f>SUM(P46:P126)</f>
        <v>1075</v>
      </c>
      <c r="Q127" s="83">
        <f>SUM(Q46:Q126)</f>
        <v>1075</v>
      </c>
      <c r="R127" s="83">
        <f>SUM(R46:R126)</f>
        <v>1075</v>
      </c>
      <c r="S127" s="85">
        <f>SUM(S46:S126)</f>
        <v>3225</v>
      </c>
      <c r="T127" s="85"/>
      <c r="U127" s="83">
        <f>SUM(U46:U126)</f>
        <v>1075</v>
      </c>
      <c r="V127" s="83">
        <f>SUM(V46:V126)</f>
        <v>1075</v>
      </c>
      <c r="W127" s="83">
        <f>SUM(W46:W126)</f>
        <v>1075</v>
      </c>
      <c r="X127" s="85">
        <f>SUM(X46:X126)</f>
        <v>3225</v>
      </c>
      <c r="Y127" s="84"/>
      <c r="Z127" s="85">
        <f>SUM(Z46:Z126)</f>
        <v>12900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-1075</v>
      </c>
      <c r="G128" s="88">
        <f>G43-G127</f>
        <v>-1075</v>
      </c>
      <c r="H128" s="88">
        <f>H43-H127</f>
        <v>-1075</v>
      </c>
      <c r="I128" s="89">
        <f>I43-I127</f>
        <v>-3225</v>
      </c>
      <c r="J128" s="89"/>
      <c r="K128" s="88">
        <f>K43-K127</f>
        <v>-1075</v>
      </c>
      <c r="L128" s="88">
        <f>L43-L127</f>
        <v>-1075</v>
      </c>
      <c r="M128" s="88">
        <f>M43-M127</f>
        <v>-1075</v>
      </c>
      <c r="N128" s="89">
        <f>N43-N127</f>
        <v>-3225</v>
      </c>
      <c r="O128" s="89"/>
      <c r="P128" s="88">
        <f>P43-P127</f>
        <v>-1075</v>
      </c>
      <c r="Q128" s="88">
        <f>Q43-Q127</f>
        <v>-1075</v>
      </c>
      <c r="R128" s="88">
        <f>R43-R127</f>
        <v>-1075</v>
      </c>
      <c r="S128" s="89">
        <f>S43-S127</f>
        <v>-3225</v>
      </c>
      <c r="T128" s="89"/>
      <c r="U128" s="88">
        <f>U43-U127</f>
        <v>-1075</v>
      </c>
      <c r="V128" s="88">
        <f>V43-V127</f>
        <v>-1075</v>
      </c>
      <c r="W128" s="88">
        <f>W43-W127</f>
        <v>-1075</v>
      </c>
      <c r="X128" s="89">
        <f>X43-X127</f>
        <v>-3225</v>
      </c>
      <c r="Y128" s="90"/>
      <c r="Z128" s="89">
        <f>Z43-Z127</f>
        <v>-12900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2" right="0.17" top="0.33" bottom="0.32" header="0.31496062992125984" footer="0.31496062992125984"/>
  <pageSetup paperSize="5" scale="69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7321F-F41E-44A0-B532-2F12E48865CF}">
  <sheetPr>
    <tabColor theme="1" tint="0.39997558519241921"/>
    <pageSetUpPr fitToPage="1"/>
  </sheetPr>
  <dimension ref="A1:Z130"/>
  <sheetViews>
    <sheetView zoomScale="80" zoomScaleNormal="80" workbookViewId="0">
      <pane xSplit="2" ySplit="10" topLeftCell="F11" activePane="bottomRight" state="frozen"/>
      <selection activeCell="M42" sqref="M42"/>
      <selection pane="topRight" activeCell="M42" sqref="M42"/>
      <selection pane="bottomLeft" activeCell="M42" sqref="M42"/>
      <selection pane="bottomRight" activeCell="S130" sqref="S130"/>
    </sheetView>
  </sheetViews>
  <sheetFormatPr defaultColWidth="9.140625" defaultRowHeight="12.75" x14ac:dyDescent="0.2"/>
  <cols>
    <col min="1" max="1" width="10.5703125" customWidth="1"/>
    <col min="2" max="2" width="67.7109375" customWidth="1"/>
    <col min="3" max="4" width="9.140625" hidden="1" customWidth="1"/>
    <col min="5" max="5" width="36.28515625" hidden="1" customWidth="1"/>
    <col min="6" max="6" width="11.85546875" customWidth="1"/>
    <col min="7" max="8" width="11" bestFit="1" customWidth="1"/>
    <col min="9" max="9" width="14.28515625" bestFit="1" customWidth="1"/>
    <col min="10" max="10" width="2.7109375" customWidth="1"/>
    <col min="11" max="13" width="11" bestFit="1" customWidth="1"/>
    <col min="14" max="14" width="14.5703125" bestFit="1" customWidth="1"/>
    <col min="15" max="15" width="2.7109375" customWidth="1"/>
    <col min="16" max="18" width="11" bestFit="1" customWidth="1"/>
    <col min="19" max="19" width="14.5703125" bestFit="1" customWidth="1"/>
    <col min="20" max="20" width="2.7109375" customWidth="1"/>
    <col min="21" max="23" width="11" bestFit="1" customWidth="1"/>
    <col min="24" max="24" width="14.5703125" bestFit="1" customWidth="1"/>
    <col min="25" max="25" width="3.28515625" customWidth="1"/>
    <col min="26" max="26" width="12.1406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366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/>
      <c r="G11" s="22"/>
      <c r="H11" s="22"/>
      <c r="I11" s="94">
        <f>F11+G11+H11</f>
        <v>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 t="shared" ref="Z11:Z42" si="0">X11+S11+N11+I11</f>
        <v>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>F12+G12+H12</f>
        <v>0</v>
      </c>
      <c r="J12" s="15"/>
      <c r="K12" s="22"/>
      <c r="L12" s="22"/>
      <c r="M12" s="22"/>
      <c r="N12" s="94">
        <f t="shared" ref="N12:N42" si="1">K12+L12+M12</f>
        <v>0</v>
      </c>
      <c r="O12" s="15"/>
      <c r="P12" s="22"/>
      <c r="Q12" s="22"/>
      <c r="R12" s="22"/>
      <c r="S12" s="94">
        <f t="shared" ref="S12:S42" si="2">P12+Q12+R12</f>
        <v>0</v>
      </c>
      <c r="T12" s="15"/>
      <c r="U12" s="22"/>
      <c r="V12" s="22"/>
      <c r="W12" s="22"/>
      <c r="X12" s="94">
        <f t="shared" ref="X12:X42" si="3">U12+V12+W12</f>
        <v>0</v>
      </c>
      <c r="Y12" s="97"/>
      <c r="Z12" s="94">
        <f t="shared" si="0"/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>F13+G13+H13</f>
        <v>0</v>
      </c>
      <c r="J13" s="15"/>
      <c r="K13" s="22"/>
      <c r="L13" s="22"/>
      <c r="M13" s="22"/>
      <c r="N13" s="94">
        <f t="shared" si="1"/>
        <v>0</v>
      </c>
      <c r="O13" s="15"/>
      <c r="P13" s="22"/>
      <c r="Q13" s="22"/>
      <c r="R13" s="22"/>
      <c r="S13" s="94">
        <f t="shared" si="2"/>
        <v>0</v>
      </c>
      <c r="T13" s="15"/>
      <c r="U13" s="22"/>
      <c r="V13" s="22"/>
      <c r="W13" s="22"/>
      <c r="X13" s="94">
        <f t="shared" si="3"/>
        <v>0</v>
      </c>
      <c r="Y13" s="97"/>
      <c r="Z13" s="94">
        <f t="shared" si="0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>F14+G14+H14</f>
        <v>0</v>
      </c>
      <c r="J14" s="15"/>
      <c r="K14" s="22"/>
      <c r="L14" s="22"/>
      <c r="M14" s="22"/>
      <c r="N14" s="94">
        <f t="shared" si="1"/>
        <v>0</v>
      </c>
      <c r="O14" s="15"/>
      <c r="P14" s="22"/>
      <c r="Q14" s="22"/>
      <c r="R14" s="22"/>
      <c r="S14" s="94">
        <f t="shared" si="2"/>
        <v>0</v>
      </c>
      <c r="T14" s="15"/>
      <c r="U14" s="22"/>
      <c r="V14" s="22"/>
      <c r="W14" s="22"/>
      <c r="X14" s="94">
        <f t="shared" si="3"/>
        <v>0</v>
      </c>
      <c r="Y14" s="97"/>
      <c r="Z14" s="94">
        <f t="shared" si="0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4">F15+G15+H15</f>
        <v>0</v>
      </c>
      <c r="J15" s="15"/>
      <c r="K15" s="22"/>
      <c r="L15" s="22"/>
      <c r="M15" s="22"/>
      <c r="N15" s="94">
        <f t="shared" si="1"/>
        <v>0</v>
      </c>
      <c r="O15" s="15"/>
      <c r="P15" s="22"/>
      <c r="Q15" s="22"/>
      <c r="R15" s="22"/>
      <c r="S15" s="94">
        <f t="shared" si="2"/>
        <v>0</v>
      </c>
      <c r="T15" s="15"/>
      <c r="U15" s="22"/>
      <c r="V15" s="22"/>
      <c r="W15" s="22"/>
      <c r="X15" s="94">
        <f t="shared" si="3"/>
        <v>0</v>
      </c>
      <c r="Y15" s="97"/>
      <c r="Z15" s="94">
        <f t="shared" si="0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4"/>
        <v>0</v>
      </c>
      <c r="J16" s="15"/>
      <c r="K16" s="22"/>
      <c r="L16" s="22"/>
      <c r="M16" s="22"/>
      <c r="N16" s="94">
        <f t="shared" si="1"/>
        <v>0</v>
      </c>
      <c r="O16" s="15"/>
      <c r="P16" s="22"/>
      <c r="Q16" s="22"/>
      <c r="R16" s="22"/>
      <c r="S16" s="94">
        <f t="shared" si="2"/>
        <v>0</v>
      </c>
      <c r="T16" s="15"/>
      <c r="U16" s="22"/>
      <c r="V16" s="22"/>
      <c r="W16" s="22"/>
      <c r="X16" s="94">
        <f t="shared" si="3"/>
        <v>0</v>
      </c>
      <c r="Y16" s="97"/>
      <c r="Z16" s="94">
        <f t="shared" si="0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4"/>
        <v>0</v>
      </c>
      <c r="J17" s="15"/>
      <c r="K17" s="22"/>
      <c r="L17" s="22"/>
      <c r="M17" s="22"/>
      <c r="N17" s="94">
        <f t="shared" si="1"/>
        <v>0</v>
      </c>
      <c r="O17" s="15"/>
      <c r="P17" s="22"/>
      <c r="Q17" s="22"/>
      <c r="R17" s="22"/>
      <c r="S17" s="94">
        <f t="shared" si="2"/>
        <v>0</v>
      </c>
      <c r="T17" s="15"/>
      <c r="U17" s="22"/>
      <c r="V17" s="22"/>
      <c r="W17" s="22"/>
      <c r="X17" s="94">
        <f t="shared" si="3"/>
        <v>0</v>
      </c>
      <c r="Y17" s="97"/>
      <c r="Z17" s="94">
        <f t="shared" si="0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4"/>
        <v>0</v>
      </c>
      <c r="J18" s="15"/>
      <c r="K18" s="22"/>
      <c r="L18" s="22"/>
      <c r="M18" s="22"/>
      <c r="N18" s="94">
        <f t="shared" si="1"/>
        <v>0</v>
      </c>
      <c r="O18" s="15"/>
      <c r="P18" s="22"/>
      <c r="Q18" s="22"/>
      <c r="R18" s="22"/>
      <c r="S18" s="94">
        <f t="shared" si="2"/>
        <v>0</v>
      </c>
      <c r="T18" s="15"/>
      <c r="U18" s="22"/>
      <c r="V18" s="22"/>
      <c r="W18" s="22"/>
      <c r="X18" s="94">
        <f t="shared" si="3"/>
        <v>0</v>
      </c>
      <c r="Y18" s="97"/>
      <c r="Z18" s="94">
        <f t="shared" si="0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4"/>
        <v>0</v>
      </c>
      <c r="J19" s="15"/>
      <c r="K19" s="22"/>
      <c r="L19" s="22"/>
      <c r="M19" s="22"/>
      <c r="N19" s="94">
        <f t="shared" si="1"/>
        <v>0</v>
      </c>
      <c r="O19" s="15"/>
      <c r="P19" s="22"/>
      <c r="Q19" s="22"/>
      <c r="R19" s="22"/>
      <c r="S19" s="94">
        <f t="shared" si="2"/>
        <v>0</v>
      </c>
      <c r="T19" s="15"/>
      <c r="U19" s="22"/>
      <c r="V19" s="22"/>
      <c r="W19" s="22"/>
      <c r="X19" s="94">
        <f t="shared" si="3"/>
        <v>0</v>
      </c>
      <c r="Y19" s="97"/>
      <c r="Z19" s="94">
        <f t="shared" si="0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4"/>
        <v>0</v>
      </c>
      <c r="J20" s="15"/>
      <c r="K20" s="22"/>
      <c r="L20" s="22"/>
      <c r="M20" s="22"/>
      <c r="N20" s="94">
        <f t="shared" si="1"/>
        <v>0</v>
      </c>
      <c r="O20" s="15"/>
      <c r="P20" s="22"/>
      <c r="Q20" s="22"/>
      <c r="R20" s="22"/>
      <c r="S20" s="94">
        <f t="shared" si="2"/>
        <v>0</v>
      </c>
      <c r="T20" s="15"/>
      <c r="U20" s="22"/>
      <c r="V20" s="22"/>
      <c r="W20" s="22"/>
      <c r="X20" s="94">
        <f t="shared" si="3"/>
        <v>0</v>
      </c>
      <c r="Y20" s="97"/>
      <c r="Z20" s="94">
        <f t="shared" si="0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4"/>
        <v>0</v>
      </c>
      <c r="J21" s="15"/>
      <c r="K21" s="22"/>
      <c r="L21" s="22"/>
      <c r="M21" s="22"/>
      <c r="N21" s="94">
        <f t="shared" si="1"/>
        <v>0</v>
      </c>
      <c r="O21" s="15"/>
      <c r="P21" s="22"/>
      <c r="Q21" s="22"/>
      <c r="R21" s="22"/>
      <c r="S21" s="94">
        <f t="shared" si="2"/>
        <v>0</v>
      </c>
      <c r="T21" s="15"/>
      <c r="U21" s="22"/>
      <c r="V21" s="22"/>
      <c r="W21" s="22"/>
      <c r="X21" s="94">
        <f t="shared" si="3"/>
        <v>0</v>
      </c>
      <c r="Y21" s="97"/>
      <c r="Z21" s="94">
        <f t="shared" si="0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4"/>
        <v>0</v>
      </c>
      <c r="J22" s="15"/>
      <c r="K22" s="22"/>
      <c r="L22" s="22"/>
      <c r="M22" s="22"/>
      <c r="N22" s="94">
        <f t="shared" si="1"/>
        <v>0</v>
      </c>
      <c r="O22" s="15"/>
      <c r="P22" s="22"/>
      <c r="Q22" s="22"/>
      <c r="R22" s="22"/>
      <c r="S22" s="94">
        <f t="shared" si="2"/>
        <v>0</v>
      </c>
      <c r="T22" s="15"/>
      <c r="U22" s="22"/>
      <c r="V22" s="22"/>
      <c r="W22" s="22"/>
      <c r="X22" s="94">
        <f t="shared" si="3"/>
        <v>0</v>
      </c>
      <c r="Y22" s="97"/>
      <c r="Z22" s="94">
        <f t="shared" si="0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4"/>
        <v>0</v>
      </c>
      <c r="J23" s="15"/>
      <c r="K23" s="22"/>
      <c r="L23" s="22"/>
      <c r="M23" s="22"/>
      <c r="N23" s="94">
        <f t="shared" si="1"/>
        <v>0</v>
      </c>
      <c r="O23" s="15"/>
      <c r="P23" s="22"/>
      <c r="Q23" s="22"/>
      <c r="R23" s="22"/>
      <c r="S23" s="94">
        <f t="shared" si="2"/>
        <v>0</v>
      </c>
      <c r="T23" s="15"/>
      <c r="U23" s="22"/>
      <c r="V23" s="22"/>
      <c r="W23" s="22"/>
      <c r="X23" s="94">
        <f t="shared" si="3"/>
        <v>0</v>
      </c>
      <c r="Y23" s="97"/>
      <c r="Z23" s="94">
        <f t="shared" si="0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>
        <v>100000</v>
      </c>
      <c r="G24" s="22"/>
      <c r="H24" s="22"/>
      <c r="I24" s="94">
        <f t="shared" si="4"/>
        <v>100000</v>
      </c>
      <c r="J24" s="15"/>
      <c r="K24" s="22"/>
      <c r="L24" s="22"/>
      <c r="M24" s="22"/>
      <c r="N24" s="94">
        <f t="shared" si="1"/>
        <v>0</v>
      </c>
      <c r="O24" s="15"/>
      <c r="P24" s="22"/>
      <c r="Q24" s="22"/>
      <c r="R24" s="22"/>
      <c r="S24" s="94">
        <f t="shared" si="2"/>
        <v>0</v>
      </c>
      <c r="T24" s="15"/>
      <c r="U24" s="22"/>
      <c r="V24" s="22"/>
      <c r="W24" s="22"/>
      <c r="X24" s="94">
        <f t="shared" si="3"/>
        <v>0</v>
      </c>
      <c r="Y24" s="97"/>
      <c r="Z24" s="94">
        <f t="shared" si="0"/>
        <v>100000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4"/>
        <v>0</v>
      </c>
      <c r="J25" s="15"/>
      <c r="K25" s="22"/>
      <c r="L25" s="22"/>
      <c r="M25" s="22"/>
      <c r="N25" s="94">
        <f t="shared" si="1"/>
        <v>0</v>
      </c>
      <c r="O25" s="15"/>
      <c r="P25" s="22"/>
      <c r="Q25" s="22"/>
      <c r="R25" s="22"/>
      <c r="S25" s="94">
        <f t="shared" si="2"/>
        <v>0</v>
      </c>
      <c r="T25" s="15"/>
      <c r="U25" s="22"/>
      <c r="V25" s="22"/>
      <c r="W25" s="22"/>
      <c r="X25" s="94">
        <f t="shared" si="3"/>
        <v>0</v>
      </c>
      <c r="Y25" s="97"/>
      <c r="Z25" s="94">
        <f t="shared" si="0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4"/>
        <v>0</v>
      </c>
      <c r="J26" s="15"/>
      <c r="K26" s="22"/>
      <c r="L26" s="22"/>
      <c r="M26" s="22"/>
      <c r="N26" s="94">
        <f t="shared" si="1"/>
        <v>0</v>
      </c>
      <c r="O26" s="15"/>
      <c r="P26" s="22"/>
      <c r="Q26" s="22"/>
      <c r="R26" s="22"/>
      <c r="S26" s="94">
        <f t="shared" si="2"/>
        <v>0</v>
      </c>
      <c r="T26" s="15"/>
      <c r="U26" s="22"/>
      <c r="V26" s="22"/>
      <c r="W26" s="22"/>
      <c r="X26" s="94">
        <f t="shared" si="3"/>
        <v>0</v>
      </c>
      <c r="Y26" s="97"/>
      <c r="Z26" s="94">
        <f t="shared" si="0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4"/>
        <v>0</v>
      </c>
      <c r="J27" s="15"/>
      <c r="K27" s="22"/>
      <c r="L27" s="22"/>
      <c r="M27" s="22"/>
      <c r="N27" s="94">
        <f t="shared" si="1"/>
        <v>0</v>
      </c>
      <c r="O27" s="15"/>
      <c r="P27" s="22"/>
      <c r="Q27" s="22"/>
      <c r="R27" s="22"/>
      <c r="S27" s="94">
        <f t="shared" si="2"/>
        <v>0</v>
      </c>
      <c r="T27" s="15"/>
      <c r="U27" s="22"/>
      <c r="V27" s="22"/>
      <c r="W27" s="22"/>
      <c r="X27" s="94">
        <f t="shared" si="3"/>
        <v>0</v>
      </c>
      <c r="Y27" s="97"/>
      <c r="Z27" s="94">
        <f t="shared" si="0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4"/>
        <v>0</v>
      </c>
      <c r="J28" s="15"/>
      <c r="K28" s="22"/>
      <c r="L28" s="22"/>
      <c r="M28" s="22"/>
      <c r="N28" s="94">
        <f t="shared" si="1"/>
        <v>0</v>
      </c>
      <c r="O28" s="15"/>
      <c r="P28" s="22"/>
      <c r="Q28" s="22"/>
      <c r="R28" s="22"/>
      <c r="S28" s="94">
        <f t="shared" si="2"/>
        <v>0</v>
      </c>
      <c r="T28" s="15"/>
      <c r="U28" s="22"/>
      <c r="V28" s="22"/>
      <c r="W28" s="22"/>
      <c r="X28" s="94">
        <f t="shared" si="3"/>
        <v>0</v>
      </c>
      <c r="Y28" s="97"/>
      <c r="Z28" s="94">
        <f t="shared" si="0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4"/>
        <v>0</v>
      </c>
      <c r="J29" s="15"/>
      <c r="K29" s="22"/>
      <c r="L29" s="22"/>
      <c r="M29" s="22"/>
      <c r="N29" s="94">
        <f t="shared" si="1"/>
        <v>0</v>
      </c>
      <c r="O29" s="15"/>
      <c r="P29" s="22"/>
      <c r="Q29" s="22"/>
      <c r="R29" s="22"/>
      <c r="S29" s="94">
        <f t="shared" si="2"/>
        <v>0</v>
      </c>
      <c r="T29" s="15"/>
      <c r="U29" s="22"/>
      <c r="V29" s="22"/>
      <c r="W29" s="22"/>
      <c r="X29" s="94">
        <f t="shared" si="3"/>
        <v>0</v>
      </c>
      <c r="Y29" s="97"/>
      <c r="Z29" s="94">
        <f t="shared" si="0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4"/>
        <v>0</v>
      </c>
      <c r="J30" s="15"/>
      <c r="K30" s="22"/>
      <c r="L30" s="22"/>
      <c r="M30" s="22"/>
      <c r="N30" s="94">
        <f t="shared" si="1"/>
        <v>0</v>
      </c>
      <c r="O30" s="15"/>
      <c r="P30" s="22"/>
      <c r="Q30" s="22"/>
      <c r="R30" s="22"/>
      <c r="S30" s="94">
        <f t="shared" si="2"/>
        <v>0</v>
      </c>
      <c r="T30" s="15"/>
      <c r="U30" s="22"/>
      <c r="V30" s="22"/>
      <c r="W30" s="22"/>
      <c r="X30" s="94">
        <f t="shared" si="3"/>
        <v>0</v>
      </c>
      <c r="Y30" s="97"/>
      <c r="Z30" s="94">
        <f t="shared" si="0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4"/>
        <v>0</v>
      </c>
      <c r="J31" s="15"/>
      <c r="K31" s="22"/>
      <c r="L31" s="22"/>
      <c r="M31" s="22"/>
      <c r="N31" s="94">
        <f t="shared" si="1"/>
        <v>0</v>
      </c>
      <c r="O31" s="15"/>
      <c r="P31" s="22"/>
      <c r="Q31" s="22"/>
      <c r="R31" s="22"/>
      <c r="S31" s="94">
        <f t="shared" si="2"/>
        <v>0</v>
      </c>
      <c r="T31" s="15"/>
      <c r="U31" s="22"/>
      <c r="V31" s="22"/>
      <c r="W31" s="22"/>
      <c r="X31" s="94">
        <f t="shared" si="3"/>
        <v>0</v>
      </c>
      <c r="Y31" s="97"/>
      <c r="Z31" s="94">
        <f t="shared" si="0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4"/>
        <v>0</v>
      </c>
      <c r="J32" s="15"/>
      <c r="K32" s="22"/>
      <c r="L32" s="22"/>
      <c r="M32" s="22"/>
      <c r="N32" s="94">
        <f t="shared" si="1"/>
        <v>0</v>
      </c>
      <c r="O32" s="15"/>
      <c r="P32" s="22"/>
      <c r="Q32" s="22"/>
      <c r="R32" s="22"/>
      <c r="S32" s="94">
        <f t="shared" si="2"/>
        <v>0</v>
      </c>
      <c r="T32" s="15"/>
      <c r="U32" s="22"/>
      <c r="V32" s="22"/>
      <c r="W32" s="22"/>
      <c r="X32" s="94">
        <f t="shared" si="3"/>
        <v>0</v>
      </c>
      <c r="Y32" s="97"/>
      <c r="Z32" s="94">
        <f t="shared" si="0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4"/>
        <v>0</v>
      </c>
      <c r="J33" s="15"/>
      <c r="K33" s="22"/>
      <c r="L33" s="22"/>
      <c r="M33" s="22"/>
      <c r="N33" s="94">
        <f t="shared" si="1"/>
        <v>0</v>
      </c>
      <c r="O33" s="15"/>
      <c r="P33" s="22"/>
      <c r="Q33" s="22"/>
      <c r="R33" s="22"/>
      <c r="S33" s="94">
        <f t="shared" si="2"/>
        <v>0</v>
      </c>
      <c r="T33" s="15"/>
      <c r="U33" s="22"/>
      <c r="V33" s="22"/>
      <c r="W33" s="22"/>
      <c r="X33" s="94">
        <f t="shared" si="3"/>
        <v>0</v>
      </c>
      <c r="Y33" s="97"/>
      <c r="Z33" s="94">
        <f t="shared" si="0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4"/>
        <v>0</v>
      </c>
      <c r="J34" s="15"/>
      <c r="K34" s="22"/>
      <c r="L34" s="22"/>
      <c r="M34" s="22"/>
      <c r="N34" s="94">
        <f t="shared" si="1"/>
        <v>0</v>
      </c>
      <c r="O34" s="15"/>
      <c r="P34" s="22"/>
      <c r="Q34" s="22"/>
      <c r="R34" s="22"/>
      <c r="S34" s="94">
        <f t="shared" si="2"/>
        <v>0</v>
      </c>
      <c r="T34" s="15"/>
      <c r="U34" s="22"/>
      <c r="V34" s="22"/>
      <c r="W34" s="22"/>
      <c r="X34" s="94">
        <f t="shared" si="3"/>
        <v>0</v>
      </c>
      <c r="Y34" s="97"/>
      <c r="Z34" s="94">
        <f t="shared" si="0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4"/>
        <v>0</v>
      </c>
      <c r="J35" s="15"/>
      <c r="K35" s="22"/>
      <c r="L35" s="22"/>
      <c r="M35" s="22"/>
      <c r="N35" s="94">
        <f t="shared" si="1"/>
        <v>0</v>
      </c>
      <c r="O35" s="15"/>
      <c r="P35" s="22"/>
      <c r="Q35" s="22"/>
      <c r="R35" s="22"/>
      <c r="S35" s="94">
        <f t="shared" si="2"/>
        <v>0</v>
      </c>
      <c r="T35" s="15"/>
      <c r="U35" s="22"/>
      <c r="V35" s="22"/>
      <c r="W35" s="22"/>
      <c r="X35" s="94">
        <f t="shared" si="3"/>
        <v>0</v>
      </c>
      <c r="Y35" s="97"/>
      <c r="Z35" s="94">
        <f t="shared" si="0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4"/>
        <v>0</v>
      </c>
      <c r="J36" s="15"/>
      <c r="K36" s="22"/>
      <c r="L36" s="22"/>
      <c r="M36" s="22"/>
      <c r="N36" s="94">
        <f t="shared" si="1"/>
        <v>0</v>
      </c>
      <c r="O36" s="15"/>
      <c r="P36" s="22"/>
      <c r="Q36" s="22"/>
      <c r="R36" s="22"/>
      <c r="S36" s="94">
        <f t="shared" si="2"/>
        <v>0</v>
      </c>
      <c r="T36" s="15"/>
      <c r="U36" s="22"/>
      <c r="V36" s="22"/>
      <c r="W36" s="22"/>
      <c r="X36" s="94">
        <f t="shared" si="3"/>
        <v>0</v>
      </c>
      <c r="Y36" s="97"/>
      <c r="Z36" s="94">
        <f t="shared" si="0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4"/>
        <v>0</v>
      </c>
      <c r="J37" s="15"/>
      <c r="K37" s="22"/>
      <c r="L37" s="22"/>
      <c r="M37" s="22"/>
      <c r="N37" s="94">
        <f t="shared" si="1"/>
        <v>0</v>
      </c>
      <c r="O37" s="15"/>
      <c r="P37" s="22"/>
      <c r="Q37" s="22"/>
      <c r="R37" s="22"/>
      <c r="S37" s="94">
        <f t="shared" si="2"/>
        <v>0</v>
      </c>
      <c r="T37" s="15"/>
      <c r="U37" s="22"/>
      <c r="V37" s="22"/>
      <c r="W37" s="22"/>
      <c r="X37" s="94">
        <f t="shared" si="3"/>
        <v>0</v>
      </c>
      <c r="Y37" s="97"/>
      <c r="Z37" s="94">
        <f t="shared" si="0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4"/>
        <v>0</v>
      </c>
      <c r="J38" s="15"/>
      <c r="K38" s="22"/>
      <c r="L38" s="22"/>
      <c r="M38" s="22"/>
      <c r="N38" s="94">
        <f t="shared" si="1"/>
        <v>0</v>
      </c>
      <c r="O38" s="15"/>
      <c r="P38" s="22"/>
      <c r="Q38" s="22"/>
      <c r="R38" s="22"/>
      <c r="S38" s="94">
        <f t="shared" si="2"/>
        <v>0</v>
      </c>
      <c r="T38" s="15"/>
      <c r="U38" s="22"/>
      <c r="V38" s="22"/>
      <c r="W38" s="22"/>
      <c r="X38" s="94">
        <f t="shared" si="3"/>
        <v>0</v>
      </c>
      <c r="Y38" s="97"/>
      <c r="Z38" s="94">
        <f t="shared" si="0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4"/>
        <v>0</v>
      </c>
      <c r="J39" s="15"/>
      <c r="K39" s="22"/>
      <c r="L39" s="22"/>
      <c r="M39" s="22"/>
      <c r="N39" s="94">
        <f t="shared" si="1"/>
        <v>0</v>
      </c>
      <c r="O39" s="15"/>
      <c r="P39" s="22"/>
      <c r="Q39" s="22"/>
      <c r="R39" s="22"/>
      <c r="S39" s="94">
        <f t="shared" si="2"/>
        <v>0</v>
      </c>
      <c r="T39" s="15"/>
      <c r="U39" s="22"/>
      <c r="V39" s="22"/>
      <c r="W39" s="22"/>
      <c r="X39" s="94">
        <f t="shared" si="3"/>
        <v>0</v>
      </c>
      <c r="Y39" s="97"/>
      <c r="Z39" s="94">
        <f t="shared" si="0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4"/>
        <v>0</v>
      </c>
      <c r="J40" s="15"/>
      <c r="K40" s="22"/>
      <c r="L40" s="22"/>
      <c r="M40" s="22"/>
      <c r="N40" s="94">
        <f t="shared" si="1"/>
        <v>0</v>
      </c>
      <c r="O40" s="15"/>
      <c r="P40" s="22"/>
      <c r="Q40" s="22"/>
      <c r="R40" s="22"/>
      <c r="S40" s="94">
        <f t="shared" si="2"/>
        <v>0</v>
      </c>
      <c r="T40" s="15"/>
      <c r="U40" s="22"/>
      <c r="V40" s="22"/>
      <c r="W40" s="22"/>
      <c r="X40" s="94">
        <f t="shared" si="3"/>
        <v>0</v>
      </c>
      <c r="Y40" s="97"/>
      <c r="Z40" s="94">
        <f t="shared" si="0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4"/>
        <v>0</v>
      </c>
      <c r="J41" s="15"/>
      <c r="K41" s="22"/>
      <c r="L41" s="22"/>
      <c r="M41" s="22"/>
      <c r="N41" s="94">
        <f t="shared" si="1"/>
        <v>0</v>
      </c>
      <c r="O41" s="15"/>
      <c r="P41" s="22"/>
      <c r="Q41" s="22"/>
      <c r="R41" s="22"/>
      <c r="S41" s="94">
        <f t="shared" si="2"/>
        <v>0</v>
      </c>
      <c r="T41" s="15"/>
      <c r="U41" s="22"/>
      <c r="V41" s="22"/>
      <c r="W41" s="22"/>
      <c r="X41" s="94">
        <f t="shared" si="3"/>
        <v>0</v>
      </c>
      <c r="Y41" s="97"/>
      <c r="Z41" s="94">
        <f t="shared" si="0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4"/>
        <v>0</v>
      </c>
      <c r="J42" s="15"/>
      <c r="K42" s="22"/>
      <c r="L42" s="22"/>
      <c r="M42" s="22"/>
      <c r="N42" s="94">
        <f t="shared" si="1"/>
        <v>0</v>
      </c>
      <c r="O42" s="15"/>
      <c r="P42" s="22"/>
      <c r="Q42" s="22"/>
      <c r="R42" s="22"/>
      <c r="S42" s="94">
        <f t="shared" si="2"/>
        <v>0</v>
      </c>
      <c r="T42" s="15"/>
      <c r="U42" s="22"/>
      <c r="V42" s="22"/>
      <c r="W42" s="22"/>
      <c r="X42" s="94">
        <f t="shared" si="3"/>
        <v>0</v>
      </c>
      <c r="Y42" s="97"/>
      <c r="Z42" s="94">
        <f t="shared" si="0"/>
        <v>0</v>
      </c>
    </row>
    <row r="43" spans="1:26" x14ac:dyDescent="0.2">
      <c r="A43" s="74"/>
      <c r="B43" s="75"/>
      <c r="C43" s="75"/>
      <c r="D43" s="7"/>
      <c r="E43" s="76"/>
      <c r="F43" s="83">
        <f>SUM(F11:F42)</f>
        <v>100000</v>
      </c>
      <c r="G43" s="83">
        <f>SUM(G11:G42)</f>
        <v>0</v>
      </c>
      <c r="H43" s="83">
        <f>SUM(H11:H42)</f>
        <v>0</v>
      </c>
      <c r="I43" s="85">
        <f>SUM(I8:I42)</f>
        <v>100000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100000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>
        <v>52833</v>
      </c>
      <c r="G46" s="22"/>
      <c r="H46" s="22"/>
      <c r="I46" s="94">
        <f t="shared" ref="I46:I126" si="5">F46+G46+H46</f>
        <v>52833</v>
      </c>
      <c r="J46" s="15"/>
      <c r="K46" s="22"/>
      <c r="L46" s="22"/>
      <c r="M46" s="22"/>
      <c r="N46" s="94">
        <f t="shared" ref="N46:N126" si="6">K46+L46+M46</f>
        <v>0</v>
      </c>
      <c r="O46" s="15"/>
      <c r="P46" s="22"/>
      <c r="Q46" s="22"/>
      <c r="R46" s="22"/>
      <c r="S46" s="94">
        <f t="shared" ref="S46:S126" si="7">P46+Q46+R46</f>
        <v>0</v>
      </c>
      <c r="T46" s="15"/>
      <c r="U46" s="22"/>
      <c r="V46" s="22"/>
      <c r="W46" s="22"/>
      <c r="X46" s="94">
        <f t="shared" ref="X46:X126" si="8">U46+V46+W46</f>
        <v>0</v>
      </c>
      <c r="Y46" s="97"/>
      <c r="Z46" s="94">
        <f t="shared" ref="Z46:Z126" si="9">X46+S46+N46+I46</f>
        <v>52833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5"/>
        <v>0</v>
      </c>
      <c r="J47" s="15"/>
      <c r="K47" s="22"/>
      <c r="L47" s="22"/>
      <c r="M47" s="22"/>
      <c r="N47" s="94">
        <f t="shared" si="6"/>
        <v>0</v>
      </c>
      <c r="O47" s="15"/>
      <c r="P47" s="22"/>
      <c r="Q47" s="22"/>
      <c r="R47" s="22"/>
      <c r="S47" s="94">
        <f t="shared" si="7"/>
        <v>0</v>
      </c>
      <c r="T47" s="15"/>
      <c r="U47" s="22"/>
      <c r="V47" s="22"/>
      <c r="W47" s="22"/>
      <c r="X47" s="94">
        <f t="shared" si="8"/>
        <v>0</v>
      </c>
      <c r="Y47" s="97"/>
      <c r="Z47" s="94">
        <f t="shared" si="9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>
        <v>12750</v>
      </c>
      <c r="G48" s="22"/>
      <c r="H48" s="22"/>
      <c r="I48" s="94">
        <f t="shared" si="5"/>
        <v>12750</v>
      </c>
      <c r="J48" s="15"/>
      <c r="K48" s="22"/>
      <c r="L48" s="22"/>
      <c r="M48" s="22"/>
      <c r="N48" s="94">
        <f t="shared" si="6"/>
        <v>0</v>
      </c>
      <c r="O48" s="15"/>
      <c r="P48" s="22"/>
      <c r="Q48" s="22"/>
      <c r="R48" s="22"/>
      <c r="S48" s="94">
        <f t="shared" si="7"/>
        <v>0</v>
      </c>
      <c r="T48" s="15"/>
      <c r="U48" s="22"/>
      <c r="V48" s="22"/>
      <c r="W48" s="22"/>
      <c r="X48" s="94">
        <f t="shared" si="8"/>
        <v>0</v>
      </c>
      <c r="Y48" s="97"/>
      <c r="Z48" s="94">
        <f t="shared" si="9"/>
        <v>12750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5"/>
        <v>0</v>
      </c>
      <c r="J49" s="15"/>
      <c r="K49" s="22"/>
      <c r="L49" s="22"/>
      <c r="M49" s="22"/>
      <c r="N49" s="94">
        <f t="shared" si="6"/>
        <v>0</v>
      </c>
      <c r="O49" s="15"/>
      <c r="P49" s="22"/>
      <c r="Q49" s="22"/>
      <c r="R49" s="22"/>
      <c r="S49" s="94">
        <f t="shared" si="7"/>
        <v>0</v>
      </c>
      <c r="T49" s="15"/>
      <c r="U49" s="22"/>
      <c r="V49" s="22"/>
      <c r="W49" s="22"/>
      <c r="X49" s="94">
        <f t="shared" si="8"/>
        <v>0</v>
      </c>
      <c r="Y49" s="97"/>
      <c r="Z49" s="94">
        <f t="shared" si="9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5"/>
        <v>0</v>
      </c>
      <c r="J50" s="15"/>
      <c r="K50" s="22"/>
      <c r="L50" s="22"/>
      <c r="M50" s="22"/>
      <c r="N50" s="94">
        <f t="shared" si="6"/>
        <v>0</v>
      </c>
      <c r="O50" s="15"/>
      <c r="P50" s="22"/>
      <c r="Q50" s="22"/>
      <c r="R50" s="22"/>
      <c r="S50" s="94">
        <f t="shared" si="7"/>
        <v>0</v>
      </c>
      <c r="T50" s="15"/>
      <c r="U50" s="22"/>
      <c r="V50" s="22"/>
      <c r="W50" s="22"/>
      <c r="X50" s="94">
        <f t="shared" si="8"/>
        <v>0</v>
      </c>
      <c r="Y50" s="97"/>
      <c r="Z50" s="94">
        <f t="shared" si="9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/>
      <c r="G51" s="22"/>
      <c r="H51" s="22"/>
      <c r="I51" s="94">
        <f t="shared" si="5"/>
        <v>0</v>
      </c>
      <c r="J51" s="15"/>
      <c r="K51" s="22"/>
      <c r="L51" s="22"/>
      <c r="M51" s="22"/>
      <c r="N51" s="94">
        <f t="shared" si="6"/>
        <v>0</v>
      </c>
      <c r="O51" s="15"/>
      <c r="P51" s="22"/>
      <c r="Q51" s="22"/>
      <c r="R51" s="22"/>
      <c r="S51" s="94">
        <f t="shared" si="7"/>
        <v>0</v>
      </c>
      <c r="T51" s="15"/>
      <c r="U51" s="22"/>
      <c r="V51" s="22"/>
      <c r="W51" s="22"/>
      <c r="X51" s="94">
        <f t="shared" si="8"/>
        <v>0</v>
      </c>
      <c r="Y51" s="97"/>
      <c r="Z51" s="94">
        <f t="shared" si="9"/>
        <v>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5"/>
        <v>0</v>
      </c>
      <c r="J52" s="15"/>
      <c r="K52" s="22"/>
      <c r="L52" s="22"/>
      <c r="M52" s="22"/>
      <c r="N52" s="94">
        <f t="shared" si="6"/>
        <v>0</v>
      </c>
      <c r="O52" s="15"/>
      <c r="P52" s="22"/>
      <c r="Q52" s="22"/>
      <c r="R52" s="22"/>
      <c r="S52" s="94">
        <f t="shared" si="7"/>
        <v>0</v>
      </c>
      <c r="T52" s="15"/>
      <c r="U52" s="22"/>
      <c r="V52" s="22"/>
      <c r="W52" s="22"/>
      <c r="X52" s="94">
        <f t="shared" si="8"/>
        <v>0</v>
      </c>
      <c r="Y52" s="97"/>
      <c r="Z52" s="94">
        <f t="shared" si="9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5"/>
        <v>0</v>
      </c>
      <c r="J53" s="15"/>
      <c r="K53" s="22"/>
      <c r="L53" s="22"/>
      <c r="M53" s="22"/>
      <c r="N53" s="94">
        <f t="shared" si="6"/>
        <v>0</v>
      </c>
      <c r="O53" s="15"/>
      <c r="P53" s="22"/>
      <c r="Q53" s="22"/>
      <c r="R53" s="22"/>
      <c r="S53" s="94">
        <f t="shared" si="7"/>
        <v>0</v>
      </c>
      <c r="T53" s="15"/>
      <c r="U53" s="22"/>
      <c r="V53" s="22"/>
      <c r="W53" s="22"/>
      <c r="X53" s="94">
        <f t="shared" si="8"/>
        <v>0</v>
      </c>
      <c r="Y53" s="97"/>
      <c r="Z53" s="94">
        <f t="shared" si="9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5"/>
        <v>0</v>
      </c>
      <c r="J54" s="15"/>
      <c r="K54" s="22"/>
      <c r="L54" s="22"/>
      <c r="M54" s="22"/>
      <c r="N54" s="94">
        <f t="shared" si="6"/>
        <v>0</v>
      </c>
      <c r="O54" s="15"/>
      <c r="P54" s="22"/>
      <c r="Q54" s="22"/>
      <c r="R54" s="22"/>
      <c r="S54" s="94">
        <f t="shared" si="7"/>
        <v>0</v>
      </c>
      <c r="T54" s="15"/>
      <c r="U54" s="22"/>
      <c r="V54" s="22"/>
      <c r="W54" s="22"/>
      <c r="X54" s="94">
        <f t="shared" si="8"/>
        <v>0</v>
      </c>
      <c r="Y54" s="97"/>
      <c r="Z54" s="94">
        <f t="shared" si="9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5"/>
        <v>0</v>
      </c>
      <c r="J55" s="15"/>
      <c r="K55" s="22"/>
      <c r="L55" s="22"/>
      <c r="M55" s="22"/>
      <c r="N55" s="94">
        <f t="shared" si="6"/>
        <v>0</v>
      </c>
      <c r="O55" s="15"/>
      <c r="P55" s="22"/>
      <c r="Q55" s="22"/>
      <c r="R55" s="22"/>
      <c r="S55" s="94">
        <f t="shared" si="7"/>
        <v>0</v>
      </c>
      <c r="T55" s="15"/>
      <c r="U55" s="22"/>
      <c r="V55" s="22"/>
      <c r="W55" s="22"/>
      <c r="X55" s="94">
        <f t="shared" si="8"/>
        <v>0</v>
      </c>
      <c r="Y55" s="97"/>
      <c r="Z55" s="94">
        <f t="shared" si="9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5"/>
        <v>0</v>
      </c>
      <c r="J56" s="15"/>
      <c r="K56" s="22"/>
      <c r="L56" s="22"/>
      <c r="M56" s="22"/>
      <c r="N56" s="94">
        <f t="shared" si="6"/>
        <v>0</v>
      </c>
      <c r="O56" s="15"/>
      <c r="P56" s="22"/>
      <c r="Q56" s="22"/>
      <c r="R56" s="22"/>
      <c r="S56" s="94">
        <f t="shared" si="7"/>
        <v>0</v>
      </c>
      <c r="T56" s="15"/>
      <c r="U56" s="22"/>
      <c r="V56" s="22"/>
      <c r="W56" s="22"/>
      <c r="X56" s="94">
        <f t="shared" si="8"/>
        <v>0</v>
      </c>
      <c r="Y56" s="97"/>
      <c r="Z56" s="94">
        <f t="shared" si="9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5"/>
        <v>0</v>
      </c>
      <c r="J57" s="15"/>
      <c r="K57" s="22"/>
      <c r="L57" s="22"/>
      <c r="M57" s="22"/>
      <c r="N57" s="94">
        <f t="shared" si="6"/>
        <v>0</v>
      </c>
      <c r="O57" s="15"/>
      <c r="P57" s="22"/>
      <c r="Q57" s="22"/>
      <c r="R57" s="22"/>
      <c r="S57" s="94">
        <f t="shared" si="7"/>
        <v>0</v>
      </c>
      <c r="T57" s="15"/>
      <c r="U57" s="22"/>
      <c r="V57" s="22"/>
      <c r="W57" s="22"/>
      <c r="X57" s="94">
        <f t="shared" si="8"/>
        <v>0</v>
      </c>
      <c r="Y57" s="97"/>
      <c r="Z57" s="94">
        <f t="shared" si="9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5"/>
        <v>0</v>
      </c>
      <c r="J58" s="15"/>
      <c r="K58" s="22"/>
      <c r="L58" s="22"/>
      <c r="M58" s="22"/>
      <c r="N58" s="94">
        <f t="shared" si="6"/>
        <v>0</v>
      </c>
      <c r="O58" s="15"/>
      <c r="P58" s="22"/>
      <c r="Q58" s="22"/>
      <c r="R58" s="22"/>
      <c r="S58" s="94">
        <f t="shared" si="7"/>
        <v>0</v>
      </c>
      <c r="T58" s="15"/>
      <c r="U58" s="22"/>
      <c r="V58" s="22"/>
      <c r="W58" s="22"/>
      <c r="X58" s="94">
        <f t="shared" si="8"/>
        <v>0</v>
      </c>
      <c r="Y58" s="97"/>
      <c r="Z58" s="94">
        <f t="shared" si="9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5"/>
        <v>0</v>
      </c>
      <c r="J59" s="15"/>
      <c r="K59" s="22"/>
      <c r="L59" s="22"/>
      <c r="M59" s="22"/>
      <c r="N59" s="94">
        <f t="shared" si="6"/>
        <v>0</v>
      </c>
      <c r="O59" s="15"/>
      <c r="P59" s="22"/>
      <c r="Q59" s="22"/>
      <c r="R59" s="22"/>
      <c r="S59" s="94">
        <f t="shared" si="7"/>
        <v>0</v>
      </c>
      <c r="T59" s="15"/>
      <c r="U59" s="22"/>
      <c r="V59" s="22"/>
      <c r="W59" s="22"/>
      <c r="X59" s="94">
        <f t="shared" si="8"/>
        <v>0</v>
      </c>
      <c r="Y59" s="97"/>
      <c r="Z59" s="94">
        <f t="shared" si="9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5"/>
        <v>0</v>
      </c>
      <c r="J60" s="15"/>
      <c r="K60" s="22"/>
      <c r="L60" s="22"/>
      <c r="M60" s="22"/>
      <c r="N60" s="94">
        <f t="shared" si="6"/>
        <v>0</v>
      </c>
      <c r="O60" s="15"/>
      <c r="P60" s="22"/>
      <c r="Q60" s="22"/>
      <c r="R60" s="22"/>
      <c r="S60" s="94">
        <f t="shared" si="7"/>
        <v>0</v>
      </c>
      <c r="T60" s="15"/>
      <c r="U60" s="22"/>
      <c r="V60" s="22"/>
      <c r="W60" s="22"/>
      <c r="X60" s="94">
        <f t="shared" si="8"/>
        <v>0</v>
      </c>
      <c r="Y60" s="97"/>
      <c r="Z60" s="94">
        <f t="shared" si="9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5"/>
        <v>0</v>
      </c>
      <c r="J61" s="15"/>
      <c r="K61" s="22"/>
      <c r="L61" s="22"/>
      <c r="M61" s="22"/>
      <c r="N61" s="94">
        <f t="shared" si="6"/>
        <v>0</v>
      </c>
      <c r="O61" s="15"/>
      <c r="P61" s="22"/>
      <c r="Q61" s="22"/>
      <c r="R61" s="22"/>
      <c r="S61" s="94">
        <f t="shared" si="7"/>
        <v>0</v>
      </c>
      <c r="T61" s="15"/>
      <c r="U61" s="22"/>
      <c r="V61" s="22"/>
      <c r="W61" s="22"/>
      <c r="X61" s="94">
        <f t="shared" si="8"/>
        <v>0</v>
      </c>
      <c r="Y61" s="97"/>
      <c r="Z61" s="94">
        <f t="shared" si="9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5"/>
        <v>0</v>
      </c>
      <c r="J62" s="15"/>
      <c r="K62" s="22"/>
      <c r="L62" s="22"/>
      <c r="M62" s="22"/>
      <c r="N62" s="94">
        <f t="shared" si="6"/>
        <v>0</v>
      </c>
      <c r="O62" s="15"/>
      <c r="P62" s="22"/>
      <c r="Q62" s="22"/>
      <c r="R62" s="22"/>
      <c r="S62" s="94">
        <f t="shared" si="7"/>
        <v>0</v>
      </c>
      <c r="T62" s="15"/>
      <c r="U62" s="22"/>
      <c r="V62" s="22"/>
      <c r="W62" s="22"/>
      <c r="X62" s="94">
        <f t="shared" si="8"/>
        <v>0</v>
      </c>
      <c r="Y62" s="97"/>
      <c r="Z62" s="94">
        <f t="shared" si="9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5"/>
        <v>0</v>
      </c>
      <c r="J63" s="15"/>
      <c r="K63" s="22"/>
      <c r="L63" s="22"/>
      <c r="M63" s="22"/>
      <c r="N63" s="94">
        <f t="shared" si="6"/>
        <v>0</v>
      </c>
      <c r="O63" s="15"/>
      <c r="P63" s="22"/>
      <c r="Q63" s="22"/>
      <c r="R63" s="22"/>
      <c r="S63" s="94">
        <f t="shared" si="7"/>
        <v>0</v>
      </c>
      <c r="T63" s="15"/>
      <c r="U63" s="22"/>
      <c r="V63" s="22"/>
      <c r="W63" s="22"/>
      <c r="X63" s="94">
        <f t="shared" si="8"/>
        <v>0</v>
      </c>
      <c r="Y63" s="97"/>
      <c r="Z63" s="94">
        <f t="shared" si="9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5"/>
        <v>0</v>
      </c>
      <c r="J64" s="15"/>
      <c r="K64" s="22"/>
      <c r="L64" s="22"/>
      <c r="M64" s="22"/>
      <c r="N64" s="94">
        <f t="shared" si="6"/>
        <v>0</v>
      </c>
      <c r="O64" s="15"/>
      <c r="P64" s="22"/>
      <c r="Q64" s="22"/>
      <c r="R64" s="22"/>
      <c r="S64" s="94">
        <f t="shared" si="7"/>
        <v>0</v>
      </c>
      <c r="T64" s="15"/>
      <c r="U64" s="22"/>
      <c r="V64" s="22"/>
      <c r="W64" s="22"/>
      <c r="X64" s="94">
        <f t="shared" si="8"/>
        <v>0</v>
      </c>
      <c r="Y64" s="97"/>
      <c r="Z64" s="94">
        <f t="shared" si="9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5"/>
        <v>0</v>
      </c>
      <c r="J65" s="15"/>
      <c r="K65" s="22"/>
      <c r="L65" s="22"/>
      <c r="M65" s="22"/>
      <c r="N65" s="94">
        <f t="shared" si="6"/>
        <v>0</v>
      </c>
      <c r="O65" s="15"/>
      <c r="P65" s="22"/>
      <c r="Q65" s="22"/>
      <c r="R65" s="22"/>
      <c r="S65" s="94">
        <f t="shared" si="7"/>
        <v>0</v>
      </c>
      <c r="T65" s="15"/>
      <c r="U65" s="22"/>
      <c r="V65" s="22"/>
      <c r="W65" s="22"/>
      <c r="X65" s="94">
        <f t="shared" si="8"/>
        <v>0</v>
      </c>
      <c r="Y65" s="97"/>
      <c r="Z65" s="94">
        <f t="shared" si="9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5"/>
        <v>0</v>
      </c>
      <c r="J66" s="15"/>
      <c r="K66" s="22"/>
      <c r="L66" s="22"/>
      <c r="M66" s="22"/>
      <c r="N66" s="94">
        <f t="shared" si="6"/>
        <v>0</v>
      </c>
      <c r="O66" s="15"/>
      <c r="P66" s="22"/>
      <c r="Q66" s="22"/>
      <c r="R66" s="22"/>
      <c r="S66" s="94">
        <f t="shared" si="7"/>
        <v>0</v>
      </c>
      <c r="T66" s="15"/>
      <c r="U66" s="22"/>
      <c r="V66" s="22"/>
      <c r="W66" s="22"/>
      <c r="X66" s="94">
        <f t="shared" si="8"/>
        <v>0</v>
      </c>
      <c r="Y66" s="97"/>
      <c r="Z66" s="94">
        <f t="shared" si="9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5"/>
        <v>0</v>
      </c>
      <c r="J67" s="15"/>
      <c r="K67" s="22"/>
      <c r="L67" s="22"/>
      <c r="M67" s="22"/>
      <c r="N67" s="94">
        <f t="shared" si="6"/>
        <v>0</v>
      </c>
      <c r="O67" s="15"/>
      <c r="P67" s="22"/>
      <c r="Q67" s="22"/>
      <c r="R67" s="22"/>
      <c r="S67" s="94">
        <f t="shared" si="7"/>
        <v>0</v>
      </c>
      <c r="T67" s="15"/>
      <c r="U67" s="22"/>
      <c r="V67" s="22"/>
      <c r="W67" s="22"/>
      <c r="X67" s="94">
        <f t="shared" si="8"/>
        <v>0</v>
      </c>
      <c r="Y67" s="97"/>
      <c r="Z67" s="94">
        <f t="shared" si="9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5"/>
        <v>0</v>
      </c>
      <c r="J68" s="15"/>
      <c r="K68" s="22"/>
      <c r="L68" s="22"/>
      <c r="M68" s="22"/>
      <c r="N68" s="94">
        <f t="shared" si="6"/>
        <v>0</v>
      </c>
      <c r="O68" s="15"/>
      <c r="P68" s="22"/>
      <c r="Q68" s="22"/>
      <c r="R68" s="22"/>
      <c r="S68" s="94">
        <f t="shared" si="7"/>
        <v>0</v>
      </c>
      <c r="T68" s="15"/>
      <c r="U68" s="22"/>
      <c r="V68" s="22"/>
      <c r="W68" s="22"/>
      <c r="X68" s="94">
        <f t="shared" si="8"/>
        <v>0</v>
      </c>
      <c r="Y68" s="97"/>
      <c r="Z68" s="94">
        <f t="shared" si="9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5"/>
        <v>0</v>
      </c>
      <c r="J69" s="15"/>
      <c r="K69" s="22"/>
      <c r="L69" s="22"/>
      <c r="M69" s="22"/>
      <c r="N69" s="94">
        <f t="shared" si="6"/>
        <v>0</v>
      </c>
      <c r="O69" s="15"/>
      <c r="P69" s="22"/>
      <c r="Q69" s="22"/>
      <c r="R69" s="22"/>
      <c r="S69" s="94">
        <f t="shared" si="7"/>
        <v>0</v>
      </c>
      <c r="T69" s="15"/>
      <c r="U69" s="22"/>
      <c r="V69" s="22"/>
      <c r="W69" s="22"/>
      <c r="X69" s="94">
        <f t="shared" si="8"/>
        <v>0</v>
      </c>
      <c r="Y69" s="97"/>
      <c r="Z69" s="94">
        <f t="shared" si="9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5"/>
        <v>0</v>
      </c>
      <c r="J70" s="15"/>
      <c r="K70" s="22"/>
      <c r="L70" s="22"/>
      <c r="M70" s="22"/>
      <c r="N70" s="94">
        <f t="shared" si="6"/>
        <v>0</v>
      </c>
      <c r="O70" s="15"/>
      <c r="P70" s="22"/>
      <c r="Q70" s="22"/>
      <c r="R70" s="22"/>
      <c r="S70" s="94">
        <f t="shared" si="7"/>
        <v>0</v>
      </c>
      <c r="T70" s="15"/>
      <c r="U70" s="22"/>
      <c r="V70" s="22"/>
      <c r="W70" s="22"/>
      <c r="X70" s="94">
        <f t="shared" si="8"/>
        <v>0</v>
      </c>
      <c r="Y70" s="97"/>
      <c r="Z70" s="94">
        <f t="shared" si="9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5"/>
        <v>0</v>
      </c>
      <c r="J71" s="15"/>
      <c r="K71" s="22"/>
      <c r="L71" s="22"/>
      <c r="M71" s="22"/>
      <c r="N71" s="94">
        <f t="shared" si="6"/>
        <v>0</v>
      </c>
      <c r="O71" s="15"/>
      <c r="P71" s="22"/>
      <c r="Q71" s="22"/>
      <c r="R71" s="22"/>
      <c r="S71" s="94">
        <f t="shared" si="7"/>
        <v>0</v>
      </c>
      <c r="T71" s="15"/>
      <c r="U71" s="22"/>
      <c r="V71" s="22"/>
      <c r="W71" s="22"/>
      <c r="X71" s="94">
        <f t="shared" si="8"/>
        <v>0</v>
      </c>
      <c r="Y71" s="97"/>
      <c r="Z71" s="94">
        <f t="shared" si="9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5"/>
        <v>0</v>
      </c>
      <c r="J72" s="15"/>
      <c r="K72" s="22"/>
      <c r="L72" s="22"/>
      <c r="M72" s="22"/>
      <c r="N72" s="94">
        <f t="shared" si="6"/>
        <v>0</v>
      </c>
      <c r="O72" s="15"/>
      <c r="P72" s="22"/>
      <c r="Q72" s="22"/>
      <c r="R72" s="22"/>
      <c r="S72" s="94">
        <f t="shared" si="7"/>
        <v>0</v>
      </c>
      <c r="T72" s="15"/>
      <c r="U72" s="22"/>
      <c r="V72" s="22"/>
      <c r="W72" s="22"/>
      <c r="X72" s="94">
        <f t="shared" si="8"/>
        <v>0</v>
      </c>
      <c r="Y72" s="97"/>
      <c r="Z72" s="94">
        <f t="shared" si="9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5"/>
        <v>0</v>
      </c>
      <c r="J73" s="15"/>
      <c r="K73" s="22"/>
      <c r="L73" s="22"/>
      <c r="M73" s="22"/>
      <c r="N73" s="94">
        <f t="shared" si="6"/>
        <v>0</v>
      </c>
      <c r="O73" s="15"/>
      <c r="P73" s="22"/>
      <c r="Q73" s="22"/>
      <c r="R73" s="22"/>
      <c r="S73" s="94">
        <f t="shared" si="7"/>
        <v>0</v>
      </c>
      <c r="T73" s="15"/>
      <c r="U73" s="22"/>
      <c r="V73" s="22"/>
      <c r="W73" s="22"/>
      <c r="X73" s="94">
        <f t="shared" si="8"/>
        <v>0</v>
      </c>
      <c r="Y73" s="97"/>
      <c r="Z73" s="94">
        <f t="shared" si="9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5"/>
        <v>0</v>
      </c>
      <c r="J74" s="15"/>
      <c r="K74" s="22"/>
      <c r="L74" s="22"/>
      <c r="M74" s="22"/>
      <c r="N74" s="94">
        <f t="shared" si="6"/>
        <v>0</v>
      </c>
      <c r="O74" s="15"/>
      <c r="P74" s="22"/>
      <c r="Q74" s="22"/>
      <c r="R74" s="22"/>
      <c r="S74" s="94">
        <f t="shared" si="7"/>
        <v>0</v>
      </c>
      <c r="T74" s="15"/>
      <c r="U74" s="22"/>
      <c r="V74" s="22"/>
      <c r="W74" s="22"/>
      <c r="X74" s="94">
        <f t="shared" si="8"/>
        <v>0</v>
      </c>
      <c r="Y74" s="97"/>
      <c r="Z74" s="94">
        <f t="shared" si="9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>
        <v>3333</v>
      </c>
      <c r="G75" s="22"/>
      <c r="H75" s="22"/>
      <c r="I75" s="94">
        <f t="shared" si="5"/>
        <v>3333</v>
      </c>
      <c r="J75" s="15"/>
      <c r="K75" s="22"/>
      <c r="L75" s="22"/>
      <c r="M75" s="22"/>
      <c r="N75" s="94">
        <f t="shared" si="6"/>
        <v>0</v>
      </c>
      <c r="O75" s="15"/>
      <c r="P75" s="22"/>
      <c r="Q75" s="22"/>
      <c r="R75" s="22"/>
      <c r="S75" s="94">
        <f t="shared" si="7"/>
        <v>0</v>
      </c>
      <c r="T75" s="15"/>
      <c r="U75" s="22"/>
      <c r="V75" s="22"/>
      <c r="W75" s="22"/>
      <c r="X75" s="94">
        <f t="shared" si="8"/>
        <v>0</v>
      </c>
      <c r="Y75" s="97"/>
      <c r="Z75" s="94">
        <f t="shared" si="9"/>
        <v>3333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5"/>
        <v>0</v>
      </c>
      <c r="J76" s="15"/>
      <c r="K76" s="22"/>
      <c r="L76" s="22"/>
      <c r="M76" s="22"/>
      <c r="N76" s="94">
        <f t="shared" si="6"/>
        <v>0</v>
      </c>
      <c r="O76" s="15"/>
      <c r="P76" s="22"/>
      <c r="Q76" s="22"/>
      <c r="R76" s="22"/>
      <c r="S76" s="94">
        <f t="shared" si="7"/>
        <v>0</v>
      </c>
      <c r="T76" s="15"/>
      <c r="U76" s="22"/>
      <c r="V76" s="22"/>
      <c r="W76" s="22"/>
      <c r="X76" s="94">
        <f t="shared" si="8"/>
        <v>0</v>
      </c>
      <c r="Y76" s="97"/>
      <c r="Z76" s="94">
        <f t="shared" si="9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5"/>
        <v>0</v>
      </c>
      <c r="J77" s="15"/>
      <c r="K77" s="22"/>
      <c r="L77" s="22"/>
      <c r="M77" s="22"/>
      <c r="N77" s="94">
        <f t="shared" si="6"/>
        <v>0</v>
      </c>
      <c r="O77" s="15"/>
      <c r="P77" s="22"/>
      <c r="Q77" s="22"/>
      <c r="R77" s="22"/>
      <c r="S77" s="94">
        <f t="shared" si="7"/>
        <v>0</v>
      </c>
      <c r="T77" s="15"/>
      <c r="U77" s="22"/>
      <c r="V77" s="22"/>
      <c r="W77" s="22"/>
      <c r="X77" s="94">
        <f t="shared" si="8"/>
        <v>0</v>
      </c>
      <c r="Y77" s="97"/>
      <c r="Z77" s="94">
        <f t="shared" si="9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5"/>
        <v>0</v>
      </c>
      <c r="J78" s="15"/>
      <c r="K78" s="22"/>
      <c r="L78" s="22"/>
      <c r="M78" s="22"/>
      <c r="N78" s="94">
        <f t="shared" si="6"/>
        <v>0</v>
      </c>
      <c r="O78" s="15"/>
      <c r="P78" s="22"/>
      <c r="Q78" s="22"/>
      <c r="R78" s="22"/>
      <c r="S78" s="94">
        <f t="shared" si="7"/>
        <v>0</v>
      </c>
      <c r="T78" s="15"/>
      <c r="U78" s="22"/>
      <c r="V78" s="22"/>
      <c r="W78" s="22"/>
      <c r="X78" s="94">
        <f t="shared" si="8"/>
        <v>0</v>
      </c>
      <c r="Y78" s="97"/>
      <c r="Z78" s="94">
        <f t="shared" si="9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5"/>
        <v>0</v>
      </c>
      <c r="J79" s="15"/>
      <c r="K79" s="22"/>
      <c r="L79" s="22"/>
      <c r="M79" s="22"/>
      <c r="N79" s="94">
        <f t="shared" si="6"/>
        <v>0</v>
      </c>
      <c r="O79" s="15"/>
      <c r="P79" s="22"/>
      <c r="Q79" s="22"/>
      <c r="R79" s="22"/>
      <c r="S79" s="94">
        <f t="shared" si="7"/>
        <v>0</v>
      </c>
      <c r="T79" s="15"/>
      <c r="U79" s="22"/>
      <c r="V79" s="22"/>
      <c r="W79" s="22"/>
      <c r="X79" s="94">
        <f t="shared" si="8"/>
        <v>0</v>
      </c>
      <c r="Y79" s="97"/>
      <c r="Z79" s="94">
        <f t="shared" si="9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5"/>
        <v>0</v>
      </c>
      <c r="J80" s="15"/>
      <c r="K80" s="22"/>
      <c r="L80" s="22"/>
      <c r="M80" s="22"/>
      <c r="N80" s="94">
        <f t="shared" si="6"/>
        <v>0</v>
      </c>
      <c r="O80" s="15"/>
      <c r="P80" s="22"/>
      <c r="Q80" s="22"/>
      <c r="R80" s="22"/>
      <c r="S80" s="94">
        <f t="shared" si="7"/>
        <v>0</v>
      </c>
      <c r="T80" s="15"/>
      <c r="U80" s="22"/>
      <c r="V80" s="22"/>
      <c r="W80" s="22"/>
      <c r="X80" s="94">
        <f t="shared" si="8"/>
        <v>0</v>
      </c>
      <c r="Y80" s="97"/>
      <c r="Z80" s="94">
        <f t="shared" si="9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5"/>
        <v>0</v>
      </c>
      <c r="J81" s="15"/>
      <c r="K81" s="22"/>
      <c r="L81" s="22"/>
      <c r="M81" s="22"/>
      <c r="N81" s="94">
        <f t="shared" si="6"/>
        <v>0</v>
      </c>
      <c r="O81" s="15"/>
      <c r="P81" s="22"/>
      <c r="Q81" s="22"/>
      <c r="R81" s="22"/>
      <c r="S81" s="94">
        <f t="shared" si="7"/>
        <v>0</v>
      </c>
      <c r="T81" s="15"/>
      <c r="U81" s="22"/>
      <c r="V81" s="22"/>
      <c r="W81" s="22"/>
      <c r="X81" s="94">
        <f t="shared" si="8"/>
        <v>0</v>
      </c>
      <c r="Y81" s="97"/>
      <c r="Z81" s="94">
        <f t="shared" si="9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5"/>
        <v>0</v>
      </c>
      <c r="J82" s="15"/>
      <c r="K82" s="22"/>
      <c r="L82" s="22"/>
      <c r="M82" s="22"/>
      <c r="N82" s="94">
        <f t="shared" si="6"/>
        <v>0</v>
      </c>
      <c r="O82" s="15"/>
      <c r="P82" s="22"/>
      <c r="Q82" s="22"/>
      <c r="R82" s="22"/>
      <c r="S82" s="94">
        <f t="shared" si="7"/>
        <v>0</v>
      </c>
      <c r="T82" s="15"/>
      <c r="U82" s="22"/>
      <c r="V82" s="22"/>
      <c r="W82" s="22"/>
      <c r="X82" s="94">
        <f t="shared" si="8"/>
        <v>0</v>
      </c>
      <c r="Y82" s="97"/>
      <c r="Z82" s="94">
        <f t="shared" si="9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>
        <v>17667</v>
      </c>
      <c r="G83" s="22"/>
      <c r="H83" s="22"/>
      <c r="I83" s="94">
        <f t="shared" si="5"/>
        <v>17667</v>
      </c>
      <c r="J83" s="15"/>
      <c r="K83" s="22"/>
      <c r="L83" s="22"/>
      <c r="M83" s="22"/>
      <c r="N83" s="94">
        <f t="shared" si="6"/>
        <v>0</v>
      </c>
      <c r="O83" s="15"/>
      <c r="P83" s="22"/>
      <c r="Q83" s="22"/>
      <c r="R83" s="22"/>
      <c r="S83" s="94">
        <f t="shared" si="7"/>
        <v>0</v>
      </c>
      <c r="T83" s="15"/>
      <c r="U83" s="22"/>
      <c r="V83" s="22"/>
      <c r="W83" s="22"/>
      <c r="X83" s="94">
        <f t="shared" si="8"/>
        <v>0</v>
      </c>
      <c r="Y83" s="97"/>
      <c r="Z83" s="94">
        <f t="shared" si="9"/>
        <v>17667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5"/>
        <v>0</v>
      </c>
      <c r="J84" s="15"/>
      <c r="K84" s="22"/>
      <c r="L84" s="22"/>
      <c r="M84" s="22"/>
      <c r="N84" s="94">
        <f t="shared" si="6"/>
        <v>0</v>
      </c>
      <c r="O84" s="15"/>
      <c r="P84" s="22"/>
      <c r="Q84" s="22"/>
      <c r="R84" s="22"/>
      <c r="S84" s="94">
        <f t="shared" si="7"/>
        <v>0</v>
      </c>
      <c r="T84" s="15"/>
      <c r="U84" s="22"/>
      <c r="V84" s="22"/>
      <c r="W84" s="22"/>
      <c r="X84" s="94">
        <f t="shared" si="8"/>
        <v>0</v>
      </c>
      <c r="Y84" s="97"/>
      <c r="Z84" s="94">
        <f t="shared" si="9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5"/>
        <v>0</v>
      </c>
      <c r="J85" s="15"/>
      <c r="K85" s="22"/>
      <c r="L85" s="22"/>
      <c r="M85" s="22"/>
      <c r="N85" s="94">
        <f t="shared" si="6"/>
        <v>0</v>
      </c>
      <c r="O85" s="15"/>
      <c r="P85" s="22"/>
      <c r="Q85" s="22"/>
      <c r="R85" s="22"/>
      <c r="S85" s="94">
        <f t="shared" si="7"/>
        <v>0</v>
      </c>
      <c r="T85" s="15"/>
      <c r="U85" s="22"/>
      <c r="V85" s="22"/>
      <c r="W85" s="22"/>
      <c r="X85" s="94">
        <f t="shared" si="8"/>
        <v>0</v>
      </c>
      <c r="Y85" s="97"/>
      <c r="Z85" s="94">
        <f t="shared" si="9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5"/>
        <v>0</v>
      </c>
      <c r="J86" s="15"/>
      <c r="K86" s="22"/>
      <c r="L86" s="22"/>
      <c r="M86" s="22"/>
      <c r="N86" s="94">
        <f t="shared" si="6"/>
        <v>0</v>
      </c>
      <c r="O86" s="15"/>
      <c r="P86" s="22"/>
      <c r="Q86" s="22"/>
      <c r="R86" s="22"/>
      <c r="S86" s="94">
        <f t="shared" si="7"/>
        <v>0</v>
      </c>
      <c r="T86" s="15"/>
      <c r="U86" s="22"/>
      <c r="V86" s="22"/>
      <c r="W86" s="22"/>
      <c r="X86" s="94">
        <f t="shared" si="8"/>
        <v>0</v>
      </c>
      <c r="Y86" s="97"/>
      <c r="Z86" s="94">
        <f t="shared" si="9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5"/>
        <v>0</v>
      </c>
      <c r="J87" s="15"/>
      <c r="K87" s="22"/>
      <c r="L87" s="22"/>
      <c r="M87" s="22"/>
      <c r="N87" s="94">
        <f t="shared" si="6"/>
        <v>0</v>
      </c>
      <c r="O87" s="15"/>
      <c r="P87" s="22"/>
      <c r="Q87" s="22"/>
      <c r="R87" s="22"/>
      <c r="S87" s="94">
        <f t="shared" si="7"/>
        <v>0</v>
      </c>
      <c r="T87" s="15"/>
      <c r="U87" s="22"/>
      <c r="V87" s="22"/>
      <c r="W87" s="22"/>
      <c r="X87" s="94">
        <f t="shared" si="8"/>
        <v>0</v>
      </c>
      <c r="Y87" s="97"/>
      <c r="Z87" s="94">
        <f t="shared" si="9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5"/>
        <v>0</v>
      </c>
      <c r="J88" s="15"/>
      <c r="K88" s="22"/>
      <c r="L88" s="22"/>
      <c r="M88" s="22"/>
      <c r="N88" s="94">
        <f t="shared" si="6"/>
        <v>0</v>
      </c>
      <c r="O88" s="15"/>
      <c r="P88" s="22"/>
      <c r="Q88" s="22"/>
      <c r="R88" s="22"/>
      <c r="S88" s="94">
        <f t="shared" si="7"/>
        <v>0</v>
      </c>
      <c r="T88" s="15"/>
      <c r="U88" s="22"/>
      <c r="V88" s="22"/>
      <c r="W88" s="22"/>
      <c r="X88" s="94">
        <f t="shared" si="8"/>
        <v>0</v>
      </c>
      <c r="Y88" s="97"/>
      <c r="Z88" s="94">
        <f t="shared" si="9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5"/>
        <v>0</v>
      </c>
      <c r="J89" s="15"/>
      <c r="K89" s="22"/>
      <c r="L89" s="22"/>
      <c r="M89" s="22"/>
      <c r="N89" s="94">
        <f t="shared" si="6"/>
        <v>0</v>
      </c>
      <c r="O89" s="15"/>
      <c r="P89" s="22"/>
      <c r="Q89" s="22"/>
      <c r="R89" s="22"/>
      <c r="S89" s="94">
        <f t="shared" si="7"/>
        <v>0</v>
      </c>
      <c r="T89" s="15"/>
      <c r="U89" s="22"/>
      <c r="V89" s="22"/>
      <c r="W89" s="22"/>
      <c r="X89" s="94">
        <f t="shared" si="8"/>
        <v>0</v>
      </c>
      <c r="Y89" s="97"/>
      <c r="Z89" s="94">
        <f t="shared" si="9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5"/>
        <v>0</v>
      </c>
      <c r="J90" s="15"/>
      <c r="K90" s="22"/>
      <c r="L90" s="22"/>
      <c r="M90" s="22"/>
      <c r="N90" s="94">
        <f t="shared" si="6"/>
        <v>0</v>
      </c>
      <c r="O90" s="15"/>
      <c r="P90" s="22"/>
      <c r="Q90" s="22"/>
      <c r="R90" s="22"/>
      <c r="S90" s="94">
        <f t="shared" si="7"/>
        <v>0</v>
      </c>
      <c r="T90" s="15"/>
      <c r="U90" s="22"/>
      <c r="V90" s="22"/>
      <c r="W90" s="22"/>
      <c r="X90" s="94">
        <f t="shared" si="8"/>
        <v>0</v>
      </c>
      <c r="Y90" s="97"/>
      <c r="Z90" s="94">
        <f t="shared" si="9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22"/>
      <c r="G91" s="22"/>
      <c r="H91" s="22"/>
      <c r="I91" s="94">
        <f t="shared" si="5"/>
        <v>0</v>
      </c>
      <c r="J91" s="15"/>
      <c r="K91" s="22"/>
      <c r="L91" s="22"/>
      <c r="M91" s="22"/>
      <c r="N91" s="94">
        <f t="shared" si="6"/>
        <v>0</v>
      </c>
      <c r="O91" s="15"/>
      <c r="P91" s="22"/>
      <c r="Q91" s="22"/>
      <c r="R91" s="22"/>
      <c r="S91" s="94">
        <f t="shared" si="7"/>
        <v>0</v>
      </c>
      <c r="T91" s="15"/>
      <c r="U91" s="22"/>
      <c r="V91" s="22"/>
      <c r="W91" s="22"/>
      <c r="X91" s="94">
        <f t="shared" si="8"/>
        <v>0</v>
      </c>
      <c r="Y91" s="97"/>
      <c r="Z91" s="94">
        <f t="shared" si="9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5"/>
        <v>0</v>
      </c>
      <c r="J92" s="15"/>
      <c r="K92" s="22"/>
      <c r="L92" s="22"/>
      <c r="M92" s="22"/>
      <c r="N92" s="94">
        <f t="shared" si="6"/>
        <v>0</v>
      </c>
      <c r="O92" s="15"/>
      <c r="P92" s="22"/>
      <c r="Q92" s="22"/>
      <c r="R92" s="22"/>
      <c r="S92" s="94">
        <f t="shared" si="7"/>
        <v>0</v>
      </c>
      <c r="T92" s="15"/>
      <c r="U92" s="22"/>
      <c r="V92" s="22"/>
      <c r="W92" s="22"/>
      <c r="X92" s="94">
        <f t="shared" si="8"/>
        <v>0</v>
      </c>
      <c r="Y92" s="97"/>
      <c r="Z92" s="94">
        <f t="shared" si="9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5"/>
        <v>0</v>
      </c>
      <c r="J93" s="15"/>
      <c r="K93" s="22"/>
      <c r="L93" s="22"/>
      <c r="M93" s="22"/>
      <c r="N93" s="94">
        <f t="shared" si="6"/>
        <v>0</v>
      </c>
      <c r="O93" s="15"/>
      <c r="P93" s="22"/>
      <c r="Q93" s="22"/>
      <c r="R93" s="22"/>
      <c r="S93" s="94">
        <f t="shared" si="7"/>
        <v>0</v>
      </c>
      <c r="T93" s="15"/>
      <c r="U93" s="22"/>
      <c r="V93" s="22"/>
      <c r="W93" s="22"/>
      <c r="X93" s="94">
        <f t="shared" si="8"/>
        <v>0</v>
      </c>
      <c r="Y93" s="97"/>
      <c r="Z93" s="94">
        <f t="shared" si="9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5"/>
        <v>0</v>
      </c>
      <c r="J94" s="15"/>
      <c r="K94" s="22"/>
      <c r="L94" s="22"/>
      <c r="M94" s="22"/>
      <c r="N94" s="94">
        <f t="shared" si="6"/>
        <v>0</v>
      </c>
      <c r="O94" s="15"/>
      <c r="P94" s="22"/>
      <c r="Q94" s="22"/>
      <c r="R94" s="22"/>
      <c r="S94" s="94">
        <f t="shared" si="7"/>
        <v>0</v>
      </c>
      <c r="T94" s="15"/>
      <c r="U94" s="22"/>
      <c r="V94" s="22"/>
      <c r="W94" s="22"/>
      <c r="X94" s="94">
        <f t="shared" si="8"/>
        <v>0</v>
      </c>
      <c r="Y94" s="97"/>
      <c r="Z94" s="94">
        <f t="shared" si="9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5"/>
        <v>0</v>
      </c>
      <c r="J95" s="15"/>
      <c r="K95" s="22"/>
      <c r="L95" s="22"/>
      <c r="M95" s="22"/>
      <c r="N95" s="94">
        <f t="shared" si="6"/>
        <v>0</v>
      </c>
      <c r="O95" s="15"/>
      <c r="P95" s="22"/>
      <c r="Q95" s="22"/>
      <c r="R95" s="22"/>
      <c r="S95" s="94">
        <f t="shared" si="7"/>
        <v>0</v>
      </c>
      <c r="T95" s="15"/>
      <c r="U95" s="22"/>
      <c r="V95" s="22"/>
      <c r="W95" s="22"/>
      <c r="X95" s="94">
        <f t="shared" si="8"/>
        <v>0</v>
      </c>
      <c r="Y95" s="97"/>
      <c r="Z95" s="94">
        <f t="shared" si="9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>
        <v>13417</v>
      </c>
      <c r="G96" s="22"/>
      <c r="H96" s="22"/>
      <c r="I96" s="94">
        <f t="shared" si="5"/>
        <v>13417</v>
      </c>
      <c r="J96" s="15"/>
      <c r="K96" s="22"/>
      <c r="L96" s="22"/>
      <c r="M96" s="22"/>
      <c r="N96" s="94">
        <f t="shared" si="6"/>
        <v>0</v>
      </c>
      <c r="O96" s="15"/>
      <c r="P96" s="22"/>
      <c r="Q96" s="22"/>
      <c r="R96" s="22"/>
      <c r="S96" s="94">
        <f t="shared" si="7"/>
        <v>0</v>
      </c>
      <c r="T96" s="15"/>
      <c r="U96" s="22"/>
      <c r="V96" s="22"/>
      <c r="W96" s="22"/>
      <c r="X96" s="94">
        <f t="shared" si="8"/>
        <v>0</v>
      </c>
      <c r="Y96" s="97"/>
      <c r="Z96" s="94">
        <f t="shared" si="9"/>
        <v>13417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5"/>
        <v>0</v>
      </c>
      <c r="J97" s="15"/>
      <c r="K97" s="22"/>
      <c r="L97" s="22"/>
      <c r="M97" s="22"/>
      <c r="N97" s="94">
        <f t="shared" si="6"/>
        <v>0</v>
      </c>
      <c r="O97" s="15"/>
      <c r="P97" s="22"/>
      <c r="Q97" s="22"/>
      <c r="R97" s="22"/>
      <c r="S97" s="94">
        <f t="shared" si="7"/>
        <v>0</v>
      </c>
      <c r="T97" s="15"/>
      <c r="U97" s="22"/>
      <c r="V97" s="22"/>
      <c r="W97" s="22"/>
      <c r="X97" s="94">
        <f t="shared" si="8"/>
        <v>0</v>
      </c>
      <c r="Y97" s="97"/>
      <c r="Z97" s="94">
        <f t="shared" si="9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5"/>
        <v>0</v>
      </c>
      <c r="J98" s="15"/>
      <c r="K98" s="22"/>
      <c r="L98" s="22"/>
      <c r="M98" s="22"/>
      <c r="N98" s="94">
        <f t="shared" si="6"/>
        <v>0</v>
      </c>
      <c r="O98" s="15"/>
      <c r="P98" s="22"/>
      <c r="Q98" s="22"/>
      <c r="R98" s="22"/>
      <c r="S98" s="94">
        <f t="shared" si="7"/>
        <v>0</v>
      </c>
      <c r="T98" s="15"/>
      <c r="U98" s="22"/>
      <c r="V98" s="22"/>
      <c r="W98" s="22"/>
      <c r="X98" s="94">
        <f t="shared" si="8"/>
        <v>0</v>
      </c>
      <c r="Y98" s="97"/>
      <c r="Z98" s="94">
        <f t="shared" si="9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5"/>
        <v>0</v>
      </c>
      <c r="J99" s="15"/>
      <c r="K99" s="22"/>
      <c r="L99" s="22"/>
      <c r="M99" s="22"/>
      <c r="N99" s="94">
        <f t="shared" si="6"/>
        <v>0</v>
      </c>
      <c r="O99" s="15"/>
      <c r="P99" s="22"/>
      <c r="Q99" s="22"/>
      <c r="R99" s="22"/>
      <c r="S99" s="94">
        <f t="shared" si="7"/>
        <v>0</v>
      </c>
      <c r="T99" s="15"/>
      <c r="U99" s="22"/>
      <c r="V99" s="22"/>
      <c r="W99" s="22"/>
      <c r="X99" s="94">
        <f t="shared" si="8"/>
        <v>0</v>
      </c>
      <c r="Y99" s="97"/>
      <c r="Z99" s="94">
        <f t="shared" si="9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5"/>
        <v>0</v>
      </c>
      <c r="J100" s="15"/>
      <c r="K100" s="22"/>
      <c r="L100" s="22"/>
      <c r="M100" s="22"/>
      <c r="N100" s="94">
        <f t="shared" si="6"/>
        <v>0</v>
      </c>
      <c r="O100" s="15"/>
      <c r="P100" s="22"/>
      <c r="Q100" s="22"/>
      <c r="R100" s="22"/>
      <c r="S100" s="94">
        <f t="shared" si="7"/>
        <v>0</v>
      </c>
      <c r="T100" s="15"/>
      <c r="U100" s="22"/>
      <c r="V100" s="22"/>
      <c r="W100" s="22"/>
      <c r="X100" s="94">
        <f t="shared" si="8"/>
        <v>0</v>
      </c>
      <c r="Y100" s="97"/>
      <c r="Z100" s="94">
        <f t="shared" si="9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5"/>
        <v>0</v>
      </c>
      <c r="J101" s="15"/>
      <c r="K101" s="22"/>
      <c r="L101" s="22"/>
      <c r="M101" s="22"/>
      <c r="N101" s="94">
        <f t="shared" si="6"/>
        <v>0</v>
      </c>
      <c r="O101" s="15"/>
      <c r="P101" s="22"/>
      <c r="Q101" s="22"/>
      <c r="R101" s="22"/>
      <c r="S101" s="94">
        <f t="shared" si="7"/>
        <v>0</v>
      </c>
      <c r="T101" s="15"/>
      <c r="U101" s="22"/>
      <c r="V101" s="22"/>
      <c r="W101" s="22"/>
      <c r="X101" s="94">
        <f t="shared" si="8"/>
        <v>0</v>
      </c>
      <c r="Y101" s="97"/>
      <c r="Z101" s="94">
        <f t="shared" si="9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5"/>
        <v>0</v>
      </c>
      <c r="J102" s="15"/>
      <c r="K102" s="22"/>
      <c r="L102" s="22"/>
      <c r="M102" s="22"/>
      <c r="N102" s="94">
        <f t="shared" si="6"/>
        <v>0</v>
      </c>
      <c r="O102" s="15"/>
      <c r="P102" s="22"/>
      <c r="Q102" s="22"/>
      <c r="R102" s="22"/>
      <c r="S102" s="94">
        <f t="shared" si="7"/>
        <v>0</v>
      </c>
      <c r="T102" s="15"/>
      <c r="U102" s="22"/>
      <c r="V102" s="22"/>
      <c r="W102" s="22"/>
      <c r="X102" s="94">
        <f t="shared" si="8"/>
        <v>0</v>
      </c>
      <c r="Y102" s="97"/>
      <c r="Z102" s="94">
        <f t="shared" si="9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5"/>
        <v>0</v>
      </c>
      <c r="J103" s="15"/>
      <c r="K103" s="22"/>
      <c r="L103" s="22"/>
      <c r="M103" s="22"/>
      <c r="N103" s="94">
        <f t="shared" si="6"/>
        <v>0</v>
      </c>
      <c r="O103" s="15"/>
      <c r="P103" s="22"/>
      <c r="Q103" s="22"/>
      <c r="R103" s="22"/>
      <c r="S103" s="94">
        <f t="shared" si="7"/>
        <v>0</v>
      </c>
      <c r="T103" s="15"/>
      <c r="U103" s="22"/>
      <c r="V103" s="22"/>
      <c r="W103" s="22"/>
      <c r="X103" s="94">
        <f t="shared" si="8"/>
        <v>0</v>
      </c>
      <c r="Y103" s="97"/>
      <c r="Z103" s="94">
        <f t="shared" si="9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5"/>
        <v>0</v>
      </c>
      <c r="J104" s="15"/>
      <c r="K104" s="22"/>
      <c r="L104" s="22"/>
      <c r="M104" s="22"/>
      <c r="N104" s="94">
        <f t="shared" si="6"/>
        <v>0</v>
      </c>
      <c r="O104" s="15"/>
      <c r="P104" s="22"/>
      <c r="Q104" s="22"/>
      <c r="R104" s="22"/>
      <c r="S104" s="94">
        <f t="shared" si="7"/>
        <v>0</v>
      </c>
      <c r="T104" s="15"/>
      <c r="U104" s="22"/>
      <c r="V104" s="22"/>
      <c r="W104" s="22"/>
      <c r="X104" s="94">
        <f t="shared" si="8"/>
        <v>0</v>
      </c>
      <c r="Y104" s="97"/>
      <c r="Z104" s="94">
        <f t="shared" si="9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5"/>
        <v>0</v>
      </c>
      <c r="J105" s="15"/>
      <c r="K105" s="22"/>
      <c r="L105" s="22"/>
      <c r="M105" s="22"/>
      <c r="N105" s="94">
        <f t="shared" si="6"/>
        <v>0</v>
      </c>
      <c r="O105" s="15"/>
      <c r="P105" s="22"/>
      <c r="Q105" s="22"/>
      <c r="R105" s="22"/>
      <c r="S105" s="94">
        <f t="shared" si="7"/>
        <v>0</v>
      </c>
      <c r="T105" s="15"/>
      <c r="U105" s="22"/>
      <c r="V105" s="22"/>
      <c r="W105" s="22"/>
      <c r="X105" s="94">
        <f t="shared" si="8"/>
        <v>0</v>
      </c>
      <c r="Y105" s="97"/>
      <c r="Z105" s="94">
        <f t="shared" si="9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5"/>
        <v>0</v>
      </c>
      <c r="J106" s="15"/>
      <c r="K106" s="22"/>
      <c r="L106" s="22"/>
      <c r="M106" s="22"/>
      <c r="N106" s="94">
        <f t="shared" si="6"/>
        <v>0</v>
      </c>
      <c r="O106" s="15"/>
      <c r="P106" s="22"/>
      <c r="Q106" s="22"/>
      <c r="R106" s="22"/>
      <c r="S106" s="94">
        <f t="shared" si="7"/>
        <v>0</v>
      </c>
      <c r="T106" s="15"/>
      <c r="U106" s="22"/>
      <c r="V106" s="22"/>
      <c r="W106" s="22"/>
      <c r="X106" s="94">
        <f t="shared" si="8"/>
        <v>0</v>
      </c>
      <c r="Y106" s="97"/>
      <c r="Z106" s="94">
        <f t="shared" si="9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5"/>
        <v>0</v>
      </c>
      <c r="J107" s="15"/>
      <c r="K107" s="22"/>
      <c r="L107" s="22"/>
      <c r="M107" s="22"/>
      <c r="N107" s="94">
        <f t="shared" si="6"/>
        <v>0</v>
      </c>
      <c r="O107" s="15"/>
      <c r="P107" s="22"/>
      <c r="Q107" s="22"/>
      <c r="R107" s="22"/>
      <c r="S107" s="94">
        <f t="shared" si="7"/>
        <v>0</v>
      </c>
      <c r="T107" s="15"/>
      <c r="U107" s="22"/>
      <c r="V107" s="22"/>
      <c r="W107" s="22"/>
      <c r="X107" s="94">
        <f t="shared" si="8"/>
        <v>0</v>
      </c>
      <c r="Y107" s="97"/>
      <c r="Z107" s="94">
        <f t="shared" si="9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5"/>
        <v>0</v>
      </c>
      <c r="J108" s="15"/>
      <c r="K108" s="22"/>
      <c r="L108" s="22"/>
      <c r="M108" s="22"/>
      <c r="N108" s="94">
        <f t="shared" si="6"/>
        <v>0</v>
      </c>
      <c r="O108" s="15"/>
      <c r="P108" s="22"/>
      <c r="Q108" s="22"/>
      <c r="R108" s="22"/>
      <c r="S108" s="94">
        <f t="shared" si="7"/>
        <v>0</v>
      </c>
      <c r="T108" s="15"/>
      <c r="U108" s="22"/>
      <c r="V108" s="22"/>
      <c r="W108" s="22"/>
      <c r="X108" s="94">
        <f t="shared" si="8"/>
        <v>0</v>
      </c>
      <c r="Y108" s="97"/>
      <c r="Z108" s="94">
        <f t="shared" si="9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5"/>
        <v>0</v>
      </c>
      <c r="J109" s="15"/>
      <c r="K109" s="22"/>
      <c r="L109" s="22"/>
      <c r="M109" s="22"/>
      <c r="N109" s="94">
        <f t="shared" si="6"/>
        <v>0</v>
      </c>
      <c r="O109" s="15"/>
      <c r="P109" s="22"/>
      <c r="Q109" s="22"/>
      <c r="R109" s="22"/>
      <c r="S109" s="94">
        <f t="shared" si="7"/>
        <v>0</v>
      </c>
      <c r="T109" s="15"/>
      <c r="U109" s="22"/>
      <c r="V109" s="22"/>
      <c r="W109" s="22"/>
      <c r="X109" s="94">
        <f t="shared" si="8"/>
        <v>0</v>
      </c>
      <c r="Y109" s="97"/>
      <c r="Z109" s="94">
        <f t="shared" si="9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5"/>
        <v>0</v>
      </c>
      <c r="J110" s="15"/>
      <c r="K110" s="22"/>
      <c r="L110" s="22"/>
      <c r="M110" s="22"/>
      <c r="N110" s="94">
        <f t="shared" si="6"/>
        <v>0</v>
      </c>
      <c r="O110" s="15"/>
      <c r="P110" s="22"/>
      <c r="Q110" s="22"/>
      <c r="R110" s="22"/>
      <c r="S110" s="94">
        <f t="shared" si="7"/>
        <v>0</v>
      </c>
      <c r="T110" s="15"/>
      <c r="U110" s="22"/>
      <c r="V110" s="22"/>
      <c r="W110" s="22"/>
      <c r="X110" s="94">
        <f t="shared" si="8"/>
        <v>0</v>
      </c>
      <c r="Y110" s="97"/>
      <c r="Z110" s="94">
        <f t="shared" si="9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5"/>
        <v>0</v>
      </c>
      <c r="J111" s="15"/>
      <c r="K111" s="22"/>
      <c r="L111" s="22"/>
      <c r="M111" s="22"/>
      <c r="N111" s="94">
        <f t="shared" si="6"/>
        <v>0</v>
      </c>
      <c r="O111" s="15"/>
      <c r="P111" s="22"/>
      <c r="Q111" s="22"/>
      <c r="R111" s="22"/>
      <c r="S111" s="94">
        <f t="shared" si="7"/>
        <v>0</v>
      </c>
      <c r="T111" s="15"/>
      <c r="U111" s="22"/>
      <c r="V111" s="22"/>
      <c r="W111" s="22"/>
      <c r="X111" s="94">
        <f t="shared" si="8"/>
        <v>0</v>
      </c>
      <c r="Y111" s="97"/>
      <c r="Z111" s="94">
        <f t="shared" si="9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5"/>
        <v>0</v>
      </c>
      <c r="J112" s="15"/>
      <c r="K112" s="22"/>
      <c r="L112" s="22"/>
      <c r="M112" s="22"/>
      <c r="N112" s="94">
        <f t="shared" si="6"/>
        <v>0</v>
      </c>
      <c r="O112" s="15"/>
      <c r="P112" s="22"/>
      <c r="Q112" s="22"/>
      <c r="R112" s="22"/>
      <c r="S112" s="94">
        <f t="shared" si="7"/>
        <v>0</v>
      </c>
      <c r="T112" s="15"/>
      <c r="U112" s="22"/>
      <c r="V112" s="22"/>
      <c r="W112" s="22"/>
      <c r="X112" s="94">
        <f t="shared" si="8"/>
        <v>0</v>
      </c>
      <c r="Y112" s="97"/>
      <c r="Z112" s="94">
        <f t="shared" si="9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5"/>
        <v>0</v>
      </c>
      <c r="J113" s="15"/>
      <c r="K113" s="22"/>
      <c r="L113" s="22"/>
      <c r="M113" s="22"/>
      <c r="N113" s="94">
        <f t="shared" si="6"/>
        <v>0</v>
      </c>
      <c r="O113" s="15"/>
      <c r="P113" s="22"/>
      <c r="Q113" s="22"/>
      <c r="R113" s="22"/>
      <c r="S113" s="94">
        <f t="shared" si="7"/>
        <v>0</v>
      </c>
      <c r="T113" s="15"/>
      <c r="U113" s="22"/>
      <c r="V113" s="22"/>
      <c r="W113" s="22"/>
      <c r="X113" s="94">
        <f t="shared" si="8"/>
        <v>0</v>
      </c>
      <c r="Y113" s="97"/>
      <c r="Z113" s="94">
        <f t="shared" si="9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5"/>
        <v>0</v>
      </c>
      <c r="J114" s="15"/>
      <c r="K114" s="22"/>
      <c r="L114" s="22"/>
      <c r="M114" s="22"/>
      <c r="N114" s="94">
        <f t="shared" si="6"/>
        <v>0</v>
      </c>
      <c r="O114" s="15"/>
      <c r="P114" s="22"/>
      <c r="Q114" s="22"/>
      <c r="R114" s="22"/>
      <c r="S114" s="94">
        <f t="shared" si="7"/>
        <v>0</v>
      </c>
      <c r="T114" s="15"/>
      <c r="U114" s="22"/>
      <c r="V114" s="22"/>
      <c r="W114" s="22"/>
      <c r="X114" s="94">
        <f t="shared" si="8"/>
        <v>0</v>
      </c>
      <c r="Y114" s="97"/>
      <c r="Z114" s="94">
        <f t="shared" si="9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5"/>
        <v>0</v>
      </c>
      <c r="J115" s="15"/>
      <c r="K115" s="22"/>
      <c r="L115" s="22"/>
      <c r="M115" s="22"/>
      <c r="N115" s="94">
        <f t="shared" si="6"/>
        <v>0</v>
      </c>
      <c r="O115" s="15"/>
      <c r="P115" s="22"/>
      <c r="Q115" s="22"/>
      <c r="R115" s="22"/>
      <c r="S115" s="94">
        <f t="shared" si="7"/>
        <v>0</v>
      </c>
      <c r="T115" s="15"/>
      <c r="U115" s="22"/>
      <c r="V115" s="22"/>
      <c r="W115" s="22"/>
      <c r="X115" s="94">
        <f t="shared" si="8"/>
        <v>0</v>
      </c>
      <c r="Y115" s="97"/>
      <c r="Z115" s="94">
        <f t="shared" si="9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5"/>
        <v>0</v>
      </c>
      <c r="J116" s="15"/>
      <c r="K116" s="22"/>
      <c r="L116" s="22"/>
      <c r="M116" s="22"/>
      <c r="N116" s="94">
        <f t="shared" si="6"/>
        <v>0</v>
      </c>
      <c r="O116" s="15"/>
      <c r="P116" s="22"/>
      <c r="Q116" s="22"/>
      <c r="R116" s="22"/>
      <c r="S116" s="94">
        <f t="shared" si="7"/>
        <v>0</v>
      </c>
      <c r="T116" s="15"/>
      <c r="U116" s="22"/>
      <c r="V116" s="22"/>
      <c r="W116" s="22"/>
      <c r="X116" s="94">
        <f t="shared" si="8"/>
        <v>0</v>
      </c>
      <c r="Y116" s="97"/>
      <c r="Z116" s="94">
        <f t="shared" si="9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5"/>
        <v>0</v>
      </c>
      <c r="J117" s="15"/>
      <c r="K117" s="22"/>
      <c r="L117" s="22"/>
      <c r="M117" s="22"/>
      <c r="N117" s="94">
        <f t="shared" si="6"/>
        <v>0</v>
      </c>
      <c r="O117" s="15"/>
      <c r="P117" s="22"/>
      <c r="Q117" s="22"/>
      <c r="R117" s="22"/>
      <c r="S117" s="94">
        <f t="shared" si="7"/>
        <v>0</v>
      </c>
      <c r="T117" s="15"/>
      <c r="U117" s="22"/>
      <c r="V117" s="22"/>
      <c r="W117" s="22"/>
      <c r="X117" s="94">
        <f t="shared" si="8"/>
        <v>0</v>
      </c>
      <c r="Y117" s="97"/>
      <c r="Z117" s="94">
        <f t="shared" si="9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5"/>
        <v>0</v>
      </c>
      <c r="J118" s="15"/>
      <c r="K118" s="22"/>
      <c r="L118" s="22"/>
      <c r="M118" s="22"/>
      <c r="N118" s="94">
        <f t="shared" si="6"/>
        <v>0</v>
      </c>
      <c r="O118" s="15"/>
      <c r="P118" s="22"/>
      <c r="Q118" s="22"/>
      <c r="R118" s="22"/>
      <c r="S118" s="94">
        <f t="shared" si="7"/>
        <v>0</v>
      </c>
      <c r="T118" s="15"/>
      <c r="U118" s="22"/>
      <c r="V118" s="22"/>
      <c r="W118" s="22"/>
      <c r="X118" s="94">
        <f t="shared" si="8"/>
        <v>0</v>
      </c>
      <c r="Y118" s="97"/>
      <c r="Z118" s="94">
        <f t="shared" si="9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5"/>
        <v>0</v>
      </c>
      <c r="J119" s="15"/>
      <c r="K119" s="22"/>
      <c r="L119" s="22"/>
      <c r="M119" s="22"/>
      <c r="N119" s="94">
        <f t="shared" si="6"/>
        <v>0</v>
      </c>
      <c r="O119" s="15"/>
      <c r="P119" s="22"/>
      <c r="Q119" s="22"/>
      <c r="R119" s="22"/>
      <c r="S119" s="94">
        <f t="shared" si="7"/>
        <v>0</v>
      </c>
      <c r="T119" s="15"/>
      <c r="U119" s="22"/>
      <c r="V119" s="22"/>
      <c r="W119" s="22"/>
      <c r="X119" s="94">
        <f t="shared" si="8"/>
        <v>0</v>
      </c>
      <c r="Y119" s="97"/>
      <c r="Z119" s="94">
        <f t="shared" si="9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5"/>
        <v>0</v>
      </c>
      <c r="J120" s="15"/>
      <c r="K120" s="22"/>
      <c r="L120" s="22"/>
      <c r="M120" s="22"/>
      <c r="N120" s="94">
        <f t="shared" si="6"/>
        <v>0</v>
      </c>
      <c r="O120" s="15"/>
      <c r="P120" s="22"/>
      <c r="Q120" s="22"/>
      <c r="R120" s="22"/>
      <c r="S120" s="94">
        <f t="shared" si="7"/>
        <v>0</v>
      </c>
      <c r="T120" s="15"/>
      <c r="U120" s="22"/>
      <c r="V120" s="22"/>
      <c r="W120" s="22"/>
      <c r="X120" s="94">
        <f t="shared" si="8"/>
        <v>0</v>
      </c>
      <c r="Y120" s="97"/>
      <c r="Z120" s="94">
        <f t="shared" si="9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5"/>
        <v>0</v>
      </c>
      <c r="J121" s="15"/>
      <c r="K121" s="22"/>
      <c r="L121" s="22"/>
      <c r="M121" s="22"/>
      <c r="N121" s="94">
        <f t="shared" si="6"/>
        <v>0</v>
      </c>
      <c r="O121" s="15"/>
      <c r="P121" s="22"/>
      <c r="Q121" s="22"/>
      <c r="R121" s="22"/>
      <c r="S121" s="94">
        <f t="shared" si="7"/>
        <v>0</v>
      </c>
      <c r="T121" s="15"/>
      <c r="U121" s="22"/>
      <c r="V121" s="22"/>
      <c r="W121" s="22"/>
      <c r="X121" s="94">
        <f t="shared" si="8"/>
        <v>0</v>
      </c>
      <c r="Y121" s="97"/>
      <c r="Z121" s="94">
        <f t="shared" si="9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5"/>
        <v>0</v>
      </c>
      <c r="J122" s="15"/>
      <c r="K122" s="22"/>
      <c r="L122" s="22"/>
      <c r="M122" s="22"/>
      <c r="N122" s="94">
        <f t="shared" si="6"/>
        <v>0</v>
      </c>
      <c r="O122" s="15"/>
      <c r="P122" s="22"/>
      <c r="Q122" s="22"/>
      <c r="R122" s="22"/>
      <c r="S122" s="94">
        <f t="shared" si="7"/>
        <v>0</v>
      </c>
      <c r="T122" s="15"/>
      <c r="U122" s="22"/>
      <c r="V122" s="22"/>
      <c r="W122" s="22"/>
      <c r="X122" s="94">
        <f t="shared" si="8"/>
        <v>0</v>
      </c>
      <c r="Y122" s="97"/>
      <c r="Z122" s="94">
        <f t="shared" si="9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5"/>
        <v>0</v>
      </c>
      <c r="J123" s="15"/>
      <c r="K123" s="22"/>
      <c r="L123" s="22"/>
      <c r="M123" s="22"/>
      <c r="N123" s="94">
        <f t="shared" si="6"/>
        <v>0</v>
      </c>
      <c r="O123" s="15"/>
      <c r="P123" s="22"/>
      <c r="Q123" s="22"/>
      <c r="R123" s="22"/>
      <c r="S123" s="94">
        <f t="shared" si="7"/>
        <v>0</v>
      </c>
      <c r="T123" s="15"/>
      <c r="U123" s="22"/>
      <c r="V123" s="22"/>
      <c r="W123" s="22"/>
      <c r="X123" s="94">
        <f t="shared" si="8"/>
        <v>0</v>
      </c>
      <c r="Y123" s="97"/>
      <c r="Z123" s="94">
        <f t="shared" si="9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5"/>
        <v>0</v>
      </c>
      <c r="J124" s="15"/>
      <c r="K124" s="22"/>
      <c r="L124" s="22"/>
      <c r="M124" s="22"/>
      <c r="N124" s="94">
        <f t="shared" si="6"/>
        <v>0</v>
      </c>
      <c r="O124" s="15"/>
      <c r="P124" s="22"/>
      <c r="Q124" s="22"/>
      <c r="R124" s="22"/>
      <c r="S124" s="94">
        <f t="shared" si="7"/>
        <v>0</v>
      </c>
      <c r="T124" s="15"/>
      <c r="U124" s="22"/>
      <c r="V124" s="22"/>
      <c r="W124" s="22"/>
      <c r="X124" s="94">
        <f t="shared" si="8"/>
        <v>0</v>
      </c>
      <c r="Y124" s="97"/>
      <c r="Z124" s="94">
        <f t="shared" si="9"/>
        <v>0</v>
      </c>
    </row>
    <row r="125" spans="1:26" ht="15" hidden="1" x14ac:dyDescent="0.25">
      <c r="A125" s="72"/>
      <c r="B125" s="70" t="str">
        <f>'LPFN SUMMARY - Results'!B124</f>
        <v>Unused</v>
      </c>
      <c r="C125" s="71"/>
      <c r="D125" s="62"/>
      <c r="E125" s="63"/>
      <c r="F125" s="22"/>
      <c r="G125" s="22"/>
      <c r="H125" s="22"/>
      <c r="I125" s="94">
        <f t="shared" si="5"/>
        <v>0</v>
      </c>
      <c r="J125" s="15"/>
      <c r="K125" s="22"/>
      <c r="L125" s="22"/>
      <c r="M125" s="22"/>
      <c r="N125" s="94">
        <f t="shared" si="6"/>
        <v>0</v>
      </c>
      <c r="O125" s="15"/>
      <c r="P125" s="22"/>
      <c r="Q125" s="22"/>
      <c r="R125" s="22"/>
      <c r="S125" s="94">
        <f t="shared" si="7"/>
        <v>0</v>
      </c>
      <c r="T125" s="15"/>
      <c r="U125" s="22"/>
      <c r="V125" s="22"/>
      <c r="W125" s="22"/>
      <c r="X125" s="94">
        <f t="shared" si="8"/>
        <v>0</v>
      </c>
      <c r="Y125" s="97"/>
      <c r="Z125" s="94">
        <f t="shared" si="9"/>
        <v>0</v>
      </c>
    </row>
    <row r="126" spans="1:26" ht="15" hidden="1" x14ac:dyDescent="0.25">
      <c r="A126" s="72"/>
      <c r="B126" s="70" t="str">
        <f>'LPFN SUMMARY - Results'!B125</f>
        <v>Unused</v>
      </c>
      <c r="C126" s="73"/>
      <c r="D126" s="62"/>
      <c r="E126" s="63"/>
      <c r="F126" s="22"/>
      <c r="G126" s="22"/>
      <c r="H126" s="22"/>
      <c r="I126" s="94">
        <f t="shared" si="5"/>
        <v>0</v>
      </c>
      <c r="J126" s="15"/>
      <c r="K126" s="22"/>
      <c r="L126" s="22"/>
      <c r="M126" s="22"/>
      <c r="N126" s="94">
        <f t="shared" si="6"/>
        <v>0</v>
      </c>
      <c r="O126" s="15"/>
      <c r="P126" s="22"/>
      <c r="Q126" s="22"/>
      <c r="R126" s="22"/>
      <c r="S126" s="94">
        <f t="shared" si="7"/>
        <v>0</v>
      </c>
      <c r="T126" s="15"/>
      <c r="U126" s="22"/>
      <c r="V126" s="22"/>
      <c r="W126" s="22"/>
      <c r="X126" s="94">
        <f t="shared" si="8"/>
        <v>0</v>
      </c>
      <c r="Y126" s="97"/>
      <c r="Z126" s="94">
        <f t="shared" si="9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100000</v>
      </c>
      <c r="G127" s="83">
        <f>SUM(G46:G126)</f>
        <v>0</v>
      </c>
      <c r="H127" s="83">
        <f>SUM(H46:H126)</f>
        <v>0</v>
      </c>
      <c r="I127" s="85">
        <f>SUM(I46:I126)</f>
        <v>100000</v>
      </c>
      <c r="J127" s="85"/>
      <c r="K127" s="83">
        <f>SUM(K46:K126)</f>
        <v>0</v>
      </c>
      <c r="L127" s="83">
        <f>SUM(L46:L126)</f>
        <v>0</v>
      </c>
      <c r="M127" s="83">
        <f>SUM(M46:M126)</f>
        <v>0</v>
      </c>
      <c r="N127" s="85">
        <f>SUM(N46:N126)</f>
        <v>0</v>
      </c>
      <c r="O127" s="85"/>
      <c r="P127" s="83">
        <f>SUM(P46:P126)</f>
        <v>0</v>
      </c>
      <c r="Q127" s="83">
        <f>SUM(Q46:Q126)</f>
        <v>0</v>
      </c>
      <c r="R127" s="83">
        <f>SUM(R46:R126)</f>
        <v>0</v>
      </c>
      <c r="S127" s="85">
        <f>SUM(S46:S126)</f>
        <v>0</v>
      </c>
      <c r="T127" s="85"/>
      <c r="U127" s="83">
        <f>SUM(U46:U126)</f>
        <v>0</v>
      </c>
      <c r="V127" s="83">
        <f>SUM(V46:V126)</f>
        <v>0</v>
      </c>
      <c r="W127" s="83">
        <f>SUM(W46:W126)</f>
        <v>0</v>
      </c>
      <c r="X127" s="85">
        <f>SUM(X46:X126)</f>
        <v>0</v>
      </c>
      <c r="Y127" s="84"/>
      <c r="Z127" s="85">
        <f>SUM(Z46:Z126)</f>
        <v>100000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0</v>
      </c>
      <c r="G128" s="88">
        <f>G43-G127</f>
        <v>0</v>
      </c>
      <c r="H128" s="88">
        <f>H43-H127</f>
        <v>0</v>
      </c>
      <c r="I128" s="89">
        <f>I43-I127</f>
        <v>0</v>
      </c>
      <c r="J128" s="89"/>
      <c r="K128" s="88">
        <f>K43-K127</f>
        <v>0</v>
      </c>
      <c r="L128" s="88">
        <f>L43-L127</f>
        <v>0</v>
      </c>
      <c r="M128" s="88">
        <f>M43-M127</f>
        <v>0</v>
      </c>
      <c r="N128" s="89">
        <f>N43-N127</f>
        <v>0</v>
      </c>
      <c r="O128" s="89"/>
      <c r="P128" s="88">
        <f>P43-P127</f>
        <v>0</v>
      </c>
      <c r="Q128" s="88">
        <f>Q43-Q127</f>
        <v>0</v>
      </c>
      <c r="R128" s="88">
        <f>R43-R127</f>
        <v>0</v>
      </c>
      <c r="S128" s="89">
        <f>S43-S127</f>
        <v>0</v>
      </c>
      <c r="T128" s="89"/>
      <c r="U128" s="88">
        <f>U43-U127</f>
        <v>0</v>
      </c>
      <c r="V128" s="88">
        <f>V43-V127</f>
        <v>0</v>
      </c>
      <c r="W128" s="88">
        <f>W43-W127</f>
        <v>0</v>
      </c>
      <c r="X128" s="89">
        <f>X43-X127</f>
        <v>0</v>
      </c>
      <c r="Y128" s="90"/>
      <c r="Z128" s="89">
        <f>Z43-Z127</f>
        <v>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22" right="0.17" top="0.33" bottom="0.32" header="0.31496062992125984" footer="0.31496062992125984"/>
  <pageSetup paperSize="5" scale="69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32">
    <tabColor rgb="FF0070C0"/>
    <pageSetUpPr fitToPage="1"/>
  </sheetPr>
  <dimension ref="A1:AA136"/>
  <sheetViews>
    <sheetView zoomScale="90" zoomScaleNormal="90" workbookViewId="0">
      <pane xSplit="5" ySplit="7" topLeftCell="F8" activePane="bottomRight" state="frozen"/>
      <selection activeCell="M42" sqref="M42"/>
      <selection pane="topRight" activeCell="M42" sqref="M42"/>
      <selection pane="bottomLeft" activeCell="M42" sqref="M42"/>
      <selection pane="bottomRight" activeCell="U11" sqref="U11"/>
    </sheetView>
  </sheetViews>
  <sheetFormatPr defaultColWidth="9.140625" defaultRowHeight="12.75" x14ac:dyDescent="0.2"/>
  <cols>
    <col min="1" max="1" width="11" customWidth="1"/>
    <col min="2" max="2" width="68.7109375" bestFit="1" customWidth="1"/>
    <col min="3" max="4" width="9.140625" hidden="1" customWidth="1"/>
    <col min="5" max="5" width="36.28515625" hidden="1" customWidth="1"/>
    <col min="6" max="6" width="15.28515625" bestFit="1" customWidth="1"/>
    <col min="7" max="8" width="13.42578125" bestFit="1" customWidth="1"/>
    <col min="9" max="9" width="15.28515625" bestFit="1" customWidth="1"/>
    <col min="10" max="10" width="3.28515625" customWidth="1"/>
    <col min="11" max="13" width="13.42578125" bestFit="1" customWidth="1"/>
    <col min="14" max="14" width="14.5703125" bestFit="1" customWidth="1"/>
    <col min="15" max="15" width="3.28515625" customWidth="1"/>
    <col min="16" max="18" width="13.42578125" bestFit="1" customWidth="1"/>
    <col min="19" max="19" width="14.5703125" bestFit="1" customWidth="1"/>
    <col min="20" max="20" width="3.5703125" customWidth="1"/>
    <col min="21" max="21" width="13.42578125" bestFit="1" customWidth="1"/>
    <col min="22" max="22" width="14" bestFit="1" customWidth="1"/>
    <col min="23" max="23" width="13.42578125" bestFit="1" customWidth="1"/>
    <col min="24" max="24" width="14.5703125" bestFit="1" customWidth="1"/>
    <col min="25" max="25" width="3.7109375" customWidth="1"/>
    <col min="26" max="26" width="11.7109375" bestFit="1" customWidth="1"/>
    <col min="27" max="27" width="7.85546875" style="182" hidden="1" customWidth="1"/>
  </cols>
  <sheetData>
    <row r="1" spans="1:27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7" ht="19.5" customHeight="1" x14ac:dyDescent="0.2">
      <c r="A4" s="23" t="s">
        <v>77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7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7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11"/>
      <c r="K7" s="48" t="s">
        <v>9</v>
      </c>
      <c r="L7" s="48" t="s">
        <v>10</v>
      </c>
      <c r="M7" s="48" t="s">
        <v>11</v>
      </c>
      <c r="N7" s="104" t="s">
        <v>59</v>
      </c>
      <c r="O7" s="40"/>
      <c r="P7" s="48" t="s">
        <v>12</v>
      </c>
      <c r="Q7" s="48" t="s">
        <v>13</v>
      </c>
      <c r="R7" s="48" t="s">
        <v>14</v>
      </c>
      <c r="S7" s="104" t="s">
        <v>60</v>
      </c>
      <c r="T7" s="41"/>
      <c r="U7" s="48" t="s">
        <v>15</v>
      </c>
      <c r="V7" s="48" t="s">
        <v>16</v>
      </c>
      <c r="W7" s="48" t="s">
        <v>5</v>
      </c>
      <c r="X7" s="104" t="s">
        <v>61</v>
      </c>
      <c r="Y7" s="41"/>
      <c r="Z7" s="52" t="s">
        <v>91</v>
      </c>
    </row>
    <row r="8" spans="1:27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12"/>
      <c r="K8" s="53" t="s">
        <v>18</v>
      </c>
      <c r="L8" s="53" t="s">
        <v>18</v>
      </c>
      <c r="M8" s="53" t="s">
        <v>18</v>
      </c>
      <c r="N8" s="91"/>
      <c r="O8" s="12"/>
      <c r="P8" s="53" t="s">
        <v>18</v>
      </c>
      <c r="Q8" s="53" t="s">
        <v>18</v>
      </c>
      <c r="R8" s="53" t="s">
        <v>18</v>
      </c>
      <c r="S8" s="91"/>
      <c r="T8" s="12"/>
      <c r="U8" s="53" t="s">
        <v>18</v>
      </c>
      <c r="V8" s="53" t="s">
        <v>18</v>
      </c>
      <c r="W8" s="53" t="s">
        <v>18</v>
      </c>
      <c r="X8" s="91"/>
      <c r="Y8" s="95"/>
      <c r="Z8" s="105" t="s">
        <v>18</v>
      </c>
    </row>
    <row r="9" spans="1:27" x14ac:dyDescent="0.2">
      <c r="A9" s="59"/>
      <c r="B9" s="62"/>
      <c r="C9" s="61"/>
      <c r="D9" s="62"/>
      <c r="E9" s="63"/>
      <c r="F9" s="106"/>
      <c r="G9" s="106"/>
      <c r="H9" s="106"/>
      <c r="I9" s="92"/>
      <c r="J9" s="13"/>
      <c r="K9" s="106"/>
      <c r="L9" s="106"/>
      <c r="M9" s="106"/>
      <c r="N9" s="92"/>
      <c r="O9" s="13"/>
      <c r="P9" s="106"/>
      <c r="Q9" s="106"/>
      <c r="R9" s="107"/>
      <c r="S9" s="93"/>
      <c r="T9" s="12"/>
      <c r="U9" s="107"/>
      <c r="V9" s="107"/>
      <c r="W9" s="107"/>
      <c r="X9" s="93"/>
      <c r="Y9" s="95"/>
      <c r="Z9" s="93"/>
    </row>
    <row r="10" spans="1:27" ht="14.25" x14ac:dyDescent="0.2">
      <c r="A10" s="65" t="s">
        <v>19</v>
      </c>
      <c r="B10" s="62"/>
      <c r="C10" s="62"/>
      <c r="D10" s="62"/>
      <c r="E10" s="63"/>
      <c r="F10" s="107"/>
      <c r="G10" s="107"/>
      <c r="H10" s="107"/>
      <c r="I10" s="93"/>
      <c r="J10" s="12"/>
      <c r="K10" s="107"/>
      <c r="L10" s="107"/>
      <c r="M10" s="107"/>
      <c r="N10" s="94"/>
      <c r="O10" s="12"/>
      <c r="P10" s="107"/>
      <c r="Q10" s="107"/>
      <c r="R10" s="107"/>
      <c r="S10" s="93"/>
      <c r="T10" s="12"/>
      <c r="U10" s="107"/>
      <c r="V10" s="107"/>
      <c r="W10" s="107"/>
      <c r="X10" s="93"/>
      <c r="Y10" s="95"/>
      <c r="Z10" s="93"/>
    </row>
    <row r="11" spans="1:27" s="214" customFormat="1" ht="15" x14ac:dyDescent="0.25">
      <c r="A11" s="59"/>
      <c r="B11" s="67" t="str">
        <f>'LPFN SUMMARY - Results'!B11</f>
        <v>ISC</v>
      </c>
      <c r="C11" s="254"/>
      <c r="D11" s="254"/>
      <c r="E11" s="232"/>
      <c r="F11" s="255">
        <f>'2370'!F11+'2372'!F11+'2390'!F11+'2401'!F11</f>
        <v>1923272</v>
      </c>
      <c r="G11" s="255">
        <f>'2370'!G11+'2372'!G11+'2390'!G11+'2401'!G11</f>
        <v>0</v>
      </c>
      <c r="H11" s="255">
        <f>'2370'!H11+'2372'!H11+'2390'!H11+'2401'!H11</f>
        <v>0</v>
      </c>
      <c r="I11" s="94">
        <f>F11+G11+H11</f>
        <v>1923272</v>
      </c>
      <c r="J11" s="248"/>
      <c r="K11" s="255">
        <f>'2370'!K11+'2372'!K11+'2390'!K11+'2401'!K11</f>
        <v>0</v>
      </c>
      <c r="L11" s="255">
        <f>'2370'!L11+'2372'!L11+'2390'!L11+'2401'!L11</f>
        <v>0</v>
      </c>
      <c r="M11" s="255">
        <f>'2370'!M11+'2372'!M11+'2390'!M11+'2401'!M11</f>
        <v>0</v>
      </c>
      <c r="N11" s="94">
        <f>K11+L11+M11</f>
        <v>0</v>
      </c>
      <c r="O11" s="248"/>
      <c r="P11" s="255">
        <f>'2370'!P11+'2372'!P11+'2390'!P11+'2401'!P11</f>
        <v>0</v>
      </c>
      <c r="Q11" s="255">
        <f>'2370'!Q11+'2372'!Q11+'2390'!Q11+'2401'!Q11</f>
        <v>0</v>
      </c>
      <c r="R11" s="255">
        <f>'2370'!R11+'2372'!R11+'2390'!R11+'2401'!R11</f>
        <v>0</v>
      </c>
      <c r="S11" s="94">
        <f>P11+Q11+R11</f>
        <v>0</v>
      </c>
      <c r="T11" s="248"/>
      <c r="U11" s="255">
        <f>'2370'!U11+'2372'!U11+'2390'!U11+'2401'!U11</f>
        <v>0</v>
      </c>
      <c r="V11" s="255">
        <f>'2370'!V11+'2372'!V11+'2390'!V11+'2401'!V11</f>
        <v>0</v>
      </c>
      <c r="W11" s="255">
        <f>'2370'!W11+'2372'!W11+'2390'!W11+'2401'!W11</f>
        <v>0</v>
      </c>
      <c r="X11" s="94">
        <f>U11+V11+W11</f>
        <v>0</v>
      </c>
      <c r="Y11" s="96"/>
      <c r="Z11" s="94">
        <f>X11+S11+N11+I11</f>
        <v>1923272</v>
      </c>
      <c r="AA11" s="182"/>
    </row>
    <row r="12" spans="1:27" s="214" customFormat="1" ht="15" x14ac:dyDescent="0.25">
      <c r="A12" s="59"/>
      <c r="B12" s="67" t="str">
        <f>'LPFN SUMMARY - Results'!B12</f>
        <v>Administration fees</v>
      </c>
      <c r="C12" s="62"/>
      <c r="D12" s="62"/>
      <c r="E12" s="63"/>
      <c r="F12" s="255">
        <f>'2370'!F12+'2372'!F12+'2390'!F12+'2401'!F12</f>
        <v>0</v>
      </c>
      <c r="G12" s="255">
        <f>'2370'!G12+'2372'!G12+'2390'!G12+'2401'!G12</f>
        <v>0</v>
      </c>
      <c r="H12" s="255">
        <f>'2370'!H12+'2372'!H12+'2390'!H12+'2401'!H12</f>
        <v>0</v>
      </c>
      <c r="I12" s="94">
        <f>F12+G12+H12</f>
        <v>0</v>
      </c>
      <c r="J12" s="224"/>
      <c r="K12" s="255">
        <f>'2370'!K12+'2372'!K12+'2390'!K12+'2401'!K12</f>
        <v>0</v>
      </c>
      <c r="L12" s="255">
        <f>'2370'!L12+'2372'!L12+'2390'!L12+'2401'!L12</f>
        <v>0</v>
      </c>
      <c r="M12" s="255">
        <f>'2370'!M12+'2372'!M12+'2390'!M12+'2401'!M12</f>
        <v>0</v>
      </c>
      <c r="N12" s="94">
        <f t="shared" ref="N12:N42" si="0">K12+L12+M12</f>
        <v>0</v>
      </c>
      <c r="O12" s="224"/>
      <c r="P12" s="255">
        <f>'2370'!P12+'2372'!P12+'2390'!P12+'2401'!P12</f>
        <v>0</v>
      </c>
      <c r="Q12" s="255">
        <f>'2370'!Q12+'2372'!Q12+'2390'!Q12+'2401'!Q12</f>
        <v>0</v>
      </c>
      <c r="R12" s="255">
        <f>'2370'!R12+'2372'!R12+'2390'!R12+'2401'!R12</f>
        <v>0</v>
      </c>
      <c r="S12" s="94">
        <f t="shared" ref="S12:S42" si="1">P12+Q12+R12</f>
        <v>0</v>
      </c>
      <c r="T12" s="224"/>
      <c r="U12" s="255">
        <f>'2370'!U12+'2372'!U12+'2390'!U12+'2401'!U12</f>
        <v>0</v>
      </c>
      <c r="V12" s="255">
        <f>'2370'!V12+'2372'!V12+'2390'!V12+'2401'!V12</f>
        <v>0</v>
      </c>
      <c r="W12" s="255">
        <f>'2370'!W12+'2372'!W12+'2390'!W12+'2401'!W12</f>
        <v>0</v>
      </c>
      <c r="X12" s="94">
        <f t="shared" ref="X12:X42" si="2">U12+V12+W12</f>
        <v>0</v>
      </c>
      <c r="Y12" s="97"/>
      <c r="Z12" s="94">
        <f t="shared" ref="Z12:Z42" si="3">X12+S12+N12+I12</f>
        <v>0</v>
      </c>
      <c r="AA12" s="182"/>
    </row>
    <row r="13" spans="1:27" s="214" customFormat="1" ht="15" x14ac:dyDescent="0.25">
      <c r="A13" s="59"/>
      <c r="B13" s="67" t="str">
        <f>'LPFN SUMMARY - Results'!B13</f>
        <v>Canadian Mortgage and Housing Corporation</v>
      </c>
      <c r="C13" s="62"/>
      <c r="D13" s="62"/>
      <c r="E13" s="63"/>
      <c r="F13" s="255">
        <f>'2370'!F13+'2372'!F13+'2390'!F13+'2401'!F13</f>
        <v>0</v>
      </c>
      <c r="G13" s="255">
        <f>'2370'!G13+'2372'!G13+'2390'!G13+'2401'!G13</f>
        <v>0</v>
      </c>
      <c r="H13" s="255">
        <f>'2370'!H13+'2372'!H13+'2390'!H13+'2401'!H13</f>
        <v>0</v>
      </c>
      <c r="I13" s="94">
        <f>F13+G13+H13</f>
        <v>0</v>
      </c>
      <c r="J13" s="224"/>
      <c r="K13" s="255">
        <f>'2370'!K13+'2372'!K13+'2390'!K13+'2401'!K13</f>
        <v>0</v>
      </c>
      <c r="L13" s="255">
        <f>'2370'!L13+'2372'!L13+'2390'!L13+'2401'!L13</f>
        <v>0</v>
      </c>
      <c r="M13" s="255">
        <f>'2370'!M13+'2372'!M13+'2390'!M13+'2401'!M13</f>
        <v>0</v>
      </c>
      <c r="N13" s="94">
        <f t="shared" si="0"/>
        <v>0</v>
      </c>
      <c r="O13" s="224"/>
      <c r="P13" s="255">
        <f>'2370'!P13+'2372'!P13+'2390'!P13+'2401'!P13</f>
        <v>0</v>
      </c>
      <c r="Q13" s="255">
        <f>'2370'!Q13+'2372'!Q13+'2390'!Q13+'2401'!Q13</f>
        <v>0</v>
      </c>
      <c r="R13" s="255">
        <f>'2370'!R13+'2372'!R13+'2390'!R13+'2401'!R13</f>
        <v>0</v>
      </c>
      <c r="S13" s="94">
        <f t="shared" si="1"/>
        <v>0</v>
      </c>
      <c r="T13" s="224"/>
      <c r="U13" s="255">
        <f>'2370'!U13+'2372'!U13+'2390'!U13+'2401'!U13</f>
        <v>0</v>
      </c>
      <c r="V13" s="255">
        <f>'2370'!V13+'2372'!V13+'2390'!V13+'2401'!V13</f>
        <v>0</v>
      </c>
      <c r="W13" s="255">
        <f>'2370'!W13+'2372'!W13+'2390'!W13+'2401'!W13</f>
        <v>0</v>
      </c>
      <c r="X13" s="94">
        <f t="shared" si="2"/>
        <v>0</v>
      </c>
      <c r="Y13" s="97"/>
      <c r="Z13" s="94">
        <f t="shared" si="3"/>
        <v>0</v>
      </c>
      <c r="AA13" s="182"/>
    </row>
    <row r="14" spans="1:27" s="214" customFormat="1" ht="15" x14ac:dyDescent="0.25">
      <c r="A14" s="59"/>
      <c r="B14" s="67" t="str">
        <f>'LPFN SUMMARY - Results'!B14</f>
        <v>Centre Jeunesse de l'Abitibi-Témiscamingue</v>
      </c>
      <c r="C14" s="62"/>
      <c r="D14" s="62"/>
      <c r="E14" s="63"/>
      <c r="F14" s="255">
        <f>'2370'!F14+'2372'!F14+'2390'!F14+'2401'!F14</f>
        <v>0</v>
      </c>
      <c r="G14" s="255">
        <f>'2370'!G14+'2372'!G14+'2390'!G14+'2401'!G14</f>
        <v>0</v>
      </c>
      <c r="H14" s="255">
        <f>'2370'!H14+'2372'!H14+'2390'!H14+'2401'!H14</f>
        <v>0</v>
      </c>
      <c r="I14" s="94">
        <f>F14+G14+H14</f>
        <v>0</v>
      </c>
      <c r="J14" s="224"/>
      <c r="K14" s="255">
        <f>'2370'!K14+'2372'!K14+'2390'!K14+'2401'!K14</f>
        <v>0</v>
      </c>
      <c r="L14" s="255">
        <f>'2370'!L14+'2372'!L14+'2390'!L14+'2401'!L14</f>
        <v>0</v>
      </c>
      <c r="M14" s="255">
        <f>'2370'!M14+'2372'!M14+'2390'!M14+'2401'!M14</f>
        <v>0</v>
      </c>
      <c r="N14" s="94">
        <f t="shared" si="0"/>
        <v>0</v>
      </c>
      <c r="O14" s="224"/>
      <c r="P14" s="255">
        <f>'2370'!P14+'2372'!P14+'2390'!P14+'2401'!P14</f>
        <v>0</v>
      </c>
      <c r="Q14" s="255">
        <f>'2370'!Q14+'2372'!Q14+'2390'!Q14+'2401'!Q14</f>
        <v>0</v>
      </c>
      <c r="R14" s="255">
        <f>'2370'!R14+'2372'!R14+'2390'!R14+'2401'!R14</f>
        <v>0</v>
      </c>
      <c r="S14" s="94">
        <f t="shared" si="1"/>
        <v>0</v>
      </c>
      <c r="T14" s="224"/>
      <c r="U14" s="255">
        <f>'2370'!U14+'2372'!U14+'2390'!U14+'2401'!U14</f>
        <v>0</v>
      </c>
      <c r="V14" s="255">
        <f>'2370'!V14+'2372'!V14+'2390'!V14+'2401'!V14</f>
        <v>0</v>
      </c>
      <c r="W14" s="255">
        <f>'2370'!W14+'2372'!W14+'2390'!W14+'2401'!W14</f>
        <v>0</v>
      </c>
      <c r="X14" s="94">
        <f t="shared" si="2"/>
        <v>0</v>
      </c>
      <c r="Y14" s="97"/>
      <c r="Z14" s="94">
        <f t="shared" si="3"/>
        <v>0</v>
      </c>
      <c r="AA14" s="182"/>
    </row>
    <row r="15" spans="1:27" s="214" customFormat="1" ht="15" hidden="1" x14ac:dyDescent="0.25">
      <c r="A15" s="59"/>
      <c r="B15" s="67" t="str">
        <f>'LPFN SUMMARY - Results'!B15</f>
        <v>Unused</v>
      </c>
      <c r="C15" s="62"/>
      <c r="D15" s="62"/>
      <c r="E15" s="63"/>
      <c r="F15" s="255">
        <f>'2370'!F15+'2372'!F15+'2390'!F15+'2401'!F15</f>
        <v>0</v>
      </c>
      <c r="G15" s="255">
        <f>'2370'!G15+'2372'!G15+'2390'!G15+'2401'!G15</f>
        <v>0</v>
      </c>
      <c r="H15" s="255">
        <f>'2370'!H15+'2372'!H15+'2390'!H15+'2401'!H15</f>
        <v>0</v>
      </c>
      <c r="I15" s="94">
        <f t="shared" ref="I15:I42" si="4">F15+G15+H15</f>
        <v>0</v>
      </c>
      <c r="J15" s="224"/>
      <c r="K15" s="255">
        <f>'2370'!K15+'2372'!K15+'2390'!K15+'2401'!K15</f>
        <v>0</v>
      </c>
      <c r="L15" s="255">
        <f>'2370'!L15+'2372'!L15+'2390'!L15+'2401'!L15</f>
        <v>0</v>
      </c>
      <c r="M15" s="255">
        <f>'2370'!M15+'2372'!M15+'2390'!M15+'2401'!M15</f>
        <v>0</v>
      </c>
      <c r="N15" s="94">
        <f t="shared" si="0"/>
        <v>0</v>
      </c>
      <c r="O15" s="224"/>
      <c r="P15" s="255">
        <f>'2370'!P15+'2372'!P15+'2390'!P15+'2401'!P15</f>
        <v>0</v>
      </c>
      <c r="Q15" s="255">
        <f>'2370'!Q15+'2372'!Q15+'2390'!Q15+'2401'!Q15</f>
        <v>0</v>
      </c>
      <c r="R15" s="255">
        <f>'2370'!R15+'2372'!R15+'2390'!R15+'2401'!R15</f>
        <v>0</v>
      </c>
      <c r="S15" s="94">
        <f t="shared" si="1"/>
        <v>0</v>
      </c>
      <c r="T15" s="224"/>
      <c r="U15" s="255">
        <f>'2370'!U15+'2372'!U15+'2390'!U15+'2401'!U15</f>
        <v>0</v>
      </c>
      <c r="V15" s="255">
        <f>'2370'!V15+'2372'!V15+'2390'!V15+'2401'!V15</f>
        <v>0</v>
      </c>
      <c r="W15" s="255">
        <f>'2370'!W15+'2372'!W15+'2390'!W15+'2401'!W15</f>
        <v>0</v>
      </c>
      <c r="X15" s="94">
        <f t="shared" si="2"/>
        <v>0</v>
      </c>
      <c r="Y15" s="97"/>
      <c r="Z15" s="94">
        <f t="shared" si="3"/>
        <v>0</v>
      </c>
      <c r="AA15" s="182"/>
    </row>
    <row r="16" spans="1:27" s="214" customFormat="1" ht="15" hidden="1" x14ac:dyDescent="0.25">
      <c r="A16" s="59"/>
      <c r="B16" s="67" t="str">
        <f>'LPFN SUMMARY - Results'!B16</f>
        <v>Unused</v>
      </c>
      <c r="C16" s="62"/>
      <c r="D16" s="62"/>
      <c r="E16" s="63"/>
      <c r="F16" s="255">
        <f>'2370'!F16+'2372'!F16+'2390'!F16+'2401'!F16</f>
        <v>0</v>
      </c>
      <c r="G16" s="255">
        <f>'2370'!G16+'2372'!G16+'2390'!G16+'2401'!G16</f>
        <v>0</v>
      </c>
      <c r="H16" s="255">
        <f>'2370'!H16+'2372'!H16+'2390'!H16+'2401'!H16</f>
        <v>0</v>
      </c>
      <c r="I16" s="94">
        <f t="shared" si="4"/>
        <v>0</v>
      </c>
      <c r="J16" s="224"/>
      <c r="K16" s="255">
        <f>'2370'!K16+'2372'!K16+'2390'!K16+'2401'!K16</f>
        <v>0</v>
      </c>
      <c r="L16" s="255">
        <f>'2370'!L16+'2372'!L16+'2390'!L16+'2401'!L16</f>
        <v>0</v>
      </c>
      <c r="M16" s="255">
        <f>'2370'!M16+'2372'!M16+'2390'!M16+'2401'!M16</f>
        <v>0</v>
      </c>
      <c r="N16" s="94">
        <f t="shared" si="0"/>
        <v>0</v>
      </c>
      <c r="O16" s="224"/>
      <c r="P16" s="255">
        <f>'2370'!P16+'2372'!P16+'2390'!P16+'2401'!P16</f>
        <v>0</v>
      </c>
      <c r="Q16" s="255">
        <f>'2370'!Q16+'2372'!Q16+'2390'!Q16+'2401'!Q16</f>
        <v>0</v>
      </c>
      <c r="R16" s="255">
        <f>'2370'!R16+'2372'!R16+'2390'!R16+'2401'!R16</f>
        <v>0</v>
      </c>
      <c r="S16" s="94">
        <f t="shared" si="1"/>
        <v>0</v>
      </c>
      <c r="T16" s="224"/>
      <c r="U16" s="255">
        <f>'2370'!U16+'2372'!U16+'2390'!U16+'2401'!U16</f>
        <v>0</v>
      </c>
      <c r="V16" s="255">
        <f>'2370'!V16+'2372'!V16+'2390'!V16+'2401'!V16</f>
        <v>0</v>
      </c>
      <c r="W16" s="255">
        <f>'2370'!W16+'2372'!W16+'2390'!W16+'2401'!W16</f>
        <v>0</v>
      </c>
      <c r="X16" s="94">
        <f t="shared" si="2"/>
        <v>0</v>
      </c>
      <c r="Y16" s="97"/>
      <c r="Z16" s="94">
        <f t="shared" si="3"/>
        <v>0</v>
      </c>
      <c r="AA16" s="182"/>
    </row>
    <row r="17" spans="1:27" s="214" customFormat="1" ht="18" customHeight="1" x14ac:dyDescent="0.25">
      <c r="A17" s="59"/>
      <c r="B17" s="67" t="str">
        <f>'LPFN SUMMARY - Results'!B17</f>
        <v>First Nations Education Council</v>
      </c>
      <c r="C17" s="67"/>
      <c r="D17" s="67"/>
      <c r="E17" s="68"/>
      <c r="F17" s="255">
        <f>'2370'!F17+'2372'!F17+'2390'!F17+'2401'!F17</f>
        <v>0</v>
      </c>
      <c r="G17" s="255">
        <f>'2370'!G17+'2372'!G17+'2390'!G17+'2401'!G17</f>
        <v>0</v>
      </c>
      <c r="H17" s="255">
        <f>'2370'!H17+'2372'!H17+'2390'!H17+'2401'!H17</f>
        <v>0</v>
      </c>
      <c r="I17" s="94">
        <f t="shared" si="4"/>
        <v>0</v>
      </c>
      <c r="J17" s="224"/>
      <c r="K17" s="255">
        <f>'2370'!K17+'2372'!K17+'2390'!K17+'2401'!K17</f>
        <v>0</v>
      </c>
      <c r="L17" s="255">
        <f>'2370'!L17+'2372'!L17+'2390'!L17+'2401'!L17</f>
        <v>0</v>
      </c>
      <c r="M17" s="255">
        <f>'2370'!M17+'2372'!M17+'2390'!M17+'2401'!M17</f>
        <v>0</v>
      </c>
      <c r="N17" s="94">
        <f t="shared" si="0"/>
        <v>0</v>
      </c>
      <c r="O17" s="224"/>
      <c r="P17" s="255">
        <f>'2370'!P17+'2372'!P17+'2390'!P17+'2401'!P17</f>
        <v>0</v>
      </c>
      <c r="Q17" s="255">
        <f>'2370'!Q17+'2372'!Q17+'2390'!Q17+'2401'!Q17</f>
        <v>0</v>
      </c>
      <c r="R17" s="255">
        <f>'2370'!R17+'2372'!R17+'2390'!R17+'2401'!R17</f>
        <v>0</v>
      </c>
      <c r="S17" s="94">
        <f t="shared" si="1"/>
        <v>0</v>
      </c>
      <c r="T17" s="224"/>
      <c r="U17" s="255">
        <f>'2370'!U17+'2372'!U17+'2390'!U17+'2401'!U17</f>
        <v>0</v>
      </c>
      <c r="V17" s="255">
        <f>'2370'!V17+'2372'!V17+'2390'!V17+'2401'!V17</f>
        <v>0</v>
      </c>
      <c r="W17" s="255">
        <f>'2370'!W17+'2372'!W17+'2390'!W17+'2401'!W17</f>
        <v>0</v>
      </c>
      <c r="X17" s="94">
        <f t="shared" si="2"/>
        <v>0</v>
      </c>
      <c r="Y17" s="97"/>
      <c r="Z17" s="94">
        <f t="shared" si="3"/>
        <v>0</v>
      </c>
      <c r="AA17" s="182"/>
    </row>
    <row r="18" spans="1:27" s="214" customFormat="1" ht="15" x14ac:dyDescent="0.25">
      <c r="A18" s="59"/>
      <c r="B18" s="67" t="str">
        <f>'LPFN SUMMARY - Results'!B18</f>
        <v>First Nations of Quebec and Labrador Health and Social Services Commission</v>
      </c>
      <c r="C18" s="62"/>
      <c r="D18" s="62"/>
      <c r="E18" s="63"/>
      <c r="F18" s="255">
        <f>'2370'!F18+'2372'!F18+'2390'!F18+'2401'!F18</f>
        <v>0</v>
      </c>
      <c r="G18" s="255">
        <f>'2370'!G18+'2372'!G18+'2390'!G18+'2401'!G18</f>
        <v>0</v>
      </c>
      <c r="H18" s="255">
        <f>'2370'!H18+'2372'!H18+'2390'!H18+'2401'!H18</f>
        <v>0</v>
      </c>
      <c r="I18" s="94">
        <f t="shared" si="4"/>
        <v>0</v>
      </c>
      <c r="J18" s="224"/>
      <c r="K18" s="255">
        <f>'2370'!K18+'2372'!K18+'2390'!K18+'2401'!K18</f>
        <v>0</v>
      </c>
      <c r="L18" s="255">
        <f>'2370'!L18+'2372'!L18+'2390'!L18+'2401'!L18</f>
        <v>0</v>
      </c>
      <c r="M18" s="255">
        <f>'2370'!M18+'2372'!M18+'2390'!M18+'2401'!M18</f>
        <v>0</v>
      </c>
      <c r="N18" s="94">
        <f t="shared" si="0"/>
        <v>0</v>
      </c>
      <c r="O18" s="224"/>
      <c r="P18" s="255">
        <f>'2370'!P18+'2372'!P18+'2390'!P18+'2401'!P18</f>
        <v>0</v>
      </c>
      <c r="Q18" s="255">
        <f>'2370'!Q18+'2372'!Q18+'2390'!Q18+'2401'!Q18</f>
        <v>0</v>
      </c>
      <c r="R18" s="255">
        <f>'2370'!R18+'2372'!R18+'2390'!R18+'2401'!R18</f>
        <v>0</v>
      </c>
      <c r="S18" s="94">
        <f t="shared" si="1"/>
        <v>0</v>
      </c>
      <c r="T18" s="224"/>
      <c r="U18" s="255">
        <f>'2370'!U18+'2372'!U18+'2390'!U18+'2401'!U18</f>
        <v>0</v>
      </c>
      <c r="V18" s="255">
        <f>'2370'!V18+'2372'!V18+'2390'!V18+'2401'!V18</f>
        <v>0</v>
      </c>
      <c r="W18" s="255">
        <f>'2370'!W18+'2372'!W18+'2390'!W18+'2401'!W18</f>
        <v>0</v>
      </c>
      <c r="X18" s="94">
        <f t="shared" si="2"/>
        <v>0</v>
      </c>
      <c r="Y18" s="97"/>
      <c r="Z18" s="94">
        <f t="shared" si="3"/>
        <v>0</v>
      </c>
      <c r="AA18" s="182"/>
    </row>
    <row r="19" spans="1:27" s="214" customFormat="1" ht="15" x14ac:dyDescent="0.25">
      <c r="A19" s="59"/>
      <c r="B19" s="67" t="str">
        <f>'LPFN SUMMARY - Results'!B19</f>
        <v>Government of Quebec</v>
      </c>
      <c r="C19" s="62"/>
      <c r="D19" s="62"/>
      <c r="E19" s="63"/>
      <c r="F19" s="255">
        <f>'2370'!F19+'2372'!F19+'2390'!F19+'2401'!F19</f>
        <v>0</v>
      </c>
      <c r="G19" s="255">
        <f>'2370'!G19+'2372'!G19+'2390'!G19+'2401'!G19</f>
        <v>0</v>
      </c>
      <c r="H19" s="255">
        <f>'2370'!H19+'2372'!H19+'2390'!H19+'2401'!H19</f>
        <v>0</v>
      </c>
      <c r="I19" s="94">
        <f t="shared" si="4"/>
        <v>0</v>
      </c>
      <c r="J19" s="224"/>
      <c r="K19" s="255">
        <f>'2370'!K19+'2372'!K19+'2390'!K19+'2401'!K19</f>
        <v>0</v>
      </c>
      <c r="L19" s="255">
        <f>'2370'!L19+'2372'!L19+'2390'!L19+'2401'!L19</f>
        <v>0</v>
      </c>
      <c r="M19" s="255">
        <f>'2370'!M19+'2372'!M19+'2390'!M19+'2401'!M19</f>
        <v>0</v>
      </c>
      <c r="N19" s="94">
        <f t="shared" si="0"/>
        <v>0</v>
      </c>
      <c r="O19" s="224"/>
      <c r="P19" s="255">
        <f>'2370'!P19+'2372'!P19+'2390'!P19+'2401'!P19</f>
        <v>0</v>
      </c>
      <c r="Q19" s="255">
        <f>'2370'!Q19+'2372'!Q19+'2390'!Q19+'2401'!Q19</f>
        <v>0</v>
      </c>
      <c r="R19" s="255">
        <f>'2370'!R19+'2372'!R19+'2390'!R19+'2401'!R19</f>
        <v>0</v>
      </c>
      <c r="S19" s="94">
        <f t="shared" si="1"/>
        <v>0</v>
      </c>
      <c r="T19" s="224"/>
      <c r="U19" s="255">
        <f>'2370'!U19+'2372'!U19+'2390'!U19+'2401'!U19</f>
        <v>0</v>
      </c>
      <c r="V19" s="255">
        <f>'2370'!V19+'2372'!V19+'2390'!V19+'2401'!V19</f>
        <v>0</v>
      </c>
      <c r="W19" s="255">
        <f>'2370'!W19+'2372'!W19+'2390'!W19+'2401'!W19</f>
        <v>0</v>
      </c>
      <c r="X19" s="94">
        <f t="shared" si="2"/>
        <v>0</v>
      </c>
      <c r="Y19" s="97"/>
      <c r="Z19" s="94">
        <f t="shared" si="3"/>
        <v>0</v>
      </c>
      <c r="AA19" s="182"/>
    </row>
    <row r="20" spans="1:27" s="214" customFormat="1" ht="15" x14ac:dyDescent="0.25">
      <c r="A20" s="59"/>
      <c r="B20" s="67" t="str">
        <f>'LPFN SUMMARY - Results'!B20</f>
        <v>ISC - Health Canada</v>
      </c>
      <c r="C20" s="62"/>
      <c r="D20" s="62"/>
      <c r="E20" s="63"/>
      <c r="F20" s="255">
        <f>'2370'!F20+'2372'!F20+'2390'!F20+'2401'!F20</f>
        <v>0</v>
      </c>
      <c r="G20" s="255">
        <f>'2370'!G20+'2372'!G20+'2390'!G20+'2401'!G20</f>
        <v>0</v>
      </c>
      <c r="H20" s="255">
        <f>'2370'!H20+'2372'!H20+'2390'!H20+'2401'!H20</f>
        <v>0</v>
      </c>
      <c r="I20" s="94">
        <f t="shared" si="4"/>
        <v>0</v>
      </c>
      <c r="J20" s="224"/>
      <c r="K20" s="255">
        <f>'2370'!K20+'2372'!K20+'2390'!K20+'2401'!K20</f>
        <v>0</v>
      </c>
      <c r="L20" s="255">
        <f>'2370'!L20+'2372'!L20+'2390'!L20+'2401'!L20</f>
        <v>0</v>
      </c>
      <c r="M20" s="255">
        <f>'2370'!M20+'2372'!M20+'2390'!M20+'2401'!M20</f>
        <v>0</v>
      </c>
      <c r="N20" s="94">
        <f t="shared" si="0"/>
        <v>0</v>
      </c>
      <c r="O20" s="224"/>
      <c r="P20" s="255">
        <f>'2370'!P20+'2372'!P20+'2390'!P20+'2401'!P20</f>
        <v>0</v>
      </c>
      <c r="Q20" s="255">
        <f>'2370'!Q20+'2372'!Q20+'2390'!Q20+'2401'!Q20</f>
        <v>0</v>
      </c>
      <c r="R20" s="255">
        <f>'2370'!R20+'2372'!R20+'2390'!R20+'2401'!R20</f>
        <v>0</v>
      </c>
      <c r="S20" s="94">
        <f t="shared" si="1"/>
        <v>0</v>
      </c>
      <c r="T20" s="224"/>
      <c r="U20" s="255">
        <f>'2370'!U20+'2372'!U20+'2390'!U20+'2401'!U20</f>
        <v>0</v>
      </c>
      <c r="V20" s="255">
        <f>'2370'!V20+'2372'!V20+'2390'!V20+'2401'!V20</f>
        <v>0</v>
      </c>
      <c r="W20" s="255">
        <f>'2370'!W20+'2372'!W20+'2390'!W20+'2401'!W20</f>
        <v>0</v>
      </c>
      <c r="X20" s="94">
        <f t="shared" si="2"/>
        <v>0</v>
      </c>
      <c r="Y20" s="97"/>
      <c r="Z20" s="94">
        <f t="shared" si="3"/>
        <v>0</v>
      </c>
      <c r="AA20" s="182"/>
    </row>
    <row r="21" spans="1:27" s="214" customFormat="1" ht="15" x14ac:dyDescent="0.25">
      <c r="A21" s="59"/>
      <c r="B21" s="67" t="str">
        <f>'LPFN SUMMARY - Results'!B21</f>
        <v>Human Ressources Development Canada</v>
      </c>
      <c r="C21" s="62"/>
      <c r="D21" s="62"/>
      <c r="E21" s="63"/>
      <c r="F21" s="255">
        <f>'2370'!F21+'2372'!F21+'2390'!F21+'2401'!F21</f>
        <v>0</v>
      </c>
      <c r="G21" s="255">
        <f>'2370'!G21+'2372'!G21+'2390'!G21+'2401'!G21</f>
        <v>0</v>
      </c>
      <c r="H21" s="255">
        <f>'2370'!H21+'2372'!H21+'2390'!H21+'2401'!H21</f>
        <v>0</v>
      </c>
      <c r="I21" s="94">
        <f t="shared" si="4"/>
        <v>0</v>
      </c>
      <c r="J21" s="224"/>
      <c r="K21" s="255">
        <f>'2370'!K21+'2372'!K21+'2390'!K21+'2401'!K21</f>
        <v>0</v>
      </c>
      <c r="L21" s="255">
        <f>'2370'!L21+'2372'!L21+'2390'!L21+'2401'!L21</f>
        <v>0</v>
      </c>
      <c r="M21" s="255">
        <f>'2370'!M21+'2372'!M21+'2390'!M21+'2401'!M21</f>
        <v>0</v>
      </c>
      <c r="N21" s="94">
        <f t="shared" si="0"/>
        <v>0</v>
      </c>
      <c r="O21" s="224"/>
      <c r="P21" s="255">
        <f>'2370'!P21+'2372'!P21+'2390'!P21+'2401'!P21</f>
        <v>0</v>
      </c>
      <c r="Q21" s="255">
        <f>'2370'!Q21+'2372'!Q21+'2390'!Q21+'2401'!Q21</f>
        <v>0</v>
      </c>
      <c r="R21" s="255">
        <f>'2370'!R21+'2372'!R21+'2390'!R21+'2401'!R21</f>
        <v>0</v>
      </c>
      <c r="S21" s="94">
        <f t="shared" si="1"/>
        <v>0</v>
      </c>
      <c r="T21" s="224"/>
      <c r="U21" s="255">
        <f>'2370'!U21+'2372'!U21+'2390'!U21+'2401'!U21</f>
        <v>0</v>
      </c>
      <c r="V21" s="255">
        <f>'2370'!V21+'2372'!V21+'2390'!V21+'2401'!V21</f>
        <v>0</v>
      </c>
      <c r="W21" s="255">
        <f>'2370'!W21+'2372'!W21+'2390'!W21+'2401'!W21</f>
        <v>0</v>
      </c>
      <c r="X21" s="94">
        <f t="shared" si="2"/>
        <v>0</v>
      </c>
      <c r="Y21" s="97"/>
      <c r="Z21" s="94">
        <f t="shared" si="3"/>
        <v>0</v>
      </c>
      <c r="AA21" s="182"/>
    </row>
    <row r="22" spans="1:27" s="214" customFormat="1" ht="15" x14ac:dyDescent="0.25">
      <c r="A22" s="59"/>
      <c r="B22" s="67" t="str">
        <f>'LPFN SUMMARY - Results'!B22</f>
        <v>Ministère de la culture et des communications</v>
      </c>
      <c r="C22" s="62"/>
      <c r="D22" s="62"/>
      <c r="E22" s="63"/>
      <c r="F22" s="255">
        <f>'2370'!F22+'2372'!F22+'2390'!F22+'2401'!F22</f>
        <v>0</v>
      </c>
      <c r="G22" s="255">
        <f>'2370'!G22+'2372'!G22+'2390'!G22+'2401'!G22</f>
        <v>0</v>
      </c>
      <c r="H22" s="255">
        <f>'2370'!H22+'2372'!H22+'2390'!H22+'2401'!H22</f>
        <v>0</v>
      </c>
      <c r="I22" s="94">
        <f t="shared" si="4"/>
        <v>0</v>
      </c>
      <c r="J22" s="224"/>
      <c r="K22" s="255">
        <f>'2370'!K22+'2372'!K22+'2390'!K22+'2401'!K22</f>
        <v>0</v>
      </c>
      <c r="L22" s="255">
        <f>'2370'!L22+'2372'!L22+'2390'!L22+'2401'!L22</f>
        <v>0</v>
      </c>
      <c r="M22" s="255">
        <f>'2370'!M22+'2372'!M22+'2390'!M22+'2401'!M22</f>
        <v>0</v>
      </c>
      <c r="N22" s="94">
        <f t="shared" si="0"/>
        <v>0</v>
      </c>
      <c r="O22" s="224"/>
      <c r="P22" s="255">
        <f>'2370'!P22+'2372'!P22+'2390'!P22+'2401'!P22</f>
        <v>0</v>
      </c>
      <c r="Q22" s="255">
        <f>'2370'!Q22+'2372'!Q22+'2390'!Q22+'2401'!Q22</f>
        <v>0</v>
      </c>
      <c r="R22" s="255">
        <f>'2370'!R22+'2372'!R22+'2390'!R22+'2401'!R22</f>
        <v>0</v>
      </c>
      <c r="S22" s="94">
        <f t="shared" si="1"/>
        <v>0</v>
      </c>
      <c r="T22" s="224"/>
      <c r="U22" s="255">
        <f>'2370'!U22+'2372'!U22+'2390'!U22+'2401'!U22</f>
        <v>0</v>
      </c>
      <c r="V22" s="255">
        <f>'2370'!V22+'2372'!V22+'2390'!V22+'2401'!V22</f>
        <v>0</v>
      </c>
      <c r="W22" s="255">
        <f>'2370'!W22+'2372'!W22+'2390'!W22+'2401'!W22</f>
        <v>0</v>
      </c>
      <c r="X22" s="94">
        <f t="shared" si="2"/>
        <v>0</v>
      </c>
      <c r="Y22" s="97"/>
      <c r="Z22" s="94">
        <f t="shared" si="3"/>
        <v>0</v>
      </c>
      <c r="AA22" s="182"/>
    </row>
    <row r="23" spans="1:27" s="214" customFormat="1" ht="15" x14ac:dyDescent="0.25">
      <c r="A23" s="59"/>
      <c r="B23" s="67" t="str">
        <f>'LPFN SUMMARY - Results'!B23</f>
        <v>Natural Ressources</v>
      </c>
      <c r="C23" s="62"/>
      <c r="D23" s="62"/>
      <c r="E23" s="63"/>
      <c r="F23" s="255">
        <f>'2370'!F23+'2372'!F23+'2390'!F23+'2401'!F23</f>
        <v>0</v>
      </c>
      <c r="G23" s="255">
        <f>'2370'!G23+'2372'!G23+'2390'!G23+'2401'!G23</f>
        <v>0</v>
      </c>
      <c r="H23" s="255">
        <f>'2370'!H23+'2372'!H23+'2390'!H23+'2401'!H23</f>
        <v>0</v>
      </c>
      <c r="I23" s="94">
        <f t="shared" si="4"/>
        <v>0</v>
      </c>
      <c r="J23" s="224"/>
      <c r="K23" s="255">
        <f>'2370'!K23+'2372'!K23+'2390'!K23+'2401'!K23</f>
        <v>0</v>
      </c>
      <c r="L23" s="255">
        <f>'2370'!L23+'2372'!L23+'2390'!L23+'2401'!L23</f>
        <v>0</v>
      </c>
      <c r="M23" s="255">
        <f>'2370'!M23+'2372'!M23+'2390'!M23+'2401'!M23</f>
        <v>0</v>
      </c>
      <c r="N23" s="94">
        <f t="shared" si="0"/>
        <v>0</v>
      </c>
      <c r="O23" s="224"/>
      <c r="P23" s="255">
        <f>'2370'!P23+'2372'!P23+'2390'!P23+'2401'!P23</f>
        <v>0</v>
      </c>
      <c r="Q23" s="255">
        <f>'2370'!Q23+'2372'!Q23+'2390'!Q23+'2401'!Q23</f>
        <v>0</v>
      </c>
      <c r="R23" s="255">
        <f>'2370'!R23+'2372'!R23+'2390'!R23+'2401'!R23</f>
        <v>0</v>
      </c>
      <c r="S23" s="94">
        <f t="shared" si="1"/>
        <v>0</v>
      </c>
      <c r="T23" s="224"/>
      <c r="U23" s="255">
        <f>'2370'!U23+'2372'!U23+'2390'!U23+'2401'!U23</f>
        <v>0</v>
      </c>
      <c r="V23" s="255">
        <f>'2370'!V23+'2372'!V23+'2390'!V23+'2401'!V23</f>
        <v>0</v>
      </c>
      <c r="W23" s="255">
        <f>'2370'!W23+'2372'!W23+'2390'!W23+'2401'!W23</f>
        <v>0</v>
      </c>
      <c r="X23" s="94">
        <f t="shared" si="2"/>
        <v>0</v>
      </c>
      <c r="Y23" s="97"/>
      <c r="Z23" s="94">
        <f t="shared" si="3"/>
        <v>0</v>
      </c>
      <c r="AA23" s="182"/>
    </row>
    <row r="24" spans="1:27" s="214" customFormat="1" ht="15" x14ac:dyDescent="0.25">
      <c r="A24" s="59"/>
      <c r="B24" s="67" t="str">
        <f>'LPFN SUMMARY - Results'!B24</f>
        <v>Other revenue</v>
      </c>
      <c r="C24" s="62"/>
      <c r="D24" s="62"/>
      <c r="E24" s="63"/>
      <c r="F24" s="255">
        <f>'2370'!F24+'2372'!F24+'2390'!F24+'2401'!F24</f>
        <v>0</v>
      </c>
      <c r="G24" s="255">
        <f>'2370'!G24+'2372'!G24+'2390'!G24+'2401'!G24</f>
        <v>0</v>
      </c>
      <c r="H24" s="255">
        <f>'2370'!H24+'2372'!H24+'2390'!H24+'2401'!H24</f>
        <v>0</v>
      </c>
      <c r="I24" s="94">
        <f t="shared" si="4"/>
        <v>0</v>
      </c>
      <c r="J24" s="224"/>
      <c r="K24" s="255">
        <f>'2370'!K24+'2372'!K24+'2390'!K24+'2401'!K24</f>
        <v>0</v>
      </c>
      <c r="L24" s="255">
        <f>'2370'!L24+'2372'!L24+'2390'!L24+'2401'!L24</f>
        <v>0</v>
      </c>
      <c r="M24" s="255">
        <f>'2370'!M24+'2372'!M24+'2390'!M24+'2401'!M24</f>
        <v>0</v>
      </c>
      <c r="N24" s="94">
        <f t="shared" si="0"/>
        <v>0</v>
      </c>
      <c r="O24" s="224"/>
      <c r="P24" s="255">
        <f>'2370'!P24+'2372'!P24+'2390'!P24+'2401'!P24</f>
        <v>0</v>
      </c>
      <c r="Q24" s="255">
        <f>'2370'!Q24+'2372'!Q24+'2390'!Q24+'2401'!Q24</f>
        <v>0</v>
      </c>
      <c r="R24" s="255">
        <f>'2370'!R24+'2372'!R24+'2390'!R24+'2401'!R24</f>
        <v>0</v>
      </c>
      <c r="S24" s="94">
        <f t="shared" si="1"/>
        <v>0</v>
      </c>
      <c r="T24" s="224"/>
      <c r="U24" s="255">
        <f>'2370'!U24+'2372'!U24+'2390'!U24+'2401'!U24</f>
        <v>0</v>
      </c>
      <c r="V24" s="255">
        <f>'2370'!V24+'2372'!V24+'2390'!V24+'2401'!V24</f>
        <v>0</v>
      </c>
      <c r="W24" s="255">
        <f>'2370'!W24+'2372'!W24+'2390'!W24+'2401'!W24</f>
        <v>0</v>
      </c>
      <c r="X24" s="94">
        <f t="shared" si="2"/>
        <v>0</v>
      </c>
      <c r="Y24" s="97"/>
      <c r="Z24" s="94">
        <f t="shared" si="3"/>
        <v>0</v>
      </c>
      <c r="AA24" s="182"/>
    </row>
    <row r="25" spans="1:27" s="214" customFormat="1" ht="15" x14ac:dyDescent="0.25">
      <c r="A25" s="59"/>
      <c r="B25" s="67" t="str">
        <f>'LPFN SUMMARY - Results'!B25</f>
        <v>Rent revenue</v>
      </c>
      <c r="C25" s="62"/>
      <c r="D25" s="62"/>
      <c r="E25" s="63"/>
      <c r="F25" s="255">
        <f>'2370'!F25+'2372'!F25+'2390'!F25+'2401'!F25</f>
        <v>0</v>
      </c>
      <c r="G25" s="255">
        <f>'2370'!G25+'2372'!G25+'2390'!G25+'2401'!G25</f>
        <v>0</v>
      </c>
      <c r="H25" s="255">
        <f>'2370'!H25+'2372'!H25+'2390'!H25+'2401'!H25</f>
        <v>0</v>
      </c>
      <c r="I25" s="94">
        <f t="shared" si="4"/>
        <v>0</v>
      </c>
      <c r="J25" s="224"/>
      <c r="K25" s="255">
        <f>'2370'!K25+'2372'!K25+'2390'!K25+'2401'!K25</f>
        <v>0</v>
      </c>
      <c r="L25" s="255">
        <f>'2370'!L25+'2372'!L25+'2390'!L25+'2401'!L25</f>
        <v>0</v>
      </c>
      <c r="M25" s="255">
        <f>'2370'!M25+'2372'!M25+'2390'!M25+'2401'!M25</f>
        <v>0</v>
      </c>
      <c r="N25" s="94">
        <f t="shared" si="0"/>
        <v>0</v>
      </c>
      <c r="O25" s="224"/>
      <c r="P25" s="255">
        <f>'2370'!P25+'2372'!P25+'2390'!P25+'2401'!P25</f>
        <v>0</v>
      </c>
      <c r="Q25" s="255">
        <f>'2370'!Q25+'2372'!Q25+'2390'!Q25+'2401'!Q25</f>
        <v>0</v>
      </c>
      <c r="R25" s="255">
        <f>'2370'!R25+'2372'!R25+'2390'!R25+'2401'!R25</f>
        <v>0</v>
      </c>
      <c r="S25" s="94">
        <f t="shared" si="1"/>
        <v>0</v>
      </c>
      <c r="T25" s="224"/>
      <c r="U25" s="255">
        <f>'2370'!U25+'2372'!U25+'2390'!U25+'2401'!U25</f>
        <v>0</v>
      </c>
      <c r="V25" s="255">
        <f>'2370'!V25+'2372'!V25+'2390'!V25+'2401'!V25</f>
        <v>0</v>
      </c>
      <c r="W25" s="255">
        <f>'2370'!W25+'2372'!W25+'2390'!W25+'2401'!W25</f>
        <v>0</v>
      </c>
      <c r="X25" s="94">
        <f t="shared" si="2"/>
        <v>0</v>
      </c>
      <c r="Y25" s="97"/>
      <c r="Z25" s="94">
        <f t="shared" si="3"/>
        <v>0</v>
      </c>
      <c r="AA25" s="182"/>
    </row>
    <row r="26" spans="1:27" s="214" customFormat="1" ht="15" x14ac:dyDescent="0.25">
      <c r="A26" s="59"/>
      <c r="B26" s="67" t="str">
        <f>'LPFN SUMMARY - Results'!B26</f>
        <v>SAT</v>
      </c>
      <c r="C26" s="62"/>
      <c r="D26" s="62"/>
      <c r="E26" s="63"/>
      <c r="F26" s="255">
        <f>'2370'!F26+'2372'!F26+'2390'!F26+'2401'!F26</f>
        <v>0</v>
      </c>
      <c r="G26" s="255">
        <f>'2370'!G26+'2372'!G26+'2390'!G26+'2401'!G26</f>
        <v>0</v>
      </c>
      <c r="H26" s="255">
        <f>'2370'!H26+'2372'!H26+'2390'!H26+'2401'!H26</f>
        <v>0</v>
      </c>
      <c r="I26" s="94">
        <f t="shared" si="4"/>
        <v>0</v>
      </c>
      <c r="J26" s="224"/>
      <c r="K26" s="255">
        <f>'2370'!K26+'2372'!K26+'2390'!K26+'2401'!K26</f>
        <v>0</v>
      </c>
      <c r="L26" s="255">
        <f>'2370'!L26+'2372'!L26+'2390'!L26+'2401'!L26</f>
        <v>0</v>
      </c>
      <c r="M26" s="255">
        <f>'2370'!M26+'2372'!M26+'2390'!M26+'2401'!M26</f>
        <v>0</v>
      </c>
      <c r="N26" s="94">
        <f t="shared" si="0"/>
        <v>0</v>
      </c>
      <c r="O26" s="224"/>
      <c r="P26" s="255">
        <f>'2370'!P26+'2372'!P26+'2390'!P26+'2401'!P26</f>
        <v>0</v>
      </c>
      <c r="Q26" s="255">
        <f>'2370'!Q26+'2372'!Q26+'2390'!Q26+'2401'!Q26</f>
        <v>0</v>
      </c>
      <c r="R26" s="255">
        <f>'2370'!R26+'2372'!R26+'2390'!R26+'2401'!R26</f>
        <v>0</v>
      </c>
      <c r="S26" s="94">
        <f t="shared" si="1"/>
        <v>0</v>
      </c>
      <c r="T26" s="224"/>
      <c r="U26" s="255">
        <f>'2370'!U26+'2372'!U26+'2390'!U26+'2401'!U26</f>
        <v>0</v>
      </c>
      <c r="V26" s="255">
        <f>'2370'!V26+'2372'!V26+'2390'!V26+'2401'!V26</f>
        <v>0</v>
      </c>
      <c r="W26" s="255">
        <f>'2370'!W26+'2372'!W26+'2390'!W26+'2401'!W26</f>
        <v>0</v>
      </c>
      <c r="X26" s="94">
        <f t="shared" si="2"/>
        <v>0</v>
      </c>
      <c r="Y26" s="97"/>
      <c r="Z26" s="94">
        <f t="shared" si="3"/>
        <v>0</v>
      </c>
      <c r="AA26" s="182"/>
    </row>
    <row r="27" spans="1:27" s="214" customFormat="1" ht="15" x14ac:dyDescent="0.25">
      <c r="A27" s="59"/>
      <c r="B27" s="67" t="str">
        <f>'LPFN SUMMARY - Results'!B27</f>
        <v>Tax Reimbursement</v>
      </c>
      <c r="C27" s="62"/>
      <c r="D27" s="62"/>
      <c r="E27" s="63"/>
      <c r="F27" s="255">
        <f>'2370'!F27+'2372'!F27+'2390'!F27+'2401'!F27</f>
        <v>0</v>
      </c>
      <c r="G27" s="255">
        <f>'2370'!G27+'2372'!G27+'2390'!G27+'2401'!G27</f>
        <v>0</v>
      </c>
      <c r="H27" s="255">
        <f>'2370'!H27+'2372'!H27+'2390'!H27+'2401'!H27</f>
        <v>0</v>
      </c>
      <c r="I27" s="94">
        <f t="shared" si="4"/>
        <v>0</v>
      </c>
      <c r="J27" s="224"/>
      <c r="K27" s="255">
        <f>'2370'!K27+'2372'!K27+'2390'!K27+'2401'!K27</f>
        <v>0</v>
      </c>
      <c r="L27" s="255">
        <f>'2370'!L27+'2372'!L27+'2390'!L27+'2401'!L27</f>
        <v>0</v>
      </c>
      <c r="M27" s="255">
        <f>'2370'!M27+'2372'!M27+'2390'!M27+'2401'!M27</f>
        <v>0</v>
      </c>
      <c r="N27" s="94">
        <f t="shared" si="0"/>
        <v>0</v>
      </c>
      <c r="O27" s="224"/>
      <c r="P27" s="255">
        <f>'2370'!P27+'2372'!P27+'2390'!P27+'2401'!P27</f>
        <v>0</v>
      </c>
      <c r="Q27" s="255">
        <f>'2370'!Q27+'2372'!Q27+'2390'!Q27+'2401'!Q27</f>
        <v>0</v>
      </c>
      <c r="R27" s="255">
        <f>'2370'!R27+'2372'!R27+'2390'!R27+'2401'!R27</f>
        <v>0</v>
      </c>
      <c r="S27" s="94">
        <f t="shared" si="1"/>
        <v>0</v>
      </c>
      <c r="T27" s="224"/>
      <c r="U27" s="255">
        <f>'2370'!U27+'2372'!U27+'2390'!U27+'2401'!U27</f>
        <v>0</v>
      </c>
      <c r="V27" s="255">
        <f>'2370'!V27+'2372'!V27+'2390'!V27+'2401'!V27</f>
        <v>0</v>
      </c>
      <c r="W27" s="255">
        <f>'2370'!W27+'2372'!W27+'2390'!W27+'2401'!W27</f>
        <v>0</v>
      </c>
      <c r="X27" s="94">
        <f t="shared" ref="X27:X41" si="5">U27+V27+W27</f>
        <v>0</v>
      </c>
      <c r="Y27" s="97"/>
      <c r="Z27" s="94">
        <f t="shared" si="3"/>
        <v>0</v>
      </c>
      <c r="AA27" s="182"/>
    </row>
    <row r="28" spans="1:27" s="214" customFormat="1" ht="15" x14ac:dyDescent="0.25">
      <c r="A28" s="59"/>
      <c r="B28" s="67" t="str">
        <f>'LPFN SUMMARY - Results'!B28</f>
        <v>Transfer from (to) other projects</v>
      </c>
      <c r="C28" s="62"/>
      <c r="D28" s="62"/>
      <c r="E28" s="63"/>
      <c r="F28" s="255">
        <f>'2370'!F28+'2372'!F28+'2390'!F28+'2401'!F28</f>
        <v>0</v>
      </c>
      <c r="G28" s="255">
        <f>'2370'!G28+'2372'!G28+'2390'!G28+'2401'!G28</f>
        <v>0</v>
      </c>
      <c r="H28" s="255">
        <f>'2370'!H28+'2372'!H28+'2390'!H28+'2401'!H28</f>
        <v>0</v>
      </c>
      <c r="I28" s="94">
        <f t="shared" si="4"/>
        <v>0</v>
      </c>
      <c r="J28" s="224"/>
      <c r="K28" s="255">
        <f>'2370'!K28+'2372'!K28+'2390'!K28+'2401'!K28</f>
        <v>0</v>
      </c>
      <c r="L28" s="255">
        <f>'2370'!L28+'2372'!L28+'2390'!L28+'2401'!L28</f>
        <v>0</v>
      </c>
      <c r="M28" s="255">
        <f>'2370'!M28+'2372'!M28+'2390'!M28+'2401'!M28</f>
        <v>0</v>
      </c>
      <c r="N28" s="94">
        <f t="shared" si="0"/>
        <v>0</v>
      </c>
      <c r="O28" s="224"/>
      <c r="P28" s="255">
        <f>'2370'!P28+'2372'!P28+'2390'!P28+'2401'!P28</f>
        <v>0</v>
      </c>
      <c r="Q28" s="255">
        <f>'2370'!Q28+'2372'!Q28+'2390'!Q28+'2401'!Q28</f>
        <v>0</v>
      </c>
      <c r="R28" s="255">
        <f>'2370'!R28+'2372'!R28+'2390'!R28+'2401'!R28</f>
        <v>0</v>
      </c>
      <c r="S28" s="94">
        <f t="shared" si="1"/>
        <v>0</v>
      </c>
      <c r="T28" s="224"/>
      <c r="U28" s="255">
        <f>'2370'!U28+'2372'!U28+'2390'!U28+'2401'!U28</f>
        <v>0</v>
      </c>
      <c r="V28" s="255">
        <f>'2370'!V28+'2372'!V28+'2390'!V28+'2401'!V28</f>
        <v>0</v>
      </c>
      <c r="W28" s="255">
        <f>'2370'!W28+'2372'!W28+'2390'!W28+'2401'!W28</f>
        <v>0</v>
      </c>
      <c r="X28" s="94">
        <f t="shared" si="5"/>
        <v>0</v>
      </c>
      <c r="Y28" s="97"/>
      <c r="Z28" s="94">
        <f t="shared" si="3"/>
        <v>0</v>
      </c>
      <c r="AA28" s="182"/>
    </row>
    <row r="29" spans="1:27" s="214" customFormat="1" ht="15" x14ac:dyDescent="0.25">
      <c r="A29" s="59"/>
      <c r="B29" s="67" t="str">
        <f>'LPFN SUMMARY - Results'!B29</f>
        <v>Unexpended Funding</v>
      </c>
      <c r="C29" s="62"/>
      <c r="D29" s="62"/>
      <c r="E29" s="63"/>
      <c r="F29" s="255">
        <f>'2370'!F29+'2372'!F29+'2390'!F29+'2401'!F29</f>
        <v>0</v>
      </c>
      <c r="G29" s="255">
        <f>'2370'!G29+'2372'!G29+'2390'!G29+'2401'!G29</f>
        <v>0</v>
      </c>
      <c r="H29" s="255">
        <f>'2370'!H29+'2372'!H29+'2390'!H29+'2401'!H29</f>
        <v>0</v>
      </c>
      <c r="I29" s="94">
        <f t="shared" si="4"/>
        <v>0</v>
      </c>
      <c r="J29" s="224"/>
      <c r="K29" s="255">
        <f>'2370'!K29+'2372'!K29+'2390'!K29+'2401'!K29</f>
        <v>0</v>
      </c>
      <c r="L29" s="255">
        <f>'2370'!L29+'2372'!L29+'2390'!L29+'2401'!L29</f>
        <v>0</v>
      </c>
      <c r="M29" s="255">
        <f>'2370'!M29+'2372'!M29+'2390'!M29+'2401'!M29</f>
        <v>0</v>
      </c>
      <c r="N29" s="94">
        <f t="shared" si="0"/>
        <v>0</v>
      </c>
      <c r="O29" s="224"/>
      <c r="P29" s="255">
        <f>'2370'!P29+'2372'!P29+'2390'!P29+'2401'!P29</f>
        <v>0</v>
      </c>
      <c r="Q29" s="255">
        <f>'2370'!Q29+'2372'!Q29+'2390'!Q29+'2401'!Q29</f>
        <v>0</v>
      </c>
      <c r="R29" s="255">
        <f>'2370'!R29+'2372'!R29+'2390'!R29+'2401'!R29</f>
        <v>0</v>
      </c>
      <c r="S29" s="94">
        <f t="shared" si="1"/>
        <v>0</v>
      </c>
      <c r="T29" s="224"/>
      <c r="U29" s="255">
        <f>'2370'!U29+'2372'!U29+'2390'!U29+'2401'!U29</f>
        <v>0</v>
      </c>
      <c r="V29" s="255">
        <f>'2370'!V29+'2372'!V29+'2390'!V29+'2401'!V29</f>
        <v>0</v>
      </c>
      <c r="W29" s="255">
        <f>'2370'!W29+'2372'!W29+'2390'!W29+'2401'!W29</f>
        <v>0</v>
      </c>
      <c r="X29" s="94">
        <f t="shared" si="5"/>
        <v>0</v>
      </c>
      <c r="Y29" s="97"/>
      <c r="Z29" s="94">
        <f t="shared" si="3"/>
        <v>0</v>
      </c>
      <c r="AA29" s="182"/>
    </row>
    <row r="30" spans="1:27" s="214" customFormat="1" ht="15" x14ac:dyDescent="0.25">
      <c r="A30" s="59"/>
      <c r="B30" s="67" t="str">
        <f>'LPFN SUMMARY - Results'!B30</f>
        <v>Deferred from last year</v>
      </c>
      <c r="C30" s="62"/>
      <c r="D30" s="62"/>
      <c r="E30" s="63"/>
      <c r="F30" s="255">
        <f>'2370'!F30+'2372'!F30+'2390'!F30+'2401'!F30</f>
        <v>0</v>
      </c>
      <c r="G30" s="255">
        <f>'2370'!G30+'2372'!G30+'2390'!G30+'2401'!G30</f>
        <v>0</v>
      </c>
      <c r="H30" s="255">
        <f>'2370'!H30+'2372'!H30+'2390'!H30+'2401'!H30</f>
        <v>0</v>
      </c>
      <c r="I30" s="94">
        <f t="shared" si="4"/>
        <v>0</v>
      </c>
      <c r="J30" s="224"/>
      <c r="K30" s="255">
        <f>'2370'!K30+'2372'!K30+'2390'!K30+'2401'!K30</f>
        <v>0</v>
      </c>
      <c r="L30" s="255">
        <f>'2370'!L30+'2372'!L30+'2390'!L30+'2401'!L30</f>
        <v>0</v>
      </c>
      <c r="M30" s="255">
        <f>'2370'!M30+'2372'!M30+'2390'!M30+'2401'!M30</f>
        <v>0</v>
      </c>
      <c r="N30" s="94">
        <f t="shared" si="0"/>
        <v>0</v>
      </c>
      <c r="O30" s="224"/>
      <c r="P30" s="255">
        <f>'2370'!P30+'2372'!P30+'2390'!P30+'2401'!P30</f>
        <v>0</v>
      </c>
      <c r="Q30" s="255">
        <f>'2370'!Q30+'2372'!Q30+'2390'!Q30+'2401'!Q30</f>
        <v>0</v>
      </c>
      <c r="R30" s="255">
        <f>'2370'!R30+'2372'!R30+'2390'!R30+'2401'!R30</f>
        <v>0</v>
      </c>
      <c r="S30" s="94">
        <f t="shared" si="1"/>
        <v>0</v>
      </c>
      <c r="T30" s="224"/>
      <c r="U30" s="255">
        <f>'2370'!U30+'2372'!U30+'2390'!U30+'2401'!U30</f>
        <v>0</v>
      </c>
      <c r="V30" s="255">
        <f>'2370'!V30+'2372'!V30+'2390'!V30+'2401'!V30</f>
        <v>0</v>
      </c>
      <c r="W30" s="255">
        <f>'2370'!W30+'2372'!W30+'2390'!W30+'2401'!W30</f>
        <v>0</v>
      </c>
      <c r="X30" s="94">
        <f t="shared" si="5"/>
        <v>0</v>
      </c>
      <c r="Y30" s="97"/>
      <c r="Z30" s="94">
        <f t="shared" si="3"/>
        <v>0</v>
      </c>
      <c r="AA30" s="182"/>
    </row>
    <row r="31" spans="1:27" s="214" customFormat="1" ht="15" x14ac:dyDescent="0.25">
      <c r="A31" s="59"/>
      <c r="B31" s="67" t="str">
        <f>'LPFN SUMMARY - Results'!B31</f>
        <v>SAA</v>
      </c>
      <c r="C31" s="62"/>
      <c r="D31" s="62"/>
      <c r="E31" s="63"/>
      <c r="F31" s="255">
        <f>'2370'!F31+'2372'!F31+'2390'!F31+'2401'!F31</f>
        <v>0</v>
      </c>
      <c r="G31" s="255">
        <f>'2370'!G31+'2372'!G31+'2390'!G31+'2401'!G31</f>
        <v>0</v>
      </c>
      <c r="H31" s="255">
        <f>'2370'!H31+'2372'!H31+'2390'!H31+'2401'!H31</f>
        <v>0</v>
      </c>
      <c r="I31" s="94">
        <f t="shared" si="4"/>
        <v>0</v>
      </c>
      <c r="J31" s="224"/>
      <c r="K31" s="255">
        <f>'2370'!K31+'2372'!K31+'2390'!K31+'2401'!K31</f>
        <v>0</v>
      </c>
      <c r="L31" s="255">
        <f>'2370'!L31+'2372'!L31+'2390'!L31+'2401'!L31</f>
        <v>0</v>
      </c>
      <c r="M31" s="255">
        <f>'2370'!M31+'2372'!M31+'2390'!M31+'2401'!M31</f>
        <v>0</v>
      </c>
      <c r="N31" s="94">
        <f t="shared" si="0"/>
        <v>0</v>
      </c>
      <c r="O31" s="224"/>
      <c r="P31" s="255">
        <f>'2370'!P31+'2372'!P31+'2390'!P31+'2401'!P31</f>
        <v>0</v>
      </c>
      <c r="Q31" s="255">
        <f>'2370'!Q31+'2372'!Q31+'2390'!Q31+'2401'!Q31</f>
        <v>0</v>
      </c>
      <c r="R31" s="255">
        <f>'2370'!R31+'2372'!R31+'2390'!R31+'2401'!R31</f>
        <v>0</v>
      </c>
      <c r="S31" s="94">
        <f t="shared" si="1"/>
        <v>0</v>
      </c>
      <c r="T31" s="224"/>
      <c r="U31" s="255">
        <f>'2370'!U31+'2372'!U31+'2390'!U31+'2401'!U31</f>
        <v>0</v>
      </c>
      <c r="V31" s="255">
        <f>'2370'!V31+'2372'!V31+'2390'!V31+'2401'!V31</f>
        <v>0</v>
      </c>
      <c r="W31" s="255">
        <f>'2370'!W31+'2372'!W31+'2390'!W31+'2401'!W31</f>
        <v>0</v>
      </c>
      <c r="X31" s="94">
        <f t="shared" si="5"/>
        <v>0</v>
      </c>
      <c r="Y31" s="97"/>
      <c r="Z31" s="94">
        <f t="shared" si="3"/>
        <v>0</v>
      </c>
      <c r="AA31" s="182"/>
    </row>
    <row r="32" spans="1:27" s="214" customFormat="1" ht="15" x14ac:dyDescent="0.25">
      <c r="A32" s="59"/>
      <c r="B32" s="67" t="str">
        <f>'LPFN SUMMARY - Results'!B32</f>
        <v>Recoverable Deficit</v>
      </c>
      <c r="C32" s="62"/>
      <c r="D32" s="62"/>
      <c r="E32" s="63"/>
      <c r="F32" s="255">
        <f>'2370'!F32+'2372'!F32+'2390'!F32+'2401'!F32</f>
        <v>0</v>
      </c>
      <c r="G32" s="255">
        <f>'2370'!G32+'2372'!G32+'2390'!G32+'2401'!G32</f>
        <v>0</v>
      </c>
      <c r="H32" s="255">
        <f>'2370'!H32+'2372'!H32+'2390'!H32+'2401'!H32</f>
        <v>0</v>
      </c>
      <c r="I32" s="94">
        <f t="shared" si="4"/>
        <v>0</v>
      </c>
      <c r="J32" s="224"/>
      <c r="K32" s="255">
        <f>'2370'!K32+'2372'!K32+'2390'!K32+'2401'!K32</f>
        <v>0</v>
      </c>
      <c r="L32" s="255">
        <f>'2370'!L32+'2372'!L32+'2390'!L32+'2401'!L32</f>
        <v>0</v>
      </c>
      <c r="M32" s="255">
        <f>'2370'!M32+'2372'!M32+'2390'!M32+'2401'!M32</f>
        <v>0</v>
      </c>
      <c r="N32" s="94">
        <f t="shared" si="0"/>
        <v>0</v>
      </c>
      <c r="O32" s="224"/>
      <c r="P32" s="255">
        <f>'2370'!P32+'2372'!P32+'2390'!P32+'2401'!P32</f>
        <v>0</v>
      </c>
      <c r="Q32" s="255">
        <f>'2370'!Q32+'2372'!Q32+'2390'!Q32+'2401'!Q32</f>
        <v>0</v>
      </c>
      <c r="R32" s="255">
        <f>'2370'!R32+'2372'!R32+'2390'!R32+'2401'!R32</f>
        <v>0</v>
      </c>
      <c r="S32" s="94">
        <f t="shared" si="1"/>
        <v>0</v>
      </c>
      <c r="T32" s="224"/>
      <c r="U32" s="255">
        <f>'2370'!U32+'2372'!U32+'2390'!U32+'2401'!U32</f>
        <v>0</v>
      </c>
      <c r="V32" s="255">
        <f>'2370'!V32+'2372'!V32+'2390'!V32+'2401'!V32</f>
        <v>0</v>
      </c>
      <c r="W32" s="255">
        <f>'2370'!W32+'2372'!W32+'2390'!W32+'2401'!W32</f>
        <v>0</v>
      </c>
      <c r="X32" s="94">
        <f t="shared" si="5"/>
        <v>0</v>
      </c>
      <c r="Y32" s="97"/>
      <c r="Z32" s="94">
        <f t="shared" si="3"/>
        <v>0</v>
      </c>
      <c r="AA32" s="182"/>
    </row>
    <row r="33" spans="1:27" s="214" customFormat="1" ht="15" x14ac:dyDescent="0.25">
      <c r="A33" s="59"/>
      <c r="B33" s="67" t="str">
        <f>'LPFN SUMMARY - Results'!B33</f>
        <v>Interest</v>
      </c>
      <c r="C33" s="62"/>
      <c r="D33" s="62"/>
      <c r="E33" s="63"/>
      <c r="F33" s="255">
        <f>'2370'!F33+'2372'!F33+'2390'!F33+'2401'!F33</f>
        <v>0</v>
      </c>
      <c r="G33" s="255">
        <f>'2370'!G33+'2372'!G33+'2390'!G33+'2401'!G33</f>
        <v>0</v>
      </c>
      <c r="H33" s="255">
        <f>'2370'!H33+'2372'!H33+'2390'!H33+'2401'!H33</f>
        <v>0</v>
      </c>
      <c r="I33" s="94">
        <f t="shared" si="4"/>
        <v>0</v>
      </c>
      <c r="J33" s="224"/>
      <c r="K33" s="255">
        <f>'2370'!K33+'2372'!K33+'2390'!K33+'2401'!K33</f>
        <v>0</v>
      </c>
      <c r="L33" s="255">
        <f>'2370'!L33+'2372'!L33+'2390'!L33+'2401'!L33</f>
        <v>0</v>
      </c>
      <c r="M33" s="255">
        <f>'2370'!M33+'2372'!M33+'2390'!M33+'2401'!M33</f>
        <v>0</v>
      </c>
      <c r="N33" s="94">
        <f t="shared" si="0"/>
        <v>0</v>
      </c>
      <c r="O33" s="224"/>
      <c r="P33" s="255">
        <f>'2370'!P33+'2372'!P33+'2390'!P33+'2401'!P33</f>
        <v>0</v>
      </c>
      <c r="Q33" s="255">
        <f>'2370'!Q33+'2372'!Q33+'2390'!Q33+'2401'!Q33</f>
        <v>0</v>
      </c>
      <c r="R33" s="255">
        <f>'2370'!R33+'2372'!R33+'2390'!R33+'2401'!R33</f>
        <v>0</v>
      </c>
      <c r="S33" s="94">
        <f t="shared" si="1"/>
        <v>0</v>
      </c>
      <c r="T33" s="224"/>
      <c r="U33" s="255">
        <f>'2370'!U33+'2372'!U33+'2390'!U33+'2401'!U33</f>
        <v>0</v>
      </c>
      <c r="V33" s="255">
        <f>'2370'!V33+'2372'!V33+'2390'!V33+'2401'!V33</f>
        <v>0</v>
      </c>
      <c r="W33" s="255">
        <f>'2370'!W33+'2372'!W33+'2390'!W33+'2401'!W33</f>
        <v>0</v>
      </c>
      <c r="X33" s="94">
        <f t="shared" si="5"/>
        <v>0</v>
      </c>
      <c r="Y33" s="97"/>
      <c r="Z33" s="94">
        <f t="shared" si="3"/>
        <v>0</v>
      </c>
      <c r="AA33" s="182"/>
    </row>
    <row r="34" spans="1:27" s="214" customFormat="1" ht="15" hidden="1" x14ac:dyDescent="0.25">
      <c r="A34" s="59"/>
      <c r="B34" s="67" t="str">
        <f>'LPFN SUMMARY - Results'!B34</f>
        <v>Unused</v>
      </c>
      <c r="C34" s="62"/>
      <c r="D34" s="62"/>
      <c r="E34" s="63"/>
      <c r="F34" s="255">
        <f>'2370'!F34+'2372'!F34+'2390'!F34+'2401'!F34</f>
        <v>0</v>
      </c>
      <c r="G34" s="255">
        <f>'2370'!G34+'2372'!G34+'2390'!G34+'2401'!G34</f>
        <v>0</v>
      </c>
      <c r="H34" s="255">
        <f>'2370'!H34+'2372'!H34+'2390'!H34+'2401'!H34</f>
        <v>0</v>
      </c>
      <c r="I34" s="94">
        <f t="shared" si="4"/>
        <v>0</v>
      </c>
      <c r="J34" s="224"/>
      <c r="K34" s="255">
        <f>'2370'!K34+'2372'!K34+'2390'!K34+'2401'!K34</f>
        <v>0</v>
      </c>
      <c r="L34" s="255">
        <f>'2370'!L34+'2372'!L34+'2390'!L34+'2401'!L34</f>
        <v>0</v>
      </c>
      <c r="M34" s="255">
        <f>'2370'!M34+'2372'!M34+'2390'!M34+'2401'!M34</f>
        <v>0</v>
      </c>
      <c r="N34" s="94">
        <f t="shared" si="0"/>
        <v>0</v>
      </c>
      <c r="O34" s="224"/>
      <c r="P34" s="255">
        <f>'2370'!P34+'2372'!P34+'2390'!P34+'2401'!P34</f>
        <v>0</v>
      </c>
      <c r="Q34" s="255">
        <f>'2370'!Q34+'2372'!Q34+'2390'!Q34+'2401'!Q34</f>
        <v>0</v>
      </c>
      <c r="R34" s="255">
        <f>'2370'!R34+'2372'!R34+'2390'!R34+'2401'!R34</f>
        <v>0</v>
      </c>
      <c r="S34" s="94">
        <f t="shared" si="1"/>
        <v>0</v>
      </c>
      <c r="T34" s="224"/>
      <c r="U34" s="255">
        <f>'2370'!U34+'2372'!U34+'2390'!U34+'2401'!U34</f>
        <v>0</v>
      </c>
      <c r="V34" s="255">
        <f>'2370'!V34+'2372'!V34+'2390'!V34+'2401'!V34</f>
        <v>0</v>
      </c>
      <c r="W34" s="255">
        <f>'2370'!W34+'2372'!W34+'2390'!W34+'2401'!W34</f>
        <v>0</v>
      </c>
      <c r="X34" s="94">
        <f t="shared" si="5"/>
        <v>0</v>
      </c>
      <c r="Y34" s="97"/>
      <c r="Z34" s="94">
        <f t="shared" si="3"/>
        <v>0</v>
      </c>
      <c r="AA34" s="182"/>
    </row>
    <row r="35" spans="1:27" s="214" customFormat="1" ht="15" x14ac:dyDescent="0.25">
      <c r="A35" s="59"/>
      <c r="B35" s="67" t="str">
        <f>'LPFN SUMMARY - Results'!B35</f>
        <v>Eacom</v>
      </c>
      <c r="C35" s="62"/>
      <c r="D35" s="62"/>
      <c r="E35" s="63"/>
      <c r="F35" s="255">
        <f>'2370'!F35+'2372'!F35+'2390'!F35+'2401'!F35</f>
        <v>0</v>
      </c>
      <c r="G35" s="255">
        <f>'2370'!G35+'2372'!G35+'2390'!G35+'2401'!G35</f>
        <v>0</v>
      </c>
      <c r="H35" s="255">
        <f>'2370'!H35+'2372'!H35+'2390'!H35+'2401'!H35</f>
        <v>0</v>
      </c>
      <c r="I35" s="94">
        <f t="shared" si="4"/>
        <v>0</v>
      </c>
      <c r="J35" s="224"/>
      <c r="K35" s="255">
        <f>'2370'!K35+'2372'!K35+'2390'!K35+'2401'!K35</f>
        <v>0</v>
      </c>
      <c r="L35" s="255">
        <f>'2370'!L35+'2372'!L35+'2390'!L35+'2401'!L35</f>
        <v>0</v>
      </c>
      <c r="M35" s="255">
        <f>'2370'!M35+'2372'!M35+'2390'!M35+'2401'!M35</f>
        <v>0</v>
      </c>
      <c r="N35" s="94">
        <f t="shared" si="0"/>
        <v>0</v>
      </c>
      <c r="O35" s="224"/>
      <c r="P35" s="255">
        <f>'2370'!P35+'2372'!P35+'2390'!P35+'2401'!P35</f>
        <v>0</v>
      </c>
      <c r="Q35" s="255">
        <f>'2370'!Q35+'2372'!Q35+'2390'!Q35+'2401'!Q35</f>
        <v>0</v>
      </c>
      <c r="R35" s="255">
        <f>'2370'!R35+'2372'!R35+'2390'!R35+'2401'!R35</f>
        <v>0</v>
      </c>
      <c r="S35" s="94">
        <f t="shared" si="1"/>
        <v>0</v>
      </c>
      <c r="T35" s="224"/>
      <c r="U35" s="255">
        <f>'2370'!U35+'2372'!U35+'2390'!U35+'2401'!U35</f>
        <v>0</v>
      </c>
      <c r="V35" s="255">
        <f>'2370'!V35+'2372'!V35+'2390'!V35+'2401'!V35</f>
        <v>0</v>
      </c>
      <c r="W35" s="255">
        <f>'2370'!W35+'2372'!W35+'2390'!W35+'2401'!W35</f>
        <v>0</v>
      </c>
      <c r="X35" s="94">
        <f t="shared" si="5"/>
        <v>0</v>
      </c>
      <c r="Y35" s="97"/>
      <c r="Z35" s="94">
        <f t="shared" si="3"/>
        <v>0</v>
      </c>
      <c r="AA35" s="182"/>
    </row>
    <row r="36" spans="1:27" s="214" customFormat="1" ht="15" hidden="1" x14ac:dyDescent="0.25">
      <c r="A36" s="59"/>
      <c r="B36" s="67" t="str">
        <f>'LPFN SUMMARY - Results'!B36</f>
        <v>Unused</v>
      </c>
      <c r="C36" s="62"/>
      <c r="D36" s="62"/>
      <c r="E36" s="63"/>
      <c r="F36" s="255">
        <f>'2370'!F36+'2372'!F36+'2390'!F36+'2401'!F36</f>
        <v>0</v>
      </c>
      <c r="G36" s="255">
        <f>'2370'!G36+'2372'!G36+'2390'!G36+'2401'!G36</f>
        <v>0</v>
      </c>
      <c r="H36" s="255">
        <f>'2370'!H36+'2372'!H36+'2390'!H36+'2401'!H36</f>
        <v>0</v>
      </c>
      <c r="I36" s="94">
        <f t="shared" si="4"/>
        <v>0</v>
      </c>
      <c r="J36" s="224"/>
      <c r="K36" s="255">
        <f>'2370'!K36+'2372'!K36+'2390'!K36+'2401'!K36</f>
        <v>0</v>
      </c>
      <c r="L36" s="255">
        <f>'2370'!L36+'2372'!L36+'2390'!L36+'2401'!L36</f>
        <v>0</v>
      </c>
      <c r="M36" s="255">
        <f>'2370'!M36+'2372'!M36+'2390'!M36+'2401'!M36</f>
        <v>0</v>
      </c>
      <c r="N36" s="94">
        <f t="shared" si="0"/>
        <v>0</v>
      </c>
      <c r="O36" s="224"/>
      <c r="P36" s="255">
        <f>'2370'!P36+'2372'!P36+'2390'!P36+'2401'!P36</f>
        <v>0</v>
      </c>
      <c r="Q36" s="255">
        <f>'2370'!Q36+'2372'!Q36+'2390'!Q36+'2401'!Q36</f>
        <v>0</v>
      </c>
      <c r="R36" s="255">
        <f>'2370'!R36+'2372'!R36+'2390'!R36+'2401'!R36</f>
        <v>0</v>
      </c>
      <c r="S36" s="94">
        <f t="shared" si="1"/>
        <v>0</v>
      </c>
      <c r="T36" s="224"/>
      <c r="U36" s="255">
        <f>'2370'!U36+'2372'!U36+'2390'!U36+'2401'!U36</f>
        <v>0</v>
      </c>
      <c r="V36" s="255">
        <f>'2370'!V36+'2372'!V36+'2390'!V36+'2401'!V36</f>
        <v>0</v>
      </c>
      <c r="W36" s="255">
        <f>'2370'!W36+'2372'!W36+'2390'!W36+'2401'!W36</f>
        <v>0</v>
      </c>
      <c r="X36" s="94">
        <f t="shared" si="5"/>
        <v>0</v>
      </c>
      <c r="Y36" s="97"/>
      <c r="Z36" s="94">
        <f t="shared" si="3"/>
        <v>0</v>
      </c>
      <c r="AA36" s="182"/>
    </row>
    <row r="37" spans="1:27" s="214" customFormat="1" ht="15" x14ac:dyDescent="0.25">
      <c r="A37" s="59"/>
      <c r="B37" s="67" t="str">
        <f>'LPFN SUMMARY - Results'!B37</f>
        <v>Rayonier Advanced Material</v>
      </c>
      <c r="C37" s="62"/>
      <c r="D37" s="62"/>
      <c r="E37" s="63"/>
      <c r="F37" s="255">
        <f>'2370'!F37+'2372'!F37+'2390'!F37+'2401'!F37</f>
        <v>0</v>
      </c>
      <c r="G37" s="255">
        <f>'2370'!G37+'2372'!G37+'2390'!G37+'2401'!G37</f>
        <v>0</v>
      </c>
      <c r="H37" s="255">
        <f>'2370'!H37+'2372'!H37+'2390'!H37+'2401'!H37</f>
        <v>0</v>
      </c>
      <c r="I37" s="94">
        <f t="shared" si="4"/>
        <v>0</v>
      </c>
      <c r="J37" s="224"/>
      <c r="K37" s="255">
        <f>'2370'!K37+'2372'!K37+'2390'!K37+'2401'!K37</f>
        <v>0</v>
      </c>
      <c r="L37" s="255">
        <f>'2370'!L37+'2372'!L37+'2390'!L37+'2401'!L37</f>
        <v>0</v>
      </c>
      <c r="M37" s="255">
        <f>'2370'!M37+'2372'!M37+'2390'!M37+'2401'!M37</f>
        <v>0</v>
      </c>
      <c r="N37" s="94">
        <f t="shared" si="0"/>
        <v>0</v>
      </c>
      <c r="O37" s="224"/>
      <c r="P37" s="255">
        <f>'2370'!P37+'2372'!P37+'2390'!P37+'2401'!P37</f>
        <v>0</v>
      </c>
      <c r="Q37" s="255">
        <f>'2370'!Q37+'2372'!Q37+'2390'!Q37+'2401'!Q37</f>
        <v>0</v>
      </c>
      <c r="R37" s="255">
        <f>'2370'!R37+'2372'!R37+'2390'!R37+'2401'!R37</f>
        <v>0</v>
      </c>
      <c r="S37" s="94">
        <f t="shared" si="1"/>
        <v>0</v>
      </c>
      <c r="T37" s="224"/>
      <c r="U37" s="255">
        <f>'2370'!U37+'2372'!U37+'2390'!U37+'2401'!U37</f>
        <v>0</v>
      </c>
      <c r="V37" s="255">
        <f>'2370'!V37+'2372'!V37+'2390'!V37+'2401'!V37</f>
        <v>0</v>
      </c>
      <c r="W37" s="255">
        <f>'2370'!W37+'2372'!W37+'2390'!W37+'2401'!W37</f>
        <v>0</v>
      </c>
      <c r="X37" s="94">
        <f t="shared" si="5"/>
        <v>0</v>
      </c>
      <c r="Y37" s="97"/>
      <c r="Z37" s="94">
        <f t="shared" si="3"/>
        <v>0</v>
      </c>
      <c r="AA37" s="182"/>
    </row>
    <row r="38" spans="1:27" s="214" customFormat="1" ht="15" x14ac:dyDescent="0.25">
      <c r="A38" s="59"/>
      <c r="B38" s="67" t="str">
        <f>'LPFN SUMMARY - Results'!B38</f>
        <v>Canadian Malartic</v>
      </c>
      <c r="C38" s="62"/>
      <c r="D38" s="62"/>
      <c r="E38" s="63"/>
      <c r="F38" s="255">
        <f>'2370'!F38+'2372'!F38+'2390'!F38+'2401'!F38</f>
        <v>0</v>
      </c>
      <c r="G38" s="255">
        <f>'2370'!G38+'2372'!G38+'2390'!G38+'2401'!G38</f>
        <v>0</v>
      </c>
      <c r="H38" s="255">
        <f>'2370'!H38+'2372'!H38+'2390'!H38+'2401'!H38</f>
        <v>0</v>
      </c>
      <c r="I38" s="94">
        <f t="shared" si="4"/>
        <v>0</v>
      </c>
      <c r="J38" s="224"/>
      <c r="K38" s="255">
        <f>'2370'!K38+'2372'!K38+'2390'!K38+'2401'!K38</f>
        <v>0</v>
      </c>
      <c r="L38" s="255">
        <f>'2370'!L38+'2372'!L38+'2390'!L38+'2401'!L38</f>
        <v>0</v>
      </c>
      <c r="M38" s="255">
        <f>'2370'!M38+'2372'!M38+'2390'!M38+'2401'!M38</f>
        <v>0</v>
      </c>
      <c r="N38" s="94">
        <f t="shared" si="0"/>
        <v>0</v>
      </c>
      <c r="O38" s="224"/>
      <c r="P38" s="255">
        <f>'2370'!P38+'2372'!P38+'2390'!P38+'2401'!P38</f>
        <v>0</v>
      </c>
      <c r="Q38" s="255">
        <f>'2370'!Q38+'2372'!Q38+'2390'!Q38+'2401'!Q38</f>
        <v>0</v>
      </c>
      <c r="R38" s="255">
        <f>'2370'!R38+'2372'!R38+'2390'!R38+'2401'!R38</f>
        <v>0</v>
      </c>
      <c r="S38" s="94">
        <f t="shared" si="1"/>
        <v>0</v>
      </c>
      <c r="T38" s="224"/>
      <c r="U38" s="255">
        <f>'2370'!U38+'2372'!U38+'2390'!U38+'2401'!U38</f>
        <v>0</v>
      </c>
      <c r="V38" s="255">
        <f>'2370'!V38+'2372'!V38+'2390'!V38+'2401'!V38</f>
        <v>0</v>
      </c>
      <c r="W38" s="255">
        <f>'2370'!W38+'2372'!W38+'2390'!W38+'2401'!W38</f>
        <v>0</v>
      </c>
      <c r="X38" s="94">
        <f t="shared" si="5"/>
        <v>0</v>
      </c>
      <c r="Y38" s="97"/>
      <c r="Z38" s="94">
        <f t="shared" si="3"/>
        <v>0</v>
      </c>
      <c r="AA38" s="182"/>
    </row>
    <row r="39" spans="1:27" s="214" customFormat="1" ht="15" x14ac:dyDescent="0.25">
      <c r="A39" s="59"/>
      <c r="B39" s="67" t="str">
        <f>'LPFN SUMMARY - Results'!B39</f>
        <v>Breakfast club</v>
      </c>
      <c r="C39" s="62"/>
      <c r="D39" s="62"/>
      <c r="E39" s="63"/>
      <c r="F39" s="255">
        <f>'2370'!F39+'2372'!F39+'2390'!F39+'2401'!F39</f>
        <v>0</v>
      </c>
      <c r="G39" s="255">
        <f>'2370'!G39+'2372'!G39+'2390'!G39+'2401'!G39</f>
        <v>0</v>
      </c>
      <c r="H39" s="255">
        <f>'2370'!H39+'2372'!H39+'2390'!H39+'2401'!H39</f>
        <v>0</v>
      </c>
      <c r="I39" s="94">
        <f t="shared" si="4"/>
        <v>0</v>
      </c>
      <c r="J39" s="224"/>
      <c r="K39" s="255">
        <f>'2370'!K39+'2372'!K39+'2390'!K39+'2401'!K39</f>
        <v>0</v>
      </c>
      <c r="L39" s="255">
        <f>'2370'!L39+'2372'!L39+'2390'!L39+'2401'!L39</f>
        <v>0</v>
      </c>
      <c r="M39" s="255">
        <f>'2370'!M39+'2372'!M39+'2390'!M39+'2401'!M39</f>
        <v>0</v>
      </c>
      <c r="N39" s="94">
        <f t="shared" si="0"/>
        <v>0</v>
      </c>
      <c r="O39" s="224"/>
      <c r="P39" s="255">
        <f>'2370'!P39+'2372'!P39+'2390'!P39+'2401'!P39</f>
        <v>0</v>
      </c>
      <c r="Q39" s="255">
        <f>'2370'!Q39+'2372'!Q39+'2390'!Q39+'2401'!Q39</f>
        <v>0</v>
      </c>
      <c r="R39" s="255">
        <f>'2370'!R39+'2372'!R39+'2390'!R39+'2401'!R39</f>
        <v>0</v>
      </c>
      <c r="S39" s="94">
        <f t="shared" si="1"/>
        <v>0</v>
      </c>
      <c r="T39" s="224"/>
      <c r="U39" s="255">
        <f>'2370'!U39+'2372'!U39+'2390'!U39+'2401'!U39</f>
        <v>0</v>
      </c>
      <c r="V39" s="255">
        <f>'2370'!V39+'2372'!V39+'2390'!V39+'2401'!V39</f>
        <v>0</v>
      </c>
      <c r="W39" s="255">
        <f>'2370'!W39+'2372'!W39+'2390'!W39+'2401'!W39</f>
        <v>0</v>
      </c>
      <c r="X39" s="94">
        <f t="shared" si="5"/>
        <v>0</v>
      </c>
      <c r="Y39" s="97"/>
      <c r="Z39" s="94">
        <f t="shared" si="3"/>
        <v>0</v>
      </c>
      <c r="AA39" s="182"/>
    </row>
    <row r="40" spans="1:27" s="214" customFormat="1" ht="15" x14ac:dyDescent="0.25">
      <c r="A40" s="59"/>
      <c r="B40" s="67" t="str">
        <f>'LPFN SUMMARY - Results'!B40</f>
        <v>Wasamac Mining</v>
      </c>
      <c r="C40" s="62"/>
      <c r="D40" s="62"/>
      <c r="E40" s="63"/>
      <c r="F40" s="255">
        <f>'2370'!F40+'2372'!F40+'2390'!F40+'2401'!F40</f>
        <v>0</v>
      </c>
      <c r="G40" s="255">
        <f>'2370'!G40+'2372'!G40+'2390'!G40+'2401'!G40</f>
        <v>0</v>
      </c>
      <c r="H40" s="255">
        <f>'2370'!H40+'2372'!H40+'2390'!H40+'2401'!H40</f>
        <v>0</v>
      </c>
      <c r="I40" s="94">
        <f t="shared" si="4"/>
        <v>0</v>
      </c>
      <c r="J40" s="224"/>
      <c r="K40" s="255">
        <f>'2370'!K40+'2372'!K40+'2390'!K40+'2401'!K40</f>
        <v>0</v>
      </c>
      <c r="L40" s="255">
        <f>'2370'!L40+'2372'!L40+'2390'!L40+'2401'!L40</f>
        <v>0</v>
      </c>
      <c r="M40" s="255">
        <f>'2370'!M40+'2372'!M40+'2390'!M40+'2401'!M40</f>
        <v>0</v>
      </c>
      <c r="N40" s="94">
        <f t="shared" si="0"/>
        <v>0</v>
      </c>
      <c r="O40" s="224"/>
      <c r="P40" s="255">
        <f>'2370'!P40+'2372'!P40+'2390'!P40+'2401'!P40</f>
        <v>0</v>
      </c>
      <c r="Q40" s="255">
        <f>'2370'!Q40+'2372'!Q40+'2390'!Q40+'2401'!Q40</f>
        <v>0</v>
      </c>
      <c r="R40" s="255">
        <f>'2370'!R40+'2372'!R40+'2390'!R40+'2401'!R40</f>
        <v>0</v>
      </c>
      <c r="S40" s="94">
        <f t="shared" si="1"/>
        <v>0</v>
      </c>
      <c r="T40" s="224"/>
      <c r="U40" s="255">
        <f>'2370'!U40+'2372'!U40+'2390'!U40+'2401'!U40</f>
        <v>0</v>
      </c>
      <c r="V40" s="255">
        <f>'2370'!V40+'2372'!V40+'2390'!V40+'2401'!V40</f>
        <v>0</v>
      </c>
      <c r="W40" s="255">
        <f>'2370'!W40+'2372'!W40+'2390'!W40+'2401'!W40</f>
        <v>0</v>
      </c>
      <c r="X40" s="94">
        <f t="shared" si="5"/>
        <v>0</v>
      </c>
      <c r="Y40" s="97"/>
      <c r="Z40" s="94">
        <f t="shared" si="3"/>
        <v>0</v>
      </c>
      <c r="AA40" s="182"/>
    </row>
    <row r="41" spans="1:27" s="214" customFormat="1" ht="15" x14ac:dyDescent="0.25">
      <c r="A41" s="59"/>
      <c r="B41" s="67" t="str">
        <f>'LPFN SUMMARY - Results'!B41</f>
        <v>Grand conseil de la Nation Waban-Aki</v>
      </c>
      <c r="C41" s="62"/>
      <c r="D41" s="62"/>
      <c r="E41" s="63"/>
      <c r="F41" s="255">
        <f>'2370'!F41+'2372'!F41+'2390'!F41+'2401'!F41</f>
        <v>0</v>
      </c>
      <c r="G41" s="255">
        <f>'2370'!G41+'2372'!G41+'2390'!G41+'2401'!G41</f>
        <v>0</v>
      </c>
      <c r="H41" s="255">
        <f>'2370'!H41+'2372'!H41+'2390'!H41+'2401'!H41</f>
        <v>0</v>
      </c>
      <c r="I41" s="94">
        <f t="shared" si="4"/>
        <v>0</v>
      </c>
      <c r="J41" s="224"/>
      <c r="K41" s="255">
        <f>'2370'!K41+'2372'!K41+'2390'!K41+'2401'!K41</f>
        <v>0</v>
      </c>
      <c r="L41" s="255">
        <f>'2370'!L41+'2372'!L41+'2390'!L41+'2401'!L41</f>
        <v>0</v>
      </c>
      <c r="M41" s="255">
        <f>'2370'!M41+'2372'!M41+'2390'!M41+'2401'!M41</f>
        <v>0</v>
      </c>
      <c r="N41" s="94">
        <f t="shared" si="0"/>
        <v>0</v>
      </c>
      <c r="O41" s="224"/>
      <c r="P41" s="255">
        <f>'2370'!P41+'2372'!P41+'2390'!P41+'2401'!P41</f>
        <v>0</v>
      </c>
      <c r="Q41" s="255">
        <f>'2370'!Q41+'2372'!Q41+'2390'!Q41+'2401'!Q41</f>
        <v>0</v>
      </c>
      <c r="R41" s="255">
        <f>'2370'!R41+'2372'!R41+'2390'!R41+'2401'!R41</f>
        <v>0</v>
      </c>
      <c r="S41" s="94">
        <f t="shared" si="1"/>
        <v>0</v>
      </c>
      <c r="T41" s="224"/>
      <c r="U41" s="255">
        <f>'2370'!U41+'2372'!U41+'2390'!U41+'2401'!U41</f>
        <v>0</v>
      </c>
      <c r="V41" s="255">
        <f>'2370'!V41+'2372'!V41+'2390'!V41+'2401'!V41</f>
        <v>0</v>
      </c>
      <c r="W41" s="255">
        <f>'2370'!W41+'2372'!W41+'2390'!W41+'2401'!W41</f>
        <v>0</v>
      </c>
      <c r="X41" s="94">
        <f t="shared" si="5"/>
        <v>0</v>
      </c>
      <c r="Y41" s="97"/>
      <c r="Z41" s="94">
        <f t="shared" si="3"/>
        <v>0</v>
      </c>
      <c r="AA41" s="182"/>
    </row>
    <row r="42" spans="1:27" s="214" customFormat="1" ht="15" x14ac:dyDescent="0.25">
      <c r="A42" s="59"/>
      <c r="B42" s="67" t="str">
        <f>'LPFN SUMMARY - Results'!B42</f>
        <v>Rexforet</v>
      </c>
      <c r="C42" s="62"/>
      <c r="D42" s="62"/>
      <c r="E42" s="63"/>
      <c r="F42" s="255">
        <f>'2370'!F42+'2372'!F42+'2390'!F42+'2401'!F42</f>
        <v>0</v>
      </c>
      <c r="G42" s="255">
        <f>'2370'!G42+'2372'!G42+'2390'!G42+'2401'!G42</f>
        <v>0</v>
      </c>
      <c r="H42" s="255">
        <f>'2370'!H42+'2372'!H42+'2390'!H42+'2401'!H42</f>
        <v>0</v>
      </c>
      <c r="I42" s="94">
        <f t="shared" si="4"/>
        <v>0</v>
      </c>
      <c r="J42" s="224"/>
      <c r="K42" s="255">
        <f>'2370'!K42+'2372'!K42+'2390'!K42+'2401'!K42</f>
        <v>0</v>
      </c>
      <c r="L42" s="255">
        <f>'2370'!L42+'2372'!L42+'2390'!L42+'2401'!L42</f>
        <v>0</v>
      </c>
      <c r="M42" s="255">
        <f>'2370'!M42+'2372'!M42+'2390'!M42+'2401'!M42</f>
        <v>0</v>
      </c>
      <c r="N42" s="94">
        <f t="shared" si="0"/>
        <v>0</v>
      </c>
      <c r="O42" s="224"/>
      <c r="P42" s="255">
        <f>'2370'!P42+'2372'!P42+'2390'!P42+'2401'!P42</f>
        <v>0</v>
      </c>
      <c r="Q42" s="255">
        <f>'2370'!Q42+'2372'!Q42+'2390'!Q42+'2401'!Q42</f>
        <v>0</v>
      </c>
      <c r="R42" s="255">
        <f>'2370'!R42+'2372'!R42+'2390'!R42+'2401'!R42</f>
        <v>0</v>
      </c>
      <c r="S42" s="94">
        <f t="shared" si="1"/>
        <v>0</v>
      </c>
      <c r="T42" s="224"/>
      <c r="U42" s="255">
        <f>'2370'!U42+'2372'!U42+'2390'!U42+'2401'!U42</f>
        <v>0</v>
      </c>
      <c r="V42" s="255">
        <f>'2370'!V42+'2372'!V42+'2390'!V42+'2401'!V42</f>
        <v>0</v>
      </c>
      <c r="W42" s="255">
        <f>'2370'!W42+'2372'!W42+'2390'!W42+'2401'!W42</f>
        <v>0</v>
      </c>
      <c r="X42" s="94">
        <f t="shared" si="2"/>
        <v>0</v>
      </c>
      <c r="Y42" s="97"/>
      <c r="Z42" s="94">
        <f t="shared" si="3"/>
        <v>0</v>
      </c>
      <c r="AA42" s="182"/>
    </row>
    <row r="43" spans="1:27" s="214" customFormat="1" x14ac:dyDescent="0.2">
      <c r="A43" s="256"/>
      <c r="B43" s="199"/>
      <c r="C43" s="199"/>
      <c r="D43" s="257"/>
      <c r="E43" s="258"/>
      <c r="F43" s="83">
        <f>SUM(F11:F42)</f>
        <v>1923272</v>
      </c>
      <c r="G43" s="83">
        <f t="shared" ref="G43:H43" si="6">SUM(G11:G42)</f>
        <v>0</v>
      </c>
      <c r="H43" s="83">
        <f t="shared" si="6"/>
        <v>0</v>
      </c>
      <c r="I43" s="85">
        <f>SUM(I8:I42)</f>
        <v>1923272</v>
      </c>
      <c r="J43" s="85"/>
      <c r="K43" s="83">
        <f>SUM(K11:K42)</f>
        <v>0</v>
      </c>
      <c r="L43" s="83">
        <f t="shared" ref="L43:M43" si="7">SUM(L11:L42)</f>
        <v>0</v>
      </c>
      <c r="M43" s="83">
        <f t="shared" si="7"/>
        <v>0</v>
      </c>
      <c r="N43" s="85">
        <f>SUM(N8:N42)</f>
        <v>0</v>
      </c>
      <c r="O43" s="85"/>
      <c r="P43" s="83">
        <f>SUM(P11:P42)</f>
        <v>0</v>
      </c>
      <c r="Q43" s="83">
        <f t="shared" ref="Q43:R43" si="8">SUM(Q11:Q42)</f>
        <v>0</v>
      </c>
      <c r="R43" s="83">
        <f t="shared" si="8"/>
        <v>0</v>
      </c>
      <c r="S43" s="85">
        <f>SUM(S8:S42)</f>
        <v>0</v>
      </c>
      <c r="T43" s="85"/>
      <c r="U43" s="83">
        <f>SUM(U11:U42)</f>
        <v>0</v>
      </c>
      <c r="V43" s="83">
        <f t="shared" ref="V43:W43" si="9">SUM(V11:V42)</f>
        <v>0</v>
      </c>
      <c r="W43" s="83">
        <f t="shared" si="9"/>
        <v>0</v>
      </c>
      <c r="X43" s="85">
        <f>SUM(X8:X42)</f>
        <v>0</v>
      </c>
      <c r="Y43" s="84"/>
      <c r="Z43" s="87">
        <f>SUM(Z8:Z42)</f>
        <v>1923272</v>
      </c>
      <c r="AA43" s="255">
        <f>'2370'!Z43+'2372'!Z43+'2390'!Z43+'2401'!Z43-Z43</f>
        <v>0</v>
      </c>
    </row>
    <row r="44" spans="1:27" s="214" customFormat="1" x14ac:dyDescent="0.2">
      <c r="A44" s="259"/>
      <c r="B44" s="254"/>
      <c r="C44" s="254"/>
      <c r="D44" s="254"/>
      <c r="E44" s="232"/>
      <c r="F44" s="240"/>
      <c r="G44" s="240"/>
      <c r="H44" s="240"/>
      <c r="I44" s="94"/>
      <c r="J44" s="224"/>
      <c r="K44" s="240"/>
      <c r="L44" s="240"/>
      <c r="M44" s="240"/>
      <c r="N44" s="94"/>
      <c r="O44" s="224"/>
      <c r="P44" s="240"/>
      <c r="Q44" s="240"/>
      <c r="R44" s="240"/>
      <c r="S44" s="94"/>
      <c r="T44" s="224"/>
      <c r="U44" s="240"/>
      <c r="V44" s="240"/>
      <c r="W44" s="240"/>
      <c r="X44" s="94"/>
      <c r="Y44" s="97"/>
      <c r="Z44" s="94"/>
      <c r="AA44" s="182"/>
    </row>
    <row r="45" spans="1:27" s="214" customFormat="1" ht="14.25" x14ac:dyDescent="0.2">
      <c r="A45" s="65" t="s">
        <v>21</v>
      </c>
      <c r="B45" s="62"/>
      <c r="C45" s="62"/>
      <c r="D45" s="62"/>
      <c r="E45" s="63"/>
      <c r="F45" s="255"/>
      <c r="G45" s="255"/>
      <c r="H45" s="255"/>
      <c r="I45" s="94"/>
      <c r="J45" s="224"/>
      <c r="K45" s="255"/>
      <c r="L45" s="255"/>
      <c r="M45" s="255"/>
      <c r="N45" s="94"/>
      <c r="O45" s="224"/>
      <c r="P45" s="255"/>
      <c r="Q45" s="255"/>
      <c r="R45" s="255"/>
      <c r="S45" s="94"/>
      <c r="T45" s="224"/>
      <c r="U45" s="255"/>
      <c r="V45" s="255"/>
      <c r="W45" s="255"/>
      <c r="X45" s="94"/>
      <c r="Y45" s="97"/>
      <c r="Z45" s="94"/>
      <c r="AA45" s="182"/>
    </row>
    <row r="46" spans="1:27" s="214" customFormat="1" ht="15" x14ac:dyDescent="0.25">
      <c r="A46" s="65"/>
      <c r="B46" s="67" t="str">
        <f>'LPFN SUMMARY - Results'!B46</f>
        <v>Salaries &amp; fringe benefits</v>
      </c>
      <c r="C46" s="71"/>
      <c r="D46" s="62"/>
      <c r="E46" s="63"/>
      <c r="F46" s="255">
        <f>'2370'!F46+'2372'!F46+'2390'!F46+'2401'!F46</f>
        <v>8929</v>
      </c>
      <c r="G46" s="255">
        <f>'2370'!G46+'2372'!G46+'2390'!G46+'2401'!G46</f>
        <v>8929</v>
      </c>
      <c r="H46" s="255">
        <f>'2370'!H46+'2372'!H46+'2390'!H46+'2401'!H46</f>
        <v>8929</v>
      </c>
      <c r="I46" s="94">
        <f>F46+G46+H46</f>
        <v>26787</v>
      </c>
      <c r="J46" s="224"/>
      <c r="K46" s="255">
        <f>'2370'!K46+'2372'!K46+'2390'!K46+'2401'!K46</f>
        <v>8929</v>
      </c>
      <c r="L46" s="255">
        <f>'2370'!L46+'2372'!L46+'2390'!L46+'2401'!L46</f>
        <v>8929</v>
      </c>
      <c r="M46" s="255">
        <f>'2370'!M46+'2372'!M46+'2390'!M46+'2401'!M46</f>
        <v>8929</v>
      </c>
      <c r="N46" s="94">
        <f>K46+L46+M46</f>
        <v>26787</v>
      </c>
      <c r="O46" s="224"/>
      <c r="P46" s="255">
        <f>'2370'!P46+'2372'!P46+'2390'!P46+'2401'!P46</f>
        <v>8929</v>
      </c>
      <c r="Q46" s="255">
        <f>'2370'!Q46+'2372'!Q46+'2390'!Q46+'2401'!Q46</f>
        <v>8929</v>
      </c>
      <c r="R46" s="255">
        <f>'2370'!R46+'2372'!R46+'2390'!R46+'2401'!R46</f>
        <v>8929</v>
      </c>
      <c r="S46" s="94">
        <f>P46+Q46+R46</f>
        <v>26787</v>
      </c>
      <c r="T46" s="224"/>
      <c r="U46" s="255">
        <f>'2370'!U46+'2372'!U46+'2390'!U46+'2401'!U46</f>
        <v>8929</v>
      </c>
      <c r="V46" s="255">
        <f>'2370'!V46+'2372'!V46+'2390'!V46+'2401'!V46</f>
        <v>8929</v>
      </c>
      <c r="W46" s="255">
        <f>'2370'!W46+'2372'!W46+'2390'!W46+'2401'!W46</f>
        <v>8929</v>
      </c>
      <c r="X46" s="94">
        <f>U46+V46+W46</f>
        <v>26787</v>
      </c>
      <c r="Y46" s="97"/>
      <c r="Z46" s="94">
        <f>X46+S46+N46+I46</f>
        <v>107148</v>
      </c>
      <c r="AA46" s="182"/>
    </row>
    <row r="47" spans="1:27" s="214" customFormat="1" ht="15.75" customHeight="1" x14ac:dyDescent="0.25">
      <c r="A47" s="72"/>
      <c r="B47" s="67" t="str">
        <f>'LPFN SUMMARY - Results'!B47</f>
        <v>Accommodation and meals</v>
      </c>
      <c r="C47" s="71"/>
      <c r="D47" s="62"/>
      <c r="E47" s="63"/>
      <c r="F47" s="255">
        <f>'2370'!F47+'2372'!F47+'2390'!F47+'2401'!F47</f>
        <v>0</v>
      </c>
      <c r="G47" s="255">
        <f>'2370'!G47+'2372'!G47+'2390'!G47+'2401'!G47</f>
        <v>0</v>
      </c>
      <c r="H47" s="255">
        <f>'2370'!H47+'2372'!H47+'2390'!H47+'2401'!H47</f>
        <v>0</v>
      </c>
      <c r="I47" s="94">
        <f t="shared" ref="I47:I94" si="10">F47+G47+H47</f>
        <v>0</v>
      </c>
      <c r="J47" s="224"/>
      <c r="K47" s="255">
        <f>'2370'!K47+'2372'!K47+'2390'!K47+'2401'!K47</f>
        <v>0</v>
      </c>
      <c r="L47" s="255">
        <f>'2370'!L47+'2372'!L47+'2390'!L47+'2401'!L47</f>
        <v>0</v>
      </c>
      <c r="M47" s="255">
        <f>'2370'!M47+'2372'!M47+'2390'!M47+'2401'!M47</f>
        <v>0</v>
      </c>
      <c r="N47" s="94">
        <f t="shared" ref="N47:N94" si="11">K47+L47+M47</f>
        <v>0</v>
      </c>
      <c r="O47" s="224"/>
      <c r="P47" s="255">
        <f>'2370'!P47+'2372'!P47+'2390'!P47+'2401'!P47</f>
        <v>0</v>
      </c>
      <c r="Q47" s="255">
        <f>'2370'!Q47+'2372'!Q47+'2390'!Q47+'2401'!Q47</f>
        <v>0</v>
      </c>
      <c r="R47" s="255">
        <f>'2370'!R47+'2372'!R47+'2390'!R47+'2401'!R47</f>
        <v>0</v>
      </c>
      <c r="S47" s="94">
        <f t="shared" ref="S47:S94" si="12">P47+Q47+R47</f>
        <v>0</v>
      </c>
      <c r="T47" s="224"/>
      <c r="U47" s="255">
        <f>'2370'!U47+'2372'!U47+'2390'!U47+'2401'!U47</f>
        <v>0</v>
      </c>
      <c r="V47" s="255">
        <f>'2370'!V47+'2372'!V47+'2390'!V47+'2401'!V47</f>
        <v>0</v>
      </c>
      <c r="W47" s="255">
        <f>'2370'!W47+'2372'!W47+'2390'!W47+'2401'!W47</f>
        <v>0</v>
      </c>
      <c r="X47" s="94">
        <f t="shared" ref="X47:X79" si="13">U47+V47+W47</f>
        <v>0</v>
      </c>
      <c r="Y47" s="97"/>
      <c r="Z47" s="94">
        <f t="shared" ref="Z47:Z110" si="14">X47+S47+N47+I47</f>
        <v>0</v>
      </c>
      <c r="AA47" s="182"/>
    </row>
    <row r="48" spans="1:27" s="214" customFormat="1" ht="15" x14ac:dyDescent="0.25">
      <c r="A48" s="72"/>
      <c r="B48" s="67" t="str">
        <f>'LPFN SUMMARY - Results'!B48</f>
        <v>Administration fees</v>
      </c>
      <c r="C48" s="71"/>
      <c r="D48" s="62"/>
      <c r="E48" s="63"/>
      <c r="F48" s="255">
        <f>'2370'!F48+'2372'!F48+'2390'!F48+'2401'!F48</f>
        <v>1130</v>
      </c>
      <c r="G48" s="255">
        <f>'2370'!G48+'2372'!G48+'2390'!G48+'2401'!G48</f>
        <v>1130</v>
      </c>
      <c r="H48" s="255">
        <f>'2370'!H48+'2372'!H48+'2390'!H48+'2401'!H48</f>
        <v>1130</v>
      </c>
      <c r="I48" s="94">
        <f t="shared" si="10"/>
        <v>3390</v>
      </c>
      <c r="J48" s="224"/>
      <c r="K48" s="255">
        <f>'2370'!K48+'2372'!K48+'2390'!K48+'2401'!K48</f>
        <v>1130</v>
      </c>
      <c r="L48" s="255">
        <f>'2370'!L48+'2372'!L48+'2390'!L48+'2401'!L48</f>
        <v>1130</v>
      </c>
      <c r="M48" s="255">
        <f>'2370'!M48+'2372'!M48+'2390'!M48+'2401'!M48</f>
        <v>1130</v>
      </c>
      <c r="N48" s="94">
        <f t="shared" si="11"/>
        <v>3390</v>
      </c>
      <c r="O48" s="224"/>
      <c r="P48" s="255">
        <f>'2370'!P48+'2372'!P48+'2390'!P48+'2401'!P48</f>
        <v>1130</v>
      </c>
      <c r="Q48" s="255">
        <f>'2370'!Q48+'2372'!Q48+'2390'!Q48+'2401'!Q48</f>
        <v>1130</v>
      </c>
      <c r="R48" s="255">
        <f>'2370'!R48+'2372'!R48+'2390'!R48+'2401'!R48</f>
        <v>1130</v>
      </c>
      <c r="S48" s="94">
        <f t="shared" si="12"/>
        <v>3390</v>
      </c>
      <c r="T48" s="224"/>
      <c r="U48" s="255">
        <f>'2370'!U48+'2372'!U48+'2390'!U48+'2401'!U48</f>
        <v>1130</v>
      </c>
      <c r="V48" s="255">
        <f>'2370'!V48+'2372'!V48+'2390'!V48+'2401'!V48</f>
        <v>1130</v>
      </c>
      <c r="W48" s="255">
        <f>'2370'!W48+'2372'!W48+'2390'!W48+'2401'!W48</f>
        <v>1130</v>
      </c>
      <c r="X48" s="94">
        <f t="shared" si="13"/>
        <v>3390</v>
      </c>
      <c r="Y48" s="97"/>
      <c r="Z48" s="94">
        <f t="shared" si="14"/>
        <v>13560</v>
      </c>
      <c r="AA48" s="182"/>
    </row>
    <row r="49" spans="1:27" s="214" customFormat="1" ht="15" x14ac:dyDescent="0.25">
      <c r="A49" s="72"/>
      <c r="B49" s="67" t="str">
        <f>'LPFN SUMMARY - Results'!B49</f>
        <v>Allocations - Other</v>
      </c>
      <c r="C49" s="71"/>
      <c r="D49" s="62"/>
      <c r="E49" s="63"/>
      <c r="F49" s="255">
        <f>'2370'!F49+'2372'!F49+'2390'!F49+'2401'!F49</f>
        <v>0</v>
      </c>
      <c r="G49" s="255">
        <f>'2370'!G49+'2372'!G49+'2390'!G49+'2401'!G49</f>
        <v>0</v>
      </c>
      <c r="H49" s="255">
        <f>'2370'!H49+'2372'!H49+'2390'!H49+'2401'!H49</f>
        <v>0</v>
      </c>
      <c r="I49" s="94">
        <f t="shared" si="10"/>
        <v>0</v>
      </c>
      <c r="J49" s="224"/>
      <c r="K49" s="255">
        <f>'2370'!K49+'2372'!K49+'2390'!K49+'2401'!K49</f>
        <v>0</v>
      </c>
      <c r="L49" s="255">
        <f>'2370'!L49+'2372'!L49+'2390'!L49+'2401'!L49</f>
        <v>0</v>
      </c>
      <c r="M49" s="255">
        <f>'2370'!M49+'2372'!M49+'2390'!M49+'2401'!M49</f>
        <v>0</v>
      </c>
      <c r="N49" s="94">
        <f t="shared" si="11"/>
        <v>0</v>
      </c>
      <c r="O49" s="224"/>
      <c r="P49" s="255">
        <f>'2370'!P49+'2372'!P49+'2390'!P49+'2401'!P49</f>
        <v>0</v>
      </c>
      <c r="Q49" s="255">
        <f>'2370'!Q49+'2372'!Q49+'2390'!Q49+'2401'!Q49</f>
        <v>0</v>
      </c>
      <c r="R49" s="255">
        <f>'2370'!R49+'2372'!R49+'2390'!R49+'2401'!R49</f>
        <v>0</v>
      </c>
      <c r="S49" s="94">
        <f t="shared" si="12"/>
        <v>0</v>
      </c>
      <c r="T49" s="224"/>
      <c r="U49" s="255">
        <f>'2370'!U49+'2372'!U49+'2390'!U49+'2401'!U49</f>
        <v>0</v>
      </c>
      <c r="V49" s="255">
        <f>'2370'!V49+'2372'!V49+'2390'!V49+'2401'!V49</f>
        <v>0</v>
      </c>
      <c r="W49" s="255">
        <f>'2370'!W49+'2372'!W49+'2390'!W49+'2401'!W49</f>
        <v>0</v>
      </c>
      <c r="X49" s="94">
        <f t="shared" si="13"/>
        <v>0</v>
      </c>
      <c r="Y49" s="97"/>
      <c r="Z49" s="94">
        <f t="shared" si="14"/>
        <v>0</v>
      </c>
      <c r="AA49" s="182"/>
    </row>
    <row r="50" spans="1:27" s="214" customFormat="1" ht="15" x14ac:dyDescent="0.25">
      <c r="A50" s="72"/>
      <c r="B50" s="67" t="str">
        <f>'LPFN SUMMARY - Results'!B50</f>
        <v>Allocations for Education</v>
      </c>
      <c r="C50" s="71"/>
      <c r="D50" s="62"/>
      <c r="E50" s="63"/>
      <c r="F50" s="255">
        <f>'2370'!F50+'2372'!F50+'2390'!F50+'2401'!F50</f>
        <v>0</v>
      </c>
      <c r="G50" s="255">
        <f>'2370'!G50+'2372'!G50+'2390'!G50+'2401'!G50</f>
        <v>0</v>
      </c>
      <c r="H50" s="255">
        <f>'2370'!H50+'2372'!H50+'2390'!H50+'2401'!H50</f>
        <v>0</v>
      </c>
      <c r="I50" s="94">
        <f t="shared" si="10"/>
        <v>0</v>
      </c>
      <c r="J50" s="224"/>
      <c r="K50" s="255">
        <f>'2370'!K50+'2372'!K50+'2390'!K50+'2401'!K50</f>
        <v>0</v>
      </c>
      <c r="L50" s="255">
        <f>'2370'!L50+'2372'!L50+'2390'!L50+'2401'!L50</f>
        <v>0</v>
      </c>
      <c r="M50" s="255">
        <f>'2370'!M50+'2372'!M50+'2390'!M50+'2401'!M50</f>
        <v>0</v>
      </c>
      <c r="N50" s="94">
        <f t="shared" si="11"/>
        <v>0</v>
      </c>
      <c r="O50" s="224"/>
      <c r="P50" s="255">
        <f>'2370'!P50+'2372'!P50+'2390'!P50+'2401'!P50</f>
        <v>0</v>
      </c>
      <c r="Q50" s="255">
        <f>'2370'!Q50+'2372'!Q50+'2390'!Q50+'2401'!Q50</f>
        <v>0</v>
      </c>
      <c r="R50" s="255">
        <f>'2370'!R50+'2372'!R50+'2390'!R50+'2401'!R50</f>
        <v>0</v>
      </c>
      <c r="S50" s="94">
        <f t="shared" si="12"/>
        <v>0</v>
      </c>
      <c r="T50" s="224"/>
      <c r="U50" s="255">
        <f>'2370'!U50+'2372'!U50+'2390'!U50+'2401'!U50</f>
        <v>0</v>
      </c>
      <c r="V50" s="255">
        <f>'2370'!V50+'2372'!V50+'2390'!V50+'2401'!V50</f>
        <v>0</v>
      </c>
      <c r="W50" s="255">
        <f>'2370'!W50+'2372'!W50+'2390'!W50+'2401'!W50</f>
        <v>0</v>
      </c>
      <c r="X50" s="94">
        <f t="shared" si="13"/>
        <v>0</v>
      </c>
      <c r="Y50" s="97"/>
      <c r="Z50" s="94">
        <f t="shared" si="14"/>
        <v>0</v>
      </c>
      <c r="AA50" s="182"/>
    </row>
    <row r="51" spans="1:27" s="214" customFormat="1" ht="15" x14ac:dyDescent="0.25">
      <c r="A51" s="72"/>
      <c r="B51" s="67" t="str">
        <f>'LPFN SUMMARY - Results'!B51</f>
        <v>Allocations for Social Assistance</v>
      </c>
      <c r="C51" s="71"/>
      <c r="D51" s="62"/>
      <c r="E51" s="63"/>
      <c r="F51" s="255">
        <f>'2370'!F51+'2372'!F51+'2390'!F51+'2401'!F51</f>
        <v>124500</v>
      </c>
      <c r="G51" s="255">
        <f>'2370'!G51+'2372'!G51+'2390'!G51+'2401'!G51</f>
        <v>124500</v>
      </c>
      <c r="H51" s="255">
        <f>'2370'!H51+'2372'!H51+'2390'!H51+'2401'!H51</f>
        <v>124500</v>
      </c>
      <c r="I51" s="94">
        <f t="shared" si="10"/>
        <v>373500</v>
      </c>
      <c r="J51" s="224"/>
      <c r="K51" s="255">
        <f>'2370'!K51+'2372'!K51+'2390'!K51+'2401'!K51</f>
        <v>124500</v>
      </c>
      <c r="L51" s="255">
        <f>'2370'!L51+'2372'!L51+'2390'!L51+'2401'!L51</f>
        <v>124500</v>
      </c>
      <c r="M51" s="255">
        <f>'2370'!M51+'2372'!M51+'2390'!M51+'2401'!M51</f>
        <v>124500</v>
      </c>
      <c r="N51" s="94">
        <f t="shared" si="11"/>
        <v>373500</v>
      </c>
      <c r="O51" s="224"/>
      <c r="P51" s="255">
        <f>'2370'!P51+'2372'!P51+'2390'!P51+'2401'!P51</f>
        <v>124500</v>
      </c>
      <c r="Q51" s="255">
        <f>'2370'!Q51+'2372'!Q51+'2390'!Q51+'2401'!Q51</f>
        <v>124500</v>
      </c>
      <c r="R51" s="255">
        <f>'2370'!R51+'2372'!R51+'2390'!R51+'2401'!R51</f>
        <v>124500</v>
      </c>
      <c r="S51" s="94">
        <f t="shared" si="12"/>
        <v>373500</v>
      </c>
      <c r="T51" s="224"/>
      <c r="U51" s="255">
        <f>'2370'!U51+'2372'!U51+'2390'!U51+'2401'!U51</f>
        <v>124500</v>
      </c>
      <c r="V51" s="255">
        <f>'2370'!V51+'2372'!V51+'2390'!V51+'2401'!V51</f>
        <v>124500</v>
      </c>
      <c r="W51" s="255">
        <f>'2370'!W51+'2372'!W51+'2390'!W51+'2401'!W51</f>
        <v>124500</v>
      </c>
      <c r="X51" s="94">
        <f t="shared" si="13"/>
        <v>373500</v>
      </c>
      <c r="Y51" s="97"/>
      <c r="Z51" s="94">
        <f t="shared" si="14"/>
        <v>1494000</v>
      </c>
      <c r="AA51" s="182"/>
    </row>
    <row r="52" spans="1:27" s="214" customFormat="1" ht="15" x14ac:dyDescent="0.25">
      <c r="A52" s="72"/>
      <c r="B52" s="67" t="str">
        <f>'LPFN SUMMARY - Results'!B52</f>
        <v>Allowance</v>
      </c>
      <c r="C52" s="71"/>
      <c r="D52" s="62"/>
      <c r="E52" s="63"/>
      <c r="F52" s="255">
        <f>'2370'!F52+'2372'!F52+'2390'!F52+'2401'!F52</f>
        <v>0</v>
      </c>
      <c r="G52" s="255">
        <f>'2370'!G52+'2372'!G52+'2390'!G52+'2401'!G52</f>
        <v>0</v>
      </c>
      <c r="H52" s="255">
        <f>'2370'!H52+'2372'!H52+'2390'!H52+'2401'!H52</f>
        <v>0</v>
      </c>
      <c r="I52" s="94">
        <f t="shared" si="10"/>
        <v>0</v>
      </c>
      <c r="J52" s="224"/>
      <c r="K52" s="255">
        <f>'2370'!K52+'2372'!K52+'2390'!K52+'2401'!K52</f>
        <v>0</v>
      </c>
      <c r="L52" s="255">
        <f>'2370'!L52+'2372'!L52+'2390'!L52+'2401'!L52</f>
        <v>0</v>
      </c>
      <c r="M52" s="255">
        <f>'2370'!M52+'2372'!M52+'2390'!M52+'2401'!M52</f>
        <v>0</v>
      </c>
      <c r="N52" s="94">
        <f t="shared" si="11"/>
        <v>0</v>
      </c>
      <c r="O52" s="224"/>
      <c r="P52" s="255">
        <f>'2370'!P52+'2372'!P52+'2390'!P52+'2401'!P52</f>
        <v>0</v>
      </c>
      <c r="Q52" s="255">
        <f>'2370'!Q52+'2372'!Q52+'2390'!Q52+'2401'!Q52</f>
        <v>0</v>
      </c>
      <c r="R52" s="255">
        <f>'2370'!R52+'2372'!R52+'2390'!R52+'2401'!R52</f>
        <v>0</v>
      </c>
      <c r="S52" s="94">
        <f t="shared" si="12"/>
        <v>0</v>
      </c>
      <c r="T52" s="224"/>
      <c r="U52" s="255">
        <f>'2370'!U52+'2372'!U52+'2390'!U52+'2401'!U52</f>
        <v>0</v>
      </c>
      <c r="V52" s="255">
        <f>'2370'!V52+'2372'!V52+'2390'!V52+'2401'!V52</f>
        <v>0</v>
      </c>
      <c r="W52" s="255">
        <f>'2370'!W52+'2372'!W52+'2390'!W52+'2401'!W52</f>
        <v>0</v>
      </c>
      <c r="X52" s="94">
        <f t="shared" si="13"/>
        <v>0</v>
      </c>
      <c r="Y52" s="97"/>
      <c r="Z52" s="94">
        <f t="shared" si="14"/>
        <v>0</v>
      </c>
      <c r="AA52" s="182"/>
    </row>
    <row r="53" spans="1:27" s="214" customFormat="1" ht="15" x14ac:dyDescent="0.25">
      <c r="A53" s="72"/>
      <c r="B53" s="67" t="str">
        <f>'LPFN SUMMARY - Results'!B53</f>
        <v>Bad debts</v>
      </c>
      <c r="C53" s="71"/>
      <c r="D53" s="62"/>
      <c r="E53" s="63"/>
      <c r="F53" s="255">
        <f>'2370'!F53+'2372'!F53+'2390'!F53+'2401'!F53</f>
        <v>0</v>
      </c>
      <c r="G53" s="255">
        <f>'2370'!G53+'2372'!G53+'2390'!G53+'2401'!G53</f>
        <v>0</v>
      </c>
      <c r="H53" s="255">
        <f>'2370'!H53+'2372'!H53+'2390'!H53+'2401'!H53</f>
        <v>0</v>
      </c>
      <c r="I53" s="94">
        <f t="shared" si="10"/>
        <v>0</v>
      </c>
      <c r="J53" s="224"/>
      <c r="K53" s="255">
        <f>'2370'!K53+'2372'!K53+'2390'!K53+'2401'!K53</f>
        <v>0</v>
      </c>
      <c r="L53" s="255">
        <f>'2370'!L53+'2372'!L53+'2390'!L53+'2401'!L53</f>
        <v>0</v>
      </c>
      <c r="M53" s="255">
        <f>'2370'!M53+'2372'!M53+'2390'!M53+'2401'!M53</f>
        <v>0</v>
      </c>
      <c r="N53" s="94">
        <f t="shared" si="11"/>
        <v>0</v>
      </c>
      <c r="O53" s="224"/>
      <c r="P53" s="255">
        <f>'2370'!P53+'2372'!P53+'2390'!P53+'2401'!P53</f>
        <v>0</v>
      </c>
      <c r="Q53" s="255">
        <f>'2370'!Q53+'2372'!Q53+'2390'!Q53+'2401'!Q53</f>
        <v>0</v>
      </c>
      <c r="R53" s="255">
        <f>'2370'!R53+'2372'!R53+'2390'!R53+'2401'!R53</f>
        <v>0</v>
      </c>
      <c r="S53" s="94">
        <f t="shared" si="12"/>
        <v>0</v>
      </c>
      <c r="T53" s="224"/>
      <c r="U53" s="255">
        <f>'2370'!U53+'2372'!U53+'2390'!U53+'2401'!U53</f>
        <v>0</v>
      </c>
      <c r="V53" s="255">
        <f>'2370'!V53+'2372'!V53+'2390'!V53+'2401'!V53</f>
        <v>0</v>
      </c>
      <c r="W53" s="255">
        <f>'2370'!W53+'2372'!W53+'2390'!W53+'2401'!W53</f>
        <v>0</v>
      </c>
      <c r="X53" s="94">
        <f t="shared" si="13"/>
        <v>0</v>
      </c>
      <c r="Y53" s="97"/>
      <c r="Z53" s="94">
        <f t="shared" si="14"/>
        <v>0</v>
      </c>
      <c r="AA53" s="182"/>
    </row>
    <row r="54" spans="1:27" s="214" customFormat="1" ht="15" x14ac:dyDescent="0.25">
      <c r="A54" s="72"/>
      <c r="B54" s="67" t="str">
        <f>'LPFN SUMMARY - Results'!B54</f>
        <v>Contingency Funds</v>
      </c>
      <c r="C54" s="71"/>
      <c r="D54" s="62"/>
      <c r="E54" s="63"/>
      <c r="F54" s="255">
        <f>'2370'!F54+'2372'!F54+'2390'!F54+'2401'!F54</f>
        <v>0</v>
      </c>
      <c r="G54" s="255">
        <f>'2370'!G54+'2372'!G54+'2390'!G54+'2401'!G54</f>
        <v>0</v>
      </c>
      <c r="H54" s="255">
        <f>'2370'!H54+'2372'!H54+'2390'!H54+'2401'!H54</f>
        <v>0</v>
      </c>
      <c r="I54" s="94">
        <f t="shared" si="10"/>
        <v>0</v>
      </c>
      <c r="J54" s="224"/>
      <c r="K54" s="255">
        <f>'2370'!K54+'2372'!K54+'2390'!K54+'2401'!K54</f>
        <v>0</v>
      </c>
      <c r="L54" s="255">
        <f>'2370'!L54+'2372'!L54+'2390'!L54+'2401'!L54</f>
        <v>0</v>
      </c>
      <c r="M54" s="255">
        <f>'2370'!M54+'2372'!M54+'2390'!M54+'2401'!M54</f>
        <v>0</v>
      </c>
      <c r="N54" s="94">
        <f t="shared" si="11"/>
        <v>0</v>
      </c>
      <c r="O54" s="224"/>
      <c r="P54" s="255">
        <f>'2370'!P54+'2372'!P54+'2390'!P54+'2401'!P54</f>
        <v>0</v>
      </c>
      <c r="Q54" s="255">
        <f>'2370'!Q54+'2372'!Q54+'2390'!Q54+'2401'!Q54</f>
        <v>0</v>
      </c>
      <c r="R54" s="255">
        <f>'2370'!R54+'2372'!R54+'2390'!R54+'2401'!R54</f>
        <v>0</v>
      </c>
      <c r="S54" s="94">
        <f t="shared" si="12"/>
        <v>0</v>
      </c>
      <c r="T54" s="224"/>
      <c r="U54" s="255">
        <f>'2370'!U54+'2372'!U54+'2390'!U54+'2401'!U54</f>
        <v>0</v>
      </c>
      <c r="V54" s="255">
        <f>'2370'!V54+'2372'!V54+'2390'!V54+'2401'!V54</f>
        <v>0</v>
      </c>
      <c r="W54" s="255">
        <f>'2370'!W54+'2372'!W54+'2390'!W54+'2401'!W54</f>
        <v>0</v>
      </c>
      <c r="X54" s="94">
        <f t="shared" si="13"/>
        <v>0</v>
      </c>
      <c r="Y54" s="97"/>
      <c r="Z54" s="94">
        <f t="shared" si="14"/>
        <v>0</v>
      </c>
      <c r="AA54" s="182"/>
    </row>
    <row r="55" spans="1:27" s="214" customFormat="1" ht="15" x14ac:dyDescent="0.25">
      <c r="A55" s="72"/>
      <c r="B55" s="67" t="str">
        <f>'LPFN SUMMARY - Results'!B55</f>
        <v>Contracts</v>
      </c>
      <c r="C55" s="71"/>
      <c r="D55" s="62"/>
      <c r="E55" s="63"/>
      <c r="F55" s="255">
        <f>'2370'!F55+'2372'!F55+'2390'!F55+'2401'!F55</f>
        <v>0</v>
      </c>
      <c r="G55" s="255">
        <f>'2370'!G55+'2372'!G55+'2390'!G55+'2401'!G55</f>
        <v>0</v>
      </c>
      <c r="H55" s="255">
        <f>'2370'!H55+'2372'!H55+'2390'!H55+'2401'!H55</f>
        <v>0</v>
      </c>
      <c r="I55" s="94">
        <f t="shared" si="10"/>
        <v>0</v>
      </c>
      <c r="J55" s="224"/>
      <c r="K55" s="255">
        <f>'2370'!K55+'2372'!K55+'2390'!K55+'2401'!K55</f>
        <v>0</v>
      </c>
      <c r="L55" s="255">
        <f>'2370'!L55+'2372'!L55+'2390'!L55+'2401'!L55</f>
        <v>0</v>
      </c>
      <c r="M55" s="255">
        <f>'2370'!M55+'2372'!M55+'2390'!M55+'2401'!M55</f>
        <v>0</v>
      </c>
      <c r="N55" s="94">
        <f t="shared" si="11"/>
        <v>0</v>
      </c>
      <c r="O55" s="224"/>
      <c r="P55" s="255">
        <f>'2370'!P55+'2372'!P55+'2390'!P55+'2401'!P55</f>
        <v>0</v>
      </c>
      <c r="Q55" s="255">
        <f>'2370'!Q55+'2372'!Q55+'2390'!Q55+'2401'!Q55</f>
        <v>0</v>
      </c>
      <c r="R55" s="255">
        <f>'2370'!R55+'2372'!R55+'2390'!R55+'2401'!R55</f>
        <v>0</v>
      </c>
      <c r="S55" s="94">
        <f t="shared" si="12"/>
        <v>0</v>
      </c>
      <c r="T55" s="224"/>
      <c r="U55" s="255">
        <f>'2370'!U55+'2372'!U55+'2390'!U55+'2401'!U55</f>
        <v>0</v>
      </c>
      <c r="V55" s="255">
        <f>'2370'!V55+'2372'!V55+'2390'!V55+'2401'!V55</f>
        <v>0</v>
      </c>
      <c r="W55" s="255">
        <f>'2370'!W55+'2372'!W55+'2390'!W55+'2401'!W55</f>
        <v>0</v>
      </c>
      <c r="X55" s="94">
        <f t="shared" si="13"/>
        <v>0</v>
      </c>
      <c r="Y55" s="97"/>
      <c r="Z55" s="94">
        <f t="shared" si="14"/>
        <v>0</v>
      </c>
      <c r="AA55" s="182"/>
    </row>
    <row r="56" spans="1:27" s="214" customFormat="1" ht="15" x14ac:dyDescent="0.25">
      <c r="A56" s="72"/>
      <c r="B56" s="67" t="str">
        <f>'LPFN SUMMARY - Results'!B56</f>
        <v>Cultural Activities</v>
      </c>
      <c r="C56" s="71"/>
      <c r="D56" s="62"/>
      <c r="E56" s="63"/>
      <c r="F56" s="255">
        <f>'2370'!F56+'2372'!F56+'2390'!F56+'2401'!F56</f>
        <v>0</v>
      </c>
      <c r="G56" s="255">
        <f>'2370'!G56+'2372'!G56+'2390'!G56+'2401'!G56</f>
        <v>0</v>
      </c>
      <c r="H56" s="255">
        <f>'2370'!H56+'2372'!H56+'2390'!H56+'2401'!H56</f>
        <v>0</v>
      </c>
      <c r="I56" s="94">
        <f t="shared" si="10"/>
        <v>0</v>
      </c>
      <c r="J56" s="224"/>
      <c r="K56" s="255">
        <f>'2370'!K56+'2372'!K56+'2390'!K56+'2401'!K56</f>
        <v>0</v>
      </c>
      <c r="L56" s="255">
        <f>'2370'!L56+'2372'!L56+'2390'!L56+'2401'!L56</f>
        <v>0</v>
      </c>
      <c r="M56" s="255">
        <f>'2370'!M56+'2372'!M56+'2390'!M56+'2401'!M56</f>
        <v>0</v>
      </c>
      <c r="N56" s="94">
        <f t="shared" si="11"/>
        <v>0</v>
      </c>
      <c r="O56" s="224"/>
      <c r="P56" s="255">
        <f>'2370'!P56+'2372'!P56+'2390'!P56+'2401'!P56</f>
        <v>0</v>
      </c>
      <c r="Q56" s="255">
        <f>'2370'!Q56+'2372'!Q56+'2390'!Q56+'2401'!Q56</f>
        <v>0</v>
      </c>
      <c r="R56" s="255">
        <f>'2370'!R56+'2372'!R56+'2390'!R56+'2401'!R56</f>
        <v>0</v>
      </c>
      <c r="S56" s="94">
        <f t="shared" si="12"/>
        <v>0</v>
      </c>
      <c r="T56" s="224"/>
      <c r="U56" s="255">
        <f>'2370'!U56+'2372'!U56+'2390'!U56+'2401'!U56</f>
        <v>0</v>
      </c>
      <c r="V56" s="255">
        <f>'2370'!V56+'2372'!V56+'2390'!V56+'2401'!V56</f>
        <v>0</v>
      </c>
      <c r="W56" s="255">
        <f>'2370'!W56+'2372'!W56+'2390'!W56+'2401'!W56</f>
        <v>0</v>
      </c>
      <c r="X56" s="94">
        <f t="shared" si="13"/>
        <v>0</v>
      </c>
      <c r="Y56" s="97"/>
      <c r="Z56" s="94">
        <f t="shared" si="14"/>
        <v>0</v>
      </c>
      <c r="AA56" s="182"/>
    </row>
    <row r="57" spans="1:27" s="214" customFormat="1" ht="15" x14ac:dyDescent="0.25">
      <c r="A57" s="72"/>
      <c r="B57" s="67" t="str">
        <f>'LPFN SUMMARY - Results'!B57</f>
        <v>Cultural Week</v>
      </c>
      <c r="C57" s="71"/>
      <c r="D57" s="62"/>
      <c r="E57" s="63"/>
      <c r="F57" s="255">
        <f>'2370'!F57+'2372'!F57+'2390'!F57+'2401'!F57</f>
        <v>0</v>
      </c>
      <c r="G57" s="255">
        <f>'2370'!G57+'2372'!G57+'2390'!G57+'2401'!G57</f>
        <v>0</v>
      </c>
      <c r="H57" s="255">
        <f>'2370'!H57+'2372'!H57+'2390'!H57+'2401'!H57</f>
        <v>0</v>
      </c>
      <c r="I57" s="94">
        <f t="shared" si="10"/>
        <v>0</v>
      </c>
      <c r="J57" s="224"/>
      <c r="K57" s="255">
        <f>'2370'!K57+'2372'!K57+'2390'!K57+'2401'!K57</f>
        <v>0</v>
      </c>
      <c r="L57" s="255">
        <f>'2370'!L57+'2372'!L57+'2390'!L57+'2401'!L57</f>
        <v>0</v>
      </c>
      <c r="M57" s="255">
        <f>'2370'!M57+'2372'!M57+'2390'!M57+'2401'!M57</f>
        <v>0</v>
      </c>
      <c r="N57" s="94">
        <f t="shared" si="11"/>
        <v>0</v>
      </c>
      <c r="O57" s="224"/>
      <c r="P57" s="255">
        <f>'2370'!P57+'2372'!P57+'2390'!P57+'2401'!P57</f>
        <v>0</v>
      </c>
      <c r="Q57" s="255">
        <f>'2370'!Q57+'2372'!Q57+'2390'!Q57+'2401'!Q57</f>
        <v>0</v>
      </c>
      <c r="R57" s="255">
        <f>'2370'!R57+'2372'!R57+'2390'!R57+'2401'!R57</f>
        <v>0</v>
      </c>
      <c r="S57" s="94">
        <f t="shared" si="12"/>
        <v>0</v>
      </c>
      <c r="T57" s="224"/>
      <c r="U57" s="255">
        <f>'2370'!U57+'2372'!U57+'2390'!U57+'2401'!U57</f>
        <v>0</v>
      </c>
      <c r="V57" s="255">
        <f>'2370'!V57+'2372'!V57+'2390'!V57+'2401'!V57</f>
        <v>0</v>
      </c>
      <c r="W57" s="255">
        <f>'2370'!W57+'2372'!W57+'2390'!W57+'2401'!W57</f>
        <v>0</v>
      </c>
      <c r="X57" s="94">
        <f t="shared" si="13"/>
        <v>0</v>
      </c>
      <c r="Y57" s="97"/>
      <c r="Z57" s="94">
        <f t="shared" si="14"/>
        <v>0</v>
      </c>
      <c r="AA57" s="182"/>
    </row>
    <row r="58" spans="1:27" s="214" customFormat="1" ht="15" x14ac:dyDescent="0.25">
      <c r="A58" s="72"/>
      <c r="B58" s="67" t="str">
        <f>'LPFN SUMMARY - Results'!B58</f>
        <v>Daycare fees</v>
      </c>
      <c r="C58" s="71"/>
      <c r="D58" s="62"/>
      <c r="E58" s="63"/>
      <c r="F58" s="255">
        <f>'2370'!F58+'2372'!F58+'2390'!F58+'2401'!F58</f>
        <v>0</v>
      </c>
      <c r="G58" s="255">
        <f>'2370'!G58+'2372'!G58+'2390'!G58+'2401'!G58</f>
        <v>0</v>
      </c>
      <c r="H58" s="255">
        <f>'2370'!H58+'2372'!H58+'2390'!H58+'2401'!H58</f>
        <v>0</v>
      </c>
      <c r="I58" s="94"/>
      <c r="J58" s="224"/>
      <c r="K58" s="255">
        <f>'2370'!K58+'2372'!K58+'2390'!K58+'2401'!K58</f>
        <v>0</v>
      </c>
      <c r="L58" s="255">
        <f>'2370'!L58+'2372'!L58+'2390'!L58+'2401'!L58</f>
        <v>0</v>
      </c>
      <c r="M58" s="255">
        <f>'2370'!M58+'2372'!M58+'2390'!M58+'2401'!M58</f>
        <v>0</v>
      </c>
      <c r="N58" s="94"/>
      <c r="O58" s="224"/>
      <c r="P58" s="255">
        <f>'2370'!P58+'2372'!P58+'2390'!P58+'2401'!P58</f>
        <v>0</v>
      </c>
      <c r="Q58" s="255">
        <f>'2370'!Q58+'2372'!Q58+'2390'!Q58+'2401'!Q58</f>
        <v>0</v>
      </c>
      <c r="R58" s="255">
        <f>'2370'!R58+'2372'!R58+'2390'!R58+'2401'!R58</f>
        <v>0</v>
      </c>
      <c r="S58" s="94"/>
      <c r="T58" s="224"/>
      <c r="U58" s="255">
        <f>'2370'!U58+'2372'!U58+'2390'!U58+'2401'!U58</f>
        <v>0</v>
      </c>
      <c r="V58" s="255">
        <f>'2370'!V58+'2372'!V58+'2390'!V58+'2401'!V58</f>
        <v>0</v>
      </c>
      <c r="W58" s="255">
        <f>'2370'!W58+'2372'!W58+'2390'!W58+'2401'!W58</f>
        <v>0</v>
      </c>
      <c r="X58" s="94"/>
      <c r="Y58" s="97"/>
      <c r="Z58" s="94">
        <f t="shared" si="14"/>
        <v>0</v>
      </c>
      <c r="AA58" s="182"/>
    </row>
    <row r="59" spans="1:27" s="214" customFormat="1" ht="15" x14ac:dyDescent="0.25">
      <c r="A59" s="72"/>
      <c r="B59" s="67" t="str">
        <f>'LPFN SUMMARY - Results'!B59</f>
        <v>Election expenses</v>
      </c>
      <c r="C59" s="71"/>
      <c r="D59" s="62"/>
      <c r="E59" s="63"/>
      <c r="F59" s="255">
        <f>'2370'!F59+'2372'!F59+'2390'!F59+'2401'!F59</f>
        <v>0</v>
      </c>
      <c r="G59" s="255">
        <f>'2370'!G59+'2372'!G59+'2390'!G59+'2401'!G59</f>
        <v>0</v>
      </c>
      <c r="H59" s="255">
        <f>'2370'!H59+'2372'!H59+'2390'!H59+'2401'!H59</f>
        <v>0</v>
      </c>
      <c r="I59" s="94">
        <f t="shared" si="10"/>
        <v>0</v>
      </c>
      <c r="J59" s="224"/>
      <c r="K59" s="255">
        <f>'2370'!K59+'2372'!K59+'2390'!K59+'2401'!K59</f>
        <v>0</v>
      </c>
      <c r="L59" s="255">
        <f>'2370'!L59+'2372'!L59+'2390'!L59+'2401'!L59</f>
        <v>0</v>
      </c>
      <c r="M59" s="255">
        <f>'2370'!M59+'2372'!M59+'2390'!M59+'2401'!M59</f>
        <v>0</v>
      </c>
      <c r="N59" s="94">
        <f t="shared" si="11"/>
        <v>0</v>
      </c>
      <c r="O59" s="224"/>
      <c r="P59" s="255">
        <f>'2370'!P59+'2372'!P59+'2390'!P59+'2401'!P59</f>
        <v>0</v>
      </c>
      <c r="Q59" s="255">
        <f>'2370'!Q59+'2372'!Q59+'2390'!Q59+'2401'!Q59</f>
        <v>0</v>
      </c>
      <c r="R59" s="255">
        <f>'2370'!R59+'2372'!R59+'2390'!R59+'2401'!R59</f>
        <v>0</v>
      </c>
      <c r="S59" s="94">
        <f t="shared" si="12"/>
        <v>0</v>
      </c>
      <c r="T59" s="224"/>
      <c r="U59" s="255">
        <f>'2370'!U59+'2372'!U59+'2390'!U59+'2401'!U59</f>
        <v>0</v>
      </c>
      <c r="V59" s="255">
        <f>'2370'!V59+'2372'!V59+'2390'!V59+'2401'!V59</f>
        <v>0</v>
      </c>
      <c r="W59" s="255">
        <f>'2370'!W59+'2372'!W59+'2390'!W59+'2401'!W59</f>
        <v>0</v>
      </c>
      <c r="X59" s="94">
        <f t="shared" si="13"/>
        <v>0</v>
      </c>
      <c r="Y59" s="97"/>
      <c r="Z59" s="94">
        <f t="shared" si="14"/>
        <v>0</v>
      </c>
      <c r="AA59" s="182"/>
    </row>
    <row r="60" spans="1:27" s="214" customFormat="1" ht="15" x14ac:dyDescent="0.25">
      <c r="A60" s="72"/>
      <c r="B60" s="67" t="str">
        <f>'LPFN SUMMARY - Results'!B60</f>
        <v>Electricity</v>
      </c>
      <c r="C60" s="71"/>
      <c r="D60" s="62"/>
      <c r="E60" s="63"/>
      <c r="F60" s="255">
        <f>'2370'!F60+'2372'!F60+'2390'!F60+'2401'!F60</f>
        <v>0</v>
      </c>
      <c r="G60" s="255">
        <f>'2370'!G60+'2372'!G60+'2390'!G60+'2401'!G60</f>
        <v>0</v>
      </c>
      <c r="H60" s="255">
        <f>'2370'!H60+'2372'!H60+'2390'!H60+'2401'!H60</f>
        <v>0</v>
      </c>
      <c r="I60" s="94">
        <f t="shared" si="10"/>
        <v>0</v>
      </c>
      <c r="J60" s="224"/>
      <c r="K60" s="255">
        <f>'2370'!K60+'2372'!K60+'2390'!K60+'2401'!K60</f>
        <v>0</v>
      </c>
      <c r="L60" s="255">
        <f>'2370'!L60+'2372'!L60+'2390'!L60+'2401'!L60</f>
        <v>0</v>
      </c>
      <c r="M60" s="255">
        <f>'2370'!M60+'2372'!M60+'2390'!M60+'2401'!M60</f>
        <v>0</v>
      </c>
      <c r="N60" s="94">
        <f t="shared" si="11"/>
        <v>0</v>
      </c>
      <c r="O60" s="224"/>
      <c r="P60" s="255">
        <f>'2370'!P60+'2372'!P60+'2390'!P60+'2401'!P60</f>
        <v>0</v>
      </c>
      <c r="Q60" s="255">
        <f>'2370'!Q60+'2372'!Q60+'2390'!Q60+'2401'!Q60</f>
        <v>0</v>
      </c>
      <c r="R60" s="255">
        <f>'2370'!R60+'2372'!R60+'2390'!R60+'2401'!R60</f>
        <v>0</v>
      </c>
      <c r="S60" s="94">
        <f t="shared" si="12"/>
        <v>0</v>
      </c>
      <c r="T60" s="224"/>
      <c r="U60" s="255">
        <f>'2370'!U60+'2372'!U60+'2390'!U60+'2401'!U60</f>
        <v>0</v>
      </c>
      <c r="V60" s="255">
        <f>'2370'!V60+'2372'!V60+'2390'!V60+'2401'!V60</f>
        <v>0</v>
      </c>
      <c r="W60" s="255">
        <f>'2370'!W60+'2372'!W60+'2390'!W60+'2401'!W60</f>
        <v>0</v>
      </c>
      <c r="X60" s="94">
        <f t="shared" si="13"/>
        <v>0</v>
      </c>
      <c r="Y60" s="97"/>
      <c r="Z60" s="94">
        <f t="shared" si="14"/>
        <v>0</v>
      </c>
      <c r="AA60" s="182"/>
    </row>
    <row r="61" spans="1:27" s="214" customFormat="1" ht="15" x14ac:dyDescent="0.25">
      <c r="A61" s="72"/>
      <c r="B61" s="67" t="str">
        <f>'LPFN SUMMARY - Results'!B61</f>
        <v>Facility Rental</v>
      </c>
      <c r="C61" s="71"/>
      <c r="D61" s="62"/>
      <c r="E61" s="63"/>
      <c r="F61" s="255">
        <f>'2370'!F61+'2372'!F61+'2390'!F61+'2401'!F61</f>
        <v>500</v>
      </c>
      <c r="G61" s="255">
        <f>'2370'!G61+'2372'!G61+'2390'!G61+'2401'!G61</f>
        <v>500</v>
      </c>
      <c r="H61" s="255">
        <f>'2370'!H61+'2372'!H61+'2390'!H61+'2401'!H61</f>
        <v>500</v>
      </c>
      <c r="I61" s="94">
        <f t="shared" si="10"/>
        <v>1500</v>
      </c>
      <c r="J61" s="224"/>
      <c r="K61" s="255">
        <f>'2370'!K61+'2372'!K61+'2390'!K61+'2401'!K61</f>
        <v>500</v>
      </c>
      <c r="L61" s="255">
        <f>'2370'!L61+'2372'!L61+'2390'!L61+'2401'!L61</f>
        <v>500</v>
      </c>
      <c r="M61" s="255">
        <f>'2370'!M61+'2372'!M61+'2390'!M61+'2401'!M61</f>
        <v>500</v>
      </c>
      <c r="N61" s="94">
        <f t="shared" si="11"/>
        <v>1500</v>
      </c>
      <c r="O61" s="224"/>
      <c r="P61" s="255">
        <f>'2370'!P61+'2372'!P61+'2390'!P61+'2401'!P61</f>
        <v>500</v>
      </c>
      <c r="Q61" s="255">
        <f>'2370'!Q61+'2372'!Q61+'2390'!Q61+'2401'!Q61</f>
        <v>500</v>
      </c>
      <c r="R61" s="255">
        <f>'2370'!R61+'2372'!R61+'2390'!R61+'2401'!R61</f>
        <v>500</v>
      </c>
      <c r="S61" s="94">
        <f t="shared" si="12"/>
        <v>1500</v>
      </c>
      <c r="T61" s="224"/>
      <c r="U61" s="255">
        <f>'2370'!U61+'2372'!U61+'2390'!U61+'2401'!U61</f>
        <v>500</v>
      </c>
      <c r="V61" s="255">
        <f>'2370'!V61+'2372'!V61+'2390'!V61+'2401'!V61</f>
        <v>500</v>
      </c>
      <c r="W61" s="255">
        <f>'2370'!W61+'2372'!W61+'2390'!W61+'2401'!W61</f>
        <v>500</v>
      </c>
      <c r="X61" s="94">
        <f t="shared" si="13"/>
        <v>1500</v>
      </c>
      <c r="Y61" s="97"/>
      <c r="Z61" s="94">
        <f t="shared" si="14"/>
        <v>6000</v>
      </c>
      <c r="AA61" s="182"/>
    </row>
    <row r="62" spans="1:27" s="214" customFormat="1" ht="15" x14ac:dyDescent="0.25">
      <c r="A62" s="72"/>
      <c r="B62" s="67" t="str">
        <f>'LPFN SUMMARY - Results'!B62</f>
        <v>Field Trip</v>
      </c>
      <c r="C62" s="71"/>
      <c r="D62" s="62"/>
      <c r="E62" s="63"/>
      <c r="F62" s="255">
        <f>'2370'!F62+'2372'!F62+'2390'!F62+'2401'!F62</f>
        <v>0</v>
      </c>
      <c r="G62" s="255">
        <f>'2370'!G62+'2372'!G62+'2390'!G62+'2401'!G62</f>
        <v>0</v>
      </c>
      <c r="H62" s="255">
        <f>'2370'!H62+'2372'!H62+'2390'!H62+'2401'!H62</f>
        <v>0</v>
      </c>
      <c r="I62" s="94">
        <f t="shared" si="10"/>
        <v>0</v>
      </c>
      <c r="J62" s="224"/>
      <c r="K62" s="255">
        <f>'2370'!K62+'2372'!K62+'2390'!K62+'2401'!K62</f>
        <v>0</v>
      </c>
      <c r="L62" s="255">
        <f>'2370'!L62+'2372'!L62+'2390'!L62+'2401'!L62</f>
        <v>0</v>
      </c>
      <c r="M62" s="255">
        <f>'2370'!M62+'2372'!M62+'2390'!M62+'2401'!M62</f>
        <v>0</v>
      </c>
      <c r="N62" s="94">
        <f t="shared" si="11"/>
        <v>0</v>
      </c>
      <c r="O62" s="224"/>
      <c r="P62" s="255">
        <f>'2370'!P62+'2372'!P62+'2390'!P62+'2401'!P62</f>
        <v>0</v>
      </c>
      <c r="Q62" s="255">
        <f>'2370'!Q62+'2372'!Q62+'2390'!Q62+'2401'!Q62</f>
        <v>0</v>
      </c>
      <c r="R62" s="255">
        <f>'2370'!R62+'2372'!R62+'2390'!R62+'2401'!R62</f>
        <v>0</v>
      </c>
      <c r="S62" s="94">
        <f t="shared" si="12"/>
        <v>0</v>
      </c>
      <c r="T62" s="224"/>
      <c r="U62" s="255">
        <f>'2370'!U62+'2372'!U62+'2390'!U62+'2401'!U62</f>
        <v>0</v>
      </c>
      <c r="V62" s="255">
        <f>'2370'!V62+'2372'!V62+'2390'!V62+'2401'!V62</f>
        <v>0</v>
      </c>
      <c r="W62" s="255">
        <f>'2370'!W62+'2372'!W62+'2390'!W62+'2401'!W62</f>
        <v>0</v>
      </c>
      <c r="X62" s="94">
        <f t="shared" si="13"/>
        <v>0</v>
      </c>
      <c r="Y62" s="97"/>
      <c r="Z62" s="94">
        <f t="shared" si="14"/>
        <v>0</v>
      </c>
      <c r="AA62" s="182"/>
    </row>
    <row r="63" spans="1:27" s="214" customFormat="1" ht="15" x14ac:dyDescent="0.25">
      <c r="A63" s="72"/>
      <c r="B63" s="67" t="str">
        <f>'LPFN SUMMARY - Results'!B63</f>
        <v>Graduation</v>
      </c>
      <c r="C63" s="71"/>
      <c r="D63" s="62"/>
      <c r="E63" s="63"/>
      <c r="F63" s="255">
        <f>'2370'!F63+'2372'!F63+'2390'!F63+'2401'!F63</f>
        <v>0</v>
      </c>
      <c r="G63" s="255">
        <f>'2370'!G63+'2372'!G63+'2390'!G63+'2401'!G63</f>
        <v>0</v>
      </c>
      <c r="H63" s="255">
        <f>'2370'!H63+'2372'!H63+'2390'!H63+'2401'!H63</f>
        <v>0</v>
      </c>
      <c r="I63" s="94">
        <f t="shared" si="10"/>
        <v>0</v>
      </c>
      <c r="J63" s="224"/>
      <c r="K63" s="255">
        <f>'2370'!K63+'2372'!K63+'2390'!K63+'2401'!K63</f>
        <v>0</v>
      </c>
      <c r="L63" s="255">
        <f>'2370'!L63+'2372'!L63+'2390'!L63+'2401'!L63</f>
        <v>0</v>
      </c>
      <c r="M63" s="255">
        <f>'2370'!M63+'2372'!M63+'2390'!M63+'2401'!M63</f>
        <v>0</v>
      </c>
      <c r="N63" s="94">
        <f t="shared" si="11"/>
        <v>0</v>
      </c>
      <c r="O63" s="224"/>
      <c r="P63" s="255">
        <f>'2370'!P63+'2372'!P63+'2390'!P63+'2401'!P63</f>
        <v>0</v>
      </c>
      <c r="Q63" s="255">
        <f>'2370'!Q63+'2372'!Q63+'2390'!Q63+'2401'!Q63</f>
        <v>0</v>
      </c>
      <c r="R63" s="255">
        <f>'2370'!R63+'2372'!R63+'2390'!R63+'2401'!R63</f>
        <v>0</v>
      </c>
      <c r="S63" s="94">
        <f t="shared" si="12"/>
        <v>0</v>
      </c>
      <c r="T63" s="224"/>
      <c r="U63" s="255">
        <f>'2370'!U63+'2372'!U63+'2390'!U63+'2401'!U63</f>
        <v>0</v>
      </c>
      <c r="V63" s="255">
        <f>'2370'!V63+'2372'!V63+'2390'!V63+'2401'!V63</f>
        <v>0</v>
      </c>
      <c r="W63" s="255">
        <f>'2370'!W63+'2372'!W63+'2390'!W63+'2401'!W63</f>
        <v>0</v>
      </c>
      <c r="X63" s="94">
        <f t="shared" si="13"/>
        <v>0</v>
      </c>
      <c r="Y63" s="97"/>
      <c r="Z63" s="94">
        <f t="shared" si="14"/>
        <v>0</v>
      </c>
      <c r="AA63" s="182"/>
    </row>
    <row r="64" spans="1:27" s="214" customFormat="1" ht="15" x14ac:dyDescent="0.25">
      <c r="A64" s="72"/>
      <c r="B64" s="67" t="str">
        <f>'LPFN SUMMARY - Results'!B64</f>
        <v>Guest Speakers</v>
      </c>
      <c r="C64" s="71"/>
      <c r="D64" s="62"/>
      <c r="E64" s="63"/>
      <c r="F64" s="255">
        <f>'2370'!F64+'2372'!F64+'2390'!F64+'2401'!F64</f>
        <v>0</v>
      </c>
      <c r="G64" s="255">
        <f>'2370'!G64+'2372'!G64+'2390'!G64+'2401'!G64</f>
        <v>0</v>
      </c>
      <c r="H64" s="255">
        <f>'2370'!H64+'2372'!H64+'2390'!H64+'2401'!H64</f>
        <v>0</v>
      </c>
      <c r="I64" s="94">
        <f t="shared" si="10"/>
        <v>0</v>
      </c>
      <c r="J64" s="224"/>
      <c r="K64" s="255">
        <f>'2370'!K64+'2372'!K64+'2390'!K64+'2401'!K64</f>
        <v>0</v>
      </c>
      <c r="L64" s="255">
        <f>'2370'!L64+'2372'!L64+'2390'!L64+'2401'!L64</f>
        <v>0</v>
      </c>
      <c r="M64" s="255">
        <f>'2370'!M64+'2372'!M64+'2390'!M64+'2401'!M64</f>
        <v>0</v>
      </c>
      <c r="N64" s="94">
        <f t="shared" si="11"/>
        <v>0</v>
      </c>
      <c r="O64" s="224"/>
      <c r="P64" s="255">
        <f>'2370'!P64+'2372'!P64+'2390'!P64+'2401'!P64</f>
        <v>0</v>
      </c>
      <c r="Q64" s="255">
        <f>'2370'!Q64+'2372'!Q64+'2390'!Q64+'2401'!Q64</f>
        <v>0</v>
      </c>
      <c r="R64" s="255">
        <f>'2370'!R64+'2372'!R64+'2390'!R64+'2401'!R64</f>
        <v>0</v>
      </c>
      <c r="S64" s="94">
        <f t="shared" si="12"/>
        <v>0</v>
      </c>
      <c r="T64" s="224"/>
      <c r="U64" s="255">
        <f>'2370'!U64+'2372'!U64+'2390'!U64+'2401'!U64</f>
        <v>0</v>
      </c>
      <c r="V64" s="255">
        <f>'2370'!V64+'2372'!V64+'2390'!V64+'2401'!V64</f>
        <v>0</v>
      </c>
      <c r="W64" s="255">
        <f>'2370'!W64+'2372'!W64+'2390'!W64+'2401'!W64</f>
        <v>0</v>
      </c>
      <c r="X64" s="94">
        <f t="shared" si="13"/>
        <v>0</v>
      </c>
      <c r="Y64" s="97"/>
      <c r="Z64" s="94">
        <f t="shared" si="14"/>
        <v>0</v>
      </c>
      <c r="AA64" s="182"/>
    </row>
    <row r="65" spans="1:27" s="214" customFormat="1" ht="15" x14ac:dyDescent="0.25">
      <c r="A65" s="72"/>
      <c r="B65" s="67" t="str">
        <f>'LPFN SUMMARY - Results'!B65</f>
        <v>Honoraria</v>
      </c>
      <c r="C65" s="71"/>
      <c r="D65" s="62"/>
      <c r="E65" s="63"/>
      <c r="F65" s="255">
        <f>'2370'!F65+'2372'!F65+'2390'!F65+'2401'!F65</f>
        <v>0</v>
      </c>
      <c r="G65" s="255">
        <f>'2370'!G65+'2372'!G65+'2390'!G65+'2401'!G65</f>
        <v>0</v>
      </c>
      <c r="H65" s="255">
        <f>'2370'!H65+'2372'!H65+'2390'!H65+'2401'!H65</f>
        <v>0</v>
      </c>
      <c r="I65" s="94">
        <f t="shared" si="10"/>
        <v>0</v>
      </c>
      <c r="J65" s="224"/>
      <c r="K65" s="255">
        <f>'2370'!K65+'2372'!K65+'2390'!K65+'2401'!K65</f>
        <v>0</v>
      </c>
      <c r="L65" s="255">
        <f>'2370'!L65+'2372'!L65+'2390'!L65+'2401'!L65</f>
        <v>0</v>
      </c>
      <c r="M65" s="255">
        <f>'2370'!M65+'2372'!M65+'2390'!M65+'2401'!M65</f>
        <v>0</v>
      </c>
      <c r="N65" s="94">
        <f t="shared" si="11"/>
        <v>0</v>
      </c>
      <c r="O65" s="224"/>
      <c r="P65" s="255">
        <f>'2370'!P65+'2372'!P65+'2390'!P65+'2401'!P65</f>
        <v>0</v>
      </c>
      <c r="Q65" s="255">
        <f>'2370'!Q65+'2372'!Q65+'2390'!Q65+'2401'!Q65</f>
        <v>0</v>
      </c>
      <c r="R65" s="255">
        <f>'2370'!R65+'2372'!R65+'2390'!R65+'2401'!R65</f>
        <v>0</v>
      </c>
      <c r="S65" s="94">
        <f t="shared" si="12"/>
        <v>0</v>
      </c>
      <c r="T65" s="224"/>
      <c r="U65" s="255">
        <f>'2370'!U65+'2372'!U65+'2390'!U65+'2401'!U65</f>
        <v>0</v>
      </c>
      <c r="V65" s="255">
        <f>'2370'!V65+'2372'!V65+'2390'!V65+'2401'!V65</f>
        <v>0</v>
      </c>
      <c r="W65" s="255">
        <f>'2370'!W65+'2372'!W65+'2390'!W65+'2401'!W65</f>
        <v>0</v>
      </c>
      <c r="X65" s="94">
        <f t="shared" si="13"/>
        <v>0</v>
      </c>
      <c r="Y65" s="97"/>
      <c r="Z65" s="94">
        <f t="shared" si="14"/>
        <v>0</v>
      </c>
      <c r="AA65" s="182"/>
    </row>
    <row r="66" spans="1:27" s="214" customFormat="1" ht="15" x14ac:dyDescent="0.25">
      <c r="A66" s="72"/>
      <c r="B66" s="67" t="str">
        <f>'LPFN SUMMARY - Results'!B66</f>
        <v>Insurances</v>
      </c>
      <c r="C66" s="71"/>
      <c r="D66" s="62"/>
      <c r="E66" s="63"/>
      <c r="F66" s="255">
        <f>'2370'!F66+'2372'!F66+'2390'!F66+'2401'!F66</f>
        <v>0</v>
      </c>
      <c r="G66" s="255">
        <f>'2370'!G66+'2372'!G66+'2390'!G66+'2401'!G66</f>
        <v>0</v>
      </c>
      <c r="H66" s="255">
        <f>'2370'!H66+'2372'!H66+'2390'!H66+'2401'!H66</f>
        <v>0</v>
      </c>
      <c r="I66" s="94">
        <f t="shared" si="10"/>
        <v>0</v>
      </c>
      <c r="J66" s="224"/>
      <c r="K66" s="255">
        <f>'2370'!K66+'2372'!K66+'2390'!K66+'2401'!K66</f>
        <v>0</v>
      </c>
      <c r="L66" s="255">
        <f>'2370'!L66+'2372'!L66+'2390'!L66+'2401'!L66</f>
        <v>0</v>
      </c>
      <c r="M66" s="255">
        <f>'2370'!M66+'2372'!M66+'2390'!M66+'2401'!M66</f>
        <v>0</v>
      </c>
      <c r="N66" s="94">
        <f t="shared" si="11"/>
        <v>0</v>
      </c>
      <c r="O66" s="224"/>
      <c r="P66" s="255">
        <f>'2370'!P66+'2372'!P66+'2390'!P66+'2401'!P66</f>
        <v>0</v>
      </c>
      <c r="Q66" s="255">
        <f>'2370'!Q66+'2372'!Q66+'2390'!Q66+'2401'!Q66</f>
        <v>0</v>
      </c>
      <c r="R66" s="255">
        <f>'2370'!R66+'2372'!R66+'2390'!R66+'2401'!R66</f>
        <v>0</v>
      </c>
      <c r="S66" s="94">
        <f t="shared" si="12"/>
        <v>0</v>
      </c>
      <c r="T66" s="224"/>
      <c r="U66" s="255">
        <f>'2370'!U66+'2372'!U66+'2390'!U66+'2401'!U66</f>
        <v>0</v>
      </c>
      <c r="V66" s="255">
        <f>'2370'!V66+'2372'!V66+'2390'!V66+'2401'!V66</f>
        <v>0</v>
      </c>
      <c r="W66" s="255">
        <f>'2370'!W66+'2372'!W66+'2390'!W66+'2401'!W66</f>
        <v>0</v>
      </c>
      <c r="X66" s="94">
        <f t="shared" si="13"/>
        <v>0</v>
      </c>
      <c r="Y66" s="97"/>
      <c r="Z66" s="94">
        <f t="shared" si="14"/>
        <v>0</v>
      </c>
      <c r="AA66" s="182"/>
    </row>
    <row r="67" spans="1:27" s="214" customFormat="1" ht="15" x14ac:dyDescent="0.25">
      <c r="A67" s="72"/>
      <c r="B67" s="67" t="str">
        <f>'LPFN SUMMARY - Results'!B67</f>
        <v>Interests and bank charges</v>
      </c>
      <c r="C67" s="71"/>
      <c r="D67" s="62"/>
      <c r="E67" s="63"/>
      <c r="F67" s="255">
        <f>'2370'!F67+'2372'!F67+'2390'!F67+'2401'!F67</f>
        <v>0</v>
      </c>
      <c r="G67" s="255">
        <f>'2370'!G67+'2372'!G67+'2390'!G67+'2401'!G67</f>
        <v>0</v>
      </c>
      <c r="H67" s="255">
        <f>'2370'!H67+'2372'!H67+'2390'!H67+'2401'!H67</f>
        <v>0</v>
      </c>
      <c r="I67" s="94">
        <f t="shared" si="10"/>
        <v>0</v>
      </c>
      <c r="J67" s="224"/>
      <c r="K67" s="255">
        <f>'2370'!K67+'2372'!K67+'2390'!K67+'2401'!K67</f>
        <v>0</v>
      </c>
      <c r="L67" s="255">
        <f>'2370'!L67+'2372'!L67+'2390'!L67+'2401'!L67</f>
        <v>0</v>
      </c>
      <c r="M67" s="255">
        <f>'2370'!M67+'2372'!M67+'2390'!M67+'2401'!M67</f>
        <v>0</v>
      </c>
      <c r="N67" s="94">
        <f t="shared" si="11"/>
        <v>0</v>
      </c>
      <c r="O67" s="224"/>
      <c r="P67" s="255">
        <f>'2370'!P67+'2372'!P67+'2390'!P67+'2401'!P67</f>
        <v>0</v>
      </c>
      <c r="Q67" s="255">
        <f>'2370'!Q67+'2372'!Q67+'2390'!Q67+'2401'!Q67</f>
        <v>0</v>
      </c>
      <c r="R67" s="255">
        <f>'2370'!R67+'2372'!R67+'2390'!R67+'2401'!R67</f>
        <v>0</v>
      </c>
      <c r="S67" s="94">
        <f t="shared" si="12"/>
        <v>0</v>
      </c>
      <c r="T67" s="224"/>
      <c r="U67" s="255">
        <f>'2370'!U67+'2372'!U67+'2390'!U67+'2401'!U67</f>
        <v>0</v>
      </c>
      <c r="V67" s="255">
        <f>'2370'!V67+'2372'!V67+'2390'!V67+'2401'!V67</f>
        <v>0</v>
      </c>
      <c r="W67" s="255">
        <f>'2370'!W67+'2372'!W67+'2390'!W67+'2401'!W67</f>
        <v>0</v>
      </c>
      <c r="X67" s="94">
        <f t="shared" si="13"/>
        <v>0</v>
      </c>
      <c r="Y67" s="97"/>
      <c r="Z67" s="94">
        <f t="shared" si="14"/>
        <v>0</v>
      </c>
      <c r="AA67" s="182"/>
    </row>
    <row r="68" spans="1:27" s="214" customFormat="1" ht="15" hidden="1" x14ac:dyDescent="0.25">
      <c r="A68" s="72"/>
      <c r="B68" s="67" t="str">
        <f>'LPFN SUMMARY - Results'!B68</f>
        <v>Unused</v>
      </c>
      <c r="C68" s="71"/>
      <c r="D68" s="62"/>
      <c r="E68" s="63"/>
      <c r="F68" s="255">
        <f>'2370'!F68+'2372'!F68+'2390'!F68+'2401'!F68</f>
        <v>0</v>
      </c>
      <c r="G68" s="255">
        <f>'2370'!G68+'2372'!G68+'2390'!G68+'2401'!G68</f>
        <v>0</v>
      </c>
      <c r="H68" s="255">
        <f>'2370'!H68+'2372'!H68+'2390'!H68+'2401'!H68</f>
        <v>0</v>
      </c>
      <c r="I68" s="94">
        <f t="shared" si="10"/>
        <v>0</v>
      </c>
      <c r="J68" s="224"/>
      <c r="K68" s="255">
        <f>'2370'!K68+'2372'!K68+'2390'!K68+'2401'!K68</f>
        <v>0</v>
      </c>
      <c r="L68" s="255">
        <f>'2370'!L68+'2372'!L68+'2390'!L68+'2401'!L68</f>
        <v>0</v>
      </c>
      <c r="M68" s="255">
        <f>'2370'!M68+'2372'!M68+'2390'!M68+'2401'!M68</f>
        <v>0</v>
      </c>
      <c r="N68" s="94">
        <f t="shared" si="11"/>
        <v>0</v>
      </c>
      <c r="O68" s="224"/>
      <c r="P68" s="255">
        <f>'2370'!P68+'2372'!P68+'2390'!P68+'2401'!P68</f>
        <v>0</v>
      </c>
      <c r="Q68" s="255">
        <f>'2370'!Q68+'2372'!Q68+'2390'!Q68+'2401'!Q68</f>
        <v>0</v>
      </c>
      <c r="R68" s="255">
        <f>'2370'!R68+'2372'!R68+'2390'!R68+'2401'!R68</f>
        <v>0</v>
      </c>
      <c r="S68" s="94">
        <f t="shared" si="12"/>
        <v>0</v>
      </c>
      <c r="T68" s="224"/>
      <c r="U68" s="255">
        <f>'2370'!U68+'2372'!U68+'2390'!U68+'2401'!U68</f>
        <v>0</v>
      </c>
      <c r="V68" s="255">
        <f>'2370'!V68+'2372'!V68+'2390'!V68+'2401'!V68</f>
        <v>0</v>
      </c>
      <c r="W68" s="255">
        <f>'2370'!W68+'2372'!W68+'2390'!W68+'2401'!W68</f>
        <v>0</v>
      </c>
      <c r="X68" s="94">
        <f t="shared" si="13"/>
        <v>0</v>
      </c>
      <c r="Y68" s="97"/>
      <c r="Z68" s="94">
        <f t="shared" si="14"/>
        <v>0</v>
      </c>
      <c r="AA68" s="182"/>
    </row>
    <row r="69" spans="1:27" s="214" customFormat="1" ht="15" x14ac:dyDescent="0.25">
      <c r="A69" s="72"/>
      <c r="B69" s="67" t="str">
        <f>'LPFN SUMMARY - Results'!B69</f>
        <v>Licence fees</v>
      </c>
      <c r="C69" s="71"/>
      <c r="D69" s="62"/>
      <c r="E69" s="63"/>
      <c r="F69" s="255">
        <f>'2370'!F69+'2372'!F69+'2390'!F69+'2401'!F69</f>
        <v>0</v>
      </c>
      <c r="G69" s="255">
        <f>'2370'!G69+'2372'!G69+'2390'!G69+'2401'!G69</f>
        <v>0</v>
      </c>
      <c r="H69" s="255">
        <f>'2370'!H69+'2372'!H69+'2390'!H69+'2401'!H69</f>
        <v>0</v>
      </c>
      <c r="I69" s="94">
        <f t="shared" si="10"/>
        <v>0</v>
      </c>
      <c r="J69" s="224"/>
      <c r="K69" s="255">
        <f>'2370'!K69+'2372'!K69+'2390'!K69+'2401'!K69</f>
        <v>0</v>
      </c>
      <c r="L69" s="255">
        <f>'2370'!L69+'2372'!L69+'2390'!L69+'2401'!L69</f>
        <v>0</v>
      </c>
      <c r="M69" s="255">
        <f>'2370'!M69+'2372'!M69+'2390'!M69+'2401'!M69</f>
        <v>0</v>
      </c>
      <c r="N69" s="94">
        <f t="shared" si="11"/>
        <v>0</v>
      </c>
      <c r="O69" s="224"/>
      <c r="P69" s="255">
        <f>'2370'!P69+'2372'!P69+'2390'!P69+'2401'!P69</f>
        <v>0</v>
      </c>
      <c r="Q69" s="255">
        <f>'2370'!Q69+'2372'!Q69+'2390'!Q69+'2401'!Q69</f>
        <v>0</v>
      </c>
      <c r="R69" s="255">
        <f>'2370'!R69+'2372'!R69+'2390'!R69+'2401'!R69</f>
        <v>0</v>
      </c>
      <c r="S69" s="94">
        <f t="shared" si="12"/>
        <v>0</v>
      </c>
      <c r="T69" s="224"/>
      <c r="U69" s="255">
        <f>'2370'!U69+'2372'!U69+'2390'!U69+'2401'!U69</f>
        <v>0</v>
      </c>
      <c r="V69" s="255">
        <f>'2370'!V69+'2372'!V69+'2390'!V69+'2401'!V69</f>
        <v>0</v>
      </c>
      <c r="W69" s="255">
        <f>'2370'!W69+'2372'!W69+'2390'!W69+'2401'!W69</f>
        <v>0</v>
      </c>
      <c r="X69" s="94">
        <f t="shared" si="13"/>
        <v>0</v>
      </c>
      <c r="Y69" s="97"/>
      <c r="Z69" s="94">
        <f t="shared" si="14"/>
        <v>0</v>
      </c>
      <c r="AA69" s="182"/>
    </row>
    <row r="70" spans="1:27" s="214" customFormat="1" ht="15" x14ac:dyDescent="0.25">
      <c r="A70" s="72"/>
      <c r="B70" s="67" t="str">
        <f>'LPFN SUMMARY - Results'!B70</f>
        <v>Maintenance</v>
      </c>
      <c r="C70" s="71"/>
      <c r="D70" s="62"/>
      <c r="E70" s="63"/>
      <c r="F70" s="255">
        <f>'2370'!F70+'2372'!F70+'2390'!F70+'2401'!F70</f>
        <v>0</v>
      </c>
      <c r="G70" s="255">
        <f>'2370'!G70+'2372'!G70+'2390'!G70+'2401'!G70</f>
        <v>0</v>
      </c>
      <c r="H70" s="255">
        <f>'2370'!H70+'2372'!H70+'2390'!H70+'2401'!H70</f>
        <v>0</v>
      </c>
      <c r="I70" s="94">
        <f t="shared" si="10"/>
        <v>0</v>
      </c>
      <c r="J70" s="224"/>
      <c r="K70" s="255">
        <f>'2370'!K70+'2372'!K70+'2390'!K70+'2401'!K70</f>
        <v>0</v>
      </c>
      <c r="L70" s="255">
        <f>'2370'!L70+'2372'!L70+'2390'!L70+'2401'!L70</f>
        <v>0</v>
      </c>
      <c r="M70" s="255">
        <f>'2370'!M70+'2372'!M70+'2390'!M70+'2401'!M70</f>
        <v>0</v>
      </c>
      <c r="N70" s="94">
        <f t="shared" si="11"/>
        <v>0</v>
      </c>
      <c r="O70" s="224"/>
      <c r="P70" s="255">
        <f>'2370'!P70+'2372'!P70+'2390'!P70+'2401'!P70</f>
        <v>0</v>
      </c>
      <c r="Q70" s="255">
        <f>'2370'!Q70+'2372'!Q70+'2390'!Q70+'2401'!Q70</f>
        <v>0</v>
      </c>
      <c r="R70" s="255">
        <f>'2370'!R70+'2372'!R70+'2390'!R70+'2401'!R70</f>
        <v>0</v>
      </c>
      <c r="S70" s="94">
        <f t="shared" si="12"/>
        <v>0</v>
      </c>
      <c r="T70" s="224"/>
      <c r="U70" s="255">
        <f>'2370'!U70+'2372'!U70+'2390'!U70+'2401'!U70</f>
        <v>0</v>
      </c>
      <c r="V70" s="255">
        <f>'2370'!V70+'2372'!V70+'2390'!V70+'2401'!V70</f>
        <v>0</v>
      </c>
      <c r="W70" s="255">
        <f>'2370'!W70+'2372'!W70+'2390'!W70+'2401'!W70</f>
        <v>0</v>
      </c>
      <c r="X70" s="94">
        <f t="shared" si="13"/>
        <v>0</v>
      </c>
      <c r="Y70" s="97"/>
      <c r="Z70" s="94">
        <f t="shared" si="14"/>
        <v>0</v>
      </c>
      <c r="AA70" s="182"/>
    </row>
    <row r="71" spans="1:27" s="214" customFormat="1" ht="15" x14ac:dyDescent="0.25">
      <c r="A71" s="72"/>
      <c r="B71" s="67" t="str">
        <f>'LPFN SUMMARY - Results'!B71</f>
        <v>Material and supplies</v>
      </c>
      <c r="C71" s="71"/>
      <c r="D71" s="62"/>
      <c r="E71" s="63"/>
      <c r="F71" s="255">
        <f>'2370'!F71+'2372'!F71+'2390'!F71+'2401'!F71</f>
        <v>0</v>
      </c>
      <c r="G71" s="255">
        <f>'2370'!G71+'2372'!G71+'2390'!G71+'2401'!G71</f>
        <v>0</v>
      </c>
      <c r="H71" s="255">
        <f>'2370'!H71+'2372'!H71+'2390'!H71+'2401'!H71</f>
        <v>500</v>
      </c>
      <c r="I71" s="94">
        <f t="shared" si="10"/>
        <v>500</v>
      </c>
      <c r="J71" s="224"/>
      <c r="K71" s="255">
        <f>'2370'!K71+'2372'!K71+'2390'!K71+'2401'!K71</f>
        <v>0</v>
      </c>
      <c r="L71" s="255">
        <f>'2370'!L71+'2372'!L71+'2390'!L71+'2401'!L71</f>
        <v>0</v>
      </c>
      <c r="M71" s="255">
        <f>'2370'!M71+'2372'!M71+'2390'!M71+'2401'!M71</f>
        <v>500</v>
      </c>
      <c r="N71" s="94">
        <f t="shared" si="11"/>
        <v>500</v>
      </c>
      <c r="O71" s="224"/>
      <c r="P71" s="255">
        <f>'2370'!P71+'2372'!P71+'2390'!P71+'2401'!P71</f>
        <v>0</v>
      </c>
      <c r="Q71" s="255">
        <f>'2370'!Q71+'2372'!Q71+'2390'!Q71+'2401'!Q71</f>
        <v>0</v>
      </c>
      <c r="R71" s="255">
        <f>'2370'!R71+'2372'!R71+'2390'!R71+'2401'!R71</f>
        <v>500</v>
      </c>
      <c r="S71" s="94">
        <f t="shared" si="12"/>
        <v>500</v>
      </c>
      <c r="T71" s="224"/>
      <c r="U71" s="255">
        <f>'2370'!U71+'2372'!U71+'2390'!U71+'2401'!U71</f>
        <v>0</v>
      </c>
      <c r="V71" s="255">
        <f>'2370'!V71+'2372'!V71+'2390'!V71+'2401'!V71</f>
        <v>0</v>
      </c>
      <c r="W71" s="255">
        <f>'2370'!W71+'2372'!W71+'2390'!W71+'2401'!W71</f>
        <v>500</v>
      </c>
      <c r="X71" s="94">
        <f t="shared" si="13"/>
        <v>500</v>
      </c>
      <c r="Y71" s="97"/>
      <c r="Z71" s="94">
        <f t="shared" si="14"/>
        <v>2000</v>
      </c>
      <c r="AA71" s="182"/>
    </row>
    <row r="72" spans="1:27" s="214" customFormat="1" ht="15" x14ac:dyDescent="0.25">
      <c r="A72" s="72"/>
      <c r="B72" s="67" t="str">
        <f>'LPFN SUMMARY - Results'!B72</f>
        <v>Medical transportation</v>
      </c>
      <c r="C72" s="71"/>
      <c r="D72" s="62"/>
      <c r="E72" s="63"/>
      <c r="F72" s="255">
        <f>'2370'!F72+'2372'!F72+'2390'!F72+'2401'!F72</f>
        <v>0</v>
      </c>
      <c r="G72" s="255">
        <f>'2370'!G72+'2372'!G72+'2390'!G72+'2401'!G72</f>
        <v>0</v>
      </c>
      <c r="H72" s="255">
        <f>'2370'!H72+'2372'!H72+'2390'!H72+'2401'!H72</f>
        <v>0</v>
      </c>
      <c r="I72" s="94">
        <f t="shared" si="10"/>
        <v>0</v>
      </c>
      <c r="J72" s="224"/>
      <c r="K72" s="255">
        <f>'2370'!K72+'2372'!K72+'2390'!K72+'2401'!K72</f>
        <v>0</v>
      </c>
      <c r="L72" s="255">
        <f>'2370'!L72+'2372'!L72+'2390'!L72+'2401'!L72</f>
        <v>0</v>
      </c>
      <c r="M72" s="255">
        <f>'2370'!M72+'2372'!M72+'2390'!M72+'2401'!M72</f>
        <v>0</v>
      </c>
      <c r="N72" s="94">
        <f t="shared" si="11"/>
        <v>0</v>
      </c>
      <c r="O72" s="224"/>
      <c r="P72" s="255">
        <f>'2370'!P72+'2372'!P72+'2390'!P72+'2401'!P72</f>
        <v>0</v>
      </c>
      <c r="Q72" s="255">
        <f>'2370'!Q72+'2372'!Q72+'2390'!Q72+'2401'!Q72</f>
        <v>0</v>
      </c>
      <c r="R72" s="255">
        <f>'2370'!R72+'2372'!R72+'2390'!R72+'2401'!R72</f>
        <v>0</v>
      </c>
      <c r="S72" s="94">
        <f t="shared" si="12"/>
        <v>0</v>
      </c>
      <c r="T72" s="224"/>
      <c r="U72" s="255">
        <f>'2370'!U72+'2372'!U72+'2390'!U72+'2401'!U72</f>
        <v>0</v>
      </c>
      <c r="V72" s="255">
        <f>'2370'!V72+'2372'!V72+'2390'!V72+'2401'!V72</f>
        <v>0</v>
      </c>
      <c r="W72" s="255">
        <f>'2370'!W72+'2372'!W72+'2390'!W72+'2401'!W72</f>
        <v>0</v>
      </c>
      <c r="X72" s="94">
        <f t="shared" si="13"/>
        <v>0</v>
      </c>
      <c r="Y72" s="97"/>
      <c r="Z72" s="94">
        <f t="shared" si="14"/>
        <v>0</v>
      </c>
      <c r="AA72" s="182"/>
    </row>
    <row r="73" spans="1:27" s="214" customFormat="1" ht="15" hidden="1" x14ac:dyDescent="0.25">
      <c r="A73" s="72"/>
      <c r="B73" s="67" t="str">
        <f>'LPFN SUMMARY - Results'!B73</f>
        <v>Unused</v>
      </c>
      <c r="C73" s="71"/>
      <c r="D73" s="62"/>
      <c r="E73" s="63"/>
      <c r="F73" s="255">
        <f>'2370'!F73+'2372'!F73+'2390'!F73+'2401'!F73</f>
        <v>0</v>
      </c>
      <c r="G73" s="255">
        <f>'2370'!G73+'2372'!G73+'2390'!G73+'2401'!G73</f>
        <v>0</v>
      </c>
      <c r="H73" s="255">
        <f>'2370'!H73+'2372'!H73+'2390'!H73+'2401'!H73</f>
        <v>0</v>
      </c>
      <c r="I73" s="94">
        <f t="shared" si="10"/>
        <v>0</v>
      </c>
      <c r="J73" s="224"/>
      <c r="K73" s="255">
        <f>'2370'!K73+'2372'!K73+'2390'!K73+'2401'!K73</f>
        <v>0</v>
      </c>
      <c r="L73" s="255">
        <f>'2370'!L73+'2372'!L73+'2390'!L73+'2401'!L73</f>
        <v>0</v>
      </c>
      <c r="M73" s="255">
        <f>'2370'!M73+'2372'!M73+'2390'!M73+'2401'!M73</f>
        <v>0</v>
      </c>
      <c r="N73" s="94">
        <f t="shared" si="11"/>
        <v>0</v>
      </c>
      <c r="O73" s="224"/>
      <c r="P73" s="255">
        <f>'2370'!P73+'2372'!P73+'2390'!P73+'2401'!P73</f>
        <v>0</v>
      </c>
      <c r="Q73" s="255">
        <f>'2370'!Q73+'2372'!Q73+'2390'!Q73+'2401'!Q73</f>
        <v>0</v>
      </c>
      <c r="R73" s="255">
        <f>'2370'!R73+'2372'!R73+'2390'!R73+'2401'!R73</f>
        <v>0</v>
      </c>
      <c r="S73" s="94">
        <f t="shared" si="12"/>
        <v>0</v>
      </c>
      <c r="T73" s="224"/>
      <c r="U73" s="255">
        <f>'2370'!U73+'2372'!U73+'2390'!U73+'2401'!U73</f>
        <v>0</v>
      </c>
      <c r="V73" s="255">
        <f>'2370'!V73+'2372'!V73+'2390'!V73+'2401'!V73</f>
        <v>0</v>
      </c>
      <c r="W73" s="255">
        <f>'2370'!W73+'2372'!W73+'2390'!W73+'2401'!W73</f>
        <v>0</v>
      </c>
      <c r="X73" s="94">
        <f t="shared" si="13"/>
        <v>0</v>
      </c>
      <c r="Y73" s="97"/>
      <c r="Z73" s="94">
        <f t="shared" si="14"/>
        <v>0</v>
      </c>
      <c r="AA73" s="182"/>
    </row>
    <row r="74" spans="1:27" s="214" customFormat="1" ht="15" x14ac:dyDescent="0.25">
      <c r="A74" s="72"/>
      <c r="B74" s="67" t="str">
        <f>'LPFN SUMMARY - Results'!B74</f>
        <v>NNADAP Certification</v>
      </c>
      <c r="C74" s="71"/>
      <c r="D74" s="62"/>
      <c r="E74" s="63"/>
      <c r="F74" s="255">
        <f>'2370'!F74+'2372'!F74+'2390'!F74+'2401'!F74</f>
        <v>0</v>
      </c>
      <c r="G74" s="255">
        <f>'2370'!G74+'2372'!G74+'2390'!G74+'2401'!G74</f>
        <v>0</v>
      </c>
      <c r="H74" s="255">
        <f>'2370'!H74+'2372'!H74+'2390'!H74+'2401'!H74</f>
        <v>0</v>
      </c>
      <c r="I74" s="94">
        <f t="shared" si="10"/>
        <v>0</v>
      </c>
      <c r="J74" s="224"/>
      <c r="K74" s="255">
        <f>'2370'!K74+'2372'!K74+'2390'!K74+'2401'!K74</f>
        <v>0</v>
      </c>
      <c r="L74" s="255">
        <f>'2370'!L74+'2372'!L74+'2390'!L74+'2401'!L74</f>
        <v>0</v>
      </c>
      <c r="M74" s="255">
        <f>'2370'!M74+'2372'!M74+'2390'!M74+'2401'!M74</f>
        <v>0</v>
      </c>
      <c r="N74" s="94">
        <f t="shared" si="11"/>
        <v>0</v>
      </c>
      <c r="O74" s="224"/>
      <c r="P74" s="255">
        <f>'2370'!P74+'2372'!P74+'2390'!P74+'2401'!P74</f>
        <v>0</v>
      </c>
      <c r="Q74" s="255">
        <f>'2370'!Q74+'2372'!Q74+'2390'!Q74+'2401'!Q74</f>
        <v>0</v>
      </c>
      <c r="R74" s="255">
        <f>'2370'!R74+'2372'!R74+'2390'!R74+'2401'!R74</f>
        <v>0</v>
      </c>
      <c r="S74" s="94">
        <f t="shared" si="12"/>
        <v>0</v>
      </c>
      <c r="T74" s="224"/>
      <c r="U74" s="255">
        <f>'2370'!U74+'2372'!U74+'2390'!U74+'2401'!U74</f>
        <v>0</v>
      </c>
      <c r="V74" s="255">
        <f>'2370'!V74+'2372'!V74+'2390'!V74+'2401'!V74</f>
        <v>0</v>
      </c>
      <c r="W74" s="255">
        <f>'2370'!W74+'2372'!W74+'2390'!W74+'2401'!W74</f>
        <v>0</v>
      </c>
      <c r="X74" s="94">
        <f t="shared" si="13"/>
        <v>0</v>
      </c>
      <c r="Y74" s="97"/>
      <c r="Z74" s="94">
        <f t="shared" si="14"/>
        <v>0</v>
      </c>
      <c r="AA74" s="182"/>
    </row>
    <row r="75" spans="1:27" s="214" customFormat="1" ht="15" x14ac:dyDescent="0.25">
      <c r="A75" s="72"/>
      <c r="B75" s="67" t="str">
        <f>'LPFN SUMMARY - Results'!B75</f>
        <v>Other expenses</v>
      </c>
      <c r="C75" s="71"/>
      <c r="D75" s="62"/>
      <c r="E75" s="63"/>
      <c r="F75" s="255">
        <f>'2370'!F75+'2372'!F75+'2390'!F75+'2401'!F75</f>
        <v>0</v>
      </c>
      <c r="G75" s="255">
        <f>'2370'!G75+'2372'!G75+'2390'!G75+'2401'!G75</f>
        <v>0</v>
      </c>
      <c r="H75" s="255">
        <f>'2370'!H75+'2372'!H75+'2390'!H75+'2401'!H75</f>
        <v>0</v>
      </c>
      <c r="I75" s="94">
        <f t="shared" si="10"/>
        <v>0</v>
      </c>
      <c r="J75" s="224"/>
      <c r="K75" s="255">
        <f>'2370'!K75+'2372'!K75+'2390'!K75+'2401'!K75</f>
        <v>0</v>
      </c>
      <c r="L75" s="255">
        <f>'2370'!L75+'2372'!L75+'2390'!L75+'2401'!L75</f>
        <v>0</v>
      </c>
      <c r="M75" s="255">
        <f>'2370'!M75+'2372'!M75+'2390'!M75+'2401'!M75</f>
        <v>0</v>
      </c>
      <c r="N75" s="94">
        <f t="shared" si="11"/>
        <v>0</v>
      </c>
      <c r="O75" s="224"/>
      <c r="P75" s="255">
        <f>'2370'!P75+'2372'!P75+'2390'!P75+'2401'!P75</f>
        <v>0</v>
      </c>
      <c r="Q75" s="255">
        <f>'2370'!Q75+'2372'!Q75+'2390'!Q75+'2401'!Q75</f>
        <v>0</v>
      </c>
      <c r="R75" s="255">
        <f>'2370'!R75+'2372'!R75+'2390'!R75+'2401'!R75</f>
        <v>0</v>
      </c>
      <c r="S75" s="94">
        <f t="shared" si="12"/>
        <v>0</v>
      </c>
      <c r="T75" s="224"/>
      <c r="U75" s="255">
        <f>'2370'!U75+'2372'!U75+'2390'!U75+'2401'!U75</f>
        <v>0</v>
      </c>
      <c r="V75" s="255">
        <f>'2370'!V75+'2372'!V75+'2390'!V75+'2401'!V75</f>
        <v>0</v>
      </c>
      <c r="W75" s="255">
        <f>'2370'!W75+'2372'!W75+'2390'!W75+'2401'!W75</f>
        <v>0</v>
      </c>
      <c r="X75" s="94">
        <f t="shared" si="13"/>
        <v>0</v>
      </c>
      <c r="Y75" s="97"/>
      <c r="Z75" s="94">
        <f t="shared" si="14"/>
        <v>0</v>
      </c>
      <c r="AA75" s="182"/>
    </row>
    <row r="76" spans="1:27" s="214" customFormat="1" ht="15" x14ac:dyDescent="0.25">
      <c r="A76" s="72"/>
      <c r="B76" s="67" t="str">
        <f>'LPFN SUMMARY - Results'!B76</f>
        <v>Prevention General</v>
      </c>
      <c r="C76" s="71"/>
      <c r="D76" s="62"/>
      <c r="E76" s="63"/>
      <c r="F76" s="255">
        <f>'2370'!F76+'2372'!F76+'2390'!F76+'2401'!F76</f>
        <v>0</v>
      </c>
      <c r="G76" s="255">
        <f>'2370'!G76+'2372'!G76+'2390'!G76+'2401'!G76</f>
        <v>0</v>
      </c>
      <c r="H76" s="255">
        <f>'2370'!H76+'2372'!H76+'2390'!H76+'2401'!H76</f>
        <v>0</v>
      </c>
      <c r="I76" s="94">
        <f t="shared" si="10"/>
        <v>0</v>
      </c>
      <c r="J76" s="224"/>
      <c r="K76" s="255">
        <f>'2370'!K76+'2372'!K76+'2390'!K76+'2401'!K76</f>
        <v>0</v>
      </c>
      <c r="L76" s="255">
        <f>'2370'!L76+'2372'!L76+'2390'!L76+'2401'!L76</f>
        <v>0</v>
      </c>
      <c r="M76" s="255">
        <f>'2370'!M76+'2372'!M76+'2390'!M76+'2401'!M76</f>
        <v>0</v>
      </c>
      <c r="N76" s="94">
        <f t="shared" si="11"/>
        <v>0</v>
      </c>
      <c r="O76" s="224"/>
      <c r="P76" s="255">
        <f>'2370'!P76+'2372'!P76+'2390'!P76+'2401'!P76</f>
        <v>0</v>
      </c>
      <c r="Q76" s="255">
        <f>'2370'!Q76+'2372'!Q76+'2390'!Q76+'2401'!Q76</f>
        <v>0</v>
      </c>
      <c r="R76" s="255">
        <f>'2370'!R76+'2372'!R76+'2390'!R76+'2401'!R76</f>
        <v>0</v>
      </c>
      <c r="S76" s="94">
        <f t="shared" si="12"/>
        <v>0</v>
      </c>
      <c r="T76" s="224"/>
      <c r="U76" s="255">
        <f>'2370'!U76+'2372'!U76+'2390'!U76+'2401'!U76</f>
        <v>0</v>
      </c>
      <c r="V76" s="255">
        <f>'2370'!V76+'2372'!V76+'2390'!V76+'2401'!V76</f>
        <v>0</v>
      </c>
      <c r="W76" s="255">
        <f>'2370'!W76+'2372'!W76+'2390'!W76+'2401'!W76</f>
        <v>0</v>
      </c>
      <c r="X76" s="94">
        <f t="shared" si="13"/>
        <v>0</v>
      </c>
      <c r="Y76" s="97"/>
      <c r="Z76" s="94">
        <f t="shared" si="14"/>
        <v>0</v>
      </c>
      <c r="AA76" s="182"/>
    </row>
    <row r="77" spans="1:27" s="214" customFormat="1" ht="15" hidden="1" x14ac:dyDescent="0.25">
      <c r="A77" s="72"/>
      <c r="B77" s="67" t="str">
        <f>'LPFN SUMMARY - Results'!B77</f>
        <v>Unused</v>
      </c>
      <c r="C77" s="71"/>
      <c r="D77" s="62"/>
      <c r="E77" s="63"/>
      <c r="F77" s="255">
        <f>'2370'!F77+'2372'!F77+'2390'!F77+'2401'!F77</f>
        <v>0</v>
      </c>
      <c r="G77" s="255">
        <f>'2370'!G77+'2372'!G77+'2390'!G77+'2401'!G77</f>
        <v>0</v>
      </c>
      <c r="H77" s="255">
        <f>'2370'!H77+'2372'!H77+'2390'!H77+'2401'!H77</f>
        <v>0</v>
      </c>
      <c r="I77" s="94">
        <f t="shared" si="10"/>
        <v>0</v>
      </c>
      <c r="J77" s="224"/>
      <c r="K77" s="255">
        <f>'2370'!K77+'2372'!K77+'2390'!K77+'2401'!K77</f>
        <v>0</v>
      </c>
      <c r="L77" s="255">
        <f>'2370'!L77+'2372'!L77+'2390'!L77+'2401'!L77</f>
        <v>0</v>
      </c>
      <c r="M77" s="255">
        <f>'2370'!M77+'2372'!M77+'2390'!M77+'2401'!M77</f>
        <v>0</v>
      </c>
      <c r="N77" s="94">
        <f t="shared" si="11"/>
        <v>0</v>
      </c>
      <c r="O77" s="224"/>
      <c r="P77" s="255">
        <f>'2370'!P77+'2372'!P77+'2390'!P77+'2401'!P77</f>
        <v>0</v>
      </c>
      <c r="Q77" s="255">
        <f>'2370'!Q77+'2372'!Q77+'2390'!Q77+'2401'!Q77</f>
        <v>0</v>
      </c>
      <c r="R77" s="255">
        <f>'2370'!R77+'2372'!R77+'2390'!R77+'2401'!R77</f>
        <v>0</v>
      </c>
      <c r="S77" s="94">
        <f t="shared" si="12"/>
        <v>0</v>
      </c>
      <c r="T77" s="224"/>
      <c r="U77" s="255">
        <f>'2370'!U77+'2372'!U77+'2390'!U77+'2401'!U77</f>
        <v>0</v>
      </c>
      <c r="V77" s="255">
        <f>'2370'!V77+'2372'!V77+'2390'!V77+'2401'!V77</f>
        <v>0</v>
      </c>
      <c r="W77" s="255">
        <f>'2370'!W77+'2372'!W77+'2390'!W77+'2401'!W77</f>
        <v>0</v>
      </c>
      <c r="X77" s="94">
        <f t="shared" si="13"/>
        <v>0</v>
      </c>
      <c r="Y77" s="97"/>
      <c r="Z77" s="94">
        <f t="shared" si="14"/>
        <v>0</v>
      </c>
      <c r="AA77" s="182"/>
    </row>
    <row r="78" spans="1:27" s="214" customFormat="1" ht="15" x14ac:dyDescent="0.25">
      <c r="A78" s="72"/>
      <c r="B78" s="67" t="str">
        <f>'LPFN SUMMARY - Results'!B78</f>
        <v>Preventitive Measures</v>
      </c>
      <c r="C78" s="71"/>
      <c r="D78" s="62"/>
      <c r="E78" s="63"/>
      <c r="F78" s="255">
        <f>'2370'!F78+'2372'!F78+'2390'!F78+'2401'!F78</f>
        <v>0</v>
      </c>
      <c r="G78" s="255">
        <f>'2370'!G78+'2372'!G78+'2390'!G78+'2401'!G78</f>
        <v>0</v>
      </c>
      <c r="H78" s="255">
        <f>'2370'!H78+'2372'!H78+'2390'!H78+'2401'!H78</f>
        <v>0</v>
      </c>
      <c r="I78" s="94">
        <f t="shared" si="10"/>
        <v>0</v>
      </c>
      <c r="J78" s="224"/>
      <c r="K78" s="255">
        <f>'2370'!K78+'2372'!K78+'2390'!K78+'2401'!K78</f>
        <v>0</v>
      </c>
      <c r="L78" s="255">
        <f>'2370'!L78+'2372'!L78+'2390'!L78+'2401'!L78</f>
        <v>0</v>
      </c>
      <c r="M78" s="255">
        <f>'2370'!M78+'2372'!M78+'2390'!M78+'2401'!M78</f>
        <v>0</v>
      </c>
      <c r="N78" s="94">
        <f t="shared" si="11"/>
        <v>0</v>
      </c>
      <c r="O78" s="224"/>
      <c r="P78" s="255">
        <f>'2370'!P78+'2372'!P78+'2390'!P78+'2401'!P78</f>
        <v>0</v>
      </c>
      <c r="Q78" s="255">
        <f>'2370'!Q78+'2372'!Q78+'2390'!Q78+'2401'!Q78</f>
        <v>0</v>
      </c>
      <c r="R78" s="255">
        <f>'2370'!R78+'2372'!R78+'2390'!R78+'2401'!R78</f>
        <v>0</v>
      </c>
      <c r="S78" s="94">
        <f t="shared" si="12"/>
        <v>0</v>
      </c>
      <c r="T78" s="224"/>
      <c r="U78" s="255">
        <f>'2370'!U78+'2372'!U78+'2390'!U78+'2401'!U78</f>
        <v>0</v>
      </c>
      <c r="V78" s="255">
        <f>'2370'!V78+'2372'!V78+'2390'!V78+'2401'!V78</f>
        <v>0</v>
      </c>
      <c r="W78" s="255">
        <f>'2370'!W78+'2372'!W78+'2390'!W78+'2401'!W78</f>
        <v>0</v>
      </c>
      <c r="X78" s="94">
        <f t="shared" si="13"/>
        <v>0</v>
      </c>
      <c r="Y78" s="97"/>
      <c r="Z78" s="94">
        <f t="shared" si="14"/>
        <v>0</v>
      </c>
      <c r="AA78" s="182"/>
    </row>
    <row r="79" spans="1:27" s="214" customFormat="1" ht="15" hidden="1" x14ac:dyDescent="0.25">
      <c r="A79" s="72"/>
      <c r="B79" s="67" t="str">
        <f>'LPFN SUMMARY - Results'!B79</f>
        <v>Unused</v>
      </c>
      <c r="C79" s="71"/>
      <c r="D79" s="62"/>
      <c r="E79" s="63"/>
      <c r="F79" s="255">
        <f>'2370'!F79+'2372'!F79+'2390'!F79+'2401'!F79</f>
        <v>0</v>
      </c>
      <c r="G79" s="255">
        <f>'2370'!G79+'2372'!G79+'2390'!G79+'2401'!G79</f>
        <v>0</v>
      </c>
      <c r="H79" s="255">
        <f>'2370'!H79+'2372'!H79+'2390'!H79+'2401'!H79</f>
        <v>0</v>
      </c>
      <c r="I79" s="94">
        <f t="shared" si="10"/>
        <v>0</v>
      </c>
      <c r="J79" s="224"/>
      <c r="K79" s="255">
        <f>'2370'!K79+'2372'!K79+'2390'!K79+'2401'!K79</f>
        <v>0</v>
      </c>
      <c r="L79" s="255">
        <f>'2370'!L79+'2372'!L79+'2390'!L79+'2401'!L79</f>
        <v>0</v>
      </c>
      <c r="M79" s="255">
        <f>'2370'!M79+'2372'!M79+'2390'!M79+'2401'!M79</f>
        <v>0</v>
      </c>
      <c r="N79" s="94">
        <f t="shared" si="11"/>
        <v>0</v>
      </c>
      <c r="O79" s="224"/>
      <c r="P79" s="255">
        <f>'2370'!P79+'2372'!P79+'2390'!P79+'2401'!P79</f>
        <v>0</v>
      </c>
      <c r="Q79" s="255">
        <f>'2370'!Q79+'2372'!Q79+'2390'!Q79+'2401'!Q79</f>
        <v>0</v>
      </c>
      <c r="R79" s="255">
        <f>'2370'!R79+'2372'!R79+'2390'!R79+'2401'!R79</f>
        <v>0</v>
      </c>
      <c r="S79" s="94">
        <f t="shared" si="12"/>
        <v>0</v>
      </c>
      <c r="T79" s="224"/>
      <c r="U79" s="255">
        <f>'2370'!U79+'2372'!U79+'2390'!U79+'2401'!U79</f>
        <v>0</v>
      </c>
      <c r="V79" s="255">
        <f>'2370'!V79+'2372'!V79+'2390'!V79+'2401'!V79</f>
        <v>0</v>
      </c>
      <c r="W79" s="255">
        <f>'2370'!W79+'2372'!W79+'2390'!W79+'2401'!W79</f>
        <v>0</v>
      </c>
      <c r="X79" s="94">
        <f t="shared" si="13"/>
        <v>0</v>
      </c>
      <c r="Y79" s="97"/>
      <c r="Z79" s="94">
        <f t="shared" si="14"/>
        <v>0</v>
      </c>
      <c r="AA79" s="182"/>
    </row>
    <row r="80" spans="1:27" s="214" customFormat="1" ht="15" hidden="1" x14ac:dyDescent="0.25">
      <c r="A80" s="72"/>
      <c r="B80" s="67" t="str">
        <f>'LPFN SUMMARY - Results'!B80</f>
        <v>Unused</v>
      </c>
      <c r="C80" s="71"/>
      <c r="D80" s="62"/>
      <c r="E80" s="63"/>
      <c r="F80" s="255">
        <f>'2370'!F80+'2372'!F80+'2390'!F80+'2401'!F80</f>
        <v>0</v>
      </c>
      <c r="G80" s="255">
        <f>'2370'!G80+'2372'!G80+'2390'!G80+'2401'!G80</f>
        <v>0</v>
      </c>
      <c r="H80" s="255">
        <f>'2370'!H80+'2372'!H80+'2390'!H80+'2401'!H80</f>
        <v>0</v>
      </c>
      <c r="I80" s="94">
        <f t="shared" si="10"/>
        <v>0</v>
      </c>
      <c r="J80" s="224"/>
      <c r="K80" s="255">
        <f>'2370'!K80+'2372'!K80+'2390'!K80+'2401'!K80</f>
        <v>0</v>
      </c>
      <c r="L80" s="255">
        <f>'2370'!L80+'2372'!L80+'2390'!L80+'2401'!L80</f>
        <v>0</v>
      </c>
      <c r="M80" s="255">
        <f>'2370'!M80+'2372'!M80+'2390'!M80+'2401'!M80</f>
        <v>0</v>
      </c>
      <c r="N80" s="94">
        <f t="shared" si="11"/>
        <v>0</v>
      </c>
      <c r="O80" s="224"/>
      <c r="P80" s="255">
        <f>'2370'!P80+'2372'!P80+'2390'!P80+'2401'!P80</f>
        <v>0</v>
      </c>
      <c r="Q80" s="255">
        <f>'2370'!Q80+'2372'!Q80+'2390'!Q80+'2401'!Q80</f>
        <v>0</v>
      </c>
      <c r="R80" s="255">
        <f>'2370'!R80+'2372'!R80+'2390'!R80+'2401'!R80</f>
        <v>0</v>
      </c>
      <c r="S80" s="94">
        <f t="shared" si="12"/>
        <v>0</v>
      </c>
      <c r="T80" s="224"/>
      <c r="U80" s="255">
        <f>'2370'!U80+'2372'!U80+'2390'!U80+'2401'!U80</f>
        <v>0</v>
      </c>
      <c r="V80" s="255">
        <f>'2370'!V80+'2372'!V80+'2390'!V80+'2401'!V80</f>
        <v>0</v>
      </c>
      <c r="W80" s="255">
        <f>'2370'!W80+'2372'!W80+'2390'!W80+'2401'!W80</f>
        <v>0</v>
      </c>
      <c r="X80" s="94">
        <f t="shared" ref="X80:X94" si="15">U80+V80+W80</f>
        <v>0</v>
      </c>
      <c r="Y80" s="97"/>
      <c r="Z80" s="94">
        <f t="shared" si="14"/>
        <v>0</v>
      </c>
      <c r="AA80" s="182"/>
    </row>
    <row r="81" spans="1:27" s="214" customFormat="1" ht="15" hidden="1" x14ac:dyDescent="0.25">
      <c r="A81" s="72"/>
      <c r="B81" s="67" t="str">
        <f>'LPFN SUMMARY - Results'!B81</f>
        <v>Unused</v>
      </c>
      <c r="C81" s="71"/>
      <c r="D81" s="62"/>
      <c r="E81" s="63"/>
      <c r="F81" s="255">
        <f>'2370'!F81+'2372'!F81+'2390'!F81+'2401'!F81</f>
        <v>0</v>
      </c>
      <c r="G81" s="255">
        <f>'2370'!G81+'2372'!G81+'2390'!G81+'2401'!G81</f>
        <v>0</v>
      </c>
      <c r="H81" s="255">
        <f>'2370'!H81+'2372'!H81+'2390'!H81+'2401'!H81</f>
        <v>0</v>
      </c>
      <c r="I81" s="94">
        <f t="shared" si="10"/>
        <v>0</v>
      </c>
      <c r="J81" s="224"/>
      <c r="K81" s="255">
        <f>'2370'!K81+'2372'!K81+'2390'!K81+'2401'!K81</f>
        <v>0</v>
      </c>
      <c r="L81" s="255">
        <f>'2370'!L81+'2372'!L81+'2390'!L81+'2401'!L81</f>
        <v>0</v>
      </c>
      <c r="M81" s="255">
        <f>'2370'!M81+'2372'!M81+'2390'!M81+'2401'!M81</f>
        <v>0</v>
      </c>
      <c r="N81" s="94">
        <f t="shared" si="11"/>
        <v>0</v>
      </c>
      <c r="O81" s="224"/>
      <c r="P81" s="255">
        <f>'2370'!P81+'2372'!P81+'2390'!P81+'2401'!P81</f>
        <v>0</v>
      </c>
      <c r="Q81" s="255">
        <f>'2370'!Q81+'2372'!Q81+'2390'!Q81+'2401'!Q81</f>
        <v>0</v>
      </c>
      <c r="R81" s="255">
        <f>'2370'!R81+'2372'!R81+'2390'!R81+'2401'!R81</f>
        <v>0</v>
      </c>
      <c r="S81" s="94">
        <f t="shared" si="12"/>
        <v>0</v>
      </c>
      <c r="T81" s="224"/>
      <c r="U81" s="255">
        <f>'2370'!U81+'2372'!U81+'2390'!U81+'2401'!U81</f>
        <v>0</v>
      </c>
      <c r="V81" s="255">
        <f>'2370'!V81+'2372'!V81+'2390'!V81+'2401'!V81</f>
        <v>0</v>
      </c>
      <c r="W81" s="255">
        <f>'2370'!W81+'2372'!W81+'2390'!W81+'2401'!W81</f>
        <v>0</v>
      </c>
      <c r="X81" s="94">
        <f t="shared" si="15"/>
        <v>0</v>
      </c>
      <c r="Y81" s="97"/>
      <c r="Z81" s="94">
        <f t="shared" si="14"/>
        <v>0</v>
      </c>
      <c r="AA81" s="182"/>
    </row>
    <row r="82" spans="1:27" s="214" customFormat="1" ht="15" hidden="1" x14ac:dyDescent="0.25">
      <c r="A82" s="72"/>
      <c r="B82" s="67" t="str">
        <f>'LPFN SUMMARY - Results'!B82</f>
        <v>Unused</v>
      </c>
      <c r="C82" s="71"/>
      <c r="D82" s="62"/>
      <c r="E82" s="63"/>
      <c r="F82" s="255">
        <f>'2370'!F82+'2372'!F82+'2390'!F82+'2401'!F82</f>
        <v>0</v>
      </c>
      <c r="G82" s="255">
        <f>'2370'!G82+'2372'!G82+'2390'!G82+'2401'!G82</f>
        <v>0</v>
      </c>
      <c r="H82" s="255">
        <f>'2370'!H82+'2372'!H82+'2390'!H82+'2401'!H82</f>
        <v>0</v>
      </c>
      <c r="I82" s="94">
        <f t="shared" si="10"/>
        <v>0</v>
      </c>
      <c r="J82" s="224"/>
      <c r="K82" s="255">
        <f>'2370'!K82+'2372'!K82+'2390'!K82+'2401'!K82</f>
        <v>0</v>
      </c>
      <c r="L82" s="255">
        <f>'2370'!L82+'2372'!L82+'2390'!L82+'2401'!L82</f>
        <v>0</v>
      </c>
      <c r="M82" s="255">
        <f>'2370'!M82+'2372'!M82+'2390'!M82+'2401'!M82</f>
        <v>0</v>
      </c>
      <c r="N82" s="94">
        <f t="shared" si="11"/>
        <v>0</v>
      </c>
      <c r="O82" s="224"/>
      <c r="P82" s="255">
        <f>'2370'!P82+'2372'!P82+'2390'!P82+'2401'!P82</f>
        <v>0</v>
      </c>
      <c r="Q82" s="255">
        <f>'2370'!Q82+'2372'!Q82+'2390'!Q82+'2401'!Q82</f>
        <v>0</v>
      </c>
      <c r="R82" s="255">
        <f>'2370'!R82+'2372'!R82+'2390'!R82+'2401'!R82</f>
        <v>0</v>
      </c>
      <c r="S82" s="94">
        <f t="shared" si="12"/>
        <v>0</v>
      </c>
      <c r="T82" s="224"/>
      <c r="U82" s="255">
        <f>'2370'!U82+'2372'!U82+'2390'!U82+'2401'!U82</f>
        <v>0</v>
      </c>
      <c r="V82" s="255">
        <f>'2370'!V82+'2372'!V82+'2390'!V82+'2401'!V82</f>
        <v>0</v>
      </c>
      <c r="W82" s="255">
        <f>'2370'!W82+'2372'!W82+'2390'!W82+'2401'!W82</f>
        <v>0</v>
      </c>
      <c r="X82" s="94">
        <f t="shared" si="15"/>
        <v>0</v>
      </c>
      <c r="Y82" s="97"/>
      <c r="Z82" s="94">
        <f t="shared" si="14"/>
        <v>0</v>
      </c>
      <c r="AA82" s="182"/>
    </row>
    <row r="83" spans="1:27" s="214" customFormat="1" ht="15" x14ac:dyDescent="0.25">
      <c r="A83" s="72"/>
      <c r="B83" s="67" t="str">
        <f>'LPFN SUMMARY - Results'!B83</f>
        <v>Professional fees</v>
      </c>
      <c r="C83" s="71"/>
      <c r="D83" s="62"/>
      <c r="E83" s="63"/>
      <c r="F83" s="255">
        <f>'2370'!F83+'2372'!F83+'2390'!F83+'2401'!F83</f>
        <v>0</v>
      </c>
      <c r="G83" s="255">
        <f>'2370'!G83+'2372'!G83+'2390'!G83+'2401'!G83</f>
        <v>0</v>
      </c>
      <c r="H83" s="255">
        <f>'2370'!H83+'2372'!H83+'2390'!H83+'2401'!H83</f>
        <v>0</v>
      </c>
      <c r="I83" s="94">
        <f t="shared" si="10"/>
        <v>0</v>
      </c>
      <c r="J83" s="224"/>
      <c r="K83" s="255">
        <f>'2370'!K83+'2372'!K83+'2390'!K83+'2401'!K83</f>
        <v>0</v>
      </c>
      <c r="L83" s="255">
        <f>'2370'!L83+'2372'!L83+'2390'!L83+'2401'!L83</f>
        <v>0</v>
      </c>
      <c r="M83" s="255">
        <f>'2370'!M83+'2372'!M83+'2390'!M83+'2401'!M83</f>
        <v>0</v>
      </c>
      <c r="N83" s="94">
        <f t="shared" si="11"/>
        <v>0</v>
      </c>
      <c r="O83" s="224"/>
      <c r="P83" s="255">
        <f>'2370'!P83+'2372'!P83+'2390'!P83+'2401'!P83</f>
        <v>0</v>
      </c>
      <c r="Q83" s="255">
        <f>'2370'!Q83+'2372'!Q83+'2390'!Q83+'2401'!Q83</f>
        <v>0</v>
      </c>
      <c r="R83" s="255">
        <f>'2370'!R83+'2372'!R83+'2390'!R83+'2401'!R83</f>
        <v>0</v>
      </c>
      <c r="S83" s="94">
        <f t="shared" si="12"/>
        <v>0</v>
      </c>
      <c r="T83" s="224"/>
      <c r="U83" s="255">
        <f>'2370'!U83+'2372'!U83+'2390'!U83+'2401'!U83</f>
        <v>0</v>
      </c>
      <c r="V83" s="255">
        <f>'2370'!V83+'2372'!V83+'2390'!V83+'2401'!V83</f>
        <v>0</v>
      </c>
      <c r="W83" s="255">
        <f>'2370'!W83+'2372'!W83+'2390'!W83+'2401'!W83</f>
        <v>0</v>
      </c>
      <c r="X83" s="94">
        <f t="shared" si="15"/>
        <v>0</v>
      </c>
      <c r="Y83" s="97"/>
      <c r="Z83" s="94">
        <f t="shared" si="14"/>
        <v>0</v>
      </c>
      <c r="AA83" s="182"/>
    </row>
    <row r="84" spans="1:27" s="214" customFormat="1" ht="15" x14ac:dyDescent="0.25">
      <c r="A84" s="72"/>
      <c r="B84" s="67" t="str">
        <f>'LPFN SUMMARY - Results'!B84</f>
        <v>Promotional Awareness/Material</v>
      </c>
      <c r="C84" s="71"/>
      <c r="D84" s="62"/>
      <c r="E84" s="63"/>
      <c r="F84" s="255">
        <f>'2370'!F84+'2372'!F84+'2390'!F84+'2401'!F84</f>
        <v>0</v>
      </c>
      <c r="G84" s="255">
        <f>'2370'!G84+'2372'!G84+'2390'!G84+'2401'!G84</f>
        <v>0</v>
      </c>
      <c r="H84" s="255">
        <f>'2370'!H84+'2372'!H84+'2390'!H84+'2401'!H84</f>
        <v>0</v>
      </c>
      <c r="I84" s="94">
        <f t="shared" si="10"/>
        <v>0</v>
      </c>
      <c r="J84" s="224"/>
      <c r="K84" s="255">
        <f>'2370'!K84+'2372'!K84+'2390'!K84+'2401'!K84</f>
        <v>0</v>
      </c>
      <c r="L84" s="255">
        <f>'2370'!L84+'2372'!L84+'2390'!L84+'2401'!L84</f>
        <v>0</v>
      </c>
      <c r="M84" s="255">
        <f>'2370'!M84+'2372'!M84+'2390'!M84+'2401'!M84</f>
        <v>0</v>
      </c>
      <c r="N84" s="94">
        <f t="shared" si="11"/>
        <v>0</v>
      </c>
      <c r="O84" s="224"/>
      <c r="P84" s="255">
        <f>'2370'!P84+'2372'!P84+'2390'!P84+'2401'!P84</f>
        <v>0</v>
      </c>
      <c r="Q84" s="255">
        <f>'2370'!Q84+'2372'!Q84+'2390'!Q84+'2401'!Q84</f>
        <v>0</v>
      </c>
      <c r="R84" s="255">
        <f>'2370'!R84+'2372'!R84+'2390'!R84+'2401'!R84</f>
        <v>0</v>
      </c>
      <c r="S84" s="94">
        <f t="shared" si="12"/>
        <v>0</v>
      </c>
      <c r="T84" s="224"/>
      <c r="U84" s="255">
        <f>'2370'!U84+'2372'!U84+'2390'!U84+'2401'!U84</f>
        <v>0</v>
      </c>
      <c r="V84" s="255">
        <f>'2370'!V84+'2372'!V84+'2390'!V84+'2401'!V84</f>
        <v>0</v>
      </c>
      <c r="W84" s="255">
        <f>'2370'!W84+'2372'!W84+'2390'!W84+'2401'!W84</f>
        <v>0</v>
      </c>
      <c r="X84" s="94">
        <f t="shared" si="15"/>
        <v>0</v>
      </c>
      <c r="Y84" s="97"/>
      <c r="Z84" s="94">
        <f t="shared" si="14"/>
        <v>0</v>
      </c>
      <c r="AA84" s="182"/>
    </row>
    <row r="85" spans="1:27" s="214" customFormat="1" ht="15" x14ac:dyDescent="0.25">
      <c r="A85" s="72"/>
      <c r="B85" s="67" t="str">
        <f>'LPFN SUMMARY - Results'!B85</f>
        <v>Purchase of capital assets</v>
      </c>
      <c r="C85" s="71"/>
      <c r="D85" s="62"/>
      <c r="E85" s="63"/>
      <c r="F85" s="255">
        <f>'2370'!F85+'2372'!F85+'2390'!F85+'2401'!F85</f>
        <v>0</v>
      </c>
      <c r="G85" s="255">
        <f>'2370'!G85+'2372'!G85+'2390'!G85+'2401'!G85</f>
        <v>0</v>
      </c>
      <c r="H85" s="255">
        <f>'2370'!H85+'2372'!H85+'2390'!H85+'2401'!H85</f>
        <v>0</v>
      </c>
      <c r="I85" s="94">
        <f t="shared" si="10"/>
        <v>0</v>
      </c>
      <c r="J85" s="224"/>
      <c r="K85" s="255">
        <f>'2370'!K85+'2372'!K85+'2390'!K85+'2401'!K85</f>
        <v>0</v>
      </c>
      <c r="L85" s="255">
        <f>'2370'!L85+'2372'!L85+'2390'!L85+'2401'!L85</f>
        <v>0</v>
      </c>
      <c r="M85" s="255">
        <f>'2370'!M85+'2372'!M85+'2390'!M85+'2401'!M85</f>
        <v>0</v>
      </c>
      <c r="N85" s="94">
        <f t="shared" si="11"/>
        <v>0</v>
      </c>
      <c r="O85" s="224"/>
      <c r="P85" s="255">
        <f>'2370'!P85+'2372'!P85+'2390'!P85+'2401'!P85</f>
        <v>0</v>
      </c>
      <c r="Q85" s="255">
        <f>'2370'!Q85+'2372'!Q85+'2390'!Q85+'2401'!Q85</f>
        <v>0</v>
      </c>
      <c r="R85" s="255">
        <f>'2370'!R85+'2372'!R85+'2390'!R85+'2401'!R85</f>
        <v>0</v>
      </c>
      <c r="S85" s="94">
        <f t="shared" si="12"/>
        <v>0</v>
      </c>
      <c r="T85" s="224"/>
      <c r="U85" s="255">
        <f>'2370'!U85+'2372'!U85+'2390'!U85+'2401'!U85</f>
        <v>0</v>
      </c>
      <c r="V85" s="255">
        <f>'2370'!V85+'2372'!V85+'2390'!V85+'2401'!V85</f>
        <v>0</v>
      </c>
      <c r="W85" s="255">
        <f>'2370'!W85+'2372'!W85+'2390'!W85+'2401'!W85</f>
        <v>0</v>
      </c>
      <c r="X85" s="94">
        <f t="shared" si="15"/>
        <v>0</v>
      </c>
      <c r="Y85" s="97"/>
      <c r="Z85" s="94">
        <f t="shared" si="14"/>
        <v>0</v>
      </c>
      <c r="AA85" s="182"/>
    </row>
    <row r="86" spans="1:27" s="214" customFormat="1" ht="15" x14ac:dyDescent="0.25">
      <c r="A86" s="72"/>
      <c r="B86" s="67" t="str">
        <f>'LPFN SUMMARY - Results'!B86</f>
        <v>Purchase of fuel</v>
      </c>
      <c r="C86" s="71"/>
      <c r="D86" s="62"/>
      <c r="E86" s="63"/>
      <c r="F86" s="255">
        <f>'2370'!F86+'2372'!F86+'2390'!F86+'2401'!F86</f>
        <v>0</v>
      </c>
      <c r="G86" s="255">
        <f>'2370'!G86+'2372'!G86+'2390'!G86+'2401'!G86</f>
        <v>0</v>
      </c>
      <c r="H86" s="255">
        <f>'2370'!H86+'2372'!H86+'2390'!H86+'2401'!H86</f>
        <v>0</v>
      </c>
      <c r="I86" s="94">
        <f t="shared" si="10"/>
        <v>0</v>
      </c>
      <c r="J86" s="224"/>
      <c r="K86" s="255">
        <f>'2370'!K86+'2372'!K86+'2390'!K86+'2401'!K86</f>
        <v>0</v>
      </c>
      <c r="L86" s="255">
        <f>'2370'!L86+'2372'!L86+'2390'!L86+'2401'!L86</f>
        <v>0</v>
      </c>
      <c r="M86" s="255">
        <f>'2370'!M86+'2372'!M86+'2390'!M86+'2401'!M86</f>
        <v>0</v>
      </c>
      <c r="N86" s="94">
        <f t="shared" si="11"/>
        <v>0</v>
      </c>
      <c r="O86" s="224"/>
      <c r="P86" s="255">
        <f>'2370'!P86+'2372'!P86+'2390'!P86+'2401'!P86</f>
        <v>0</v>
      </c>
      <c r="Q86" s="255">
        <f>'2370'!Q86+'2372'!Q86+'2390'!Q86+'2401'!Q86</f>
        <v>0</v>
      </c>
      <c r="R86" s="255">
        <f>'2370'!R86+'2372'!R86+'2390'!R86+'2401'!R86</f>
        <v>0</v>
      </c>
      <c r="S86" s="94">
        <f t="shared" si="12"/>
        <v>0</v>
      </c>
      <c r="T86" s="224"/>
      <c r="U86" s="255">
        <f>'2370'!U86+'2372'!U86+'2390'!U86+'2401'!U86</f>
        <v>0</v>
      </c>
      <c r="V86" s="255">
        <f>'2370'!V86+'2372'!V86+'2390'!V86+'2401'!V86</f>
        <v>0</v>
      </c>
      <c r="W86" s="255">
        <f>'2370'!W86+'2372'!W86+'2390'!W86+'2401'!W86</f>
        <v>0</v>
      </c>
      <c r="X86" s="94">
        <f t="shared" si="15"/>
        <v>0</v>
      </c>
      <c r="Y86" s="97"/>
      <c r="Z86" s="94">
        <f t="shared" si="14"/>
        <v>0</v>
      </c>
      <c r="AA86" s="182"/>
    </row>
    <row r="87" spans="1:27" s="214" customFormat="1" ht="15" x14ac:dyDescent="0.25">
      <c r="A87" s="72"/>
      <c r="B87" s="67" t="str">
        <f>'LPFN SUMMARY - Results'!B87</f>
        <v>Reimbursement of long-term debt (capital and interests)</v>
      </c>
      <c r="C87" s="71"/>
      <c r="D87" s="62"/>
      <c r="E87" s="63"/>
      <c r="F87" s="255">
        <f>'2370'!F87+'2372'!F87+'2390'!F87+'2401'!F87</f>
        <v>0</v>
      </c>
      <c r="G87" s="255">
        <f>'2370'!G87+'2372'!G87+'2390'!G87+'2401'!G87</f>
        <v>0</v>
      </c>
      <c r="H87" s="255">
        <f>'2370'!H87+'2372'!H87+'2390'!H87+'2401'!H87</f>
        <v>0</v>
      </c>
      <c r="I87" s="94">
        <f t="shared" si="10"/>
        <v>0</v>
      </c>
      <c r="J87" s="224"/>
      <c r="K87" s="255">
        <f>'2370'!K87+'2372'!K87+'2390'!K87+'2401'!K87</f>
        <v>0</v>
      </c>
      <c r="L87" s="255">
        <f>'2370'!L87+'2372'!L87+'2390'!L87+'2401'!L87</f>
        <v>0</v>
      </c>
      <c r="M87" s="255">
        <f>'2370'!M87+'2372'!M87+'2390'!M87+'2401'!M87</f>
        <v>0</v>
      </c>
      <c r="N87" s="94">
        <f t="shared" si="11"/>
        <v>0</v>
      </c>
      <c r="O87" s="224"/>
      <c r="P87" s="255">
        <f>'2370'!P87+'2372'!P87+'2390'!P87+'2401'!P87</f>
        <v>0</v>
      </c>
      <c r="Q87" s="255">
        <f>'2370'!Q87+'2372'!Q87+'2390'!Q87+'2401'!Q87</f>
        <v>0</v>
      </c>
      <c r="R87" s="255">
        <f>'2370'!R87+'2372'!R87+'2390'!R87+'2401'!R87</f>
        <v>0</v>
      </c>
      <c r="S87" s="94">
        <f t="shared" si="12"/>
        <v>0</v>
      </c>
      <c r="T87" s="224"/>
      <c r="U87" s="255">
        <f>'2370'!U87+'2372'!U87+'2390'!U87+'2401'!U87</f>
        <v>0</v>
      </c>
      <c r="V87" s="255">
        <f>'2370'!V87+'2372'!V87+'2390'!V87+'2401'!V87</f>
        <v>0</v>
      </c>
      <c r="W87" s="255">
        <f>'2370'!W87+'2372'!W87+'2390'!W87+'2401'!W87</f>
        <v>0</v>
      </c>
      <c r="X87" s="94">
        <f t="shared" si="15"/>
        <v>0</v>
      </c>
      <c r="Y87" s="97"/>
      <c r="Z87" s="94">
        <f t="shared" si="14"/>
        <v>0</v>
      </c>
      <c r="AA87" s="182"/>
    </row>
    <row r="88" spans="1:27" s="214" customFormat="1" ht="15" x14ac:dyDescent="0.25">
      <c r="A88" s="72"/>
      <c r="B88" s="67" t="str">
        <f>'LPFN SUMMARY - Results'!B88</f>
        <v xml:space="preserve">Rental expense-facility/equipment </v>
      </c>
      <c r="C88" s="71"/>
      <c r="D88" s="62"/>
      <c r="E88" s="63"/>
      <c r="F88" s="255">
        <f>'2370'!F88+'2372'!F88+'2390'!F88+'2401'!F88</f>
        <v>0</v>
      </c>
      <c r="G88" s="255">
        <f>'2370'!G88+'2372'!G88+'2390'!G88+'2401'!G88</f>
        <v>0</v>
      </c>
      <c r="H88" s="255">
        <f>'2370'!H88+'2372'!H88+'2390'!H88+'2401'!H88</f>
        <v>0</v>
      </c>
      <c r="I88" s="94">
        <f t="shared" si="10"/>
        <v>0</v>
      </c>
      <c r="J88" s="224"/>
      <c r="K88" s="255">
        <f>'2370'!K88+'2372'!K88+'2390'!K88+'2401'!K88</f>
        <v>0</v>
      </c>
      <c r="L88" s="255">
        <f>'2370'!L88+'2372'!L88+'2390'!L88+'2401'!L88</f>
        <v>0</v>
      </c>
      <c r="M88" s="255">
        <f>'2370'!M88+'2372'!M88+'2390'!M88+'2401'!M88</f>
        <v>0</v>
      </c>
      <c r="N88" s="94">
        <f t="shared" si="11"/>
        <v>0</v>
      </c>
      <c r="O88" s="224"/>
      <c r="P88" s="255">
        <f>'2370'!P88+'2372'!P88+'2390'!P88+'2401'!P88</f>
        <v>0</v>
      </c>
      <c r="Q88" s="255">
        <f>'2370'!Q88+'2372'!Q88+'2390'!Q88+'2401'!Q88</f>
        <v>0</v>
      </c>
      <c r="R88" s="255">
        <f>'2370'!R88+'2372'!R88+'2390'!R88+'2401'!R88</f>
        <v>0</v>
      </c>
      <c r="S88" s="94">
        <f t="shared" si="12"/>
        <v>0</v>
      </c>
      <c r="T88" s="224"/>
      <c r="U88" s="255">
        <f>'2370'!U88+'2372'!U88+'2390'!U88+'2401'!U88</f>
        <v>0</v>
      </c>
      <c r="V88" s="255">
        <f>'2370'!V88+'2372'!V88+'2390'!V88+'2401'!V88</f>
        <v>0</v>
      </c>
      <c r="W88" s="255">
        <f>'2370'!W88+'2372'!W88+'2390'!W88+'2401'!W88</f>
        <v>0</v>
      </c>
      <c r="X88" s="94">
        <f t="shared" si="15"/>
        <v>0</v>
      </c>
      <c r="Y88" s="97"/>
      <c r="Z88" s="94">
        <f t="shared" si="14"/>
        <v>0</v>
      </c>
      <c r="AA88" s="182"/>
    </row>
    <row r="89" spans="1:27" s="214" customFormat="1" ht="15" x14ac:dyDescent="0.25">
      <c r="A89" s="72"/>
      <c r="B89" s="67" t="str">
        <f>'LPFN SUMMARY - Results'!B89</f>
        <v>Social Events/Programs</v>
      </c>
      <c r="C89" s="71"/>
      <c r="D89" s="62"/>
      <c r="E89" s="63"/>
      <c r="F89" s="255">
        <f>'2370'!F89+'2372'!F89+'2390'!F89+'2401'!F89</f>
        <v>0</v>
      </c>
      <c r="G89" s="255">
        <f>'2370'!G89+'2372'!G89+'2390'!G89+'2401'!G89</f>
        <v>0</v>
      </c>
      <c r="H89" s="255">
        <f>'2370'!H89+'2372'!H89+'2390'!H89+'2401'!H89</f>
        <v>0</v>
      </c>
      <c r="I89" s="94">
        <f t="shared" si="10"/>
        <v>0</v>
      </c>
      <c r="J89" s="224"/>
      <c r="K89" s="255">
        <f>'2370'!K89+'2372'!K89+'2390'!K89+'2401'!K89</f>
        <v>0</v>
      </c>
      <c r="L89" s="255">
        <f>'2370'!L89+'2372'!L89+'2390'!L89+'2401'!L89</f>
        <v>0</v>
      </c>
      <c r="M89" s="255">
        <f>'2370'!M89+'2372'!M89+'2390'!M89+'2401'!M89</f>
        <v>0</v>
      </c>
      <c r="N89" s="94">
        <f t="shared" si="11"/>
        <v>0</v>
      </c>
      <c r="O89" s="224"/>
      <c r="P89" s="255">
        <f>'2370'!P89+'2372'!P89+'2390'!P89+'2401'!P89</f>
        <v>0</v>
      </c>
      <c r="Q89" s="255">
        <f>'2370'!Q89+'2372'!Q89+'2390'!Q89+'2401'!Q89</f>
        <v>0</v>
      </c>
      <c r="R89" s="255">
        <f>'2370'!R89+'2372'!R89+'2390'!R89+'2401'!R89</f>
        <v>0</v>
      </c>
      <c r="S89" s="94">
        <f t="shared" si="12"/>
        <v>0</v>
      </c>
      <c r="T89" s="224"/>
      <c r="U89" s="255">
        <f>'2370'!U89+'2372'!U89+'2390'!U89+'2401'!U89</f>
        <v>0</v>
      </c>
      <c r="V89" s="255">
        <f>'2370'!V89+'2372'!V89+'2390'!V89+'2401'!V89</f>
        <v>0</v>
      </c>
      <c r="W89" s="255">
        <f>'2370'!W89+'2372'!W89+'2390'!W89+'2401'!W89</f>
        <v>0</v>
      </c>
      <c r="X89" s="94">
        <f t="shared" si="15"/>
        <v>0</v>
      </c>
      <c r="Y89" s="97"/>
      <c r="Z89" s="94">
        <f t="shared" si="14"/>
        <v>0</v>
      </c>
      <c r="AA89" s="182"/>
    </row>
    <row r="90" spans="1:27" s="214" customFormat="1" ht="15" x14ac:dyDescent="0.25">
      <c r="A90" s="72"/>
      <c r="B90" s="67" t="str">
        <f>'LPFN SUMMARY - Results'!B90</f>
        <v>Telephone</v>
      </c>
      <c r="C90" s="71"/>
      <c r="D90" s="62"/>
      <c r="E90" s="63"/>
      <c r="F90" s="255">
        <f>'2370'!F90+'2372'!F90+'2390'!F90+'2401'!F90</f>
        <v>0</v>
      </c>
      <c r="G90" s="255">
        <f>'2370'!G90+'2372'!G90+'2390'!G90+'2401'!G90</f>
        <v>0</v>
      </c>
      <c r="H90" s="255">
        <f>'2370'!H90+'2372'!H90+'2390'!H90+'2401'!H90</f>
        <v>500</v>
      </c>
      <c r="I90" s="94">
        <f t="shared" si="10"/>
        <v>500</v>
      </c>
      <c r="J90" s="224"/>
      <c r="K90" s="255">
        <f>'2370'!K90+'2372'!K90+'2390'!K90+'2401'!K90</f>
        <v>0</v>
      </c>
      <c r="L90" s="255">
        <f>'2370'!L90+'2372'!L90+'2390'!L90+'2401'!L90</f>
        <v>0</v>
      </c>
      <c r="M90" s="255">
        <f>'2370'!M90+'2372'!M90+'2390'!M90+'2401'!M90</f>
        <v>500</v>
      </c>
      <c r="N90" s="94">
        <f t="shared" si="11"/>
        <v>500</v>
      </c>
      <c r="O90" s="224"/>
      <c r="P90" s="255">
        <f>'2370'!P90+'2372'!P90+'2390'!P90+'2401'!P90</f>
        <v>0</v>
      </c>
      <c r="Q90" s="255">
        <f>'2370'!Q90+'2372'!Q90+'2390'!Q90+'2401'!Q90</f>
        <v>0</v>
      </c>
      <c r="R90" s="255">
        <f>'2370'!R90+'2372'!R90+'2390'!R90+'2401'!R90</f>
        <v>500</v>
      </c>
      <c r="S90" s="94">
        <f t="shared" si="12"/>
        <v>500</v>
      </c>
      <c r="T90" s="224"/>
      <c r="U90" s="255">
        <f>'2370'!U90+'2372'!U90+'2390'!U90+'2401'!U90</f>
        <v>0</v>
      </c>
      <c r="V90" s="255">
        <f>'2370'!V90+'2372'!V90+'2390'!V90+'2401'!V90</f>
        <v>0</v>
      </c>
      <c r="W90" s="255">
        <f>'2370'!W90+'2372'!W90+'2390'!W90+'2401'!W90</f>
        <v>500</v>
      </c>
      <c r="X90" s="94">
        <f t="shared" si="15"/>
        <v>500</v>
      </c>
      <c r="Y90" s="97"/>
      <c r="Z90" s="94">
        <f t="shared" si="14"/>
        <v>2000</v>
      </c>
      <c r="AA90" s="182"/>
    </row>
    <row r="91" spans="1:27" s="214" customFormat="1" ht="15" x14ac:dyDescent="0.25">
      <c r="A91" s="72"/>
      <c r="B91" s="67" t="str">
        <f>'LPFN SUMMARY - Results'!B91</f>
        <v>Training</v>
      </c>
      <c r="C91" s="71"/>
      <c r="D91" s="62"/>
      <c r="E91" s="63"/>
      <c r="F91" s="255">
        <f>'2370'!F91+'2372'!F91+'2390'!F91+'2401'!F91</f>
        <v>0</v>
      </c>
      <c r="G91" s="255">
        <f>'2370'!G91+'2372'!G91+'2390'!G91+'2401'!G91</f>
        <v>0</v>
      </c>
      <c r="H91" s="255">
        <f>'2370'!H91+'2372'!H91+'2390'!H91+'2401'!H91</f>
        <v>0</v>
      </c>
      <c r="I91" s="94">
        <f t="shared" si="10"/>
        <v>0</v>
      </c>
      <c r="J91" s="224"/>
      <c r="K91" s="255">
        <f>'2370'!K91+'2372'!K91+'2390'!K91+'2401'!K91</f>
        <v>0</v>
      </c>
      <c r="L91" s="255">
        <f>'2370'!L91+'2372'!L91+'2390'!L91+'2401'!L91</f>
        <v>0</v>
      </c>
      <c r="M91" s="255">
        <f>'2370'!M91+'2372'!M91+'2390'!M91+'2401'!M91</f>
        <v>0</v>
      </c>
      <c r="N91" s="94">
        <f t="shared" si="11"/>
        <v>0</v>
      </c>
      <c r="O91" s="224"/>
      <c r="P91" s="255">
        <f>'2370'!P91+'2372'!P91+'2390'!P91+'2401'!P91</f>
        <v>0</v>
      </c>
      <c r="Q91" s="255">
        <f>'2370'!Q91+'2372'!Q91+'2390'!Q91+'2401'!Q91</f>
        <v>0</v>
      </c>
      <c r="R91" s="255">
        <f>'2370'!R91+'2372'!R91+'2390'!R91+'2401'!R91</f>
        <v>0</v>
      </c>
      <c r="S91" s="94">
        <f t="shared" si="12"/>
        <v>0</v>
      </c>
      <c r="T91" s="224"/>
      <c r="U91" s="255">
        <f>'2370'!U91+'2372'!U91+'2390'!U91+'2401'!U91</f>
        <v>0</v>
      </c>
      <c r="V91" s="255">
        <f>'2370'!V91+'2372'!V91+'2390'!V91+'2401'!V91</f>
        <v>0</v>
      </c>
      <c r="W91" s="255">
        <f>'2370'!W91+'2372'!W91+'2390'!W91+'2401'!W91</f>
        <v>0</v>
      </c>
      <c r="X91" s="94">
        <f t="shared" si="15"/>
        <v>0</v>
      </c>
      <c r="Y91" s="97"/>
      <c r="Z91" s="94">
        <f t="shared" si="14"/>
        <v>0</v>
      </c>
      <c r="AA91" s="182"/>
    </row>
    <row r="92" spans="1:27" s="214" customFormat="1" ht="15" x14ac:dyDescent="0.25">
      <c r="A92" s="72"/>
      <c r="B92" s="67" t="str">
        <f>'LPFN SUMMARY - Results'!B92</f>
        <v>Transfer to Amosesag Child Care Centre</v>
      </c>
      <c r="C92" s="71"/>
      <c r="D92" s="62"/>
      <c r="E92" s="63"/>
      <c r="F92" s="255">
        <f>'2370'!F92+'2372'!F92+'2390'!F92+'2401'!F92</f>
        <v>0</v>
      </c>
      <c r="G92" s="255">
        <f>'2370'!G92+'2372'!G92+'2390'!G92+'2401'!G92</f>
        <v>0</v>
      </c>
      <c r="H92" s="255">
        <f>'2370'!H92+'2372'!H92+'2390'!H92+'2401'!H92</f>
        <v>0</v>
      </c>
      <c r="I92" s="94">
        <f t="shared" si="10"/>
        <v>0</v>
      </c>
      <c r="J92" s="224"/>
      <c r="K92" s="255">
        <f>'2370'!K92+'2372'!K92+'2390'!K92+'2401'!K92</f>
        <v>0</v>
      </c>
      <c r="L92" s="255">
        <f>'2370'!L92+'2372'!L92+'2390'!L92+'2401'!L92</f>
        <v>0</v>
      </c>
      <c r="M92" s="255">
        <f>'2370'!M92+'2372'!M92+'2390'!M92+'2401'!M92</f>
        <v>0</v>
      </c>
      <c r="N92" s="94">
        <f t="shared" si="11"/>
        <v>0</v>
      </c>
      <c r="O92" s="224"/>
      <c r="P92" s="255">
        <f>'2370'!P92+'2372'!P92+'2390'!P92+'2401'!P92</f>
        <v>0</v>
      </c>
      <c r="Q92" s="255">
        <f>'2370'!Q92+'2372'!Q92+'2390'!Q92+'2401'!Q92</f>
        <v>0</v>
      </c>
      <c r="R92" s="255">
        <f>'2370'!R92+'2372'!R92+'2390'!R92+'2401'!R92</f>
        <v>0</v>
      </c>
      <c r="S92" s="94">
        <f t="shared" si="12"/>
        <v>0</v>
      </c>
      <c r="T92" s="224"/>
      <c r="U92" s="255">
        <f>'2370'!U92+'2372'!U92+'2390'!U92+'2401'!U92</f>
        <v>0</v>
      </c>
      <c r="V92" s="255">
        <f>'2370'!V92+'2372'!V92+'2390'!V92+'2401'!V92</f>
        <v>0</v>
      </c>
      <c r="W92" s="255">
        <f>'2370'!W92+'2372'!W92+'2390'!W92+'2401'!W92</f>
        <v>0</v>
      </c>
      <c r="X92" s="94">
        <f t="shared" si="15"/>
        <v>0</v>
      </c>
      <c r="Y92" s="97"/>
      <c r="Z92" s="94">
        <f t="shared" si="14"/>
        <v>0</v>
      </c>
      <c r="AA92" s="182"/>
    </row>
    <row r="93" spans="1:27" s="214" customFormat="1" ht="15" x14ac:dyDescent="0.25">
      <c r="A93" s="72"/>
      <c r="B93" s="67" t="str">
        <f>'LPFN SUMMARY - Results'!B93</f>
        <v>Transfer to Businesses</v>
      </c>
      <c r="C93" s="71"/>
      <c r="D93" s="62"/>
      <c r="E93" s="63"/>
      <c r="F93" s="255">
        <f>'2370'!F93+'2372'!F93+'2390'!F93+'2401'!F93</f>
        <v>0</v>
      </c>
      <c r="G93" s="255">
        <f>'2370'!G93+'2372'!G93+'2390'!G93+'2401'!G93</f>
        <v>0</v>
      </c>
      <c r="H93" s="255">
        <f>'2370'!H93+'2372'!H93+'2390'!H93+'2401'!H93</f>
        <v>0</v>
      </c>
      <c r="I93" s="94">
        <f t="shared" si="10"/>
        <v>0</v>
      </c>
      <c r="J93" s="224"/>
      <c r="K93" s="255">
        <f>'2370'!K93+'2372'!K93+'2390'!K93+'2401'!K93</f>
        <v>0</v>
      </c>
      <c r="L93" s="255">
        <f>'2370'!L93+'2372'!L93+'2390'!L93+'2401'!L93</f>
        <v>0</v>
      </c>
      <c r="M93" s="255">
        <f>'2370'!M93+'2372'!M93+'2390'!M93+'2401'!M93</f>
        <v>0</v>
      </c>
      <c r="N93" s="94">
        <f t="shared" si="11"/>
        <v>0</v>
      </c>
      <c r="O93" s="224"/>
      <c r="P93" s="255">
        <f>'2370'!P93+'2372'!P93+'2390'!P93+'2401'!P93</f>
        <v>0</v>
      </c>
      <c r="Q93" s="255">
        <f>'2370'!Q93+'2372'!Q93+'2390'!Q93+'2401'!Q93</f>
        <v>0</v>
      </c>
      <c r="R93" s="255">
        <f>'2370'!R93+'2372'!R93+'2390'!R93+'2401'!R93</f>
        <v>0</v>
      </c>
      <c r="S93" s="94">
        <f t="shared" si="12"/>
        <v>0</v>
      </c>
      <c r="T93" s="224"/>
      <c r="U93" s="255">
        <f>'2370'!U93+'2372'!U93+'2390'!U93+'2401'!U93</f>
        <v>0</v>
      </c>
      <c r="V93" s="255">
        <f>'2370'!V93+'2372'!V93+'2390'!V93+'2401'!V93</f>
        <v>0</v>
      </c>
      <c r="W93" s="255">
        <f>'2370'!W93+'2372'!W93+'2390'!W93+'2401'!W93</f>
        <v>0</v>
      </c>
      <c r="X93" s="94">
        <f t="shared" si="15"/>
        <v>0</v>
      </c>
      <c r="Y93" s="97"/>
      <c r="Z93" s="94">
        <f t="shared" si="14"/>
        <v>0</v>
      </c>
      <c r="AA93" s="182"/>
    </row>
    <row r="94" spans="1:27" s="214" customFormat="1" ht="15" x14ac:dyDescent="0.25">
      <c r="A94" s="72"/>
      <c r="B94" s="67" t="str">
        <f>'LPFN SUMMARY - Results'!B94</f>
        <v>Transfer to Replacement Reserve/Algonquin Anishinabeg Nation</v>
      </c>
      <c r="C94" s="71"/>
      <c r="D94" s="62"/>
      <c r="E94" s="63"/>
      <c r="F94" s="255">
        <f>'2370'!F94+'2372'!F94+'2390'!F94+'2401'!F94</f>
        <v>0</v>
      </c>
      <c r="G94" s="255">
        <f>'2370'!G94+'2372'!G94+'2390'!G94+'2401'!G94</f>
        <v>0</v>
      </c>
      <c r="H94" s="255">
        <f>'2370'!H94+'2372'!H94+'2390'!H94+'2401'!H94</f>
        <v>0</v>
      </c>
      <c r="I94" s="94">
        <f t="shared" si="10"/>
        <v>0</v>
      </c>
      <c r="J94" s="224"/>
      <c r="K94" s="255">
        <f>'2370'!K94+'2372'!K94+'2390'!K94+'2401'!K94</f>
        <v>0</v>
      </c>
      <c r="L94" s="255">
        <f>'2370'!L94+'2372'!L94+'2390'!L94+'2401'!L94</f>
        <v>0</v>
      </c>
      <c r="M94" s="255">
        <f>'2370'!M94+'2372'!M94+'2390'!M94+'2401'!M94</f>
        <v>0</v>
      </c>
      <c r="N94" s="94">
        <f t="shared" si="11"/>
        <v>0</v>
      </c>
      <c r="O94" s="224"/>
      <c r="P94" s="255">
        <f>'2370'!P94+'2372'!P94+'2390'!P94+'2401'!P94</f>
        <v>0</v>
      </c>
      <c r="Q94" s="255">
        <f>'2370'!Q94+'2372'!Q94+'2390'!Q94+'2401'!Q94</f>
        <v>0</v>
      </c>
      <c r="R94" s="255">
        <f>'2370'!R94+'2372'!R94+'2390'!R94+'2401'!R94</f>
        <v>0</v>
      </c>
      <c r="S94" s="94">
        <f t="shared" si="12"/>
        <v>0</v>
      </c>
      <c r="T94" s="224"/>
      <c r="U94" s="255">
        <f>'2370'!U94+'2372'!U94+'2390'!U94+'2401'!U94</f>
        <v>0</v>
      </c>
      <c r="V94" s="255">
        <f>'2370'!V94+'2372'!V94+'2390'!V94+'2401'!V94</f>
        <v>0</v>
      </c>
      <c r="W94" s="255">
        <f>'2370'!W94+'2372'!W94+'2390'!W94+'2401'!W94</f>
        <v>0</v>
      </c>
      <c r="X94" s="94">
        <f t="shared" si="15"/>
        <v>0</v>
      </c>
      <c r="Y94" s="97"/>
      <c r="Z94" s="94">
        <f t="shared" si="14"/>
        <v>0</v>
      </c>
      <c r="AA94" s="182"/>
    </row>
    <row r="95" spans="1:27" s="214" customFormat="1" ht="15" x14ac:dyDescent="0.25">
      <c r="A95" s="72"/>
      <c r="B95" s="67" t="str">
        <f>'LPFN SUMMARY - Results'!B95</f>
        <v>Transportation expenses</v>
      </c>
      <c r="C95" s="71"/>
      <c r="D95" s="62"/>
      <c r="E95" s="63"/>
      <c r="F95" s="255">
        <f>'2370'!F95+'2372'!F95+'2390'!F95+'2401'!F95</f>
        <v>0</v>
      </c>
      <c r="G95" s="255">
        <f>'2370'!G95+'2372'!G95+'2390'!G95+'2401'!G95</f>
        <v>0</v>
      </c>
      <c r="H95" s="255">
        <f>'2370'!H95+'2372'!H95+'2390'!H95+'2401'!H95</f>
        <v>0</v>
      </c>
      <c r="I95" s="94">
        <f t="shared" ref="I95:I126" si="16">F95+G95+H95</f>
        <v>0</v>
      </c>
      <c r="J95" s="224"/>
      <c r="K95" s="255">
        <f>'2370'!K95+'2372'!K95+'2390'!K95+'2401'!K95</f>
        <v>0</v>
      </c>
      <c r="L95" s="255">
        <f>'2370'!L95+'2372'!L95+'2390'!L95+'2401'!L95</f>
        <v>0</v>
      </c>
      <c r="M95" s="255">
        <f>'2370'!M95+'2372'!M95+'2390'!M95+'2401'!M95</f>
        <v>0</v>
      </c>
      <c r="N95" s="94">
        <f t="shared" ref="N95:N126" si="17">K95+L95+M95</f>
        <v>0</v>
      </c>
      <c r="O95" s="224"/>
      <c r="P95" s="255">
        <f>'2370'!P95+'2372'!P95+'2390'!P95+'2401'!P95</f>
        <v>0</v>
      </c>
      <c r="Q95" s="255">
        <f>'2370'!Q95+'2372'!Q95+'2390'!Q95+'2401'!Q95</f>
        <v>0</v>
      </c>
      <c r="R95" s="255">
        <f>'2370'!R95+'2372'!R95+'2390'!R95+'2401'!R95</f>
        <v>0</v>
      </c>
      <c r="S95" s="94">
        <f t="shared" ref="S95:S126" si="18">P95+Q95+R95</f>
        <v>0</v>
      </c>
      <c r="T95" s="224"/>
      <c r="U95" s="255">
        <f>'2370'!U95+'2372'!U95+'2390'!U95+'2401'!U95</f>
        <v>0</v>
      </c>
      <c r="V95" s="255">
        <f>'2370'!V95+'2372'!V95+'2390'!V95+'2401'!V95</f>
        <v>0</v>
      </c>
      <c r="W95" s="255">
        <f>'2370'!W95+'2372'!W95+'2390'!W95+'2401'!W95</f>
        <v>0</v>
      </c>
      <c r="X95" s="94">
        <f t="shared" ref="X95:X126" si="19">U95+V95+W95</f>
        <v>0</v>
      </c>
      <c r="Y95" s="97"/>
      <c r="Z95" s="94">
        <f t="shared" si="14"/>
        <v>0</v>
      </c>
      <c r="AA95" s="182"/>
    </row>
    <row r="96" spans="1:27" s="214" customFormat="1" ht="15" x14ac:dyDescent="0.25">
      <c r="A96" s="72"/>
      <c r="B96" s="67" t="str">
        <f>'LPFN SUMMARY - Results'!B96</f>
        <v>Travel expenses</v>
      </c>
      <c r="C96" s="71"/>
      <c r="D96" s="62"/>
      <c r="E96" s="63"/>
      <c r="F96" s="255">
        <f>'2370'!F96+'2372'!F96+'2390'!F96+'2401'!F96</f>
        <v>0</v>
      </c>
      <c r="G96" s="255">
        <f>'2370'!G96+'2372'!G96+'2390'!G96+'2401'!G96</f>
        <v>0</v>
      </c>
      <c r="H96" s="255">
        <f>'2370'!H96+'2372'!H96+'2390'!H96+'2401'!H96</f>
        <v>500</v>
      </c>
      <c r="I96" s="94">
        <f t="shared" si="16"/>
        <v>500</v>
      </c>
      <c r="J96" s="224"/>
      <c r="K96" s="255">
        <f>'2370'!K96+'2372'!K96+'2390'!K96+'2401'!K96</f>
        <v>0</v>
      </c>
      <c r="L96" s="255">
        <f>'2370'!L96+'2372'!L96+'2390'!L96+'2401'!L96</f>
        <v>0</v>
      </c>
      <c r="M96" s="255">
        <f>'2370'!M96+'2372'!M96+'2390'!M96+'2401'!M96</f>
        <v>500</v>
      </c>
      <c r="N96" s="94">
        <f t="shared" si="17"/>
        <v>500</v>
      </c>
      <c r="O96" s="224"/>
      <c r="P96" s="255">
        <f>'2370'!P96+'2372'!P96+'2390'!P96+'2401'!P96</f>
        <v>0</v>
      </c>
      <c r="Q96" s="255">
        <f>'2370'!Q96+'2372'!Q96+'2390'!Q96+'2401'!Q96</f>
        <v>0</v>
      </c>
      <c r="R96" s="255">
        <f>'2370'!R96+'2372'!R96+'2390'!R96+'2401'!R96</f>
        <v>500</v>
      </c>
      <c r="S96" s="94">
        <f t="shared" si="18"/>
        <v>500</v>
      </c>
      <c r="T96" s="224"/>
      <c r="U96" s="255">
        <f>'2370'!U96+'2372'!U96+'2390'!U96+'2401'!U96</f>
        <v>0</v>
      </c>
      <c r="V96" s="255">
        <f>'2370'!V96+'2372'!V96+'2390'!V96+'2401'!V96</f>
        <v>0</v>
      </c>
      <c r="W96" s="255">
        <f>'2370'!W96+'2372'!W96+'2390'!W96+'2401'!W96</f>
        <v>500</v>
      </c>
      <c r="X96" s="94">
        <f t="shared" si="19"/>
        <v>500</v>
      </c>
      <c r="Y96" s="97"/>
      <c r="Z96" s="94">
        <f t="shared" si="14"/>
        <v>2000</v>
      </c>
      <c r="AA96" s="182"/>
    </row>
    <row r="97" spans="1:27" s="214" customFormat="1" ht="15" x14ac:dyDescent="0.25">
      <c r="A97" s="72"/>
      <c r="B97" s="67" t="str">
        <f>'LPFN SUMMARY - Results'!B97</f>
        <v>Tuition fees</v>
      </c>
      <c r="C97" s="71"/>
      <c r="D97" s="62"/>
      <c r="E97" s="63"/>
      <c r="F97" s="255">
        <f>'2370'!F97+'2372'!F97+'2390'!F97+'2401'!F97</f>
        <v>0</v>
      </c>
      <c r="G97" s="255">
        <f>'2370'!G97+'2372'!G97+'2390'!G97+'2401'!G97</f>
        <v>0</v>
      </c>
      <c r="H97" s="255">
        <f>'2370'!H97+'2372'!H97+'2390'!H97+'2401'!H97</f>
        <v>0</v>
      </c>
      <c r="I97" s="94">
        <f t="shared" si="16"/>
        <v>0</v>
      </c>
      <c r="J97" s="224"/>
      <c r="K97" s="255">
        <f>'2370'!K97+'2372'!K97+'2390'!K97+'2401'!K97</f>
        <v>0</v>
      </c>
      <c r="L97" s="255">
        <f>'2370'!L97+'2372'!L97+'2390'!L97+'2401'!L97</f>
        <v>0</v>
      </c>
      <c r="M97" s="255">
        <f>'2370'!M97+'2372'!M97+'2390'!M97+'2401'!M97</f>
        <v>0</v>
      </c>
      <c r="N97" s="94">
        <f t="shared" si="17"/>
        <v>0</v>
      </c>
      <c r="O97" s="224"/>
      <c r="P97" s="255">
        <f>'2370'!P97+'2372'!P97+'2390'!P97+'2401'!P97</f>
        <v>0</v>
      </c>
      <c r="Q97" s="255">
        <f>'2370'!Q97+'2372'!Q97+'2390'!Q97+'2401'!Q97</f>
        <v>0</v>
      </c>
      <c r="R97" s="255">
        <f>'2370'!R97+'2372'!R97+'2390'!R97+'2401'!R97</f>
        <v>0</v>
      </c>
      <c r="S97" s="94">
        <f t="shared" si="18"/>
        <v>0</v>
      </c>
      <c r="T97" s="224"/>
      <c r="U97" s="255">
        <f>'2370'!U97+'2372'!U97+'2390'!U97+'2401'!U97</f>
        <v>0</v>
      </c>
      <c r="V97" s="255">
        <f>'2370'!V97+'2372'!V97+'2390'!V97+'2401'!V97</f>
        <v>0</v>
      </c>
      <c r="W97" s="255">
        <f>'2370'!W97+'2372'!W97+'2390'!W97+'2401'!W97</f>
        <v>0</v>
      </c>
      <c r="X97" s="94">
        <f t="shared" si="19"/>
        <v>0</v>
      </c>
      <c r="Y97" s="97"/>
      <c r="Z97" s="94">
        <f t="shared" si="14"/>
        <v>0</v>
      </c>
      <c r="AA97" s="182"/>
    </row>
    <row r="98" spans="1:27" s="214" customFormat="1" ht="15" x14ac:dyDescent="0.25">
      <c r="A98" s="72"/>
      <c r="B98" s="67" t="str">
        <f>'LPFN SUMMARY - Results'!B98</f>
        <v>Vehicle Registration</v>
      </c>
      <c r="C98" s="71"/>
      <c r="D98" s="62"/>
      <c r="E98" s="63"/>
      <c r="F98" s="255">
        <f>'2370'!F98+'2372'!F98+'2390'!F98+'2401'!F98</f>
        <v>0</v>
      </c>
      <c r="G98" s="255">
        <f>'2370'!G98+'2372'!G98+'2390'!G98+'2401'!G98</f>
        <v>0</v>
      </c>
      <c r="H98" s="255">
        <f>'2370'!H98+'2372'!H98+'2390'!H98+'2401'!H98</f>
        <v>0</v>
      </c>
      <c r="I98" s="94">
        <f t="shared" si="16"/>
        <v>0</v>
      </c>
      <c r="J98" s="224"/>
      <c r="K98" s="255">
        <f>'2370'!K98+'2372'!K98+'2390'!K98+'2401'!K98</f>
        <v>0</v>
      </c>
      <c r="L98" s="255">
        <f>'2370'!L98+'2372'!L98+'2390'!L98+'2401'!L98</f>
        <v>0</v>
      </c>
      <c r="M98" s="255">
        <f>'2370'!M98+'2372'!M98+'2390'!M98+'2401'!M98</f>
        <v>0</v>
      </c>
      <c r="N98" s="94">
        <f t="shared" si="17"/>
        <v>0</v>
      </c>
      <c r="O98" s="224"/>
      <c r="P98" s="255">
        <f>'2370'!P98+'2372'!P98+'2390'!P98+'2401'!P98</f>
        <v>0</v>
      </c>
      <c r="Q98" s="255">
        <f>'2370'!Q98+'2372'!Q98+'2390'!Q98+'2401'!Q98</f>
        <v>0</v>
      </c>
      <c r="R98" s="255">
        <f>'2370'!R98+'2372'!R98+'2390'!R98+'2401'!R98</f>
        <v>0</v>
      </c>
      <c r="S98" s="94">
        <f t="shared" si="18"/>
        <v>0</v>
      </c>
      <c r="T98" s="224"/>
      <c r="U98" s="255">
        <f>'2370'!U98+'2372'!U98+'2390'!U98+'2401'!U98</f>
        <v>0</v>
      </c>
      <c r="V98" s="255">
        <f>'2370'!V98+'2372'!V98+'2390'!V98+'2401'!V98</f>
        <v>0</v>
      </c>
      <c r="W98" s="255">
        <f>'2370'!W98+'2372'!W98+'2390'!W98+'2401'!W98</f>
        <v>0</v>
      </c>
      <c r="X98" s="94">
        <f t="shared" si="19"/>
        <v>0</v>
      </c>
      <c r="Y98" s="97"/>
      <c r="Z98" s="94">
        <f t="shared" si="14"/>
        <v>0</v>
      </c>
      <c r="AA98" s="182"/>
    </row>
    <row r="99" spans="1:27" s="214" customFormat="1" ht="15" x14ac:dyDescent="0.25">
      <c r="A99" s="72"/>
      <c r="B99" s="67" t="str">
        <f>'LPFN SUMMARY - Results'!B99</f>
        <v>Workshops</v>
      </c>
      <c r="C99" s="71"/>
      <c r="D99" s="62"/>
      <c r="E99" s="63"/>
      <c r="F99" s="255">
        <f>'2370'!F99+'2372'!F99+'2390'!F99+'2401'!F99</f>
        <v>0</v>
      </c>
      <c r="G99" s="255">
        <f>'2370'!G99+'2372'!G99+'2390'!G99+'2401'!G99</f>
        <v>0</v>
      </c>
      <c r="H99" s="255">
        <f>'2370'!H99+'2372'!H99+'2390'!H99+'2401'!H99</f>
        <v>0</v>
      </c>
      <c r="I99" s="94">
        <f t="shared" si="16"/>
        <v>0</v>
      </c>
      <c r="J99" s="224"/>
      <c r="K99" s="255">
        <f>'2370'!K99+'2372'!K99+'2390'!K99+'2401'!K99</f>
        <v>0</v>
      </c>
      <c r="L99" s="255">
        <f>'2370'!L99+'2372'!L99+'2390'!L99+'2401'!L99</f>
        <v>0</v>
      </c>
      <c r="M99" s="255">
        <f>'2370'!M99+'2372'!M99+'2390'!M99+'2401'!M99</f>
        <v>0</v>
      </c>
      <c r="N99" s="94">
        <f t="shared" si="17"/>
        <v>0</v>
      </c>
      <c r="O99" s="224"/>
      <c r="P99" s="255">
        <f>'2370'!P99+'2372'!P99+'2390'!P99+'2401'!P99</f>
        <v>0</v>
      </c>
      <c r="Q99" s="255">
        <f>'2370'!Q99+'2372'!Q99+'2390'!Q99+'2401'!Q99</f>
        <v>0</v>
      </c>
      <c r="R99" s="255">
        <f>'2370'!R99+'2372'!R99+'2390'!R99+'2401'!R99</f>
        <v>0</v>
      </c>
      <c r="S99" s="94">
        <f t="shared" si="18"/>
        <v>0</v>
      </c>
      <c r="T99" s="224"/>
      <c r="U99" s="255">
        <f>'2370'!U99+'2372'!U99+'2390'!U99+'2401'!U99</f>
        <v>0</v>
      </c>
      <c r="V99" s="255">
        <f>'2370'!V99+'2372'!V99+'2390'!V99+'2401'!V99</f>
        <v>0</v>
      </c>
      <c r="W99" s="255">
        <f>'2370'!W99+'2372'!W99+'2390'!W99+'2401'!W99</f>
        <v>0</v>
      </c>
      <c r="X99" s="94">
        <f t="shared" si="19"/>
        <v>0</v>
      </c>
      <c r="Y99" s="97"/>
      <c r="Z99" s="94">
        <f t="shared" si="14"/>
        <v>0</v>
      </c>
      <c r="AA99" s="182"/>
    </row>
    <row r="100" spans="1:27" s="214" customFormat="1" ht="15" x14ac:dyDescent="0.25">
      <c r="A100" s="72"/>
      <c r="B100" s="67" t="str">
        <f>'LPFN SUMMARY - Results'!B100</f>
        <v>Equipment</v>
      </c>
      <c r="C100" s="71"/>
      <c r="D100" s="62"/>
      <c r="E100" s="63"/>
      <c r="F100" s="255">
        <f>'2370'!F100+'2372'!F100+'2390'!F100+'2401'!F100</f>
        <v>0</v>
      </c>
      <c r="G100" s="255">
        <f>'2370'!G100+'2372'!G100+'2390'!G100+'2401'!G100</f>
        <v>0</v>
      </c>
      <c r="H100" s="255">
        <f>'2370'!H100+'2372'!H100+'2390'!H100+'2401'!H100</f>
        <v>0</v>
      </c>
      <c r="I100" s="94">
        <f t="shared" si="16"/>
        <v>0</v>
      </c>
      <c r="J100" s="224"/>
      <c r="K100" s="255">
        <f>'2370'!K100+'2372'!K100+'2390'!K100+'2401'!K100</f>
        <v>0</v>
      </c>
      <c r="L100" s="255">
        <f>'2370'!L100+'2372'!L100+'2390'!L100+'2401'!L100</f>
        <v>0</v>
      </c>
      <c r="M100" s="255">
        <f>'2370'!M100+'2372'!M100+'2390'!M100+'2401'!M100</f>
        <v>0</v>
      </c>
      <c r="N100" s="94">
        <f t="shared" si="17"/>
        <v>0</v>
      </c>
      <c r="O100" s="224"/>
      <c r="P100" s="255">
        <f>'2370'!P100+'2372'!P100+'2390'!P100+'2401'!P100</f>
        <v>0</v>
      </c>
      <c r="Q100" s="255">
        <f>'2370'!Q100+'2372'!Q100+'2390'!Q100+'2401'!Q100</f>
        <v>0</v>
      </c>
      <c r="R100" s="255">
        <f>'2370'!R100+'2372'!R100+'2390'!R100+'2401'!R100</f>
        <v>0</v>
      </c>
      <c r="S100" s="94">
        <f t="shared" si="18"/>
        <v>0</v>
      </c>
      <c r="T100" s="224"/>
      <c r="U100" s="255">
        <f>'2370'!U100+'2372'!U100+'2390'!U100+'2401'!U100</f>
        <v>0</v>
      </c>
      <c r="V100" s="255">
        <f>'2370'!V100+'2372'!V100+'2390'!V100+'2401'!V100</f>
        <v>0</v>
      </c>
      <c r="W100" s="255">
        <f>'2370'!W100+'2372'!W100+'2390'!W100+'2401'!W100</f>
        <v>0</v>
      </c>
      <c r="X100" s="94">
        <f t="shared" si="19"/>
        <v>0</v>
      </c>
      <c r="Y100" s="97"/>
      <c r="Z100" s="94">
        <f t="shared" si="14"/>
        <v>0</v>
      </c>
      <c r="AA100" s="182"/>
    </row>
    <row r="101" spans="1:27" s="214" customFormat="1" ht="15" hidden="1" x14ac:dyDescent="0.25">
      <c r="A101" s="72"/>
      <c r="B101" s="67" t="str">
        <f>'LPFN SUMMARY - Results'!B101</f>
        <v>Unused</v>
      </c>
      <c r="C101" s="71"/>
      <c r="D101" s="62"/>
      <c r="E101" s="63"/>
      <c r="F101" s="255">
        <f>'2370'!F101+'2372'!F101+'2390'!F101+'2401'!F101</f>
        <v>0</v>
      </c>
      <c r="G101" s="255">
        <f>'2370'!G101+'2372'!G101+'2390'!G101+'2401'!G101</f>
        <v>0</v>
      </c>
      <c r="H101" s="255">
        <f>'2370'!H101+'2372'!H101+'2390'!H101+'2401'!H101</f>
        <v>0</v>
      </c>
      <c r="I101" s="94">
        <f t="shared" si="16"/>
        <v>0</v>
      </c>
      <c r="J101" s="224"/>
      <c r="K101" s="255">
        <f>'2370'!K101+'2372'!K101+'2390'!K101+'2401'!K101</f>
        <v>0</v>
      </c>
      <c r="L101" s="255">
        <f>'2370'!L101+'2372'!L101+'2390'!L101+'2401'!L101</f>
        <v>0</v>
      </c>
      <c r="M101" s="255">
        <f>'2370'!M101+'2372'!M101+'2390'!M101+'2401'!M101</f>
        <v>0</v>
      </c>
      <c r="N101" s="94">
        <f t="shared" si="17"/>
        <v>0</v>
      </c>
      <c r="O101" s="224"/>
      <c r="P101" s="255">
        <f>'2370'!P101+'2372'!P101+'2390'!P101+'2401'!P101</f>
        <v>0</v>
      </c>
      <c r="Q101" s="255">
        <f>'2370'!Q101+'2372'!Q101+'2390'!Q101+'2401'!Q101</f>
        <v>0</v>
      </c>
      <c r="R101" s="255">
        <f>'2370'!R101+'2372'!R101+'2390'!R101+'2401'!R101</f>
        <v>0</v>
      </c>
      <c r="S101" s="94">
        <f t="shared" si="18"/>
        <v>0</v>
      </c>
      <c r="T101" s="224"/>
      <c r="U101" s="255">
        <f>'2370'!U101+'2372'!U101+'2390'!U101+'2401'!U101</f>
        <v>0</v>
      </c>
      <c r="V101" s="255">
        <f>'2370'!V101+'2372'!V101+'2390'!V101+'2401'!V101</f>
        <v>0</v>
      </c>
      <c r="W101" s="255">
        <f>'2370'!W101+'2372'!W101+'2390'!W101+'2401'!W101</f>
        <v>0</v>
      </c>
      <c r="X101" s="94">
        <f t="shared" si="19"/>
        <v>0</v>
      </c>
      <c r="Y101" s="97"/>
      <c r="Z101" s="94">
        <f t="shared" si="14"/>
        <v>0</v>
      </c>
      <c r="AA101" s="182"/>
    </row>
    <row r="102" spans="1:27" s="214" customFormat="1" ht="15" x14ac:dyDescent="0.25">
      <c r="A102" s="72"/>
      <c r="B102" s="67" t="str">
        <f>'LPFN SUMMARY - Results'!B102</f>
        <v>Legal Fees</v>
      </c>
      <c r="C102" s="71"/>
      <c r="D102" s="62"/>
      <c r="E102" s="63"/>
      <c r="F102" s="255">
        <f>'2370'!F102+'2372'!F102+'2390'!F102+'2401'!F102</f>
        <v>0</v>
      </c>
      <c r="G102" s="255">
        <f>'2370'!G102+'2372'!G102+'2390'!G102+'2401'!G102</f>
        <v>0</v>
      </c>
      <c r="H102" s="255">
        <f>'2370'!H102+'2372'!H102+'2390'!H102+'2401'!H102</f>
        <v>0</v>
      </c>
      <c r="I102" s="94">
        <f t="shared" si="16"/>
        <v>0</v>
      </c>
      <c r="J102" s="224"/>
      <c r="K102" s="255">
        <f>'2370'!K102+'2372'!K102+'2390'!K102+'2401'!K102</f>
        <v>0</v>
      </c>
      <c r="L102" s="255">
        <f>'2370'!L102+'2372'!L102+'2390'!L102+'2401'!L102</f>
        <v>0</v>
      </c>
      <c r="M102" s="255">
        <f>'2370'!M102+'2372'!M102+'2390'!M102+'2401'!M102</f>
        <v>0</v>
      </c>
      <c r="N102" s="94">
        <f t="shared" si="17"/>
        <v>0</v>
      </c>
      <c r="O102" s="224"/>
      <c r="P102" s="255">
        <f>'2370'!P102+'2372'!P102+'2390'!P102+'2401'!P102</f>
        <v>0</v>
      </c>
      <c r="Q102" s="255">
        <f>'2370'!Q102+'2372'!Q102+'2390'!Q102+'2401'!Q102</f>
        <v>0</v>
      </c>
      <c r="R102" s="255">
        <f>'2370'!R102+'2372'!R102+'2390'!R102+'2401'!R102</f>
        <v>0</v>
      </c>
      <c r="S102" s="94">
        <f t="shared" si="18"/>
        <v>0</v>
      </c>
      <c r="T102" s="224"/>
      <c r="U102" s="255">
        <f>'2370'!U102+'2372'!U102+'2390'!U102+'2401'!U102</f>
        <v>0</v>
      </c>
      <c r="V102" s="255">
        <f>'2370'!V102+'2372'!V102+'2390'!V102+'2401'!V102</f>
        <v>0</v>
      </c>
      <c r="W102" s="255">
        <f>'2370'!W102+'2372'!W102+'2390'!W102+'2401'!W102</f>
        <v>0</v>
      </c>
      <c r="X102" s="94">
        <f t="shared" si="19"/>
        <v>0</v>
      </c>
      <c r="Y102" s="97"/>
      <c r="Z102" s="94">
        <f t="shared" si="14"/>
        <v>0</v>
      </c>
      <c r="AA102" s="182"/>
    </row>
    <row r="103" spans="1:27" s="214" customFormat="1" ht="15" hidden="1" x14ac:dyDescent="0.25">
      <c r="A103" s="72"/>
      <c r="B103" s="67" t="str">
        <f>'LPFN SUMMARY - Results'!B103</f>
        <v>Unused</v>
      </c>
      <c r="C103" s="71"/>
      <c r="D103" s="62"/>
      <c r="E103" s="63"/>
      <c r="F103" s="255">
        <f>'2370'!F103+'2372'!F103+'2390'!F103+'2401'!F103</f>
        <v>0</v>
      </c>
      <c r="G103" s="255">
        <f>'2370'!G103+'2372'!G103+'2390'!G103+'2401'!G103</f>
        <v>0</v>
      </c>
      <c r="H103" s="255">
        <f>'2370'!H103+'2372'!H103+'2390'!H103+'2401'!H103</f>
        <v>0</v>
      </c>
      <c r="I103" s="94">
        <f t="shared" si="16"/>
        <v>0</v>
      </c>
      <c r="J103" s="224"/>
      <c r="K103" s="255">
        <f>'2370'!K103+'2372'!K103+'2390'!K103+'2401'!K103</f>
        <v>0</v>
      </c>
      <c r="L103" s="255">
        <f>'2370'!L103+'2372'!L103+'2390'!L103+'2401'!L103</f>
        <v>0</v>
      </c>
      <c r="M103" s="255">
        <f>'2370'!M103+'2372'!M103+'2390'!M103+'2401'!M103</f>
        <v>0</v>
      </c>
      <c r="N103" s="94">
        <f t="shared" si="17"/>
        <v>0</v>
      </c>
      <c r="O103" s="224"/>
      <c r="P103" s="255">
        <f>'2370'!P103+'2372'!P103+'2390'!P103+'2401'!P103</f>
        <v>0</v>
      </c>
      <c r="Q103" s="255">
        <f>'2370'!Q103+'2372'!Q103+'2390'!Q103+'2401'!Q103</f>
        <v>0</v>
      </c>
      <c r="R103" s="255">
        <f>'2370'!R103+'2372'!R103+'2390'!R103+'2401'!R103</f>
        <v>0</v>
      </c>
      <c r="S103" s="94">
        <f t="shared" si="18"/>
        <v>0</v>
      </c>
      <c r="T103" s="224"/>
      <c r="U103" s="255">
        <f>'2370'!U103+'2372'!U103+'2390'!U103+'2401'!U103</f>
        <v>0</v>
      </c>
      <c r="V103" s="255">
        <f>'2370'!V103+'2372'!V103+'2390'!V103+'2401'!V103</f>
        <v>0</v>
      </c>
      <c r="W103" s="255">
        <f>'2370'!W103+'2372'!W103+'2390'!W103+'2401'!W103</f>
        <v>0</v>
      </c>
      <c r="X103" s="94">
        <f t="shared" si="19"/>
        <v>0</v>
      </c>
      <c r="Y103" s="97"/>
      <c r="Z103" s="94">
        <f t="shared" si="14"/>
        <v>0</v>
      </c>
      <c r="AA103" s="182"/>
    </row>
    <row r="104" spans="1:27" s="214" customFormat="1" ht="15" x14ac:dyDescent="0.25">
      <c r="A104" s="72"/>
      <c r="B104" s="67" t="str">
        <f>'LPFN SUMMARY - Results'!B104</f>
        <v>Living allowance</v>
      </c>
      <c r="C104" s="71"/>
      <c r="D104" s="62"/>
      <c r="E104" s="63"/>
      <c r="F104" s="255">
        <f>'2370'!F104+'2372'!F104+'2390'!F104+'2401'!F104</f>
        <v>0</v>
      </c>
      <c r="G104" s="255">
        <f>'2370'!G104+'2372'!G104+'2390'!G104+'2401'!G104</f>
        <v>0</v>
      </c>
      <c r="H104" s="255">
        <f>'2370'!H104+'2372'!H104+'2390'!H104+'2401'!H104</f>
        <v>0</v>
      </c>
      <c r="I104" s="94">
        <f t="shared" si="16"/>
        <v>0</v>
      </c>
      <c r="J104" s="224"/>
      <c r="K104" s="255">
        <f>'2370'!K104+'2372'!K104+'2390'!K104+'2401'!K104</f>
        <v>0</v>
      </c>
      <c r="L104" s="255">
        <f>'2370'!L104+'2372'!L104+'2390'!L104+'2401'!L104</f>
        <v>0</v>
      </c>
      <c r="M104" s="255">
        <f>'2370'!M104+'2372'!M104+'2390'!M104+'2401'!M104</f>
        <v>0</v>
      </c>
      <c r="N104" s="94">
        <f t="shared" si="17"/>
        <v>0</v>
      </c>
      <c r="O104" s="224"/>
      <c r="P104" s="255">
        <f>'2370'!P104+'2372'!P104+'2390'!P104+'2401'!P104</f>
        <v>0</v>
      </c>
      <c r="Q104" s="255">
        <f>'2370'!Q104+'2372'!Q104+'2390'!Q104+'2401'!Q104</f>
        <v>0</v>
      </c>
      <c r="R104" s="255">
        <f>'2370'!R104+'2372'!R104+'2390'!R104+'2401'!R104</f>
        <v>0</v>
      </c>
      <c r="S104" s="94">
        <f t="shared" si="18"/>
        <v>0</v>
      </c>
      <c r="T104" s="224"/>
      <c r="U104" s="255">
        <f>'2370'!U104+'2372'!U104+'2390'!U104+'2401'!U104</f>
        <v>0</v>
      </c>
      <c r="V104" s="255">
        <f>'2370'!V104+'2372'!V104+'2390'!V104+'2401'!V104</f>
        <v>0</v>
      </c>
      <c r="W104" s="255">
        <f>'2370'!W104+'2372'!W104+'2390'!W104+'2401'!W104</f>
        <v>0</v>
      </c>
      <c r="X104" s="94">
        <f t="shared" si="19"/>
        <v>0</v>
      </c>
      <c r="Y104" s="97"/>
      <c r="Z104" s="94">
        <f t="shared" si="14"/>
        <v>0</v>
      </c>
      <c r="AA104" s="182"/>
    </row>
    <row r="105" spans="1:27" s="214" customFormat="1" ht="15" hidden="1" x14ac:dyDescent="0.25">
      <c r="A105" s="72"/>
      <c r="B105" s="67" t="str">
        <f>'LPFN SUMMARY - Results'!B105</f>
        <v>Unused</v>
      </c>
      <c r="C105" s="71"/>
      <c r="D105" s="62"/>
      <c r="E105" s="63"/>
      <c r="F105" s="255">
        <f>'2370'!F105+'2372'!F105+'2390'!F105+'2401'!F105</f>
        <v>0</v>
      </c>
      <c r="G105" s="255">
        <f>'2370'!G105+'2372'!G105+'2390'!G105+'2401'!G105</f>
        <v>0</v>
      </c>
      <c r="H105" s="255">
        <f>'2370'!H105+'2372'!H105+'2390'!H105+'2401'!H105</f>
        <v>0</v>
      </c>
      <c r="I105" s="94">
        <f t="shared" si="16"/>
        <v>0</v>
      </c>
      <c r="J105" s="224"/>
      <c r="K105" s="255">
        <f>'2370'!K105+'2372'!K105+'2390'!K105+'2401'!K105</f>
        <v>0</v>
      </c>
      <c r="L105" s="255">
        <f>'2370'!L105+'2372'!L105+'2390'!L105+'2401'!L105</f>
        <v>0</v>
      </c>
      <c r="M105" s="255">
        <f>'2370'!M105+'2372'!M105+'2390'!M105+'2401'!M105</f>
        <v>0</v>
      </c>
      <c r="N105" s="94">
        <f t="shared" si="17"/>
        <v>0</v>
      </c>
      <c r="O105" s="224"/>
      <c r="P105" s="255">
        <f>'2370'!P105+'2372'!P105+'2390'!P105+'2401'!P105</f>
        <v>0</v>
      </c>
      <c r="Q105" s="255">
        <f>'2370'!Q105+'2372'!Q105+'2390'!Q105+'2401'!Q105</f>
        <v>0</v>
      </c>
      <c r="R105" s="255">
        <f>'2370'!R105+'2372'!R105+'2390'!R105+'2401'!R105</f>
        <v>0</v>
      </c>
      <c r="S105" s="94">
        <f t="shared" si="18"/>
        <v>0</v>
      </c>
      <c r="T105" s="224"/>
      <c r="U105" s="255">
        <f>'2370'!U105+'2372'!U105+'2390'!U105+'2401'!U105</f>
        <v>0</v>
      </c>
      <c r="V105" s="255">
        <f>'2370'!V105+'2372'!V105+'2390'!V105+'2401'!V105</f>
        <v>0</v>
      </c>
      <c r="W105" s="255">
        <f>'2370'!W105+'2372'!W105+'2390'!W105+'2401'!W105</f>
        <v>0</v>
      </c>
      <c r="X105" s="94">
        <f t="shared" si="19"/>
        <v>0</v>
      </c>
      <c r="Y105" s="97"/>
      <c r="Z105" s="94">
        <f t="shared" si="14"/>
        <v>0</v>
      </c>
      <c r="AA105" s="182"/>
    </row>
    <row r="106" spans="1:27" s="214" customFormat="1" ht="15" hidden="1" x14ac:dyDescent="0.25">
      <c r="A106" s="72"/>
      <c r="B106" s="67" t="str">
        <f>'LPFN SUMMARY - Results'!B106</f>
        <v>Unused</v>
      </c>
      <c r="C106" s="71"/>
      <c r="D106" s="62"/>
      <c r="E106" s="63"/>
      <c r="F106" s="255">
        <f>'2370'!F106+'2372'!F106+'2390'!F106+'2401'!F106</f>
        <v>0</v>
      </c>
      <c r="G106" s="255">
        <f>'2370'!G106+'2372'!G106+'2390'!G106+'2401'!G106</f>
        <v>0</v>
      </c>
      <c r="H106" s="255">
        <f>'2370'!H106+'2372'!H106+'2390'!H106+'2401'!H106</f>
        <v>0</v>
      </c>
      <c r="I106" s="94">
        <f t="shared" si="16"/>
        <v>0</v>
      </c>
      <c r="J106" s="224"/>
      <c r="K106" s="255">
        <f>'2370'!K106+'2372'!K106+'2390'!K106+'2401'!K106</f>
        <v>0</v>
      </c>
      <c r="L106" s="255">
        <f>'2370'!L106+'2372'!L106+'2390'!L106+'2401'!L106</f>
        <v>0</v>
      </c>
      <c r="M106" s="255">
        <f>'2370'!M106+'2372'!M106+'2390'!M106+'2401'!M106</f>
        <v>0</v>
      </c>
      <c r="N106" s="94">
        <f t="shared" si="17"/>
        <v>0</v>
      </c>
      <c r="O106" s="224"/>
      <c r="P106" s="255">
        <f>'2370'!P106+'2372'!P106+'2390'!P106+'2401'!P106</f>
        <v>0</v>
      </c>
      <c r="Q106" s="255">
        <f>'2370'!Q106+'2372'!Q106+'2390'!Q106+'2401'!Q106</f>
        <v>0</v>
      </c>
      <c r="R106" s="255">
        <f>'2370'!R106+'2372'!R106+'2390'!R106+'2401'!R106</f>
        <v>0</v>
      </c>
      <c r="S106" s="94">
        <f t="shared" si="18"/>
        <v>0</v>
      </c>
      <c r="T106" s="224"/>
      <c r="U106" s="255">
        <f>'2370'!U106+'2372'!U106+'2390'!U106+'2401'!U106</f>
        <v>0</v>
      </c>
      <c r="V106" s="255">
        <f>'2370'!V106+'2372'!V106+'2390'!V106+'2401'!V106</f>
        <v>0</v>
      </c>
      <c r="W106" s="255">
        <f>'2370'!W106+'2372'!W106+'2390'!W106+'2401'!W106</f>
        <v>0</v>
      </c>
      <c r="X106" s="94">
        <f t="shared" si="19"/>
        <v>0</v>
      </c>
      <c r="Y106" s="97"/>
      <c r="Z106" s="94">
        <f t="shared" si="14"/>
        <v>0</v>
      </c>
      <c r="AA106" s="182"/>
    </row>
    <row r="107" spans="1:27" s="214" customFormat="1" ht="15" hidden="1" x14ac:dyDescent="0.25">
      <c r="A107" s="72"/>
      <c r="B107" s="67" t="str">
        <f>'LPFN SUMMARY - Results'!B107</f>
        <v>Unused</v>
      </c>
      <c r="C107" s="71"/>
      <c r="D107" s="62"/>
      <c r="E107" s="63"/>
      <c r="F107" s="255">
        <f>'2370'!F107+'2372'!F107+'2390'!F107+'2401'!F107</f>
        <v>0</v>
      </c>
      <c r="G107" s="255">
        <f>'2370'!G107+'2372'!G107+'2390'!G107+'2401'!G107</f>
        <v>0</v>
      </c>
      <c r="H107" s="255">
        <f>'2370'!H107+'2372'!H107+'2390'!H107+'2401'!H107</f>
        <v>0</v>
      </c>
      <c r="I107" s="94">
        <f t="shared" si="16"/>
        <v>0</v>
      </c>
      <c r="J107" s="224"/>
      <c r="K107" s="255">
        <f>'2370'!K107+'2372'!K107+'2390'!K107+'2401'!K107</f>
        <v>0</v>
      </c>
      <c r="L107" s="255">
        <f>'2370'!L107+'2372'!L107+'2390'!L107+'2401'!L107</f>
        <v>0</v>
      </c>
      <c r="M107" s="255">
        <f>'2370'!M107+'2372'!M107+'2390'!M107+'2401'!M107</f>
        <v>0</v>
      </c>
      <c r="N107" s="94">
        <f t="shared" si="17"/>
        <v>0</v>
      </c>
      <c r="O107" s="224"/>
      <c r="P107" s="255">
        <f>'2370'!P107+'2372'!P107+'2390'!P107+'2401'!P107</f>
        <v>0</v>
      </c>
      <c r="Q107" s="255">
        <f>'2370'!Q107+'2372'!Q107+'2390'!Q107+'2401'!Q107</f>
        <v>0</v>
      </c>
      <c r="R107" s="255">
        <f>'2370'!R107+'2372'!R107+'2390'!R107+'2401'!R107</f>
        <v>0</v>
      </c>
      <c r="S107" s="94">
        <f t="shared" si="18"/>
        <v>0</v>
      </c>
      <c r="T107" s="224"/>
      <c r="U107" s="255">
        <f>'2370'!U107+'2372'!U107+'2390'!U107+'2401'!U107</f>
        <v>0</v>
      </c>
      <c r="V107" s="255">
        <f>'2370'!V107+'2372'!V107+'2390'!V107+'2401'!V107</f>
        <v>0</v>
      </c>
      <c r="W107" s="255">
        <f>'2370'!W107+'2372'!W107+'2390'!W107+'2401'!W107</f>
        <v>0</v>
      </c>
      <c r="X107" s="94">
        <f t="shared" si="19"/>
        <v>0</v>
      </c>
      <c r="Y107" s="97"/>
      <c r="Z107" s="94">
        <f t="shared" si="14"/>
        <v>0</v>
      </c>
      <c r="AA107" s="182"/>
    </row>
    <row r="108" spans="1:27" s="214" customFormat="1" ht="15" x14ac:dyDescent="0.25">
      <c r="A108" s="72"/>
      <c r="B108" s="67" t="str">
        <f>'LPFN SUMMARY - Results'!B108</f>
        <v>Job creation initiative</v>
      </c>
      <c r="C108" s="71"/>
      <c r="D108" s="62"/>
      <c r="E108" s="63"/>
      <c r="F108" s="255">
        <f>'2370'!F108+'2372'!F108+'2390'!F108+'2401'!F108</f>
        <v>0</v>
      </c>
      <c r="G108" s="255">
        <f>'2370'!G108+'2372'!G108+'2390'!G108+'2401'!G108</f>
        <v>0</v>
      </c>
      <c r="H108" s="255">
        <f>'2370'!H108+'2372'!H108+'2390'!H108+'2401'!H108</f>
        <v>0</v>
      </c>
      <c r="I108" s="94">
        <f t="shared" si="16"/>
        <v>0</v>
      </c>
      <c r="J108" s="224"/>
      <c r="K108" s="255">
        <f>'2370'!K108+'2372'!K108+'2390'!K108+'2401'!K108</f>
        <v>0</v>
      </c>
      <c r="L108" s="255">
        <f>'2370'!L108+'2372'!L108+'2390'!L108+'2401'!L108</f>
        <v>0</v>
      </c>
      <c r="M108" s="255">
        <f>'2370'!M108+'2372'!M108+'2390'!M108+'2401'!M108</f>
        <v>0</v>
      </c>
      <c r="N108" s="94">
        <f t="shared" si="17"/>
        <v>0</v>
      </c>
      <c r="O108" s="224"/>
      <c r="P108" s="255">
        <f>'2370'!P108+'2372'!P108+'2390'!P108+'2401'!P108</f>
        <v>0</v>
      </c>
      <c r="Q108" s="255">
        <f>'2370'!Q108+'2372'!Q108+'2390'!Q108+'2401'!Q108</f>
        <v>0</v>
      </c>
      <c r="R108" s="255">
        <f>'2370'!R108+'2372'!R108+'2390'!R108+'2401'!R108</f>
        <v>0</v>
      </c>
      <c r="S108" s="94">
        <f t="shared" si="18"/>
        <v>0</v>
      </c>
      <c r="T108" s="224"/>
      <c r="U108" s="255">
        <f>'2370'!U108+'2372'!U108+'2390'!U108+'2401'!U108</f>
        <v>0</v>
      </c>
      <c r="V108" s="255">
        <f>'2370'!V108+'2372'!V108+'2390'!V108+'2401'!V108</f>
        <v>0</v>
      </c>
      <c r="W108" s="255">
        <f>'2370'!W108+'2372'!W108+'2390'!W108+'2401'!W108</f>
        <v>0</v>
      </c>
      <c r="X108" s="94">
        <f t="shared" si="19"/>
        <v>0</v>
      </c>
      <c r="Y108" s="97"/>
      <c r="Z108" s="94">
        <f t="shared" si="14"/>
        <v>0</v>
      </c>
      <c r="AA108" s="182"/>
    </row>
    <row r="109" spans="1:27" s="214" customFormat="1" ht="15" x14ac:dyDescent="0.25">
      <c r="A109" s="72"/>
      <c r="B109" s="67" t="str">
        <f>'LPFN SUMMARY - Results'!B109</f>
        <v>Training vocationnal</v>
      </c>
      <c r="C109" s="71"/>
      <c r="D109" s="62"/>
      <c r="E109" s="63"/>
      <c r="F109" s="255">
        <f>'2370'!F109+'2372'!F109+'2390'!F109+'2401'!F109</f>
        <v>0</v>
      </c>
      <c r="G109" s="255">
        <f>'2370'!G109+'2372'!G109+'2390'!G109+'2401'!G109</f>
        <v>0</v>
      </c>
      <c r="H109" s="255">
        <f>'2370'!H109+'2372'!H109+'2390'!H109+'2401'!H109</f>
        <v>0</v>
      </c>
      <c r="I109" s="94">
        <f t="shared" si="16"/>
        <v>0</v>
      </c>
      <c r="J109" s="224"/>
      <c r="K109" s="255">
        <f>'2370'!K109+'2372'!K109+'2390'!K109+'2401'!K109</f>
        <v>0</v>
      </c>
      <c r="L109" s="255">
        <f>'2370'!L109+'2372'!L109+'2390'!L109+'2401'!L109</f>
        <v>0</v>
      </c>
      <c r="M109" s="255">
        <f>'2370'!M109+'2372'!M109+'2390'!M109+'2401'!M109</f>
        <v>0</v>
      </c>
      <c r="N109" s="94">
        <f t="shared" si="17"/>
        <v>0</v>
      </c>
      <c r="O109" s="224"/>
      <c r="P109" s="255">
        <f>'2370'!P109+'2372'!P109+'2390'!P109+'2401'!P109</f>
        <v>0</v>
      </c>
      <c r="Q109" s="255">
        <f>'2370'!Q109+'2372'!Q109+'2390'!Q109+'2401'!Q109</f>
        <v>0</v>
      </c>
      <c r="R109" s="255">
        <f>'2370'!R109+'2372'!R109+'2390'!R109+'2401'!R109</f>
        <v>0</v>
      </c>
      <c r="S109" s="94">
        <f t="shared" si="18"/>
        <v>0</v>
      </c>
      <c r="T109" s="224"/>
      <c r="U109" s="255">
        <f>'2370'!U109+'2372'!U109+'2390'!U109+'2401'!U109</f>
        <v>0</v>
      </c>
      <c r="V109" s="255">
        <f>'2370'!V109+'2372'!V109+'2390'!V109+'2401'!V109</f>
        <v>0</v>
      </c>
      <c r="W109" s="255">
        <f>'2370'!W109+'2372'!W109+'2390'!W109+'2401'!W109</f>
        <v>0</v>
      </c>
      <c r="X109" s="94">
        <f t="shared" si="19"/>
        <v>0</v>
      </c>
      <c r="Y109" s="97"/>
      <c r="Z109" s="94">
        <f t="shared" si="14"/>
        <v>0</v>
      </c>
      <c r="AA109" s="182"/>
    </row>
    <row r="110" spans="1:27" s="214" customFormat="1" ht="15" x14ac:dyDescent="0.25">
      <c r="A110" s="72"/>
      <c r="B110" s="67" t="str">
        <f>'LPFN SUMMARY - Results'!B110</f>
        <v>Activities</v>
      </c>
      <c r="C110" s="71"/>
      <c r="D110" s="62"/>
      <c r="E110" s="63"/>
      <c r="F110" s="255">
        <f>'2370'!F110+'2372'!F110+'2390'!F110+'2401'!F110</f>
        <v>0</v>
      </c>
      <c r="G110" s="255">
        <f>'2370'!G110+'2372'!G110+'2390'!G110+'2401'!G110</f>
        <v>0</v>
      </c>
      <c r="H110" s="255">
        <f>'2370'!H110+'2372'!H110+'2390'!H110+'2401'!H110</f>
        <v>0</v>
      </c>
      <c r="I110" s="94">
        <f t="shared" si="16"/>
        <v>0</v>
      </c>
      <c r="J110" s="224"/>
      <c r="K110" s="255">
        <f>'2370'!K110+'2372'!K110+'2390'!K110+'2401'!K110</f>
        <v>0</v>
      </c>
      <c r="L110" s="255">
        <f>'2370'!L110+'2372'!L110+'2390'!L110+'2401'!L110</f>
        <v>0</v>
      </c>
      <c r="M110" s="255">
        <f>'2370'!M110+'2372'!M110+'2390'!M110+'2401'!M110</f>
        <v>0</v>
      </c>
      <c r="N110" s="94">
        <f t="shared" si="17"/>
        <v>0</v>
      </c>
      <c r="O110" s="224"/>
      <c r="P110" s="255">
        <f>'2370'!P110+'2372'!P110+'2390'!P110+'2401'!P110</f>
        <v>0</v>
      </c>
      <c r="Q110" s="255">
        <f>'2370'!Q110+'2372'!Q110+'2390'!Q110+'2401'!Q110</f>
        <v>0</v>
      </c>
      <c r="R110" s="255">
        <f>'2370'!R110+'2372'!R110+'2390'!R110+'2401'!R110</f>
        <v>0</v>
      </c>
      <c r="S110" s="94">
        <f t="shared" si="18"/>
        <v>0</v>
      </c>
      <c r="T110" s="224"/>
      <c r="U110" s="255">
        <f>'2370'!U110+'2372'!U110+'2390'!U110+'2401'!U110</f>
        <v>0</v>
      </c>
      <c r="V110" s="255">
        <f>'2370'!V110+'2372'!V110+'2390'!V110+'2401'!V110</f>
        <v>0</v>
      </c>
      <c r="W110" s="255">
        <f>'2370'!W110+'2372'!W110+'2390'!W110+'2401'!W110</f>
        <v>0</v>
      </c>
      <c r="X110" s="94">
        <f t="shared" si="19"/>
        <v>0</v>
      </c>
      <c r="Y110" s="97"/>
      <c r="Z110" s="94">
        <f t="shared" si="14"/>
        <v>0</v>
      </c>
      <c r="AA110" s="182"/>
    </row>
    <row r="111" spans="1:27" s="214" customFormat="1" ht="15" x14ac:dyDescent="0.25">
      <c r="A111" s="72"/>
      <c r="B111" s="67" t="str">
        <f>'LPFN SUMMARY - Results'!B111</f>
        <v>Contingency funds</v>
      </c>
      <c r="C111" s="71"/>
      <c r="D111" s="62"/>
      <c r="E111" s="63"/>
      <c r="F111" s="255">
        <f>'2370'!F111+'2372'!F111+'2390'!F111+'2401'!F111</f>
        <v>0</v>
      </c>
      <c r="G111" s="255">
        <f>'2370'!G111+'2372'!G111+'2390'!G111+'2401'!G111</f>
        <v>0</v>
      </c>
      <c r="H111" s="255">
        <f>'2370'!H111+'2372'!H111+'2390'!H111+'2401'!H111</f>
        <v>0</v>
      </c>
      <c r="I111" s="94">
        <f t="shared" si="16"/>
        <v>0</v>
      </c>
      <c r="J111" s="224"/>
      <c r="K111" s="255">
        <f>'2370'!K111+'2372'!K111+'2390'!K111+'2401'!K111</f>
        <v>0</v>
      </c>
      <c r="L111" s="255">
        <f>'2370'!L111+'2372'!L111+'2390'!L111+'2401'!L111</f>
        <v>0</v>
      </c>
      <c r="M111" s="255">
        <f>'2370'!M111+'2372'!M111+'2390'!M111+'2401'!M111</f>
        <v>0</v>
      </c>
      <c r="N111" s="94">
        <f t="shared" si="17"/>
        <v>0</v>
      </c>
      <c r="O111" s="224"/>
      <c r="P111" s="255">
        <f>'2370'!P111+'2372'!P111+'2390'!P111+'2401'!P111</f>
        <v>0</v>
      </c>
      <c r="Q111" s="255">
        <f>'2370'!Q111+'2372'!Q111+'2390'!Q111+'2401'!Q111</f>
        <v>0</v>
      </c>
      <c r="R111" s="255">
        <f>'2370'!R111+'2372'!R111+'2390'!R111+'2401'!R111</f>
        <v>0</v>
      </c>
      <c r="S111" s="94">
        <f t="shared" si="18"/>
        <v>0</v>
      </c>
      <c r="T111" s="224"/>
      <c r="U111" s="255">
        <f>'2370'!U111+'2372'!U111+'2390'!U111+'2401'!U111</f>
        <v>0</v>
      </c>
      <c r="V111" s="255">
        <f>'2370'!V111+'2372'!V111+'2390'!V111+'2401'!V111</f>
        <v>0</v>
      </c>
      <c r="W111" s="255">
        <f>'2370'!W111+'2372'!W111+'2390'!W111+'2401'!W111</f>
        <v>0</v>
      </c>
      <c r="X111" s="94">
        <f t="shared" si="19"/>
        <v>0</v>
      </c>
      <c r="Y111" s="97"/>
      <c r="Z111" s="94">
        <f t="shared" ref="Z111:Z126" si="20">X111+S111+N111+I111</f>
        <v>0</v>
      </c>
      <c r="AA111" s="182"/>
    </row>
    <row r="112" spans="1:27" s="214" customFormat="1" ht="15" x14ac:dyDescent="0.25">
      <c r="A112" s="72"/>
      <c r="B112" s="67" t="str">
        <f>'LPFN SUMMARY - Results'!B112</f>
        <v>Food</v>
      </c>
      <c r="C112" s="71"/>
      <c r="D112" s="62"/>
      <c r="E112" s="63"/>
      <c r="F112" s="255">
        <f>'2370'!F112+'2372'!F112+'2390'!F112+'2401'!F112</f>
        <v>0</v>
      </c>
      <c r="G112" s="255">
        <f>'2370'!G112+'2372'!G112+'2390'!G112+'2401'!G112</f>
        <v>0</v>
      </c>
      <c r="H112" s="255">
        <f>'2370'!H112+'2372'!H112+'2390'!H112+'2401'!H112</f>
        <v>0</v>
      </c>
      <c r="I112" s="94">
        <f t="shared" si="16"/>
        <v>0</v>
      </c>
      <c r="J112" s="224"/>
      <c r="K112" s="255">
        <f>'2370'!K112+'2372'!K112+'2390'!K112+'2401'!K112</f>
        <v>0</v>
      </c>
      <c r="L112" s="255">
        <f>'2370'!L112+'2372'!L112+'2390'!L112+'2401'!L112</f>
        <v>0</v>
      </c>
      <c r="M112" s="255">
        <f>'2370'!M112+'2372'!M112+'2390'!M112+'2401'!M112</f>
        <v>0</v>
      </c>
      <c r="N112" s="94">
        <f t="shared" si="17"/>
        <v>0</v>
      </c>
      <c r="O112" s="224"/>
      <c r="P112" s="255">
        <f>'2370'!P112+'2372'!P112+'2390'!P112+'2401'!P112</f>
        <v>0</v>
      </c>
      <c r="Q112" s="255">
        <f>'2370'!Q112+'2372'!Q112+'2390'!Q112+'2401'!Q112</f>
        <v>0</v>
      </c>
      <c r="R112" s="255">
        <f>'2370'!R112+'2372'!R112+'2390'!R112+'2401'!R112</f>
        <v>0</v>
      </c>
      <c r="S112" s="94">
        <f t="shared" si="18"/>
        <v>0</v>
      </c>
      <c r="T112" s="224"/>
      <c r="U112" s="255">
        <f>'2370'!U112+'2372'!U112+'2390'!U112+'2401'!U112</f>
        <v>0</v>
      </c>
      <c r="V112" s="255">
        <f>'2370'!V112+'2372'!V112+'2390'!V112+'2401'!V112</f>
        <v>0</v>
      </c>
      <c r="W112" s="255">
        <f>'2370'!W112+'2372'!W112+'2390'!W112+'2401'!W112</f>
        <v>0</v>
      </c>
      <c r="X112" s="94">
        <f t="shared" si="19"/>
        <v>0</v>
      </c>
      <c r="Y112" s="97"/>
      <c r="Z112" s="94">
        <f t="shared" si="20"/>
        <v>0</v>
      </c>
      <c r="AA112" s="182"/>
    </row>
    <row r="113" spans="1:27" s="214" customFormat="1" ht="15" x14ac:dyDescent="0.25">
      <c r="A113" s="72"/>
      <c r="B113" s="67" t="str">
        <f>'LPFN SUMMARY - Results'!B113</f>
        <v>Emergency preparedness plan</v>
      </c>
      <c r="C113" s="71"/>
      <c r="D113" s="62"/>
      <c r="E113" s="63"/>
      <c r="F113" s="255">
        <f>'2370'!F113+'2372'!F113+'2390'!F113+'2401'!F113</f>
        <v>0</v>
      </c>
      <c r="G113" s="255">
        <f>'2370'!G113+'2372'!G113+'2390'!G113+'2401'!G113</f>
        <v>0</v>
      </c>
      <c r="H113" s="255">
        <f>'2370'!H113+'2372'!H113+'2390'!H113+'2401'!H113</f>
        <v>0</v>
      </c>
      <c r="I113" s="94">
        <f t="shared" si="16"/>
        <v>0</v>
      </c>
      <c r="J113" s="224"/>
      <c r="K113" s="255">
        <f>'2370'!K113+'2372'!K113+'2390'!K113+'2401'!K113</f>
        <v>0</v>
      </c>
      <c r="L113" s="255">
        <f>'2370'!L113+'2372'!L113+'2390'!L113+'2401'!L113</f>
        <v>0</v>
      </c>
      <c r="M113" s="255">
        <f>'2370'!M113+'2372'!M113+'2390'!M113+'2401'!M113</f>
        <v>0</v>
      </c>
      <c r="N113" s="94">
        <f t="shared" si="17"/>
        <v>0</v>
      </c>
      <c r="O113" s="224"/>
      <c r="P113" s="255">
        <f>'2370'!P113+'2372'!P113+'2390'!P113+'2401'!P113</f>
        <v>0</v>
      </c>
      <c r="Q113" s="255">
        <f>'2370'!Q113+'2372'!Q113+'2390'!Q113+'2401'!Q113</f>
        <v>0</v>
      </c>
      <c r="R113" s="255">
        <f>'2370'!R113+'2372'!R113+'2390'!R113+'2401'!R113</f>
        <v>0</v>
      </c>
      <c r="S113" s="94">
        <f t="shared" si="18"/>
        <v>0</v>
      </c>
      <c r="T113" s="224"/>
      <c r="U113" s="255">
        <f>'2370'!U113+'2372'!U113+'2390'!U113+'2401'!U113</f>
        <v>0</v>
      </c>
      <c r="V113" s="255">
        <f>'2370'!V113+'2372'!V113+'2390'!V113+'2401'!V113</f>
        <v>0</v>
      </c>
      <c r="W113" s="255">
        <f>'2370'!W113+'2372'!W113+'2390'!W113+'2401'!W113</f>
        <v>0</v>
      </c>
      <c r="X113" s="94">
        <f t="shared" si="19"/>
        <v>0</v>
      </c>
      <c r="Y113" s="97"/>
      <c r="Z113" s="94">
        <f t="shared" si="20"/>
        <v>0</v>
      </c>
      <c r="AA113" s="182"/>
    </row>
    <row r="114" spans="1:27" s="214" customFormat="1" ht="15" x14ac:dyDescent="0.25">
      <c r="A114" s="72"/>
      <c r="B114" s="67" t="str">
        <f>'LPFN SUMMARY - Results'!B114</f>
        <v>Governance support</v>
      </c>
      <c r="C114" s="71"/>
      <c r="D114" s="62"/>
      <c r="E114" s="63"/>
      <c r="F114" s="255">
        <f>'2370'!F114+'2372'!F114+'2390'!F114+'2401'!F114</f>
        <v>0</v>
      </c>
      <c r="G114" s="255">
        <f>'2370'!G114+'2372'!G114+'2390'!G114+'2401'!G114</f>
        <v>0</v>
      </c>
      <c r="H114" s="255">
        <f>'2370'!H114+'2372'!H114+'2390'!H114+'2401'!H114</f>
        <v>0</v>
      </c>
      <c r="I114" s="94">
        <f t="shared" si="16"/>
        <v>0</v>
      </c>
      <c r="J114" s="224"/>
      <c r="K114" s="255">
        <f>'2370'!K114+'2372'!K114+'2390'!K114+'2401'!K114</f>
        <v>0</v>
      </c>
      <c r="L114" s="255">
        <f>'2370'!L114+'2372'!L114+'2390'!L114+'2401'!L114</f>
        <v>0</v>
      </c>
      <c r="M114" s="255">
        <f>'2370'!M114+'2372'!M114+'2390'!M114+'2401'!M114</f>
        <v>0</v>
      </c>
      <c r="N114" s="94">
        <f t="shared" si="17"/>
        <v>0</v>
      </c>
      <c r="O114" s="224"/>
      <c r="P114" s="255">
        <f>'2370'!P114+'2372'!P114+'2390'!P114+'2401'!P114</f>
        <v>0</v>
      </c>
      <c r="Q114" s="255">
        <f>'2370'!Q114+'2372'!Q114+'2390'!Q114+'2401'!Q114</f>
        <v>0</v>
      </c>
      <c r="R114" s="255">
        <f>'2370'!R114+'2372'!R114+'2390'!R114+'2401'!R114</f>
        <v>0</v>
      </c>
      <c r="S114" s="94">
        <f t="shared" si="18"/>
        <v>0</v>
      </c>
      <c r="T114" s="224"/>
      <c r="U114" s="255">
        <f>'2370'!U114+'2372'!U114+'2390'!U114+'2401'!U114</f>
        <v>0</v>
      </c>
      <c r="V114" s="255">
        <f>'2370'!V114+'2372'!V114+'2390'!V114+'2401'!V114</f>
        <v>0</v>
      </c>
      <c r="W114" s="255">
        <f>'2370'!W114+'2372'!W114+'2390'!W114+'2401'!W114</f>
        <v>0</v>
      </c>
      <c r="X114" s="94">
        <f t="shared" si="19"/>
        <v>0</v>
      </c>
      <c r="Y114" s="97"/>
      <c r="Z114" s="94">
        <f t="shared" si="20"/>
        <v>0</v>
      </c>
      <c r="AA114" s="182"/>
    </row>
    <row r="115" spans="1:27" s="214" customFormat="1" ht="15" x14ac:dyDescent="0.25">
      <c r="A115" s="72"/>
      <c r="B115" s="67" t="str">
        <f>'LPFN SUMMARY - Results'!B115</f>
        <v>Need assesment and priority</v>
      </c>
      <c r="C115" s="71"/>
      <c r="D115" s="62"/>
      <c r="E115" s="63"/>
      <c r="F115" s="255">
        <f>'2370'!F115+'2372'!F115+'2390'!F115+'2401'!F115</f>
        <v>0</v>
      </c>
      <c r="G115" s="255">
        <f>'2370'!G115+'2372'!G115+'2390'!G115+'2401'!G115</f>
        <v>0</v>
      </c>
      <c r="H115" s="255">
        <f>'2370'!H115+'2372'!H115+'2390'!H115+'2401'!H115</f>
        <v>0</v>
      </c>
      <c r="I115" s="94">
        <f t="shared" si="16"/>
        <v>0</v>
      </c>
      <c r="J115" s="224"/>
      <c r="K115" s="255">
        <f>'2370'!K115+'2372'!K115+'2390'!K115+'2401'!K115</f>
        <v>0</v>
      </c>
      <c r="L115" s="255">
        <f>'2370'!L115+'2372'!L115+'2390'!L115+'2401'!L115</f>
        <v>0</v>
      </c>
      <c r="M115" s="255">
        <f>'2370'!M115+'2372'!M115+'2390'!M115+'2401'!M115</f>
        <v>0</v>
      </c>
      <c r="N115" s="94">
        <f t="shared" si="17"/>
        <v>0</v>
      </c>
      <c r="O115" s="224"/>
      <c r="P115" s="255">
        <f>'2370'!P115+'2372'!P115+'2390'!P115+'2401'!P115</f>
        <v>0</v>
      </c>
      <c r="Q115" s="255">
        <f>'2370'!Q115+'2372'!Q115+'2390'!Q115+'2401'!Q115</f>
        <v>0</v>
      </c>
      <c r="R115" s="255">
        <f>'2370'!R115+'2372'!R115+'2390'!R115+'2401'!R115</f>
        <v>0</v>
      </c>
      <c r="S115" s="94">
        <f t="shared" si="18"/>
        <v>0</v>
      </c>
      <c r="T115" s="224"/>
      <c r="U115" s="255">
        <f>'2370'!U115+'2372'!U115+'2390'!U115+'2401'!U115</f>
        <v>0</v>
      </c>
      <c r="V115" s="255">
        <f>'2370'!V115+'2372'!V115+'2390'!V115+'2401'!V115</f>
        <v>0</v>
      </c>
      <c r="W115" s="255">
        <f>'2370'!W115+'2372'!W115+'2390'!W115+'2401'!W115</f>
        <v>0</v>
      </c>
      <c r="X115" s="94">
        <f t="shared" si="19"/>
        <v>0</v>
      </c>
      <c r="Y115" s="97"/>
      <c r="Z115" s="94">
        <f t="shared" si="20"/>
        <v>0</v>
      </c>
      <c r="AA115" s="182"/>
    </row>
    <row r="116" spans="1:27" s="214" customFormat="1" ht="15" x14ac:dyDescent="0.25">
      <c r="A116" s="72"/>
      <c r="B116" s="67" t="str">
        <f>'LPFN SUMMARY - Results'!B116</f>
        <v>Evaluation plan</v>
      </c>
      <c r="C116" s="71"/>
      <c r="D116" s="62"/>
      <c r="E116" s="63"/>
      <c r="F116" s="255">
        <f>'2370'!F116+'2372'!F116+'2390'!F116+'2401'!F116</f>
        <v>0</v>
      </c>
      <c r="G116" s="255">
        <f>'2370'!G116+'2372'!G116+'2390'!G116+'2401'!G116</f>
        <v>0</v>
      </c>
      <c r="H116" s="255">
        <f>'2370'!H116+'2372'!H116+'2390'!H116+'2401'!H116</f>
        <v>0</v>
      </c>
      <c r="I116" s="94">
        <f t="shared" si="16"/>
        <v>0</v>
      </c>
      <c r="J116" s="224"/>
      <c r="K116" s="255">
        <f>'2370'!K116+'2372'!K116+'2390'!K116+'2401'!K116</f>
        <v>0</v>
      </c>
      <c r="L116" s="255">
        <f>'2370'!L116+'2372'!L116+'2390'!L116+'2401'!L116</f>
        <v>0</v>
      </c>
      <c r="M116" s="255">
        <f>'2370'!M116+'2372'!M116+'2390'!M116+'2401'!M116</f>
        <v>0</v>
      </c>
      <c r="N116" s="94">
        <f t="shared" si="17"/>
        <v>0</v>
      </c>
      <c r="O116" s="224"/>
      <c r="P116" s="255">
        <f>'2370'!P116+'2372'!P116+'2390'!P116+'2401'!P116</f>
        <v>0</v>
      </c>
      <c r="Q116" s="255">
        <f>'2370'!Q116+'2372'!Q116+'2390'!Q116+'2401'!Q116</f>
        <v>0</v>
      </c>
      <c r="R116" s="255">
        <f>'2370'!R116+'2372'!R116+'2390'!R116+'2401'!R116</f>
        <v>0</v>
      </c>
      <c r="S116" s="94">
        <f t="shared" si="18"/>
        <v>0</v>
      </c>
      <c r="T116" s="224"/>
      <c r="U116" s="255">
        <f>'2370'!U116+'2372'!U116+'2390'!U116+'2401'!U116</f>
        <v>0</v>
      </c>
      <c r="V116" s="255">
        <f>'2370'!V116+'2372'!V116+'2390'!V116+'2401'!V116</f>
        <v>0</v>
      </c>
      <c r="W116" s="255">
        <f>'2370'!W116+'2372'!W116+'2390'!W116+'2401'!W116</f>
        <v>0</v>
      </c>
      <c r="X116" s="94">
        <f t="shared" si="19"/>
        <v>0</v>
      </c>
      <c r="Y116" s="97"/>
      <c r="Z116" s="94">
        <f t="shared" si="20"/>
        <v>0</v>
      </c>
      <c r="AA116" s="182"/>
    </row>
    <row r="117" spans="1:27" s="214" customFormat="1" ht="15" x14ac:dyDescent="0.25">
      <c r="A117" s="72"/>
      <c r="B117" s="67" t="str">
        <f>'LPFN SUMMARY - Results'!B117</f>
        <v>Renovations</v>
      </c>
      <c r="C117" s="71"/>
      <c r="D117" s="62"/>
      <c r="E117" s="63"/>
      <c r="F117" s="255">
        <f>'2370'!F117+'2372'!F117+'2390'!F117+'2401'!F117</f>
        <v>0</v>
      </c>
      <c r="G117" s="255">
        <f>'2370'!G117+'2372'!G117+'2390'!G117+'2401'!G117</f>
        <v>0</v>
      </c>
      <c r="H117" s="255">
        <f>'2370'!H117+'2372'!H117+'2390'!H117+'2401'!H117</f>
        <v>0</v>
      </c>
      <c r="I117" s="94">
        <f t="shared" si="16"/>
        <v>0</v>
      </c>
      <c r="J117" s="224"/>
      <c r="K117" s="255">
        <f>'2370'!K117+'2372'!K117+'2390'!K117+'2401'!K117</f>
        <v>0</v>
      </c>
      <c r="L117" s="255">
        <f>'2370'!L117+'2372'!L117+'2390'!L117+'2401'!L117</f>
        <v>0</v>
      </c>
      <c r="M117" s="255">
        <f>'2370'!M117+'2372'!M117+'2390'!M117+'2401'!M117</f>
        <v>0</v>
      </c>
      <c r="N117" s="94">
        <f t="shared" si="17"/>
        <v>0</v>
      </c>
      <c r="O117" s="224"/>
      <c r="P117" s="255">
        <f>'2370'!P117+'2372'!P117+'2390'!P117+'2401'!P117</f>
        <v>0</v>
      </c>
      <c r="Q117" s="255">
        <f>'2370'!Q117+'2372'!Q117+'2390'!Q117+'2401'!Q117</f>
        <v>0</v>
      </c>
      <c r="R117" s="255">
        <f>'2370'!R117+'2372'!R117+'2390'!R117+'2401'!R117</f>
        <v>0</v>
      </c>
      <c r="S117" s="94">
        <f t="shared" si="18"/>
        <v>0</v>
      </c>
      <c r="T117" s="224"/>
      <c r="U117" s="255">
        <f>'2370'!U117+'2372'!U117+'2390'!U117+'2401'!U117</f>
        <v>0</v>
      </c>
      <c r="V117" s="255">
        <f>'2370'!V117+'2372'!V117+'2390'!V117+'2401'!V117</f>
        <v>0</v>
      </c>
      <c r="W117" s="255">
        <f>'2370'!W117+'2372'!W117+'2390'!W117+'2401'!W117</f>
        <v>0</v>
      </c>
      <c r="X117" s="94">
        <f t="shared" si="19"/>
        <v>0</v>
      </c>
      <c r="Y117" s="97"/>
      <c r="Z117" s="94">
        <f t="shared" si="20"/>
        <v>0</v>
      </c>
      <c r="AA117" s="182"/>
    </row>
    <row r="118" spans="1:27" s="214" customFormat="1" ht="15" x14ac:dyDescent="0.25">
      <c r="A118" s="72"/>
      <c r="B118" s="67" t="str">
        <f>'LPFN SUMMARY - Results'!B118</f>
        <v>Consultant</v>
      </c>
      <c r="C118" s="71"/>
      <c r="D118" s="62"/>
      <c r="E118" s="63"/>
      <c r="F118" s="255">
        <f>'2370'!F118+'2372'!F118+'2390'!F118+'2401'!F118</f>
        <v>0</v>
      </c>
      <c r="G118" s="255">
        <f>'2370'!G118+'2372'!G118+'2390'!G118+'2401'!G118</f>
        <v>0</v>
      </c>
      <c r="H118" s="255">
        <f>'2370'!H118+'2372'!H118+'2390'!H118+'2401'!H118</f>
        <v>0</v>
      </c>
      <c r="I118" s="94">
        <f t="shared" si="16"/>
        <v>0</v>
      </c>
      <c r="J118" s="224"/>
      <c r="K118" s="255">
        <f>'2370'!K118+'2372'!K118+'2390'!K118+'2401'!K118</f>
        <v>0</v>
      </c>
      <c r="L118" s="255">
        <f>'2370'!L118+'2372'!L118+'2390'!L118+'2401'!L118</f>
        <v>0</v>
      </c>
      <c r="M118" s="255">
        <f>'2370'!M118+'2372'!M118+'2390'!M118+'2401'!M118</f>
        <v>0</v>
      </c>
      <c r="N118" s="94">
        <f t="shared" si="17"/>
        <v>0</v>
      </c>
      <c r="O118" s="224"/>
      <c r="P118" s="255">
        <f>'2370'!P118+'2372'!P118+'2390'!P118+'2401'!P118</f>
        <v>0</v>
      </c>
      <c r="Q118" s="255">
        <f>'2370'!Q118+'2372'!Q118+'2390'!Q118+'2401'!Q118</f>
        <v>0</v>
      </c>
      <c r="R118" s="255">
        <f>'2370'!R118+'2372'!R118+'2390'!R118+'2401'!R118</f>
        <v>0</v>
      </c>
      <c r="S118" s="94">
        <f t="shared" si="18"/>
        <v>0</v>
      </c>
      <c r="T118" s="224"/>
      <c r="U118" s="255">
        <f>'2370'!U118+'2372'!U118+'2390'!U118+'2401'!U118</f>
        <v>0</v>
      </c>
      <c r="V118" s="255">
        <f>'2370'!V118+'2372'!V118+'2390'!V118+'2401'!V118</f>
        <v>0</v>
      </c>
      <c r="W118" s="255">
        <f>'2370'!W118+'2372'!W118+'2390'!W118+'2401'!W118</f>
        <v>0</v>
      </c>
      <c r="X118" s="94">
        <f t="shared" si="19"/>
        <v>0</v>
      </c>
      <c r="Y118" s="97"/>
      <c r="Z118" s="94">
        <f t="shared" si="20"/>
        <v>0</v>
      </c>
      <c r="AA118" s="182"/>
    </row>
    <row r="119" spans="1:27" s="214" customFormat="1" ht="15" hidden="1" x14ac:dyDescent="0.25">
      <c r="A119" s="72"/>
      <c r="B119" s="67" t="str">
        <f>'LPFN SUMMARY - Results'!B119</f>
        <v>Unused</v>
      </c>
      <c r="C119" s="71"/>
      <c r="D119" s="62"/>
      <c r="E119" s="63"/>
      <c r="F119" s="255">
        <f>'2370'!F119+'2372'!F119+'2390'!F119+'2401'!F119</f>
        <v>0</v>
      </c>
      <c r="G119" s="255">
        <f>'2370'!G119+'2372'!G119+'2390'!G119+'2401'!G119</f>
        <v>0</v>
      </c>
      <c r="H119" s="255">
        <f>'2370'!H119+'2372'!H119+'2390'!H119+'2401'!H119</f>
        <v>0</v>
      </c>
      <c r="I119" s="94">
        <f t="shared" si="16"/>
        <v>0</v>
      </c>
      <c r="J119" s="224"/>
      <c r="K119" s="255">
        <f>'2370'!K119+'2372'!K119+'2390'!K119+'2401'!K119</f>
        <v>0</v>
      </c>
      <c r="L119" s="255">
        <f>'2370'!L119+'2372'!L119+'2390'!L119+'2401'!L119</f>
        <v>0</v>
      </c>
      <c r="M119" s="255">
        <f>'2370'!M119+'2372'!M119+'2390'!M119+'2401'!M119</f>
        <v>0</v>
      </c>
      <c r="N119" s="94">
        <f t="shared" si="17"/>
        <v>0</v>
      </c>
      <c r="O119" s="224"/>
      <c r="P119" s="255">
        <f>'2370'!P119+'2372'!P119+'2390'!P119+'2401'!P119</f>
        <v>0</v>
      </c>
      <c r="Q119" s="255">
        <f>'2370'!Q119+'2372'!Q119+'2390'!Q119+'2401'!Q119</f>
        <v>0</v>
      </c>
      <c r="R119" s="255">
        <f>'2370'!R119+'2372'!R119+'2390'!R119+'2401'!R119</f>
        <v>0</v>
      </c>
      <c r="S119" s="94">
        <f t="shared" si="18"/>
        <v>0</v>
      </c>
      <c r="T119" s="224"/>
      <c r="U119" s="255">
        <f>'2370'!U119+'2372'!U119+'2390'!U119+'2401'!U119</f>
        <v>0</v>
      </c>
      <c r="V119" s="255">
        <f>'2370'!V119+'2372'!V119+'2390'!V119+'2401'!V119</f>
        <v>0</v>
      </c>
      <c r="W119" s="255">
        <f>'2370'!W119+'2372'!W119+'2390'!W119+'2401'!W119</f>
        <v>0</v>
      </c>
      <c r="X119" s="94">
        <f t="shared" si="19"/>
        <v>0</v>
      </c>
      <c r="Y119" s="97"/>
      <c r="Z119" s="94">
        <f t="shared" si="20"/>
        <v>0</v>
      </c>
      <c r="AA119" s="182"/>
    </row>
    <row r="120" spans="1:27" s="214" customFormat="1" ht="15" hidden="1" x14ac:dyDescent="0.25">
      <c r="A120" s="72"/>
      <c r="B120" s="67" t="str">
        <f>'LPFN SUMMARY - Results'!B120</f>
        <v>Unused</v>
      </c>
      <c r="C120" s="71"/>
      <c r="D120" s="62"/>
      <c r="E120" s="63"/>
      <c r="F120" s="255">
        <f>'2370'!F120+'2372'!F120+'2390'!F120+'2401'!F120</f>
        <v>0</v>
      </c>
      <c r="G120" s="255">
        <f>'2370'!G120+'2372'!G120+'2390'!G120+'2401'!G120</f>
        <v>0</v>
      </c>
      <c r="H120" s="255">
        <f>'2370'!H120+'2372'!H120+'2390'!H120+'2401'!H120</f>
        <v>0</v>
      </c>
      <c r="I120" s="94">
        <f t="shared" si="16"/>
        <v>0</v>
      </c>
      <c r="J120" s="224"/>
      <c r="K120" s="255">
        <f>'2370'!K120+'2372'!K120+'2390'!K120+'2401'!K120</f>
        <v>0</v>
      </c>
      <c r="L120" s="255">
        <f>'2370'!L120+'2372'!L120+'2390'!L120+'2401'!L120</f>
        <v>0</v>
      </c>
      <c r="M120" s="255">
        <f>'2370'!M120+'2372'!M120+'2390'!M120+'2401'!M120</f>
        <v>0</v>
      </c>
      <c r="N120" s="94">
        <f t="shared" si="17"/>
        <v>0</v>
      </c>
      <c r="O120" s="224"/>
      <c r="P120" s="255">
        <f>'2370'!P120+'2372'!P120+'2390'!P120+'2401'!P120</f>
        <v>0</v>
      </c>
      <c r="Q120" s="255">
        <f>'2370'!Q120+'2372'!Q120+'2390'!Q120+'2401'!Q120</f>
        <v>0</v>
      </c>
      <c r="R120" s="255">
        <f>'2370'!R120+'2372'!R120+'2390'!R120+'2401'!R120</f>
        <v>0</v>
      </c>
      <c r="S120" s="94">
        <f t="shared" si="18"/>
        <v>0</v>
      </c>
      <c r="T120" s="224"/>
      <c r="U120" s="255">
        <f>'2370'!U120+'2372'!U120+'2390'!U120+'2401'!U120</f>
        <v>0</v>
      </c>
      <c r="V120" s="255">
        <f>'2370'!V120+'2372'!V120+'2390'!V120+'2401'!V120</f>
        <v>0</v>
      </c>
      <c r="W120" s="255">
        <f>'2370'!W120+'2372'!W120+'2390'!W120+'2401'!W120</f>
        <v>0</v>
      </c>
      <c r="X120" s="94">
        <f t="shared" si="19"/>
        <v>0</v>
      </c>
      <c r="Y120" s="97"/>
      <c r="Z120" s="94">
        <f t="shared" si="20"/>
        <v>0</v>
      </c>
      <c r="AA120" s="182"/>
    </row>
    <row r="121" spans="1:27" s="214" customFormat="1" ht="15" hidden="1" x14ac:dyDescent="0.25">
      <c r="A121" s="72"/>
      <c r="B121" s="67" t="str">
        <f>'LPFN SUMMARY - Results'!B121</f>
        <v>Unused</v>
      </c>
      <c r="C121" s="71"/>
      <c r="D121" s="62"/>
      <c r="E121" s="63"/>
      <c r="F121" s="255">
        <f>'2370'!F121+'2372'!F121+'2390'!F121+'2401'!F121</f>
        <v>0</v>
      </c>
      <c r="G121" s="255">
        <f>'2370'!G121+'2372'!G121+'2390'!G121+'2401'!G121</f>
        <v>0</v>
      </c>
      <c r="H121" s="255">
        <f>'2370'!H121+'2372'!H121+'2390'!H121+'2401'!H121</f>
        <v>0</v>
      </c>
      <c r="I121" s="94">
        <f t="shared" si="16"/>
        <v>0</v>
      </c>
      <c r="J121" s="224"/>
      <c r="K121" s="255">
        <f>'2370'!K121+'2372'!K121+'2390'!K121+'2401'!K121</f>
        <v>0</v>
      </c>
      <c r="L121" s="255">
        <f>'2370'!L121+'2372'!L121+'2390'!L121+'2401'!L121</f>
        <v>0</v>
      </c>
      <c r="M121" s="255">
        <f>'2370'!M121+'2372'!M121+'2390'!M121+'2401'!M121</f>
        <v>0</v>
      </c>
      <c r="N121" s="94">
        <f t="shared" si="17"/>
        <v>0</v>
      </c>
      <c r="O121" s="224"/>
      <c r="P121" s="255">
        <f>'2370'!P121+'2372'!P121+'2390'!P121+'2401'!P121</f>
        <v>0</v>
      </c>
      <c r="Q121" s="255">
        <f>'2370'!Q121+'2372'!Q121+'2390'!Q121+'2401'!Q121</f>
        <v>0</v>
      </c>
      <c r="R121" s="255">
        <f>'2370'!R121+'2372'!R121+'2390'!R121+'2401'!R121</f>
        <v>0</v>
      </c>
      <c r="S121" s="94">
        <f t="shared" si="18"/>
        <v>0</v>
      </c>
      <c r="T121" s="224"/>
      <c r="U121" s="255">
        <f>'2370'!U121+'2372'!U121+'2390'!U121+'2401'!U121</f>
        <v>0</v>
      </c>
      <c r="V121" s="255">
        <f>'2370'!V121+'2372'!V121+'2390'!V121+'2401'!V121</f>
        <v>0</v>
      </c>
      <c r="W121" s="255">
        <f>'2370'!W121+'2372'!W121+'2390'!W121+'2401'!W121</f>
        <v>0</v>
      </c>
      <c r="X121" s="94">
        <f t="shared" si="19"/>
        <v>0</v>
      </c>
      <c r="Y121" s="97"/>
      <c r="Z121" s="94">
        <f t="shared" si="20"/>
        <v>0</v>
      </c>
      <c r="AA121" s="182"/>
    </row>
    <row r="122" spans="1:27" s="214" customFormat="1" ht="15" hidden="1" x14ac:dyDescent="0.25">
      <c r="A122" s="72"/>
      <c r="B122" s="67" t="str">
        <f>'LPFN SUMMARY - Results'!B122</f>
        <v>Unused</v>
      </c>
      <c r="C122" s="71"/>
      <c r="D122" s="62"/>
      <c r="E122" s="63"/>
      <c r="F122" s="255">
        <f>'2370'!F122+'2372'!F122+'2390'!F122+'2401'!F122</f>
        <v>0</v>
      </c>
      <c r="G122" s="255">
        <f>'2370'!G122+'2372'!G122+'2390'!G122+'2401'!G122</f>
        <v>0</v>
      </c>
      <c r="H122" s="255">
        <f>'2370'!H122+'2372'!H122+'2390'!H122+'2401'!H122</f>
        <v>0</v>
      </c>
      <c r="I122" s="94">
        <f t="shared" si="16"/>
        <v>0</v>
      </c>
      <c r="J122" s="224"/>
      <c r="K122" s="255">
        <f>'2370'!K122+'2372'!K122+'2390'!K122+'2401'!K122</f>
        <v>0</v>
      </c>
      <c r="L122" s="255">
        <f>'2370'!L122+'2372'!L122+'2390'!L122+'2401'!L122</f>
        <v>0</v>
      </c>
      <c r="M122" s="255">
        <f>'2370'!M122+'2372'!M122+'2390'!M122+'2401'!M122</f>
        <v>0</v>
      </c>
      <c r="N122" s="94">
        <f t="shared" si="17"/>
        <v>0</v>
      </c>
      <c r="O122" s="224"/>
      <c r="P122" s="255">
        <f>'2370'!P122+'2372'!P122+'2390'!P122+'2401'!P122</f>
        <v>0</v>
      </c>
      <c r="Q122" s="255">
        <f>'2370'!Q122+'2372'!Q122+'2390'!Q122+'2401'!Q122</f>
        <v>0</v>
      </c>
      <c r="R122" s="255">
        <f>'2370'!R122+'2372'!R122+'2390'!R122+'2401'!R122</f>
        <v>0</v>
      </c>
      <c r="S122" s="94">
        <f t="shared" si="18"/>
        <v>0</v>
      </c>
      <c r="T122" s="224"/>
      <c r="U122" s="255">
        <f>'2370'!U122+'2372'!U122+'2390'!U122+'2401'!U122</f>
        <v>0</v>
      </c>
      <c r="V122" s="255">
        <f>'2370'!V122+'2372'!V122+'2390'!V122+'2401'!V122</f>
        <v>0</v>
      </c>
      <c r="W122" s="255">
        <f>'2370'!W122+'2372'!W122+'2390'!W122+'2401'!W122</f>
        <v>0</v>
      </c>
      <c r="X122" s="94">
        <f t="shared" si="19"/>
        <v>0</v>
      </c>
      <c r="Y122" s="97"/>
      <c r="Z122" s="94">
        <f t="shared" si="20"/>
        <v>0</v>
      </c>
      <c r="AA122" s="182"/>
    </row>
    <row r="123" spans="1:27" s="214" customFormat="1" ht="15" hidden="1" x14ac:dyDescent="0.25">
      <c r="A123" s="72"/>
      <c r="B123" s="67" t="str">
        <f>'LPFN SUMMARY - Results'!B123</f>
        <v>Unused</v>
      </c>
      <c r="C123" s="71"/>
      <c r="D123" s="62"/>
      <c r="E123" s="63"/>
      <c r="F123" s="255">
        <f>'2370'!F123+'2372'!F123+'2390'!F123+'2401'!F123</f>
        <v>0</v>
      </c>
      <c r="G123" s="255">
        <f>'2370'!G123+'2372'!G123+'2390'!G123+'2401'!G123</f>
        <v>0</v>
      </c>
      <c r="H123" s="255">
        <f>'2370'!H123+'2372'!H123+'2390'!H123+'2401'!H123</f>
        <v>0</v>
      </c>
      <c r="I123" s="94">
        <f t="shared" si="16"/>
        <v>0</v>
      </c>
      <c r="J123" s="224"/>
      <c r="K123" s="255">
        <f>'2370'!K123+'2372'!K123+'2390'!K123+'2401'!K123</f>
        <v>0</v>
      </c>
      <c r="L123" s="255">
        <f>'2370'!L123+'2372'!L123+'2390'!L123+'2401'!L123</f>
        <v>0</v>
      </c>
      <c r="M123" s="255">
        <f>'2370'!M123+'2372'!M123+'2390'!M123+'2401'!M123</f>
        <v>0</v>
      </c>
      <c r="N123" s="94">
        <f t="shared" si="17"/>
        <v>0</v>
      </c>
      <c r="O123" s="224"/>
      <c r="P123" s="255">
        <f>'2370'!P123+'2372'!P123+'2390'!P123+'2401'!P123</f>
        <v>0</v>
      </c>
      <c r="Q123" s="255">
        <f>'2370'!Q123+'2372'!Q123+'2390'!Q123+'2401'!Q123</f>
        <v>0</v>
      </c>
      <c r="R123" s="255">
        <f>'2370'!R123+'2372'!R123+'2390'!R123+'2401'!R123</f>
        <v>0</v>
      </c>
      <c r="S123" s="94">
        <f t="shared" si="18"/>
        <v>0</v>
      </c>
      <c r="T123" s="224"/>
      <c r="U123" s="255">
        <f>'2370'!U123+'2372'!U123+'2390'!U123+'2401'!U123</f>
        <v>0</v>
      </c>
      <c r="V123" s="255">
        <f>'2370'!V123+'2372'!V123+'2390'!V123+'2401'!V123</f>
        <v>0</v>
      </c>
      <c r="W123" s="255">
        <f>'2370'!W123+'2372'!W123+'2390'!W123+'2401'!W123</f>
        <v>0</v>
      </c>
      <c r="X123" s="94">
        <f t="shared" si="19"/>
        <v>0</v>
      </c>
      <c r="Y123" s="97"/>
      <c r="Z123" s="94">
        <f t="shared" si="20"/>
        <v>0</v>
      </c>
      <c r="AA123" s="182"/>
    </row>
    <row r="124" spans="1:27" s="214" customFormat="1" ht="15" hidden="1" x14ac:dyDescent="0.25">
      <c r="A124" s="72"/>
      <c r="B124" s="67" t="str">
        <f>'LPFN SUMMARY - Results'!B124</f>
        <v>Unused</v>
      </c>
      <c r="C124" s="71"/>
      <c r="D124" s="62"/>
      <c r="E124" s="63"/>
      <c r="F124" s="255">
        <f>'2370'!F124+'2372'!F124+'2390'!F124+'2401'!F124</f>
        <v>0</v>
      </c>
      <c r="G124" s="255">
        <f>'2370'!G124+'2372'!G124+'2390'!G124+'2401'!G124</f>
        <v>0</v>
      </c>
      <c r="H124" s="255">
        <f>'2370'!H124+'2372'!H124+'2390'!H124+'2401'!H124</f>
        <v>0</v>
      </c>
      <c r="I124" s="94">
        <f t="shared" si="16"/>
        <v>0</v>
      </c>
      <c r="J124" s="224"/>
      <c r="K124" s="255">
        <f>'2370'!K124+'2372'!K124+'2390'!K124+'2401'!K124</f>
        <v>0</v>
      </c>
      <c r="L124" s="255">
        <f>'2370'!L124+'2372'!L124+'2390'!L124+'2401'!L124</f>
        <v>0</v>
      </c>
      <c r="M124" s="255">
        <f>'2370'!M124+'2372'!M124+'2390'!M124+'2401'!M124</f>
        <v>0</v>
      </c>
      <c r="N124" s="94">
        <f t="shared" si="17"/>
        <v>0</v>
      </c>
      <c r="O124" s="224"/>
      <c r="P124" s="255">
        <f>'2370'!P124+'2372'!P124+'2390'!P124+'2401'!P124</f>
        <v>0</v>
      </c>
      <c r="Q124" s="255">
        <f>'2370'!Q124+'2372'!Q124+'2390'!Q124+'2401'!Q124</f>
        <v>0</v>
      </c>
      <c r="R124" s="255">
        <f>'2370'!R124+'2372'!R124+'2390'!R124+'2401'!R124</f>
        <v>0</v>
      </c>
      <c r="S124" s="94">
        <f t="shared" si="18"/>
        <v>0</v>
      </c>
      <c r="T124" s="224"/>
      <c r="U124" s="255">
        <f>'2370'!U124+'2372'!U124+'2390'!U124+'2401'!U124</f>
        <v>0</v>
      </c>
      <c r="V124" s="255">
        <f>'2370'!V124+'2372'!V124+'2390'!V124+'2401'!V124</f>
        <v>0</v>
      </c>
      <c r="W124" s="255">
        <f>'2370'!W124+'2372'!W124+'2390'!W124+'2401'!W124</f>
        <v>0</v>
      </c>
      <c r="X124" s="94">
        <f t="shared" si="19"/>
        <v>0</v>
      </c>
      <c r="Y124" s="97"/>
      <c r="Z124" s="94">
        <f t="shared" si="20"/>
        <v>0</v>
      </c>
      <c r="AA124" s="182"/>
    </row>
    <row r="125" spans="1:27" s="214" customFormat="1" ht="15" hidden="1" x14ac:dyDescent="0.25">
      <c r="A125" s="72"/>
      <c r="B125" s="67" t="str">
        <f>'LPFN SUMMARY - Results'!B125</f>
        <v>Unused</v>
      </c>
      <c r="C125" s="71"/>
      <c r="D125" s="62"/>
      <c r="E125" s="63"/>
      <c r="F125" s="255">
        <f>'2370'!F125+'2372'!F125+'2390'!F125+'2401'!F125</f>
        <v>0</v>
      </c>
      <c r="G125" s="255">
        <f>'2370'!G125+'2372'!G125+'2390'!G125+'2401'!G125</f>
        <v>0</v>
      </c>
      <c r="H125" s="255">
        <f>'2370'!H125+'2372'!H125+'2390'!H125+'2401'!H125</f>
        <v>0</v>
      </c>
      <c r="I125" s="94">
        <f t="shared" si="16"/>
        <v>0</v>
      </c>
      <c r="J125" s="224"/>
      <c r="K125" s="255">
        <f>'2370'!K125+'2372'!K125+'2390'!K125+'2401'!K125</f>
        <v>0</v>
      </c>
      <c r="L125" s="255">
        <f>'2370'!L125+'2372'!L125+'2390'!L125+'2401'!L125</f>
        <v>0</v>
      </c>
      <c r="M125" s="255">
        <f>'2370'!M125+'2372'!M125+'2390'!M125+'2401'!M125</f>
        <v>0</v>
      </c>
      <c r="N125" s="94">
        <f t="shared" si="17"/>
        <v>0</v>
      </c>
      <c r="O125" s="224"/>
      <c r="P125" s="255">
        <f>'2370'!P125+'2372'!P125+'2390'!P125+'2401'!P125</f>
        <v>0</v>
      </c>
      <c r="Q125" s="255">
        <f>'2370'!Q125+'2372'!Q125+'2390'!Q125+'2401'!Q125</f>
        <v>0</v>
      </c>
      <c r="R125" s="255">
        <f>'2370'!R125+'2372'!R125+'2390'!R125+'2401'!R125</f>
        <v>0</v>
      </c>
      <c r="S125" s="94">
        <f t="shared" si="18"/>
        <v>0</v>
      </c>
      <c r="T125" s="224"/>
      <c r="U125" s="255">
        <f>'2370'!U125+'2372'!U125+'2390'!U125+'2401'!U125</f>
        <v>0</v>
      </c>
      <c r="V125" s="255">
        <f>'2370'!V125+'2372'!V125+'2390'!V125+'2401'!V125</f>
        <v>0</v>
      </c>
      <c r="W125" s="255">
        <f>'2370'!W125+'2372'!W125+'2390'!W125+'2401'!W125</f>
        <v>0</v>
      </c>
      <c r="X125" s="94">
        <f t="shared" si="19"/>
        <v>0</v>
      </c>
      <c r="Y125" s="97"/>
      <c r="Z125" s="94">
        <f t="shared" si="20"/>
        <v>0</v>
      </c>
      <c r="AA125" s="182"/>
    </row>
    <row r="126" spans="1:27" s="214" customFormat="1" ht="15" hidden="1" x14ac:dyDescent="0.25">
      <c r="A126" s="72"/>
      <c r="B126" s="67" t="str">
        <f>'LPFN SUMMARY - Results'!B126</f>
        <v>Unused</v>
      </c>
      <c r="C126" s="71"/>
      <c r="D126" s="62"/>
      <c r="E126" s="63"/>
      <c r="F126" s="255">
        <f>'2370'!F126+'2372'!F126+'2390'!F126+'2401'!F126</f>
        <v>0</v>
      </c>
      <c r="G126" s="255">
        <f>'2370'!G126+'2372'!G126+'2390'!G126+'2401'!G126</f>
        <v>0</v>
      </c>
      <c r="H126" s="255">
        <f>'2370'!H126+'2372'!H126+'2390'!H126+'2401'!H126</f>
        <v>0</v>
      </c>
      <c r="I126" s="94">
        <f t="shared" si="16"/>
        <v>0</v>
      </c>
      <c r="J126" s="224"/>
      <c r="K126" s="255">
        <f>'2370'!K126+'2372'!K126+'2390'!K126+'2401'!K126</f>
        <v>0</v>
      </c>
      <c r="L126" s="255">
        <f>'2370'!L126+'2372'!L126+'2390'!L126+'2401'!L126</f>
        <v>0</v>
      </c>
      <c r="M126" s="255">
        <f>'2370'!M126+'2372'!M126+'2390'!M126+'2401'!M126</f>
        <v>0</v>
      </c>
      <c r="N126" s="94">
        <f t="shared" si="17"/>
        <v>0</v>
      </c>
      <c r="O126" s="224"/>
      <c r="P126" s="255">
        <f>'2370'!P126+'2372'!P126+'2390'!P126+'2401'!P126</f>
        <v>0</v>
      </c>
      <c r="Q126" s="255">
        <f>'2370'!Q126+'2372'!Q126+'2390'!Q126+'2401'!Q126</f>
        <v>0</v>
      </c>
      <c r="R126" s="255">
        <f>'2370'!R126+'2372'!R126+'2390'!R126+'2401'!R126</f>
        <v>0</v>
      </c>
      <c r="S126" s="94">
        <f t="shared" si="18"/>
        <v>0</v>
      </c>
      <c r="T126" s="224"/>
      <c r="U126" s="255">
        <f>'2370'!U126+'2372'!U126+'2390'!U126+'2401'!U126</f>
        <v>0</v>
      </c>
      <c r="V126" s="255">
        <f>'2370'!V126+'2372'!V126+'2390'!V126+'2401'!V126</f>
        <v>0</v>
      </c>
      <c r="W126" s="255">
        <f>'2370'!W126+'2372'!W126+'2390'!W126+'2401'!W126</f>
        <v>0</v>
      </c>
      <c r="X126" s="94">
        <f t="shared" si="19"/>
        <v>0</v>
      </c>
      <c r="Y126" s="97"/>
      <c r="Z126" s="94">
        <f t="shared" si="20"/>
        <v>0</v>
      </c>
      <c r="AA126" s="182"/>
    </row>
    <row r="127" spans="1:27" s="214" customFormat="1" ht="15" x14ac:dyDescent="0.25">
      <c r="A127" s="77"/>
      <c r="B127" s="78"/>
      <c r="C127" s="78"/>
      <c r="D127" s="78"/>
      <c r="E127" s="79"/>
      <c r="F127" s="83">
        <f>SUM(F46:F126)</f>
        <v>135059</v>
      </c>
      <c r="G127" s="83">
        <f>SUM(G46:G126)</f>
        <v>135059</v>
      </c>
      <c r="H127" s="83">
        <f>SUM(H46:H126)</f>
        <v>136559</v>
      </c>
      <c r="I127" s="85">
        <f>SUM(I46:I126)</f>
        <v>406677</v>
      </c>
      <c r="J127" s="85"/>
      <c r="K127" s="83">
        <f>SUM(K46:K126)</f>
        <v>135059</v>
      </c>
      <c r="L127" s="83">
        <f>SUM(L46:L126)</f>
        <v>135059</v>
      </c>
      <c r="M127" s="83">
        <f>SUM(M46:M126)</f>
        <v>136559</v>
      </c>
      <c r="N127" s="85">
        <f>SUM(N46:N126)</f>
        <v>406677</v>
      </c>
      <c r="O127" s="85"/>
      <c r="P127" s="83">
        <f>SUM(P46:P126)</f>
        <v>135059</v>
      </c>
      <c r="Q127" s="83">
        <f>SUM(Q46:Q126)</f>
        <v>135059</v>
      </c>
      <c r="R127" s="83">
        <f>SUM(R46:R126)</f>
        <v>136559</v>
      </c>
      <c r="S127" s="85">
        <f>SUM(S46:S126)</f>
        <v>406677</v>
      </c>
      <c r="T127" s="85"/>
      <c r="U127" s="83">
        <f>SUM(U46:U126)</f>
        <v>135059</v>
      </c>
      <c r="V127" s="83">
        <f>SUM(V46:V126)</f>
        <v>135059</v>
      </c>
      <c r="W127" s="83">
        <f>SUM(W46:W126)</f>
        <v>136559</v>
      </c>
      <c r="X127" s="85">
        <f>SUM(X46:X126)</f>
        <v>406677</v>
      </c>
      <c r="Y127" s="84"/>
      <c r="Z127" s="85">
        <f>SUM(Z46:Z126)</f>
        <v>1626708</v>
      </c>
      <c r="AA127" s="255">
        <f>'2370'!Z127+'2372'!Z127+'2390'!Z127+'2401'!Z127-Z127</f>
        <v>0</v>
      </c>
    </row>
    <row r="128" spans="1:27" s="214" customFormat="1" ht="15.75" thickBot="1" x14ac:dyDescent="0.3">
      <c r="A128" s="80" t="s">
        <v>24</v>
      </c>
      <c r="B128" s="81"/>
      <c r="C128" s="260"/>
      <c r="D128" s="260"/>
      <c r="E128" s="261"/>
      <c r="F128" s="88">
        <f>F43-F127</f>
        <v>1788213</v>
      </c>
      <c r="G128" s="88">
        <f>G43-G127</f>
        <v>-135059</v>
      </c>
      <c r="H128" s="88">
        <f>H43-H127</f>
        <v>-136559</v>
      </c>
      <c r="I128" s="89">
        <f>I43-I127</f>
        <v>1516595</v>
      </c>
      <c r="J128" s="89"/>
      <c r="K128" s="88">
        <f>K43-K127</f>
        <v>-135059</v>
      </c>
      <c r="L128" s="88">
        <f>L43-L127</f>
        <v>-135059</v>
      </c>
      <c r="M128" s="88">
        <f>M43-M127</f>
        <v>-136559</v>
      </c>
      <c r="N128" s="89">
        <f>N43-N127</f>
        <v>-406677</v>
      </c>
      <c r="O128" s="89"/>
      <c r="P128" s="88">
        <f>P43-P127</f>
        <v>-135059</v>
      </c>
      <c r="Q128" s="88">
        <f>Q43-Q127</f>
        <v>-135059</v>
      </c>
      <c r="R128" s="88">
        <f>R43-R127</f>
        <v>-136559</v>
      </c>
      <c r="S128" s="89">
        <f>S43-S127</f>
        <v>-406677</v>
      </c>
      <c r="T128" s="89"/>
      <c r="U128" s="88">
        <f>U43-U127</f>
        <v>-135059</v>
      </c>
      <c r="V128" s="88">
        <f>V43-V127</f>
        <v>-135059</v>
      </c>
      <c r="W128" s="88">
        <f>W43-W127</f>
        <v>-136559</v>
      </c>
      <c r="X128" s="89">
        <f>X43-X127</f>
        <v>-406677</v>
      </c>
      <c r="Y128" s="90"/>
      <c r="Z128" s="89">
        <f>Z43-Z127</f>
        <v>296564</v>
      </c>
      <c r="AA128" s="182"/>
    </row>
    <row r="129" spans="1:27" s="214" customFormat="1" x14ac:dyDescent="0.2">
      <c r="A129" s="1"/>
      <c r="B129" s="1"/>
      <c r="C129" s="1"/>
      <c r="D129" s="1"/>
      <c r="E129" s="1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82"/>
    </row>
    <row r="130" spans="1:27" x14ac:dyDescent="0.2">
      <c r="A130" s="2"/>
      <c r="B130" s="2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7" x14ac:dyDescent="0.2">
      <c r="Z131" s="137"/>
    </row>
    <row r="133" spans="1:27" x14ac:dyDescent="0.2">
      <c r="Z133" s="137"/>
    </row>
    <row r="134" spans="1:27" x14ac:dyDescent="0.2">
      <c r="Z134" s="137"/>
    </row>
    <row r="136" spans="1:27" x14ac:dyDescent="0.2">
      <c r="Z136" s="137"/>
    </row>
  </sheetData>
  <mergeCells count="2">
    <mergeCell ref="U5:Z5"/>
    <mergeCell ref="A6:B6"/>
  </mergeCells>
  <pageMargins left="0.31" right="0.24" top="0.74803149606299213" bottom="0.74803149606299213" header="0.31496062992125984" footer="0.31496062992125984"/>
  <pageSetup paperSize="5" scale="57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33">
    <tabColor theme="9" tint="-0.249977111117893"/>
    <pageSetUpPr fitToPage="1"/>
  </sheetPr>
  <dimension ref="A1:Z130"/>
  <sheetViews>
    <sheetView zoomScale="80" zoomScaleNormal="80" workbookViewId="0">
      <pane xSplit="2" ySplit="10" topLeftCell="L11" activePane="bottomRight" state="frozen"/>
      <selection activeCell="M42" sqref="M42"/>
      <selection pane="topRight" activeCell="M42" sqref="M42"/>
      <selection pane="bottomLeft" activeCell="M42" sqref="M42"/>
      <selection pane="bottomRight" activeCell="AA11" sqref="AA11"/>
    </sheetView>
  </sheetViews>
  <sheetFormatPr defaultColWidth="9.140625" defaultRowHeight="12.75" x14ac:dyDescent="0.2"/>
  <cols>
    <col min="1" max="1" width="11" customWidth="1"/>
    <col min="2" max="2" width="35.85546875" customWidth="1"/>
    <col min="3" max="4" width="9.140625" hidden="1" customWidth="1"/>
    <col min="5" max="5" width="32.7109375" customWidth="1"/>
    <col min="6" max="6" width="15.85546875" customWidth="1"/>
    <col min="7" max="8" width="13" bestFit="1" customWidth="1"/>
    <col min="9" max="9" width="17.28515625" customWidth="1"/>
    <col min="10" max="10" width="2.7109375" customWidth="1"/>
    <col min="11" max="13" width="13" bestFit="1" customWidth="1"/>
    <col min="14" max="14" width="14.5703125" bestFit="1" customWidth="1"/>
    <col min="15" max="15" width="2.7109375" customWidth="1"/>
    <col min="16" max="18" width="13" bestFit="1" customWidth="1"/>
    <col min="19" max="19" width="14.5703125" bestFit="1" customWidth="1"/>
    <col min="20" max="20" width="2.7109375" customWidth="1"/>
    <col min="21" max="21" width="13" bestFit="1" customWidth="1"/>
    <col min="22" max="22" width="14" bestFit="1" customWidth="1"/>
    <col min="23" max="23" width="13" bestFit="1" customWidth="1"/>
    <col min="24" max="24" width="14.5703125" bestFit="1" customWidth="1"/>
    <col min="25" max="25" width="3.28515625" customWidth="1"/>
    <col min="26" max="26" width="15.42578125" bestFit="1" customWidth="1"/>
  </cols>
  <sheetData>
    <row r="1" spans="1:26" ht="19.5" customHeight="1" x14ac:dyDescent="0.3">
      <c r="A1" s="9" t="s">
        <v>0</v>
      </c>
      <c r="B1" s="9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3">
      <c r="A2" s="16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3">
      <c r="A3" s="16" t="s">
        <v>1</v>
      </c>
      <c r="B3" s="1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23" t="s">
        <v>78</v>
      </c>
      <c r="B4" s="6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thickBot="1" x14ac:dyDescent="0.3">
      <c r="A5" s="24" t="s">
        <v>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91" t="s">
        <v>3</v>
      </c>
      <c r="V5" s="291"/>
      <c r="W5" s="291"/>
      <c r="X5" s="291"/>
      <c r="Y5" s="291"/>
      <c r="Z5" s="291"/>
    </row>
    <row r="6" spans="1:26" ht="13.5" thickBot="1" x14ac:dyDescent="0.25">
      <c r="A6" s="292" t="s">
        <v>3</v>
      </c>
      <c r="B6" s="293"/>
      <c r="C6" s="17"/>
      <c r="D6" s="18"/>
      <c r="E6" s="18"/>
      <c r="F6" s="18"/>
      <c r="G6" s="18"/>
      <c r="H6" s="18"/>
      <c r="I6" s="18"/>
      <c r="J6" s="10"/>
      <c r="K6" s="18"/>
      <c r="L6" s="18"/>
      <c r="M6" s="18"/>
      <c r="N6" s="18"/>
      <c r="O6" s="10"/>
      <c r="P6" s="18"/>
      <c r="Q6" s="18"/>
      <c r="R6" s="18"/>
      <c r="S6" s="18"/>
      <c r="T6" s="18"/>
      <c r="U6" s="18"/>
      <c r="V6" s="18"/>
      <c r="W6" s="18"/>
      <c r="X6" s="18"/>
      <c r="Y6" s="18"/>
      <c r="Z6" s="19"/>
    </row>
    <row r="7" spans="1:26" ht="13.5" thickBot="1" x14ac:dyDescent="0.25">
      <c r="A7" s="59"/>
      <c r="B7" s="60" t="s">
        <v>4</v>
      </c>
      <c r="C7" s="61"/>
      <c r="D7" s="62"/>
      <c r="E7" s="63"/>
      <c r="F7" s="48" t="s">
        <v>6</v>
      </c>
      <c r="G7" s="48" t="s">
        <v>7</v>
      </c>
      <c r="H7" s="48" t="s">
        <v>8</v>
      </c>
      <c r="I7" s="104" t="s">
        <v>58</v>
      </c>
      <c r="J7" s="49"/>
      <c r="K7" s="48" t="s">
        <v>9</v>
      </c>
      <c r="L7" s="48" t="s">
        <v>10</v>
      </c>
      <c r="M7" s="48" t="s">
        <v>11</v>
      </c>
      <c r="N7" s="104" t="s">
        <v>59</v>
      </c>
      <c r="O7" s="50"/>
      <c r="P7" s="48" t="s">
        <v>12</v>
      </c>
      <c r="Q7" s="48" t="s">
        <v>13</v>
      </c>
      <c r="R7" s="48" t="s">
        <v>14</v>
      </c>
      <c r="S7" s="104" t="s">
        <v>60</v>
      </c>
      <c r="T7" s="51"/>
      <c r="U7" s="48" t="s">
        <v>15</v>
      </c>
      <c r="V7" s="48" t="s">
        <v>16</v>
      </c>
      <c r="W7" s="48" t="s">
        <v>5</v>
      </c>
      <c r="X7" s="104" t="s">
        <v>61</v>
      </c>
      <c r="Y7" s="51"/>
      <c r="Z7" s="52" t="s">
        <v>91</v>
      </c>
    </row>
    <row r="8" spans="1:26" x14ac:dyDescent="0.2">
      <c r="A8" s="59"/>
      <c r="B8" s="62"/>
      <c r="C8" s="62"/>
      <c r="D8" s="61"/>
      <c r="E8" s="64"/>
      <c r="F8" s="53" t="s">
        <v>18</v>
      </c>
      <c r="G8" s="53" t="s">
        <v>18</v>
      </c>
      <c r="H8" s="53" t="s">
        <v>18</v>
      </c>
      <c r="I8" s="91"/>
      <c r="J8" s="20"/>
      <c r="K8" s="53" t="s">
        <v>18</v>
      </c>
      <c r="L8" s="53" t="s">
        <v>18</v>
      </c>
      <c r="M8" s="53" t="s">
        <v>18</v>
      </c>
      <c r="N8" s="91"/>
      <c r="O8" s="20"/>
      <c r="P8" s="53" t="s">
        <v>18</v>
      </c>
      <c r="Q8" s="53" t="s">
        <v>18</v>
      </c>
      <c r="R8" s="53" t="s">
        <v>18</v>
      </c>
      <c r="S8" s="91"/>
      <c r="T8" s="20"/>
      <c r="U8" s="53" t="s">
        <v>18</v>
      </c>
      <c r="V8" s="53" t="s">
        <v>18</v>
      </c>
      <c r="W8" s="53" t="s">
        <v>18</v>
      </c>
      <c r="X8" s="91"/>
      <c r="Y8" s="93"/>
      <c r="Z8" s="105" t="s">
        <v>18</v>
      </c>
    </row>
    <row r="9" spans="1:26" x14ac:dyDescent="0.2">
      <c r="A9" s="59"/>
      <c r="B9" s="62"/>
      <c r="C9" s="61"/>
      <c r="D9" s="62"/>
      <c r="E9" s="63"/>
      <c r="F9" s="26"/>
      <c r="G9" s="26"/>
      <c r="H9" s="26"/>
      <c r="I9" s="92"/>
      <c r="J9" s="13"/>
      <c r="K9" s="26"/>
      <c r="L9" s="26"/>
      <c r="M9" s="26"/>
      <c r="N9" s="92"/>
      <c r="O9" s="13"/>
      <c r="P9" s="26"/>
      <c r="Q9" s="26"/>
      <c r="R9" s="25"/>
      <c r="S9" s="93"/>
      <c r="T9" s="12"/>
      <c r="U9" s="25"/>
      <c r="V9" s="25"/>
      <c r="W9" s="25"/>
      <c r="X9" s="93"/>
      <c r="Y9" s="95"/>
      <c r="Z9" s="93"/>
    </row>
    <row r="10" spans="1:26" ht="14.25" x14ac:dyDescent="0.2">
      <c r="A10" s="65" t="s">
        <v>19</v>
      </c>
      <c r="B10" s="62"/>
      <c r="C10" s="62"/>
      <c r="D10" s="62"/>
      <c r="E10" s="63"/>
      <c r="F10" s="25"/>
      <c r="G10" s="25"/>
      <c r="H10" s="25"/>
      <c r="I10" s="93"/>
      <c r="J10" s="12"/>
      <c r="K10" s="25"/>
      <c r="L10" s="25"/>
      <c r="M10" s="25"/>
      <c r="N10" s="94"/>
      <c r="O10" s="12"/>
      <c r="P10" s="25"/>
      <c r="Q10" s="25"/>
      <c r="R10" s="25"/>
      <c r="S10" s="93"/>
      <c r="T10" s="12"/>
      <c r="U10" s="25"/>
      <c r="V10" s="25"/>
      <c r="W10" s="25"/>
      <c r="X10" s="93"/>
      <c r="Y10" s="95"/>
      <c r="Z10" s="93"/>
    </row>
    <row r="11" spans="1:26" ht="15" x14ac:dyDescent="0.25">
      <c r="A11" s="59" t="s">
        <v>234</v>
      </c>
      <c r="B11" s="66" t="str">
        <f>'LPFN SUMMARY - Results'!B11</f>
        <v>ISC</v>
      </c>
      <c r="C11" s="61"/>
      <c r="D11" s="61"/>
      <c r="E11" s="64"/>
      <c r="F11" s="22">
        <v>1592050</v>
      </c>
      <c r="G11" s="22"/>
      <c r="H11" s="22"/>
      <c r="I11" s="94">
        <f t="shared" ref="I11:I14" si="0">F11+G11+H11</f>
        <v>1592050</v>
      </c>
      <c r="J11" s="14"/>
      <c r="K11" s="22"/>
      <c r="L11" s="22"/>
      <c r="M11" s="22"/>
      <c r="N11" s="94">
        <f>K11+L11+M11</f>
        <v>0</v>
      </c>
      <c r="O11" s="14"/>
      <c r="P11" s="22"/>
      <c r="Q11" s="22"/>
      <c r="R11" s="22"/>
      <c r="S11" s="94">
        <f>P11+Q11+R11</f>
        <v>0</v>
      </c>
      <c r="T11" s="14"/>
      <c r="U11" s="22"/>
      <c r="V11" s="22"/>
      <c r="W11" s="22"/>
      <c r="X11" s="94">
        <f>U11+V11+W11</f>
        <v>0</v>
      </c>
      <c r="Y11" s="96"/>
      <c r="Z11" s="94">
        <f t="shared" ref="Z11:Z42" si="1">X11+S11+N11+I11</f>
        <v>1592050</v>
      </c>
    </row>
    <row r="12" spans="1:26" ht="15" x14ac:dyDescent="0.25">
      <c r="A12" s="59"/>
      <c r="B12" s="66" t="str">
        <f>'LPFN SUMMARY - Results'!B12</f>
        <v>Administration fees</v>
      </c>
      <c r="C12" s="62"/>
      <c r="D12" s="62"/>
      <c r="E12" s="63"/>
      <c r="F12" s="22"/>
      <c r="G12" s="22"/>
      <c r="H12" s="22"/>
      <c r="I12" s="94">
        <f t="shared" si="0"/>
        <v>0</v>
      </c>
      <c r="J12" s="15"/>
      <c r="K12" s="22"/>
      <c r="L12" s="22"/>
      <c r="M12" s="22"/>
      <c r="N12" s="94">
        <f t="shared" ref="N12:N42" si="2">K12+L12+M12</f>
        <v>0</v>
      </c>
      <c r="O12" s="15"/>
      <c r="P12" s="22"/>
      <c r="Q12" s="22"/>
      <c r="R12" s="22"/>
      <c r="S12" s="94">
        <f t="shared" ref="S12:S42" si="3">P12+Q12+R12</f>
        <v>0</v>
      </c>
      <c r="T12" s="15"/>
      <c r="U12" s="22"/>
      <c r="V12" s="22"/>
      <c r="W12" s="22"/>
      <c r="X12" s="94">
        <f t="shared" ref="X12:X42" si="4">U12+V12+W12</f>
        <v>0</v>
      </c>
      <c r="Y12" s="97"/>
      <c r="Z12" s="94">
        <f t="shared" si="1"/>
        <v>0</v>
      </c>
    </row>
    <row r="13" spans="1:26" ht="15" x14ac:dyDescent="0.25">
      <c r="A13" s="59"/>
      <c r="B13" s="66" t="str">
        <f>'LPFN SUMMARY - Results'!B13</f>
        <v>Canadian Mortgage and Housing Corporation</v>
      </c>
      <c r="C13" s="62"/>
      <c r="D13" s="62"/>
      <c r="E13" s="63"/>
      <c r="F13" s="22"/>
      <c r="G13" s="22"/>
      <c r="H13" s="22"/>
      <c r="I13" s="94">
        <f t="shared" si="0"/>
        <v>0</v>
      </c>
      <c r="J13" s="15"/>
      <c r="K13" s="22"/>
      <c r="L13" s="22"/>
      <c r="M13" s="22"/>
      <c r="N13" s="94">
        <f t="shared" si="2"/>
        <v>0</v>
      </c>
      <c r="O13" s="15"/>
      <c r="P13" s="22"/>
      <c r="Q13" s="22"/>
      <c r="R13" s="22"/>
      <c r="S13" s="94">
        <f t="shared" si="3"/>
        <v>0</v>
      </c>
      <c r="T13" s="15"/>
      <c r="U13" s="22"/>
      <c r="V13" s="22"/>
      <c r="W13" s="22"/>
      <c r="X13" s="94">
        <f t="shared" si="4"/>
        <v>0</v>
      </c>
      <c r="Y13" s="97"/>
      <c r="Z13" s="94">
        <f t="shared" si="1"/>
        <v>0</v>
      </c>
    </row>
    <row r="14" spans="1:26" ht="15" x14ac:dyDescent="0.25">
      <c r="A14" s="59"/>
      <c r="B14" s="66" t="str">
        <f>'LPFN SUMMARY - Results'!B14</f>
        <v>Centre Jeunesse de l'Abitibi-Témiscamingue</v>
      </c>
      <c r="C14" s="62"/>
      <c r="D14" s="62"/>
      <c r="E14" s="63"/>
      <c r="F14" s="22"/>
      <c r="G14" s="22"/>
      <c r="H14" s="22"/>
      <c r="I14" s="94">
        <f t="shared" si="0"/>
        <v>0</v>
      </c>
      <c r="J14" s="15"/>
      <c r="K14" s="22"/>
      <c r="L14" s="22"/>
      <c r="M14" s="22"/>
      <c r="N14" s="94">
        <f t="shared" si="2"/>
        <v>0</v>
      </c>
      <c r="O14" s="15"/>
      <c r="P14" s="22"/>
      <c r="Q14" s="22"/>
      <c r="R14" s="22"/>
      <c r="S14" s="94">
        <f t="shared" si="3"/>
        <v>0</v>
      </c>
      <c r="T14" s="15"/>
      <c r="U14" s="22"/>
      <c r="V14" s="22"/>
      <c r="W14" s="22"/>
      <c r="X14" s="94">
        <f t="shared" si="4"/>
        <v>0</v>
      </c>
      <c r="Y14" s="97"/>
      <c r="Z14" s="94">
        <f t="shared" si="1"/>
        <v>0</v>
      </c>
    </row>
    <row r="15" spans="1:26" ht="15" hidden="1" x14ac:dyDescent="0.25">
      <c r="A15" s="59"/>
      <c r="B15" s="66" t="str">
        <f>'LPFN SUMMARY - Results'!B15</f>
        <v>Unused</v>
      </c>
      <c r="C15" s="62"/>
      <c r="D15" s="62"/>
      <c r="E15" s="63"/>
      <c r="F15" s="22"/>
      <c r="G15" s="22"/>
      <c r="H15" s="22"/>
      <c r="I15" s="94">
        <f t="shared" ref="I15:I42" si="5">F15+G15+H15</f>
        <v>0</v>
      </c>
      <c r="J15" s="15"/>
      <c r="K15" s="22"/>
      <c r="L15" s="22"/>
      <c r="M15" s="22"/>
      <c r="N15" s="94">
        <f t="shared" si="2"/>
        <v>0</v>
      </c>
      <c r="O15" s="15"/>
      <c r="P15" s="22"/>
      <c r="Q15" s="22"/>
      <c r="R15" s="22"/>
      <c r="S15" s="94">
        <f t="shared" si="3"/>
        <v>0</v>
      </c>
      <c r="T15" s="15"/>
      <c r="U15" s="22"/>
      <c r="V15" s="22"/>
      <c r="W15" s="22"/>
      <c r="X15" s="94">
        <f t="shared" si="4"/>
        <v>0</v>
      </c>
      <c r="Y15" s="97"/>
      <c r="Z15" s="94">
        <f t="shared" si="1"/>
        <v>0</v>
      </c>
    </row>
    <row r="16" spans="1:26" ht="15" hidden="1" x14ac:dyDescent="0.25">
      <c r="A16" s="59"/>
      <c r="B16" s="66" t="str">
        <f>'LPFN SUMMARY - Results'!B16</f>
        <v>Unused</v>
      </c>
      <c r="C16" s="62"/>
      <c r="D16" s="62"/>
      <c r="E16" s="63"/>
      <c r="F16" s="22"/>
      <c r="G16" s="22"/>
      <c r="H16" s="22"/>
      <c r="I16" s="94">
        <f t="shared" si="5"/>
        <v>0</v>
      </c>
      <c r="J16" s="15"/>
      <c r="K16" s="22"/>
      <c r="L16" s="22"/>
      <c r="M16" s="22"/>
      <c r="N16" s="94">
        <f t="shared" si="2"/>
        <v>0</v>
      </c>
      <c r="O16" s="15"/>
      <c r="P16" s="22"/>
      <c r="Q16" s="22"/>
      <c r="R16" s="22"/>
      <c r="S16" s="94">
        <f t="shared" si="3"/>
        <v>0</v>
      </c>
      <c r="T16" s="15"/>
      <c r="U16" s="22"/>
      <c r="V16" s="22"/>
      <c r="W16" s="22"/>
      <c r="X16" s="94">
        <f t="shared" si="4"/>
        <v>0</v>
      </c>
      <c r="Y16" s="97"/>
      <c r="Z16" s="94">
        <f t="shared" si="1"/>
        <v>0</v>
      </c>
    </row>
    <row r="17" spans="1:26" ht="18" customHeight="1" x14ac:dyDescent="0.25">
      <c r="A17" s="59"/>
      <c r="B17" s="66" t="str">
        <f>'LPFN SUMMARY - Results'!B17</f>
        <v>First Nations Education Council</v>
      </c>
      <c r="C17" s="67"/>
      <c r="D17" s="67"/>
      <c r="E17" s="68"/>
      <c r="F17" s="22"/>
      <c r="G17" s="22"/>
      <c r="H17" s="22"/>
      <c r="I17" s="94">
        <f t="shared" si="5"/>
        <v>0</v>
      </c>
      <c r="J17" s="15"/>
      <c r="K17" s="22"/>
      <c r="L17" s="22"/>
      <c r="M17" s="22"/>
      <c r="N17" s="94">
        <f t="shared" si="2"/>
        <v>0</v>
      </c>
      <c r="O17" s="15"/>
      <c r="P17" s="22"/>
      <c r="Q17" s="22"/>
      <c r="R17" s="22"/>
      <c r="S17" s="94">
        <f t="shared" si="3"/>
        <v>0</v>
      </c>
      <c r="T17" s="15"/>
      <c r="U17" s="22"/>
      <c r="V17" s="22"/>
      <c r="W17" s="22"/>
      <c r="X17" s="94">
        <f t="shared" si="4"/>
        <v>0</v>
      </c>
      <c r="Y17" s="97"/>
      <c r="Z17" s="94">
        <f t="shared" si="1"/>
        <v>0</v>
      </c>
    </row>
    <row r="18" spans="1:26" ht="15" x14ac:dyDescent="0.25">
      <c r="A18" s="59"/>
      <c r="B18" s="66" t="str">
        <f>'LPFN SUMMARY - Results'!B18</f>
        <v>First Nations of Quebec and Labrador Health and Social Services Commission</v>
      </c>
      <c r="C18" s="62"/>
      <c r="D18" s="62"/>
      <c r="E18" s="63"/>
      <c r="F18" s="22"/>
      <c r="G18" s="22"/>
      <c r="H18" s="22"/>
      <c r="I18" s="94">
        <f t="shared" si="5"/>
        <v>0</v>
      </c>
      <c r="J18" s="15"/>
      <c r="K18" s="22"/>
      <c r="L18" s="22"/>
      <c r="M18" s="22"/>
      <c r="N18" s="94">
        <f t="shared" si="2"/>
        <v>0</v>
      </c>
      <c r="O18" s="15"/>
      <c r="P18" s="22"/>
      <c r="Q18" s="22"/>
      <c r="R18" s="22"/>
      <c r="S18" s="94">
        <f t="shared" si="3"/>
        <v>0</v>
      </c>
      <c r="T18" s="15"/>
      <c r="U18" s="22"/>
      <c r="V18" s="22"/>
      <c r="W18" s="22"/>
      <c r="X18" s="94">
        <f t="shared" si="4"/>
        <v>0</v>
      </c>
      <c r="Y18" s="97"/>
      <c r="Z18" s="94">
        <f t="shared" si="1"/>
        <v>0</v>
      </c>
    </row>
    <row r="19" spans="1:26" ht="15" x14ac:dyDescent="0.25">
      <c r="A19" s="59"/>
      <c r="B19" s="66" t="str">
        <f>'LPFN SUMMARY - Results'!B19</f>
        <v>Government of Quebec</v>
      </c>
      <c r="C19" s="62"/>
      <c r="D19" s="62"/>
      <c r="E19" s="63"/>
      <c r="F19" s="22"/>
      <c r="G19" s="22"/>
      <c r="H19" s="22"/>
      <c r="I19" s="94">
        <f t="shared" si="5"/>
        <v>0</v>
      </c>
      <c r="J19" s="15"/>
      <c r="K19" s="22"/>
      <c r="L19" s="22"/>
      <c r="M19" s="22"/>
      <c r="N19" s="94">
        <f t="shared" si="2"/>
        <v>0</v>
      </c>
      <c r="O19" s="15"/>
      <c r="P19" s="22"/>
      <c r="Q19" s="22"/>
      <c r="R19" s="22"/>
      <c r="S19" s="94">
        <f t="shared" si="3"/>
        <v>0</v>
      </c>
      <c r="T19" s="15"/>
      <c r="U19" s="22"/>
      <c r="V19" s="22"/>
      <c r="W19" s="22"/>
      <c r="X19" s="94">
        <f t="shared" si="4"/>
        <v>0</v>
      </c>
      <c r="Y19" s="97"/>
      <c r="Z19" s="94">
        <f t="shared" si="1"/>
        <v>0</v>
      </c>
    </row>
    <row r="20" spans="1:26" ht="15" x14ac:dyDescent="0.25">
      <c r="A20" s="59"/>
      <c r="B20" s="66" t="str">
        <f>'LPFN SUMMARY - Results'!B20</f>
        <v>ISC - Health Canada</v>
      </c>
      <c r="C20" s="62"/>
      <c r="D20" s="62"/>
      <c r="E20" s="63"/>
      <c r="F20" s="22"/>
      <c r="G20" s="22"/>
      <c r="H20" s="22"/>
      <c r="I20" s="94">
        <f t="shared" si="5"/>
        <v>0</v>
      </c>
      <c r="J20" s="15"/>
      <c r="K20" s="22"/>
      <c r="L20" s="22"/>
      <c r="M20" s="22"/>
      <c r="N20" s="94">
        <f t="shared" si="2"/>
        <v>0</v>
      </c>
      <c r="O20" s="15"/>
      <c r="P20" s="22"/>
      <c r="Q20" s="22"/>
      <c r="R20" s="22"/>
      <c r="S20" s="94">
        <f t="shared" si="3"/>
        <v>0</v>
      </c>
      <c r="T20" s="15"/>
      <c r="U20" s="22"/>
      <c r="V20" s="22"/>
      <c r="W20" s="22"/>
      <c r="X20" s="94">
        <f t="shared" si="4"/>
        <v>0</v>
      </c>
      <c r="Y20" s="97"/>
      <c r="Z20" s="94">
        <f t="shared" si="1"/>
        <v>0</v>
      </c>
    </row>
    <row r="21" spans="1:26" ht="15" x14ac:dyDescent="0.25">
      <c r="A21" s="59"/>
      <c r="B21" s="66" t="str">
        <f>'LPFN SUMMARY - Results'!B21</f>
        <v>Human Ressources Development Canada</v>
      </c>
      <c r="C21" s="62"/>
      <c r="D21" s="62"/>
      <c r="E21" s="63"/>
      <c r="F21" s="22"/>
      <c r="G21" s="22"/>
      <c r="H21" s="22"/>
      <c r="I21" s="94">
        <f t="shared" si="5"/>
        <v>0</v>
      </c>
      <c r="J21" s="15"/>
      <c r="K21" s="22"/>
      <c r="L21" s="22"/>
      <c r="M21" s="22"/>
      <c r="N21" s="94">
        <f t="shared" si="2"/>
        <v>0</v>
      </c>
      <c r="O21" s="15"/>
      <c r="P21" s="22"/>
      <c r="Q21" s="22"/>
      <c r="R21" s="22"/>
      <c r="S21" s="94">
        <f t="shared" si="3"/>
        <v>0</v>
      </c>
      <c r="T21" s="15"/>
      <c r="U21" s="22"/>
      <c r="V21" s="22"/>
      <c r="W21" s="22"/>
      <c r="X21" s="94">
        <f t="shared" si="4"/>
        <v>0</v>
      </c>
      <c r="Y21" s="97"/>
      <c r="Z21" s="94">
        <f t="shared" si="1"/>
        <v>0</v>
      </c>
    </row>
    <row r="22" spans="1:26" ht="15" x14ac:dyDescent="0.25">
      <c r="A22" s="59"/>
      <c r="B22" s="66" t="str">
        <f>'LPFN SUMMARY - Results'!B22</f>
        <v>Ministère de la culture et des communications</v>
      </c>
      <c r="C22" s="62"/>
      <c r="D22" s="62"/>
      <c r="E22" s="63"/>
      <c r="F22" s="22"/>
      <c r="G22" s="22"/>
      <c r="H22" s="22"/>
      <c r="I22" s="94">
        <f t="shared" si="5"/>
        <v>0</v>
      </c>
      <c r="J22" s="15"/>
      <c r="K22" s="22"/>
      <c r="L22" s="22"/>
      <c r="M22" s="22"/>
      <c r="N22" s="94">
        <f t="shared" si="2"/>
        <v>0</v>
      </c>
      <c r="O22" s="15"/>
      <c r="P22" s="22"/>
      <c r="Q22" s="22"/>
      <c r="R22" s="22"/>
      <c r="S22" s="94">
        <f t="shared" si="3"/>
        <v>0</v>
      </c>
      <c r="T22" s="15"/>
      <c r="U22" s="22"/>
      <c r="V22" s="22"/>
      <c r="W22" s="22"/>
      <c r="X22" s="94">
        <f t="shared" si="4"/>
        <v>0</v>
      </c>
      <c r="Y22" s="97"/>
      <c r="Z22" s="94">
        <f t="shared" si="1"/>
        <v>0</v>
      </c>
    </row>
    <row r="23" spans="1:26" ht="15" x14ac:dyDescent="0.25">
      <c r="A23" s="59"/>
      <c r="B23" s="66" t="str">
        <f>'LPFN SUMMARY - Results'!B23</f>
        <v>Natural Ressources</v>
      </c>
      <c r="C23" s="62"/>
      <c r="D23" s="62"/>
      <c r="E23" s="63"/>
      <c r="F23" s="22"/>
      <c r="G23" s="22"/>
      <c r="H23" s="22"/>
      <c r="I23" s="94">
        <f t="shared" si="5"/>
        <v>0</v>
      </c>
      <c r="J23" s="15"/>
      <c r="K23" s="22"/>
      <c r="L23" s="22"/>
      <c r="M23" s="22"/>
      <c r="N23" s="94">
        <f t="shared" si="2"/>
        <v>0</v>
      </c>
      <c r="O23" s="15"/>
      <c r="P23" s="22"/>
      <c r="Q23" s="22"/>
      <c r="R23" s="22"/>
      <c r="S23" s="94">
        <f t="shared" si="3"/>
        <v>0</v>
      </c>
      <c r="T23" s="15"/>
      <c r="U23" s="22"/>
      <c r="V23" s="22"/>
      <c r="W23" s="22"/>
      <c r="X23" s="94">
        <f t="shared" si="4"/>
        <v>0</v>
      </c>
      <c r="Y23" s="97"/>
      <c r="Z23" s="94">
        <f t="shared" si="1"/>
        <v>0</v>
      </c>
    </row>
    <row r="24" spans="1:26" ht="15" x14ac:dyDescent="0.25">
      <c r="A24" s="59"/>
      <c r="B24" s="66" t="str">
        <f>'LPFN SUMMARY - Results'!B24</f>
        <v>Other revenue</v>
      </c>
      <c r="C24" s="62"/>
      <c r="D24" s="62"/>
      <c r="E24" s="63"/>
      <c r="F24" s="22"/>
      <c r="G24" s="22"/>
      <c r="H24" s="22"/>
      <c r="I24" s="94">
        <f t="shared" si="5"/>
        <v>0</v>
      </c>
      <c r="J24" s="15"/>
      <c r="K24" s="22"/>
      <c r="L24" s="22"/>
      <c r="M24" s="22"/>
      <c r="N24" s="94">
        <f t="shared" si="2"/>
        <v>0</v>
      </c>
      <c r="O24" s="15"/>
      <c r="P24" s="22"/>
      <c r="Q24" s="22"/>
      <c r="R24" s="22"/>
      <c r="S24" s="94">
        <f t="shared" si="3"/>
        <v>0</v>
      </c>
      <c r="T24" s="15"/>
      <c r="U24" s="22"/>
      <c r="V24" s="22"/>
      <c r="W24" s="22"/>
      <c r="X24" s="94">
        <f t="shared" si="4"/>
        <v>0</v>
      </c>
      <c r="Y24" s="97"/>
      <c r="Z24" s="94">
        <f t="shared" si="1"/>
        <v>0</v>
      </c>
    </row>
    <row r="25" spans="1:26" ht="15" x14ac:dyDescent="0.25">
      <c r="A25" s="59"/>
      <c r="B25" s="66" t="str">
        <f>'LPFN SUMMARY - Results'!B25</f>
        <v>Rent revenue</v>
      </c>
      <c r="C25" s="62"/>
      <c r="D25" s="62"/>
      <c r="E25" s="63"/>
      <c r="F25" s="22"/>
      <c r="G25" s="22"/>
      <c r="H25" s="22"/>
      <c r="I25" s="94">
        <f t="shared" si="5"/>
        <v>0</v>
      </c>
      <c r="J25" s="15"/>
      <c r="K25" s="22"/>
      <c r="L25" s="22"/>
      <c r="M25" s="22"/>
      <c r="N25" s="94">
        <f t="shared" si="2"/>
        <v>0</v>
      </c>
      <c r="O25" s="15"/>
      <c r="P25" s="22"/>
      <c r="Q25" s="22"/>
      <c r="R25" s="22"/>
      <c r="S25" s="94">
        <f t="shared" si="3"/>
        <v>0</v>
      </c>
      <c r="T25" s="15"/>
      <c r="U25" s="22"/>
      <c r="V25" s="22"/>
      <c r="W25" s="22"/>
      <c r="X25" s="94">
        <f t="shared" si="4"/>
        <v>0</v>
      </c>
      <c r="Y25" s="97"/>
      <c r="Z25" s="94">
        <f t="shared" si="1"/>
        <v>0</v>
      </c>
    </row>
    <row r="26" spans="1:26" ht="15" x14ac:dyDescent="0.25">
      <c r="A26" s="59"/>
      <c r="B26" s="66" t="str">
        <f>'LPFN SUMMARY - Results'!B26</f>
        <v>SAT</v>
      </c>
      <c r="C26" s="62"/>
      <c r="D26" s="62"/>
      <c r="E26" s="63"/>
      <c r="F26" s="22"/>
      <c r="G26" s="22"/>
      <c r="H26" s="22"/>
      <c r="I26" s="94">
        <f t="shared" si="5"/>
        <v>0</v>
      </c>
      <c r="J26" s="15"/>
      <c r="K26" s="22"/>
      <c r="L26" s="22"/>
      <c r="M26" s="22"/>
      <c r="N26" s="94">
        <f t="shared" si="2"/>
        <v>0</v>
      </c>
      <c r="O26" s="15"/>
      <c r="P26" s="22"/>
      <c r="Q26" s="22"/>
      <c r="R26" s="22"/>
      <c r="S26" s="94">
        <f t="shared" si="3"/>
        <v>0</v>
      </c>
      <c r="T26" s="15"/>
      <c r="U26" s="22"/>
      <c r="V26" s="22"/>
      <c r="W26" s="22"/>
      <c r="X26" s="94">
        <f t="shared" si="4"/>
        <v>0</v>
      </c>
      <c r="Y26" s="97"/>
      <c r="Z26" s="94">
        <f t="shared" si="1"/>
        <v>0</v>
      </c>
    </row>
    <row r="27" spans="1:26" ht="15" x14ac:dyDescent="0.25">
      <c r="A27" s="59"/>
      <c r="B27" s="66" t="str">
        <f>'LPFN SUMMARY - Results'!B27</f>
        <v>Tax Reimbursement</v>
      </c>
      <c r="C27" s="62"/>
      <c r="D27" s="62"/>
      <c r="E27" s="63"/>
      <c r="F27" s="22"/>
      <c r="G27" s="22"/>
      <c r="H27" s="22"/>
      <c r="I27" s="94">
        <f t="shared" si="5"/>
        <v>0</v>
      </c>
      <c r="J27" s="15"/>
      <c r="K27" s="22"/>
      <c r="L27" s="22"/>
      <c r="M27" s="22"/>
      <c r="N27" s="94">
        <f t="shared" si="2"/>
        <v>0</v>
      </c>
      <c r="O27" s="15"/>
      <c r="P27" s="22"/>
      <c r="Q27" s="22"/>
      <c r="R27" s="22"/>
      <c r="S27" s="94">
        <f t="shared" si="3"/>
        <v>0</v>
      </c>
      <c r="T27" s="15"/>
      <c r="U27" s="22"/>
      <c r="V27" s="22"/>
      <c r="W27" s="22"/>
      <c r="X27" s="94">
        <f t="shared" si="4"/>
        <v>0</v>
      </c>
      <c r="Y27" s="97"/>
      <c r="Z27" s="94">
        <f t="shared" si="1"/>
        <v>0</v>
      </c>
    </row>
    <row r="28" spans="1:26" ht="15" x14ac:dyDescent="0.25">
      <c r="A28" s="59"/>
      <c r="B28" s="66" t="str">
        <f>'LPFN SUMMARY - Results'!B28</f>
        <v>Transfer from (to) other projects</v>
      </c>
      <c r="C28" s="62"/>
      <c r="D28" s="62"/>
      <c r="E28" s="63"/>
      <c r="F28" s="22"/>
      <c r="G28" s="22"/>
      <c r="H28" s="22"/>
      <c r="I28" s="94">
        <f t="shared" si="5"/>
        <v>0</v>
      </c>
      <c r="J28" s="15"/>
      <c r="K28" s="22"/>
      <c r="L28" s="22"/>
      <c r="M28" s="22"/>
      <c r="N28" s="94">
        <f t="shared" si="2"/>
        <v>0</v>
      </c>
      <c r="O28" s="15"/>
      <c r="P28" s="22"/>
      <c r="Q28" s="22"/>
      <c r="R28" s="22"/>
      <c r="S28" s="94">
        <f t="shared" si="3"/>
        <v>0</v>
      </c>
      <c r="T28" s="15"/>
      <c r="U28" s="22"/>
      <c r="V28" s="22"/>
      <c r="W28" s="22"/>
      <c r="X28" s="94">
        <f t="shared" si="4"/>
        <v>0</v>
      </c>
      <c r="Y28" s="97"/>
      <c r="Z28" s="94">
        <f t="shared" si="1"/>
        <v>0</v>
      </c>
    </row>
    <row r="29" spans="1:26" ht="15" x14ac:dyDescent="0.25">
      <c r="A29" s="59"/>
      <c r="B29" s="66" t="str">
        <f>'LPFN SUMMARY - Results'!B29</f>
        <v>Unexpended Funding</v>
      </c>
      <c r="C29" s="62"/>
      <c r="D29" s="62"/>
      <c r="E29" s="63"/>
      <c r="F29" s="22"/>
      <c r="G29" s="22"/>
      <c r="H29" s="22"/>
      <c r="I29" s="94">
        <f t="shared" si="5"/>
        <v>0</v>
      </c>
      <c r="J29" s="15"/>
      <c r="K29" s="22"/>
      <c r="L29" s="22"/>
      <c r="M29" s="22"/>
      <c r="N29" s="94">
        <f t="shared" si="2"/>
        <v>0</v>
      </c>
      <c r="O29" s="15"/>
      <c r="P29" s="22"/>
      <c r="Q29" s="22"/>
      <c r="R29" s="22"/>
      <c r="S29" s="94">
        <f t="shared" si="3"/>
        <v>0</v>
      </c>
      <c r="T29" s="15"/>
      <c r="U29" s="22"/>
      <c r="V29" s="22"/>
      <c r="W29" s="22"/>
      <c r="X29" s="94">
        <f t="shared" si="4"/>
        <v>0</v>
      </c>
      <c r="Y29" s="97"/>
      <c r="Z29" s="94">
        <f t="shared" si="1"/>
        <v>0</v>
      </c>
    </row>
    <row r="30" spans="1:26" ht="15" x14ac:dyDescent="0.25">
      <c r="A30" s="59"/>
      <c r="B30" s="66" t="str">
        <f>'LPFN SUMMARY - Results'!B30</f>
        <v>Deferred from last year</v>
      </c>
      <c r="C30" s="62"/>
      <c r="D30" s="62"/>
      <c r="E30" s="63"/>
      <c r="F30" s="22"/>
      <c r="G30" s="22"/>
      <c r="H30" s="22"/>
      <c r="I30" s="94">
        <f t="shared" si="5"/>
        <v>0</v>
      </c>
      <c r="J30" s="15"/>
      <c r="K30" s="22"/>
      <c r="L30" s="22"/>
      <c r="M30" s="22"/>
      <c r="N30" s="94">
        <f t="shared" si="2"/>
        <v>0</v>
      </c>
      <c r="O30" s="15"/>
      <c r="P30" s="22"/>
      <c r="Q30" s="22"/>
      <c r="R30" s="22"/>
      <c r="S30" s="94">
        <f t="shared" si="3"/>
        <v>0</v>
      </c>
      <c r="T30" s="15"/>
      <c r="U30" s="22"/>
      <c r="V30" s="22"/>
      <c r="W30" s="22"/>
      <c r="X30" s="94">
        <f t="shared" si="4"/>
        <v>0</v>
      </c>
      <c r="Y30" s="97"/>
      <c r="Z30" s="94">
        <f t="shared" si="1"/>
        <v>0</v>
      </c>
    </row>
    <row r="31" spans="1:26" ht="15" x14ac:dyDescent="0.25">
      <c r="A31" s="59"/>
      <c r="B31" s="66" t="str">
        <f>'LPFN SUMMARY - Results'!B31</f>
        <v>SAA</v>
      </c>
      <c r="C31" s="62"/>
      <c r="D31" s="62"/>
      <c r="E31" s="63"/>
      <c r="F31" s="22"/>
      <c r="G31" s="22"/>
      <c r="H31" s="22"/>
      <c r="I31" s="94">
        <f t="shared" si="5"/>
        <v>0</v>
      </c>
      <c r="J31" s="15"/>
      <c r="K31" s="22"/>
      <c r="L31" s="22"/>
      <c r="M31" s="22"/>
      <c r="N31" s="94">
        <f t="shared" si="2"/>
        <v>0</v>
      </c>
      <c r="O31" s="15"/>
      <c r="P31" s="22"/>
      <c r="Q31" s="22"/>
      <c r="R31" s="22"/>
      <c r="S31" s="94">
        <f t="shared" si="3"/>
        <v>0</v>
      </c>
      <c r="T31" s="15"/>
      <c r="U31" s="22"/>
      <c r="V31" s="22"/>
      <c r="W31" s="22"/>
      <c r="X31" s="94">
        <f t="shared" si="4"/>
        <v>0</v>
      </c>
      <c r="Y31" s="97"/>
      <c r="Z31" s="94">
        <f t="shared" si="1"/>
        <v>0</v>
      </c>
    </row>
    <row r="32" spans="1:26" ht="15" x14ac:dyDescent="0.25">
      <c r="A32" s="59"/>
      <c r="B32" s="66" t="str">
        <f>'LPFN SUMMARY - Results'!B32</f>
        <v>Recoverable Deficit</v>
      </c>
      <c r="C32" s="62"/>
      <c r="D32" s="62"/>
      <c r="E32" s="63"/>
      <c r="F32" s="22"/>
      <c r="G32" s="22"/>
      <c r="H32" s="22"/>
      <c r="I32" s="94">
        <f t="shared" si="5"/>
        <v>0</v>
      </c>
      <c r="J32" s="15"/>
      <c r="K32" s="22"/>
      <c r="L32" s="22"/>
      <c r="M32" s="22"/>
      <c r="N32" s="94">
        <f t="shared" si="2"/>
        <v>0</v>
      </c>
      <c r="O32" s="15"/>
      <c r="P32" s="22"/>
      <c r="Q32" s="22"/>
      <c r="R32" s="22"/>
      <c r="S32" s="94">
        <f t="shared" si="3"/>
        <v>0</v>
      </c>
      <c r="T32" s="15"/>
      <c r="U32" s="22"/>
      <c r="V32" s="22"/>
      <c r="W32" s="22"/>
      <c r="X32" s="94">
        <f t="shared" si="4"/>
        <v>0</v>
      </c>
      <c r="Y32" s="97"/>
      <c r="Z32" s="94">
        <f t="shared" si="1"/>
        <v>0</v>
      </c>
    </row>
    <row r="33" spans="1:26" ht="15" x14ac:dyDescent="0.25">
      <c r="A33" s="59"/>
      <c r="B33" s="66" t="str">
        <f>'LPFN SUMMARY - Results'!B33</f>
        <v>Interest</v>
      </c>
      <c r="C33" s="62"/>
      <c r="D33" s="62"/>
      <c r="E33" s="63"/>
      <c r="F33" s="22"/>
      <c r="G33" s="22"/>
      <c r="H33" s="22"/>
      <c r="I33" s="94">
        <f t="shared" si="5"/>
        <v>0</v>
      </c>
      <c r="J33" s="15"/>
      <c r="K33" s="22"/>
      <c r="L33" s="22"/>
      <c r="M33" s="22"/>
      <c r="N33" s="94">
        <f t="shared" si="2"/>
        <v>0</v>
      </c>
      <c r="O33" s="15"/>
      <c r="P33" s="22"/>
      <c r="Q33" s="22"/>
      <c r="R33" s="22"/>
      <c r="S33" s="94">
        <f t="shared" si="3"/>
        <v>0</v>
      </c>
      <c r="T33" s="15"/>
      <c r="U33" s="22"/>
      <c r="V33" s="22"/>
      <c r="W33" s="22"/>
      <c r="X33" s="94">
        <f t="shared" si="4"/>
        <v>0</v>
      </c>
      <c r="Y33" s="97"/>
      <c r="Z33" s="94">
        <f t="shared" si="1"/>
        <v>0</v>
      </c>
    </row>
    <row r="34" spans="1:26" ht="15" hidden="1" x14ac:dyDescent="0.25">
      <c r="A34" s="59"/>
      <c r="B34" s="66" t="str">
        <f>'LPFN SUMMARY - Results'!B34</f>
        <v>Unused</v>
      </c>
      <c r="C34" s="62"/>
      <c r="D34" s="62"/>
      <c r="E34" s="63"/>
      <c r="F34" s="22"/>
      <c r="G34" s="22"/>
      <c r="H34" s="22"/>
      <c r="I34" s="94">
        <f t="shared" si="5"/>
        <v>0</v>
      </c>
      <c r="J34" s="15"/>
      <c r="K34" s="22"/>
      <c r="L34" s="22"/>
      <c r="M34" s="22"/>
      <c r="N34" s="94">
        <f t="shared" si="2"/>
        <v>0</v>
      </c>
      <c r="O34" s="15"/>
      <c r="P34" s="22"/>
      <c r="Q34" s="22"/>
      <c r="R34" s="22"/>
      <c r="S34" s="94">
        <f t="shared" si="3"/>
        <v>0</v>
      </c>
      <c r="T34" s="15"/>
      <c r="U34" s="22"/>
      <c r="V34" s="22"/>
      <c r="W34" s="22"/>
      <c r="X34" s="94">
        <f t="shared" si="4"/>
        <v>0</v>
      </c>
      <c r="Y34" s="97"/>
      <c r="Z34" s="94">
        <f t="shared" si="1"/>
        <v>0</v>
      </c>
    </row>
    <row r="35" spans="1:26" ht="15" x14ac:dyDescent="0.25">
      <c r="A35" s="59"/>
      <c r="B35" s="66" t="str">
        <f>'LPFN SUMMARY - Results'!B35</f>
        <v>Eacom</v>
      </c>
      <c r="C35" s="62"/>
      <c r="D35" s="62"/>
      <c r="E35" s="63"/>
      <c r="F35" s="22"/>
      <c r="G35" s="22"/>
      <c r="H35" s="22"/>
      <c r="I35" s="94">
        <f t="shared" si="5"/>
        <v>0</v>
      </c>
      <c r="J35" s="15"/>
      <c r="K35" s="22"/>
      <c r="L35" s="22"/>
      <c r="M35" s="22"/>
      <c r="N35" s="94">
        <f t="shared" si="2"/>
        <v>0</v>
      </c>
      <c r="O35" s="15"/>
      <c r="P35" s="22"/>
      <c r="Q35" s="22"/>
      <c r="R35" s="22"/>
      <c r="S35" s="94">
        <f t="shared" si="3"/>
        <v>0</v>
      </c>
      <c r="T35" s="15"/>
      <c r="U35" s="22"/>
      <c r="V35" s="22"/>
      <c r="W35" s="22"/>
      <c r="X35" s="94">
        <f t="shared" si="4"/>
        <v>0</v>
      </c>
      <c r="Y35" s="97"/>
      <c r="Z35" s="94">
        <f t="shared" si="1"/>
        <v>0</v>
      </c>
    </row>
    <row r="36" spans="1:26" ht="15" hidden="1" x14ac:dyDescent="0.25">
      <c r="A36" s="59"/>
      <c r="B36" s="66" t="str">
        <f>'LPFN SUMMARY - Results'!B36</f>
        <v>Unused</v>
      </c>
      <c r="C36" s="62"/>
      <c r="D36" s="62"/>
      <c r="E36" s="63"/>
      <c r="F36" s="22"/>
      <c r="G36" s="22"/>
      <c r="H36" s="22"/>
      <c r="I36" s="94">
        <f t="shared" si="5"/>
        <v>0</v>
      </c>
      <c r="J36" s="15"/>
      <c r="K36" s="22"/>
      <c r="L36" s="22"/>
      <c r="M36" s="22"/>
      <c r="N36" s="94">
        <f t="shared" si="2"/>
        <v>0</v>
      </c>
      <c r="O36" s="15"/>
      <c r="P36" s="22"/>
      <c r="Q36" s="22"/>
      <c r="R36" s="22"/>
      <c r="S36" s="94">
        <f t="shared" si="3"/>
        <v>0</v>
      </c>
      <c r="T36" s="15"/>
      <c r="U36" s="22"/>
      <c r="V36" s="22"/>
      <c r="W36" s="22"/>
      <c r="X36" s="94">
        <f t="shared" si="4"/>
        <v>0</v>
      </c>
      <c r="Y36" s="97"/>
      <c r="Z36" s="94">
        <f t="shared" si="1"/>
        <v>0</v>
      </c>
    </row>
    <row r="37" spans="1:26" ht="15" x14ac:dyDescent="0.25">
      <c r="A37" s="59"/>
      <c r="B37" s="66" t="str">
        <f>'LPFN SUMMARY - Results'!B37</f>
        <v>Rayonier Advanced Material</v>
      </c>
      <c r="C37" s="62"/>
      <c r="D37" s="62"/>
      <c r="E37" s="63"/>
      <c r="F37" s="22"/>
      <c r="G37" s="22"/>
      <c r="H37" s="22"/>
      <c r="I37" s="94">
        <f t="shared" si="5"/>
        <v>0</v>
      </c>
      <c r="J37" s="15"/>
      <c r="K37" s="22"/>
      <c r="L37" s="22"/>
      <c r="M37" s="22"/>
      <c r="N37" s="94">
        <f t="shared" si="2"/>
        <v>0</v>
      </c>
      <c r="O37" s="15"/>
      <c r="P37" s="22"/>
      <c r="Q37" s="22"/>
      <c r="R37" s="22"/>
      <c r="S37" s="94">
        <f t="shared" si="3"/>
        <v>0</v>
      </c>
      <c r="T37" s="15"/>
      <c r="U37" s="22"/>
      <c r="V37" s="22"/>
      <c r="W37" s="22"/>
      <c r="X37" s="94">
        <f t="shared" si="4"/>
        <v>0</v>
      </c>
      <c r="Y37" s="97"/>
      <c r="Z37" s="94">
        <f t="shared" si="1"/>
        <v>0</v>
      </c>
    </row>
    <row r="38" spans="1:26" ht="15" x14ac:dyDescent="0.25">
      <c r="A38" s="59"/>
      <c r="B38" s="66" t="str">
        <f>'LPFN SUMMARY - Results'!B38</f>
        <v>Canadian Malartic</v>
      </c>
      <c r="C38" s="62"/>
      <c r="D38" s="62"/>
      <c r="E38" s="63"/>
      <c r="F38" s="22"/>
      <c r="G38" s="22"/>
      <c r="H38" s="22"/>
      <c r="I38" s="94">
        <f t="shared" si="5"/>
        <v>0</v>
      </c>
      <c r="J38" s="15"/>
      <c r="K38" s="22"/>
      <c r="L38" s="22"/>
      <c r="M38" s="22"/>
      <c r="N38" s="94">
        <f t="shared" si="2"/>
        <v>0</v>
      </c>
      <c r="O38" s="15"/>
      <c r="P38" s="22"/>
      <c r="Q38" s="22"/>
      <c r="R38" s="22"/>
      <c r="S38" s="94">
        <f t="shared" si="3"/>
        <v>0</v>
      </c>
      <c r="T38" s="15"/>
      <c r="U38" s="22"/>
      <c r="V38" s="22"/>
      <c r="W38" s="22"/>
      <c r="X38" s="94">
        <f t="shared" si="4"/>
        <v>0</v>
      </c>
      <c r="Y38" s="97"/>
      <c r="Z38" s="94">
        <f t="shared" si="1"/>
        <v>0</v>
      </c>
    </row>
    <row r="39" spans="1:26" ht="15" x14ac:dyDescent="0.25">
      <c r="A39" s="59"/>
      <c r="B39" s="66" t="str">
        <f>'LPFN SUMMARY - Results'!B39</f>
        <v>Breakfast club</v>
      </c>
      <c r="C39" s="62"/>
      <c r="D39" s="62"/>
      <c r="E39" s="63"/>
      <c r="F39" s="22"/>
      <c r="G39" s="22"/>
      <c r="H39" s="22"/>
      <c r="I39" s="94">
        <f t="shared" si="5"/>
        <v>0</v>
      </c>
      <c r="J39" s="15"/>
      <c r="K39" s="22"/>
      <c r="L39" s="22"/>
      <c r="M39" s="22"/>
      <c r="N39" s="94">
        <f t="shared" si="2"/>
        <v>0</v>
      </c>
      <c r="O39" s="15"/>
      <c r="P39" s="22"/>
      <c r="Q39" s="22"/>
      <c r="R39" s="22"/>
      <c r="S39" s="94">
        <f t="shared" si="3"/>
        <v>0</v>
      </c>
      <c r="T39" s="15"/>
      <c r="U39" s="22"/>
      <c r="V39" s="22"/>
      <c r="W39" s="22"/>
      <c r="X39" s="94">
        <f t="shared" si="4"/>
        <v>0</v>
      </c>
      <c r="Y39" s="97"/>
      <c r="Z39" s="94">
        <f t="shared" si="1"/>
        <v>0</v>
      </c>
    </row>
    <row r="40" spans="1:26" ht="15" x14ac:dyDescent="0.25">
      <c r="A40" s="59"/>
      <c r="B40" s="66" t="str">
        <f>'LPFN SUMMARY - Results'!B40</f>
        <v>Wasamac Mining</v>
      </c>
      <c r="C40" s="62"/>
      <c r="D40" s="62"/>
      <c r="E40" s="63"/>
      <c r="F40" s="22"/>
      <c r="G40" s="22"/>
      <c r="H40" s="22"/>
      <c r="I40" s="94">
        <f t="shared" si="5"/>
        <v>0</v>
      </c>
      <c r="J40" s="15"/>
      <c r="K40" s="22"/>
      <c r="L40" s="22"/>
      <c r="M40" s="22"/>
      <c r="N40" s="94">
        <f t="shared" si="2"/>
        <v>0</v>
      </c>
      <c r="O40" s="15"/>
      <c r="P40" s="22"/>
      <c r="Q40" s="22"/>
      <c r="R40" s="22"/>
      <c r="S40" s="94">
        <f t="shared" si="3"/>
        <v>0</v>
      </c>
      <c r="T40" s="15"/>
      <c r="U40" s="22"/>
      <c r="V40" s="22"/>
      <c r="W40" s="22"/>
      <c r="X40" s="94">
        <f t="shared" si="4"/>
        <v>0</v>
      </c>
      <c r="Y40" s="97"/>
      <c r="Z40" s="94">
        <f t="shared" si="1"/>
        <v>0</v>
      </c>
    </row>
    <row r="41" spans="1:26" ht="15" x14ac:dyDescent="0.25">
      <c r="A41" s="59"/>
      <c r="B41" s="66" t="str">
        <f>'LPFN SUMMARY - Results'!B41</f>
        <v>Grand conseil de la Nation Waban-Aki</v>
      </c>
      <c r="C41" s="62"/>
      <c r="D41" s="62"/>
      <c r="E41" s="63"/>
      <c r="F41" s="22"/>
      <c r="G41" s="22"/>
      <c r="H41" s="22"/>
      <c r="I41" s="94">
        <f t="shared" si="5"/>
        <v>0</v>
      </c>
      <c r="J41" s="15"/>
      <c r="K41" s="22"/>
      <c r="L41" s="22"/>
      <c r="M41" s="22"/>
      <c r="N41" s="94">
        <f t="shared" si="2"/>
        <v>0</v>
      </c>
      <c r="O41" s="15"/>
      <c r="P41" s="22"/>
      <c r="Q41" s="22"/>
      <c r="R41" s="22"/>
      <c r="S41" s="94">
        <f t="shared" si="3"/>
        <v>0</v>
      </c>
      <c r="T41" s="15"/>
      <c r="U41" s="22"/>
      <c r="V41" s="22"/>
      <c r="W41" s="22"/>
      <c r="X41" s="94">
        <f t="shared" si="4"/>
        <v>0</v>
      </c>
      <c r="Y41" s="97"/>
      <c r="Z41" s="94">
        <f t="shared" si="1"/>
        <v>0</v>
      </c>
    </row>
    <row r="42" spans="1:26" ht="15" x14ac:dyDescent="0.25">
      <c r="A42" s="59"/>
      <c r="B42" s="66" t="str">
        <f>'LPFN SUMMARY - Results'!B42</f>
        <v>Rexforet</v>
      </c>
      <c r="C42" s="62"/>
      <c r="D42" s="62"/>
      <c r="E42" s="63"/>
      <c r="F42" s="22"/>
      <c r="G42" s="22"/>
      <c r="H42" s="22"/>
      <c r="I42" s="94">
        <f t="shared" si="5"/>
        <v>0</v>
      </c>
      <c r="J42" s="15"/>
      <c r="K42" s="22"/>
      <c r="L42" s="22"/>
      <c r="M42" s="22"/>
      <c r="N42" s="94">
        <f t="shared" si="2"/>
        <v>0</v>
      </c>
      <c r="O42" s="15"/>
      <c r="P42" s="22"/>
      <c r="Q42" s="22"/>
      <c r="R42" s="22"/>
      <c r="S42" s="94">
        <f t="shared" si="3"/>
        <v>0</v>
      </c>
      <c r="T42" s="15"/>
      <c r="U42" s="22"/>
      <c r="V42" s="22"/>
      <c r="W42" s="22"/>
      <c r="X42" s="94">
        <f t="shared" si="4"/>
        <v>0</v>
      </c>
      <c r="Y42" s="97"/>
      <c r="Z42" s="94">
        <f t="shared" si="1"/>
        <v>0</v>
      </c>
    </row>
    <row r="43" spans="1:26" x14ac:dyDescent="0.2">
      <c r="A43" s="74"/>
      <c r="B43" s="199" t="s">
        <v>90</v>
      </c>
      <c r="C43" s="75"/>
      <c r="D43" s="7"/>
      <c r="E43" s="76"/>
      <c r="F43" s="83">
        <f>SUM(F11:F42)</f>
        <v>1592050</v>
      </c>
      <c r="G43" s="83">
        <f>SUM(G11:G42)</f>
        <v>0</v>
      </c>
      <c r="H43" s="83">
        <f>SUM(H11:H42)</f>
        <v>0</v>
      </c>
      <c r="I43" s="85">
        <f>SUM(I8:I42)</f>
        <v>1592050</v>
      </c>
      <c r="J43" s="85"/>
      <c r="K43" s="83">
        <f>SUM(K11:K42)</f>
        <v>0</v>
      </c>
      <c r="L43" s="83">
        <f>SUM(L11:L42)</f>
        <v>0</v>
      </c>
      <c r="M43" s="83">
        <f>SUM(M11:M42)</f>
        <v>0</v>
      </c>
      <c r="N43" s="85">
        <f>SUM(N8:N42)</f>
        <v>0</v>
      </c>
      <c r="O43" s="85"/>
      <c r="P43" s="83">
        <f>SUM(P11:P42)</f>
        <v>0</v>
      </c>
      <c r="Q43" s="83">
        <f>SUM(Q11:Q42)</f>
        <v>0</v>
      </c>
      <c r="R43" s="83">
        <f>SUM(R11:R42)</f>
        <v>0</v>
      </c>
      <c r="S43" s="85">
        <f>SUM(S8:S42)</f>
        <v>0</v>
      </c>
      <c r="T43" s="85"/>
      <c r="U43" s="83">
        <f>SUM(U11:U42)</f>
        <v>0</v>
      </c>
      <c r="V43" s="83">
        <f>SUM(V11:V42)</f>
        <v>0</v>
      </c>
      <c r="W43" s="83">
        <f>SUM(W11:W42)</f>
        <v>0</v>
      </c>
      <c r="X43" s="85">
        <f>SUM(X8:X42)</f>
        <v>0</v>
      </c>
      <c r="Y43" s="84"/>
      <c r="Z43" s="87">
        <f>SUM(Z8:Z42)</f>
        <v>1592050</v>
      </c>
    </row>
    <row r="44" spans="1:26" x14ac:dyDescent="0.2">
      <c r="A44" s="69"/>
      <c r="B44" s="61"/>
      <c r="C44" s="61"/>
      <c r="D44" s="61"/>
      <c r="E44" s="64"/>
      <c r="F44" s="4"/>
      <c r="G44" s="4"/>
      <c r="H44" s="4"/>
      <c r="I44" s="94"/>
      <c r="J44" s="15"/>
      <c r="K44" s="4"/>
      <c r="L44" s="4"/>
      <c r="M44" s="4"/>
      <c r="N44" s="94"/>
      <c r="O44" s="15"/>
      <c r="P44" s="4"/>
      <c r="Q44" s="4"/>
      <c r="R44" s="4"/>
      <c r="S44" s="94"/>
      <c r="T44" s="15"/>
      <c r="U44" s="4"/>
      <c r="V44" s="4"/>
      <c r="W44" s="4"/>
      <c r="X44" s="94"/>
      <c r="Y44" s="97"/>
      <c r="Z44" s="94"/>
    </row>
    <row r="45" spans="1:26" ht="14.25" x14ac:dyDescent="0.2">
      <c r="A45" s="65" t="s">
        <v>21</v>
      </c>
      <c r="B45" s="62"/>
      <c r="C45" s="62"/>
      <c r="D45" s="62"/>
      <c r="E45" s="63"/>
      <c r="F45" s="22"/>
      <c r="G45" s="22"/>
      <c r="H45" s="22"/>
      <c r="I45" s="94"/>
      <c r="J45" s="15"/>
      <c r="K45" s="22"/>
      <c r="L45" s="22"/>
      <c r="M45" s="22"/>
      <c r="N45" s="94"/>
      <c r="O45" s="15"/>
      <c r="P45" s="22"/>
      <c r="Q45" s="22"/>
      <c r="R45" s="22"/>
      <c r="S45" s="94"/>
      <c r="T45" s="15"/>
      <c r="U45" s="22"/>
      <c r="V45" s="22"/>
      <c r="W45" s="22"/>
      <c r="X45" s="94"/>
      <c r="Y45" s="97"/>
      <c r="Z45" s="94"/>
    </row>
    <row r="46" spans="1:26" ht="15" x14ac:dyDescent="0.25">
      <c r="A46" s="65"/>
      <c r="B46" s="70" t="str">
        <f>'LPFN SUMMARY - Results'!B46</f>
        <v>Salaries &amp; fringe benefits</v>
      </c>
      <c r="C46" s="71"/>
      <c r="D46" s="62"/>
      <c r="E46" s="63"/>
      <c r="F46" s="22"/>
      <c r="G46" s="22"/>
      <c r="H46" s="22"/>
      <c r="I46" s="94">
        <f t="shared" ref="I46:I126" si="6">F46+G46+H46</f>
        <v>0</v>
      </c>
      <c r="J46" s="15"/>
      <c r="K46" s="22"/>
      <c r="L46" s="22"/>
      <c r="M46" s="22"/>
      <c r="N46" s="94">
        <f t="shared" ref="N46:N126" si="7">K46+L46+M46</f>
        <v>0</v>
      </c>
      <c r="O46" s="15"/>
      <c r="P46" s="22"/>
      <c r="Q46" s="22"/>
      <c r="R46" s="22"/>
      <c r="S46" s="94">
        <f t="shared" ref="S46:S126" si="8">P46+Q46+R46</f>
        <v>0</v>
      </c>
      <c r="T46" s="15"/>
      <c r="U46" s="22"/>
      <c r="V46" s="22"/>
      <c r="W46" s="22"/>
      <c r="X46" s="94">
        <f t="shared" ref="X46:X126" si="9">U46+V46+W46</f>
        <v>0</v>
      </c>
      <c r="Y46" s="97"/>
      <c r="Z46" s="94">
        <f t="shared" ref="Z46:Z126" si="10">X46+S46+N46+I46</f>
        <v>0</v>
      </c>
    </row>
    <row r="47" spans="1:26" ht="15.75" customHeight="1" x14ac:dyDescent="0.25">
      <c r="A47" s="72"/>
      <c r="B47" s="70" t="str">
        <f>'LPFN SUMMARY - Results'!B47</f>
        <v>Accommodation and meals</v>
      </c>
      <c r="C47" s="71"/>
      <c r="D47" s="62"/>
      <c r="E47" s="63"/>
      <c r="F47" s="22"/>
      <c r="G47" s="22"/>
      <c r="H47" s="22"/>
      <c r="I47" s="94">
        <f t="shared" si="6"/>
        <v>0</v>
      </c>
      <c r="J47" s="15"/>
      <c r="K47" s="22"/>
      <c r="L47" s="22"/>
      <c r="M47" s="22"/>
      <c r="N47" s="94">
        <f t="shared" si="7"/>
        <v>0</v>
      </c>
      <c r="O47" s="15"/>
      <c r="P47" s="22"/>
      <c r="Q47" s="22"/>
      <c r="R47" s="22"/>
      <c r="S47" s="94">
        <f t="shared" si="8"/>
        <v>0</v>
      </c>
      <c r="T47" s="15"/>
      <c r="U47" s="22"/>
      <c r="V47" s="22"/>
      <c r="W47" s="22"/>
      <c r="X47" s="94">
        <f t="shared" si="9"/>
        <v>0</v>
      </c>
      <c r="Y47" s="97"/>
      <c r="Z47" s="94">
        <f t="shared" si="10"/>
        <v>0</v>
      </c>
    </row>
    <row r="48" spans="1:26" ht="15" x14ac:dyDescent="0.25">
      <c r="A48" s="72"/>
      <c r="B48" s="70" t="str">
        <f>'LPFN SUMMARY - Results'!B48</f>
        <v>Administration fees</v>
      </c>
      <c r="C48" s="71"/>
      <c r="D48" s="62"/>
      <c r="E48" s="63"/>
      <c r="F48" s="22"/>
      <c r="G48" s="22"/>
      <c r="H48" s="22"/>
      <c r="I48" s="94">
        <f t="shared" si="6"/>
        <v>0</v>
      </c>
      <c r="J48" s="15"/>
      <c r="K48" s="22"/>
      <c r="L48" s="22"/>
      <c r="M48" s="22"/>
      <c r="N48" s="94">
        <f t="shared" si="7"/>
        <v>0</v>
      </c>
      <c r="O48" s="15"/>
      <c r="P48" s="22"/>
      <c r="Q48" s="22"/>
      <c r="R48" s="22"/>
      <c r="S48" s="94">
        <f t="shared" si="8"/>
        <v>0</v>
      </c>
      <c r="T48" s="15"/>
      <c r="U48" s="22"/>
      <c r="V48" s="22"/>
      <c r="W48" s="22"/>
      <c r="X48" s="94">
        <f t="shared" si="9"/>
        <v>0</v>
      </c>
      <c r="Y48" s="97"/>
      <c r="Z48" s="94">
        <f t="shared" si="10"/>
        <v>0</v>
      </c>
    </row>
    <row r="49" spans="1:26" ht="15" x14ac:dyDescent="0.25">
      <c r="A49" s="72"/>
      <c r="B49" s="70" t="str">
        <f>'LPFN SUMMARY - Results'!B49</f>
        <v>Allocations - Other</v>
      </c>
      <c r="C49" s="71"/>
      <c r="D49" s="62"/>
      <c r="E49" s="63"/>
      <c r="F49" s="22"/>
      <c r="G49" s="22"/>
      <c r="H49" s="22"/>
      <c r="I49" s="94">
        <f t="shared" si="6"/>
        <v>0</v>
      </c>
      <c r="J49" s="15"/>
      <c r="K49" s="22"/>
      <c r="L49" s="22"/>
      <c r="M49" s="22"/>
      <c r="N49" s="94">
        <f t="shared" si="7"/>
        <v>0</v>
      </c>
      <c r="O49" s="15"/>
      <c r="P49" s="22"/>
      <c r="Q49" s="22"/>
      <c r="R49" s="22"/>
      <c r="S49" s="94">
        <f t="shared" si="8"/>
        <v>0</v>
      </c>
      <c r="T49" s="15"/>
      <c r="U49" s="22"/>
      <c r="V49" s="22"/>
      <c r="W49" s="22"/>
      <c r="X49" s="94">
        <f t="shared" si="9"/>
        <v>0</v>
      </c>
      <c r="Y49" s="97"/>
      <c r="Z49" s="94">
        <f t="shared" si="10"/>
        <v>0</v>
      </c>
    </row>
    <row r="50" spans="1:26" ht="15" x14ac:dyDescent="0.25">
      <c r="A50" s="72"/>
      <c r="B50" s="70" t="str">
        <f>'LPFN SUMMARY - Results'!B50</f>
        <v>Allocations for Education</v>
      </c>
      <c r="C50" s="71"/>
      <c r="D50" s="62"/>
      <c r="E50" s="63"/>
      <c r="F50" s="22"/>
      <c r="G50" s="22"/>
      <c r="H50" s="22"/>
      <c r="I50" s="94">
        <f t="shared" si="6"/>
        <v>0</v>
      </c>
      <c r="J50" s="15"/>
      <c r="K50" s="22"/>
      <c r="L50" s="22"/>
      <c r="M50" s="22"/>
      <c r="N50" s="94">
        <f t="shared" si="7"/>
        <v>0</v>
      </c>
      <c r="O50" s="15"/>
      <c r="P50" s="22"/>
      <c r="Q50" s="22"/>
      <c r="R50" s="22"/>
      <c r="S50" s="94">
        <f t="shared" si="8"/>
        <v>0</v>
      </c>
      <c r="T50" s="15"/>
      <c r="U50" s="22"/>
      <c r="V50" s="22"/>
      <c r="W50" s="22"/>
      <c r="X50" s="94">
        <f t="shared" si="9"/>
        <v>0</v>
      </c>
      <c r="Y50" s="97"/>
      <c r="Z50" s="94">
        <f t="shared" si="10"/>
        <v>0</v>
      </c>
    </row>
    <row r="51" spans="1:26" ht="15" x14ac:dyDescent="0.25">
      <c r="A51" s="72"/>
      <c r="B51" s="70" t="str">
        <f>'LPFN SUMMARY - Results'!B51</f>
        <v>Allocations for Social Assistance</v>
      </c>
      <c r="C51" s="71"/>
      <c r="D51" s="62"/>
      <c r="E51" s="63"/>
      <c r="F51" s="22">
        <v>110000</v>
      </c>
      <c r="G51" s="22">
        <v>110000</v>
      </c>
      <c r="H51" s="22">
        <v>110000</v>
      </c>
      <c r="I51" s="94">
        <f t="shared" ref="I51" si="11">F51+G51+H51</f>
        <v>330000</v>
      </c>
      <c r="J51" s="15"/>
      <c r="K51" s="22">
        <v>110000</v>
      </c>
      <c r="L51" s="22">
        <v>110000</v>
      </c>
      <c r="M51" s="22">
        <v>110000</v>
      </c>
      <c r="N51" s="94">
        <f t="shared" ref="N51" si="12">K51+L51+M51</f>
        <v>330000</v>
      </c>
      <c r="O51" s="15"/>
      <c r="P51" s="22">
        <v>110000</v>
      </c>
      <c r="Q51" s="22">
        <v>110000</v>
      </c>
      <c r="R51" s="22">
        <v>110000</v>
      </c>
      <c r="S51" s="94">
        <f t="shared" ref="S51" si="13">P51+Q51+R51</f>
        <v>330000</v>
      </c>
      <c r="T51" s="15"/>
      <c r="U51" s="22">
        <v>110000</v>
      </c>
      <c r="V51" s="22">
        <v>110000</v>
      </c>
      <c r="W51" s="22">
        <v>110000</v>
      </c>
      <c r="X51" s="94">
        <f t="shared" si="9"/>
        <v>330000</v>
      </c>
      <c r="Y51" s="97"/>
      <c r="Z51" s="94">
        <f t="shared" si="10"/>
        <v>1320000</v>
      </c>
    </row>
    <row r="52" spans="1:26" ht="15" x14ac:dyDescent="0.25">
      <c r="A52" s="72"/>
      <c r="B52" s="70" t="str">
        <f>'LPFN SUMMARY - Results'!B52</f>
        <v>Allowance</v>
      </c>
      <c r="C52" s="71"/>
      <c r="D52" s="62"/>
      <c r="E52" s="63"/>
      <c r="F52" s="22"/>
      <c r="G52" s="22"/>
      <c r="H52" s="22"/>
      <c r="I52" s="94">
        <f t="shared" si="6"/>
        <v>0</v>
      </c>
      <c r="J52" s="15"/>
      <c r="K52" s="22"/>
      <c r="L52" s="22"/>
      <c r="M52" s="22"/>
      <c r="N52" s="94">
        <f t="shared" si="7"/>
        <v>0</v>
      </c>
      <c r="O52" s="15"/>
      <c r="P52" s="22"/>
      <c r="Q52" s="22"/>
      <c r="R52" s="22"/>
      <c r="S52" s="94">
        <f t="shared" si="8"/>
        <v>0</v>
      </c>
      <c r="T52" s="15"/>
      <c r="U52" s="22"/>
      <c r="V52" s="22"/>
      <c r="W52" s="22"/>
      <c r="X52" s="94">
        <f t="shared" si="9"/>
        <v>0</v>
      </c>
      <c r="Y52" s="97"/>
      <c r="Z52" s="94">
        <f t="shared" si="10"/>
        <v>0</v>
      </c>
    </row>
    <row r="53" spans="1:26" ht="15" x14ac:dyDescent="0.25">
      <c r="A53" s="72"/>
      <c r="B53" s="70" t="str">
        <f>'LPFN SUMMARY - Results'!B53</f>
        <v>Bad debts</v>
      </c>
      <c r="C53" s="71"/>
      <c r="D53" s="62"/>
      <c r="E53" s="63"/>
      <c r="F53" s="22"/>
      <c r="G53" s="22"/>
      <c r="H53" s="22"/>
      <c r="I53" s="94">
        <f t="shared" si="6"/>
        <v>0</v>
      </c>
      <c r="J53" s="15"/>
      <c r="K53" s="22"/>
      <c r="L53" s="22"/>
      <c r="M53" s="22"/>
      <c r="N53" s="94">
        <f t="shared" si="7"/>
        <v>0</v>
      </c>
      <c r="O53" s="15"/>
      <c r="P53" s="22"/>
      <c r="Q53" s="22"/>
      <c r="R53" s="22"/>
      <c r="S53" s="94">
        <f t="shared" si="8"/>
        <v>0</v>
      </c>
      <c r="T53" s="15"/>
      <c r="U53" s="22"/>
      <c r="V53" s="22"/>
      <c r="W53" s="22"/>
      <c r="X53" s="94">
        <f t="shared" si="9"/>
        <v>0</v>
      </c>
      <c r="Y53" s="97"/>
      <c r="Z53" s="94">
        <f t="shared" si="10"/>
        <v>0</v>
      </c>
    </row>
    <row r="54" spans="1:26" ht="15" x14ac:dyDescent="0.25">
      <c r="A54" s="72"/>
      <c r="B54" s="70" t="str">
        <f>'LPFN SUMMARY - Results'!B54</f>
        <v>Contingency Funds</v>
      </c>
      <c r="C54" s="71"/>
      <c r="D54" s="62"/>
      <c r="E54" s="63"/>
      <c r="F54" s="22"/>
      <c r="G54" s="22"/>
      <c r="H54" s="22"/>
      <c r="I54" s="94">
        <f t="shared" si="6"/>
        <v>0</v>
      </c>
      <c r="J54" s="15"/>
      <c r="K54" s="22"/>
      <c r="L54" s="22"/>
      <c r="M54" s="22"/>
      <c r="N54" s="94">
        <f t="shared" si="7"/>
        <v>0</v>
      </c>
      <c r="O54" s="15"/>
      <c r="P54" s="22"/>
      <c r="Q54" s="22"/>
      <c r="R54" s="22"/>
      <c r="S54" s="94">
        <f t="shared" si="8"/>
        <v>0</v>
      </c>
      <c r="T54" s="15"/>
      <c r="U54" s="22"/>
      <c r="V54" s="22"/>
      <c r="W54" s="22"/>
      <c r="X54" s="94">
        <f t="shared" si="9"/>
        <v>0</v>
      </c>
      <c r="Y54" s="97"/>
      <c r="Z54" s="94">
        <f t="shared" si="10"/>
        <v>0</v>
      </c>
    </row>
    <row r="55" spans="1:26" ht="15" x14ac:dyDescent="0.25">
      <c r="A55" s="72"/>
      <c r="B55" s="70" t="str">
        <f>'LPFN SUMMARY - Results'!B55</f>
        <v>Contracts</v>
      </c>
      <c r="C55" s="71"/>
      <c r="D55" s="62"/>
      <c r="E55" s="63"/>
      <c r="F55" s="22"/>
      <c r="G55" s="22"/>
      <c r="H55" s="22"/>
      <c r="I55" s="94">
        <f t="shared" si="6"/>
        <v>0</v>
      </c>
      <c r="J55" s="15"/>
      <c r="K55" s="22"/>
      <c r="L55" s="22"/>
      <c r="M55" s="22"/>
      <c r="N55" s="94">
        <f t="shared" si="7"/>
        <v>0</v>
      </c>
      <c r="O55" s="15"/>
      <c r="P55" s="22"/>
      <c r="Q55" s="22"/>
      <c r="R55" s="22"/>
      <c r="S55" s="94">
        <f t="shared" si="8"/>
        <v>0</v>
      </c>
      <c r="T55" s="15"/>
      <c r="U55" s="22"/>
      <c r="V55" s="22"/>
      <c r="W55" s="22"/>
      <c r="X55" s="94">
        <f t="shared" si="9"/>
        <v>0</v>
      </c>
      <c r="Y55" s="97"/>
      <c r="Z55" s="94">
        <f t="shared" si="10"/>
        <v>0</v>
      </c>
    </row>
    <row r="56" spans="1:26" ht="15" x14ac:dyDescent="0.25">
      <c r="A56" s="72"/>
      <c r="B56" s="70" t="str">
        <f>'LPFN SUMMARY - Results'!B56</f>
        <v>Cultural Activities</v>
      </c>
      <c r="C56" s="71"/>
      <c r="D56" s="62"/>
      <c r="E56" s="63"/>
      <c r="F56" s="22"/>
      <c r="G56" s="22"/>
      <c r="H56" s="22"/>
      <c r="I56" s="94">
        <f t="shared" si="6"/>
        <v>0</v>
      </c>
      <c r="J56" s="15"/>
      <c r="K56" s="22"/>
      <c r="L56" s="22"/>
      <c r="M56" s="22"/>
      <c r="N56" s="94">
        <f t="shared" si="7"/>
        <v>0</v>
      </c>
      <c r="O56" s="15"/>
      <c r="P56" s="22"/>
      <c r="Q56" s="22"/>
      <c r="R56" s="22"/>
      <c r="S56" s="94">
        <f t="shared" si="8"/>
        <v>0</v>
      </c>
      <c r="T56" s="15"/>
      <c r="U56" s="22"/>
      <c r="V56" s="22"/>
      <c r="W56" s="22"/>
      <c r="X56" s="94">
        <f t="shared" si="9"/>
        <v>0</v>
      </c>
      <c r="Y56" s="97"/>
      <c r="Z56" s="94">
        <f t="shared" si="10"/>
        <v>0</v>
      </c>
    </row>
    <row r="57" spans="1:26" ht="15" x14ac:dyDescent="0.25">
      <c r="A57" s="72"/>
      <c r="B57" s="70" t="str">
        <f>'LPFN SUMMARY - Results'!B57</f>
        <v>Cultural Week</v>
      </c>
      <c r="C57" s="71"/>
      <c r="D57" s="62"/>
      <c r="E57" s="63"/>
      <c r="F57" s="22"/>
      <c r="G57" s="22"/>
      <c r="H57" s="22"/>
      <c r="I57" s="94">
        <f t="shared" si="6"/>
        <v>0</v>
      </c>
      <c r="J57" s="15"/>
      <c r="K57" s="22"/>
      <c r="L57" s="22"/>
      <c r="M57" s="22"/>
      <c r="N57" s="94">
        <f t="shared" si="7"/>
        <v>0</v>
      </c>
      <c r="O57" s="15"/>
      <c r="P57" s="22"/>
      <c r="Q57" s="22"/>
      <c r="R57" s="22"/>
      <c r="S57" s="94">
        <f t="shared" si="8"/>
        <v>0</v>
      </c>
      <c r="T57" s="15"/>
      <c r="U57" s="22"/>
      <c r="V57" s="22"/>
      <c r="W57" s="22"/>
      <c r="X57" s="94">
        <f t="shared" si="9"/>
        <v>0</v>
      </c>
      <c r="Y57" s="97"/>
      <c r="Z57" s="94">
        <f t="shared" si="10"/>
        <v>0</v>
      </c>
    </row>
    <row r="58" spans="1:26" ht="15" x14ac:dyDescent="0.25">
      <c r="A58" s="72"/>
      <c r="B58" s="70" t="str">
        <f>'LPFN SUMMARY - Results'!B58</f>
        <v>Daycare fees</v>
      </c>
      <c r="C58" s="71"/>
      <c r="D58" s="62"/>
      <c r="E58" s="63"/>
      <c r="F58" s="22"/>
      <c r="G58" s="22"/>
      <c r="H58" s="22"/>
      <c r="I58" s="94">
        <f t="shared" si="6"/>
        <v>0</v>
      </c>
      <c r="J58" s="15"/>
      <c r="K58" s="22"/>
      <c r="L58" s="22"/>
      <c r="M58" s="22"/>
      <c r="N58" s="94">
        <f t="shared" si="7"/>
        <v>0</v>
      </c>
      <c r="O58" s="15"/>
      <c r="P58" s="22"/>
      <c r="Q58" s="22"/>
      <c r="R58" s="22"/>
      <c r="S58" s="94">
        <f t="shared" si="8"/>
        <v>0</v>
      </c>
      <c r="T58" s="15"/>
      <c r="U58" s="22"/>
      <c r="V58" s="22"/>
      <c r="W58" s="22"/>
      <c r="X58" s="94">
        <f t="shared" si="9"/>
        <v>0</v>
      </c>
      <c r="Y58" s="97"/>
      <c r="Z58" s="94">
        <f t="shared" si="10"/>
        <v>0</v>
      </c>
    </row>
    <row r="59" spans="1:26" ht="15" x14ac:dyDescent="0.25">
      <c r="A59" s="72"/>
      <c r="B59" s="70" t="str">
        <f>'LPFN SUMMARY - Results'!B59</f>
        <v>Election expenses</v>
      </c>
      <c r="C59" s="71"/>
      <c r="D59" s="62"/>
      <c r="E59" s="63"/>
      <c r="F59" s="22"/>
      <c r="G59" s="22"/>
      <c r="H59" s="22"/>
      <c r="I59" s="94">
        <f t="shared" si="6"/>
        <v>0</v>
      </c>
      <c r="J59" s="15"/>
      <c r="K59" s="22"/>
      <c r="L59" s="22"/>
      <c r="M59" s="22"/>
      <c r="N59" s="94">
        <f t="shared" si="7"/>
        <v>0</v>
      </c>
      <c r="O59" s="15"/>
      <c r="P59" s="22"/>
      <c r="Q59" s="22"/>
      <c r="R59" s="22"/>
      <c r="S59" s="94">
        <f t="shared" si="8"/>
        <v>0</v>
      </c>
      <c r="T59" s="15"/>
      <c r="U59" s="22"/>
      <c r="V59" s="22"/>
      <c r="W59" s="22"/>
      <c r="X59" s="94">
        <f t="shared" si="9"/>
        <v>0</v>
      </c>
      <c r="Y59" s="97"/>
      <c r="Z59" s="94">
        <f t="shared" si="10"/>
        <v>0</v>
      </c>
    </row>
    <row r="60" spans="1:26" ht="15" x14ac:dyDescent="0.25">
      <c r="A60" s="72"/>
      <c r="B60" s="70" t="str">
        <f>'LPFN SUMMARY - Results'!B60</f>
        <v>Electricity</v>
      </c>
      <c r="C60" s="71"/>
      <c r="D60" s="62"/>
      <c r="E60" s="63"/>
      <c r="F60" s="22"/>
      <c r="G60" s="22"/>
      <c r="H60" s="22"/>
      <c r="I60" s="94">
        <f t="shared" si="6"/>
        <v>0</v>
      </c>
      <c r="J60" s="15"/>
      <c r="K60" s="22"/>
      <c r="L60" s="22"/>
      <c r="M60" s="22"/>
      <c r="N60" s="94">
        <f t="shared" si="7"/>
        <v>0</v>
      </c>
      <c r="O60" s="15"/>
      <c r="P60" s="22"/>
      <c r="Q60" s="22"/>
      <c r="R60" s="22"/>
      <c r="S60" s="94">
        <f t="shared" si="8"/>
        <v>0</v>
      </c>
      <c r="T60" s="15"/>
      <c r="U60" s="22"/>
      <c r="V60" s="22"/>
      <c r="W60" s="22"/>
      <c r="X60" s="94">
        <f t="shared" si="9"/>
        <v>0</v>
      </c>
      <c r="Y60" s="97"/>
      <c r="Z60" s="94">
        <f t="shared" si="10"/>
        <v>0</v>
      </c>
    </row>
    <row r="61" spans="1:26" ht="15" x14ac:dyDescent="0.25">
      <c r="A61" s="72"/>
      <c r="B61" s="70" t="str">
        <f>'LPFN SUMMARY - Results'!B61</f>
        <v>Facility Rental</v>
      </c>
      <c r="C61" s="71"/>
      <c r="D61" s="62"/>
      <c r="E61" s="63"/>
      <c r="F61" s="22"/>
      <c r="G61" s="22"/>
      <c r="H61" s="22"/>
      <c r="I61" s="94">
        <f t="shared" si="6"/>
        <v>0</v>
      </c>
      <c r="J61" s="15"/>
      <c r="K61" s="22"/>
      <c r="L61" s="22"/>
      <c r="M61" s="22"/>
      <c r="N61" s="94">
        <f t="shared" si="7"/>
        <v>0</v>
      </c>
      <c r="O61" s="15"/>
      <c r="P61" s="22"/>
      <c r="Q61" s="22"/>
      <c r="R61" s="22"/>
      <c r="S61" s="94">
        <f t="shared" si="8"/>
        <v>0</v>
      </c>
      <c r="T61" s="15"/>
      <c r="U61" s="22"/>
      <c r="V61" s="22"/>
      <c r="W61" s="22"/>
      <c r="X61" s="94">
        <f t="shared" si="9"/>
        <v>0</v>
      </c>
      <c r="Y61" s="97"/>
      <c r="Z61" s="94">
        <f t="shared" si="10"/>
        <v>0</v>
      </c>
    </row>
    <row r="62" spans="1:26" ht="15" x14ac:dyDescent="0.25">
      <c r="A62" s="72"/>
      <c r="B62" s="70" t="str">
        <f>'LPFN SUMMARY - Results'!B62</f>
        <v>Field Trip</v>
      </c>
      <c r="C62" s="71"/>
      <c r="D62" s="62"/>
      <c r="E62" s="63"/>
      <c r="F62" s="22"/>
      <c r="G62" s="22"/>
      <c r="H62" s="22"/>
      <c r="I62" s="94">
        <f t="shared" si="6"/>
        <v>0</v>
      </c>
      <c r="J62" s="15"/>
      <c r="K62" s="22"/>
      <c r="L62" s="22"/>
      <c r="M62" s="22"/>
      <c r="N62" s="94">
        <f t="shared" si="7"/>
        <v>0</v>
      </c>
      <c r="O62" s="15"/>
      <c r="P62" s="22"/>
      <c r="Q62" s="22"/>
      <c r="R62" s="22"/>
      <c r="S62" s="94">
        <f t="shared" si="8"/>
        <v>0</v>
      </c>
      <c r="T62" s="15"/>
      <c r="U62" s="22"/>
      <c r="V62" s="22"/>
      <c r="W62" s="22"/>
      <c r="X62" s="94">
        <f t="shared" si="9"/>
        <v>0</v>
      </c>
      <c r="Y62" s="97"/>
      <c r="Z62" s="94">
        <f t="shared" si="10"/>
        <v>0</v>
      </c>
    </row>
    <row r="63" spans="1:26" ht="15" x14ac:dyDescent="0.25">
      <c r="A63" s="72"/>
      <c r="B63" s="70" t="str">
        <f>'LPFN SUMMARY - Results'!B63</f>
        <v>Graduation</v>
      </c>
      <c r="C63" s="71"/>
      <c r="D63" s="62"/>
      <c r="E63" s="63"/>
      <c r="F63" s="22"/>
      <c r="G63" s="22"/>
      <c r="H63" s="22"/>
      <c r="I63" s="94">
        <f t="shared" si="6"/>
        <v>0</v>
      </c>
      <c r="J63" s="15"/>
      <c r="K63" s="22"/>
      <c r="L63" s="22"/>
      <c r="M63" s="22"/>
      <c r="N63" s="94">
        <f t="shared" si="7"/>
        <v>0</v>
      </c>
      <c r="O63" s="15"/>
      <c r="P63" s="22"/>
      <c r="Q63" s="22"/>
      <c r="R63" s="22"/>
      <c r="S63" s="94">
        <f t="shared" si="8"/>
        <v>0</v>
      </c>
      <c r="T63" s="15"/>
      <c r="U63" s="22"/>
      <c r="V63" s="22"/>
      <c r="W63" s="22"/>
      <c r="X63" s="94">
        <f t="shared" si="9"/>
        <v>0</v>
      </c>
      <c r="Y63" s="97"/>
      <c r="Z63" s="94">
        <f t="shared" si="10"/>
        <v>0</v>
      </c>
    </row>
    <row r="64" spans="1:26" ht="15" x14ac:dyDescent="0.25">
      <c r="A64" s="72"/>
      <c r="B64" s="70" t="str">
        <f>'LPFN SUMMARY - Results'!B64</f>
        <v>Guest Speakers</v>
      </c>
      <c r="C64" s="71"/>
      <c r="D64" s="62"/>
      <c r="E64" s="63"/>
      <c r="F64" s="22"/>
      <c r="G64" s="22"/>
      <c r="H64" s="22"/>
      <c r="I64" s="94">
        <f t="shared" si="6"/>
        <v>0</v>
      </c>
      <c r="J64" s="15"/>
      <c r="K64" s="22"/>
      <c r="L64" s="22"/>
      <c r="M64" s="22"/>
      <c r="N64" s="94">
        <f t="shared" si="7"/>
        <v>0</v>
      </c>
      <c r="O64" s="15"/>
      <c r="P64" s="22"/>
      <c r="Q64" s="22"/>
      <c r="R64" s="22"/>
      <c r="S64" s="94">
        <f t="shared" si="8"/>
        <v>0</v>
      </c>
      <c r="T64" s="15"/>
      <c r="U64" s="22"/>
      <c r="V64" s="22"/>
      <c r="W64" s="22"/>
      <c r="X64" s="94">
        <f t="shared" si="9"/>
        <v>0</v>
      </c>
      <c r="Y64" s="97"/>
      <c r="Z64" s="94">
        <f t="shared" si="10"/>
        <v>0</v>
      </c>
    </row>
    <row r="65" spans="1:26" ht="15" x14ac:dyDescent="0.25">
      <c r="A65" s="72"/>
      <c r="B65" s="70" t="str">
        <f>'LPFN SUMMARY - Results'!B65</f>
        <v>Honoraria</v>
      </c>
      <c r="C65" s="71"/>
      <c r="D65" s="62"/>
      <c r="E65" s="63"/>
      <c r="F65" s="22"/>
      <c r="G65" s="22"/>
      <c r="H65" s="22"/>
      <c r="I65" s="94">
        <f t="shared" si="6"/>
        <v>0</v>
      </c>
      <c r="J65" s="15"/>
      <c r="K65" s="22"/>
      <c r="L65" s="22"/>
      <c r="M65" s="22"/>
      <c r="N65" s="94">
        <f t="shared" si="7"/>
        <v>0</v>
      </c>
      <c r="O65" s="15"/>
      <c r="P65" s="22"/>
      <c r="Q65" s="22"/>
      <c r="R65" s="22"/>
      <c r="S65" s="94">
        <f t="shared" si="8"/>
        <v>0</v>
      </c>
      <c r="T65" s="15"/>
      <c r="U65" s="22"/>
      <c r="V65" s="22"/>
      <c r="W65" s="22"/>
      <c r="X65" s="94">
        <f t="shared" si="9"/>
        <v>0</v>
      </c>
      <c r="Y65" s="97"/>
      <c r="Z65" s="94">
        <f t="shared" si="10"/>
        <v>0</v>
      </c>
    </row>
    <row r="66" spans="1:26" ht="15" x14ac:dyDescent="0.25">
      <c r="A66" s="72"/>
      <c r="B66" s="70" t="str">
        <f>'LPFN SUMMARY - Results'!B66</f>
        <v>Insurances</v>
      </c>
      <c r="C66" s="71"/>
      <c r="D66" s="62"/>
      <c r="E66" s="63"/>
      <c r="F66" s="22"/>
      <c r="G66" s="22"/>
      <c r="H66" s="22"/>
      <c r="I66" s="94">
        <f t="shared" si="6"/>
        <v>0</v>
      </c>
      <c r="J66" s="15"/>
      <c r="K66" s="22"/>
      <c r="L66" s="22"/>
      <c r="M66" s="22"/>
      <c r="N66" s="94">
        <f t="shared" si="7"/>
        <v>0</v>
      </c>
      <c r="O66" s="15"/>
      <c r="P66" s="22"/>
      <c r="Q66" s="22"/>
      <c r="R66" s="22"/>
      <c r="S66" s="94">
        <f t="shared" si="8"/>
        <v>0</v>
      </c>
      <c r="T66" s="15"/>
      <c r="U66" s="22"/>
      <c r="V66" s="22"/>
      <c r="W66" s="22"/>
      <c r="X66" s="94">
        <f t="shared" si="9"/>
        <v>0</v>
      </c>
      <c r="Y66" s="97"/>
      <c r="Z66" s="94">
        <f t="shared" si="10"/>
        <v>0</v>
      </c>
    </row>
    <row r="67" spans="1:26" ht="15" x14ac:dyDescent="0.25">
      <c r="A67" s="72"/>
      <c r="B67" s="70" t="str">
        <f>'LPFN SUMMARY - Results'!B67</f>
        <v>Interests and bank charges</v>
      </c>
      <c r="C67" s="71"/>
      <c r="D67" s="62"/>
      <c r="E67" s="63"/>
      <c r="F67" s="22"/>
      <c r="G67" s="22"/>
      <c r="H67" s="22"/>
      <c r="I67" s="94">
        <f t="shared" si="6"/>
        <v>0</v>
      </c>
      <c r="J67" s="15"/>
      <c r="K67" s="22"/>
      <c r="L67" s="22"/>
      <c r="M67" s="22"/>
      <c r="N67" s="94">
        <f t="shared" si="7"/>
        <v>0</v>
      </c>
      <c r="O67" s="15"/>
      <c r="P67" s="22"/>
      <c r="Q67" s="22"/>
      <c r="R67" s="22"/>
      <c r="S67" s="94">
        <f t="shared" si="8"/>
        <v>0</v>
      </c>
      <c r="T67" s="15"/>
      <c r="U67" s="22"/>
      <c r="V67" s="22"/>
      <c r="W67" s="22"/>
      <c r="X67" s="94">
        <f t="shared" si="9"/>
        <v>0</v>
      </c>
      <c r="Y67" s="97"/>
      <c r="Z67" s="94">
        <f t="shared" si="10"/>
        <v>0</v>
      </c>
    </row>
    <row r="68" spans="1:26" ht="15" hidden="1" x14ac:dyDescent="0.25">
      <c r="A68" s="72"/>
      <c r="B68" s="70" t="str">
        <f>'LPFN SUMMARY - Results'!B68</f>
        <v>Unused</v>
      </c>
      <c r="C68" s="71"/>
      <c r="D68" s="62"/>
      <c r="E68" s="63"/>
      <c r="F68" s="22"/>
      <c r="G68" s="22"/>
      <c r="H68" s="22"/>
      <c r="I68" s="94">
        <f t="shared" si="6"/>
        <v>0</v>
      </c>
      <c r="J68" s="15"/>
      <c r="K68" s="22"/>
      <c r="L68" s="22"/>
      <c r="M68" s="22"/>
      <c r="N68" s="94">
        <f t="shared" si="7"/>
        <v>0</v>
      </c>
      <c r="O68" s="15"/>
      <c r="P68" s="22"/>
      <c r="Q68" s="22"/>
      <c r="R68" s="22"/>
      <c r="S68" s="94">
        <f t="shared" si="8"/>
        <v>0</v>
      </c>
      <c r="T68" s="15"/>
      <c r="U68" s="22"/>
      <c r="V68" s="22"/>
      <c r="W68" s="22"/>
      <c r="X68" s="94">
        <f t="shared" si="9"/>
        <v>0</v>
      </c>
      <c r="Y68" s="97"/>
      <c r="Z68" s="94">
        <f t="shared" si="10"/>
        <v>0</v>
      </c>
    </row>
    <row r="69" spans="1:26" ht="15" x14ac:dyDescent="0.25">
      <c r="A69" s="72"/>
      <c r="B69" s="70" t="str">
        <f>'LPFN SUMMARY - Results'!B69</f>
        <v>Licence fees</v>
      </c>
      <c r="C69" s="71"/>
      <c r="D69" s="62"/>
      <c r="E69" s="63"/>
      <c r="F69" s="22"/>
      <c r="G69" s="22"/>
      <c r="H69" s="22"/>
      <c r="I69" s="94">
        <f t="shared" si="6"/>
        <v>0</v>
      </c>
      <c r="J69" s="15"/>
      <c r="K69" s="22"/>
      <c r="L69" s="22"/>
      <c r="M69" s="22"/>
      <c r="N69" s="94">
        <f t="shared" si="7"/>
        <v>0</v>
      </c>
      <c r="O69" s="15"/>
      <c r="P69" s="22"/>
      <c r="Q69" s="22"/>
      <c r="R69" s="22"/>
      <c r="S69" s="94">
        <f t="shared" si="8"/>
        <v>0</v>
      </c>
      <c r="T69" s="15"/>
      <c r="U69" s="22"/>
      <c r="V69" s="22"/>
      <c r="W69" s="22"/>
      <c r="X69" s="94">
        <f t="shared" si="9"/>
        <v>0</v>
      </c>
      <c r="Y69" s="97"/>
      <c r="Z69" s="94">
        <f t="shared" si="10"/>
        <v>0</v>
      </c>
    </row>
    <row r="70" spans="1:26" ht="15" x14ac:dyDescent="0.25">
      <c r="A70" s="72"/>
      <c r="B70" s="70" t="str">
        <f>'LPFN SUMMARY - Results'!B70</f>
        <v>Maintenance</v>
      </c>
      <c r="C70" s="71"/>
      <c r="D70" s="62"/>
      <c r="E70" s="63"/>
      <c r="F70" s="22"/>
      <c r="G70" s="22"/>
      <c r="H70" s="22"/>
      <c r="I70" s="94">
        <f t="shared" si="6"/>
        <v>0</v>
      </c>
      <c r="J70" s="15"/>
      <c r="K70" s="22"/>
      <c r="L70" s="22"/>
      <c r="M70" s="22"/>
      <c r="N70" s="94">
        <f t="shared" si="7"/>
        <v>0</v>
      </c>
      <c r="O70" s="15"/>
      <c r="P70" s="22"/>
      <c r="Q70" s="22"/>
      <c r="R70" s="22"/>
      <c r="S70" s="94">
        <f t="shared" si="8"/>
        <v>0</v>
      </c>
      <c r="T70" s="15"/>
      <c r="U70" s="22"/>
      <c r="V70" s="22"/>
      <c r="W70" s="22"/>
      <c r="X70" s="94">
        <f t="shared" si="9"/>
        <v>0</v>
      </c>
      <c r="Y70" s="97"/>
      <c r="Z70" s="94">
        <f t="shared" si="10"/>
        <v>0</v>
      </c>
    </row>
    <row r="71" spans="1:26" ht="15" x14ac:dyDescent="0.25">
      <c r="A71" s="72"/>
      <c r="B71" s="70" t="str">
        <f>'LPFN SUMMARY - Results'!B71</f>
        <v>Material and supplies</v>
      </c>
      <c r="C71" s="71"/>
      <c r="D71" s="62"/>
      <c r="E71" s="63"/>
      <c r="F71" s="22"/>
      <c r="G71" s="22"/>
      <c r="H71" s="22"/>
      <c r="I71" s="94">
        <f t="shared" si="6"/>
        <v>0</v>
      </c>
      <c r="J71" s="15"/>
      <c r="K71" s="22"/>
      <c r="L71" s="22"/>
      <c r="M71" s="22"/>
      <c r="N71" s="94">
        <f t="shared" si="7"/>
        <v>0</v>
      </c>
      <c r="O71" s="15"/>
      <c r="P71" s="22"/>
      <c r="Q71" s="22"/>
      <c r="R71" s="22"/>
      <c r="S71" s="94">
        <f t="shared" si="8"/>
        <v>0</v>
      </c>
      <c r="T71" s="15"/>
      <c r="U71" s="22"/>
      <c r="V71" s="22"/>
      <c r="W71" s="22"/>
      <c r="X71" s="94">
        <f t="shared" si="9"/>
        <v>0</v>
      </c>
      <c r="Y71" s="97"/>
      <c r="Z71" s="94">
        <f t="shared" si="10"/>
        <v>0</v>
      </c>
    </row>
    <row r="72" spans="1:26" ht="15" x14ac:dyDescent="0.25">
      <c r="A72" s="72"/>
      <c r="B72" s="70" t="str">
        <f>'LPFN SUMMARY - Results'!B72</f>
        <v>Medical transportation</v>
      </c>
      <c r="C72" s="71"/>
      <c r="D72" s="62"/>
      <c r="E72" s="63"/>
      <c r="F72" s="22"/>
      <c r="G72" s="22"/>
      <c r="H72" s="22"/>
      <c r="I72" s="94">
        <f t="shared" si="6"/>
        <v>0</v>
      </c>
      <c r="J72" s="15"/>
      <c r="K72" s="22"/>
      <c r="L72" s="22"/>
      <c r="M72" s="22"/>
      <c r="N72" s="94">
        <f t="shared" si="7"/>
        <v>0</v>
      </c>
      <c r="O72" s="15"/>
      <c r="P72" s="22"/>
      <c r="Q72" s="22"/>
      <c r="R72" s="22"/>
      <c r="S72" s="94">
        <f t="shared" si="8"/>
        <v>0</v>
      </c>
      <c r="T72" s="15"/>
      <c r="U72" s="22"/>
      <c r="V72" s="22"/>
      <c r="W72" s="22"/>
      <c r="X72" s="94">
        <f t="shared" si="9"/>
        <v>0</v>
      </c>
      <c r="Y72" s="97"/>
      <c r="Z72" s="94">
        <f t="shared" si="10"/>
        <v>0</v>
      </c>
    </row>
    <row r="73" spans="1:26" ht="15" hidden="1" x14ac:dyDescent="0.25">
      <c r="A73" s="72"/>
      <c r="B73" s="70" t="str">
        <f>'LPFN SUMMARY - Results'!B73</f>
        <v>Unused</v>
      </c>
      <c r="C73" s="71"/>
      <c r="D73" s="62"/>
      <c r="E73" s="63"/>
      <c r="F73" s="22"/>
      <c r="G73" s="22"/>
      <c r="H73" s="22"/>
      <c r="I73" s="94">
        <f t="shared" si="6"/>
        <v>0</v>
      </c>
      <c r="J73" s="15"/>
      <c r="K73" s="22"/>
      <c r="L73" s="22"/>
      <c r="M73" s="22"/>
      <c r="N73" s="94">
        <f t="shared" si="7"/>
        <v>0</v>
      </c>
      <c r="O73" s="15"/>
      <c r="P73" s="22"/>
      <c r="Q73" s="22"/>
      <c r="R73" s="22"/>
      <c r="S73" s="94">
        <f t="shared" si="8"/>
        <v>0</v>
      </c>
      <c r="T73" s="15"/>
      <c r="U73" s="22"/>
      <c r="V73" s="22"/>
      <c r="W73" s="22"/>
      <c r="X73" s="94">
        <f t="shared" si="9"/>
        <v>0</v>
      </c>
      <c r="Y73" s="97"/>
      <c r="Z73" s="94">
        <f t="shared" si="10"/>
        <v>0</v>
      </c>
    </row>
    <row r="74" spans="1:26" ht="15" x14ac:dyDescent="0.25">
      <c r="A74" s="72"/>
      <c r="B74" s="70" t="str">
        <f>'LPFN SUMMARY - Results'!B74</f>
        <v>NNADAP Certification</v>
      </c>
      <c r="C74" s="71"/>
      <c r="D74" s="62"/>
      <c r="E74" s="63"/>
      <c r="F74" s="22"/>
      <c r="G74" s="22"/>
      <c r="H74" s="22"/>
      <c r="I74" s="94">
        <f t="shared" si="6"/>
        <v>0</v>
      </c>
      <c r="J74" s="15"/>
      <c r="K74" s="22"/>
      <c r="L74" s="22"/>
      <c r="M74" s="22"/>
      <c r="N74" s="94">
        <f t="shared" si="7"/>
        <v>0</v>
      </c>
      <c r="O74" s="15"/>
      <c r="P74" s="22"/>
      <c r="Q74" s="22"/>
      <c r="R74" s="22"/>
      <c r="S74" s="94">
        <f t="shared" si="8"/>
        <v>0</v>
      </c>
      <c r="T74" s="15"/>
      <c r="U74" s="22"/>
      <c r="V74" s="22"/>
      <c r="W74" s="22"/>
      <c r="X74" s="94">
        <f t="shared" si="9"/>
        <v>0</v>
      </c>
      <c r="Y74" s="97"/>
      <c r="Z74" s="94">
        <f t="shared" si="10"/>
        <v>0</v>
      </c>
    </row>
    <row r="75" spans="1:26" ht="15" x14ac:dyDescent="0.25">
      <c r="A75" s="72"/>
      <c r="B75" s="70" t="str">
        <f>'LPFN SUMMARY - Results'!B75</f>
        <v>Other expenses</v>
      </c>
      <c r="C75" s="71"/>
      <c r="D75" s="62"/>
      <c r="E75" s="63"/>
      <c r="F75" s="22"/>
      <c r="G75" s="22"/>
      <c r="H75" s="22"/>
      <c r="I75" s="94">
        <f t="shared" si="6"/>
        <v>0</v>
      </c>
      <c r="J75" s="15"/>
      <c r="K75" s="22"/>
      <c r="L75" s="22"/>
      <c r="M75" s="22"/>
      <c r="N75" s="94">
        <f t="shared" si="7"/>
        <v>0</v>
      </c>
      <c r="O75" s="15"/>
      <c r="P75" s="22"/>
      <c r="Q75" s="22"/>
      <c r="R75" s="22"/>
      <c r="S75" s="94">
        <f t="shared" si="8"/>
        <v>0</v>
      </c>
      <c r="T75" s="15"/>
      <c r="U75" s="22"/>
      <c r="V75" s="22"/>
      <c r="W75" s="22"/>
      <c r="X75" s="94">
        <f t="shared" si="9"/>
        <v>0</v>
      </c>
      <c r="Y75" s="97"/>
      <c r="Z75" s="94">
        <f t="shared" si="10"/>
        <v>0</v>
      </c>
    </row>
    <row r="76" spans="1:26" ht="15" x14ac:dyDescent="0.25">
      <c r="A76" s="72"/>
      <c r="B76" s="70" t="str">
        <f>'LPFN SUMMARY - Results'!B76</f>
        <v>Prevention General</v>
      </c>
      <c r="C76" s="71"/>
      <c r="D76" s="62"/>
      <c r="E76" s="63"/>
      <c r="F76" s="22"/>
      <c r="G76" s="22"/>
      <c r="H76" s="22"/>
      <c r="I76" s="94">
        <f t="shared" si="6"/>
        <v>0</v>
      </c>
      <c r="J76" s="15"/>
      <c r="K76" s="22"/>
      <c r="L76" s="22"/>
      <c r="M76" s="22"/>
      <c r="N76" s="94">
        <f t="shared" si="7"/>
        <v>0</v>
      </c>
      <c r="O76" s="15"/>
      <c r="P76" s="22"/>
      <c r="Q76" s="22"/>
      <c r="R76" s="22"/>
      <c r="S76" s="94">
        <f t="shared" si="8"/>
        <v>0</v>
      </c>
      <c r="T76" s="15"/>
      <c r="U76" s="22"/>
      <c r="V76" s="22"/>
      <c r="W76" s="22"/>
      <c r="X76" s="94">
        <f t="shared" si="9"/>
        <v>0</v>
      </c>
      <c r="Y76" s="97"/>
      <c r="Z76" s="94">
        <f t="shared" si="10"/>
        <v>0</v>
      </c>
    </row>
    <row r="77" spans="1:26" ht="15" hidden="1" x14ac:dyDescent="0.25">
      <c r="A77" s="72"/>
      <c r="B77" s="70" t="str">
        <f>'LPFN SUMMARY - Results'!B77</f>
        <v>Unused</v>
      </c>
      <c r="C77" s="71"/>
      <c r="D77" s="62"/>
      <c r="E77" s="63"/>
      <c r="F77" s="22"/>
      <c r="G77" s="22"/>
      <c r="H77" s="22"/>
      <c r="I77" s="94">
        <f t="shared" si="6"/>
        <v>0</v>
      </c>
      <c r="J77" s="15"/>
      <c r="K77" s="22"/>
      <c r="L77" s="22"/>
      <c r="M77" s="22"/>
      <c r="N77" s="94">
        <f t="shared" si="7"/>
        <v>0</v>
      </c>
      <c r="O77" s="15"/>
      <c r="P77" s="22"/>
      <c r="Q77" s="22"/>
      <c r="R77" s="22"/>
      <c r="S77" s="94">
        <f t="shared" si="8"/>
        <v>0</v>
      </c>
      <c r="T77" s="15"/>
      <c r="U77" s="22"/>
      <c r="V77" s="22"/>
      <c r="W77" s="22"/>
      <c r="X77" s="94">
        <f t="shared" si="9"/>
        <v>0</v>
      </c>
      <c r="Y77" s="97"/>
      <c r="Z77" s="94">
        <f t="shared" si="10"/>
        <v>0</v>
      </c>
    </row>
    <row r="78" spans="1:26" ht="15" x14ac:dyDescent="0.25">
      <c r="A78" s="72"/>
      <c r="B78" s="70" t="str">
        <f>'LPFN SUMMARY - Results'!B78</f>
        <v>Preventitive Measures</v>
      </c>
      <c r="C78" s="71"/>
      <c r="D78" s="62"/>
      <c r="E78" s="63"/>
      <c r="F78" s="22"/>
      <c r="G78" s="22"/>
      <c r="H78" s="22"/>
      <c r="I78" s="94">
        <f t="shared" si="6"/>
        <v>0</v>
      </c>
      <c r="J78" s="15"/>
      <c r="K78" s="22"/>
      <c r="L78" s="22"/>
      <c r="M78" s="22"/>
      <c r="N78" s="94">
        <f t="shared" si="7"/>
        <v>0</v>
      </c>
      <c r="O78" s="15"/>
      <c r="P78" s="22"/>
      <c r="Q78" s="22"/>
      <c r="R78" s="22"/>
      <c r="S78" s="94">
        <f t="shared" si="8"/>
        <v>0</v>
      </c>
      <c r="T78" s="15"/>
      <c r="U78" s="22"/>
      <c r="V78" s="22"/>
      <c r="W78" s="22"/>
      <c r="X78" s="94">
        <f t="shared" si="9"/>
        <v>0</v>
      </c>
      <c r="Y78" s="97"/>
      <c r="Z78" s="94">
        <f t="shared" si="10"/>
        <v>0</v>
      </c>
    </row>
    <row r="79" spans="1:26" ht="15" hidden="1" x14ac:dyDescent="0.25">
      <c r="A79" s="72"/>
      <c r="B79" s="70" t="str">
        <f>'LPFN SUMMARY - Results'!B79</f>
        <v>Unused</v>
      </c>
      <c r="C79" s="71"/>
      <c r="D79" s="62"/>
      <c r="E79" s="63"/>
      <c r="F79" s="22"/>
      <c r="G79" s="22"/>
      <c r="H79" s="22"/>
      <c r="I79" s="94">
        <f t="shared" si="6"/>
        <v>0</v>
      </c>
      <c r="J79" s="15"/>
      <c r="K79" s="22"/>
      <c r="L79" s="22"/>
      <c r="M79" s="22"/>
      <c r="N79" s="94">
        <f t="shared" si="7"/>
        <v>0</v>
      </c>
      <c r="O79" s="15"/>
      <c r="P79" s="22"/>
      <c r="Q79" s="22"/>
      <c r="R79" s="22"/>
      <c r="S79" s="94">
        <f t="shared" si="8"/>
        <v>0</v>
      </c>
      <c r="T79" s="15"/>
      <c r="U79" s="22"/>
      <c r="V79" s="22"/>
      <c r="W79" s="22"/>
      <c r="X79" s="94">
        <f t="shared" si="9"/>
        <v>0</v>
      </c>
      <c r="Y79" s="97"/>
      <c r="Z79" s="94">
        <f t="shared" si="10"/>
        <v>0</v>
      </c>
    </row>
    <row r="80" spans="1:26" ht="15" hidden="1" x14ac:dyDescent="0.25">
      <c r="A80" s="72"/>
      <c r="B80" s="70" t="str">
        <f>'LPFN SUMMARY - Results'!B80</f>
        <v>Unused</v>
      </c>
      <c r="C80" s="71"/>
      <c r="D80" s="62"/>
      <c r="E80" s="63"/>
      <c r="F80" s="22"/>
      <c r="G80" s="22"/>
      <c r="H80" s="22"/>
      <c r="I80" s="94">
        <f t="shared" si="6"/>
        <v>0</v>
      </c>
      <c r="J80" s="15"/>
      <c r="K80" s="22"/>
      <c r="L80" s="22"/>
      <c r="M80" s="22"/>
      <c r="N80" s="94">
        <f t="shared" si="7"/>
        <v>0</v>
      </c>
      <c r="O80" s="15"/>
      <c r="P80" s="22"/>
      <c r="Q80" s="22"/>
      <c r="R80" s="22"/>
      <c r="S80" s="94">
        <f t="shared" si="8"/>
        <v>0</v>
      </c>
      <c r="T80" s="15"/>
      <c r="U80" s="22"/>
      <c r="V80" s="22"/>
      <c r="W80" s="22"/>
      <c r="X80" s="94">
        <f t="shared" si="9"/>
        <v>0</v>
      </c>
      <c r="Y80" s="97"/>
      <c r="Z80" s="94">
        <f t="shared" si="10"/>
        <v>0</v>
      </c>
    </row>
    <row r="81" spans="1:26" ht="15" hidden="1" x14ac:dyDescent="0.25">
      <c r="A81" s="72"/>
      <c r="B81" s="70" t="str">
        <f>'LPFN SUMMARY - Results'!B81</f>
        <v>Unused</v>
      </c>
      <c r="C81" s="71"/>
      <c r="D81" s="62"/>
      <c r="E81" s="63"/>
      <c r="F81" s="22"/>
      <c r="G81" s="22"/>
      <c r="H81" s="22"/>
      <c r="I81" s="94">
        <f t="shared" si="6"/>
        <v>0</v>
      </c>
      <c r="J81" s="15"/>
      <c r="K81" s="22"/>
      <c r="L81" s="22"/>
      <c r="M81" s="22"/>
      <c r="N81" s="94">
        <f t="shared" si="7"/>
        <v>0</v>
      </c>
      <c r="O81" s="15"/>
      <c r="P81" s="22"/>
      <c r="Q81" s="22"/>
      <c r="R81" s="22"/>
      <c r="S81" s="94">
        <f t="shared" si="8"/>
        <v>0</v>
      </c>
      <c r="T81" s="15"/>
      <c r="U81" s="22"/>
      <c r="V81" s="22"/>
      <c r="W81" s="22"/>
      <c r="X81" s="94">
        <f t="shared" si="9"/>
        <v>0</v>
      </c>
      <c r="Y81" s="97"/>
      <c r="Z81" s="94">
        <f t="shared" si="10"/>
        <v>0</v>
      </c>
    </row>
    <row r="82" spans="1:26" ht="15" hidden="1" x14ac:dyDescent="0.25">
      <c r="A82" s="72"/>
      <c r="B82" s="70" t="str">
        <f>'LPFN SUMMARY - Results'!B82</f>
        <v>Unused</v>
      </c>
      <c r="C82" s="71"/>
      <c r="D82" s="62"/>
      <c r="E82" s="63"/>
      <c r="F82" s="22"/>
      <c r="G82" s="22"/>
      <c r="H82" s="22"/>
      <c r="I82" s="94">
        <f t="shared" si="6"/>
        <v>0</v>
      </c>
      <c r="J82" s="15"/>
      <c r="K82" s="22"/>
      <c r="L82" s="22"/>
      <c r="M82" s="22"/>
      <c r="N82" s="94">
        <f t="shared" si="7"/>
        <v>0</v>
      </c>
      <c r="O82" s="15"/>
      <c r="P82" s="22"/>
      <c r="Q82" s="22"/>
      <c r="R82" s="22"/>
      <c r="S82" s="94">
        <f t="shared" si="8"/>
        <v>0</v>
      </c>
      <c r="T82" s="15"/>
      <c r="U82" s="22"/>
      <c r="V82" s="22"/>
      <c r="W82" s="22"/>
      <c r="X82" s="94">
        <f t="shared" si="9"/>
        <v>0</v>
      </c>
      <c r="Y82" s="97"/>
      <c r="Z82" s="94">
        <f t="shared" si="10"/>
        <v>0</v>
      </c>
    </row>
    <row r="83" spans="1:26" ht="15" x14ac:dyDescent="0.25">
      <c r="A83" s="72"/>
      <c r="B83" s="70" t="str">
        <f>'LPFN SUMMARY - Results'!B83</f>
        <v>Professional fees</v>
      </c>
      <c r="C83" s="71"/>
      <c r="D83" s="62"/>
      <c r="E83" s="63"/>
      <c r="F83" s="22"/>
      <c r="G83" s="22"/>
      <c r="H83" s="22"/>
      <c r="I83" s="94">
        <f t="shared" si="6"/>
        <v>0</v>
      </c>
      <c r="J83" s="15"/>
      <c r="K83" s="22"/>
      <c r="L83" s="22"/>
      <c r="M83" s="22"/>
      <c r="N83" s="94">
        <f t="shared" si="7"/>
        <v>0</v>
      </c>
      <c r="O83" s="15"/>
      <c r="P83" s="22"/>
      <c r="Q83" s="22"/>
      <c r="R83" s="22"/>
      <c r="S83" s="94">
        <f t="shared" si="8"/>
        <v>0</v>
      </c>
      <c r="T83" s="15"/>
      <c r="U83" s="22"/>
      <c r="V83" s="22"/>
      <c r="W83" s="22"/>
      <c r="X83" s="94">
        <f t="shared" si="9"/>
        <v>0</v>
      </c>
      <c r="Y83" s="97"/>
      <c r="Z83" s="94">
        <f t="shared" si="10"/>
        <v>0</v>
      </c>
    </row>
    <row r="84" spans="1:26" ht="15" x14ac:dyDescent="0.25">
      <c r="A84" s="72"/>
      <c r="B84" s="70" t="str">
        <f>'LPFN SUMMARY - Results'!B84</f>
        <v>Promotional Awareness/Material</v>
      </c>
      <c r="C84" s="71"/>
      <c r="D84" s="62"/>
      <c r="E84" s="63"/>
      <c r="F84" s="22"/>
      <c r="G84" s="22"/>
      <c r="H84" s="22"/>
      <c r="I84" s="94">
        <f t="shared" si="6"/>
        <v>0</v>
      </c>
      <c r="J84" s="15"/>
      <c r="K84" s="22"/>
      <c r="L84" s="22"/>
      <c r="M84" s="22"/>
      <c r="N84" s="94">
        <f t="shared" si="7"/>
        <v>0</v>
      </c>
      <c r="O84" s="15"/>
      <c r="P84" s="22"/>
      <c r="Q84" s="22"/>
      <c r="R84" s="22"/>
      <c r="S84" s="94">
        <f t="shared" si="8"/>
        <v>0</v>
      </c>
      <c r="T84" s="15"/>
      <c r="U84" s="22"/>
      <c r="V84" s="22"/>
      <c r="W84" s="22"/>
      <c r="X84" s="94">
        <f t="shared" si="9"/>
        <v>0</v>
      </c>
      <c r="Y84" s="97"/>
      <c r="Z84" s="94">
        <f t="shared" si="10"/>
        <v>0</v>
      </c>
    </row>
    <row r="85" spans="1:26" ht="15" x14ac:dyDescent="0.25">
      <c r="A85" s="72"/>
      <c r="B85" s="70" t="str">
        <f>'LPFN SUMMARY - Results'!B85</f>
        <v>Purchase of capital assets</v>
      </c>
      <c r="C85" s="71"/>
      <c r="D85" s="62"/>
      <c r="E85" s="63"/>
      <c r="F85" s="22"/>
      <c r="G85" s="22"/>
      <c r="H85" s="22"/>
      <c r="I85" s="94">
        <f t="shared" si="6"/>
        <v>0</v>
      </c>
      <c r="J85" s="15"/>
      <c r="K85" s="22"/>
      <c r="L85" s="22"/>
      <c r="M85" s="22"/>
      <c r="N85" s="94">
        <f t="shared" si="7"/>
        <v>0</v>
      </c>
      <c r="O85" s="15"/>
      <c r="P85" s="22"/>
      <c r="Q85" s="22"/>
      <c r="R85" s="22"/>
      <c r="S85" s="94">
        <f t="shared" si="8"/>
        <v>0</v>
      </c>
      <c r="T85" s="15"/>
      <c r="U85" s="22"/>
      <c r="V85" s="22"/>
      <c r="W85" s="22"/>
      <c r="X85" s="94">
        <f t="shared" si="9"/>
        <v>0</v>
      </c>
      <c r="Y85" s="97"/>
      <c r="Z85" s="94">
        <f t="shared" si="10"/>
        <v>0</v>
      </c>
    </row>
    <row r="86" spans="1:26" ht="15" x14ac:dyDescent="0.25">
      <c r="A86" s="72"/>
      <c r="B86" s="70" t="str">
        <f>'LPFN SUMMARY - Results'!B86</f>
        <v>Purchase of fuel</v>
      </c>
      <c r="C86" s="71"/>
      <c r="D86" s="62"/>
      <c r="E86" s="63"/>
      <c r="F86" s="22"/>
      <c r="G86" s="22"/>
      <c r="H86" s="22"/>
      <c r="I86" s="94">
        <f t="shared" si="6"/>
        <v>0</v>
      </c>
      <c r="J86" s="15"/>
      <c r="K86" s="22"/>
      <c r="L86" s="22"/>
      <c r="M86" s="22"/>
      <c r="N86" s="94">
        <f t="shared" si="7"/>
        <v>0</v>
      </c>
      <c r="O86" s="15"/>
      <c r="P86" s="22"/>
      <c r="Q86" s="22"/>
      <c r="R86" s="22"/>
      <c r="S86" s="94">
        <f t="shared" si="8"/>
        <v>0</v>
      </c>
      <c r="T86" s="15"/>
      <c r="U86" s="22"/>
      <c r="V86" s="22"/>
      <c r="W86" s="22"/>
      <c r="X86" s="94">
        <f t="shared" si="9"/>
        <v>0</v>
      </c>
      <c r="Y86" s="97"/>
      <c r="Z86" s="94">
        <f t="shared" si="10"/>
        <v>0</v>
      </c>
    </row>
    <row r="87" spans="1:26" ht="15" x14ac:dyDescent="0.25">
      <c r="A87" s="72"/>
      <c r="B87" s="70" t="str">
        <f>'LPFN SUMMARY - Results'!B87</f>
        <v>Reimbursement of long-term debt (capital and interests)</v>
      </c>
      <c r="C87" s="71"/>
      <c r="D87" s="62"/>
      <c r="E87" s="63"/>
      <c r="F87" s="22"/>
      <c r="G87" s="22"/>
      <c r="H87" s="22"/>
      <c r="I87" s="94">
        <f t="shared" si="6"/>
        <v>0</v>
      </c>
      <c r="J87" s="15"/>
      <c r="K87" s="22"/>
      <c r="L87" s="22"/>
      <c r="M87" s="22"/>
      <c r="N87" s="94">
        <f t="shared" si="7"/>
        <v>0</v>
      </c>
      <c r="O87" s="15"/>
      <c r="P87" s="22"/>
      <c r="Q87" s="22"/>
      <c r="R87" s="22"/>
      <c r="S87" s="94">
        <f t="shared" si="8"/>
        <v>0</v>
      </c>
      <c r="T87" s="15"/>
      <c r="U87" s="22"/>
      <c r="V87" s="22"/>
      <c r="W87" s="22"/>
      <c r="X87" s="94">
        <f t="shared" si="9"/>
        <v>0</v>
      </c>
      <c r="Y87" s="97"/>
      <c r="Z87" s="94">
        <f t="shared" si="10"/>
        <v>0</v>
      </c>
    </row>
    <row r="88" spans="1:26" ht="15" x14ac:dyDescent="0.25">
      <c r="A88" s="72"/>
      <c r="B88" s="70" t="str">
        <f>'LPFN SUMMARY - Results'!B88</f>
        <v xml:space="preserve">Rental expense-facility/equipment </v>
      </c>
      <c r="C88" s="71"/>
      <c r="D88" s="62"/>
      <c r="E88" s="63"/>
      <c r="F88" s="22"/>
      <c r="G88" s="22"/>
      <c r="H88" s="22"/>
      <c r="I88" s="94">
        <f t="shared" si="6"/>
        <v>0</v>
      </c>
      <c r="J88" s="15"/>
      <c r="K88" s="22"/>
      <c r="L88" s="22"/>
      <c r="M88" s="22"/>
      <c r="N88" s="94">
        <f t="shared" si="7"/>
        <v>0</v>
      </c>
      <c r="O88" s="15"/>
      <c r="P88" s="22"/>
      <c r="Q88" s="22"/>
      <c r="R88" s="22"/>
      <c r="S88" s="94">
        <f t="shared" si="8"/>
        <v>0</v>
      </c>
      <c r="T88" s="15"/>
      <c r="U88" s="22"/>
      <c r="V88" s="22"/>
      <c r="W88" s="22"/>
      <c r="X88" s="94">
        <f t="shared" si="9"/>
        <v>0</v>
      </c>
      <c r="Y88" s="97"/>
      <c r="Z88" s="94">
        <f t="shared" si="10"/>
        <v>0</v>
      </c>
    </row>
    <row r="89" spans="1:26" ht="15" x14ac:dyDescent="0.25">
      <c r="A89" s="72"/>
      <c r="B89" s="70" t="str">
        <f>'LPFN SUMMARY - Results'!B89</f>
        <v>Social Events/Programs</v>
      </c>
      <c r="C89" s="71"/>
      <c r="D89" s="62"/>
      <c r="E89" s="63"/>
      <c r="F89" s="22"/>
      <c r="G89" s="22"/>
      <c r="H89" s="22"/>
      <c r="I89" s="94">
        <f t="shared" si="6"/>
        <v>0</v>
      </c>
      <c r="J89" s="15"/>
      <c r="K89" s="22"/>
      <c r="L89" s="22"/>
      <c r="M89" s="22"/>
      <c r="N89" s="94">
        <f t="shared" si="7"/>
        <v>0</v>
      </c>
      <c r="O89" s="15"/>
      <c r="P89" s="22"/>
      <c r="Q89" s="22"/>
      <c r="R89" s="22"/>
      <c r="S89" s="94">
        <f t="shared" si="8"/>
        <v>0</v>
      </c>
      <c r="T89" s="15"/>
      <c r="U89" s="22"/>
      <c r="V89" s="22"/>
      <c r="W89" s="22"/>
      <c r="X89" s="94">
        <f t="shared" si="9"/>
        <v>0</v>
      </c>
      <c r="Y89" s="97"/>
      <c r="Z89" s="94">
        <f t="shared" si="10"/>
        <v>0</v>
      </c>
    </row>
    <row r="90" spans="1:26" ht="15" x14ac:dyDescent="0.25">
      <c r="A90" s="72"/>
      <c r="B90" s="70" t="str">
        <f>'LPFN SUMMARY - Results'!B90</f>
        <v>Telephone</v>
      </c>
      <c r="C90" s="71"/>
      <c r="D90" s="62"/>
      <c r="E90" s="63"/>
      <c r="F90" s="22"/>
      <c r="G90" s="22"/>
      <c r="H90" s="22"/>
      <c r="I90" s="94">
        <f t="shared" si="6"/>
        <v>0</v>
      </c>
      <c r="J90" s="15"/>
      <c r="K90" s="22"/>
      <c r="L90" s="22"/>
      <c r="M90" s="22"/>
      <c r="N90" s="94">
        <f t="shared" si="7"/>
        <v>0</v>
      </c>
      <c r="O90" s="15"/>
      <c r="P90" s="22"/>
      <c r="Q90" s="22"/>
      <c r="R90" s="22"/>
      <c r="S90" s="94">
        <f t="shared" si="8"/>
        <v>0</v>
      </c>
      <c r="T90" s="15"/>
      <c r="U90" s="22"/>
      <c r="V90" s="22"/>
      <c r="W90" s="22"/>
      <c r="X90" s="94">
        <f t="shared" si="9"/>
        <v>0</v>
      </c>
      <c r="Y90" s="97"/>
      <c r="Z90" s="94">
        <f t="shared" si="10"/>
        <v>0</v>
      </c>
    </row>
    <row r="91" spans="1:26" ht="15" x14ac:dyDescent="0.25">
      <c r="A91" s="72"/>
      <c r="B91" s="70" t="str">
        <f>'LPFN SUMMARY - Results'!B91</f>
        <v>Training</v>
      </c>
      <c r="C91" s="71"/>
      <c r="D91" s="62"/>
      <c r="E91" s="63"/>
      <c r="F91" s="183"/>
      <c r="G91" s="22"/>
      <c r="H91" s="22"/>
      <c r="I91" s="94">
        <f t="shared" si="6"/>
        <v>0</v>
      </c>
      <c r="J91" s="15"/>
      <c r="K91" s="22"/>
      <c r="L91" s="22"/>
      <c r="M91" s="22"/>
      <c r="N91" s="94">
        <f t="shared" si="7"/>
        <v>0</v>
      </c>
      <c r="O91" s="15"/>
      <c r="P91" s="22"/>
      <c r="Q91" s="22"/>
      <c r="R91" s="22"/>
      <c r="S91" s="94">
        <f t="shared" si="8"/>
        <v>0</v>
      </c>
      <c r="T91" s="15"/>
      <c r="U91" s="22"/>
      <c r="V91" s="22"/>
      <c r="W91" s="22"/>
      <c r="X91" s="94">
        <f t="shared" si="9"/>
        <v>0</v>
      </c>
      <c r="Y91" s="97"/>
      <c r="Z91" s="94">
        <f t="shared" si="10"/>
        <v>0</v>
      </c>
    </row>
    <row r="92" spans="1:26" ht="15" x14ac:dyDescent="0.25">
      <c r="A92" s="72"/>
      <c r="B92" s="70" t="str">
        <f>'LPFN SUMMARY - Results'!B92</f>
        <v>Transfer to Amosesag Child Care Centre</v>
      </c>
      <c r="C92" s="71"/>
      <c r="D92" s="62"/>
      <c r="E92" s="63"/>
      <c r="F92" s="22"/>
      <c r="G92" s="22"/>
      <c r="H92" s="22"/>
      <c r="I92" s="94">
        <f t="shared" si="6"/>
        <v>0</v>
      </c>
      <c r="J92" s="15"/>
      <c r="K92" s="22"/>
      <c r="L92" s="22"/>
      <c r="M92" s="22"/>
      <c r="N92" s="94">
        <f t="shared" si="7"/>
        <v>0</v>
      </c>
      <c r="O92" s="15"/>
      <c r="P92" s="22"/>
      <c r="Q92" s="22"/>
      <c r="R92" s="22"/>
      <c r="S92" s="94">
        <f t="shared" si="8"/>
        <v>0</v>
      </c>
      <c r="T92" s="15"/>
      <c r="U92" s="22"/>
      <c r="V92" s="22"/>
      <c r="W92" s="22"/>
      <c r="X92" s="94">
        <f t="shared" si="9"/>
        <v>0</v>
      </c>
      <c r="Y92" s="97"/>
      <c r="Z92" s="94">
        <f t="shared" si="10"/>
        <v>0</v>
      </c>
    </row>
    <row r="93" spans="1:26" ht="15" x14ac:dyDescent="0.25">
      <c r="A93" s="72"/>
      <c r="B93" s="70" t="str">
        <f>'LPFN SUMMARY - Results'!B93</f>
        <v>Transfer to Businesses</v>
      </c>
      <c r="C93" s="71"/>
      <c r="D93" s="62"/>
      <c r="E93" s="63"/>
      <c r="F93" s="22"/>
      <c r="G93" s="22"/>
      <c r="H93" s="22"/>
      <c r="I93" s="94">
        <f t="shared" si="6"/>
        <v>0</v>
      </c>
      <c r="J93" s="15"/>
      <c r="K93" s="22"/>
      <c r="L93" s="22"/>
      <c r="M93" s="22"/>
      <c r="N93" s="94">
        <f t="shared" si="7"/>
        <v>0</v>
      </c>
      <c r="O93" s="15"/>
      <c r="P93" s="22"/>
      <c r="Q93" s="22"/>
      <c r="R93" s="22"/>
      <c r="S93" s="94">
        <f t="shared" si="8"/>
        <v>0</v>
      </c>
      <c r="T93" s="15"/>
      <c r="U93" s="22"/>
      <c r="V93" s="22"/>
      <c r="W93" s="22"/>
      <c r="X93" s="94">
        <f t="shared" si="9"/>
        <v>0</v>
      </c>
      <c r="Y93" s="97"/>
      <c r="Z93" s="94">
        <f t="shared" si="10"/>
        <v>0</v>
      </c>
    </row>
    <row r="94" spans="1:26" ht="15" x14ac:dyDescent="0.25">
      <c r="A94" s="72"/>
      <c r="B94" s="70" t="str">
        <f>'LPFN SUMMARY - Results'!B94</f>
        <v>Transfer to Replacement Reserve/Algonquin Anishinabeg Nation</v>
      </c>
      <c r="C94" s="71"/>
      <c r="D94" s="62"/>
      <c r="E94" s="63"/>
      <c r="F94" s="22"/>
      <c r="G94" s="22"/>
      <c r="H94" s="22"/>
      <c r="I94" s="94">
        <f t="shared" si="6"/>
        <v>0</v>
      </c>
      <c r="J94" s="15"/>
      <c r="K94" s="22"/>
      <c r="L94" s="22"/>
      <c r="M94" s="22"/>
      <c r="N94" s="94">
        <f t="shared" si="7"/>
        <v>0</v>
      </c>
      <c r="O94" s="15"/>
      <c r="P94" s="22"/>
      <c r="Q94" s="22"/>
      <c r="R94" s="22"/>
      <c r="S94" s="94">
        <f t="shared" si="8"/>
        <v>0</v>
      </c>
      <c r="T94" s="15"/>
      <c r="U94" s="22"/>
      <c r="V94" s="22"/>
      <c r="W94" s="22"/>
      <c r="X94" s="94">
        <f t="shared" si="9"/>
        <v>0</v>
      </c>
      <c r="Y94" s="97"/>
      <c r="Z94" s="94">
        <f t="shared" si="10"/>
        <v>0</v>
      </c>
    </row>
    <row r="95" spans="1:26" ht="15" x14ac:dyDescent="0.25">
      <c r="A95" s="72"/>
      <c r="B95" s="70" t="str">
        <f>'LPFN SUMMARY - Results'!B95</f>
        <v>Transportation expenses</v>
      </c>
      <c r="C95" s="71"/>
      <c r="D95" s="62"/>
      <c r="E95" s="63"/>
      <c r="F95" s="22"/>
      <c r="G95" s="22"/>
      <c r="H95" s="22"/>
      <c r="I95" s="94">
        <f t="shared" si="6"/>
        <v>0</v>
      </c>
      <c r="J95" s="15"/>
      <c r="K95" s="22"/>
      <c r="L95" s="22"/>
      <c r="M95" s="22"/>
      <c r="N95" s="94">
        <f t="shared" si="7"/>
        <v>0</v>
      </c>
      <c r="O95" s="15"/>
      <c r="P95" s="22"/>
      <c r="Q95" s="22"/>
      <c r="R95" s="22"/>
      <c r="S95" s="94">
        <f t="shared" si="8"/>
        <v>0</v>
      </c>
      <c r="T95" s="15"/>
      <c r="U95" s="22"/>
      <c r="V95" s="22"/>
      <c r="W95" s="22"/>
      <c r="X95" s="94">
        <f t="shared" si="9"/>
        <v>0</v>
      </c>
      <c r="Y95" s="97"/>
      <c r="Z95" s="94">
        <f t="shared" si="10"/>
        <v>0</v>
      </c>
    </row>
    <row r="96" spans="1:26" ht="15" x14ac:dyDescent="0.25">
      <c r="A96" s="72"/>
      <c r="B96" s="70" t="str">
        <f>'LPFN SUMMARY - Results'!B96</f>
        <v>Travel expenses</v>
      </c>
      <c r="C96" s="71"/>
      <c r="D96" s="62"/>
      <c r="E96" s="63"/>
      <c r="F96" s="22"/>
      <c r="G96" s="22"/>
      <c r="H96" s="22"/>
      <c r="I96" s="94">
        <f t="shared" si="6"/>
        <v>0</v>
      </c>
      <c r="J96" s="15"/>
      <c r="K96" s="22"/>
      <c r="L96" s="22"/>
      <c r="M96" s="22"/>
      <c r="N96" s="94">
        <f t="shared" si="7"/>
        <v>0</v>
      </c>
      <c r="O96" s="15"/>
      <c r="P96" s="22"/>
      <c r="Q96" s="22"/>
      <c r="R96" s="22"/>
      <c r="S96" s="94">
        <f t="shared" si="8"/>
        <v>0</v>
      </c>
      <c r="T96" s="15"/>
      <c r="U96" s="22"/>
      <c r="V96" s="22"/>
      <c r="W96" s="22"/>
      <c r="X96" s="94">
        <f t="shared" si="9"/>
        <v>0</v>
      </c>
      <c r="Y96" s="97"/>
      <c r="Z96" s="94">
        <f t="shared" si="10"/>
        <v>0</v>
      </c>
    </row>
    <row r="97" spans="1:26" ht="15" x14ac:dyDescent="0.25">
      <c r="A97" s="72"/>
      <c r="B97" s="70" t="str">
        <f>'LPFN SUMMARY - Results'!B97</f>
        <v>Tuition fees</v>
      </c>
      <c r="C97" s="71"/>
      <c r="D97" s="62"/>
      <c r="E97" s="63"/>
      <c r="F97" s="22"/>
      <c r="G97" s="22"/>
      <c r="H97" s="22"/>
      <c r="I97" s="94">
        <f t="shared" si="6"/>
        <v>0</v>
      </c>
      <c r="J97" s="15"/>
      <c r="K97" s="22"/>
      <c r="L97" s="22"/>
      <c r="M97" s="22"/>
      <c r="N97" s="94">
        <f t="shared" si="7"/>
        <v>0</v>
      </c>
      <c r="O97" s="15"/>
      <c r="P97" s="22"/>
      <c r="Q97" s="22"/>
      <c r="R97" s="22"/>
      <c r="S97" s="94">
        <f t="shared" si="8"/>
        <v>0</v>
      </c>
      <c r="T97" s="15"/>
      <c r="U97" s="22"/>
      <c r="V97" s="22"/>
      <c r="W97" s="22"/>
      <c r="X97" s="94">
        <f t="shared" si="9"/>
        <v>0</v>
      </c>
      <c r="Y97" s="97"/>
      <c r="Z97" s="94">
        <f t="shared" si="10"/>
        <v>0</v>
      </c>
    </row>
    <row r="98" spans="1:26" ht="15" x14ac:dyDescent="0.25">
      <c r="A98" s="72"/>
      <c r="B98" s="70" t="str">
        <f>'LPFN SUMMARY - Results'!B98</f>
        <v>Vehicle Registration</v>
      </c>
      <c r="C98" s="71"/>
      <c r="D98" s="62"/>
      <c r="E98" s="63"/>
      <c r="F98" s="22"/>
      <c r="G98" s="22"/>
      <c r="H98" s="22"/>
      <c r="I98" s="94">
        <f t="shared" si="6"/>
        <v>0</v>
      </c>
      <c r="J98" s="15"/>
      <c r="K98" s="22"/>
      <c r="L98" s="22"/>
      <c r="M98" s="22"/>
      <c r="N98" s="94">
        <f t="shared" si="7"/>
        <v>0</v>
      </c>
      <c r="O98" s="15"/>
      <c r="P98" s="22"/>
      <c r="Q98" s="22"/>
      <c r="R98" s="22"/>
      <c r="S98" s="94">
        <f t="shared" si="8"/>
        <v>0</v>
      </c>
      <c r="T98" s="15"/>
      <c r="U98" s="22"/>
      <c r="V98" s="22"/>
      <c r="W98" s="22"/>
      <c r="X98" s="94">
        <f t="shared" si="9"/>
        <v>0</v>
      </c>
      <c r="Y98" s="97"/>
      <c r="Z98" s="94">
        <f t="shared" si="10"/>
        <v>0</v>
      </c>
    </row>
    <row r="99" spans="1:26" ht="15" x14ac:dyDescent="0.25">
      <c r="A99" s="72"/>
      <c r="B99" s="70" t="str">
        <f>'LPFN SUMMARY - Results'!B99</f>
        <v>Workshops</v>
      </c>
      <c r="C99" s="71"/>
      <c r="D99" s="62"/>
      <c r="E99" s="63"/>
      <c r="F99" s="22"/>
      <c r="G99" s="22"/>
      <c r="H99" s="22"/>
      <c r="I99" s="94">
        <f t="shared" si="6"/>
        <v>0</v>
      </c>
      <c r="J99" s="15"/>
      <c r="K99" s="22"/>
      <c r="L99" s="22"/>
      <c r="M99" s="22"/>
      <c r="N99" s="94">
        <f t="shared" si="7"/>
        <v>0</v>
      </c>
      <c r="O99" s="15"/>
      <c r="P99" s="22"/>
      <c r="Q99" s="22"/>
      <c r="R99" s="22"/>
      <c r="S99" s="94">
        <f t="shared" si="8"/>
        <v>0</v>
      </c>
      <c r="T99" s="15"/>
      <c r="U99" s="22"/>
      <c r="V99" s="22"/>
      <c r="W99" s="22"/>
      <c r="X99" s="94">
        <f t="shared" si="9"/>
        <v>0</v>
      </c>
      <c r="Y99" s="97"/>
      <c r="Z99" s="94">
        <f t="shared" si="10"/>
        <v>0</v>
      </c>
    </row>
    <row r="100" spans="1:26" ht="15" x14ac:dyDescent="0.25">
      <c r="A100" s="72"/>
      <c r="B100" s="70" t="str">
        <f>'LPFN SUMMARY - Results'!B100</f>
        <v>Equipment</v>
      </c>
      <c r="C100" s="71"/>
      <c r="D100" s="62"/>
      <c r="E100" s="63"/>
      <c r="F100" s="22"/>
      <c r="G100" s="22"/>
      <c r="H100" s="22"/>
      <c r="I100" s="94">
        <f t="shared" si="6"/>
        <v>0</v>
      </c>
      <c r="J100" s="15"/>
      <c r="K100" s="22"/>
      <c r="L100" s="22"/>
      <c r="M100" s="22"/>
      <c r="N100" s="94">
        <f t="shared" si="7"/>
        <v>0</v>
      </c>
      <c r="O100" s="15"/>
      <c r="P100" s="22"/>
      <c r="Q100" s="22"/>
      <c r="R100" s="22"/>
      <c r="S100" s="94">
        <f t="shared" si="8"/>
        <v>0</v>
      </c>
      <c r="T100" s="15"/>
      <c r="U100" s="22"/>
      <c r="V100" s="22"/>
      <c r="W100" s="22"/>
      <c r="X100" s="94">
        <f t="shared" si="9"/>
        <v>0</v>
      </c>
      <c r="Y100" s="97"/>
      <c r="Z100" s="94">
        <f t="shared" si="10"/>
        <v>0</v>
      </c>
    </row>
    <row r="101" spans="1:26" ht="15" hidden="1" x14ac:dyDescent="0.25">
      <c r="A101" s="72"/>
      <c r="B101" s="70" t="str">
        <f>'LPFN SUMMARY - Results'!B101</f>
        <v>Unused</v>
      </c>
      <c r="C101" s="71"/>
      <c r="D101" s="62"/>
      <c r="E101" s="63"/>
      <c r="F101" s="22"/>
      <c r="G101" s="22"/>
      <c r="H101" s="22"/>
      <c r="I101" s="94">
        <f t="shared" si="6"/>
        <v>0</v>
      </c>
      <c r="J101" s="15"/>
      <c r="K101" s="22"/>
      <c r="L101" s="22"/>
      <c r="M101" s="22"/>
      <c r="N101" s="94">
        <f t="shared" si="7"/>
        <v>0</v>
      </c>
      <c r="O101" s="15"/>
      <c r="P101" s="22"/>
      <c r="Q101" s="22"/>
      <c r="R101" s="22"/>
      <c r="S101" s="94">
        <f t="shared" si="8"/>
        <v>0</v>
      </c>
      <c r="T101" s="15"/>
      <c r="U101" s="22"/>
      <c r="V101" s="22"/>
      <c r="W101" s="22"/>
      <c r="X101" s="94">
        <f t="shared" si="9"/>
        <v>0</v>
      </c>
      <c r="Y101" s="97"/>
      <c r="Z101" s="94">
        <f t="shared" si="10"/>
        <v>0</v>
      </c>
    </row>
    <row r="102" spans="1:26" ht="15" x14ac:dyDescent="0.25">
      <c r="A102" s="72"/>
      <c r="B102" s="70" t="str">
        <f>'LPFN SUMMARY - Results'!B102</f>
        <v>Legal Fees</v>
      </c>
      <c r="C102" s="71"/>
      <c r="D102" s="62"/>
      <c r="E102" s="63"/>
      <c r="F102" s="22"/>
      <c r="G102" s="22"/>
      <c r="H102" s="22"/>
      <c r="I102" s="94">
        <f t="shared" si="6"/>
        <v>0</v>
      </c>
      <c r="J102" s="15"/>
      <c r="K102" s="22"/>
      <c r="L102" s="22"/>
      <c r="M102" s="22"/>
      <c r="N102" s="94">
        <f t="shared" si="7"/>
        <v>0</v>
      </c>
      <c r="O102" s="15"/>
      <c r="P102" s="22"/>
      <c r="Q102" s="22"/>
      <c r="R102" s="22"/>
      <c r="S102" s="94">
        <f t="shared" si="8"/>
        <v>0</v>
      </c>
      <c r="T102" s="15"/>
      <c r="U102" s="22"/>
      <c r="V102" s="22"/>
      <c r="W102" s="22"/>
      <c r="X102" s="94">
        <f t="shared" si="9"/>
        <v>0</v>
      </c>
      <c r="Y102" s="97"/>
      <c r="Z102" s="94">
        <f t="shared" si="10"/>
        <v>0</v>
      </c>
    </row>
    <row r="103" spans="1:26" ht="15" hidden="1" x14ac:dyDescent="0.25">
      <c r="A103" s="72"/>
      <c r="B103" s="70" t="str">
        <f>'LPFN SUMMARY - Results'!B103</f>
        <v>Unused</v>
      </c>
      <c r="C103" s="71"/>
      <c r="D103" s="62"/>
      <c r="E103" s="63"/>
      <c r="F103" s="22"/>
      <c r="G103" s="22"/>
      <c r="H103" s="22"/>
      <c r="I103" s="94">
        <f t="shared" si="6"/>
        <v>0</v>
      </c>
      <c r="J103" s="15"/>
      <c r="K103" s="22"/>
      <c r="L103" s="22"/>
      <c r="M103" s="22"/>
      <c r="N103" s="94">
        <f t="shared" si="7"/>
        <v>0</v>
      </c>
      <c r="O103" s="15"/>
      <c r="P103" s="22"/>
      <c r="Q103" s="22"/>
      <c r="R103" s="22"/>
      <c r="S103" s="94">
        <f t="shared" si="8"/>
        <v>0</v>
      </c>
      <c r="T103" s="15"/>
      <c r="U103" s="22"/>
      <c r="V103" s="22"/>
      <c r="W103" s="22"/>
      <c r="X103" s="94">
        <f t="shared" si="9"/>
        <v>0</v>
      </c>
      <c r="Y103" s="97"/>
      <c r="Z103" s="94">
        <f t="shared" si="10"/>
        <v>0</v>
      </c>
    </row>
    <row r="104" spans="1:26" ht="15" x14ac:dyDescent="0.25">
      <c r="A104" s="72"/>
      <c r="B104" s="70" t="str">
        <f>'LPFN SUMMARY - Results'!B104</f>
        <v>Living allowance</v>
      </c>
      <c r="C104" s="71"/>
      <c r="D104" s="62"/>
      <c r="E104" s="63"/>
      <c r="F104" s="22"/>
      <c r="G104" s="22"/>
      <c r="H104" s="22"/>
      <c r="I104" s="94">
        <f t="shared" si="6"/>
        <v>0</v>
      </c>
      <c r="J104" s="15"/>
      <c r="K104" s="22"/>
      <c r="L104" s="22"/>
      <c r="M104" s="22"/>
      <c r="N104" s="94">
        <f t="shared" si="7"/>
        <v>0</v>
      </c>
      <c r="O104" s="15"/>
      <c r="P104" s="22"/>
      <c r="Q104" s="22"/>
      <c r="R104" s="22"/>
      <c r="S104" s="94">
        <f t="shared" si="8"/>
        <v>0</v>
      </c>
      <c r="T104" s="15"/>
      <c r="U104" s="22"/>
      <c r="V104" s="22"/>
      <c r="W104" s="22"/>
      <c r="X104" s="94">
        <f t="shared" si="9"/>
        <v>0</v>
      </c>
      <c r="Y104" s="97"/>
      <c r="Z104" s="94">
        <f t="shared" si="10"/>
        <v>0</v>
      </c>
    </row>
    <row r="105" spans="1:26" ht="15" hidden="1" x14ac:dyDescent="0.25">
      <c r="A105" s="72"/>
      <c r="B105" s="70" t="str">
        <f>'LPFN SUMMARY - Results'!B105</f>
        <v>Unused</v>
      </c>
      <c r="C105" s="71"/>
      <c r="D105" s="62"/>
      <c r="E105" s="63"/>
      <c r="F105" s="22"/>
      <c r="G105" s="22"/>
      <c r="H105" s="22"/>
      <c r="I105" s="94">
        <f t="shared" si="6"/>
        <v>0</v>
      </c>
      <c r="J105" s="15"/>
      <c r="K105" s="22"/>
      <c r="L105" s="22"/>
      <c r="M105" s="22"/>
      <c r="N105" s="94">
        <f t="shared" si="7"/>
        <v>0</v>
      </c>
      <c r="O105" s="15"/>
      <c r="P105" s="22"/>
      <c r="Q105" s="22"/>
      <c r="R105" s="22"/>
      <c r="S105" s="94">
        <f t="shared" si="8"/>
        <v>0</v>
      </c>
      <c r="T105" s="15"/>
      <c r="U105" s="22"/>
      <c r="V105" s="22"/>
      <c r="W105" s="22"/>
      <c r="X105" s="94">
        <f t="shared" si="9"/>
        <v>0</v>
      </c>
      <c r="Y105" s="97"/>
      <c r="Z105" s="94">
        <f t="shared" si="10"/>
        <v>0</v>
      </c>
    </row>
    <row r="106" spans="1:26" ht="15" hidden="1" x14ac:dyDescent="0.25">
      <c r="A106" s="72"/>
      <c r="B106" s="70" t="str">
        <f>'LPFN SUMMARY - Results'!B106</f>
        <v>Unused</v>
      </c>
      <c r="C106" s="71"/>
      <c r="D106" s="62"/>
      <c r="E106" s="63"/>
      <c r="F106" s="22"/>
      <c r="G106" s="22"/>
      <c r="H106" s="22"/>
      <c r="I106" s="94">
        <f t="shared" si="6"/>
        <v>0</v>
      </c>
      <c r="J106" s="15"/>
      <c r="K106" s="22"/>
      <c r="L106" s="22"/>
      <c r="M106" s="22"/>
      <c r="N106" s="94">
        <f t="shared" si="7"/>
        <v>0</v>
      </c>
      <c r="O106" s="15"/>
      <c r="P106" s="22"/>
      <c r="Q106" s="22"/>
      <c r="R106" s="22"/>
      <c r="S106" s="94">
        <f t="shared" si="8"/>
        <v>0</v>
      </c>
      <c r="T106" s="15"/>
      <c r="U106" s="22"/>
      <c r="V106" s="22"/>
      <c r="W106" s="22"/>
      <c r="X106" s="94">
        <f t="shared" si="9"/>
        <v>0</v>
      </c>
      <c r="Y106" s="97"/>
      <c r="Z106" s="94">
        <f t="shared" si="10"/>
        <v>0</v>
      </c>
    </row>
    <row r="107" spans="1:26" ht="15" hidden="1" x14ac:dyDescent="0.25">
      <c r="A107" s="72"/>
      <c r="B107" s="70" t="str">
        <f>'LPFN SUMMARY - Results'!B107</f>
        <v>Unused</v>
      </c>
      <c r="C107" s="71"/>
      <c r="D107" s="62"/>
      <c r="E107" s="63"/>
      <c r="F107" s="22"/>
      <c r="G107" s="22"/>
      <c r="H107" s="22"/>
      <c r="I107" s="94">
        <f t="shared" si="6"/>
        <v>0</v>
      </c>
      <c r="J107" s="15"/>
      <c r="K107" s="22"/>
      <c r="L107" s="22"/>
      <c r="M107" s="22"/>
      <c r="N107" s="94">
        <f t="shared" si="7"/>
        <v>0</v>
      </c>
      <c r="O107" s="15"/>
      <c r="P107" s="22"/>
      <c r="Q107" s="22"/>
      <c r="R107" s="22"/>
      <c r="S107" s="94">
        <f t="shared" si="8"/>
        <v>0</v>
      </c>
      <c r="T107" s="15"/>
      <c r="U107" s="22"/>
      <c r="V107" s="22"/>
      <c r="W107" s="22"/>
      <c r="X107" s="94">
        <f t="shared" si="9"/>
        <v>0</v>
      </c>
      <c r="Y107" s="97"/>
      <c r="Z107" s="94">
        <f t="shared" si="10"/>
        <v>0</v>
      </c>
    </row>
    <row r="108" spans="1:26" ht="15" x14ac:dyDescent="0.25">
      <c r="A108" s="72"/>
      <c r="B108" s="70" t="str">
        <f>'LPFN SUMMARY - Results'!B108</f>
        <v>Job creation initiative</v>
      </c>
      <c r="C108" s="71"/>
      <c r="D108" s="62"/>
      <c r="E108" s="63"/>
      <c r="F108" s="22"/>
      <c r="G108" s="22"/>
      <c r="H108" s="22"/>
      <c r="I108" s="94">
        <f t="shared" si="6"/>
        <v>0</v>
      </c>
      <c r="J108" s="15"/>
      <c r="K108" s="22"/>
      <c r="L108" s="22"/>
      <c r="M108" s="22"/>
      <c r="N108" s="94">
        <f t="shared" si="7"/>
        <v>0</v>
      </c>
      <c r="O108" s="15"/>
      <c r="P108" s="22"/>
      <c r="Q108" s="22"/>
      <c r="R108" s="22"/>
      <c r="S108" s="94">
        <f t="shared" si="8"/>
        <v>0</v>
      </c>
      <c r="T108" s="15"/>
      <c r="U108" s="22"/>
      <c r="V108" s="22"/>
      <c r="W108" s="22"/>
      <c r="X108" s="94">
        <f t="shared" si="9"/>
        <v>0</v>
      </c>
      <c r="Y108" s="97"/>
      <c r="Z108" s="94">
        <f t="shared" si="10"/>
        <v>0</v>
      </c>
    </row>
    <row r="109" spans="1:26" ht="15" x14ac:dyDescent="0.25">
      <c r="A109" s="72"/>
      <c r="B109" s="70" t="str">
        <f>'LPFN SUMMARY - Results'!B109</f>
        <v>Training vocationnal</v>
      </c>
      <c r="C109" s="71"/>
      <c r="D109" s="62"/>
      <c r="E109" s="63"/>
      <c r="F109" s="22"/>
      <c r="G109" s="22"/>
      <c r="H109" s="22"/>
      <c r="I109" s="94">
        <f t="shared" si="6"/>
        <v>0</v>
      </c>
      <c r="J109" s="15"/>
      <c r="K109" s="22"/>
      <c r="L109" s="22"/>
      <c r="M109" s="22"/>
      <c r="N109" s="94">
        <f t="shared" si="7"/>
        <v>0</v>
      </c>
      <c r="O109" s="15"/>
      <c r="P109" s="22"/>
      <c r="Q109" s="22"/>
      <c r="R109" s="22"/>
      <c r="S109" s="94">
        <f t="shared" si="8"/>
        <v>0</v>
      </c>
      <c r="T109" s="15"/>
      <c r="U109" s="22"/>
      <c r="V109" s="22"/>
      <c r="W109" s="22"/>
      <c r="X109" s="94">
        <f t="shared" si="9"/>
        <v>0</v>
      </c>
      <c r="Y109" s="97"/>
      <c r="Z109" s="94">
        <f t="shared" si="10"/>
        <v>0</v>
      </c>
    </row>
    <row r="110" spans="1:26" ht="15" x14ac:dyDescent="0.25">
      <c r="A110" s="72"/>
      <c r="B110" s="70" t="str">
        <f>'LPFN SUMMARY - Results'!B110</f>
        <v>Activities</v>
      </c>
      <c r="C110" s="71"/>
      <c r="D110" s="62"/>
      <c r="E110" s="63"/>
      <c r="F110" s="22"/>
      <c r="G110" s="22"/>
      <c r="H110" s="22"/>
      <c r="I110" s="94">
        <f t="shared" si="6"/>
        <v>0</v>
      </c>
      <c r="J110" s="15"/>
      <c r="K110" s="22"/>
      <c r="L110" s="22"/>
      <c r="M110" s="22"/>
      <c r="N110" s="94">
        <f t="shared" si="7"/>
        <v>0</v>
      </c>
      <c r="O110" s="15"/>
      <c r="P110" s="22"/>
      <c r="Q110" s="22"/>
      <c r="R110" s="22"/>
      <c r="S110" s="94">
        <f t="shared" si="8"/>
        <v>0</v>
      </c>
      <c r="T110" s="15"/>
      <c r="U110" s="22"/>
      <c r="V110" s="22"/>
      <c r="W110" s="22"/>
      <c r="X110" s="94">
        <f t="shared" si="9"/>
        <v>0</v>
      </c>
      <c r="Y110" s="97"/>
      <c r="Z110" s="94">
        <f t="shared" si="10"/>
        <v>0</v>
      </c>
    </row>
    <row r="111" spans="1:26" ht="15" x14ac:dyDescent="0.25">
      <c r="A111" s="72"/>
      <c r="B111" s="70" t="str">
        <f>'LPFN SUMMARY - Results'!B111</f>
        <v>Contingency funds</v>
      </c>
      <c r="C111" s="71"/>
      <c r="D111" s="62"/>
      <c r="E111" s="63"/>
      <c r="F111" s="22"/>
      <c r="G111" s="22"/>
      <c r="H111" s="22"/>
      <c r="I111" s="94">
        <f t="shared" si="6"/>
        <v>0</v>
      </c>
      <c r="J111" s="15"/>
      <c r="K111" s="22"/>
      <c r="L111" s="22"/>
      <c r="M111" s="22"/>
      <c r="N111" s="94">
        <f t="shared" si="7"/>
        <v>0</v>
      </c>
      <c r="O111" s="15"/>
      <c r="P111" s="22"/>
      <c r="Q111" s="22"/>
      <c r="R111" s="22"/>
      <c r="S111" s="94">
        <f t="shared" si="8"/>
        <v>0</v>
      </c>
      <c r="T111" s="15"/>
      <c r="U111" s="22"/>
      <c r="V111" s="22"/>
      <c r="W111" s="22"/>
      <c r="X111" s="94">
        <f t="shared" si="9"/>
        <v>0</v>
      </c>
      <c r="Y111" s="97"/>
      <c r="Z111" s="94">
        <f t="shared" si="10"/>
        <v>0</v>
      </c>
    </row>
    <row r="112" spans="1:26" ht="15" x14ac:dyDescent="0.25">
      <c r="A112" s="72"/>
      <c r="B112" s="70" t="str">
        <f>'LPFN SUMMARY - Results'!B112</f>
        <v>Food</v>
      </c>
      <c r="C112" s="71"/>
      <c r="D112" s="62"/>
      <c r="E112" s="63"/>
      <c r="F112" s="22"/>
      <c r="G112" s="22"/>
      <c r="H112" s="22"/>
      <c r="I112" s="94">
        <f t="shared" si="6"/>
        <v>0</v>
      </c>
      <c r="J112" s="15"/>
      <c r="K112" s="22"/>
      <c r="L112" s="22"/>
      <c r="M112" s="22"/>
      <c r="N112" s="94">
        <f t="shared" si="7"/>
        <v>0</v>
      </c>
      <c r="O112" s="15"/>
      <c r="P112" s="22"/>
      <c r="Q112" s="22"/>
      <c r="R112" s="22"/>
      <c r="S112" s="94">
        <f t="shared" si="8"/>
        <v>0</v>
      </c>
      <c r="T112" s="15"/>
      <c r="U112" s="22"/>
      <c r="V112" s="22"/>
      <c r="W112" s="22"/>
      <c r="X112" s="94">
        <f t="shared" si="9"/>
        <v>0</v>
      </c>
      <c r="Y112" s="97"/>
      <c r="Z112" s="94">
        <f t="shared" si="10"/>
        <v>0</v>
      </c>
    </row>
    <row r="113" spans="1:26" ht="15" x14ac:dyDescent="0.25">
      <c r="A113" s="72"/>
      <c r="B113" s="70" t="str">
        <f>'LPFN SUMMARY - Results'!B113</f>
        <v>Emergency preparedness plan</v>
      </c>
      <c r="C113" s="71"/>
      <c r="D113" s="62"/>
      <c r="E113" s="63"/>
      <c r="F113" s="22"/>
      <c r="G113" s="22"/>
      <c r="H113" s="22"/>
      <c r="I113" s="94">
        <f t="shared" si="6"/>
        <v>0</v>
      </c>
      <c r="J113" s="15"/>
      <c r="K113" s="22"/>
      <c r="L113" s="22"/>
      <c r="M113" s="22"/>
      <c r="N113" s="94">
        <f t="shared" si="7"/>
        <v>0</v>
      </c>
      <c r="O113" s="15"/>
      <c r="P113" s="22"/>
      <c r="Q113" s="22"/>
      <c r="R113" s="22"/>
      <c r="S113" s="94">
        <f t="shared" si="8"/>
        <v>0</v>
      </c>
      <c r="T113" s="15"/>
      <c r="U113" s="22"/>
      <c r="V113" s="22"/>
      <c r="W113" s="22"/>
      <c r="X113" s="94">
        <f t="shared" si="9"/>
        <v>0</v>
      </c>
      <c r="Y113" s="97"/>
      <c r="Z113" s="94">
        <f t="shared" si="10"/>
        <v>0</v>
      </c>
    </row>
    <row r="114" spans="1:26" ht="15" x14ac:dyDescent="0.25">
      <c r="A114" s="72"/>
      <c r="B114" s="70" t="str">
        <f>'LPFN SUMMARY - Results'!B114</f>
        <v>Governance support</v>
      </c>
      <c r="C114" s="71"/>
      <c r="D114" s="62"/>
      <c r="E114" s="63"/>
      <c r="F114" s="22"/>
      <c r="G114" s="22"/>
      <c r="H114" s="22"/>
      <c r="I114" s="94">
        <f t="shared" si="6"/>
        <v>0</v>
      </c>
      <c r="J114" s="15"/>
      <c r="K114" s="22"/>
      <c r="L114" s="22"/>
      <c r="M114" s="22"/>
      <c r="N114" s="94">
        <f t="shared" si="7"/>
        <v>0</v>
      </c>
      <c r="O114" s="15"/>
      <c r="P114" s="22"/>
      <c r="Q114" s="22"/>
      <c r="R114" s="22"/>
      <c r="S114" s="94">
        <f t="shared" si="8"/>
        <v>0</v>
      </c>
      <c r="T114" s="15"/>
      <c r="U114" s="22"/>
      <c r="V114" s="22"/>
      <c r="W114" s="22"/>
      <c r="X114" s="94">
        <f t="shared" si="9"/>
        <v>0</v>
      </c>
      <c r="Y114" s="97"/>
      <c r="Z114" s="94">
        <f t="shared" si="10"/>
        <v>0</v>
      </c>
    </row>
    <row r="115" spans="1:26" ht="15" x14ac:dyDescent="0.25">
      <c r="A115" s="72"/>
      <c r="B115" s="70" t="str">
        <f>'LPFN SUMMARY - Results'!B115</f>
        <v>Need assesment and priority</v>
      </c>
      <c r="C115" s="71"/>
      <c r="D115" s="62"/>
      <c r="E115" s="63"/>
      <c r="F115" s="22"/>
      <c r="G115" s="22"/>
      <c r="H115" s="22"/>
      <c r="I115" s="94">
        <f t="shared" si="6"/>
        <v>0</v>
      </c>
      <c r="J115" s="15"/>
      <c r="K115" s="22"/>
      <c r="L115" s="22"/>
      <c r="M115" s="22"/>
      <c r="N115" s="94">
        <f t="shared" si="7"/>
        <v>0</v>
      </c>
      <c r="O115" s="15"/>
      <c r="P115" s="22"/>
      <c r="Q115" s="22"/>
      <c r="R115" s="22"/>
      <c r="S115" s="94">
        <f t="shared" si="8"/>
        <v>0</v>
      </c>
      <c r="T115" s="15"/>
      <c r="U115" s="22"/>
      <c r="V115" s="22"/>
      <c r="W115" s="22"/>
      <c r="X115" s="94">
        <f t="shared" si="9"/>
        <v>0</v>
      </c>
      <c r="Y115" s="97"/>
      <c r="Z115" s="94">
        <f t="shared" si="10"/>
        <v>0</v>
      </c>
    </row>
    <row r="116" spans="1:26" ht="15" x14ac:dyDescent="0.25">
      <c r="A116" s="72"/>
      <c r="B116" s="70" t="str">
        <f>'LPFN SUMMARY - Results'!B116</f>
        <v>Evaluation plan</v>
      </c>
      <c r="C116" s="71"/>
      <c r="D116" s="62"/>
      <c r="E116" s="63"/>
      <c r="F116" s="22"/>
      <c r="G116" s="22"/>
      <c r="H116" s="22"/>
      <c r="I116" s="94">
        <f t="shared" si="6"/>
        <v>0</v>
      </c>
      <c r="J116" s="15"/>
      <c r="K116" s="22"/>
      <c r="L116" s="22"/>
      <c r="M116" s="22"/>
      <c r="N116" s="94">
        <f t="shared" si="7"/>
        <v>0</v>
      </c>
      <c r="O116" s="15"/>
      <c r="P116" s="22"/>
      <c r="Q116" s="22"/>
      <c r="R116" s="22"/>
      <c r="S116" s="94">
        <f t="shared" si="8"/>
        <v>0</v>
      </c>
      <c r="T116" s="15"/>
      <c r="U116" s="22"/>
      <c r="V116" s="22"/>
      <c r="W116" s="22"/>
      <c r="X116" s="94">
        <f t="shared" si="9"/>
        <v>0</v>
      </c>
      <c r="Y116" s="97"/>
      <c r="Z116" s="94">
        <f t="shared" si="10"/>
        <v>0</v>
      </c>
    </row>
    <row r="117" spans="1:26" ht="15" x14ac:dyDescent="0.25">
      <c r="A117" s="72"/>
      <c r="B117" s="70" t="str">
        <f>'LPFN SUMMARY - Results'!B117</f>
        <v>Renovations</v>
      </c>
      <c r="C117" s="71"/>
      <c r="D117" s="62"/>
      <c r="E117" s="63"/>
      <c r="F117" s="22"/>
      <c r="G117" s="22"/>
      <c r="H117" s="22"/>
      <c r="I117" s="94">
        <f t="shared" si="6"/>
        <v>0</v>
      </c>
      <c r="J117" s="15"/>
      <c r="K117" s="22"/>
      <c r="L117" s="22"/>
      <c r="M117" s="22"/>
      <c r="N117" s="94">
        <f t="shared" si="7"/>
        <v>0</v>
      </c>
      <c r="O117" s="15"/>
      <c r="P117" s="22"/>
      <c r="Q117" s="22"/>
      <c r="R117" s="22"/>
      <c r="S117" s="94">
        <f t="shared" si="8"/>
        <v>0</v>
      </c>
      <c r="T117" s="15"/>
      <c r="U117" s="22"/>
      <c r="V117" s="22"/>
      <c r="W117" s="22"/>
      <c r="X117" s="94">
        <f t="shared" si="9"/>
        <v>0</v>
      </c>
      <c r="Y117" s="97"/>
      <c r="Z117" s="94">
        <f t="shared" si="10"/>
        <v>0</v>
      </c>
    </row>
    <row r="118" spans="1:26" ht="15" x14ac:dyDescent="0.25">
      <c r="A118" s="72"/>
      <c r="B118" s="70" t="str">
        <f>'LPFN SUMMARY - Results'!B118</f>
        <v>Consultant</v>
      </c>
      <c r="C118" s="71"/>
      <c r="D118" s="62"/>
      <c r="E118" s="63"/>
      <c r="F118" s="22"/>
      <c r="G118" s="22"/>
      <c r="H118" s="22"/>
      <c r="I118" s="94">
        <f t="shared" si="6"/>
        <v>0</v>
      </c>
      <c r="J118" s="15"/>
      <c r="K118" s="22"/>
      <c r="L118" s="22"/>
      <c r="M118" s="22"/>
      <c r="N118" s="94">
        <f t="shared" si="7"/>
        <v>0</v>
      </c>
      <c r="O118" s="15"/>
      <c r="P118" s="22"/>
      <c r="Q118" s="22"/>
      <c r="R118" s="22"/>
      <c r="S118" s="94">
        <f t="shared" si="8"/>
        <v>0</v>
      </c>
      <c r="T118" s="15"/>
      <c r="U118" s="22"/>
      <c r="V118" s="22"/>
      <c r="W118" s="22"/>
      <c r="X118" s="94">
        <f t="shared" si="9"/>
        <v>0</v>
      </c>
      <c r="Y118" s="97"/>
      <c r="Z118" s="94">
        <f t="shared" si="10"/>
        <v>0</v>
      </c>
    </row>
    <row r="119" spans="1:26" ht="15" hidden="1" x14ac:dyDescent="0.25">
      <c r="A119" s="72"/>
      <c r="B119" s="70" t="str">
        <f>'LPFN SUMMARY - Results'!B119</f>
        <v>Unused</v>
      </c>
      <c r="C119" s="71"/>
      <c r="D119" s="62"/>
      <c r="E119" s="63"/>
      <c r="F119" s="22"/>
      <c r="G119" s="22"/>
      <c r="H119" s="22"/>
      <c r="I119" s="94">
        <f t="shared" si="6"/>
        <v>0</v>
      </c>
      <c r="J119" s="15"/>
      <c r="K119" s="22"/>
      <c r="L119" s="22"/>
      <c r="M119" s="22"/>
      <c r="N119" s="94">
        <f t="shared" si="7"/>
        <v>0</v>
      </c>
      <c r="O119" s="15"/>
      <c r="P119" s="22"/>
      <c r="Q119" s="22"/>
      <c r="R119" s="22"/>
      <c r="S119" s="94">
        <f t="shared" si="8"/>
        <v>0</v>
      </c>
      <c r="T119" s="15"/>
      <c r="U119" s="22"/>
      <c r="V119" s="22"/>
      <c r="W119" s="22"/>
      <c r="X119" s="94">
        <f t="shared" si="9"/>
        <v>0</v>
      </c>
      <c r="Y119" s="97"/>
      <c r="Z119" s="94">
        <f t="shared" si="10"/>
        <v>0</v>
      </c>
    </row>
    <row r="120" spans="1:26" ht="15" hidden="1" x14ac:dyDescent="0.25">
      <c r="A120" s="72"/>
      <c r="B120" s="70" t="str">
        <f>'LPFN SUMMARY - Results'!B120</f>
        <v>Unused</v>
      </c>
      <c r="C120" s="71"/>
      <c r="D120" s="62"/>
      <c r="E120" s="63"/>
      <c r="F120" s="22"/>
      <c r="G120" s="22"/>
      <c r="H120" s="22"/>
      <c r="I120" s="94">
        <f t="shared" si="6"/>
        <v>0</v>
      </c>
      <c r="J120" s="15"/>
      <c r="K120" s="22"/>
      <c r="L120" s="22"/>
      <c r="M120" s="22"/>
      <c r="N120" s="94">
        <f t="shared" si="7"/>
        <v>0</v>
      </c>
      <c r="O120" s="15"/>
      <c r="P120" s="22"/>
      <c r="Q120" s="22"/>
      <c r="R120" s="22"/>
      <c r="S120" s="94">
        <f t="shared" si="8"/>
        <v>0</v>
      </c>
      <c r="T120" s="15"/>
      <c r="U120" s="22"/>
      <c r="V120" s="22"/>
      <c r="W120" s="22"/>
      <c r="X120" s="94">
        <f t="shared" si="9"/>
        <v>0</v>
      </c>
      <c r="Y120" s="97"/>
      <c r="Z120" s="94">
        <f t="shared" si="10"/>
        <v>0</v>
      </c>
    </row>
    <row r="121" spans="1:26" ht="15" hidden="1" x14ac:dyDescent="0.25">
      <c r="A121" s="72"/>
      <c r="B121" s="70" t="str">
        <f>'LPFN SUMMARY - Results'!B121</f>
        <v>Unused</v>
      </c>
      <c r="C121" s="71"/>
      <c r="D121" s="62"/>
      <c r="E121" s="63"/>
      <c r="F121" s="22"/>
      <c r="G121" s="22"/>
      <c r="H121" s="22"/>
      <c r="I121" s="94">
        <f t="shared" si="6"/>
        <v>0</v>
      </c>
      <c r="J121" s="15"/>
      <c r="K121" s="22"/>
      <c r="L121" s="22"/>
      <c r="M121" s="22"/>
      <c r="N121" s="94">
        <f t="shared" si="7"/>
        <v>0</v>
      </c>
      <c r="O121" s="15"/>
      <c r="P121" s="22"/>
      <c r="Q121" s="22"/>
      <c r="R121" s="22"/>
      <c r="S121" s="94">
        <f t="shared" si="8"/>
        <v>0</v>
      </c>
      <c r="T121" s="15"/>
      <c r="U121" s="22"/>
      <c r="V121" s="22"/>
      <c r="W121" s="22"/>
      <c r="X121" s="94">
        <f t="shared" si="9"/>
        <v>0</v>
      </c>
      <c r="Y121" s="97"/>
      <c r="Z121" s="94">
        <f t="shared" si="10"/>
        <v>0</v>
      </c>
    </row>
    <row r="122" spans="1:26" ht="15" hidden="1" x14ac:dyDescent="0.25">
      <c r="A122" s="72"/>
      <c r="B122" s="70" t="str">
        <f>'LPFN SUMMARY - Results'!B122</f>
        <v>Unused</v>
      </c>
      <c r="C122" s="71"/>
      <c r="D122" s="62"/>
      <c r="E122" s="63"/>
      <c r="F122" s="22"/>
      <c r="G122" s="22"/>
      <c r="H122" s="22"/>
      <c r="I122" s="94">
        <f t="shared" si="6"/>
        <v>0</v>
      </c>
      <c r="J122" s="15"/>
      <c r="K122" s="22"/>
      <c r="L122" s="22"/>
      <c r="M122" s="22"/>
      <c r="N122" s="94">
        <f t="shared" si="7"/>
        <v>0</v>
      </c>
      <c r="O122" s="15"/>
      <c r="P122" s="22"/>
      <c r="Q122" s="22"/>
      <c r="R122" s="22"/>
      <c r="S122" s="94">
        <f t="shared" si="8"/>
        <v>0</v>
      </c>
      <c r="T122" s="15"/>
      <c r="U122" s="22"/>
      <c r="V122" s="22"/>
      <c r="W122" s="22"/>
      <c r="X122" s="94">
        <f t="shared" si="9"/>
        <v>0</v>
      </c>
      <c r="Y122" s="97"/>
      <c r="Z122" s="94">
        <f t="shared" si="10"/>
        <v>0</v>
      </c>
    </row>
    <row r="123" spans="1:26" ht="15" hidden="1" x14ac:dyDescent="0.25">
      <c r="A123" s="72"/>
      <c r="B123" s="70" t="str">
        <f>'LPFN SUMMARY - Results'!B123</f>
        <v>Unused</v>
      </c>
      <c r="C123" s="71"/>
      <c r="D123" s="62"/>
      <c r="E123" s="63"/>
      <c r="F123" s="22"/>
      <c r="G123" s="22"/>
      <c r="H123" s="22"/>
      <c r="I123" s="94">
        <f t="shared" si="6"/>
        <v>0</v>
      </c>
      <c r="J123" s="15"/>
      <c r="K123" s="22"/>
      <c r="L123" s="22"/>
      <c r="M123" s="22"/>
      <c r="N123" s="94">
        <f t="shared" si="7"/>
        <v>0</v>
      </c>
      <c r="O123" s="15"/>
      <c r="P123" s="22"/>
      <c r="Q123" s="22"/>
      <c r="R123" s="22"/>
      <c r="S123" s="94">
        <f t="shared" si="8"/>
        <v>0</v>
      </c>
      <c r="T123" s="15"/>
      <c r="U123" s="22"/>
      <c r="V123" s="22"/>
      <c r="W123" s="22"/>
      <c r="X123" s="94">
        <f t="shared" si="9"/>
        <v>0</v>
      </c>
      <c r="Y123" s="97"/>
      <c r="Z123" s="94">
        <f t="shared" si="10"/>
        <v>0</v>
      </c>
    </row>
    <row r="124" spans="1:26" ht="15" hidden="1" x14ac:dyDescent="0.25">
      <c r="A124" s="72"/>
      <c r="B124" s="70" t="str">
        <f>'LPFN SUMMARY - Results'!B124</f>
        <v>Unused</v>
      </c>
      <c r="C124" s="71"/>
      <c r="D124" s="62"/>
      <c r="E124" s="63"/>
      <c r="F124" s="22"/>
      <c r="G124" s="22"/>
      <c r="H124" s="22"/>
      <c r="I124" s="94">
        <f t="shared" si="6"/>
        <v>0</v>
      </c>
      <c r="J124" s="15"/>
      <c r="K124" s="22"/>
      <c r="L124" s="22"/>
      <c r="M124" s="22"/>
      <c r="N124" s="94">
        <f t="shared" si="7"/>
        <v>0</v>
      </c>
      <c r="O124" s="15"/>
      <c r="P124" s="22"/>
      <c r="Q124" s="22"/>
      <c r="R124" s="22"/>
      <c r="S124" s="94">
        <f t="shared" si="8"/>
        <v>0</v>
      </c>
      <c r="T124" s="15"/>
      <c r="U124" s="22"/>
      <c r="V124" s="22"/>
      <c r="W124" s="22"/>
      <c r="X124" s="94">
        <f t="shared" si="9"/>
        <v>0</v>
      </c>
      <c r="Y124" s="97"/>
      <c r="Z124" s="94">
        <f t="shared" si="10"/>
        <v>0</v>
      </c>
    </row>
    <row r="125" spans="1:26" ht="15" hidden="1" x14ac:dyDescent="0.25">
      <c r="A125" s="72"/>
      <c r="B125" s="70" t="str">
        <f>'LPFN SUMMARY - Results'!B125</f>
        <v>Unused</v>
      </c>
      <c r="C125" s="71"/>
      <c r="D125" s="62"/>
      <c r="E125" s="63"/>
      <c r="F125" s="22"/>
      <c r="G125" s="22"/>
      <c r="H125" s="22"/>
      <c r="I125" s="94">
        <f t="shared" si="6"/>
        <v>0</v>
      </c>
      <c r="J125" s="15"/>
      <c r="K125" s="22"/>
      <c r="L125" s="22"/>
      <c r="M125" s="22"/>
      <c r="N125" s="94">
        <f t="shared" si="7"/>
        <v>0</v>
      </c>
      <c r="O125" s="15"/>
      <c r="P125" s="22"/>
      <c r="Q125" s="22"/>
      <c r="R125" s="22"/>
      <c r="S125" s="94">
        <f t="shared" si="8"/>
        <v>0</v>
      </c>
      <c r="T125" s="15"/>
      <c r="U125" s="22"/>
      <c r="V125" s="22"/>
      <c r="W125" s="22"/>
      <c r="X125" s="94">
        <f t="shared" si="9"/>
        <v>0</v>
      </c>
      <c r="Y125" s="97"/>
      <c r="Z125" s="94">
        <f t="shared" si="10"/>
        <v>0</v>
      </c>
    </row>
    <row r="126" spans="1:26" ht="15" hidden="1" x14ac:dyDescent="0.25">
      <c r="A126" s="72"/>
      <c r="B126" s="70" t="str">
        <f>'LPFN SUMMARY - Results'!B126</f>
        <v>Unused</v>
      </c>
      <c r="C126" s="73"/>
      <c r="D126" s="62"/>
      <c r="E126" s="63"/>
      <c r="F126" s="22"/>
      <c r="G126" s="22"/>
      <c r="H126" s="22"/>
      <c r="I126" s="94">
        <f t="shared" si="6"/>
        <v>0</v>
      </c>
      <c r="J126" s="15"/>
      <c r="K126" s="22"/>
      <c r="L126" s="22"/>
      <c r="M126" s="22"/>
      <c r="N126" s="94">
        <f t="shared" si="7"/>
        <v>0</v>
      </c>
      <c r="O126" s="15"/>
      <c r="P126" s="22"/>
      <c r="Q126" s="22"/>
      <c r="R126" s="22"/>
      <c r="S126" s="94">
        <f t="shared" si="8"/>
        <v>0</v>
      </c>
      <c r="T126" s="15"/>
      <c r="U126" s="22"/>
      <c r="V126" s="22"/>
      <c r="W126" s="22"/>
      <c r="X126" s="94">
        <f t="shared" si="9"/>
        <v>0</v>
      </c>
      <c r="Y126" s="97"/>
      <c r="Z126" s="94">
        <f t="shared" si="10"/>
        <v>0</v>
      </c>
    </row>
    <row r="127" spans="1:26" ht="15" x14ac:dyDescent="0.25">
      <c r="A127" s="77"/>
      <c r="B127" s="78"/>
      <c r="C127" s="78"/>
      <c r="D127" s="78"/>
      <c r="E127" s="79"/>
      <c r="F127" s="83">
        <f>SUM(F46:F126)</f>
        <v>110000</v>
      </c>
      <c r="G127" s="83">
        <f>SUM(G46:G126)</f>
        <v>110000</v>
      </c>
      <c r="H127" s="83">
        <f>SUM(H46:H126)</f>
        <v>110000</v>
      </c>
      <c r="I127" s="85">
        <f>SUM(I46:I126)</f>
        <v>330000</v>
      </c>
      <c r="J127" s="85"/>
      <c r="K127" s="83">
        <f>SUM(K46:K126)</f>
        <v>110000</v>
      </c>
      <c r="L127" s="83">
        <f>SUM(L46:L126)</f>
        <v>110000</v>
      </c>
      <c r="M127" s="83">
        <f>SUM(M46:M126)</f>
        <v>110000</v>
      </c>
      <c r="N127" s="85">
        <f>SUM(N46:N126)</f>
        <v>330000</v>
      </c>
      <c r="O127" s="85"/>
      <c r="P127" s="83">
        <f>SUM(P46:P126)</f>
        <v>110000</v>
      </c>
      <c r="Q127" s="83">
        <f>SUM(Q46:Q126)</f>
        <v>110000</v>
      </c>
      <c r="R127" s="83">
        <f>SUM(R46:R126)</f>
        <v>110000</v>
      </c>
      <c r="S127" s="85">
        <f>SUM(S46:S126)</f>
        <v>330000</v>
      </c>
      <c r="T127" s="85"/>
      <c r="U127" s="83">
        <f>SUM(U46:U126)</f>
        <v>110000</v>
      </c>
      <c r="V127" s="83">
        <f>SUM(V46:V126)</f>
        <v>110000</v>
      </c>
      <c r="W127" s="83">
        <f>SUM(W46:W126)</f>
        <v>110000</v>
      </c>
      <c r="X127" s="85">
        <f>SUM(X46:X126)</f>
        <v>330000</v>
      </c>
      <c r="Y127" s="84"/>
      <c r="Z127" s="85">
        <f>SUM(Z46:Z126)</f>
        <v>1320000</v>
      </c>
    </row>
    <row r="128" spans="1:26" ht="15.75" thickBot="1" x14ac:dyDescent="0.3">
      <c r="A128" s="80" t="s">
        <v>24</v>
      </c>
      <c r="B128" s="81"/>
      <c r="C128" s="21"/>
      <c r="D128" s="21"/>
      <c r="E128" s="82"/>
      <c r="F128" s="88">
        <f>F43-F127</f>
        <v>1482050</v>
      </c>
      <c r="G128" s="88">
        <f>G43-G127</f>
        <v>-110000</v>
      </c>
      <c r="H128" s="88">
        <f>H43-H127</f>
        <v>-110000</v>
      </c>
      <c r="I128" s="89">
        <f>I43-I127</f>
        <v>1262050</v>
      </c>
      <c r="J128" s="89"/>
      <c r="K128" s="88">
        <f>K43-K127</f>
        <v>-110000</v>
      </c>
      <c r="L128" s="88">
        <f>L43-L127</f>
        <v>-110000</v>
      </c>
      <c r="M128" s="88">
        <f>M43-M127</f>
        <v>-110000</v>
      </c>
      <c r="N128" s="89">
        <f>N43-N127</f>
        <v>-330000</v>
      </c>
      <c r="O128" s="89"/>
      <c r="P128" s="88">
        <f>P43-P127</f>
        <v>-110000</v>
      </c>
      <c r="Q128" s="88">
        <f>Q43-Q127</f>
        <v>-110000</v>
      </c>
      <c r="R128" s="88">
        <f>R43-R127</f>
        <v>-110000</v>
      </c>
      <c r="S128" s="89">
        <f>S43-S127</f>
        <v>-330000</v>
      </c>
      <c r="T128" s="89"/>
      <c r="U128" s="88">
        <f>U43-U127</f>
        <v>-110000</v>
      </c>
      <c r="V128" s="88">
        <f>V43-V127</f>
        <v>-110000</v>
      </c>
      <c r="W128" s="88">
        <f>W43-W127</f>
        <v>-110000</v>
      </c>
      <c r="X128" s="89">
        <f>X43-X127</f>
        <v>-330000</v>
      </c>
      <c r="Y128" s="90"/>
      <c r="Z128" s="89">
        <f>Z43-Z127</f>
        <v>272050</v>
      </c>
    </row>
    <row r="129" spans="1:26" x14ac:dyDescent="0.2">
      <c r="A129" s="1"/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"/>
      <c r="B130" s="2" t="s">
        <v>294</v>
      </c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</sheetData>
  <mergeCells count="2">
    <mergeCell ref="U5:Z5"/>
    <mergeCell ref="A6:B6"/>
  </mergeCells>
  <pageMargins left="0.18" right="0.17" top="0.36" bottom="0.36" header="0.31496062992125984" footer="0.31496062992125984"/>
  <pageSetup paperSize="5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135</vt:i4>
      </vt:variant>
    </vt:vector>
  </HeadingPairs>
  <TitlesOfParts>
    <vt:vector size="135" baseType="lpstr">
      <vt:lpstr>Modèle</vt:lpstr>
      <vt:lpstr>LPFN SUMMARY - Results</vt:lpstr>
      <vt:lpstr>BALANCE SHEET</vt:lpstr>
      <vt:lpstr>ACCUMULATED SURPLUS</vt:lpstr>
      <vt:lpstr>CASHFLOWS Follow up</vt:lpstr>
      <vt:lpstr>Band Gov. and Admin.</vt:lpstr>
      <vt:lpstr>1830</vt:lpstr>
      <vt:lpstr>1845</vt:lpstr>
      <vt:lpstr>1844</vt:lpstr>
      <vt:lpstr>2020</vt:lpstr>
      <vt:lpstr>2042</vt:lpstr>
      <vt:lpstr>2625</vt:lpstr>
      <vt:lpstr>2632</vt:lpstr>
      <vt:lpstr>Human Resources Development</vt:lpstr>
      <vt:lpstr>5520</vt:lpstr>
      <vt:lpstr>5521</vt:lpstr>
      <vt:lpstr>5522</vt:lpstr>
      <vt:lpstr>5523</vt:lpstr>
      <vt:lpstr>5526</vt:lpstr>
      <vt:lpstr>Education</vt:lpstr>
      <vt:lpstr>2106</vt:lpstr>
      <vt:lpstr>2107</vt:lpstr>
      <vt:lpstr>2110</vt:lpstr>
      <vt:lpstr>2280</vt:lpstr>
      <vt:lpstr>2285</vt:lpstr>
      <vt:lpstr>2291</vt:lpstr>
      <vt:lpstr>2314</vt:lpstr>
      <vt:lpstr>2315</vt:lpstr>
      <vt:lpstr>2316</vt:lpstr>
      <vt:lpstr>2355</vt:lpstr>
      <vt:lpstr>2360</vt:lpstr>
      <vt:lpstr>2540</vt:lpstr>
      <vt:lpstr>3000</vt:lpstr>
      <vt:lpstr>3002</vt:lpstr>
      <vt:lpstr>3003</vt:lpstr>
      <vt:lpstr>3012</vt:lpstr>
      <vt:lpstr>3014</vt:lpstr>
      <vt:lpstr>3015</vt:lpstr>
      <vt:lpstr>3016</vt:lpstr>
      <vt:lpstr>3023</vt:lpstr>
      <vt:lpstr>3070</vt:lpstr>
      <vt:lpstr>4110</vt:lpstr>
      <vt:lpstr>8626</vt:lpstr>
      <vt:lpstr>Health</vt:lpstr>
      <vt:lpstr>3256</vt:lpstr>
      <vt:lpstr>3257</vt:lpstr>
      <vt:lpstr>3260</vt:lpstr>
      <vt:lpstr>9000</vt:lpstr>
      <vt:lpstr>9051</vt:lpstr>
      <vt:lpstr>9070</vt:lpstr>
      <vt:lpstr>9071</vt:lpstr>
      <vt:lpstr>9075</vt:lpstr>
      <vt:lpstr>9100</vt:lpstr>
      <vt:lpstr>9080</vt:lpstr>
      <vt:lpstr>9065</vt:lpstr>
      <vt:lpstr>9106</vt:lpstr>
      <vt:lpstr>9105</vt:lpstr>
      <vt:lpstr>9107</vt:lpstr>
      <vt:lpstr>9107.</vt:lpstr>
      <vt:lpstr>9125</vt:lpstr>
      <vt:lpstr>9275</vt:lpstr>
      <vt:lpstr>9300</vt:lpstr>
      <vt:lpstr>9301</vt:lpstr>
      <vt:lpstr>9302</vt:lpstr>
      <vt:lpstr>9306</vt:lpstr>
      <vt:lpstr>9307</vt:lpstr>
      <vt:lpstr>9312</vt:lpstr>
      <vt:lpstr>9315</vt:lpstr>
      <vt:lpstr>9317</vt:lpstr>
      <vt:lpstr>9320</vt:lpstr>
      <vt:lpstr>9400</vt:lpstr>
      <vt:lpstr>9401</vt:lpstr>
      <vt:lpstr>9450</vt:lpstr>
      <vt:lpstr>9475</vt:lpstr>
      <vt:lpstr>9501</vt:lpstr>
      <vt:lpstr>Public Works</vt:lpstr>
      <vt:lpstr>2512</vt:lpstr>
      <vt:lpstr>2513</vt:lpstr>
      <vt:lpstr>2514</vt:lpstr>
      <vt:lpstr>2517</vt:lpstr>
      <vt:lpstr>2518</vt:lpstr>
      <vt:lpstr>2522</vt:lpstr>
      <vt:lpstr>2600</vt:lpstr>
      <vt:lpstr>2601</vt:lpstr>
      <vt:lpstr>2602</vt:lpstr>
      <vt:lpstr>4235</vt:lpstr>
      <vt:lpstr>4350</vt:lpstr>
      <vt:lpstr>8000</vt:lpstr>
      <vt:lpstr>8200</vt:lpstr>
      <vt:lpstr>8769</vt:lpstr>
      <vt:lpstr>8999</vt:lpstr>
      <vt:lpstr>Fire Protection</vt:lpstr>
      <vt:lpstr>2480</vt:lpstr>
      <vt:lpstr>2511</vt:lpstr>
      <vt:lpstr>2520</vt:lpstr>
      <vt:lpstr>7000</vt:lpstr>
      <vt:lpstr>7100</vt:lpstr>
      <vt:lpstr>Social Assistance</vt:lpstr>
      <vt:lpstr>2370</vt:lpstr>
      <vt:lpstr>2372</vt:lpstr>
      <vt:lpstr>2390</vt:lpstr>
      <vt:lpstr>2401</vt:lpstr>
      <vt:lpstr>Housing</vt:lpstr>
      <vt:lpstr>2353</vt:lpstr>
      <vt:lpstr>2570</vt:lpstr>
      <vt:lpstr>2573</vt:lpstr>
      <vt:lpstr>2576</vt:lpstr>
      <vt:lpstr>2581</vt:lpstr>
      <vt:lpstr>2595</vt:lpstr>
      <vt:lpstr>2598</vt:lpstr>
      <vt:lpstr>2610</vt:lpstr>
      <vt:lpstr>3245</vt:lpstr>
      <vt:lpstr>9900</vt:lpstr>
      <vt:lpstr>9901</vt:lpstr>
      <vt:lpstr>9906</vt:lpstr>
      <vt:lpstr>9910</vt:lpstr>
      <vt:lpstr>9911</vt:lpstr>
      <vt:lpstr>9912</vt:lpstr>
      <vt:lpstr>Economic Development</vt:lpstr>
      <vt:lpstr>2685</vt:lpstr>
      <vt:lpstr>Soc.Services</vt:lpstr>
      <vt:lpstr>9053</vt:lpstr>
      <vt:lpstr>9050</vt:lpstr>
      <vt:lpstr>Natural Resources</vt:lpstr>
      <vt:lpstr>2680</vt:lpstr>
      <vt:lpstr>6102</vt:lpstr>
      <vt:lpstr>6135</vt:lpstr>
      <vt:lpstr>Culture and Language</vt:lpstr>
      <vt:lpstr>2552</vt:lpstr>
      <vt:lpstr>5100</vt:lpstr>
      <vt:lpstr>5105</vt:lpstr>
      <vt:lpstr>OTHER.</vt:lpstr>
      <vt:lpstr>9200</vt:lpstr>
      <vt:lpstr>Canadian Malartic</vt:lpstr>
      <vt:lpstr>6570</vt:lpstr>
    </vt:vector>
  </TitlesOfParts>
  <Company>Deloitte.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Anthony Mc Fadden (Open)</dc:creator>
  <cp:lastModifiedBy>Long Point FN-2</cp:lastModifiedBy>
  <cp:lastPrinted>2024-02-14T18:55:31Z</cp:lastPrinted>
  <dcterms:created xsi:type="dcterms:W3CDTF">2008-05-15T18:34:16Z</dcterms:created>
  <dcterms:modified xsi:type="dcterms:W3CDTF">2025-02-03T14:51:26Z</dcterms:modified>
</cp:coreProperties>
</file>